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36BC503E-7494-CE43-974E-4EEB43676E71}" xr6:coauthVersionLast="47" xr6:coauthVersionMax="47" xr10:uidLastSave="{00000000-0000-0000-0000-000000000000}"/>
  <bookViews>
    <workbookView xWindow="10440" yWindow="600" windowWidth="18300" windowHeight="15620"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countries_study!$B$103</definedName>
    <definedName name="_xlchart.v5.11" hidden="1">countries_study!$B$104:$B$163</definedName>
    <definedName name="_xlchart.v5.12" hidden="1">countries_study!$C$103</definedName>
    <definedName name="_xlchart.v5.13" hidden="1">countries_study!$C$104:$C$163</definedName>
    <definedName name="_xlchart.v5.2" hidden="1">countries_study!$B$22</definedName>
    <definedName name="_xlchart.v5.3" hidden="1">countries_study!$B$23:$B$79</definedName>
    <definedName name="_xlchart.v5.4" hidden="1">countries_study!$A$174</definedName>
    <definedName name="_xlchart.v5.5" hidden="1">countries_study!$A$175:$A$198</definedName>
    <definedName name="_xlchart.v5.6" hidden="1">countries_study!$B$174</definedName>
    <definedName name="_xlchart.v5.7" hidden="1">countries_study!$B$175:$B$198</definedName>
    <definedName name="_xlchart.v5.8" hidden="1">countries_study!$A$103</definedName>
    <definedName name="_xlchart.v5.9" hidden="1">countries_study!$A$104:$A$163</definedName>
    <definedName name="_xleta.VLOOKUP" hidden="1" xlm="1">#NAME?</definedName>
    <definedName name="_xleta.XLOOKUP" hidden="1" xlm="1">#NAME?</definedName>
    <definedName name="_xlpm.n" hidden="1" xlm="1">#NAME?</definedName>
    <definedName name="_xlpm.parts" hidden="1" xlm="1">#NAME?</definedName>
    <definedName name="_xlpm.v"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6" i="17" l="1"/>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3" i="17"/>
  <c r="S4" i="17"/>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AV3" i="14" a="1"/>
  <c r="AW3" i="14" a="1"/>
  <c r="AX3" i="14" a="1"/>
  <c r="AV4" i="14" a="1"/>
  <c r="AW4" i="14" a="1"/>
  <c r="AX4" i="14" a="1"/>
  <c r="AV5" i="14" a="1"/>
  <c r="AW5" i="14" a="1"/>
  <c r="AX5" i="14" a="1"/>
  <c r="AV6" i="14" a="1"/>
  <c r="AW6" i="14" a="1"/>
  <c r="AX6" i="14" a="1"/>
  <c r="AV7" i="14" a="1"/>
  <c r="AW7" i="14" a="1"/>
  <c r="AX7" i="14" a="1"/>
  <c r="AV8" i="14" a="1"/>
  <c r="AW8" i="14" a="1"/>
  <c r="AX8" i="14" a="1"/>
  <c r="AV9" i="14" a="1"/>
  <c r="AW9" i="14" a="1"/>
  <c r="AX9" i="14" a="1"/>
  <c r="AV10" i="14" a="1"/>
  <c r="AW10" i="14" a="1"/>
  <c r="AX10" i="14" a="1"/>
  <c r="AV11" i="14" a="1"/>
  <c r="AW11" i="14" a="1"/>
  <c r="AX11" i="14" a="1"/>
  <c r="AV12" i="14" a="1"/>
  <c r="AW12" i="14" a="1"/>
  <c r="AX12" i="14" a="1"/>
  <c r="AV13" i="14" a="1"/>
  <c r="AW13" i="14" a="1"/>
  <c r="AX13" i="14" a="1"/>
  <c r="AV14" i="14" a="1"/>
  <c r="AW14" i="14" a="1"/>
  <c r="AX14" i="14" a="1"/>
  <c r="AV15" i="14" a="1"/>
  <c r="AW15" i="14" a="1"/>
  <c r="AX15" i="14" a="1"/>
  <c r="AV16" i="14" a="1"/>
  <c r="AW16" i="14" a="1"/>
  <c r="AX16" i="14" a="1"/>
  <c r="AV17" i="14" a="1"/>
  <c r="AW17" i="14" a="1"/>
  <c r="AX17" i="14" a="1"/>
  <c r="AV18" i="14" a="1"/>
  <c r="AW18" i="14" a="1"/>
  <c r="AX18" i="14" a="1"/>
  <c r="AV19" i="14" a="1"/>
  <c r="AW19" i="14" a="1"/>
  <c r="AX19" i="14" a="1"/>
  <c r="AV20" i="14" a="1"/>
  <c r="AW20" i="14" a="1"/>
  <c r="AX20" i="14" a="1"/>
  <c r="AV21" i="14" a="1"/>
  <c r="AW21" i="14" a="1"/>
  <c r="AX21" i="14" a="1"/>
  <c r="AV22" i="14" a="1"/>
  <c r="AW22" i="14" a="1"/>
  <c r="AX22" i="14" a="1"/>
  <c r="AV23" i="14" a="1"/>
  <c r="AW23" i="14" a="1"/>
  <c r="AX23" i="14" a="1"/>
  <c r="AV24" i="14" a="1"/>
  <c r="AW24" i="14" a="1"/>
  <c r="AX24" i="14" a="1"/>
  <c r="AV25" i="14" a="1"/>
  <c r="AW25" i="14" a="1"/>
  <c r="AX25" i="14" a="1"/>
  <c r="AV26" i="14" a="1"/>
  <c r="AW26" i="14" a="1"/>
  <c r="AX26" i="14" a="1"/>
  <c r="AV27" i="14" a="1"/>
  <c r="AW27" i="14" a="1"/>
  <c r="AX27" i="14" a="1"/>
  <c r="AV28" i="14" a="1"/>
  <c r="AW28" i="14" a="1"/>
  <c r="AX28" i="14" a="1"/>
  <c r="AV29" i="14" a="1"/>
  <c r="AW29" i="14" a="1"/>
  <c r="AX29" i="14" a="1"/>
  <c r="AV30" i="14" a="1"/>
  <c r="AW30" i="14" a="1"/>
  <c r="AX30" i="14" a="1"/>
  <c r="AV31" i="14" a="1"/>
  <c r="AW31" i="14" a="1"/>
  <c r="AX31" i="14" a="1"/>
  <c r="AV32" i="14" a="1"/>
  <c r="AW32" i="14" a="1"/>
  <c r="AX32" i="14" a="1"/>
  <c r="AV33" i="14" a="1"/>
  <c r="AW33" i="14" a="1"/>
  <c r="AX33" i="14" a="1"/>
  <c r="AV34" i="14" a="1"/>
  <c r="AW34" i="14" a="1"/>
  <c r="AX34" i="14" a="1"/>
  <c r="AV35" i="14" a="1"/>
  <c r="AW35" i="14" a="1"/>
  <c r="AX35" i="14" a="1"/>
  <c r="AV36" i="14" a="1"/>
  <c r="AW36" i="14" a="1"/>
  <c r="AX36" i="14" a="1"/>
  <c r="AV37" i="14" a="1"/>
  <c r="AW37" i="14" a="1"/>
  <c r="AX37" i="14" a="1"/>
  <c r="AV38" i="14" a="1"/>
  <c r="AW38" i="14" a="1"/>
  <c r="AX38" i="14" a="1"/>
  <c r="AV39" i="14" a="1"/>
  <c r="AW39" i="14" a="1"/>
  <c r="AX39" i="14" a="1"/>
  <c r="AV40" i="14" a="1"/>
  <c r="AW40" i="14" a="1"/>
  <c r="AX40" i="14" a="1"/>
  <c r="AV41" i="14" a="1"/>
  <c r="AW41" i="14" a="1"/>
  <c r="AX41" i="14" a="1"/>
  <c r="AV42" i="14" a="1"/>
  <c r="AW42" i="14" a="1"/>
  <c r="AX42" i="14" a="1"/>
  <c r="AV43" i="14" a="1"/>
  <c r="AW43" i="14" a="1"/>
  <c r="AX43" i="14" a="1"/>
  <c r="AV44" i="14" a="1"/>
  <c r="AW44" i="14" a="1"/>
  <c r="AX44" i="14" a="1"/>
  <c r="AV45" i="14" a="1"/>
  <c r="AW45" i="14" a="1"/>
  <c r="AX45" i="14" a="1"/>
  <c r="AV46" i="14" a="1"/>
  <c r="AW46" i="14" a="1"/>
  <c r="AX46" i="14" a="1"/>
  <c r="AV47" i="14" a="1"/>
  <c r="AW47" i="14" a="1"/>
  <c r="AX47" i="14" a="1"/>
  <c r="AV48" i="14" a="1"/>
  <c r="AW48" i="14" a="1"/>
  <c r="AX48" i="14" a="1"/>
  <c r="AV49" i="14" a="1"/>
  <c r="AW49" i="14" a="1"/>
  <c r="AX49" i="14" a="1"/>
  <c r="AV50" i="14" a="1"/>
  <c r="AW50" i="14" a="1"/>
  <c r="AX50" i="14" a="1"/>
  <c r="AV51" i="14" a="1"/>
  <c r="AW51" i="14" a="1"/>
  <c r="AX51" i="14" a="1"/>
  <c r="AV52" i="14" a="1"/>
  <c r="AW52" i="14" a="1"/>
  <c r="AX52" i="14" a="1"/>
  <c r="AV53" i="14" a="1"/>
  <c r="AW53" i="14" a="1"/>
  <c r="AX53" i="14" a="1"/>
  <c r="AV54" i="14" a="1"/>
  <c r="AW54" i="14" a="1"/>
  <c r="AX54" i="14" a="1"/>
  <c r="AV55" i="14" a="1"/>
  <c r="AW55" i="14" a="1"/>
  <c r="AX55" i="14" a="1"/>
  <c r="AV56" i="14" a="1"/>
  <c r="AW56" i="14" a="1"/>
  <c r="AX56" i="14" a="1"/>
  <c r="AV57" i="14" a="1"/>
  <c r="AW57" i="14" a="1"/>
  <c r="AX57" i="14" a="1"/>
  <c r="AV58" i="14" a="1"/>
  <c r="AW58" i="14" a="1"/>
  <c r="AX58" i="14" a="1"/>
  <c r="AV59" i="14" a="1"/>
  <c r="AW59" i="14" a="1"/>
  <c r="AX59" i="14" a="1"/>
  <c r="AV60" i="14" a="1"/>
  <c r="AW60" i="14" a="1"/>
  <c r="AX60" i="14" a="1"/>
  <c r="AV61" i="14" a="1"/>
  <c r="AW61" i="14" a="1"/>
  <c r="AX61" i="14" a="1"/>
  <c r="AV62" i="14" a="1"/>
  <c r="AW62" i="14" a="1"/>
  <c r="AX62" i="14" a="1"/>
  <c r="AV63" i="14" a="1"/>
  <c r="AW63" i="14" a="1"/>
  <c r="AX63" i="14" a="1"/>
  <c r="AV64" i="14" a="1"/>
  <c r="AW64" i="14" a="1"/>
  <c r="AX64" i="14" a="1"/>
  <c r="AV65" i="14" a="1"/>
  <c r="AW65" i="14" a="1"/>
  <c r="AX65" i="14" a="1"/>
  <c r="AV66" i="14" a="1"/>
  <c r="AW66" i="14" a="1"/>
  <c r="AX66" i="14" a="1"/>
  <c r="AV67" i="14" a="1"/>
  <c r="AW67" i="14" a="1"/>
  <c r="AX67" i="14" a="1"/>
  <c r="AV68" i="14" a="1"/>
  <c r="AW68" i="14" a="1"/>
  <c r="AX68" i="14" a="1"/>
  <c r="AV69" i="14" a="1"/>
  <c r="AW69" i="14" a="1"/>
  <c r="AX69" i="14" a="1"/>
  <c r="AV70" i="14" a="1"/>
  <c r="AW70" i="14" a="1"/>
  <c r="AX70" i="14" a="1"/>
  <c r="AV71" i="14" a="1"/>
  <c r="AW71" i="14" a="1"/>
  <c r="AX71" i="14" a="1"/>
  <c r="AV72" i="14" a="1"/>
  <c r="AW72" i="14" a="1"/>
  <c r="AX72" i="14" a="1"/>
  <c r="AV73" i="14" a="1"/>
  <c r="AW73" i="14" a="1"/>
  <c r="AX73" i="14" a="1"/>
  <c r="AV74" i="14" a="1"/>
  <c r="AW74" i="14" a="1"/>
  <c r="AX74" i="14" a="1"/>
  <c r="AV75" i="14" a="1"/>
  <c r="AW75" i="14" a="1"/>
  <c r="AX75" i="14" a="1"/>
  <c r="AV76" i="14" a="1"/>
  <c r="AW76" i="14" a="1"/>
  <c r="AX76" i="14" a="1"/>
  <c r="AV77" i="14" a="1"/>
  <c r="AW77" i="14" a="1"/>
  <c r="AX77" i="14" a="1"/>
  <c r="AV78" i="14" a="1"/>
  <c r="AW78" i="14" a="1"/>
  <c r="AX78" i="14" a="1"/>
  <c r="AV79" i="14" a="1"/>
  <c r="AW79" i="14" a="1"/>
  <c r="AX79" i="14" a="1"/>
  <c r="AV80" i="14" a="1"/>
  <c r="AW80" i="14" a="1"/>
  <c r="AX80" i="14" a="1"/>
  <c r="AV81" i="14" a="1"/>
  <c r="AW81" i="14" a="1"/>
  <c r="AX81" i="14" a="1"/>
  <c r="AV82" i="14" a="1"/>
  <c r="AW82" i="14" a="1"/>
  <c r="AX82" i="14" a="1"/>
  <c r="AV83" i="14" a="1"/>
  <c r="AW83" i="14" a="1"/>
  <c r="AX83" i="14" a="1"/>
  <c r="AV84" i="14" a="1"/>
  <c r="AW84" i="14" a="1"/>
  <c r="AX84" i="14" a="1"/>
  <c r="AV85" i="14" a="1"/>
  <c r="AW85" i="14" a="1"/>
  <c r="AX85" i="14" a="1"/>
  <c r="AV86" i="14" a="1"/>
  <c r="AW86" i="14" a="1"/>
  <c r="AX86" i="14" a="1"/>
  <c r="AV87" i="14" a="1"/>
  <c r="AW87" i="14" a="1"/>
  <c r="AX87" i="14" a="1"/>
  <c r="AV88" i="14" a="1"/>
  <c r="AW88" i="14" a="1"/>
  <c r="AX88" i="14" a="1"/>
  <c r="AV89" i="14" a="1"/>
  <c r="AW89" i="14" a="1"/>
  <c r="AX89" i="14" a="1"/>
  <c r="AV90" i="14" a="1"/>
  <c r="AW90" i="14" a="1"/>
  <c r="AX90" i="14" a="1"/>
  <c r="AV91" i="14" a="1"/>
  <c r="AW91" i="14" a="1"/>
  <c r="AX91" i="14" a="1"/>
  <c r="AV92" i="14" a="1"/>
  <c r="AW92" i="14" a="1"/>
  <c r="AX92" i="14" a="1"/>
  <c r="AV93" i="14" a="1"/>
  <c r="AW93" i="14" a="1"/>
  <c r="AX93" i="14" a="1"/>
  <c r="AV94" i="14" a="1"/>
  <c r="AW94" i="14" a="1"/>
  <c r="AX94" i="14" a="1"/>
  <c r="AV95" i="14" a="1"/>
  <c r="AW95" i="14" a="1"/>
  <c r="AX95" i="14" a="1"/>
  <c r="AV96" i="14" a="1"/>
  <c r="AW96" i="14" a="1"/>
  <c r="AX96" i="14" a="1"/>
  <c r="AV97" i="14" a="1"/>
  <c r="AW97" i="14" a="1"/>
  <c r="AX97" i="14" a="1"/>
  <c r="AV98" i="14" a="1"/>
  <c r="AW98" i="14" a="1"/>
  <c r="AX98" i="14" a="1"/>
  <c r="AV99" i="14" a="1"/>
  <c r="AW99" i="14" a="1"/>
  <c r="AX99" i="14" a="1"/>
  <c r="AV100" i="14" a="1"/>
  <c r="AW100" i="14" a="1"/>
  <c r="AX100" i="14" a="1"/>
  <c r="AV101" i="14" a="1"/>
  <c r="AW101" i="14" a="1"/>
  <c r="AX101" i="14" a="1"/>
  <c r="AV102" i="14" a="1"/>
  <c r="AW102" i="14" a="1"/>
  <c r="AX102" i="14" a="1"/>
  <c r="AV103" i="14" a="1"/>
  <c r="AW103" i="14" a="1"/>
  <c r="AX103" i="14" a="1"/>
  <c r="AV104" i="14" a="1"/>
  <c r="AW104" i="14" a="1"/>
  <c r="AX104" i="14" a="1"/>
  <c r="AV105" i="14" a="1"/>
  <c r="AW105" i="14" a="1"/>
  <c r="AX105" i="14" a="1"/>
  <c r="AV106" i="14" a="1"/>
  <c r="AW106" i="14" a="1"/>
  <c r="AX106" i="14" a="1"/>
  <c r="AV107" i="14" a="1"/>
  <c r="AW107" i="14" a="1"/>
  <c r="AX107" i="14" a="1"/>
  <c r="AV108" i="14" a="1"/>
  <c r="AW108" i="14" a="1"/>
  <c r="AX108" i="14" a="1"/>
  <c r="AV109" i="14" a="1"/>
  <c r="AW109" i="14" a="1"/>
  <c r="AX109" i="14" a="1"/>
  <c r="AV110" i="14" a="1"/>
  <c r="AW110" i="14" a="1"/>
  <c r="AX110" i="14" a="1"/>
  <c r="AV111" i="14" a="1"/>
  <c r="AW111" i="14" a="1"/>
  <c r="AX111" i="14" a="1"/>
  <c r="AV112" i="14" a="1"/>
  <c r="AW112" i="14" a="1"/>
  <c r="AX112" i="14" a="1"/>
  <c r="AV113" i="14" a="1"/>
  <c r="AW113" i="14" a="1"/>
  <c r="AX113" i="14" a="1"/>
  <c r="AV114" i="14" a="1"/>
  <c r="AW114" i="14" a="1"/>
  <c r="AX114" i="14" a="1"/>
  <c r="AV115" i="14" a="1"/>
  <c r="AW115" i="14" a="1"/>
  <c r="AX115" i="14" a="1"/>
  <c r="AV116" i="14" a="1"/>
  <c r="AW116" i="14" a="1"/>
  <c r="AX116" i="14" a="1"/>
  <c r="AV117" i="14" a="1"/>
  <c r="AW117" i="14" a="1"/>
  <c r="AX117" i="14" a="1"/>
  <c r="AV118" i="14" a="1"/>
  <c r="AW118" i="14" a="1"/>
  <c r="AX118" i="14" a="1"/>
  <c r="AV119" i="14" a="1"/>
  <c r="AW119" i="14" a="1"/>
  <c r="AX119" i="14" a="1"/>
  <c r="AV120" i="14" a="1"/>
  <c r="AW120" i="14" a="1"/>
  <c r="AX120" i="14" a="1"/>
  <c r="AV121" i="14" a="1"/>
  <c r="AW121" i="14" a="1"/>
  <c r="AX121" i="14" a="1"/>
  <c r="AV122" i="14" a="1"/>
  <c r="AW122" i="14" a="1"/>
  <c r="AX122" i="14" a="1"/>
  <c r="AV123" i="14" a="1"/>
  <c r="AW123" i="14" a="1"/>
  <c r="AX123" i="14" a="1"/>
  <c r="AV124" i="14" a="1"/>
  <c r="AW124" i="14" a="1"/>
  <c r="AX124" i="14" a="1"/>
  <c r="AV125" i="14" a="1"/>
  <c r="AW125" i="14" a="1"/>
  <c r="AX125" i="14" a="1"/>
  <c r="AV126" i="14" a="1"/>
  <c r="AW126" i="14" a="1"/>
  <c r="AX126" i="14" a="1"/>
  <c r="AV127" i="14" a="1"/>
  <c r="AW127" i="14" a="1"/>
  <c r="AX127" i="14" a="1"/>
  <c r="AV128" i="14" a="1"/>
  <c r="AW128" i="14" a="1"/>
  <c r="AX128" i="14" a="1"/>
  <c r="AV129" i="14" a="1"/>
  <c r="AW129" i="14" a="1"/>
  <c r="AX129" i="14" a="1"/>
  <c r="AV130" i="14" a="1"/>
  <c r="AW130" i="14" a="1"/>
  <c r="AX130" i="14" a="1"/>
  <c r="AV131" i="14" a="1"/>
  <c r="AW131" i="14" a="1"/>
  <c r="AX131" i="14" a="1"/>
  <c r="AV132" i="14" a="1"/>
  <c r="AW132" i="14" a="1"/>
  <c r="AX132" i="14" a="1"/>
  <c r="AV133" i="14" a="1"/>
  <c r="AW133" i="14" a="1"/>
  <c r="AX133" i="14" a="1"/>
  <c r="AV134" i="14" a="1"/>
  <c r="AW134" i="14" a="1"/>
  <c r="AX134" i="14" a="1"/>
  <c r="AV135" i="14" a="1"/>
  <c r="AW135" i="14" a="1"/>
  <c r="AX135" i="14" a="1"/>
  <c r="AV136" i="14" a="1"/>
  <c r="AW136" i="14" a="1"/>
  <c r="AX136" i="14" a="1"/>
  <c r="AV137" i="14" a="1"/>
  <c r="AW137" i="14" a="1"/>
  <c r="AX137" i="14" a="1"/>
  <c r="AV138" i="14" a="1"/>
  <c r="AW138" i="14" a="1"/>
  <c r="AX138" i="14" a="1"/>
  <c r="AV139" i="14" a="1"/>
  <c r="AW139" i="14" a="1"/>
  <c r="AX139" i="14" a="1"/>
  <c r="AV140" i="14" a="1"/>
  <c r="AW140" i="14" a="1"/>
  <c r="AX140" i="14" a="1"/>
  <c r="AV141" i="14" a="1"/>
  <c r="AW141" i="14" a="1"/>
  <c r="AX141" i="14" a="1"/>
  <c r="AV142" i="14" a="1"/>
  <c r="AW142" i="14" a="1"/>
  <c r="AX142" i="14" a="1"/>
  <c r="AV143" i="14" a="1"/>
  <c r="AW143" i="14" a="1"/>
  <c r="AX143" i="14" a="1"/>
  <c r="AV144" i="14" a="1"/>
  <c r="AW144" i="14" a="1"/>
  <c r="AX144" i="14" a="1"/>
  <c r="AV145" i="14" a="1"/>
  <c r="AW145" i="14" a="1"/>
  <c r="AX145" i="14" a="1"/>
  <c r="AV146" i="14" a="1"/>
  <c r="AW146" i="14" a="1"/>
  <c r="AX146" i="14" a="1"/>
  <c r="AV147" i="14" a="1"/>
  <c r="AW147" i="14" a="1"/>
  <c r="AX147" i="14" a="1"/>
  <c r="AV148" i="14" a="1"/>
  <c r="AW148" i="14" a="1"/>
  <c r="AX148" i="14" a="1"/>
  <c r="AV149" i="14" a="1"/>
  <c r="AW149" i="14" a="1"/>
  <c r="AX149" i="14" a="1"/>
  <c r="AV150" i="14" a="1"/>
  <c r="AW150" i="14" a="1"/>
  <c r="AX150" i="14" a="1"/>
  <c r="AV151" i="14" a="1"/>
  <c r="AW151" i="14" a="1"/>
  <c r="AX151" i="14" a="1"/>
  <c r="AV152" i="14" a="1"/>
  <c r="AW152" i="14" a="1"/>
  <c r="AX152" i="14" a="1"/>
  <c r="AV153" i="14" a="1"/>
  <c r="AW153" i="14" a="1"/>
  <c r="AX153" i="14" a="1"/>
  <c r="AV154" i="14" a="1"/>
  <c r="AW154" i="14" a="1"/>
  <c r="AX154" i="14" a="1"/>
  <c r="AV155" i="14" a="1"/>
  <c r="AW155" i="14" a="1"/>
  <c r="AX155" i="14" a="1"/>
  <c r="AV156" i="14" a="1"/>
  <c r="AW156" i="14" a="1"/>
  <c r="AX156" i="14" a="1"/>
  <c r="AV157" i="14" a="1"/>
  <c r="AW157" i="14" a="1"/>
  <c r="AX157" i="14" a="1"/>
  <c r="AV158" i="14" a="1"/>
  <c r="AW158" i="14" a="1"/>
  <c r="AX158" i="14" a="1"/>
  <c r="AV159" i="14" a="1"/>
  <c r="AW159" i="14" a="1"/>
  <c r="AX159" i="14" a="1"/>
  <c r="AV160" i="14" a="1"/>
  <c r="AW160" i="14" a="1"/>
  <c r="AX160" i="14" a="1"/>
  <c r="AV161" i="14" a="1"/>
  <c r="AW161" i="14" a="1"/>
  <c r="AX161" i="14" a="1"/>
  <c r="AV162" i="14" a="1"/>
  <c r="AW162" i="14" a="1"/>
  <c r="AX162" i="14" a="1"/>
  <c r="AV163" i="14" a="1"/>
  <c r="AW163" i="14" a="1"/>
  <c r="AX163" i="14" a="1"/>
  <c r="AV164" i="14" a="1"/>
  <c r="AW164" i="14" a="1"/>
  <c r="AX164" i="14" a="1"/>
  <c r="AV165" i="14" a="1"/>
  <c r="AW165" i="14" a="1"/>
  <c r="AX165" i="14" a="1"/>
  <c r="AV166" i="14" a="1"/>
  <c r="AW166" i="14" a="1"/>
  <c r="AX166" i="14" a="1"/>
  <c r="AV167" i="14" a="1"/>
  <c r="AW167" i="14" a="1"/>
  <c r="AX167" i="14" a="1"/>
  <c r="AV168" i="14" a="1"/>
  <c r="AW168" i="14" a="1"/>
  <c r="AX168" i="14" a="1"/>
  <c r="AV169" i="14" a="1"/>
  <c r="AW169" i="14" a="1"/>
  <c r="AX169" i="14" a="1"/>
  <c r="AV170" i="14" a="1"/>
  <c r="AW170" i="14" a="1"/>
  <c r="AX170" i="14" a="1"/>
  <c r="AV171" i="14" a="1"/>
  <c r="AW171" i="14" a="1"/>
  <c r="AX171" i="14" a="1"/>
  <c r="AV172" i="14" a="1"/>
  <c r="AW172" i="14" a="1"/>
  <c r="AX172" i="14" a="1"/>
  <c r="AV173" i="14" a="1"/>
  <c r="AW173" i="14" a="1"/>
  <c r="AX173" i="14" a="1"/>
  <c r="AV174" i="14" a="1"/>
  <c r="AW174" i="14" a="1"/>
  <c r="AX174" i="14" a="1"/>
  <c r="AV175" i="14" a="1"/>
  <c r="AW175" i="14" a="1"/>
  <c r="AX175" i="14" a="1"/>
  <c r="AV176" i="14" a="1"/>
  <c r="AW176" i="14" a="1"/>
  <c r="AX176" i="14" a="1"/>
  <c r="AV177" i="14" a="1"/>
  <c r="AW177" i="14" a="1"/>
  <c r="AX177" i="14" a="1"/>
  <c r="AV178" i="14" a="1"/>
  <c r="AW178" i="14" a="1"/>
  <c r="AX178" i="14" a="1"/>
  <c r="AV179" i="14" a="1"/>
  <c r="AW179" i="14" a="1"/>
  <c r="AX179" i="14" a="1"/>
  <c r="AV180" i="14" a="1"/>
  <c r="AW180" i="14" a="1"/>
  <c r="AX180" i="14" a="1"/>
  <c r="AV181" i="14" a="1"/>
  <c r="AW181" i="14" a="1"/>
  <c r="AX181" i="14" a="1"/>
  <c r="AV182" i="14" a="1"/>
  <c r="AW182" i="14" a="1"/>
  <c r="AX182" i="14" a="1"/>
  <c r="AV183" i="14" a="1"/>
  <c r="AW183" i="14" a="1"/>
  <c r="AX183" i="14" a="1"/>
  <c r="AV184" i="14" a="1"/>
  <c r="AW184" i="14" a="1"/>
  <c r="AX184" i="14" a="1"/>
  <c r="AV185" i="14" a="1"/>
  <c r="AW185" i="14" a="1"/>
  <c r="AX185" i="14" a="1"/>
  <c r="AV186" i="14" a="1"/>
  <c r="AW186" i="14" a="1"/>
  <c r="AX186" i="14" a="1"/>
  <c r="AV187" i="14" a="1"/>
  <c r="AW187" i="14" a="1"/>
  <c r="AX187" i="14" a="1"/>
  <c r="AV188" i="14" a="1"/>
  <c r="AW188" i="14" a="1"/>
  <c r="AX188" i="14" a="1"/>
  <c r="AV189" i="14" a="1"/>
  <c r="AW189" i="14" a="1"/>
  <c r="AX189" i="14" a="1"/>
  <c r="AV190" i="14" a="1"/>
  <c r="AW190" i="14" a="1"/>
  <c r="AX190" i="14" a="1"/>
  <c r="AV191" i="14" a="1"/>
  <c r="AW191" i="14" a="1"/>
  <c r="AX191" i="14" a="1"/>
  <c r="AV192" i="14" a="1"/>
  <c r="AW192" i="14" a="1"/>
  <c r="AX192" i="14" a="1"/>
  <c r="AV193" i="14" a="1"/>
  <c r="AW193" i="14" a="1"/>
  <c r="AX193" i="14" a="1"/>
  <c r="AV194" i="14" a="1"/>
  <c r="AW194" i="14" a="1"/>
  <c r="AX194" i="14" a="1"/>
  <c r="AV195" i="14" a="1"/>
  <c r="AW195" i="14" a="1"/>
  <c r="AX195" i="14" a="1"/>
  <c r="AV196" i="14" a="1"/>
  <c r="AW196" i="14" a="1"/>
  <c r="AX196" i="14" a="1"/>
  <c r="AV197" i="14" a="1"/>
  <c r="AW197" i="14" a="1"/>
  <c r="AX197" i="14" a="1"/>
  <c r="AV198" i="14" a="1"/>
  <c r="AW198" i="14" a="1"/>
  <c r="AX198" i="14" a="1"/>
  <c r="AV199" i="14" a="1"/>
  <c r="AW199" i="14" a="1"/>
  <c r="AX199" i="14" a="1"/>
  <c r="AV200" i="14" a="1"/>
  <c r="AW200" i="14" a="1"/>
  <c r="AX200" i="14" a="1"/>
  <c r="AV201" i="14" a="1"/>
  <c r="AW201" i="14" a="1"/>
  <c r="AX201" i="14" a="1"/>
  <c r="AV202" i="14" a="1"/>
  <c r="AW202" i="14" a="1"/>
  <c r="AX202" i="14" a="1"/>
  <c r="AV203" i="14" a="1"/>
  <c r="AW203" i="14" a="1"/>
  <c r="AX203" i="14" a="1"/>
  <c r="AV204" i="14" a="1"/>
  <c r="AW204" i="14" a="1"/>
  <c r="AX204" i="14" a="1"/>
  <c r="AV205" i="14" a="1"/>
  <c r="AW205" i="14" a="1"/>
  <c r="AX205" i="14" a="1"/>
  <c r="AV206" i="14" a="1"/>
  <c r="AW206" i="14" a="1"/>
  <c r="AX206" i="14" a="1"/>
  <c r="AV207" i="14" a="1"/>
  <c r="AW207" i="14" a="1"/>
  <c r="AX207" i="14" a="1"/>
  <c r="AV208" i="14" a="1"/>
  <c r="AW208" i="14" a="1"/>
  <c r="AX208" i="14" a="1"/>
  <c r="AV209" i="14" a="1"/>
  <c r="AW209" i="14" a="1"/>
  <c r="AX209" i="14" a="1"/>
  <c r="AV210" i="14" a="1"/>
  <c r="AW210" i="14" a="1"/>
  <c r="AX210" i="14" a="1"/>
  <c r="AV211" i="14" a="1"/>
  <c r="AW211" i="14" a="1"/>
  <c r="AX211" i="14" a="1"/>
  <c r="AV212" i="14" a="1"/>
  <c r="AW212" i="14" a="1"/>
  <c r="AX212" i="14" a="1"/>
  <c r="AV213" i="14" a="1"/>
  <c r="AW213" i="14" a="1"/>
  <c r="AX213" i="14" a="1"/>
  <c r="AV214" i="14" a="1"/>
  <c r="AW214" i="14" a="1"/>
  <c r="AX214" i="14" a="1"/>
  <c r="AV215" i="14" a="1"/>
  <c r="AW215" i="14" a="1"/>
  <c r="AX215" i="14" a="1"/>
  <c r="AV216" i="14" a="1"/>
  <c r="AW216" i="14" a="1"/>
  <c r="AX216" i="14" a="1"/>
  <c r="AV217" i="14" a="1"/>
  <c r="AW217" i="14" a="1"/>
  <c r="AX217" i="14" a="1"/>
  <c r="AV218" i="14" a="1"/>
  <c r="AW218" i="14" a="1"/>
  <c r="AX218" i="14" a="1"/>
  <c r="AV219" i="14" a="1"/>
  <c r="AW219" i="14" a="1"/>
  <c r="AX219" i="14" a="1"/>
  <c r="AV220" i="14" a="1"/>
  <c r="AW220" i="14" a="1"/>
  <c r="AX220" i="14" a="1"/>
  <c r="AV221" i="14" a="1"/>
  <c r="AW221" i="14" a="1"/>
  <c r="AX221" i="14" a="1"/>
  <c r="AV222" i="14" a="1"/>
  <c r="AW222" i="14" a="1"/>
  <c r="AX222" i="14" a="1"/>
  <c r="AV223" i="14" a="1"/>
  <c r="AW223" i="14" a="1"/>
  <c r="AX223" i="14" a="1"/>
  <c r="AV224" i="14" a="1"/>
  <c r="AW224" i="14" a="1"/>
  <c r="AX224" i="14" a="1"/>
  <c r="AV225" i="14" a="1"/>
  <c r="AW225" i="14" a="1"/>
  <c r="AX225" i="14" a="1"/>
  <c r="AV226" i="14" a="1"/>
  <c r="AW226" i="14" a="1"/>
  <c r="AX226" i="14" a="1"/>
  <c r="AV227" i="14" a="1"/>
  <c r="AW227" i="14" a="1"/>
  <c r="AX227" i="14" a="1"/>
  <c r="AV228" i="14" a="1"/>
  <c r="AW228" i="14" a="1"/>
  <c r="AX228" i="14" a="1"/>
  <c r="AV229" i="14" a="1"/>
  <c r="AW229" i="14" a="1"/>
  <c r="AX229" i="14" a="1"/>
  <c r="AV230" i="14" a="1"/>
  <c r="AW230" i="14" a="1"/>
  <c r="AX230" i="14" a="1"/>
  <c r="AV231" i="14" a="1"/>
  <c r="AW231" i="14" a="1"/>
  <c r="AX231" i="14" a="1"/>
  <c r="AV232" i="14" a="1"/>
  <c r="AW232" i="14" a="1"/>
  <c r="AX232" i="14" a="1"/>
  <c r="AV233" i="14" a="1"/>
  <c r="AW233" i="14" a="1"/>
  <c r="AX233" i="14" a="1"/>
  <c r="AV234" i="14" a="1"/>
  <c r="AW234" i="14" a="1"/>
  <c r="AX234" i="14" a="1"/>
  <c r="AV235" i="14" a="1"/>
  <c r="AW235" i="14" a="1"/>
  <c r="AX235" i="14" a="1"/>
  <c r="AV236" i="14" a="1"/>
  <c r="AW236" i="14" a="1"/>
  <c r="AX236" i="14" a="1"/>
  <c r="AV237" i="14" a="1"/>
  <c r="AW237" i="14" a="1"/>
  <c r="AX237" i="14" a="1"/>
  <c r="AV238" i="14" a="1"/>
  <c r="AW238" i="14" a="1"/>
  <c r="AX238" i="14" a="1"/>
  <c r="AV239" i="14" a="1"/>
  <c r="AW239" i="14" a="1"/>
  <c r="AX239" i="14" a="1"/>
  <c r="AV240" i="14" a="1"/>
  <c r="AW240" i="14" a="1"/>
  <c r="AX240" i="14" a="1"/>
  <c r="AV241" i="14" a="1"/>
  <c r="AW241" i="14" a="1"/>
  <c r="AX241" i="14" a="1"/>
  <c r="AV242" i="14" a="1"/>
  <c r="AW242" i="14" a="1"/>
  <c r="AX242" i="14" a="1"/>
  <c r="AV243" i="14" a="1"/>
  <c r="AW243" i="14" a="1"/>
  <c r="AX243" i="14" a="1"/>
  <c r="AV244" i="14" a="1"/>
  <c r="AW244" i="14" a="1"/>
  <c r="AX244" i="14" a="1"/>
  <c r="AV245" i="14" a="1"/>
  <c r="AW245" i="14" a="1"/>
  <c r="AX245" i="14" a="1"/>
  <c r="AV246" i="14" a="1"/>
  <c r="AW246" i="14" a="1"/>
  <c r="AX246" i="14" a="1"/>
  <c r="AV247" i="14" a="1"/>
  <c r="AW247" i="14" a="1"/>
  <c r="AX247" i="14" a="1"/>
  <c r="AV248" i="14" a="1"/>
  <c r="AW248" i="14" a="1"/>
  <c r="AX248" i="14" a="1"/>
  <c r="AV249" i="14" a="1"/>
  <c r="AW249" i="14" a="1"/>
  <c r="AX249" i="14" a="1"/>
  <c r="AV250" i="14" a="1"/>
  <c r="AW250" i="14" a="1"/>
  <c r="AX250" i="14" a="1"/>
  <c r="AV251" i="14" a="1"/>
  <c r="AW251" i="14" a="1"/>
  <c r="AX251" i="14" a="1"/>
  <c r="AV252" i="14" a="1"/>
  <c r="AW252" i="14" a="1"/>
  <c r="AX252" i="14" a="1"/>
  <c r="AV253" i="14" a="1"/>
  <c r="AW253" i="14" a="1"/>
  <c r="AX253" i="14" a="1"/>
  <c r="AV254" i="14" a="1"/>
  <c r="AW254" i="14" a="1"/>
  <c r="AX254" i="14" a="1"/>
  <c r="AV255" i="14" a="1"/>
  <c r="AW255" i="14" a="1"/>
  <c r="AX255" i="14" a="1"/>
  <c r="AV256" i="14" a="1"/>
  <c r="AW256" i="14" a="1"/>
  <c r="AX256" i="14" a="1"/>
  <c r="AV257" i="14" a="1"/>
  <c r="AW257" i="14" a="1"/>
  <c r="AX257" i="14" a="1"/>
  <c r="AV258" i="14" a="1"/>
  <c r="AW258" i="14" a="1"/>
  <c r="AX258" i="14" a="1"/>
  <c r="AV259" i="14" a="1"/>
  <c r="AW259" i="14" a="1"/>
  <c r="AX259" i="14" a="1"/>
  <c r="AV260" i="14" a="1"/>
  <c r="AW260" i="14" a="1"/>
  <c r="AX260" i="14" a="1"/>
  <c r="AV261" i="14" a="1"/>
  <c r="AW261" i="14" a="1"/>
  <c r="AX261" i="14" a="1"/>
  <c r="AV262" i="14" a="1"/>
  <c r="AW262" i="14" a="1"/>
  <c r="AX262" i="14" a="1"/>
  <c r="AV263" i="14" a="1"/>
  <c r="AW263" i="14" a="1"/>
  <c r="AX263" i="14" a="1"/>
  <c r="AV264" i="14" a="1"/>
  <c r="AW264" i="14" a="1"/>
  <c r="AX264" i="14" a="1"/>
  <c r="AV265" i="14" a="1"/>
  <c r="AW265" i="14" a="1"/>
  <c r="AX265" i="14" a="1"/>
  <c r="AV266" i="14" a="1"/>
  <c r="AW266" i="14" a="1"/>
  <c r="AX266" i="14" a="1"/>
  <c r="AV267" i="14" a="1"/>
  <c r="AW267" i="14" a="1"/>
  <c r="AX267" i="14" a="1"/>
  <c r="AV268" i="14" a="1"/>
  <c r="AW268" i="14" a="1"/>
  <c r="AX268" i="14" a="1"/>
  <c r="AV269" i="14" a="1"/>
  <c r="AW269" i="14" a="1"/>
  <c r="AX269" i="14" a="1"/>
  <c r="AV270" i="14" a="1"/>
  <c r="AW270" i="14" a="1"/>
  <c r="AX270" i="14" a="1"/>
  <c r="AV271" i="14" a="1"/>
  <c r="AW271" i="14" a="1"/>
  <c r="AX271" i="14" a="1"/>
  <c r="AV272" i="14" a="1"/>
  <c r="AW272" i="14" a="1"/>
  <c r="AX272" i="14" a="1"/>
  <c r="AV273" i="14" a="1"/>
  <c r="AW273" i="14" a="1"/>
  <c r="AX273" i="14" a="1"/>
  <c r="AV274" i="14" a="1"/>
  <c r="AW274" i="14" a="1"/>
  <c r="AX274" i="14" a="1"/>
  <c r="AV275" i="14" a="1"/>
  <c r="AW275" i="14" a="1"/>
  <c r="AX275" i="14" a="1"/>
  <c r="AV276" i="14" a="1"/>
  <c r="AW276" i="14" a="1"/>
  <c r="AX276" i="14" a="1"/>
  <c r="AV277" i="14" a="1"/>
  <c r="AW277" i="14" a="1"/>
  <c r="AX277" i="14" a="1"/>
  <c r="AV278" i="14" a="1"/>
  <c r="AW278" i="14" a="1"/>
  <c r="AX278" i="14" a="1"/>
  <c r="AV279" i="14" a="1"/>
  <c r="AW279" i="14" a="1"/>
  <c r="AX279" i="14" a="1"/>
  <c r="AV280" i="14" a="1"/>
  <c r="AW280" i="14" a="1"/>
  <c r="AX280" i="14" a="1"/>
  <c r="AV281" i="14" a="1"/>
  <c r="AW281" i="14" a="1"/>
  <c r="AX281" i="14" a="1"/>
  <c r="AV282" i="14" a="1"/>
  <c r="AW282" i="14" a="1"/>
  <c r="AX282" i="14" a="1"/>
  <c r="AV283" i="14" a="1"/>
  <c r="AW283" i="14" a="1"/>
  <c r="AX283" i="14" a="1"/>
  <c r="AV284" i="14" a="1"/>
  <c r="AW284" i="14" a="1"/>
  <c r="AX284" i="14" a="1"/>
  <c r="AV285" i="14" a="1"/>
  <c r="AW285" i="14" a="1"/>
  <c r="AX285" i="14" a="1"/>
  <c r="AV286" i="14" a="1"/>
  <c r="AW286" i="14" a="1"/>
  <c r="AX286" i="14" a="1"/>
  <c r="AV287" i="14" a="1"/>
  <c r="AW287" i="14" a="1"/>
  <c r="AX287" i="14" a="1"/>
  <c r="AV288" i="14" a="1"/>
  <c r="AW288" i="14" a="1"/>
  <c r="AX288" i="14" a="1"/>
  <c r="AV289" i="14" a="1"/>
  <c r="AW289" i="14" a="1"/>
  <c r="AX289" i="14" a="1"/>
  <c r="AV290" i="14" a="1"/>
  <c r="AW290" i="14" a="1"/>
  <c r="AX290" i="14" a="1"/>
  <c r="AV291" i="14" a="1"/>
  <c r="AW291" i="14" a="1"/>
  <c r="AX291" i="14" a="1"/>
  <c r="AV292" i="14" a="1"/>
  <c r="AW292" i="14" a="1"/>
  <c r="AX292" i="14" a="1"/>
  <c r="AV293" i="14" a="1"/>
  <c r="AW293" i="14" a="1"/>
  <c r="AX293" i="14" a="1"/>
  <c r="AV294" i="14" a="1"/>
  <c r="AW294" i="14" a="1"/>
  <c r="AX294" i="14" a="1"/>
  <c r="AV295" i="14" a="1"/>
  <c r="AW295" i="14" a="1"/>
  <c r="AX295" i="14" a="1"/>
  <c r="AV296" i="14" a="1"/>
  <c r="AW296" i="14" a="1"/>
  <c r="AX296" i="14" a="1"/>
  <c r="AV297" i="14" a="1"/>
  <c r="AW297" i="14" a="1"/>
  <c r="AX297" i="14" a="1"/>
  <c r="AV298" i="14" a="1"/>
  <c r="AW298" i="14" a="1"/>
  <c r="AX298" i="14" a="1"/>
  <c r="AV299" i="14" a="1"/>
  <c r="AW299" i="14" a="1"/>
  <c r="AX299" i="14" a="1"/>
  <c r="AV300" i="14" a="1"/>
  <c r="AW300" i="14" a="1"/>
  <c r="AX300" i="14" a="1"/>
  <c r="AV301" i="14" a="1"/>
  <c r="AW301" i="14" a="1"/>
  <c r="AX301" i="14" a="1"/>
  <c r="AV302" i="14" a="1"/>
  <c r="AW302" i="14" a="1"/>
  <c r="AX302" i="14" a="1"/>
  <c r="AV303" i="14" a="1"/>
  <c r="AW303" i="14" a="1"/>
  <c r="AX303" i="14" a="1"/>
  <c r="AV304" i="14" a="1"/>
  <c r="AW304" i="14" a="1"/>
  <c r="AX304" i="14" a="1"/>
  <c r="AV305" i="14" a="1"/>
  <c r="AW305" i="14" a="1"/>
  <c r="AX305" i="14" a="1"/>
  <c r="AV306" i="14" a="1"/>
  <c r="AW306" i="14" a="1"/>
  <c r="AX306" i="14" a="1"/>
  <c r="AV307" i="14" a="1"/>
  <c r="AW307" i="14" a="1"/>
  <c r="AX307" i="14" a="1"/>
  <c r="AV308" i="14" a="1"/>
  <c r="AW308" i="14" a="1"/>
  <c r="AX308" i="14" a="1"/>
  <c r="AV309" i="14" a="1"/>
  <c r="AW309" i="14" a="1"/>
  <c r="AX309" i="14" a="1"/>
  <c r="AV310" i="14" a="1"/>
  <c r="AW310" i="14" a="1"/>
  <c r="AX310" i="14" a="1"/>
  <c r="AV311" i="14" a="1"/>
  <c r="AW311" i="14" a="1"/>
  <c r="AX311" i="14" a="1"/>
  <c r="AV312" i="14" a="1"/>
  <c r="AW312" i="14" a="1"/>
  <c r="AX312" i="14" a="1"/>
  <c r="AV313" i="14" a="1"/>
  <c r="AW313" i="14" a="1"/>
  <c r="AX313" i="14" a="1"/>
  <c r="AV314" i="14" a="1"/>
  <c r="AW314" i="14" a="1"/>
  <c r="AX314" i="14" a="1"/>
  <c r="AV315" i="14" a="1"/>
  <c r="AW315" i="14" a="1"/>
  <c r="AX315" i="14" a="1"/>
  <c r="AV316" i="14" a="1"/>
  <c r="AW316" i="14" a="1"/>
  <c r="AX316" i="14" a="1"/>
  <c r="AV317" i="14" a="1"/>
  <c r="AW317" i="14" a="1"/>
  <c r="AX317" i="14" a="1"/>
  <c r="AV318" i="14" a="1"/>
  <c r="AW318" i="14" a="1"/>
  <c r="AX318" i="14" a="1"/>
  <c r="AV319" i="14" a="1"/>
  <c r="AW319" i="14" a="1"/>
  <c r="AX319" i="14" a="1"/>
  <c r="AV320" i="14" a="1"/>
  <c r="AW320" i="14" a="1"/>
  <c r="AX320" i="14" a="1"/>
  <c r="AV321" i="14" a="1"/>
  <c r="AW321" i="14" a="1"/>
  <c r="AX321" i="14" a="1"/>
  <c r="AV322" i="14" a="1"/>
  <c r="AW322" i="14" a="1"/>
  <c r="AX322" i="14" a="1"/>
  <c r="AV323" i="14" a="1"/>
  <c r="AW323" i="14" a="1"/>
  <c r="AX323" i="14" a="1"/>
  <c r="AV324" i="14" a="1"/>
  <c r="AW324" i="14" a="1"/>
  <c r="AX324" i="14" a="1"/>
  <c r="AV325" i="14" a="1"/>
  <c r="AW325" i="14" a="1"/>
  <c r="AX325" i="14" a="1"/>
  <c r="AV326" i="14" a="1"/>
  <c r="AW326" i="14" a="1"/>
  <c r="AX326" i="14" a="1"/>
  <c r="AV327" i="14" a="1"/>
  <c r="AW327" i="14" a="1"/>
  <c r="AX327" i="14" a="1"/>
  <c r="AV328" i="14" a="1"/>
  <c r="AW328" i="14" a="1"/>
  <c r="AX328" i="14" a="1"/>
  <c r="AV329" i="14" a="1"/>
  <c r="AW329" i="14" a="1"/>
  <c r="AX329" i="14" a="1"/>
  <c r="AV330" i="14" a="1"/>
  <c r="AW330" i="14" a="1"/>
  <c r="AX330" i="14" a="1"/>
  <c r="AV331" i="14" a="1"/>
  <c r="AW331" i="14" a="1"/>
  <c r="AX331" i="14" a="1"/>
  <c r="AV332" i="14" a="1"/>
  <c r="AW332" i="14" a="1"/>
  <c r="AX332" i="14" a="1"/>
  <c r="AV333" i="14" a="1"/>
  <c r="AW333" i="14" a="1"/>
  <c r="AX333" i="14" a="1"/>
  <c r="AV334" i="14" a="1"/>
  <c r="AW334" i="14" a="1"/>
  <c r="AX334" i="14" a="1"/>
  <c r="AV335" i="14" a="1"/>
  <c r="AW335" i="14" a="1"/>
  <c r="AX335" i="14" a="1"/>
  <c r="AV336" i="14" a="1"/>
  <c r="AW336" i="14" a="1"/>
  <c r="AX336" i="14" a="1"/>
  <c r="AV337" i="14" a="1"/>
  <c r="AW337" i="14" a="1"/>
  <c r="AX337" i="14" a="1"/>
  <c r="AV338" i="14" a="1"/>
  <c r="AW338" i="14" a="1"/>
  <c r="AX338" i="14" a="1"/>
  <c r="AV339" i="14" a="1"/>
  <c r="AW339" i="14" a="1"/>
  <c r="AX339" i="14" a="1"/>
  <c r="AV340" i="14" a="1"/>
  <c r="AW340" i="14" a="1"/>
  <c r="AX340" i="14" a="1"/>
  <c r="AV341" i="14" a="1"/>
  <c r="AW341" i="14" a="1"/>
  <c r="AX341" i="14" a="1"/>
  <c r="AV342" i="14" a="1"/>
  <c r="AW342" i="14" a="1"/>
  <c r="AX342" i="14" a="1"/>
  <c r="AV343" i="14" a="1"/>
  <c r="AW343" i="14" a="1"/>
  <c r="AX343" i="14" a="1"/>
  <c r="AV344" i="14" a="1"/>
  <c r="AW344" i="14" a="1"/>
  <c r="AX344" i="14" a="1"/>
  <c r="AV345" i="14" a="1"/>
  <c r="AW345" i="14" a="1"/>
  <c r="AX345" i="14" a="1"/>
  <c r="AV346" i="14" a="1"/>
  <c r="AW346" i="14" a="1"/>
  <c r="AX346" i="14" a="1"/>
  <c r="AV347" i="14" a="1"/>
  <c r="AW347" i="14" a="1"/>
  <c r="AX347" i="14" a="1"/>
  <c r="AV348" i="14" a="1"/>
  <c r="AW348" i="14" a="1"/>
  <c r="AX348" i="14" a="1"/>
  <c r="AV349" i="14" a="1"/>
  <c r="AW349" i="14" a="1"/>
  <c r="AX349" i="14" a="1"/>
  <c r="AV350" i="14" a="1"/>
  <c r="AW350" i="14" a="1"/>
  <c r="AX350" i="14" a="1"/>
  <c r="AV351" i="14" a="1"/>
  <c r="AW351" i="14" a="1"/>
  <c r="AX351" i="14" a="1"/>
  <c r="AV352" i="14" a="1"/>
  <c r="AW352" i="14" a="1"/>
  <c r="AX352" i="14" a="1"/>
  <c r="AV353" i="14" a="1"/>
  <c r="AW353" i="14" a="1"/>
  <c r="AX353" i="14" a="1"/>
  <c r="AV354" i="14" a="1"/>
  <c r="AW354" i="14" a="1"/>
  <c r="AX354" i="14" a="1"/>
  <c r="AV355" i="14" a="1"/>
  <c r="AW355" i="14" a="1"/>
  <c r="AX355" i="14" a="1"/>
  <c r="AV356" i="14" a="1"/>
  <c r="AW356" i="14" a="1"/>
  <c r="AX356" i="14" a="1"/>
  <c r="AV357" i="14" a="1"/>
  <c r="AW357" i="14" a="1"/>
  <c r="AX357" i="14" a="1"/>
  <c r="AV358" i="14" a="1"/>
  <c r="AW358" i="14" a="1"/>
  <c r="AX358" i="14" a="1"/>
  <c r="AV359" i="14" a="1"/>
  <c r="AW359" i="14" a="1"/>
  <c r="AX359" i="14" a="1"/>
  <c r="AV360" i="14" a="1"/>
  <c r="AW360" i="14" a="1"/>
  <c r="AX360" i="14" a="1"/>
  <c r="AV361" i="14" a="1"/>
  <c r="AW361" i="14" a="1"/>
  <c r="AX361" i="14" a="1"/>
  <c r="AV362" i="14" a="1"/>
  <c r="AW362" i="14" a="1"/>
  <c r="AX362" i="14" a="1"/>
  <c r="AV363" i="14" a="1"/>
  <c r="AW363" i="14" a="1"/>
  <c r="AX363" i="14" a="1"/>
  <c r="AV364" i="14" a="1"/>
  <c r="AW364" i="14" a="1"/>
  <c r="AX364" i="14" a="1"/>
  <c r="AV365" i="14" a="1"/>
  <c r="AW365" i="14" a="1"/>
  <c r="AX365" i="14" a="1"/>
  <c r="AV366" i="14" a="1"/>
  <c r="AW366" i="14" a="1"/>
  <c r="AX366" i="14" a="1"/>
  <c r="AV367" i="14" a="1"/>
  <c r="AW367" i="14" a="1"/>
  <c r="AX367" i="14" a="1"/>
  <c r="AV368" i="14" a="1"/>
  <c r="AW368" i="14" a="1"/>
  <c r="AX368" i="14" a="1"/>
  <c r="AV369" i="14" a="1"/>
  <c r="AW369" i="14" a="1"/>
  <c r="AX369" i="14" a="1"/>
  <c r="AV370" i="14" a="1"/>
  <c r="AW370" i="14" a="1"/>
  <c r="AX370" i="14" a="1"/>
  <c r="AV371" i="14" a="1"/>
  <c r="AW371" i="14" a="1"/>
  <c r="AX371" i="14" a="1"/>
  <c r="AV372" i="14" a="1"/>
  <c r="AW372" i="14" a="1"/>
  <c r="AX372" i="14" a="1"/>
  <c r="AV373" i="14" a="1"/>
  <c r="AW373" i="14" a="1"/>
  <c r="AX373" i="14" a="1"/>
  <c r="AV374" i="14" a="1"/>
  <c r="AW374" i="14" a="1"/>
  <c r="AX374" i="14" a="1"/>
  <c r="AV375" i="14" a="1"/>
  <c r="AW375" i="14" a="1"/>
  <c r="AX375" i="14" a="1"/>
  <c r="AV376" i="14" a="1"/>
  <c r="AW376" i="14" a="1"/>
  <c r="AX376" i="14" a="1"/>
  <c r="AV377" i="14" a="1"/>
  <c r="AW377" i="14" a="1"/>
  <c r="AX377" i="14" a="1"/>
  <c r="AV378" i="14" a="1"/>
  <c r="AW378" i="14" a="1"/>
  <c r="AX378" i="14" a="1"/>
  <c r="AV379" i="14" a="1"/>
  <c r="AW379" i="14" a="1"/>
  <c r="AX379" i="14" a="1"/>
  <c r="AV380" i="14" a="1"/>
  <c r="AW380" i="14" a="1"/>
  <c r="AX380" i="14" a="1"/>
  <c r="AV381" i="14" a="1"/>
  <c r="AW381" i="14" a="1"/>
  <c r="AX381" i="14" a="1"/>
  <c r="AV382" i="14" a="1"/>
  <c r="AW382" i="14" a="1"/>
  <c r="AX382" i="14" a="1"/>
  <c r="AV383" i="14" a="1"/>
  <c r="AW383" i="14" a="1"/>
  <c r="AX383" i="14" a="1"/>
  <c r="AV384" i="14" a="1"/>
  <c r="AW384" i="14" a="1"/>
  <c r="AX384" i="14" a="1"/>
  <c r="AV385" i="14" a="1"/>
  <c r="AW385" i="14" a="1"/>
  <c r="AX385" i="14" a="1"/>
  <c r="AV386" i="14" a="1"/>
  <c r="AW386" i="14" a="1"/>
  <c r="AX386" i="14" a="1"/>
  <c r="AV387" i="14" a="1"/>
  <c r="AW387" i="14" a="1"/>
  <c r="AX387" i="14" a="1"/>
  <c r="AV388" i="14" a="1"/>
  <c r="AW388" i="14" a="1"/>
  <c r="AX388" i="14" a="1"/>
  <c r="AV389" i="14" a="1"/>
  <c r="AW389" i="14" a="1"/>
  <c r="AX389" i="14" a="1"/>
  <c r="AV390" i="14" a="1"/>
  <c r="AW390" i="14" a="1"/>
  <c r="AX390" i="14" a="1"/>
  <c r="AV391" i="14" a="1"/>
  <c r="AW391" i="14" a="1"/>
  <c r="AX391" i="14" a="1"/>
  <c r="AV392" i="14" a="1"/>
  <c r="AW392" i="14" a="1"/>
  <c r="AX392" i="14" a="1"/>
  <c r="AV393" i="14" a="1"/>
  <c r="AW393" i="14" a="1"/>
  <c r="AX393" i="14" a="1"/>
  <c r="AV394" i="14" a="1"/>
  <c r="AW394" i="14" a="1"/>
  <c r="AX394" i="14" a="1"/>
  <c r="AV395" i="14" a="1"/>
  <c r="AW395" i="14" a="1"/>
  <c r="AX395" i="14" a="1"/>
  <c r="AV396" i="14" a="1"/>
  <c r="AW396" i="14" a="1"/>
  <c r="AX396" i="14" a="1"/>
  <c r="AV397" i="14" a="1"/>
  <c r="AW397" i="14" a="1"/>
  <c r="AX397" i="14" a="1"/>
  <c r="AV398" i="14" a="1"/>
  <c r="AW398" i="14" a="1"/>
  <c r="AX398" i="14" a="1"/>
  <c r="AV399" i="14" a="1"/>
  <c r="AW399" i="14" a="1"/>
  <c r="AX399" i="14" a="1"/>
  <c r="AV400" i="14" a="1"/>
  <c r="AW400" i="14" a="1"/>
  <c r="AX400" i="14" a="1"/>
  <c r="AV401" i="14" a="1"/>
  <c r="AW401" i="14" a="1"/>
  <c r="AX401" i="14" a="1"/>
  <c r="AV402" i="14" a="1"/>
  <c r="AW402" i="14" a="1"/>
  <c r="AX402" i="14" a="1"/>
  <c r="AV403" i="14" a="1"/>
  <c r="AW403" i="14" a="1"/>
  <c r="AX403" i="14" a="1"/>
  <c r="AV404" i="14" a="1"/>
  <c r="AW404" i="14" a="1"/>
  <c r="AX404" i="14" a="1"/>
  <c r="AV405" i="14" a="1"/>
  <c r="AW405" i="14" a="1"/>
  <c r="AX405" i="14" a="1"/>
  <c r="AV406" i="14" a="1"/>
  <c r="AW406" i="14" a="1"/>
  <c r="AX406" i="14" a="1"/>
  <c r="AV407" i="14" a="1"/>
  <c r="AW407" i="14" a="1"/>
  <c r="AX407" i="14" a="1"/>
  <c r="AV408" i="14" a="1"/>
  <c r="AW408" i="14" a="1"/>
  <c r="AX408" i="14" a="1"/>
  <c r="AV409" i="14" a="1"/>
  <c r="AW409" i="14" a="1"/>
  <c r="AX409" i="14" a="1"/>
  <c r="AV410" i="14" a="1"/>
  <c r="AW410" i="14" a="1"/>
  <c r="AX410" i="14" a="1"/>
  <c r="AV411" i="14" a="1"/>
  <c r="AW411" i="14" a="1"/>
  <c r="AX411" i="14" a="1"/>
  <c r="AV412" i="14" a="1"/>
  <c r="AW412" i="14" a="1"/>
  <c r="AX412" i="14" a="1"/>
  <c r="AV413" i="14" a="1"/>
  <c r="AW413" i="14" a="1"/>
  <c r="AX413" i="14" a="1"/>
  <c r="AV414" i="14" a="1"/>
  <c r="AW414" i="14" a="1"/>
  <c r="AX414" i="14" a="1"/>
  <c r="AV415" i="14" a="1"/>
  <c r="AW415" i="14" a="1"/>
  <c r="AX415" i="14" a="1"/>
  <c r="AV416" i="14" a="1"/>
  <c r="AW416" i="14" a="1"/>
  <c r="AX416" i="14" a="1"/>
  <c r="AV417" i="14" a="1"/>
  <c r="AW417" i="14" a="1"/>
  <c r="AX417" i="14" a="1"/>
  <c r="AV418" i="14" a="1"/>
  <c r="AW418" i="14" a="1"/>
  <c r="AX418" i="14" a="1"/>
  <c r="AV419" i="14" a="1"/>
  <c r="AW419" i="14" a="1"/>
  <c r="AX419" i="14" a="1"/>
  <c r="AV420" i="14" a="1"/>
  <c r="AW420" i="14" a="1"/>
  <c r="AX420" i="14" a="1"/>
  <c r="AV421" i="14" a="1"/>
  <c r="AW421" i="14" a="1"/>
  <c r="AX421" i="14" a="1"/>
  <c r="AV422" i="14" a="1"/>
  <c r="AW422" i="14" a="1"/>
  <c r="AX422" i="14" a="1"/>
  <c r="AV423" i="14" a="1"/>
  <c r="AW423" i="14" a="1"/>
  <c r="AX423" i="14" a="1"/>
  <c r="AV424" i="14" a="1"/>
  <c r="AW424" i="14" a="1"/>
  <c r="AX424" i="14" a="1"/>
  <c r="AV425" i="14" a="1"/>
  <c r="AW425" i="14" a="1"/>
  <c r="AX425" i="14" a="1"/>
  <c r="AV426" i="14" a="1"/>
  <c r="AW426" i="14" a="1"/>
  <c r="AX426" i="14" a="1"/>
  <c r="AV427" i="14" a="1"/>
  <c r="AW427" i="14" a="1"/>
  <c r="AX427" i="14" a="1"/>
  <c r="AV428" i="14" a="1"/>
  <c r="AW428" i="14" a="1"/>
  <c r="AX428" i="14" a="1"/>
  <c r="AV429" i="14" a="1"/>
  <c r="AW429" i="14" a="1"/>
  <c r="AX429" i="14" a="1"/>
  <c r="AV430" i="14" a="1"/>
  <c r="AW430" i="14" a="1"/>
  <c r="AX430" i="14" a="1"/>
  <c r="AV431" i="14" a="1"/>
  <c r="AW431" i="14" a="1"/>
  <c r="AX431" i="14" a="1"/>
  <c r="AV432" i="14" a="1"/>
  <c r="AW432" i="14" a="1"/>
  <c r="AX432" i="14" a="1"/>
  <c r="AV433" i="14" a="1"/>
  <c r="AW433" i="14" a="1"/>
  <c r="AX433" i="14" a="1"/>
  <c r="AV434" i="14" a="1"/>
  <c r="AW434" i="14" a="1"/>
  <c r="AX434" i="14" a="1"/>
  <c r="AV435" i="14" a="1"/>
  <c r="AW435" i="14" a="1"/>
  <c r="AX435" i="14" a="1"/>
  <c r="AV436" i="14" a="1"/>
  <c r="AW436" i="14" a="1"/>
  <c r="AX436" i="14" a="1"/>
  <c r="AV437" i="14" a="1"/>
  <c r="AW437" i="14" a="1"/>
  <c r="AX437" i="14" a="1"/>
  <c r="AV438" i="14" a="1"/>
  <c r="AW438" i="14" a="1"/>
  <c r="AX438" i="14" a="1"/>
  <c r="AV439" i="14" a="1"/>
  <c r="AW439" i="14" a="1"/>
  <c r="AX439" i="14" a="1"/>
  <c r="AV440" i="14" a="1"/>
  <c r="AW440" i="14" a="1"/>
  <c r="AX440" i="14" a="1"/>
  <c r="AV441" i="14" a="1"/>
  <c r="AW441" i="14" a="1"/>
  <c r="AX441" i="14" a="1"/>
  <c r="AV442" i="14" a="1"/>
  <c r="AW442" i="14" a="1"/>
  <c r="AX442" i="14" a="1"/>
  <c r="AV443" i="14" a="1"/>
  <c r="AW443" i="14" a="1"/>
  <c r="AX443" i="14" a="1"/>
  <c r="AV444" i="14" a="1"/>
  <c r="AW444" i="14" a="1"/>
  <c r="AX444" i="14" a="1"/>
  <c r="AV445" i="14" a="1"/>
  <c r="AW445" i="14" a="1"/>
  <c r="AX445" i="14" a="1"/>
  <c r="AV446" i="14" a="1"/>
  <c r="AW446" i="14" a="1"/>
  <c r="AX446" i="14" a="1"/>
  <c r="AV447" i="14" a="1"/>
  <c r="AW447" i="14" a="1"/>
  <c r="AX447" i="14" a="1"/>
  <c r="AV448" i="14" a="1"/>
  <c r="AW448" i="14" a="1"/>
  <c r="AX448" i="14" a="1"/>
  <c r="AV449" i="14" a="1"/>
  <c r="AW449" i="14" a="1"/>
  <c r="AX449" i="14" a="1"/>
  <c r="AV450" i="14" a="1"/>
  <c r="AW450" i="14" a="1"/>
  <c r="AX450" i="14" a="1"/>
  <c r="AV451" i="14" a="1"/>
  <c r="AW451" i="14" a="1"/>
  <c r="AX451" i="14" a="1"/>
  <c r="AV452" i="14" a="1"/>
  <c r="AW452" i="14" a="1"/>
  <c r="AX452" i="14" a="1"/>
  <c r="AV453" i="14" a="1"/>
  <c r="AW453" i="14" a="1"/>
  <c r="AX453" i="14" a="1"/>
  <c r="AV454" i="14" a="1"/>
  <c r="AW454" i="14" a="1"/>
  <c r="AX454" i="14" a="1"/>
  <c r="AV455" i="14" a="1"/>
  <c r="AW455" i="14" a="1"/>
  <c r="AX455" i="14" a="1"/>
  <c r="AV456" i="14" a="1"/>
  <c r="AW456" i="14" a="1"/>
  <c r="AX456" i="14" a="1"/>
  <c r="AV457" i="14" a="1"/>
  <c r="AW457" i="14" a="1"/>
  <c r="AX457" i="14" a="1"/>
  <c r="AV458" i="14" a="1"/>
  <c r="AW458" i="14" a="1"/>
  <c r="AX458" i="14" a="1"/>
  <c r="AV459" i="14" a="1"/>
  <c r="AW459" i="14" a="1"/>
  <c r="AX459" i="14" a="1"/>
  <c r="AV460" i="14" a="1"/>
  <c r="AW460" i="14" a="1"/>
  <c r="AX460" i="14" a="1"/>
  <c r="AV461" i="14" a="1"/>
  <c r="AW461" i="14" a="1"/>
  <c r="AX461" i="14" a="1"/>
  <c r="AV462" i="14" a="1"/>
  <c r="AW462" i="14" a="1"/>
  <c r="AX462" i="14" a="1"/>
  <c r="AV463" i="14" a="1"/>
  <c r="AW463" i="14" a="1"/>
  <c r="AX463" i="14" a="1"/>
  <c r="AV464" i="14" a="1"/>
  <c r="AW464" i="14" a="1"/>
  <c r="AX464" i="14" a="1"/>
  <c r="AV465" i="14" a="1"/>
  <c r="AW465" i="14" a="1"/>
  <c r="AX465" i="14" a="1"/>
  <c r="AV466" i="14" a="1"/>
  <c r="AW466" i="14" a="1"/>
  <c r="AX466" i="14" a="1"/>
  <c r="AV467" i="14" a="1"/>
  <c r="AW467" i="14" a="1"/>
  <c r="AX467" i="14" a="1"/>
  <c r="AV468" i="14" a="1"/>
  <c r="AW468" i="14" a="1"/>
  <c r="AX468" i="14" a="1"/>
  <c r="AV469" i="14" a="1"/>
  <c r="AW469" i="14" a="1"/>
  <c r="AX469" i="14" a="1"/>
  <c r="AV470" i="14" a="1"/>
  <c r="AW470" i="14" a="1"/>
  <c r="AX470" i="14" a="1"/>
  <c r="AV471" i="14" a="1"/>
  <c r="AW471" i="14" a="1"/>
  <c r="AX471" i="14" a="1"/>
  <c r="AV472" i="14" a="1"/>
  <c r="AW472" i="14" a="1"/>
  <c r="AX472" i="14" a="1"/>
  <c r="AV473" i="14" a="1"/>
  <c r="AW473" i="14" a="1"/>
  <c r="AX473" i="14" a="1"/>
  <c r="AV474" i="14" a="1"/>
  <c r="AW474" i="14" a="1"/>
  <c r="AX474" i="14" a="1"/>
  <c r="AV475" i="14" a="1"/>
  <c r="AW475" i="14" a="1"/>
  <c r="AX475" i="14" a="1"/>
  <c r="AV476" i="14" a="1"/>
  <c r="AW476" i="14" a="1"/>
  <c r="AX476" i="14" a="1"/>
  <c r="AV477" i="14" a="1"/>
  <c r="AW477" i="14" a="1"/>
  <c r="AX477" i="14" a="1"/>
  <c r="AV478" i="14" a="1"/>
  <c r="AW478" i="14" a="1"/>
  <c r="AX478" i="14" a="1"/>
  <c r="AV479" i="14" a="1"/>
  <c r="AW479" i="14" a="1"/>
  <c r="AX479" i="14" a="1"/>
  <c r="AV480" i="14" a="1"/>
  <c r="AW480" i="14" a="1"/>
  <c r="AX480" i="14" a="1"/>
  <c r="AV481" i="14" a="1"/>
  <c r="AW481" i="14" a="1"/>
  <c r="AX481" i="14" a="1"/>
  <c r="AV482" i="14" a="1"/>
  <c r="AW482" i="14" a="1"/>
  <c r="AX482" i="14" a="1"/>
  <c r="AV483" i="14" a="1"/>
  <c r="AW483" i="14" a="1"/>
  <c r="AX483" i="14" a="1"/>
  <c r="AV484" i="14" a="1"/>
  <c r="AW484" i="14" a="1"/>
  <c r="AX484" i="14" a="1"/>
  <c r="AV485" i="14" a="1"/>
  <c r="AW485" i="14" a="1"/>
  <c r="AX485" i="14" a="1"/>
  <c r="AV486" i="14" a="1"/>
  <c r="AW486" i="14" a="1"/>
  <c r="AX486" i="14" a="1"/>
  <c r="AV487" i="14" a="1"/>
  <c r="AW487" i="14" a="1"/>
  <c r="AX487" i="14" a="1"/>
  <c r="AV488" i="14" a="1"/>
  <c r="AW488" i="14" a="1"/>
  <c r="AX488" i="14" a="1"/>
  <c r="AV489" i="14" a="1"/>
  <c r="AW489" i="14" a="1"/>
  <c r="AX489" i="14" a="1"/>
  <c r="AV490" i="14" a="1"/>
  <c r="AW490" i="14" a="1"/>
  <c r="AX490" i="14" a="1"/>
  <c r="AV491" i="14" a="1"/>
  <c r="AW491" i="14" a="1"/>
  <c r="AX491" i="14" a="1"/>
  <c r="AV492" i="14" a="1"/>
  <c r="AW492" i="14" a="1"/>
  <c r="AX492" i="14" a="1"/>
  <c r="AV493" i="14" a="1"/>
  <c r="AW493" i="14" a="1"/>
  <c r="AX493" i="14" a="1"/>
  <c r="AV494" i="14" a="1"/>
  <c r="AW494" i="14" a="1"/>
  <c r="AX494" i="14" a="1"/>
  <c r="AV495" i="14" a="1"/>
  <c r="AW495" i="14" a="1"/>
  <c r="AX495" i="14" a="1"/>
  <c r="AV496" i="14" a="1"/>
  <c r="AW496" i="14" a="1"/>
  <c r="AX496" i="14" a="1"/>
  <c r="AV497" i="14" a="1"/>
  <c r="AW497" i="14" a="1"/>
  <c r="AX497" i="14" a="1"/>
  <c r="AV498" i="14" a="1"/>
  <c r="AW498" i="14" a="1"/>
  <c r="AX498" i="14" a="1"/>
  <c r="AV499" i="14" a="1"/>
  <c r="AW499" i="14" a="1"/>
  <c r="AX499" i="14" a="1"/>
  <c r="AV500" i="14" a="1"/>
  <c r="AW500" i="14" a="1"/>
  <c r="AX500" i="14" a="1"/>
  <c r="AV501" i="14" a="1"/>
  <c r="AW501" i="14" a="1"/>
  <c r="AX501" i="14" a="1"/>
  <c r="AV502" i="14" a="1"/>
  <c r="AW502" i="14" a="1"/>
  <c r="AX502" i="14" a="1"/>
  <c r="AV503" i="14" a="1"/>
  <c r="AW503" i="14" a="1"/>
  <c r="AX503" i="14" a="1"/>
  <c r="AV504" i="14" a="1"/>
  <c r="AW504" i="14" a="1"/>
  <c r="AX504" i="14" a="1"/>
  <c r="AV505" i="14" a="1"/>
  <c r="AW505" i="14" a="1"/>
  <c r="AX505" i="14" a="1"/>
  <c r="AV506" i="14" a="1"/>
  <c r="AW506" i="14" a="1"/>
  <c r="AX506" i="14" a="1"/>
  <c r="AV507" i="14" a="1"/>
  <c r="AW507" i="14" a="1"/>
  <c r="AX507" i="14" a="1"/>
  <c r="AV508" i="14" a="1"/>
  <c r="AW508" i="14" a="1"/>
  <c r="AX508" i="14" a="1"/>
  <c r="AV509" i="14" a="1"/>
  <c r="AW509" i="14" a="1"/>
  <c r="AX509" i="14" a="1"/>
  <c r="AV510" i="14" a="1"/>
  <c r="AW510" i="14" a="1"/>
  <c r="AX510" i="14" a="1"/>
  <c r="AV511" i="14" a="1"/>
  <c r="AW511" i="14" a="1"/>
  <c r="AX511" i="14" a="1"/>
  <c r="AV512" i="14" a="1"/>
  <c r="AW512" i="14" a="1"/>
  <c r="AX512" i="14" a="1"/>
  <c r="AV513" i="14" a="1"/>
  <c r="AW513" i="14" a="1"/>
  <c r="AX513" i="14" a="1"/>
  <c r="AV514" i="14" a="1"/>
  <c r="AW514" i="14" a="1"/>
  <c r="AX514" i="14" a="1"/>
  <c r="AV515" i="14" a="1"/>
  <c r="AW515" i="14" a="1"/>
  <c r="AX515" i="14" a="1"/>
  <c r="AV516" i="14" a="1"/>
  <c r="AW516" i="14" a="1"/>
  <c r="AX516" i="14" a="1"/>
  <c r="AV517" i="14" a="1"/>
  <c r="AW517" i="14" a="1"/>
  <c r="AX517" i="14" a="1"/>
  <c r="AV518" i="14" a="1"/>
  <c r="AW518" i="14" a="1"/>
  <c r="AX518" i="14" a="1"/>
  <c r="AV519" i="14" a="1"/>
  <c r="AW519" i="14" a="1"/>
  <c r="AX519" i="14" a="1"/>
  <c r="AV520" i="14" a="1"/>
  <c r="AW520" i="14" a="1"/>
  <c r="AX520" i="14" a="1"/>
  <c r="AV521" i="14" a="1"/>
  <c r="AW521" i="14" a="1"/>
  <c r="AX521" i="14" a="1"/>
  <c r="AV522" i="14" a="1"/>
  <c r="AW522" i="14" a="1"/>
  <c r="AX522" i="14" a="1"/>
  <c r="AV523" i="14" a="1"/>
  <c r="AW523" i="14" a="1"/>
  <c r="AX523" i="14" a="1"/>
  <c r="AV524" i="14" a="1"/>
  <c r="AW524" i="14" a="1"/>
  <c r="AX524" i="14" a="1"/>
  <c r="AV525" i="14" a="1"/>
  <c r="AW525" i="14" a="1"/>
  <c r="AX525" i="14" a="1"/>
  <c r="AV526" i="14" a="1"/>
  <c r="AW526" i="14" a="1"/>
  <c r="AX526" i="14" a="1"/>
  <c r="AV527" i="14" a="1"/>
  <c r="AW527" i="14" a="1"/>
  <c r="AX527" i="14" a="1"/>
  <c r="AV528" i="14" a="1"/>
  <c r="AW528" i="14" a="1"/>
  <c r="AX528" i="14" a="1"/>
  <c r="AV529" i="14" a="1"/>
  <c r="AW529" i="14" a="1"/>
  <c r="AX529" i="14" a="1"/>
  <c r="AV530" i="14" a="1"/>
  <c r="AW530" i="14" a="1"/>
  <c r="AX530" i="14" a="1"/>
  <c r="AV531" i="14" a="1"/>
  <c r="AW531" i="14" a="1"/>
  <c r="AX531" i="14" a="1"/>
  <c r="AV532" i="14" a="1"/>
  <c r="AW532" i="14" a="1"/>
  <c r="AX532" i="14" a="1"/>
  <c r="AV533" i="14" a="1"/>
  <c r="AW533" i="14" a="1"/>
  <c r="AX533" i="14" a="1"/>
  <c r="AV534" i="14" a="1"/>
  <c r="AW534" i="14" a="1"/>
  <c r="AX534" i="14" a="1"/>
  <c r="AV535" i="14" a="1"/>
  <c r="AW535" i="14" a="1"/>
  <c r="AX535" i="14" a="1"/>
  <c r="AV536" i="14" a="1"/>
  <c r="AW536" i="14" a="1"/>
  <c r="AX536" i="14" a="1"/>
  <c r="AV537" i="14" a="1"/>
  <c r="AW537" i="14" a="1"/>
  <c r="AX537" i="14" a="1"/>
  <c r="AV538" i="14" a="1"/>
  <c r="AW538" i="14" a="1"/>
  <c r="AX538" i="14" a="1"/>
  <c r="AV539" i="14" a="1"/>
  <c r="AW539" i="14" a="1"/>
  <c r="AX539" i="14" a="1"/>
  <c r="AV540" i="14" a="1"/>
  <c r="AW540" i="14" a="1"/>
  <c r="AX540" i="14" a="1"/>
  <c r="AV541" i="14" a="1"/>
  <c r="AW541" i="14" a="1"/>
  <c r="AX541" i="14" a="1"/>
  <c r="AV542" i="14" a="1"/>
  <c r="AW542" i="14" a="1"/>
  <c r="AX542" i="14" a="1"/>
  <c r="AV543" i="14" a="1"/>
  <c r="AW543" i="14" a="1"/>
  <c r="AX543" i="14" a="1"/>
  <c r="AV544" i="14" a="1"/>
  <c r="AW544" i="14" a="1"/>
  <c r="AX544" i="14" a="1"/>
  <c r="AV545" i="14" a="1"/>
  <c r="AW545" i="14" a="1"/>
  <c r="AX545" i="14" a="1"/>
  <c r="AV546" i="14" a="1"/>
  <c r="AW546" i="14" a="1"/>
  <c r="AX546" i="14" a="1"/>
  <c r="AV547" i="14" a="1"/>
  <c r="AW547" i="14" a="1"/>
  <c r="AX547" i="14" a="1"/>
  <c r="AV548" i="14" a="1"/>
  <c r="AW548" i="14" a="1"/>
  <c r="AX548" i="14" a="1"/>
  <c r="AV549" i="14" a="1"/>
  <c r="AW549" i="14" a="1"/>
  <c r="AX549" i="14" a="1"/>
  <c r="AV550" i="14" a="1"/>
  <c r="AW550" i="14" a="1"/>
  <c r="AX550" i="14" a="1"/>
  <c r="AV551" i="14" a="1"/>
  <c r="AW551" i="14" a="1"/>
  <c r="AX551" i="14" a="1"/>
  <c r="AV552" i="14" a="1"/>
  <c r="AW552" i="14" a="1"/>
  <c r="AX552" i="14" a="1"/>
  <c r="AV553" i="14" a="1"/>
  <c r="AW553" i="14" a="1"/>
  <c r="AX553" i="14" a="1"/>
  <c r="AV554" i="14" a="1"/>
  <c r="AW554" i="14" a="1"/>
  <c r="AX554" i="14" a="1"/>
  <c r="AV555" i="14" a="1"/>
  <c r="AW555" i="14" a="1"/>
  <c r="AX555" i="14" a="1"/>
  <c r="AV556" i="14" a="1"/>
  <c r="AW556" i="14" a="1"/>
  <c r="AX556" i="14" a="1"/>
  <c r="AV557" i="14" a="1"/>
  <c r="AW557" i="14" a="1"/>
  <c r="AX557" i="14" a="1"/>
  <c r="AV558" i="14" a="1"/>
  <c r="AW558" i="14" a="1"/>
  <c r="AX558" i="14" a="1"/>
  <c r="AV559" i="14" a="1"/>
  <c r="AW559" i="14" a="1"/>
  <c r="AX559" i="14" a="1"/>
  <c r="AV560" i="14" a="1"/>
  <c r="AW560" i="14" a="1"/>
  <c r="AX560" i="14" a="1"/>
  <c r="AV561" i="14" a="1"/>
  <c r="AW561" i="14" a="1"/>
  <c r="AX561" i="14" a="1"/>
  <c r="AV562" i="14" a="1"/>
  <c r="AW562" i="14" a="1"/>
  <c r="AX562" i="14" a="1"/>
  <c r="AV563" i="14" a="1"/>
  <c r="AW563" i="14" a="1"/>
  <c r="AX563" i="14" a="1"/>
  <c r="AV564" i="14" a="1"/>
  <c r="AW564" i="14" a="1"/>
  <c r="AX564" i="14" a="1"/>
  <c r="AV565" i="14" a="1"/>
  <c r="AW565" i="14" a="1"/>
  <c r="AX565" i="14" a="1"/>
  <c r="AV566" i="14" a="1"/>
  <c r="AW566" i="14" a="1"/>
  <c r="AX566" i="14" a="1"/>
  <c r="AV567" i="14" a="1"/>
  <c r="AW567" i="14" a="1"/>
  <c r="AX567" i="14" a="1"/>
  <c r="AV568" i="14" a="1"/>
  <c r="AW568" i="14" a="1"/>
  <c r="AX568" i="14" a="1"/>
  <c r="AV569" i="14" a="1"/>
  <c r="AW569" i="14" a="1"/>
  <c r="AX569" i="14" a="1"/>
  <c r="AV570" i="14" a="1"/>
  <c r="AW570" i="14" a="1"/>
  <c r="AX570" i="14" a="1"/>
  <c r="AV571" i="14" a="1"/>
  <c r="AW571" i="14" a="1"/>
  <c r="AX571" i="14" a="1"/>
  <c r="AV572" i="14" a="1"/>
  <c r="AW572" i="14" a="1"/>
  <c r="AX572" i="14" a="1"/>
  <c r="AV573" i="14" a="1"/>
  <c r="AW573" i="14" a="1"/>
  <c r="AX573" i="14" a="1"/>
  <c r="AV574" i="14" a="1"/>
  <c r="AW574" i="14" a="1"/>
  <c r="AX574" i="14" a="1"/>
  <c r="AV575" i="14" a="1"/>
  <c r="AW575" i="14" a="1"/>
  <c r="AX575" i="14" a="1"/>
  <c r="AV576" i="14" a="1"/>
  <c r="AW576" i="14" a="1"/>
  <c r="AX576" i="14" a="1"/>
  <c r="AV577" i="14" a="1"/>
  <c r="AW577" i="14" a="1"/>
  <c r="AX577" i="14" a="1"/>
  <c r="AV578" i="14" a="1"/>
  <c r="AW578" i="14" a="1"/>
  <c r="AX578" i="14" a="1"/>
  <c r="AV579" i="14" a="1"/>
  <c r="AW579" i="14" a="1"/>
  <c r="AX579" i="14" a="1"/>
  <c r="AV580" i="14" a="1"/>
  <c r="AW580" i="14" a="1"/>
  <c r="AX580" i="14" a="1"/>
  <c r="AV581" i="14" a="1"/>
  <c r="AW581" i="14" a="1"/>
  <c r="AX581" i="14" a="1"/>
  <c r="AV582" i="14" a="1"/>
  <c r="AW582" i="14" a="1"/>
  <c r="AX582" i="14" a="1"/>
  <c r="AV583" i="14" a="1"/>
  <c r="AW583" i="14" a="1"/>
  <c r="AX583" i="14" a="1"/>
  <c r="AV584" i="14" a="1"/>
  <c r="AW584" i="14" a="1"/>
  <c r="AX584" i="14" a="1"/>
  <c r="AV585" i="14" a="1"/>
  <c r="AW585" i="14" a="1"/>
  <c r="AX585" i="14" a="1"/>
  <c r="AV586" i="14" a="1"/>
  <c r="AW586" i="14" a="1"/>
  <c r="AX586" i="14" a="1"/>
  <c r="AV587" i="14" a="1"/>
  <c r="AW587" i="14" a="1"/>
  <c r="AX587" i="14" a="1"/>
  <c r="AV588" i="14" a="1"/>
  <c r="AW588" i="14" a="1"/>
  <c r="AX588" i="14" a="1"/>
  <c r="AV589" i="14" a="1"/>
  <c r="AW589" i="14" a="1"/>
  <c r="AX589" i="14" a="1"/>
  <c r="AV590" i="14" a="1"/>
  <c r="AW590" i="14" a="1"/>
  <c r="AX590" i="14" a="1"/>
  <c r="AV591" i="14" a="1"/>
  <c r="AW591" i="14" a="1"/>
  <c r="AX591" i="14" a="1"/>
  <c r="AV592" i="14" a="1"/>
  <c r="AW592" i="14" a="1"/>
  <c r="AX592" i="14" a="1"/>
  <c r="AV593" i="14" a="1"/>
  <c r="AW593" i="14" a="1"/>
  <c r="AX593" i="14" a="1"/>
  <c r="AV594" i="14" a="1"/>
  <c r="AW594" i="14" a="1"/>
  <c r="AX594" i="14" a="1"/>
  <c r="AV595" i="14" a="1"/>
  <c r="AW595" i="14" a="1"/>
  <c r="AX595" i="14" a="1"/>
  <c r="AV596" i="14" a="1"/>
  <c r="AW596" i="14" a="1"/>
  <c r="AX596" i="14" a="1"/>
  <c r="AV597" i="14" a="1"/>
  <c r="AW597" i="14" a="1"/>
  <c r="AX597" i="14" a="1"/>
  <c r="AV598" i="14" a="1"/>
  <c r="AW598" i="14" a="1"/>
  <c r="AX598" i="14" a="1"/>
  <c r="AV599" i="14" a="1"/>
  <c r="AW599" i="14" a="1"/>
  <c r="AX599" i="14" a="1"/>
  <c r="AV600" i="14" a="1"/>
  <c r="AW600" i="14" a="1"/>
  <c r="AX600" i="14" a="1"/>
  <c r="AV601" i="14" a="1"/>
  <c r="AW601" i="14" a="1"/>
  <c r="AX601" i="14" a="1"/>
  <c r="AV602" i="14" a="1"/>
  <c r="AW602" i="14" a="1"/>
  <c r="AX602" i="14" a="1"/>
  <c r="AV603" i="14" a="1"/>
  <c r="AW603" i="14" a="1"/>
  <c r="AX603" i="14" a="1"/>
  <c r="AV604" i="14" a="1"/>
  <c r="AW604" i="14" a="1"/>
  <c r="AX604" i="14" a="1"/>
  <c r="AV605" i="14" a="1"/>
  <c r="AW605" i="14" a="1"/>
  <c r="AX605" i="14" a="1"/>
  <c r="AV606" i="14" a="1"/>
  <c r="AW606" i="14" a="1"/>
  <c r="AX606" i="14" a="1"/>
  <c r="AV607" i="14" a="1"/>
  <c r="AW607" i="14" a="1"/>
  <c r="AX607" i="14" a="1"/>
  <c r="AV608" i="14" a="1"/>
  <c r="AW608" i="14" a="1"/>
  <c r="AX608" i="14" a="1"/>
  <c r="AV609" i="14" a="1"/>
  <c r="AW609" i="14" a="1"/>
  <c r="AX609" i="14" a="1"/>
  <c r="AV610" i="14" a="1"/>
  <c r="AW610" i="14" a="1"/>
  <c r="AX610" i="14" a="1"/>
  <c r="AV611" i="14" a="1"/>
  <c r="AW611" i="14" a="1"/>
  <c r="AX611" i="14" a="1"/>
  <c r="AV612" i="14" a="1"/>
  <c r="AW612" i="14" a="1"/>
  <c r="AX612" i="14" a="1"/>
  <c r="AV613" i="14" a="1"/>
  <c r="AW613" i="14" a="1"/>
  <c r="AX613" i="14" a="1"/>
  <c r="AV614" i="14" a="1"/>
  <c r="AW614" i="14" a="1"/>
  <c r="AX614" i="14" a="1"/>
  <c r="AV615" i="14" a="1"/>
  <c r="AW615" i="14" a="1"/>
  <c r="AX615" i="14" a="1"/>
  <c r="AV616" i="14" a="1"/>
  <c r="AW616" i="14" a="1"/>
  <c r="AX616" i="14" a="1"/>
  <c r="AV617" i="14" a="1"/>
  <c r="AW617" i="14" a="1"/>
  <c r="AX617" i="14" a="1"/>
  <c r="AV618" i="14" a="1"/>
  <c r="AW618" i="14" a="1"/>
  <c r="AX618" i="14" a="1"/>
  <c r="AV619" i="14" a="1"/>
  <c r="AW619" i="14" a="1"/>
  <c r="AX619" i="14" a="1"/>
  <c r="AV620" i="14" a="1"/>
  <c r="AW620" i="14" a="1"/>
  <c r="AX620" i="14" a="1"/>
  <c r="AV621" i="14" a="1"/>
  <c r="AW621" i="14" a="1"/>
  <c r="AX621" i="14" a="1"/>
  <c r="AV622" i="14" a="1"/>
  <c r="AW622" i="14" a="1"/>
  <c r="AX622" i="14" a="1"/>
  <c r="AV623" i="14" a="1"/>
  <c r="AW623" i="14" a="1"/>
  <c r="AX623" i="14" a="1"/>
  <c r="AV624" i="14" a="1"/>
  <c r="AW624" i="14" a="1"/>
  <c r="AX624" i="14" a="1"/>
  <c r="AV625" i="14" a="1"/>
  <c r="AW625" i="14" a="1"/>
  <c r="AX625" i="14" a="1"/>
  <c r="AV626" i="14" a="1"/>
  <c r="AW626" i="14" a="1"/>
  <c r="AX626" i="14" a="1"/>
  <c r="AV627" i="14" a="1"/>
  <c r="AW627" i="14" a="1"/>
  <c r="AX627" i="14" a="1"/>
  <c r="AV628" i="14" a="1"/>
  <c r="AW628" i="14" a="1"/>
  <c r="AX628" i="14" a="1"/>
  <c r="AV629" i="14" a="1"/>
  <c r="AW629" i="14" a="1"/>
  <c r="AX629" i="14" a="1"/>
  <c r="AV630" i="14" a="1"/>
  <c r="AW630" i="14" a="1"/>
  <c r="AX630" i="14" a="1"/>
  <c r="AV631" i="14" a="1"/>
  <c r="AW631" i="14" a="1"/>
  <c r="AX631" i="14" a="1"/>
  <c r="AV632" i="14" a="1"/>
  <c r="AW632" i="14" a="1"/>
  <c r="AX632" i="14" a="1"/>
  <c r="AV633" i="14" a="1"/>
  <c r="AW633" i="14" a="1"/>
  <c r="AX633" i="14" a="1"/>
  <c r="AV634" i="14" a="1"/>
  <c r="AW634" i="14" a="1"/>
  <c r="AX634" i="14" a="1"/>
  <c r="AV635" i="14" a="1"/>
  <c r="AW635" i="14" a="1"/>
  <c r="AX635" i="14" a="1"/>
  <c r="AV636" i="14" a="1"/>
  <c r="AW636" i="14" a="1"/>
  <c r="AX636" i="14" a="1"/>
  <c r="AV637" i="14" a="1"/>
  <c r="AW637" i="14" a="1"/>
  <c r="AX637" i="14" a="1"/>
  <c r="AV638" i="14" a="1"/>
  <c r="AW638" i="14" a="1"/>
  <c r="AX638" i="14" a="1"/>
  <c r="AV639" i="14" a="1"/>
  <c r="AW639" i="14" a="1"/>
  <c r="AX639" i="14" a="1"/>
  <c r="AV640" i="14" a="1"/>
  <c r="AW640" i="14" a="1"/>
  <c r="AX640" i="14" a="1"/>
  <c r="AV641" i="14" a="1"/>
  <c r="AW641" i="14" a="1"/>
  <c r="AX641" i="14" a="1"/>
  <c r="AV642" i="14" a="1"/>
  <c r="AW642" i="14" a="1"/>
  <c r="AX642" i="14" a="1"/>
  <c r="AV643" i="14" a="1"/>
  <c r="AW643" i="14" a="1"/>
  <c r="AX643" i="14" a="1"/>
  <c r="AV644" i="14" a="1"/>
  <c r="AW644" i="14" a="1"/>
  <c r="AX644" i="14" a="1"/>
  <c r="AV645" i="14" a="1"/>
  <c r="AW645" i="14" a="1"/>
  <c r="AX645" i="14" a="1"/>
  <c r="AV646" i="14" a="1"/>
  <c r="AW646" i="14" a="1"/>
  <c r="AX646" i="14" a="1"/>
  <c r="AV647" i="14" a="1"/>
  <c r="AW647" i="14" a="1"/>
  <c r="AX647" i="14" a="1"/>
  <c r="AV648" i="14" a="1"/>
  <c r="AW648" i="14" a="1"/>
  <c r="AX648" i="14" a="1"/>
  <c r="AV649" i="14" a="1"/>
  <c r="AW649" i="14" a="1"/>
  <c r="AX649" i="14" a="1"/>
  <c r="AV650" i="14" a="1"/>
  <c r="AW650" i="14" a="1"/>
  <c r="AX650" i="14" a="1"/>
  <c r="AV651" i="14" a="1"/>
  <c r="AW651" i="14" a="1"/>
  <c r="AX651" i="14" a="1"/>
  <c r="AV652" i="14" a="1"/>
  <c r="AW652" i="14" a="1"/>
  <c r="AX652" i="14" a="1"/>
  <c r="AV653" i="14" a="1"/>
  <c r="AW653" i="14" a="1"/>
  <c r="AX653" i="14" a="1"/>
  <c r="AV654" i="14" a="1"/>
  <c r="AW654" i="14" a="1"/>
  <c r="AX654" i="14" a="1"/>
  <c r="AV655" i="14" a="1"/>
  <c r="AW655" i="14" a="1"/>
  <c r="AX655" i="14" a="1"/>
  <c r="AV656" i="14" a="1"/>
  <c r="AW656" i="14" a="1"/>
  <c r="AX656" i="14" a="1"/>
  <c r="AV657" i="14" a="1"/>
  <c r="AW657" i="14" a="1"/>
  <c r="AX657" i="14" a="1"/>
  <c r="AV658" i="14" a="1"/>
  <c r="AW658" i="14" a="1"/>
  <c r="AX658" i="14" a="1"/>
  <c r="AV659" i="14" a="1"/>
  <c r="AW659" i="14" a="1"/>
  <c r="AX659" i="14" a="1"/>
  <c r="AV660" i="14" a="1"/>
  <c r="AW660" i="14" a="1"/>
  <c r="AX660" i="14" a="1"/>
  <c r="AV661" i="14" a="1"/>
  <c r="AW661" i="14" a="1"/>
  <c r="AX661" i="14" a="1"/>
  <c r="AV662" i="14" a="1"/>
  <c r="AW662" i="14" a="1"/>
  <c r="AX662" i="14" a="1"/>
  <c r="AV663" i="14" a="1"/>
  <c r="AW663" i="14" a="1"/>
  <c r="AX663" i="14" a="1"/>
  <c r="AV664" i="14" a="1"/>
  <c r="AW664" i="14" a="1"/>
  <c r="AX664" i="14" a="1"/>
  <c r="AV665" i="14" a="1"/>
  <c r="AW665" i="14" a="1"/>
  <c r="AX665" i="14" a="1"/>
  <c r="AV666" i="14" a="1"/>
  <c r="AW666" i="14" a="1"/>
  <c r="AX666" i="14" a="1"/>
  <c r="AV667" i="14" a="1"/>
  <c r="AW667" i="14" a="1"/>
  <c r="AX667" i="14" a="1"/>
  <c r="AV668" i="14" a="1"/>
  <c r="AW668" i="14" a="1"/>
  <c r="AX668" i="14" a="1"/>
  <c r="AV669" i="14" a="1"/>
  <c r="AW669" i="14" a="1"/>
  <c r="AX669" i="14" a="1"/>
  <c r="AV670" i="14" a="1"/>
  <c r="AW670" i="14" a="1"/>
  <c r="AX670" i="14" a="1"/>
  <c r="AV671" i="14" a="1"/>
  <c r="AW671" i="14" a="1"/>
  <c r="AX671" i="14" a="1"/>
  <c r="AV672" i="14" a="1"/>
  <c r="AW672" i="14" a="1"/>
  <c r="AX672" i="14" a="1"/>
  <c r="AV673" i="14" a="1"/>
  <c r="AW673" i="14" a="1"/>
  <c r="AX673" i="14" a="1"/>
  <c r="AV674" i="14" a="1"/>
  <c r="AW674" i="14" a="1"/>
  <c r="AX674" i="14" a="1"/>
  <c r="AV675" i="14" a="1"/>
  <c r="AW675" i="14" a="1"/>
  <c r="AX675" i="14" a="1"/>
  <c r="AV676" i="14" a="1"/>
  <c r="AW676" i="14" a="1"/>
  <c r="AX676" i="14" a="1"/>
  <c r="AV677" i="14" a="1"/>
  <c r="AW677" i="14" a="1"/>
  <c r="AX677" i="14" a="1"/>
  <c r="AV678" i="14" a="1"/>
  <c r="AW678" i="14" a="1"/>
  <c r="AX678" i="14" a="1"/>
  <c r="AV679" i="14" a="1"/>
  <c r="AW679" i="14" a="1"/>
  <c r="AX679" i="14" a="1"/>
  <c r="AV680" i="14" a="1"/>
  <c r="AW680" i="14" a="1"/>
  <c r="AX680" i="14" a="1"/>
  <c r="AV681" i="14" a="1"/>
  <c r="AW681" i="14" a="1"/>
  <c r="AX681" i="14" a="1"/>
  <c r="AV682" i="14" a="1"/>
  <c r="AW682" i="14" a="1"/>
  <c r="AX682" i="14" a="1"/>
  <c r="AV683" i="14" a="1"/>
  <c r="AW683" i="14" a="1"/>
  <c r="AX683" i="14" a="1"/>
  <c r="AV684" i="14" a="1"/>
  <c r="AW684" i="14" a="1"/>
  <c r="AX684" i="14" a="1"/>
  <c r="AV685" i="14" a="1"/>
  <c r="AW685" i="14" a="1"/>
  <c r="AX685" i="14" a="1"/>
  <c r="AV686" i="14" a="1"/>
  <c r="AW686" i="14" a="1"/>
  <c r="AX686" i="14" a="1"/>
  <c r="AV687" i="14" a="1"/>
  <c r="AW687" i="14" a="1"/>
  <c r="AX687" i="14" a="1"/>
  <c r="AV688" i="14" a="1"/>
  <c r="AW688" i="14" a="1"/>
  <c r="AX688" i="14" a="1"/>
  <c r="AV689" i="14" a="1"/>
  <c r="AW689" i="14" a="1"/>
  <c r="AX689" i="14" a="1"/>
  <c r="AV690" i="14" a="1"/>
  <c r="AW690" i="14" a="1"/>
  <c r="AX690" i="14" a="1"/>
  <c r="AV691" i="14" a="1"/>
  <c r="AW691" i="14" a="1"/>
  <c r="AX691" i="14" a="1"/>
  <c r="AV692" i="14" a="1"/>
  <c r="AW692" i="14" a="1"/>
  <c r="AX692" i="14" a="1"/>
  <c r="AV693" i="14" a="1"/>
  <c r="AW693" i="14" a="1"/>
  <c r="AX693" i="14" a="1"/>
  <c r="AV694" i="14" a="1"/>
  <c r="AW694" i="14" a="1"/>
  <c r="AX694" i="14" a="1"/>
  <c r="AV695" i="14" a="1"/>
  <c r="AW695" i="14" a="1"/>
  <c r="AX695" i="14" a="1"/>
  <c r="AV696" i="14" a="1"/>
  <c r="AW696" i="14" a="1"/>
  <c r="AX696" i="14" a="1"/>
  <c r="AV697" i="14" a="1"/>
  <c r="AW697" i="14" a="1"/>
  <c r="AX697" i="14" a="1"/>
  <c r="AV698" i="14" a="1"/>
  <c r="AW698" i="14" a="1"/>
  <c r="AX698" i="14" a="1"/>
  <c r="AV699" i="14" a="1"/>
  <c r="AW699" i="14" a="1"/>
  <c r="AX699" i="14" a="1"/>
  <c r="AV700" i="14" a="1"/>
  <c r="AW700" i="14" a="1"/>
  <c r="AX700" i="14" a="1"/>
  <c r="AV701" i="14" a="1"/>
  <c r="AW701" i="14" a="1"/>
  <c r="AX701" i="14" a="1"/>
  <c r="AV702" i="14" a="1"/>
  <c r="AW702" i="14" a="1"/>
  <c r="AX702" i="14" a="1"/>
  <c r="AV703" i="14" a="1"/>
  <c r="AW703" i="14" a="1"/>
  <c r="AX703" i="14" a="1"/>
  <c r="AV704" i="14" a="1"/>
  <c r="AW704" i="14" a="1"/>
  <c r="AX704" i="14" a="1"/>
  <c r="AV705" i="14" a="1"/>
  <c r="AW705" i="14" a="1"/>
  <c r="AX705" i="14" a="1"/>
  <c r="AV706" i="14" a="1"/>
  <c r="AW706" i="14" a="1"/>
  <c r="AX706" i="14" a="1"/>
  <c r="AV707" i="14" a="1"/>
  <c r="AW707" i="14" a="1"/>
  <c r="AX707" i="14" a="1"/>
  <c r="AV708" i="14" a="1"/>
  <c r="AW708" i="14" a="1"/>
  <c r="AX708" i="14" a="1"/>
  <c r="AV709" i="14" a="1"/>
  <c r="AW709" i="14" a="1"/>
  <c r="AX709" i="14" a="1"/>
  <c r="AV710" i="14" a="1"/>
  <c r="AW710" i="14" a="1"/>
  <c r="AX710" i="14" a="1"/>
  <c r="AV711" i="14" a="1"/>
  <c r="AW711" i="14" a="1"/>
  <c r="AX711" i="14" a="1"/>
  <c r="AV712" i="14" a="1"/>
  <c r="AW712" i="14" a="1"/>
  <c r="AX712" i="14" a="1"/>
  <c r="AV713" i="14" a="1"/>
  <c r="AW713" i="14" a="1"/>
  <c r="AX713" i="14" a="1"/>
  <c r="AV714" i="14" a="1"/>
  <c r="AW714" i="14" a="1"/>
  <c r="AX714" i="14" a="1"/>
  <c r="AV715" i="14" a="1"/>
  <c r="AW715" i="14" a="1"/>
  <c r="AX715" i="14" a="1"/>
  <c r="AV716" i="14" a="1"/>
  <c r="AW716" i="14" a="1"/>
  <c r="AX716" i="14" a="1"/>
  <c r="AV717" i="14" a="1"/>
  <c r="AW717" i="14" a="1"/>
  <c r="AX717" i="14" a="1"/>
  <c r="AV718" i="14" a="1"/>
  <c r="AW718" i="14" a="1"/>
  <c r="AX718" i="14" a="1"/>
  <c r="AV719" i="14" a="1"/>
  <c r="AW719" i="14" a="1"/>
  <c r="AX719" i="14" a="1"/>
  <c r="AV720" i="14" a="1"/>
  <c r="AW720" i="14" a="1"/>
  <c r="AX720" i="14" a="1"/>
  <c r="AV721" i="14" a="1"/>
  <c r="AW721" i="14" a="1"/>
  <c r="AX721" i="14" a="1"/>
  <c r="AV722" i="14" a="1"/>
  <c r="AW722" i="14" a="1"/>
  <c r="AX722" i="14" a="1"/>
  <c r="AV723" i="14" a="1"/>
  <c r="AW723" i="14" a="1"/>
  <c r="AX723" i="14" a="1"/>
  <c r="AV724" i="14" a="1"/>
  <c r="AW724" i="14" a="1"/>
  <c r="AX724" i="14" a="1"/>
  <c r="AV725" i="14" a="1"/>
  <c r="AW725" i="14" a="1"/>
  <c r="AX725" i="14" a="1"/>
  <c r="AV726" i="14" a="1"/>
  <c r="AW726" i="14" a="1"/>
  <c r="AX726" i="14" a="1"/>
  <c r="AV727" i="14" a="1"/>
  <c r="AW727" i="14" a="1"/>
  <c r="AX727" i="14" a="1"/>
  <c r="AV728" i="14" a="1"/>
  <c r="AW728" i="14" a="1"/>
  <c r="AX728" i="14" a="1"/>
  <c r="AV729" i="14" a="1"/>
  <c r="AW729" i="14" a="1"/>
  <c r="AX729" i="14" a="1"/>
  <c r="AV730" i="14" a="1"/>
  <c r="AW730" i="14" a="1"/>
  <c r="AX730" i="14" a="1"/>
  <c r="AV731" i="14" a="1"/>
  <c r="AW731" i="14" a="1"/>
  <c r="AX731" i="14" a="1"/>
  <c r="AV732" i="14" a="1"/>
  <c r="AW732" i="14" a="1"/>
  <c r="AX732" i="14" a="1"/>
  <c r="AV733" i="14" a="1"/>
  <c r="AW733" i="14" a="1"/>
  <c r="AX733" i="14" a="1"/>
  <c r="AV734" i="14" a="1"/>
  <c r="AW734" i="14" a="1"/>
  <c r="AX734" i="14" a="1"/>
  <c r="AV735" i="14" a="1"/>
  <c r="AW735" i="14" a="1"/>
  <c r="AX735" i="14" a="1"/>
  <c r="AV736" i="14" a="1"/>
  <c r="AW736" i="14" a="1"/>
  <c r="AX736" i="14" a="1"/>
  <c r="AV737" i="14" a="1"/>
  <c r="AW737" i="14" a="1"/>
  <c r="AX737" i="14" a="1"/>
  <c r="AV738" i="14" a="1"/>
  <c r="AW738" i="14" a="1"/>
  <c r="AX738" i="14" a="1"/>
  <c r="AV739" i="14" a="1"/>
  <c r="AW739" i="14" a="1"/>
  <c r="AX739" i="14" a="1"/>
  <c r="AV740" i="14" a="1"/>
  <c r="AW740" i="14" a="1"/>
  <c r="AX740" i="14" a="1"/>
  <c r="AV741" i="14" a="1"/>
  <c r="AW741" i="14" a="1"/>
  <c r="AX741" i="14" a="1"/>
  <c r="AV742" i="14" a="1"/>
  <c r="AW742" i="14" a="1"/>
  <c r="AX742" i="14" a="1"/>
  <c r="AV743" i="14" a="1"/>
  <c r="AW743" i="14" a="1"/>
  <c r="AX743" i="14" a="1"/>
  <c r="AV744" i="14" a="1"/>
  <c r="AW744" i="14" a="1"/>
  <c r="AX744" i="14" a="1"/>
  <c r="AV745" i="14" a="1"/>
  <c r="AW745" i="14" a="1"/>
  <c r="AX745" i="14" a="1"/>
  <c r="AV746" i="14" a="1"/>
  <c r="AW746" i="14" a="1"/>
  <c r="AX746" i="14" a="1"/>
  <c r="AV747" i="14" a="1"/>
  <c r="AW747" i="14" a="1"/>
  <c r="AX747" i="14" a="1"/>
  <c r="AV748" i="14" a="1"/>
  <c r="AW748" i="14" a="1"/>
  <c r="AX748" i="14" a="1"/>
  <c r="AV749" i="14" a="1"/>
  <c r="AW749" i="14" a="1"/>
  <c r="AX749" i="14" a="1"/>
  <c r="AV750" i="14" a="1"/>
  <c r="AW750" i="14" a="1"/>
  <c r="AX750" i="14" a="1"/>
  <c r="AV751" i="14" a="1"/>
  <c r="AW751" i="14" a="1"/>
  <c r="AX751" i="14" a="1"/>
  <c r="AV752" i="14" a="1"/>
  <c r="AW752" i="14" a="1"/>
  <c r="AX752" i="14" a="1"/>
  <c r="AV753" i="14" a="1"/>
  <c r="AW753" i="14" a="1"/>
  <c r="AX753" i="14" a="1"/>
  <c r="AV754" i="14" a="1"/>
  <c r="AW754" i="14" a="1"/>
  <c r="AX754" i="14" a="1"/>
  <c r="AV755" i="14" a="1"/>
  <c r="AW755" i="14" a="1"/>
  <c r="AX755" i="14" a="1"/>
  <c r="AV756" i="14" a="1"/>
  <c r="AW756" i="14" a="1"/>
  <c r="AX756" i="14" a="1"/>
  <c r="AV757" i="14" a="1"/>
  <c r="AW757" i="14" a="1"/>
  <c r="AX757" i="14" a="1"/>
  <c r="AV758" i="14" a="1"/>
  <c r="AW758" i="14" a="1"/>
  <c r="AX758" i="14" a="1"/>
  <c r="AV759" i="14" a="1"/>
  <c r="AW759" i="14" a="1"/>
  <c r="AX759" i="14" a="1"/>
  <c r="AV760" i="14" a="1"/>
  <c r="AW760" i="14" a="1"/>
  <c r="AX760" i="14" a="1"/>
  <c r="AV761" i="14" a="1"/>
  <c r="AW761" i="14" a="1"/>
  <c r="AX761" i="14" a="1"/>
  <c r="AV762" i="14" a="1"/>
  <c r="AW762" i="14" a="1"/>
  <c r="AX762" i="14" a="1"/>
  <c r="AV763" i="14" a="1"/>
  <c r="AW763" i="14" a="1"/>
  <c r="AX763" i="14" a="1"/>
  <c r="AV764" i="14" a="1"/>
  <c r="AW764" i="14" a="1"/>
  <c r="AX764" i="14" a="1"/>
  <c r="AV765" i="14" a="1"/>
  <c r="AW765" i="14" a="1"/>
  <c r="AX765" i="14" a="1"/>
  <c r="AV766" i="14" a="1"/>
  <c r="AW766" i="14" a="1"/>
  <c r="AX766" i="14" a="1"/>
  <c r="AV767" i="14" a="1"/>
  <c r="AW767" i="14" a="1"/>
  <c r="AX767" i="14" a="1"/>
  <c r="AV768" i="14" a="1"/>
  <c r="AW768" i="14" a="1"/>
  <c r="AX768" i="14" a="1"/>
  <c r="AV769" i="14" a="1"/>
  <c r="AW769" i="14" a="1"/>
  <c r="AX769" i="14" a="1"/>
  <c r="AV770" i="14" a="1"/>
  <c r="AW770" i="14" a="1"/>
  <c r="AX770" i="14" a="1"/>
  <c r="AV771" i="14" a="1"/>
  <c r="AW771" i="14" a="1"/>
  <c r="AX771" i="14" a="1"/>
  <c r="AV772" i="14" a="1"/>
  <c r="AW772" i="14" a="1"/>
  <c r="AX772" i="14" a="1"/>
  <c r="AV773" i="14" a="1"/>
  <c r="AW773" i="14" a="1"/>
  <c r="AX773" i="14" a="1"/>
  <c r="AV774" i="14" a="1"/>
  <c r="AW774" i="14" a="1"/>
  <c r="AX774" i="14" a="1"/>
  <c r="AV775" i="14" a="1"/>
  <c r="AW775" i="14" a="1"/>
  <c r="AX775" i="14" a="1"/>
  <c r="AV776" i="14" a="1"/>
  <c r="AW776" i="14" a="1"/>
  <c r="AX776" i="14" a="1"/>
  <c r="AV777" i="14" a="1"/>
  <c r="AW777" i="14" a="1"/>
  <c r="AX777" i="14" a="1"/>
  <c r="AV778" i="14" a="1"/>
  <c r="AW778" i="14" a="1"/>
  <c r="AX778" i="14" a="1"/>
  <c r="AV779" i="14" a="1"/>
  <c r="AW779" i="14" a="1"/>
  <c r="AX779" i="14" a="1"/>
  <c r="AV780" i="14" a="1"/>
  <c r="AW780" i="14" a="1"/>
  <c r="AX780" i="14" a="1"/>
  <c r="AV781" i="14" a="1"/>
  <c r="AW781" i="14" a="1"/>
  <c r="AX781" i="14" a="1"/>
  <c r="AV782" i="14" a="1"/>
  <c r="AW782" i="14" a="1"/>
  <c r="AX782" i="14" a="1"/>
  <c r="AV783" i="14" a="1"/>
  <c r="AW783" i="14" a="1"/>
  <c r="AX783" i="14" a="1"/>
  <c r="AV784" i="14" a="1"/>
  <c r="AW784" i="14" a="1"/>
  <c r="AX784" i="14" a="1"/>
  <c r="AV785" i="14" a="1"/>
  <c r="AW785" i="14" a="1"/>
  <c r="AX785" i="14" a="1"/>
  <c r="AV786" i="14" a="1"/>
  <c r="AW786" i="14" a="1"/>
  <c r="AX786" i="14" a="1"/>
  <c r="AV787" i="14" a="1"/>
  <c r="AW787" i="14" a="1"/>
  <c r="AX787" i="14" a="1"/>
  <c r="AV788" i="14" a="1"/>
  <c r="AW788" i="14" a="1"/>
  <c r="AX788" i="14" a="1"/>
  <c r="AV789" i="14" a="1"/>
  <c r="AW789" i="14" a="1"/>
  <c r="AX789" i="14" a="1"/>
  <c r="AV790" i="14" a="1"/>
  <c r="AW790" i="14" a="1"/>
  <c r="AX790" i="14" a="1"/>
  <c r="AV791" i="14" a="1"/>
  <c r="AW791" i="14" a="1"/>
  <c r="AX791" i="14" a="1"/>
  <c r="AV792" i="14" a="1"/>
  <c r="AW792" i="14" a="1"/>
  <c r="AX792" i="14" a="1"/>
  <c r="AV793" i="14" a="1"/>
  <c r="AW793" i="14" a="1"/>
  <c r="AX793" i="14" a="1"/>
  <c r="AV794" i="14" a="1"/>
  <c r="AW794" i="14" a="1"/>
  <c r="AX794" i="14" a="1"/>
  <c r="AV795" i="14" a="1"/>
  <c r="AW795" i="14" a="1"/>
  <c r="AX795" i="14" a="1"/>
  <c r="AV796" i="14" a="1"/>
  <c r="AW796" i="14" a="1"/>
  <c r="AX796" i="14" a="1"/>
  <c r="AV797" i="14" a="1"/>
  <c r="AW797" i="14" a="1"/>
  <c r="AX797" i="14" a="1"/>
  <c r="AV798" i="14" a="1"/>
  <c r="AW798" i="14" a="1"/>
  <c r="AX798" i="14" a="1"/>
  <c r="AV799" i="14" a="1"/>
  <c r="AW799" i="14" a="1"/>
  <c r="AX799" i="14" a="1"/>
  <c r="AV800" i="14" a="1"/>
  <c r="AW800" i="14" a="1"/>
  <c r="AX800" i="14" a="1"/>
  <c r="AV801" i="14" a="1"/>
  <c r="AW801" i="14" a="1"/>
  <c r="AX801" i="14" a="1"/>
  <c r="AV802" i="14" a="1"/>
  <c r="AW802" i="14" a="1"/>
  <c r="AX802" i="14" a="1"/>
  <c r="AV803" i="14" a="1"/>
  <c r="AW803" i="14" a="1"/>
  <c r="AX803" i="14" a="1"/>
  <c r="AV804" i="14" a="1"/>
  <c r="AW804" i="14" a="1"/>
  <c r="AX804" i="14" a="1"/>
  <c r="AV805" i="14" a="1"/>
  <c r="AW805" i="14" a="1"/>
  <c r="AX805" i="14" a="1"/>
  <c r="AV806" i="14" a="1"/>
  <c r="AW806" i="14" a="1"/>
  <c r="AX806" i="14" a="1"/>
  <c r="AV807" i="14" a="1"/>
  <c r="AW807" i="14" a="1"/>
  <c r="AX807" i="14" a="1"/>
  <c r="AV808" i="14" a="1"/>
  <c r="AW808" i="14" a="1"/>
  <c r="AX808" i="14" a="1"/>
  <c r="AV809" i="14" a="1"/>
  <c r="AW809" i="14" a="1"/>
  <c r="AX809" i="14" a="1"/>
  <c r="AV810" i="14" a="1"/>
  <c r="AW810" i="14" a="1"/>
  <c r="AX810" i="14" a="1"/>
  <c r="AV811" i="14" a="1"/>
  <c r="AW811" i="14" a="1"/>
  <c r="AX811" i="14" a="1"/>
  <c r="AV812" i="14" a="1"/>
  <c r="AW812" i="14" a="1"/>
  <c r="AX812" i="14" a="1"/>
  <c r="AV813" i="14" a="1"/>
  <c r="AW813" i="14" a="1"/>
  <c r="AX813" i="14" a="1"/>
  <c r="AV814" i="14" a="1"/>
  <c r="AW814" i="14" a="1"/>
  <c r="AX814" i="14" a="1"/>
  <c r="AV815" i="14" a="1"/>
  <c r="AW815" i="14" a="1"/>
  <c r="AX815" i="14" a="1"/>
  <c r="AV816" i="14" a="1"/>
  <c r="AW816" i="14" a="1"/>
  <c r="AX816" i="14" a="1"/>
  <c r="AV817" i="14" a="1"/>
  <c r="AW817" i="14" a="1"/>
  <c r="AX817" i="14" a="1"/>
  <c r="AV818" i="14" a="1"/>
  <c r="AW818" i="14" a="1"/>
  <c r="AX818" i="14" a="1"/>
  <c r="AV819" i="14" a="1"/>
  <c r="AW819" i="14" a="1"/>
  <c r="AX819" i="14" a="1"/>
  <c r="AV820" i="14" a="1"/>
  <c r="AW820" i="14" a="1"/>
  <c r="AX820" i="14" a="1"/>
  <c r="AV821" i="14" a="1"/>
  <c r="AW821" i="14" a="1"/>
  <c r="AX821" i="14" a="1"/>
  <c r="AV822" i="14" a="1"/>
  <c r="AW822" i="14" a="1"/>
  <c r="AX822" i="14" a="1"/>
  <c r="AV823" i="14" a="1"/>
  <c r="AW823" i="14" a="1"/>
  <c r="AX823" i="14" a="1"/>
  <c r="AV824" i="14" a="1"/>
  <c r="AW824" i="14" a="1"/>
  <c r="AX824" i="14" a="1"/>
  <c r="AV825" i="14" a="1"/>
  <c r="AW825" i="14" a="1"/>
  <c r="AX825" i="14" a="1"/>
  <c r="AV826" i="14" a="1"/>
  <c r="AW826" i="14" a="1"/>
  <c r="AX826" i="14" a="1"/>
  <c r="AV827" i="14" a="1"/>
  <c r="AW827" i="14" a="1"/>
  <c r="AX827" i="14" a="1"/>
  <c r="AV828" i="14" a="1"/>
  <c r="AW828" i="14" a="1"/>
  <c r="AX828" i="14" a="1"/>
  <c r="AV829" i="14" a="1"/>
  <c r="AW829" i="14" a="1"/>
  <c r="AX829" i="14" a="1"/>
  <c r="AV830" i="14" a="1"/>
  <c r="AW830" i="14" a="1"/>
  <c r="AX830" i="14" a="1"/>
  <c r="AV831" i="14" a="1"/>
  <c r="AW831" i="14" a="1"/>
  <c r="AX831" i="14" a="1"/>
  <c r="AV832" i="14" a="1"/>
  <c r="AW832" i="14" a="1"/>
  <c r="AX832" i="14" a="1"/>
  <c r="AV833" i="14" a="1"/>
  <c r="AW833" i="14" a="1"/>
  <c r="AX833" i="14" a="1"/>
  <c r="AV834" i="14" a="1"/>
  <c r="AW834" i="14" a="1"/>
  <c r="AX834" i="14" a="1"/>
  <c r="AV835" i="14" a="1"/>
  <c r="AW835" i="14" a="1"/>
  <c r="AX835" i="14" a="1"/>
  <c r="AV836" i="14" a="1"/>
  <c r="AW836" i="14" a="1"/>
  <c r="AX836" i="14" a="1"/>
  <c r="AV837" i="14" a="1"/>
  <c r="AW837" i="14" a="1"/>
  <c r="AX837" i="14" a="1"/>
  <c r="AV838" i="14" a="1"/>
  <c r="AW838" i="14" a="1"/>
  <c r="AX838" i="14" a="1"/>
  <c r="AV839" i="14" a="1"/>
  <c r="AW839" i="14" a="1"/>
  <c r="AX839" i="14" a="1"/>
  <c r="AV840" i="14" a="1"/>
  <c r="AW840" i="14" a="1"/>
  <c r="AX840" i="14" a="1"/>
  <c r="AV841" i="14" a="1"/>
  <c r="AW841" i="14" a="1"/>
  <c r="AX841" i="14" a="1"/>
  <c r="AV842" i="14" a="1"/>
  <c r="AW842" i="14" a="1"/>
  <c r="AX842" i="14" a="1"/>
  <c r="AV843" i="14" a="1"/>
  <c r="AW843" i="14" a="1"/>
  <c r="AX843" i="14" a="1"/>
  <c r="AV844" i="14" a="1"/>
  <c r="AW844" i="14" a="1"/>
  <c r="AX844" i="14" a="1"/>
  <c r="AV845" i="14" a="1"/>
  <c r="AW845" i="14" a="1"/>
  <c r="AX845" i="14" a="1"/>
  <c r="AV846" i="14" a="1"/>
  <c r="AW846" i="14" a="1"/>
  <c r="AX846" i="14" a="1"/>
  <c r="AV847" i="14" a="1"/>
  <c r="AW847" i="14" a="1"/>
  <c r="AX847" i="14" a="1"/>
  <c r="AV848" i="14" a="1"/>
  <c r="AW848" i="14" a="1"/>
  <c r="AX848" i="14" a="1"/>
  <c r="AV849" i="14" a="1"/>
  <c r="AW849" i="14" a="1"/>
  <c r="AX849" i="14" a="1"/>
  <c r="AV850" i="14" a="1"/>
  <c r="AW850" i="14" a="1"/>
  <c r="AX850" i="14" a="1"/>
  <c r="AV851" i="14" a="1"/>
  <c r="AW851" i="14" a="1"/>
  <c r="AX851" i="14" a="1"/>
  <c r="AV852" i="14" a="1"/>
  <c r="AW852" i="14" a="1"/>
  <c r="AX852" i="14" a="1"/>
  <c r="AV853" i="14" a="1"/>
  <c r="AW853" i="14" a="1"/>
  <c r="AX853" i="14" a="1"/>
  <c r="AV854" i="14" a="1"/>
  <c r="AW854" i="14" a="1"/>
  <c r="AX854" i="14" a="1"/>
  <c r="AV855" i="14" a="1"/>
  <c r="AW855" i="14" a="1"/>
  <c r="AX855" i="14" a="1"/>
  <c r="AV856" i="14" a="1"/>
  <c r="AW856" i="14" a="1"/>
  <c r="AX856" i="14" a="1"/>
  <c r="AV857" i="14" a="1"/>
  <c r="AW857" i="14" a="1"/>
  <c r="AX857" i="14" a="1"/>
  <c r="AV858" i="14" a="1"/>
  <c r="AW858" i="14" a="1"/>
  <c r="AX858" i="14" a="1"/>
  <c r="AV859" i="14" a="1"/>
  <c r="AW859" i="14" a="1"/>
  <c r="AX859" i="14" a="1"/>
  <c r="AV860" i="14" a="1"/>
  <c r="AW860" i="14" a="1"/>
  <c r="AX860" i="14" a="1"/>
  <c r="AV861" i="14" a="1"/>
  <c r="AW861" i="14" a="1"/>
  <c r="AX861" i="14" a="1"/>
  <c r="AV862" i="14" a="1"/>
  <c r="AW862" i="14" a="1"/>
  <c r="AX862" i="14" a="1"/>
  <c r="AV863" i="14" a="1"/>
  <c r="AW863" i="14" a="1"/>
  <c r="AX863" i="14" a="1"/>
  <c r="AV864" i="14" a="1"/>
  <c r="AW864" i="14" a="1"/>
  <c r="AX864" i="14" a="1"/>
  <c r="AV865" i="14" a="1"/>
  <c r="AW865" i="14" a="1"/>
  <c r="AX865" i="14" a="1"/>
  <c r="AV866" i="14" a="1"/>
  <c r="AW866" i="14" a="1"/>
  <c r="AX866" i="14" a="1"/>
  <c r="AV867" i="14" a="1"/>
  <c r="AW867" i="14" a="1"/>
  <c r="AX867" i="14" a="1"/>
  <c r="AV868" i="14" a="1"/>
  <c r="AW868" i="14" a="1"/>
  <c r="AX868" i="14" a="1"/>
  <c r="AV869" i="14" a="1"/>
  <c r="AW869" i="14" a="1"/>
  <c r="AX869" i="14" a="1"/>
  <c r="AV870" i="14" a="1"/>
  <c r="AW870" i="14" a="1"/>
  <c r="AX870" i="14" a="1"/>
  <c r="AV871" i="14" a="1"/>
  <c r="AW871" i="14" a="1"/>
  <c r="AX871" i="14" a="1"/>
  <c r="AV872" i="14" a="1"/>
  <c r="AW872" i="14" a="1"/>
  <c r="AX872" i="14" a="1"/>
  <c r="AV873" i="14" a="1"/>
  <c r="AW873" i="14" a="1"/>
  <c r="AX873" i="14" a="1"/>
  <c r="AV874" i="14" a="1"/>
  <c r="AW874" i="14" a="1"/>
  <c r="AX874" i="14" a="1"/>
  <c r="AV875" i="14" a="1"/>
  <c r="AW875" i="14" a="1"/>
  <c r="AX875" i="14" a="1"/>
  <c r="AV876" i="14" a="1"/>
  <c r="AW876" i="14" a="1"/>
  <c r="AX876" i="14" a="1"/>
  <c r="AV877" i="14" a="1"/>
  <c r="AW877" i="14" a="1"/>
  <c r="AX877" i="14" a="1"/>
  <c r="AV878" i="14" a="1"/>
  <c r="AW878" i="14" a="1"/>
  <c r="AX878" i="14" a="1"/>
  <c r="AV879" i="14" a="1"/>
  <c r="AW879" i="14" a="1"/>
  <c r="AX879" i="14" a="1"/>
  <c r="AV880" i="14" a="1"/>
  <c r="AW880" i="14" a="1"/>
  <c r="AX880" i="14" a="1"/>
  <c r="AV881" i="14" a="1"/>
  <c r="AW881" i="14" a="1"/>
  <c r="AX881" i="14" a="1"/>
  <c r="AV882" i="14" a="1"/>
  <c r="AW882" i="14" a="1"/>
  <c r="AX882" i="14" a="1"/>
  <c r="AV883" i="14" a="1"/>
  <c r="AW883" i="14" a="1"/>
  <c r="AX883" i="14" a="1"/>
  <c r="AV884" i="14" a="1"/>
  <c r="AW884" i="14" a="1"/>
  <c r="AX884" i="14" a="1"/>
  <c r="AV885" i="14" a="1"/>
  <c r="AW885" i="14" a="1"/>
  <c r="AX885" i="14" a="1"/>
  <c r="AV886" i="14" a="1"/>
  <c r="AW886" i="14" a="1"/>
  <c r="AX886" i="14" a="1"/>
  <c r="AV887" i="14" a="1"/>
  <c r="AW887" i="14" a="1"/>
  <c r="AX887" i="14" a="1"/>
  <c r="AV888" i="14" a="1"/>
  <c r="AW888" i="14" a="1"/>
  <c r="AX888" i="14" a="1"/>
  <c r="AV889" i="14" a="1"/>
  <c r="AW889" i="14" a="1"/>
  <c r="AX889" i="14" a="1"/>
  <c r="AV890" i="14" a="1"/>
  <c r="AW890" i="14" a="1"/>
  <c r="AX890" i="14" a="1"/>
  <c r="AV891" i="14" a="1"/>
  <c r="AW891" i="14" a="1"/>
  <c r="AX891" i="14" a="1"/>
  <c r="AV892" i="14" a="1"/>
  <c r="AW892" i="14" a="1"/>
  <c r="AX892" i="14" a="1"/>
  <c r="AV893" i="14" a="1"/>
  <c r="AW893" i="14" a="1"/>
  <c r="AX893" i="14" a="1"/>
  <c r="AV894" i="14" a="1"/>
  <c r="AW894" i="14" a="1"/>
  <c r="AX894" i="14" a="1"/>
  <c r="AV895" i="14" a="1"/>
  <c r="AW895" i="14" a="1"/>
  <c r="AX895" i="14" a="1"/>
  <c r="AV896" i="14" a="1"/>
  <c r="AW896" i="14" a="1"/>
  <c r="AX896" i="14" a="1"/>
  <c r="AV897" i="14" a="1"/>
  <c r="AW897" i="14" a="1"/>
  <c r="AX897" i="14" a="1"/>
  <c r="AV898" i="14" a="1"/>
  <c r="AW898" i="14" a="1"/>
  <c r="AX898" i="14" a="1"/>
  <c r="AV899" i="14" a="1"/>
  <c r="AW899" i="14" a="1"/>
  <c r="AX899" i="14" a="1"/>
  <c r="AV900" i="14" a="1"/>
  <c r="AW900" i="14" a="1"/>
  <c r="AX900" i="14" a="1"/>
  <c r="AV901" i="14" a="1"/>
  <c r="AW901" i="14" a="1"/>
  <c r="AX901" i="14" a="1"/>
  <c r="AV902" i="14" a="1"/>
  <c r="AW902" i="14" a="1"/>
  <c r="AX902" i="14" a="1"/>
  <c r="AV903" i="14" a="1"/>
  <c r="AW903" i="14" a="1"/>
  <c r="AX903" i="14" a="1"/>
  <c r="AV904" i="14" a="1"/>
  <c r="AW904" i="14" a="1"/>
  <c r="AX904" i="14" a="1"/>
  <c r="AV905" i="14" a="1"/>
  <c r="AW905" i="14" a="1"/>
  <c r="AX905" i="14" a="1"/>
  <c r="AV906" i="14" a="1"/>
  <c r="AW906" i="14" a="1"/>
  <c r="AX906" i="14" a="1"/>
  <c r="AV907" i="14" a="1"/>
  <c r="AW907" i="14" a="1"/>
  <c r="AX907" i="14" a="1"/>
  <c r="AV908" i="14" a="1"/>
  <c r="AW908" i="14" a="1"/>
  <c r="AX908" i="14" a="1"/>
  <c r="AV909" i="14" a="1"/>
  <c r="AW909" i="14" a="1"/>
  <c r="AX909" i="14" a="1"/>
  <c r="AV910" i="14" a="1"/>
  <c r="AW910" i="14" a="1"/>
  <c r="AX910" i="14" a="1"/>
  <c r="AV911" i="14" a="1"/>
  <c r="AW911" i="14" a="1"/>
  <c r="AX911" i="14" a="1"/>
  <c r="AV912" i="14" a="1"/>
  <c r="AW912" i="14" a="1"/>
  <c r="AX912" i="14" a="1"/>
  <c r="AV913" i="14" a="1"/>
  <c r="AW913" i="14" a="1"/>
  <c r="AX913" i="14" a="1"/>
  <c r="AV914" i="14" a="1"/>
  <c r="AW914" i="14" a="1"/>
  <c r="AX914" i="14" a="1"/>
  <c r="AV915" i="14" a="1"/>
  <c r="AW915" i="14" a="1"/>
  <c r="AX915" i="14" a="1"/>
  <c r="AV916" i="14" a="1"/>
  <c r="AW916" i="14" a="1"/>
  <c r="AX916" i="14" a="1"/>
  <c r="AV917" i="14" a="1"/>
  <c r="AW917" i="14" a="1"/>
  <c r="AX917" i="14" a="1"/>
  <c r="AV918" i="14" a="1"/>
  <c r="AW918" i="14" a="1"/>
  <c r="AX918" i="14" a="1"/>
  <c r="AV919" i="14" a="1"/>
  <c r="AW919" i="14" a="1"/>
  <c r="AX919" i="14" a="1"/>
  <c r="AV920" i="14" a="1"/>
  <c r="AW920" i="14" a="1"/>
  <c r="AX920" i="14" a="1"/>
  <c r="AV921" i="14" a="1"/>
  <c r="AW921" i="14" a="1"/>
  <c r="AX921" i="14" a="1"/>
  <c r="AV922" i="14" a="1"/>
  <c r="AW922" i="14" a="1"/>
  <c r="AX922" i="14" a="1"/>
  <c r="AV923" i="14" a="1"/>
  <c r="AW923" i="14" a="1"/>
  <c r="AX923" i="14" a="1"/>
  <c r="AV924" i="14" a="1"/>
  <c r="AW924" i="14" a="1"/>
  <c r="AX924" i="14" a="1"/>
  <c r="AV925" i="14" a="1"/>
  <c r="AW925" i="14" a="1"/>
  <c r="AX925" i="14" a="1"/>
  <c r="AV926" i="14" a="1"/>
  <c r="AW926" i="14" a="1"/>
  <c r="AX926" i="14" a="1"/>
  <c r="AV927" i="14" a="1"/>
  <c r="AW927" i="14" a="1"/>
  <c r="AX927" i="14" a="1"/>
  <c r="AV928" i="14" a="1"/>
  <c r="AW928" i="14" a="1"/>
  <c r="AX928" i="14" a="1"/>
  <c r="AV929" i="14" a="1"/>
  <c r="AW929" i="14" a="1"/>
  <c r="AX929" i="14" a="1"/>
  <c r="AV930" i="14" a="1"/>
  <c r="AW930" i="14" a="1"/>
  <c r="AX930" i="14" a="1"/>
  <c r="AV931" i="14" a="1"/>
  <c r="AW931" i="14" a="1"/>
  <c r="AX931" i="14" a="1"/>
  <c r="AV932" i="14" a="1"/>
  <c r="AW932" i="14" a="1"/>
  <c r="AX932" i="14" a="1"/>
  <c r="AV933" i="14" a="1"/>
  <c r="AW933" i="14" a="1"/>
  <c r="AX933" i="14" a="1"/>
  <c r="AV934" i="14" a="1"/>
  <c r="AW934" i="14" a="1"/>
  <c r="AX934" i="14" a="1"/>
  <c r="AV935" i="14" a="1"/>
  <c r="AW935" i="14" a="1"/>
  <c r="AX935" i="14" a="1"/>
  <c r="AV936" i="14" a="1"/>
  <c r="AW936" i="14" a="1"/>
  <c r="AX936" i="14" a="1"/>
  <c r="AV937" i="14" a="1"/>
  <c r="AW937" i="14" a="1"/>
  <c r="AX937" i="14" a="1"/>
  <c r="AV938" i="14" a="1"/>
  <c r="AW938" i="14" a="1"/>
  <c r="AX938" i="14" a="1"/>
  <c r="AV939" i="14" a="1"/>
  <c r="AW939" i="14" a="1"/>
  <c r="AX939" i="14" a="1"/>
  <c r="AV940" i="14" a="1"/>
  <c r="AW940" i="14" a="1"/>
  <c r="AX940" i="14" a="1"/>
  <c r="AV941" i="14" a="1"/>
  <c r="AW941" i="14" a="1"/>
  <c r="AX941" i="14" a="1"/>
  <c r="AV942" i="14" a="1"/>
  <c r="AW942" i="14" a="1"/>
  <c r="AX942" i="14" a="1"/>
  <c r="AV943" i="14" a="1"/>
  <c r="AW943" i="14" a="1"/>
  <c r="AX943" i="14" a="1"/>
  <c r="AV944" i="14" a="1"/>
  <c r="AW944" i="14" a="1"/>
  <c r="AX944" i="14" a="1"/>
  <c r="AV945" i="14" a="1"/>
  <c r="AW945" i="14" a="1"/>
  <c r="AX945" i="14" a="1"/>
  <c r="AV946" i="14" a="1"/>
  <c r="AW946" i="14" a="1"/>
  <c r="AX946" i="14" a="1"/>
  <c r="AV947" i="14" a="1"/>
  <c r="AW947" i="14" a="1"/>
  <c r="AX947" i="14" a="1"/>
  <c r="AV948" i="14" a="1"/>
  <c r="AW948" i="14" a="1"/>
  <c r="AX948" i="14" a="1"/>
  <c r="AV949" i="14" a="1"/>
  <c r="AW949" i="14" a="1"/>
  <c r="AX949" i="14" a="1"/>
  <c r="AV950" i="14" a="1"/>
  <c r="AW950" i="14" a="1"/>
  <c r="AX950" i="14" a="1"/>
  <c r="AV951" i="14" a="1"/>
  <c r="AW951" i="14" a="1"/>
  <c r="AX951" i="14" a="1"/>
  <c r="AV952" i="14" a="1"/>
  <c r="AW952" i="14" a="1"/>
  <c r="AX952" i="14" a="1"/>
  <c r="AV953" i="14" a="1"/>
  <c r="AW953" i="14" a="1"/>
  <c r="AX953" i="14" a="1"/>
  <c r="AV954" i="14" a="1"/>
  <c r="AW954" i="14" a="1"/>
  <c r="AX954" i="14" a="1"/>
  <c r="AV955" i="14" a="1"/>
  <c r="AW955" i="14" a="1"/>
  <c r="AX955" i="14" a="1"/>
  <c r="AV956" i="14" a="1"/>
  <c r="AW956" i="14" a="1"/>
  <c r="AX956" i="14" a="1"/>
  <c r="AV957" i="14" a="1"/>
  <c r="AW957" i="14" a="1"/>
  <c r="AX957" i="14" a="1"/>
  <c r="AV958" i="14" a="1"/>
  <c r="AW958" i="14" a="1"/>
  <c r="AX958" i="14" a="1"/>
  <c r="AV959" i="14" a="1"/>
  <c r="AW959" i="14" a="1"/>
  <c r="AX959" i="14" a="1"/>
  <c r="AV960" i="14" a="1"/>
  <c r="AW960" i="14" a="1"/>
  <c r="AX960" i="14" a="1"/>
  <c r="AV961" i="14" a="1"/>
  <c r="AW961" i="14" a="1"/>
  <c r="AX961" i="14" a="1"/>
  <c r="AV962" i="14" a="1"/>
  <c r="AW962" i="14" a="1"/>
  <c r="AX962" i="14" a="1"/>
  <c r="AV963" i="14" a="1"/>
  <c r="AW963" i="14" a="1"/>
  <c r="AX963" i="14" a="1"/>
  <c r="AV964" i="14" a="1"/>
  <c r="AW964" i="14" a="1"/>
  <c r="AX964" i="14" a="1"/>
  <c r="AV965" i="14" a="1"/>
  <c r="AW965" i="14" a="1"/>
  <c r="AX965" i="14" a="1"/>
  <c r="AV966" i="14" a="1"/>
  <c r="AW966" i="14" a="1"/>
  <c r="AX966" i="14" a="1"/>
  <c r="AV967" i="14" a="1"/>
  <c r="AW967" i="14" a="1"/>
  <c r="AX967" i="14" a="1"/>
  <c r="AV968" i="14" a="1"/>
  <c r="AW968" i="14" a="1"/>
  <c r="AX968" i="14" a="1"/>
  <c r="AV969" i="14" a="1"/>
  <c r="AW969" i="14" a="1"/>
  <c r="AX969" i="14" a="1"/>
  <c r="AV970" i="14" a="1"/>
  <c r="AW970" i="14" a="1"/>
  <c r="AX970" i="14" a="1"/>
  <c r="AV971" i="14" a="1"/>
  <c r="AW971" i="14" a="1"/>
  <c r="AX971" i="14" a="1"/>
  <c r="AV972" i="14" a="1"/>
  <c r="AW972" i="14" a="1"/>
  <c r="AX972" i="14" a="1"/>
  <c r="AV973" i="14" a="1"/>
  <c r="AW973" i="14" a="1"/>
  <c r="AX973" i="14" a="1"/>
  <c r="AV974" i="14" a="1"/>
  <c r="AW974" i="14" a="1"/>
  <c r="AX974" i="14" a="1"/>
  <c r="AV975" i="14" a="1"/>
  <c r="AW975" i="14" a="1"/>
  <c r="AX975" i="14" a="1"/>
  <c r="AV976" i="14" a="1"/>
  <c r="AW976" i="14" a="1"/>
  <c r="AX976" i="14" a="1"/>
  <c r="AV977" i="14" a="1"/>
  <c r="AW977" i="14" a="1"/>
  <c r="AX977" i="14" a="1"/>
  <c r="AV978" i="14" a="1"/>
  <c r="AW978" i="14" a="1"/>
  <c r="AX978" i="14" a="1"/>
  <c r="AV979" i="14" a="1"/>
  <c r="AW979" i="14" a="1"/>
  <c r="AX979" i="14" a="1"/>
  <c r="AV980" i="14" a="1"/>
  <c r="AW980" i="14" a="1"/>
  <c r="AX980" i="14" a="1"/>
  <c r="AV981" i="14" a="1"/>
  <c r="AW981" i="14" a="1"/>
  <c r="AX981" i="14" a="1"/>
  <c r="AV982" i="14" a="1"/>
  <c r="AW982" i="14" a="1"/>
  <c r="AX982" i="14" a="1"/>
  <c r="AV983" i="14" a="1"/>
  <c r="AW983" i="14" a="1"/>
  <c r="AX983" i="14" a="1"/>
  <c r="AV984" i="14" a="1"/>
  <c r="AW984" i="14" a="1"/>
  <c r="AX984" i="14" a="1"/>
  <c r="AV985" i="14" a="1"/>
  <c r="AW985" i="14" a="1"/>
  <c r="AX985" i="14" a="1"/>
  <c r="AV986" i="14" a="1"/>
  <c r="AW986" i="14" a="1"/>
  <c r="AX986" i="14" a="1"/>
  <c r="AV987" i="14" a="1"/>
  <c r="AW987" i="14" a="1"/>
  <c r="AX987" i="14" a="1"/>
  <c r="AV988" i="14" a="1"/>
  <c r="AW988" i="14" a="1"/>
  <c r="AX988" i="14" a="1"/>
  <c r="AV989" i="14" a="1"/>
  <c r="AW989" i="14" a="1"/>
  <c r="AX989" i="14" a="1"/>
  <c r="AV990" i="14" a="1"/>
  <c r="AW990" i="14" a="1"/>
  <c r="AX990" i="14" a="1"/>
  <c r="AV991" i="14" a="1"/>
  <c r="AW991" i="14" a="1"/>
  <c r="AX991" i="14" a="1"/>
  <c r="AV992" i="14" a="1"/>
  <c r="AW992" i="14" a="1"/>
  <c r="AX992" i="14" a="1"/>
  <c r="AV993" i="14" a="1"/>
  <c r="AW993" i="14" a="1"/>
  <c r="AX993" i="14" a="1"/>
  <c r="AV994" i="14" a="1"/>
  <c r="AW994" i="14" a="1"/>
  <c r="AX994" i="14" a="1"/>
  <c r="AV995" i="14" a="1"/>
  <c r="AW995" i="14" a="1"/>
  <c r="AX995" i="14" a="1"/>
  <c r="AV996" i="14" a="1"/>
  <c r="AW996" i="14" a="1"/>
  <c r="AX996" i="14" a="1"/>
  <c r="AV997" i="14" a="1"/>
  <c r="AW997" i="14" a="1"/>
  <c r="AX997" i="14" a="1"/>
  <c r="AV998" i="14" a="1"/>
  <c r="AW998" i="14" a="1"/>
  <c r="AX998" i="14" a="1"/>
  <c r="AV999" i="14" a="1"/>
  <c r="AW999" i="14" a="1"/>
  <c r="AX999" i="14" a="1"/>
  <c r="AV1000" i="14" a="1"/>
  <c r="AW1000" i="14" a="1"/>
  <c r="AX1000" i="14" a="1"/>
  <c r="AV1001" i="14" a="1"/>
  <c r="AW1001" i="14" a="1"/>
  <c r="AX1001" i="14" a="1"/>
  <c r="AV1002" i="14" a="1"/>
  <c r="AW1002" i="14" a="1"/>
  <c r="AX1002" i="14" a="1"/>
  <c r="AV1003" i="14" a="1"/>
  <c r="AW1003" i="14" a="1"/>
  <c r="AX1003" i="14" a="1"/>
  <c r="AV1004" i="14" a="1"/>
  <c r="AW1004" i="14" a="1"/>
  <c r="AX1004" i="14" a="1"/>
  <c r="AV1005" i="14" a="1"/>
  <c r="AW1005" i="14" a="1"/>
  <c r="AX1005" i="14" a="1"/>
  <c r="AV1006" i="14" a="1"/>
  <c r="AW1006" i="14" a="1"/>
  <c r="AX1006" i="14" a="1"/>
  <c r="AV1007" i="14" a="1"/>
  <c r="AW1007" i="14" a="1"/>
  <c r="AX1007" i="14" a="1"/>
  <c r="AV1008" i="14" a="1"/>
  <c r="AW1008" i="14" a="1"/>
  <c r="AX1008" i="14" a="1"/>
  <c r="AV1009" i="14" a="1"/>
  <c r="AW1009" i="14" a="1"/>
  <c r="AX1009" i="14" a="1"/>
  <c r="AV1010" i="14" a="1"/>
  <c r="AW1010" i="14" a="1"/>
  <c r="AX1010" i="14" a="1"/>
  <c r="AV1011" i="14" a="1"/>
  <c r="AW1011" i="14" a="1"/>
  <c r="AX1011" i="14" a="1"/>
  <c r="AV1012" i="14" a="1"/>
  <c r="AW1012" i="14" a="1"/>
  <c r="AX1012" i="14" a="1"/>
  <c r="AV1013" i="14" a="1"/>
  <c r="AW1013" i="14" a="1"/>
  <c r="AX1013" i="14" a="1"/>
  <c r="AV1014" i="14" a="1"/>
  <c r="AW1014" i="14" a="1"/>
  <c r="AX1014" i="14" a="1"/>
  <c r="AV1015" i="14" a="1"/>
  <c r="AW1015" i="14" a="1"/>
  <c r="AX1015" i="14" a="1"/>
  <c r="AV1016" i="14" a="1"/>
  <c r="AW1016" i="14" a="1"/>
  <c r="AX1016" i="14" a="1"/>
  <c r="AV1017" i="14" a="1"/>
  <c r="AW1017" i="14" a="1"/>
  <c r="AX1017" i="14" a="1"/>
  <c r="AV1018" i="14" a="1"/>
  <c r="AW1018" i="14" a="1"/>
  <c r="AX1018" i="14" a="1"/>
  <c r="AV1019" i="14" a="1"/>
  <c r="AW1019" i="14" a="1"/>
  <c r="AX1019" i="14" a="1"/>
  <c r="AV1020" i="14" a="1"/>
  <c r="AW1020" i="14" a="1"/>
  <c r="AX1020" i="14" a="1"/>
  <c r="AV1021" i="14" a="1"/>
  <c r="AW1021" i="14" a="1"/>
  <c r="AX1021" i="14" a="1"/>
  <c r="AV1022" i="14" a="1"/>
  <c r="AW1022" i="14" a="1"/>
  <c r="AX1022" i="14" a="1"/>
  <c r="AV1023" i="14" a="1"/>
  <c r="AW1023" i="14" a="1"/>
  <c r="AX1023" i="14" a="1"/>
  <c r="AV1024" i="14" a="1"/>
  <c r="AW1024" i="14" a="1"/>
  <c r="AX1024" i="14" a="1"/>
  <c r="AV1025" i="14" a="1"/>
  <c r="AW1025" i="14" a="1"/>
  <c r="AX1025" i="14" a="1"/>
  <c r="AV1026" i="14" a="1"/>
  <c r="AW1026" i="14" a="1"/>
  <c r="AX1026" i="14" a="1"/>
  <c r="AV1027" i="14" a="1"/>
  <c r="AW1027" i="14" a="1"/>
  <c r="AX1027" i="14" a="1"/>
  <c r="AV1028" i="14" a="1"/>
  <c r="AW1028" i="14" a="1"/>
  <c r="AX1028" i="14" a="1"/>
  <c r="AV1029" i="14" a="1"/>
  <c r="AW1029" i="14" a="1"/>
  <c r="AX1029" i="14" a="1"/>
  <c r="AV1030" i="14" a="1"/>
  <c r="AW1030" i="14" a="1"/>
  <c r="AX1030" i="14" a="1"/>
  <c r="AV1031" i="14" a="1"/>
  <c r="AW1031" i="14" a="1"/>
  <c r="AX1031" i="14" a="1"/>
  <c r="AV1032" i="14" a="1"/>
  <c r="AW1032" i="14" a="1"/>
  <c r="AX1032" i="14" a="1"/>
  <c r="AV1033" i="14" a="1"/>
  <c r="AW1033" i="14" a="1"/>
  <c r="AX1033" i="14" a="1"/>
  <c r="AV1034" i="14" a="1"/>
  <c r="AW1034" i="14" a="1"/>
  <c r="AX1034" i="14" a="1"/>
  <c r="AV1035" i="14" a="1"/>
  <c r="AW1035" i="14" a="1"/>
  <c r="AX1035" i="14" a="1"/>
  <c r="AV1036" i="14" a="1"/>
  <c r="AW1036" i="14" a="1"/>
  <c r="AX1036" i="14" a="1"/>
  <c r="AV1037" i="14" a="1"/>
  <c r="AW1037" i="14" a="1"/>
  <c r="AX1037" i="14" a="1"/>
  <c r="AV1038" i="14" a="1"/>
  <c r="AW1038" i="14" a="1"/>
  <c r="AX1038" i="14" a="1"/>
  <c r="AV1039" i="14" a="1"/>
  <c r="AW1039" i="14" a="1"/>
  <c r="AX1039" i="14" a="1"/>
  <c r="AV1040" i="14" a="1"/>
  <c r="AW1040" i="14" a="1"/>
  <c r="AX1040" i="14" a="1"/>
  <c r="AV1041" i="14" a="1"/>
  <c r="AW1041" i="14" a="1"/>
  <c r="AX1041" i="14" a="1"/>
  <c r="AV1042" i="14" a="1"/>
  <c r="AW1042" i="14" a="1"/>
  <c r="AX1042" i="14" a="1"/>
  <c r="AV1043" i="14" a="1"/>
  <c r="AW1043" i="14" a="1"/>
  <c r="AX1043" i="14" a="1"/>
  <c r="AV1044" i="14" a="1"/>
  <c r="AW1044" i="14" a="1"/>
  <c r="AX1044" i="14" a="1"/>
  <c r="AV1045" i="14" a="1"/>
  <c r="AW1045" i="14" a="1"/>
  <c r="AX1045" i="14" a="1"/>
  <c r="AV1046" i="14" a="1"/>
  <c r="AW1046" i="14" a="1"/>
  <c r="AX1046" i="14" a="1"/>
  <c r="AV1047" i="14" a="1"/>
  <c r="AW1047" i="14" a="1"/>
  <c r="AX1047" i="14" a="1"/>
  <c r="AV1048" i="14" a="1"/>
  <c r="AW1048" i="14" a="1"/>
  <c r="AX1048" i="14" a="1"/>
  <c r="AV1049" i="14" a="1"/>
  <c r="AW1049" i="14" a="1"/>
  <c r="AX1049" i="14" a="1"/>
  <c r="AV1050" i="14" a="1"/>
  <c r="AW1050" i="14" a="1"/>
  <c r="AX1050" i="14" a="1"/>
  <c r="AV1051" i="14" a="1"/>
  <c r="AW1051" i="14" a="1"/>
  <c r="AX1051" i="14" a="1"/>
  <c r="AV1052" i="14" a="1"/>
  <c r="AW1052" i="14" a="1"/>
  <c r="AX1052" i="14" a="1"/>
  <c r="AV1053" i="14" a="1"/>
  <c r="AW1053" i="14" a="1"/>
  <c r="AX1053" i="14" a="1"/>
  <c r="AV1054" i="14" a="1"/>
  <c r="AW1054" i="14" a="1"/>
  <c r="AX1054" i="14" a="1"/>
  <c r="AV2" i="14" a="1"/>
  <c r="AW2" i="14" a="1"/>
  <c r="AX2" i="14" a="1"/>
  <c r="C1798" i="19"/>
  <c r="C1799" i="19"/>
  <c r="C1800" i="19"/>
  <c r="C1801" i="19"/>
  <c r="C1802" i="19"/>
  <c r="C1803" i="19"/>
  <c r="C1804" i="19"/>
  <c r="C1805" i="19"/>
  <c r="C1806" i="19"/>
  <c r="C1807" i="19"/>
  <c r="C1808" i="19"/>
  <c r="C1809" i="19"/>
  <c r="C1810" i="19"/>
  <c r="C1811" i="19"/>
  <c r="C1812" i="19"/>
  <c r="C1813" i="19"/>
  <c r="C1814" i="19"/>
  <c r="C1815" i="19"/>
  <c r="C1816" i="19"/>
  <c r="C1817" i="19"/>
  <c r="C1818" i="19"/>
  <c r="C1819" i="19"/>
  <c r="C1820" i="19"/>
  <c r="C1821" i="19"/>
  <c r="C1822" i="19"/>
  <c r="C1823" i="19"/>
  <c r="C1824" i="19"/>
  <c r="C1825" i="19"/>
  <c r="C1826" i="19"/>
  <c r="C1827" i="19"/>
  <c r="C1828" i="19"/>
  <c r="C1829" i="19"/>
  <c r="C1830" i="19"/>
  <c r="C1831" i="19"/>
  <c r="C1832" i="19"/>
  <c r="C1833" i="19"/>
  <c r="C1834" i="19"/>
  <c r="C1835" i="19"/>
  <c r="C1836" i="19"/>
  <c r="C1837" i="19"/>
  <c r="C1838" i="19"/>
  <c r="C1839" i="19"/>
  <c r="C1840" i="19"/>
  <c r="C1841" i="19"/>
  <c r="C1842" i="19"/>
  <c r="C1843" i="19"/>
  <c r="C1844" i="19"/>
  <c r="C1845" i="19"/>
  <c r="C1846" i="19"/>
  <c r="C1847" i="19"/>
  <c r="C1848" i="19"/>
  <c r="C1849" i="19"/>
  <c r="C1850" i="19"/>
  <c r="C1851" i="19"/>
  <c r="C1852" i="19"/>
  <c r="C1853" i="19"/>
  <c r="C1854" i="19"/>
  <c r="C1855" i="19"/>
  <c r="C1856" i="19"/>
  <c r="C1857" i="19"/>
  <c r="C1858" i="19"/>
  <c r="C1859" i="19"/>
  <c r="C1860" i="19"/>
  <c r="C1861" i="19"/>
  <c r="C1862" i="19"/>
  <c r="C1863" i="19"/>
  <c r="C1864" i="19"/>
  <c r="C1865" i="19"/>
  <c r="C1866" i="19"/>
  <c r="C1867" i="19"/>
  <c r="C1868" i="19"/>
  <c r="C1869" i="19"/>
  <c r="C1870" i="19"/>
  <c r="C1871" i="19"/>
  <c r="C1872" i="19"/>
  <c r="C1873" i="19"/>
  <c r="C1874" i="19"/>
  <c r="C1875" i="19"/>
  <c r="C1876" i="19"/>
  <c r="C1877" i="19"/>
  <c r="C1878" i="19"/>
  <c r="C1879" i="19"/>
  <c r="C1880" i="19"/>
  <c r="C1881" i="19"/>
  <c r="C1882" i="19"/>
  <c r="C1883" i="19"/>
  <c r="C1884" i="19"/>
  <c r="C1885" i="19"/>
  <c r="C1886" i="19"/>
  <c r="C1887" i="19"/>
  <c r="C1888" i="19"/>
  <c r="C1889" i="19"/>
  <c r="C1890" i="19"/>
  <c r="C1891" i="19"/>
  <c r="C1892" i="19"/>
  <c r="C1893" i="19"/>
  <c r="C1894" i="19"/>
  <c r="C1895" i="19"/>
  <c r="C1896" i="19"/>
  <c r="C1897" i="19"/>
  <c r="C1898" i="19"/>
  <c r="C1899" i="19"/>
  <c r="C1900" i="19"/>
  <c r="C1901" i="19"/>
  <c r="C1902" i="19"/>
  <c r="C1903" i="19"/>
  <c r="C1904" i="19"/>
  <c r="C1905" i="19"/>
  <c r="C1906" i="19"/>
  <c r="C1907" i="19"/>
  <c r="C1908" i="19"/>
  <c r="C1909" i="19"/>
  <c r="C1910" i="19"/>
  <c r="C1911" i="19"/>
  <c r="C1912" i="19"/>
  <c r="C1913" i="19"/>
  <c r="C1914" i="19"/>
  <c r="C1915" i="19"/>
  <c r="C1916" i="19"/>
  <c r="C1917" i="19"/>
  <c r="C1918" i="19"/>
  <c r="C1919" i="19"/>
  <c r="C1920" i="19"/>
  <c r="C1921" i="19"/>
  <c r="C1922" i="19"/>
  <c r="C1923" i="19"/>
  <c r="C1924" i="19"/>
  <c r="C1925" i="19"/>
  <c r="C1926" i="19"/>
  <c r="C1927" i="19"/>
  <c r="C1928" i="19"/>
  <c r="C1929" i="19"/>
  <c r="C1930" i="19"/>
  <c r="C1931" i="19"/>
  <c r="C1932" i="19"/>
  <c r="C1933" i="19"/>
  <c r="C1934" i="19"/>
  <c r="C1935" i="19"/>
  <c r="C1936" i="19"/>
  <c r="C1937" i="19"/>
  <c r="C1938" i="19"/>
  <c r="C1939" i="19"/>
  <c r="C1940" i="19"/>
  <c r="C1941" i="19"/>
  <c r="C1942" i="19"/>
  <c r="C1943" i="19"/>
  <c r="C1944" i="19"/>
  <c r="C1945" i="19"/>
  <c r="C1946" i="19"/>
  <c r="C1947" i="19"/>
  <c r="C1948" i="19"/>
  <c r="C1949" i="19"/>
  <c r="C1950" i="19"/>
  <c r="C1951" i="19"/>
  <c r="C1952" i="19"/>
  <c r="C1953" i="19"/>
  <c r="C1954" i="19"/>
  <c r="C1955" i="19"/>
  <c r="C1956" i="19"/>
  <c r="C1957" i="19"/>
  <c r="C1958" i="19"/>
  <c r="C1959" i="19"/>
  <c r="C1960" i="19"/>
  <c r="C1961" i="19"/>
  <c r="C1962" i="19"/>
  <c r="C1963" i="19"/>
  <c r="C1964" i="19"/>
  <c r="C1965" i="19"/>
  <c r="C1966" i="19"/>
  <c r="C1967" i="19"/>
  <c r="C1968" i="19"/>
  <c r="C1969" i="19"/>
  <c r="C1970" i="19"/>
  <c r="C1971" i="19"/>
  <c r="C1972" i="19"/>
  <c r="C1973" i="19"/>
  <c r="C1974" i="19"/>
  <c r="C1975" i="19"/>
  <c r="C1976" i="19"/>
  <c r="C1977" i="19"/>
  <c r="C1978" i="19"/>
  <c r="C1979" i="19"/>
  <c r="C1980" i="19"/>
  <c r="C1981" i="19"/>
  <c r="C1982" i="19"/>
  <c r="C1983" i="19"/>
  <c r="C1984" i="19"/>
  <c r="C1985" i="19"/>
  <c r="C1986" i="19"/>
  <c r="C1987" i="19"/>
  <c r="C1988" i="19"/>
  <c r="C1989" i="19"/>
  <c r="C1990" i="19"/>
  <c r="C1991" i="19"/>
  <c r="C1992" i="19"/>
  <c r="C1993" i="19"/>
  <c r="C1994" i="19"/>
  <c r="C1995" i="19"/>
  <c r="C1996" i="19"/>
  <c r="C1997" i="19"/>
  <c r="C1998" i="19"/>
  <c r="C1999" i="19"/>
  <c r="C2000" i="19"/>
  <c r="C2001" i="19"/>
  <c r="C2002" i="19"/>
  <c r="C2003" i="19"/>
  <c r="C2004" i="19"/>
  <c r="C2005" i="19"/>
  <c r="C2006" i="19"/>
  <c r="C2007" i="19"/>
  <c r="C2008" i="19"/>
  <c r="C2009" i="19"/>
  <c r="C2010" i="19"/>
  <c r="C2011" i="19"/>
  <c r="C2012" i="19"/>
  <c r="C2013" i="19"/>
  <c r="C2014" i="19"/>
  <c r="C2015" i="19"/>
  <c r="C2016" i="19"/>
  <c r="C2017" i="19"/>
  <c r="C2018" i="19"/>
  <c r="C2019" i="19"/>
  <c r="C2020" i="19"/>
  <c r="C2021" i="19"/>
  <c r="C2022" i="19"/>
  <c r="C2023" i="19"/>
  <c r="C2024" i="19"/>
  <c r="C2025" i="19"/>
  <c r="C2026" i="19"/>
  <c r="C2027" i="19"/>
  <c r="C2028" i="19"/>
  <c r="C2029" i="19"/>
  <c r="C2030" i="19"/>
  <c r="C2031" i="19"/>
  <c r="C2032" i="19"/>
  <c r="C2033" i="19"/>
  <c r="C2034" i="19"/>
  <c r="C2035" i="19"/>
  <c r="C2036" i="19"/>
  <c r="C2037" i="19"/>
  <c r="C2038" i="19"/>
  <c r="C2039" i="19"/>
  <c r="C2040" i="19"/>
  <c r="C2041" i="19"/>
  <c r="C2042" i="19"/>
  <c r="C2043" i="19"/>
  <c r="C2044" i="19"/>
  <c r="C2045" i="19"/>
  <c r="C2046" i="19"/>
  <c r="C2047" i="19"/>
  <c r="C2048" i="19"/>
  <c r="C2049" i="19"/>
  <c r="C2050" i="19"/>
  <c r="C2051" i="19"/>
  <c r="C2052" i="19"/>
  <c r="C2053" i="19"/>
  <c r="C2054" i="19"/>
  <c r="C2055" i="19"/>
  <c r="C2056" i="19"/>
  <c r="C2057" i="19"/>
  <c r="C2058" i="19"/>
  <c r="C2059" i="19"/>
  <c r="C2060" i="19"/>
  <c r="C2061" i="19"/>
  <c r="C2062" i="19"/>
  <c r="C2063" i="19"/>
  <c r="C2064" i="19"/>
  <c r="C2065" i="19"/>
  <c r="C2066" i="19"/>
  <c r="C2067" i="19"/>
  <c r="C2068" i="19"/>
  <c r="C2069" i="19"/>
  <c r="C2070" i="19"/>
  <c r="C2071" i="19"/>
  <c r="C2072" i="19"/>
  <c r="C2073" i="19"/>
  <c r="C2074" i="19"/>
  <c r="C2075" i="19"/>
  <c r="C2076" i="19"/>
  <c r="C2077" i="19"/>
  <c r="C2078" i="19"/>
  <c r="C2079" i="19"/>
  <c r="C2080" i="19"/>
  <c r="C2081" i="19"/>
  <c r="C2082" i="19"/>
  <c r="C2083" i="19"/>
  <c r="C2084" i="19"/>
  <c r="C2085" i="19"/>
  <c r="C2086" i="19"/>
  <c r="C2087" i="19"/>
  <c r="C2088" i="19"/>
  <c r="C2089" i="19"/>
  <c r="C2090" i="19"/>
  <c r="C2091" i="19"/>
  <c r="C2092" i="19"/>
  <c r="C2093" i="19"/>
  <c r="C2094" i="19"/>
  <c r="C2095" i="19"/>
  <c r="C2096" i="19"/>
  <c r="C2097" i="19"/>
  <c r="C2098" i="19"/>
  <c r="C2099" i="19"/>
  <c r="C2100" i="19"/>
  <c r="C2101" i="19"/>
  <c r="C2102" i="19"/>
  <c r="C2103" i="19"/>
  <c r="C2104" i="19"/>
  <c r="C2105" i="19"/>
  <c r="C2106" i="19"/>
  <c r="C2107" i="19"/>
  <c r="C2108" i="19"/>
  <c r="C2109" i="19"/>
  <c r="C2110" i="19"/>
  <c r="C2111" i="19"/>
  <c r="C2112" i="19"/>
  <c r="C2113" i="19"/>
  <c r="C2114" i="19"/>
  <c r="C2115" i="19"/>
  <c r="C2116" i="19"/>
  <c r="C2117" i="19"/>
  <c r="C2118" i="19"/>
  <c r="C2119" i="19"/>
  <c r="C2120" i="19"/>
  <c r="C2121" i="19"/>
  <c r="C2122" i="19"/>
  <c r="C2123" i="19"/>
  <c r="C2124" i="19"/>
  <c r="C2125" i="19"/>
  <c r="C2126" i="19"/>
  <c r="C2127" i="19"/>
  <c r="C2128" i="19"/>
  <c r="C2129" i="19"/>
  <c r="C2130" i="19"/>
  <c r="C2131" i="19"/>
  <c r="C2132" i="19"/>
  <c r="C2133" i="19"/>
  <c r="C2134" i="19"/>
  <c r="C2135" i="19"/>
  <c r="C2136" i="19"/>
  <c r="C2137" i="19"/>
  <c r="C2138" i="19"/>
  <c r="C2139" i="19"/>
  <c r="C2140" i="19"/>
  <c r="C2141" i="19"/>
  <c r="C2142" i="19"/>
  <c r="C2143" i="19"/>
  <c r="C2144" i="19"/>
  <c r="C2145" i="19"/>
  <c r="C2146" i="19"/>
  <c r="C2147" i="19"/>
  <c r="C2148" i="19"/>
  <c r="C2149" i="19"/>
  <c r="C2150" i="19"/>
  <c r="C2151" i="19"/>
  <c r="C2152" i="19"/>
  <c r="C2153" i="19"/>
  <c r="C2154" i="19"/>
  <c r="C2155" i="19"/>
  <c r="C2156" i="19"/>
  <c r="C2157" i="19"/>
  <c r="C2158" i="19"/>
  <c r="C2159" i="19"/>
  <c r="C2160" i="19"/>
  <c r="C2161" i="19"/>
  <c r="C2162" i="19"/>
  <c r="C2163" i="19"/>
  <c r="C2164" i="19"/>
  <c r="C2165" i="19"/>
  <c r="C2166" i="19"/>
  <c r="C2167" i="19"/>
  <c r="C2168" i="19"/>
  <c r="C2169" i="19"/>
  <c r="C2170" i="19"/>
  <c r="C2171" i="19"/>
  <c r="C2172" i="19"/>
  <c r="C2173" i="19"/>
  <c r="C2174" i="19"/>
  <c r="C2175" i="19"/>
  <c r="C2176" i="19"/>
  <c r="C2177" i="19"/>
  <c r="C2178" i="19"/>
  <c r="C2179" i="19"/>
  <c r="C2180" i="19"/>
  <c r="C2181" i="19"/>
  <c r="C2182" i="19"/>
  <c r="C2183" i="19"/>
  <c r="C2184" i="19"/>
  <c r="C2185" i="19"/>
  <c r="C2186" i="19"/>
  <c r="C2187" i="19"/>
  <c r="C2188" i="19"/>
  <c r="C2189" i="19"/>
  <c r="C2190" i="19"/>
  <c r="C2191" i="19"/>
  <c r="C2192" i="19"/>
  <c r="C2193" i="19"/>
  <c r="C2194" i="19"/>
  <c r="C2195" i="19"/>
  <c r="C2196" i="19"/>
  <c r="C2197" i="19"/>
  <c r="C2198" i="19"/>
  <c r="C2199" i="19"/>
  <c r="C2200" i="19"/>
  <c r="C2201" i="19"/>
  <c r="C2202" i="19"/>
  <c r="C2203" i="19"/>
  <c r="C2204" i="19"/>
  <c r="C2205" i="19"/>
  <c r="C2206" i="19"/>
  <c r="C2207" i="19"/>
  <c r="C2208" i="19"/>
  <c r="C2209" i="19"/>
  <c r="C2210" i="19"/>
  <c r="C2211" i="19"/>
  <c r="C2212" i="19"/>
  <c r="C2213" i="19"/>
  <c r="C2214" i="19"/>
  <c r="C2215" i="19"/>
  <c r="C2216" i="19"/>
  <c r="C2217" i="19"/>
  <c r="C2218" i="19"/>
  <c r="C2219" i="19"/>
  <c r="C2220" i="19"/>
  <c r="C2221" i="19"/>
  <c r="C2222" i="19"/>
  <c r="C2223" i="19"/>
  <c r="C2224" i="19"/>
  <c r="C2225" i="19"/>
  <c r="C2226" i="19"/>
  <c r="C2227" i="19"/>
  <c r="C2228" i="19"/>
  <c r="C2229" i="19"/>
  <c r="C2230" i="19"/>
  <c r="C2231" i="19"/>
  <c r="C2232" i="19"/>
  <c r="C2233" i="19"/>
  <c r="C2234" i="19"/>
  <c r="C2235" i="19"/>
  <c r="C2236" i="19"/>
  <c r="C2237" i="19"/>
  <c r="C2238" i="19"/>
  <c r="C2239" i="19"/>
  <c r="C2240" i="19"/>
  <c r="C2241" i="19"/>
  <c r="C2242" i="19"/>
  <c r="C2243" i="19"/>
  <c r="C2244" i="19"/>
  <c r="C2245" i="19"/>
  <c r="C2246" i="19"/>
  <c r="C2247" i="19"/>
  <c r="C2248" i="19"/>
  <c r="C2249" i="19"/>
  <c r="C2250" i="19"/>
  <c r="C2251" i="19"/>
  <c r="C2252" i="19"/>
  <c r="C2253" i="19"/>
  <c r="C2254" i="19"/>
  <c r="C2255" i="19"/>
  <c r="C2256" i="19"/>
  <c r="C2257" i="19"/>
  <c r="C2258" i="19"/>
  <c r="C2259" i="19"/>
  <c r="C2260" i="19"/>
  <c r="C2261" i="19"/>
  <c r="C2262" i="19"/>
  <c r="C2263" i="19"/>
  <c r="C2264" i="19"/>
  <c r="C2265" i="19"/>
  <c r="C2266" i="19"/>
  <c r="C2267" i="19"/>
  <c r="C2268" i="19"/>
  <c r="C2269" i="19"/>
  <c r="C2270" i="19"/>
  <c r="C2271" i="19"/>
  <c r="C2272" i="19"/>
  <c r="C2273" i="19"/>
  <c r="C2274" i="19"/>
  <c r="C2275" i="19"/>
  <c r="C2276" i="19"/>
  <c r="C2277" i="19"/>
  <c r="C2278" i="19"/>
  <c r="C2279" i="19"/>
  <c r="C2280" i="19"/>
  <c r="C2281" i="19"/>
  <c r="C2282" i="19"/>
  <c r="C2283" i="19"/>
  <c r="C2284" i="19"/>
  <c r="C2285" i="19"/>
  <c r="C2286" i="19"/>
  <c r="C2287" i="19"/>
  <c r="C2288" i="19"/>
  <c r="C2289" i="19"/>
  <c r="C2290" i="19"/>
  <c r="C2291" i="19"/>
  <c r="C2292" i="19"/>
  <c r="C2293" i="19"/>
  <c r="C2294" i="19"/>
  <c r="C2295" i="19"/>
  <c r="C2296" i="19"/>
  <c r="C2297" i="19"/>
  <c r="C2298" i="19"/>
  <c r="C2299" i="19"/>
  <c r="C2300" i="19"/>
  <c r="C2301" i="19"/>
  <c r="C2302" i="19"/>
  <c r="C2303" i="19"/>
  <c r="C2304" i="19"/>
  <c r="C2305" i="19"/>
  <c r="C2306" i="19"/>
  <c r="C2307" i="19"/>
  <c r="C2308" i="19"/>
  <c r="C2309" i="19"/>
  <c r="C2310" i="19"/>
  <c r="C2311" i="19"/>
  <c r="C2312" i="19"/>
  <c r="C2313" i="19"/>
  <c r="C2314" i="19"/>
  <c r="C2315" i="19"/>
  <c r="C2316" i="19"/>
  <c r="C2317" i="19"/>
  <c r="C2318" i="19"/>
  <c r="C2319" i="19"/>
  <c r="C2320" i="19"/>
  <c r="C2321" i="19"/>
  <c r="C2322" i="19"/>
  <c r="C2323" i="19"/>
  <c r="C2324" i="19"/>
  <c r="C2325" i="19"/>
  <c r="C2326" i="19"/>
  <c r="C2327" i="19"/>
  <c r="C2328" i="19"/>
  <c r="C2329" i="19"/>
  <c r="C2330" i="19"/>
  <c r="C2331" i="19"/>
  <c r="C2332" i="19"/>
  <c r="C2333" i="19"/>
  <c r="C2334" i="19"/>
  <c r="C2335" i="19"/>
  <c r="C2336" i="19"/>
  <c r="C2337" i="19"/>
  <c r="C2338" i="19"/>
  <c r="C2339" i="19"/>
  <c r="C2340" i="19"/>
  <c r="C2341" i="19"/>
  <c r="C2342" i="19"/>
  <c r="C2343" i="19"/>
  <c r="C2344" i="19"/>
  <c r="C2345" i="19"/>
  <c r="C2346" i="19"/>
  <c r="C2347" i="19"/>
  <c r="C2348" i="19"/>
  <c r="C2349" i="19"/>
  <c r="C2350" i="19"/>
  <c r="C2351" i="19"/>
  <c r="C2352" i="19"/>
  <c r="C2353" i="19"/>
  <c r="C2354" i="19"/>
  <c r="C2355" i="19"/>
  <c r="C2356" i="19"/>
  <c r="C2357" i="19"/>
  <c r="C2358" i="19"/>
  <c r="C2359" i="19"/>
  <c r="C2360" i="19"/>
  <c r="C2361" i="19"/>
  <c r="C2362" i="19"/>
  <c r="C2363" i="19"/>
  <c r="C2364" i="19"/>
  <c r="C2365" i="19"/>
  <c r="C2366" i="19"/>
  <c r="C2367" i="19"/>
  <c r="C2368" i="19"/>
  <c r="C2369" i="19"/>
  <c r="C2370" i="19"/>
  <c r="C2371" i="19"/>
  <c r="C2372" i="19"/>
  <c r="C2373" i="19"/>
  <c r="C2374" i="19"/>
  <c r="C2375" i="19"/>
  <c r="C2376" i="19"/>
  <c r="C2377" i="19"/>
  <c r="C2378" i="19"/>
  <c r="C2379" i="19"/>
  <c r="C2380" i="19"/>
  <c r="C2381" i="19"/>
  <c r="C2382" i="19"/>
  <c r="C2383" i="19"/>
  <c r="C2384" i="19"/>
  <c r="C2385" i="19"/>
  <c r="C2386" i="19"/>
  <c r="C2387" i="19"/>
  <c r="C2388" i="19"/>
  <c r="C2389" i="19"/>
  <c r="C2390" i="19"/>
  <c r="C2391" i="19"/>
  <c r="C2392" i="19"/>
  <c r="C2393" i="19"/>
  <c r="C2394" i="19"/>
  <c r="C2395" i="19"/>
  <c r="C2396" i="19"/>
  <c r="C2397" i="19"/>
  <c r="C2398" i="19"/>
  <c r="C2399" i="19"/>
  <c r="C2400" i="19"/>
  <c r="C2401" i="19"/>
  <c r="C2402" i="19"/>
  <c r="C2403" i="19"/>
  <c r="C2404" i="19"/>
  <c r="C2405" i="19"/>
  <c r="C2406" i="19"/>
  <c r="C2407" i="19"/>
  <c r="C2408" i="19"/>
  <c r="C2409" i="19"/>
  <c r="C2410" i="19"/>
  <c r="C2411" i="19"/>
  <c r="C2412" i="19"/>
  <c r="C2413" i="19"/>
  <c r="C2414" i="19"/>
  <c r="C2415" i="19"/>
  <c r="C2416" i="19"/>
  <c r="C2417" i="19"/>
  <c r="C2418" i="19"/>
  <c r="C2419" i="19"/>
  <c r="C2420" i="19"/>
  <c r="C2421" i="19"/>
  <c r="C2422" i="19"/>
  <c r="C2423" i="19"/>
  <c r="C2424" i="19"/>
  <c r="C2425" i="19"/>
  <c r="C2426" i="19"/>
  <c r="C2427" i="19"/>
  <c r="C2428" i="19"/>
  <c r="C2429" i="19"/>
  <c r="C2430" i="19"/>
  <c r="C2431" i="19"/>
  <c r="C2432" i="19"/>
  <c r="C2433" i="19"/>
  <c r="C2434" i="19"/>
  <c r="C2435" i="19"/>
  <c r="C2436" i="19"/>
  <c r="C2437" i="19"/>
  <c r="C2438" i="19"/>
  <c r="C2439" i="19"/>
  <c r="C2440" i="19"/>
  <c r="C2441" i="19"/>
  <c r="C2442" i="19"/>
  <c r="C2443" i="19"/>
  <c r="C2444" i="19"/>
  <c r="C2445" i="19"/>
  <c r="C2446" i="19"/>
  <c r="C2447" i="19"/>
  <c r="C2448" i="19"/>
  <c r="C2449" i="19"/>
  <c r="C2450" i="19"/>
  <c r="C2451" i="19"/>
  <c r="C2452" i="19"/>
  <c r="C2453" i="19"/>
  <c r="C2454" i="19"/>
  <c r="C2455" i="19"/>
  <c r="C2456" i="19"/>
  <c r="C2457" i="19"/>
  <c r="C2458" i="19"/>
  <c r="C2459" i="19"/>
  <c r="C2460" i="19"/>
  <c r="C2461" i="19"/>
  <c r="C2462" i="19"/>
  <c r="C2463" i="19"/>
  <c r="C2464" i="19"/>
  <c r="C2465" i="19"/>
  <c r="C2466" i="19"/>
  <c r="C2467" i="19"/>
  <c r="C2468" i="19"/>
  <c r="C2469" i="19"/>
  <c r="C2470" i="19"/>
  <c r="C2471" i="19"/>
  <c r="C2472" i="19"/>
  <c r="C2473" i="19"/>
  <c r="C2474" i="19"/>
  <c r="C2475" i="19"/>
  <c r="C2476" i="19"/>
  <c r="C2477" i="19"/>
  <c r="C2478" i="19"/>
  <c r="C2479" i="19"/>
  <c r="C2480" i="19"/>
  <c r="C2481" i="19"/>
  <c r="C2482" i="19"/>
  <c r="C2483" i="19"/>
  <c r="C2484" i="19"/>
  <c r="C2485" i="19"/>
  <c r="C2486" i="19"/>
  <c r="C2487" i="19"/>
  <c r="C2488" i="19"/>
  <c r="C2489" i="19"/>
  <c r="C2490" i="19"/>
  <c r="C2491" i="19"/>
  <c r="C2492" i="19"/>
  <c r="C2493" i="19"/>
  <c r="C2494" i="19"/>
  <c r="C2495" i="19"/>
  <c r="C2496" i="19"/>
  <c r="C2497" i="19"/>
  <c r="C2498" i="19"/>
  <c r="C2499" i="19"/>
  <c r="C2500" i="19"/>
  <c r="C2501" i="19"/>
  <c r="C2502" i="19"/>
  <c r="C2503" i="19"/>
  <c r="C2504" i="19"/>
  <c r="C2505" i="19"/>
  <c r="C2506" i="19"/>
  <c r="C2507" i="19"/>
  <c r="C2508" i="19"/>
  <c r="C2509" i="19"/>
  <c r="C2510" i="19"/>
  <c r="C2511" i="19"/>
  <c r="C2512" i="19"/>
  <c r="C2513" i="19"/>
  <c r="C2514" i="19"/>
  <c r="C2515" i="19"/>
  <c r="C2516" i="19"/>
  <c r="C2517" i="19"/>
  <c r="C2518" i="19"/>
  <c r="C2519" i="19"/>
  <c r="C2520" i="19"/>
  <c r="C2521" i="19"/>
  <c r="C2522" i="19"/>
  <c r="C2523" i="19"/>
  <c r="C2524" i="19"/>
  <c r="C2525" i="19"/>
  <c r="C2526" i="19"/>
  <c r="C2527" i="19"/>
  <c r="C2528" i="19"/>
  <c r="C2529" i="19"/>
  <c r="C2530" i="19"/>
  <c r="C2531" i="19"/>
  <c r="C2532" i="19"/>
  <c r="C2533" i="19"/>
  <c r="C2534" i="19"/>
  <c r="C2535" i="19"/>
  <c r="C2536" i="19"/>
  <c r="C2537" i="19"/>
  <c r="C2538" i="19"/>
  <c r="C2539" i="19"/>
  <c r="C2540" i="19"/>
  <c r="C2541" i="19"/>
  <c r="C2542" i="19"/>
  <c r="C2543" i="19"/>
  <c r="C2544" i="19"/>
  <c r="C2545" i="19"/>
  <c r="C2546" i="19"/>
  <c r="C2547" i="19"/>
  <c r="C2548" i="19"/>
  <c r="C2549" i="19"/>
  <c r="C2550" i="19"/>
  <c r="C2551" i="19"/>
  <c r="C2552" i="19"/>
  <c r="C2553" i="19"/>
  <c r="C2554" i="19"/>
  <c r="C2555" i="19"/>
  <c r="C2556" i="19"/>
  <c r="C2557" i="19"/>
  <c r="C2558" i="19"/>
  <c r="C2559" i="19"/>
  <c r="C2560" i="19"/>
  <c r="C2561" i="19"/>
  <c r="C2562" i="19"/>
  <c r="C2563" i="19"/>
  <c r="C2564" i="19"/>
  <c r="C2565" i="19"/>
  <c r="C2566" i="19"/>
  <c r="C2567" i="19"/>
  <c r="C2568" i="19"/>
  <c r="C2569" i="19"/>
  <c r="C2570" i="19"/>
  <c r="C2571" i="19"/>
  <c r="C2572" i="19"/>
  <c r="C2573" i="19"/>
  <c r="C2574" i="19"/>
  <c r="C2575" i="19"/>
  <c r="C2576" i="19"/>
  <c r="C2577" i="19"/>
  <c r="C2578" i="19"/>
  <c r="C2579" i="19"/>
  <c r="C2580" i="19"/>
  <c r="C2581" i="19"/>
  <c r="C2582" i="19"/>
  <c r="C2583" i="19"/>
  <c r="C2584" i="19"/>
  <c r="C2585" i="19"/>
  <c r="C2586" i="19"/>
  <c r="C2587" i="19"/>
  <c r="C2588" i="19"/>
  <c r="C2589" i="19"/>
  <c r="C2590" i="19"/>
  <c r="C2591" i="19"/>
  <c r="C2592" i="19"/>
  <c r="C2593" i="19"/>
  <c r="C2594" i="19"/>
  <c r="C2595" i="19"/>
  <c r="C2596"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C1263" i="19"/>
  <c r="C1264"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0"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330" i="19"/>
  <c r="C1331" i="19"/>
  <c r="C1332" i="19"/>
  <c r="C1333" i="19"/>
  <c r="C1334" i="19"/>
  <c r="C1335"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93" i="19"/>
  <c r="C1394" i="19"/>
  <c r="C1395"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517" i="19"/>
  <c r="C1518" i="19"/>
  <c r="C1519" i="19"/>
  <c r="C1520" i="19"/>
  <c r="C1521" i="19"/>
  <c r="C1522" i="19"/>
  <c r="C1523" i="19"/>
  <c r="C1524" i="19"/>
  <c r="C1525" i="19"/>
  <c r="C1526" i="19"/>
  <c r="C1527" i="19"/>
  <c r="C1528" i="19"/>
  <c r="C1529" i="19"/>
  <c r="C1530" i="19"/>
  <c r="C1531" i="19"/>
  <c r="C1532" i="19"/>
  <c r="C1533" i="19"/>
  <c r="C1534" i="19"/>
  <c r="C1535" i="19"/>
  <c r="C1536" i="19"/>
  <c r="C1537" i="19"/>
  <c r="C1538" i="19"/>
  <c r="C1539" i="19"/>
  <c r="C1540" i="19"/>
  <c r="C1541" i="19"/>
  <c r="C1542" i="19"/>
  <c r="C1543" i="19"/>
  <c r="C1544" i="19"/>
  <c r="C1545" i="19"/>
  <c r="C1546" i="19"/>
  <c r="C1547" i="19"/>
  <c r="C1548" i="19"/>
  <c r="C1549" i="19"/>
  <c r="C1550" i="19"/>
  <c r="C1551" i="19"/>
  <c r="C1552" i="19"/>
  <c r="C1553" i="19"/>
  <c r="C1554" i="19"/>
  <c r="C1555" i="19"/>
  <c r="C1556" i="19"/>
  <c r="C1557" i="19"/>
  <c r="C1558" i="19"/>
  <c r="C1559" i="19"/>
  <c r="C1560" i="19"/>
  <c r="C1561" i="19"/>
  <c r="C1562" i="19"/>
  <c r="C1563" i="19"/>
  <c r="C1564" i="19"/>
  <c r="C1565" i="19"/>
  <c r="C1566" i="19"/>
  <c r="C1567" i="19"/>
  <c r="C1568" i="19"/>
  <c r="C1569" i="19"/>
  <c r="C1570" i="19"/>
  <c r="C1571"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C1675" i="19"/>
  <c r="C1676" i="19"/>
  <c r="C1677" i="19"/>
  <c r="C1678" i="19"/>
  <c r="C1679" i="19"/>
  <c r="C1680" i="19"/>
  <c r="C1681" i="19"/>
  <c r="C1682" i="19"/>
  <c r="C1683" i="19"/>
  <c r="C1684" i="19"/>
  <c r="C1685" i="19"/>
  <c r="C1686" i="19"/>
  <c r="C1687" i="19"/>
  <c r="C1688" i="19"/>
  <c r="C1689" i="19"/>
  <c r="C1690" i="19"/>
  <c r="C1691" i="19"/>
  <c r="C1692" i="19"/>
  <c r="C1693" i="19"/>
  <c r="C1694" i="19"/>
  <c r="C1695" i="19"/>
  <c r="C1696" i="19"/>
  <c r="C1697" i="19"/>
  <c r="C1698" i="19"/>
  <c r="C1699" i="19"/>
  <c r="C1700" i="19"/>
  <c r="C1701" i="19"/>
  <c r="C1702" i="19"/>
  <c r="C1703" i="19"/>
  <c r="C1704" i="19"/>
  <c r="C1705" i="19"/>
  <c r="C1706" i="19"/>
  <c r="C1707" i="19"/>
  <c r="C1708" i="19"/>
  <c r="C1709" i="19"/>
  <c r="C1710" i="19"/>
  <c r="C1711" i="19"/>
  <c r="C1712" i="19"/>
  <c r="C1713" i="19"/>
  <c r="C1714" i="19"/>
  <c r="C1715" i="19"/>
  <c r="C1716" i="19"/>
  <c r="C1717" i="19"/>
  <c r="C1718" i="19"/>
  <c r="C1719" i="19"/>
  <c r="C1720" i="19"/>
  <c r="C1721" i="19"/>
  <c r="C1722" i="19"/>
  <c r="C1723" i="19"/>
  <c r="C1724" i="19"/>
  <c r="C1725" i="19"/>
  <c r="C1726" i="19"/>
  <c r="C1727" i="19"/>
  <c r="C1728" i="19"/>
  <c r="C1729" i="19"/>
  <c r="C1730" i="19"/>
  <c r="C1731" i="19"/>
  <c r="C1732" i="19"/>
  <c r="C1733" i="19"/>
  <c r="C1734" i="19"/>
  <c r="C1735" i="19"/>
  <c r="C1736" i="19"/>
  <c r="C1737" i="19"/>
  <c r="C1738" i="19"/>
  <c r="C1739" i="19"/>
  <c r="C1740" i="19"/>
  <c r="C1741" i="19"/>
  <c r="C1742" i="19"/>
  <c r="C1743" i="19"/>
  <c r="C1744" i="19"/>
  <c r="C1745" i="19"/>
  <c r="C1746" i="19"/>
  <c r="C1747" i="19"/>
  <c r="C1748" i="19"/>
  <c r="C1749" i="19"/>
  <c r="C1750" i="19"/>
  <c r="C1751" i="19"/>
  <c r="C1752" i="19"/>
  <c r="C1753" i="19"/>
  <c r="C1754" i="19"/>
  <c r="C1755" i="19"/>
  <c r="C1756" i="19"/>
  <c r="C1757" i="19"/>
  <c r="C1758" i="19"/>
  <c r="C1759" i="19"/>
  <c r="C1760" i="19"/>
  <c r="C1761" i="19"/>
  <c r="C1762" i="19"/>
  <c r="C1763" i="19"/>
  <c r="C1764" i="19"/>
  <c r="C1765" i="19"/>
  <c r="C1766" i="19"/>
  <c r="C1767" i="19"/>
  <c r="C1768" i="19"/>
  <c r="C1769" i="19"/>
  <c r="C1770" i="19"/>
  <c r="C1771" i="19"/>
  <c r="C1772" i="19"/>
  <c r="C1773" i="19"/>
  <c r="C1774" i="19"/>
  <c r="C1775" i="19"/>
  <c r="C1776" i="19"/>
  <c r="C1777" i="19"/>
  <c r="C1778" i="19"/>
  <c r="C1779" i="19"/>
  <c r="C1780" i="19"/>
  <c r="C1781" i="19"/>
  <c r="C1782" i="19"/>
  <c r="C1783" i="19"/>
  <c r="C1784" i="19"/>
  <c r="C1785" i="19"/>
  <c r="C1786" i="19"/>
  <c r="C1787" i="19"/>
  <c r="C1788" i="19"/>
  <c r="C1789" i="19"/>
  <c r="C1790" i="19"/>
  <c r="C1791" i="19"/>
  <c r="C1792" i="19"/>
  <c r="C1793" i="19"/>
  <c r="C1794" i="19"/>
  <c r="C1795" i="19"/>
  <c r="C1796" i="19"/>
  <c r="C1797"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C2" i="19"/>
  <c r="C736" i="19"/>
  <c r="C737" i="19"/>
  <c r="C738"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I137" i="14" l="1" a="1"/>
  <c r="I137" i="14" s="1"/>
  <c r="I129" i="14" l="1" a="1"/>
  <c r="I129" i="14" s="1"/>
  <c r="I138" i="14" a="1"/>
  <c r="I138" i="14" s="1"/>
  <c r="I139" i="14" a="1"/>
  <c r="I139" i="14" s="1"/>
  <c r="I140" i="14" a="1"/>
  <c r="I140" i="14" s="1"/>
  <c r="I141" i="14" a="1"/>
  <c r="I141" i="14" s="1"/>
  <c r="I142" i="14" a="1"/>
  <c r="I142" i="14" s="1"/>
  <c r="I143" i="14" a="1"/>
  <c r="I143" i="14" s="1"/>
  <c r="I144" i="14" a="1"/>
  <c r="I144" i="14" s="1"/>
  <c r="J138" i="14"/>
  <c r="J139" i="14"/>
  <c r="J140" i="14"/>
  <c r="J141" i="14"/>
  <c r="J142" i="14"/>
  <c r="J143" i="14"/>
  <c r="J144" i="14"/>
  <c r="I116"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4" i="14" a="1"/>
  <c r="I105" i="14" a="1"/>
  <c r="I105" i="14" s="1"/>
  <c r="I106" i="14" a="1"/>
  <c r="I106" i="14" s="1"/>
  <c r="I107" i="14" a="1"/>
  <c r="I107" i="14" s="1"/>
  <c r="I108" i="14" a="1"/>
  <c r="I108" i="14" s="1"/>
  <c r="I109" i="14" a="1"/>
  <c r="I109" i="14" s="1"/>
  <c r="I110" i="14" a="1"/>
  <c r="I110" i="14" s="1"/>
  <c r="I111" i="14" a="1"/>
  <c r="I112" i="14" a="1"/>
  <c r="I113" i="14" a="1"/>
  <c r="I114" i="14" a="1"/>
  <c r="I115" i="14" a="1"/>
  <c r="I117" i="14" a="1"/>
  <c r="I118" i="14" a="1"/>
  <c r="I119" i="14" a="1"/>
  <c r="I120" i="14" a="1"/>
  <c r="I121" i="14" a="1"/>
  <c r="I122" i="14" a="1"/>
  <c r="I123" i="14" a="1"/>
  <c r="I124" i="14" a="1"/>
  <c r="I125" i="14" a="1"/>
  <c r="I126" i="14" a="1"/>
  <c r="I127" i="14" a="1"/>
  <c r="I128" i="14" a="1"/>
  <c r="I128" i="14" s="1"/>
  <c r="I130" i="14" a="1"/>
  <c r="I130" i="14" s="1"/>
  <c r="I131" i="14" a="1"/>
  <c r="I131" i="14" s="1"/>
  <c r="I132" i="14" a="1"/>
  <c r="I132" i="14" s="1"/>
  <c r="I133" i="14" a="1"/>
  <c r="I133" i="14" s="1"/>
  <c r="I134" i="14" a="1"/>
  <c r="I134" i="14" s="1"/>
  <c r="I135" i="14" a="1"/>
  <c r="I135" i="14" s="1"/>
  <c r="I136" i="14" a="1"/>
  <c r="I136" i="14" s="1"/>
  <c r="J131" i="14"/>
  <c r="J132" i="14"/>
  <c r="J133" i="14"/>
  <c r="J134" i="14"/>
  <c r="J135" i="14"/>
  <c r="J136" i="14"/>
  <c r="J137" i="14"/>
  <c r="J128" i="14"/>
  <c r="J129" i="14"/>
  <c r="J130" i="14"/>
  <c r="J117" i="14" l="1"/>
  <c r="J118" i="14"/>
  <c r="J119" i="14"/>
  <c r="J120" i="14"/>
  <c r="J121" i="14"/>
  <c r="J122" i="14"/>
  <c r="J123" i="14"/>
  <c r="J124" i="14"/>
  <c r="J125" i="14"/>
  <c r="J126" i="14"/>
  <c r="J127" i="14"/>
  <c r="J113" i="14"/>
  <c r="J114" i="14"/>
  <c r="J115" i="14"/>
  <c r="J116" i="14"/>
  <c r="J111" i="14"/>
  <c r="J112" i="14"/>
  <c r="J109" i="14"/>
  <c r="J110" i="14"/>
  <c r="J108" i="14"/>
  <c r="J107" i="14"/>
  <c r="J106" i="14"/>
  <c r="J105" i="14"/>
  <c r="J104" i="14"/>
  <c r="J103" i="14"/>
  <c r="J102" i="14" l="1"/>
  <c r="J101"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S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Claude</author>
  </authors>
  <commentList>
    <comment ref="T1" authorId="0" shapeId="0" xr:uid="{2C5CBECE-F9F8-FB46-93F4-85C0DE6B909E}">
      <text>
        <r>
          <rPr>
            <b/>
            <sz val="10"/>
            <color rgb="FF000000"/>
            <rFont val="Tahoma"/>
            <family val="2"/>
          </rPr>
          <t>Kodjovi PLAKOO :</t>
        </r>
        <r>
          <rPr>
            <sz val="10"/>
            <color rgb="FF000000"/>
            <rFont val="Tahoma"/>
            <family val="2"/>
          </rPr>
          <t xml:space="preserve">
</t>
        </r>
        <r>
          <rPr>
            <sz val="10"/>
            <color rgb="FF000000"/>
            <rFont val="Tahoma"/>
            <family val="2"/>
          </rPr>
          <t>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U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V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C2" authorId="1" shapeId="0" xr:uid="{E75A8236-A724-C047-B073-9CA5CA6CA914}">
      <text>
        <r>
          <rPr>
            <sz val="11"/>
            <color theme="1"/>
            <rFont val="Aptos Narrow"/>
            <family val="2"/>
            <scheme val="minor"/>
          </rPr>
          <t>Ancienne valeur: capacity_expansion. LEAP est une plateforme de comptabilite de scenarios; l optimisation ne vient que du moteur separe NEMO.</t>
        </r>
      </text>
    </comment>
    <comment ref="D2" authorId="1" shapeId="0" xr:uid="{E2DDEDEC-E9D4-AB44-BB4D-D4DC2559E710}">
      <text>
        <r>
          <rPr>
            <sz val="11"/>
            <color rgb="FF000000"/>
            <rFont val="Aptos Narrow"/>
            <family val="2"/>
          </rPr>
          <t>Valeur SE,US conservee: SEI est le Stockholm Environment Institute (Suede); l equipe LEAP est basee au centre SEI US (Somerville, Massachusetts).</t>
        </r>
      </text>
    </comment>
    <comment ref="G2" authorId="1" shapeId="0" xr:uid="{EE817BEC-4E99-CA46-81FC-8665A68BBE54}">
      <text>
        <r>
          <rPr>
            <sz val="11"/>
            <color rgb="FF000000"/>
            <rFont val="Aptos Narrow"/>
            <family val="2"/>
          </rPr>
          <t>Ancienne valeur: 3000. Tarif par paliers SEI/CCAC: Tier 2 (revenu intermediaire superieur) 1 500 USD / 2 ans / 5 utilisateurs; Tier 3 (revenu eleve) 4 500 USD / 2 ans / 5 utilisateurs; gratuit pour 146 pays (annonce SEI du 14/11/2024), pour tous les etudiants et en mode lecture seule.</t>
        </r>
      </text>
    </comment>
    <comment ref="J2" authorId="1" shapeId="0" xr:uid="{72B9C67D-7E2B-4E46-908B-2F979A455262}">
      <text>
        <r>
          <rPr>
            <sz val="11"/>
            <color rgb="FF000000"/>
            <rFont val="Aptos Narrow"/>
            <family val="2"/>
          </rPr>
          <t>Appreciation Claude (non verifiee sur le web dans cette passe): a controler dans la documentation officielle.</t>
        </r>
      </text>
    </comment>
    <comment ref="K2" authorId="1" shapeId="0" xr:uid="{8A2EA608-0B9A-D649-BAA2-7F7FE2AEF4FB}">
      <text>
        <r>
          <rPr>
            <sz val="11"/>
            <color rgb="FF000000"/>
            <rFont val="Aptos Narrow"/>
            <family val="2"/>
          </rPr>
          <t>Appreciation Claude (non verifiee sur le web dans cette passe): a controler dans la documentation officielle.</t>
        </r>
      </text>
    </comment>
    <comment ref="Z2" authorId="1" shapeId="0" xr:uid="{07DB3BF2-9396-DB40-ABDC-D32CEDAED502}">
      <text>
        <r>
          <rPr>
            <sz val="11"/>
            <color rgb="FF000000"/>
            <rFont val="Calibri"/>
            <family val="2"/>
          </rPr>
          <t>Ancienne valeur: NEMO,OSeMOSYS,GAINS,OnSSET. Co-occurrences dans study_tools (nombre d etudes utilisant les deux outils), cinq premiers. Remplace les liens documentaires par l usage observe dans le corpus (decision Q1).</t>
        </r>
      </text>
    </comment>
    <comment ref="A3" authorId="1" shapeId="0" xr:uid="{4407E136-50BB-6A4E-8C37-C629E16A8429}">
      <text>
        <r>
          <rPr>
            <sz val="11"/>
            <color theme="1"/>
            <rFont val="Aptos Narrow"/>
            <family val="2"/>
            <scheme val="minor"/>
          </rPr>
          <t>Recherche: valeurs existantes confirmees (Apache-2.0, KTH/SEI/UNDESA, gratuit), mais aucune URL retournee. A sourcer (osemosys.org, depot GitHub OSeMOSYS).</t>
        </r>
      </text>
    </comment>
    <comment ref="I3" authorId="1" shapeId="0" xr:uid="{9E29B6D2-BEFF-A445-BC70-28FF7DEEF5FE}">
      <text>
        <r>
          <rPr>
            <sz val="11"/>
            <color theme="1"/>
            <rFont val="Aptos Narrow"/>
            <family val="2"/>
            <scheme val="minor"/>
          </rPr>
          <t>Appreciation Claude (non verifiee sur le web dans cette passe): a controler dans la documentation officielle.</t>
        </r>
      </text>
    </comment>
    <comment ref="J3" authorId="1" shapeId="0" xr:uid="{B00886D3-66A1-804F-8BF5-FCA819B52DAC}">
      <text>
        <r>
          <rPr>
            <sz val="11"/>
            <color rgb="FF000000"/>
            <rFont val="Aptos Narrow"/>
            <family val="2"/>
          </rPr>
          <t>Appreciation Claude (non verifiee sur le web dans cette passe): a controler dans la documentation officielle.</t>
        </r>
      </text>
    </comment>
    <comment ref="K3" authorId="1" shapeId="0" xr:uid="{204A7106-C468-9542-8AA1-891F4058536D}">
      <text>
        <r>
          <rPr>
            <sz val="11"/>
            <color rgb="FF000000"/>
            <rFont val="Calibri"/>
            <family val="2"/>
          </rPr>
          <t>Appreciation Claude (non verifiee sur le web dans cette passe): a controler dans la documentation officielle.</t>
        </r>
      </text>
    </comment>
    <comment ref="Z3" authorId="1" shapeId="0" xr:uid="{7A52D11D-CD60-884B-87E2-F29AD4930A0D}">
      <text>
        <r>
          <rPr>
            <sz val="11"/>
            <color rgb="FF000000"/>
            <rFont val="Aptos Narrow"/>
            <family val="2"/>
          </rPr>
          <t>Ancienne valeur: LEAP,CLEWs,OnSSET,MESSAGE. Co-occurrences dans study_tools (nombre d etudes utilisant les deux outils), cinq premiers. Remplace les liens documentaires par l usage observe dans le corpus (decision Q1).</t>
        </r>
      </text>
    </comment>
    <comment ref="F4" authorId="1" shapeId="0" xr:uid="{B777388E-F7A7-1C44-8AA6-AB9454544768}">
      <text>
        <r>
          <rPr>
            <sz val="11"/>
            <color theme="1"/>
            <rFont val="Aptos Narrow"/>
            <family val="2"/>
            <scheme val="minor"/>
          </rPr>
          <t>Confirme: code GPL-3.0 sur GitHub, mais execution impossible sans GAMS (payant), un solveur et l interface VEDA (Windows). Le token open_source est garde avec la dependance signalee.</t>
        </r>
      </text>
    </comment>
    <comment ref="I4" authorId="1" shapeId="0" xr:uid="{216F4F7D-EAAD-EC44-98B4-F2EBD5323B85}">
      <text>
        <r>
          <rPr>
            <sz val="11"/>
            <color theme="1"/>
            <rFont val="Aptos Narrow"/>
            <family val="2"/>
            <scheme val="minor"/>
          </rPr>
          <t>Appreciation Claude (non verifiee sur le web dans cette passe): a controler dans la documentation officielle.</t>
        </r>
      </text>
    </comment>
    <comment ref="J4" authorId="1" shapeId="0" xr:uid="{4A49B920-F0C3-C242-A1A9-5226C8CBFC5B}">
      <text>
        <r>
          <rPr>
            <sz val="11"/>
            <color theme="1"/>
            <rFont val="Aptos Narrow"/>
            <family val="2"/>
            <scheme val="minor"/>
          </rPr>
          <t>Appreciation Claude (non verifiee sur le web dans cette passe): a controler dans la documentation officielle.</t>
        </r>
      </text>
    </comment>
    <comment ref="K4" authorId="1" shapeId="0" xr:uid="{35F5FDCE-5D57-804C-AD99-AB1217AAF7CF}">
      <text>
        <r>
          <rPr>
            <sz val="11"/>
            <color rgb="FF000000"/>
            <rFont val="Aptos Narrow"/>
            <family val="2"/>
          </rPr>
          <t>Appreciation Claude (non verifiee sur le web dans cette passe): a controler dans la documentation officielle.</t>
        </r>
      </text>
    </comment>
    <comment ref="Z4" authorId="1" shapeId="0" xr:uid="{68B10307-1262-5547-82D1-3CA77E348C72}">
      <text>
        <r>
          <rPr>
            <sz val="11"/>
            <color theme="1"/>
            <rFont val="Aptos Narrow"/>
            <family val="2"/>
            <scheme val="minor"/>
          </rPr>
          <t>Ancienne valeur: VEDA,GAMS,MARKAL,MESSAGE. Co-occurrences dans study_tools (nombre d etudes utilisant les deux outils), cinq premiers. Remplace les liens documentaires par l usage observe dans le corpus (decision Q1).</t>
        </r>
      </text>
    </comment>
    <comment ref="A5" authorId="1" shapeId="0" xr:uid="{5B3C38FF-7A6C-4C45-AE1C-23D459C227EA}">
      <text>
        <r>
          <rPr>
            <sz val="11"/>
            <color theme="1"/>
            <rFont val="Aptos Narrow"/>
            <family val="2"/>
            <scheme val="minor"/>
          </rPr>
          <t>Recherche: valeurs existantes confirmees (remplace par TIMES, code GPL + dependance GAMS/ANSWER). Aucune URL retournee.</t>
        </r>
      </text>
    </comment>
    <comment ref="I5" authorId="1" shapeId="0" xr:uid="{652F958C-086B-6E4C-8BE6-40FE5F0E7290}">
      <text>
        <r>
          <rPr>
            <sz val="11"/>
            <color theme="1"/>
            <rFont val="Aptos Narrow"/>
            <family val="2"/>
            <scheme val="minor"/>
          </rPr>
          <t>Appreciation Claude (non verifiee sur le web dans cette passe): a controler dans la documentation officielle.</t>
        </r>
      </text>
    </comment>
    <comment ref="J5" authorId="1" shapeId="0" xr:uid="{55552877-C7BB-AF4D-BCDD-7E045B66B1E0}">
      <text>
        <r>
          <rPr>
            <sz val="11"/>
            <color theme="1"/>
            <rFont val="Aptos Narrow"/>
            <family val="2"/>
            <scheme val="minor"/>
          </rPr>
          <t>Appreciation Claude (non verifiee sur le web dans cette passe): a controler dans la documentation officielle.</t>
        </r>
      </text>
    </comment>
    <comment ref="K5" authorId="1" shapeId="0" xr:uid="{D30A03DC-1F56-144A-A1DF-56D366189556}">
      <text>
        <r>
          <rPr>
            <sz val="11"/>
            <color theme="1"/>
            <rFont val="Aptos Narrow"/>
            <family val="2"/>
            <scheme val="minor"/>
          </rPr>
          <t>Appreciation Claude (non verifiee sur le web dans cette passe): a controler dans la documentation officielle.</t>
        </r>
      </text>
    </comment>
    <comment ref="Z5" authorId="1" shapeId="0" xr:uid="{526DB925-1933-D14C-940C-E00874EBC4F4}">
      <text>
        <r>
          <rPr>
            <sz val="11"/>
            <color theme="1"/>
            <rFont val="Aptos Narrow"/>
            <family val="2"/>
            <scheme val="minor"/>
          </rPr>
          <t>Ancienne valeur: TIMES,ANSWER,GAMS. Co-occurrences dans study_tools (nombre d etudes utilisant les deux outils), cinq premiers. Remplace les liens documentaires par l usage observe dans le corpus (decision Q1).</t>
        </r>
      </text>
    </comment>
    <comment ref="A6" authorId="1" shapeId="0" xr:uid="{118A12B4-80DE-6E42-8D6E-265BCDAC0C5D}">
      <text>
        <r>
          <rPr>
            <sz val="11"/>
            <color theme="1"/>
            <rFont val="Aptos Narrow"/>
            <family val="2"/>
            <scheme val="minor"/>
          </rPr>
          <t>Ambiguite a trancher: les valeurs actuelles (open_source, os=all, programmation avancee) decrivent MESSAGEix (IIASA, Apache-2.0, Python/GAMS). La version utilisee dans la plupart des etudes nationales africaines est le MESSAGE de bureau de l AIEA (gratuit pour les Etats membres, Windows). Le rapport recommande de profiler le MESSAGE AIEA en principal avec une note sur MESSAGEix.</t>
        </r>
      </text>
    </comment>
    <comment ref="C6" authorId="1" shapeId="0" xr:uid="{334C20EE-7394-4F4B-B3A5-DF2B2EEA81D9}">
      <text>
        <r>
          <rPr>
            <sz val="11"/>
            <color theme="1"/>
            <rFont val="Aptos Narrow"/>
            <family val="2"/>
            <scheme val="minor"/>
          </rPr>
          <t>Appreciation Claude (non verifiee sur le web dans cette passe): a controler dans la documentation officielle.</t>
        </r>
      </text>
    </comment>
    <comment ref="I6" authorId="1" shapeId="0" xr:uid="{BE267236-2FDE-7F43-8DB6-B606ED969BBA}">
      <text>
        <r>
          <rPr>
            <sz val="11"/>
            <color theme="1"/>
            <rFont val="Aptos Narrow"/>
            <family val="2"/>
            <scheme val="minor"/>
          </rPr>
          <t>Appreciation Claude (non verifiee sur le web dans cette passe): a controler dans la documentation officielle.</t>
        </r>
      </text>
    </comment>
    <comment ref="J6" authorId="1" shapeId="0" xr:uid="{20B3CD9D-3572-764F-9F87-95A8378F6AA2}">
      <text>
        <r>
          <rPr>
            <sz val="11"/>
            <color theme="1"/>
            <rFont val="Aptos Narrow"/>
            <family val="2"/>
            <scheme val="minor"/>
          </rPr>
          <t>Appreciation Claude (non verifiee sur le web dans cette passe): a controler dans la documentation officielle.</t>
        </r>
      </text>
    </comment>
    <comment ref="K6" authorId="1" shapeId="0" xr:uid="{339FA1C9-16CA-A044-AA93-F9DF49491F67}">
      <text>
        <r>
          <rPr>
            <sz val="11"/>
            <color theme="1"/>
            <rFont val="Aptos Narrow"/>
            <family val="2"/>
            <scheme val="minor"/>
          </rPr>
          <t>Appreciation Claude (non verifiee sur le web dans cette passe): a controler dans la documentation officielle.</t>
        </r>
      </text>
    </comment>
    <comment ref="Q6" authorId="1" shapeId="0" xr:uid="{EA10E381-B423-694F-B9C9-593A7E59792F}">
      <text>
        <r>
          <rPr>
            <sz val="11"/>
            <color theme="1"/>
            <rFont val="Aptos Narrow"/>
            <family val="2"/>
            <scheme val="minor"/>
          </rPr>
          <t>Appreciation Claude (non verifiee sur le web dans cette passe): a controler dans la documentation officielle.</t>
        </r>
      </text>
    </comment>
    <comment ref="U6" authorId="1" shapeId="0" xr:uid="{6968C4B5-DCC7-2841-91B0-25071930103E}">
      <text>
        <r>
          <rPr>
            <sz val="11"/>
            <color theme="1"/>
            <rFont val="Aptos Narrow"/>
            <family val="2"/>
            <scheme val="minor"/>
          </rPr>
          <t>Appreciation Claude (non verifiee sur le web dans cette passe): a controler dans la documentation officielle.</t>
        </r>
      </text>
    </comment>
    <comment ref="V6" authorId="1" shapeId="0" xr:uid="{6E8BB7C0-E8A8-684F-868B-AAD07344C245}">
      <text>
        <r>
          <rPr>
            <sz val="11"/>
            <color theme="1"/>
            <rFont val="Aptos Narrow"/>
            <family val="2"/>
            <scheme val="minor"/>
          </rPr>
          <t>Appreciation Claude (non verifiee sur le web dans cette passe): a controler dans la documentation officielle.</t>
        </r>
      </text>
    </comment>
    <comment ref="Z6" authorId="1" shapeId="0" xr:uid="{78C9B7E2-CE3D-8145-AFAB-17ED74ECE596}">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6" authorId="1" shapeId="0" xr:uid="{B8482B1A-5E09-6245-97BD-B94AE978EB4F}">
      <text>
        <r>
          <rPr>
            <sz val="11"/>
            <color theme="1"/>
            <rFont val="Aptos Narrow"/>
            <family val="2"/>
            <scheme val="minor"/>
          </rPr>
          <t>Appreciation Claude (non verifiee sur le web dans cette passe): a controler dans la documentation officielle.</t>
        </r>
      </text>
    </comment>
    <comment ref="C7" authorId="1" shapeId="0" xr:uid="{7C936547-DCDF-7C47-9DA5-B1BBB46B1F4C}">
      <text>
        <r>
          <rPr>
            <sz val="11"/>
            <color theme="1"/>
            <rFont val="Aptos Narrow"/>
            <family val="2"/>
            <scheme val="minor"/>
          </rPr>
          <t>Appreciation Claude (non verifiee sur le web dans cette passe): a controler dans la documentation officielle.</t>
        </r>
      </text>
    </comment>
    <comment ref="E7" authorId="1" shapeId="0" xr:uid="{3801CD7F-B9C0-D143-989C-66EB055A0A1E}">
      <text>
        <r>
          <rPr>
            <sz val="11"/>
            <color theme="1"/>
            <rFont val="Aptos Narrow"/>
            <family val="2"/>
            <scheme val="minor"/>
          </rPr>
          <t>Rapport: licence MIT confirmee; mainteneur actuel KIT (ex FIAS), TU Berlin egalement. Aucune URL retournee.</t>
        </r>
      </text>
    </comment>
    <comment ref="I7" authorId="1" shapeId="0" xr:uid="{FCBD802E-6361-EF4B-B3A3-23D5712D744E}">
      <text>
        <r>
          <rPr>
            <sz val="11"/>
            <color theme="1"/>
            <rFont val="Aptos Narrow"/>
            <family val="2"/>
            <scheme val="minor"/>
          </rPr>
          <t>Appreciation Claude (non verifiee sur le web dans cette passe): a controler dans la documentation officielle.</t>
        </r>
      </text>
    </comment>
    <comment ref="J7" authorId="1" shapeId="0" xr:uid="{8F1986B9-2188-3A44-9D84-050C28874518}">
      <text>
        <r>
          <rPr>
            <sz val="11"/>
            <color rgb="FF000000"/>
            <rFont val="Aptos Narrow"/>
            <family val="2"/>
          </rPr>
          <t>Appreciation Claude (non verifiee sur le web dans cette passe): a controler dans la documentation officielle.</t>
        </r>
      </text>
    </comment>
    <comment ref="K7" authorId="1" shapeId="0" xr:uid="{BEF10EB6-FD98-7749-88F4-63D41205A211}">
      <text>
        <r>
          <rPr>
            <sz val="11"/>
            <color theme="1"/>
            <rFont val="Aptos Narrow"/>
            <family val="2"/>
            <scheme val="minor"/>
          </rPr>
          <t>Appreciation Claude (non verifiee sur le web dans cette passe): a controler dans la documentation officielle.</t>
        </r>
      </text>
    </comment>
    <comment ref="Q7" authorId="1" shapeId="0" xr:uid="{2D829C11-1110-1645-8BDA-D761FEBA4150}">
      <text>
        <r>
          <rPr>
            <sz val="11"/>
            <color theme="1"/>
            <rFont val="Aptos Narrow"/>
            <family val="2"/>
            <scheme val="minor"/>
          </rPr>
          <t>Appreciation Claude (non verifiee sur le web dans cette passe): a controler dans la documentation officielle.</t>
        </r>
      </text>
    </comment>
    <comment ref="U7" authorId="1" shapeId="0" xr:uid="{B0EF56DC-FB85-2241-B3AE-435071EE22D1}">
      <text>
        <r>
          <rPr>
            <sz val="11"/>
            <color theme="1"/>
            <rFont val="Aptos Narrow"/>
            <family val="2"/>
            <scheme val="minor"/>
          </rPr>
          <t>Appreciation Claude (non verifiee sur le web dans cette passe): a controler dans la documentation officielle.</t>
        </r>
      </text>
    </comment>
    <comment ref="V7" authorId="1" shapeId="0" xr:uid="{61352497-4834-BF40-8A32-06B544F28ADC}">
      <text>
        <r>
          <rPr>
            <sz val="11"/>
            <color theme="1"/>
            <rFont val="Aptos Narrow"/>
            <family val="2"/>
            <scheme val="minor"/>
          </rPr>
          <t>Appreciation Claude (non verifiee sur le web dans cette passe): a controler dans la documentation officielle.</t>
        </r>
      </text>
    </comment>
    <comment ref="Z7" authorId="1" shapeId="0" xr:uid="{18D23921-692D-F344-8B69-473495418D4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 authorId="1" shapeId="0" xr:uid="{CE9BE141-77D9-684B-BB46-79000AC0AE83}">
      <text>
        <r>
          <rPr>
            <sz val="11"/>
            <color theme="1"/>
            <rFont val="Aptos Narrow"/>
            <family val="2"/>
            <scheme val="minor"/>
          </rPr>
          <t>Appreciation Claude (non verifiee sur le web dans cette passe): a controler dans la documentation officielle.</t>
        </r>
      </text>
    </comment>
    <comment ref="C8" authorId="1" shapeId="0" xr:uid="{0F8E36A2-B330-CB4E-954B-45702046AE07}">
      <text>
        <r>
          <rPr>
            <sz val="11"/>
            <color theme="1"/>
            <rFont val="Aptos Narrow"/>
            <family val="2"/>
            <scheme val="minor"/>
          </rPr>
          <t>Appreciation Claude (non verifiee sur le web dans cette passe): a controler dans la documentation officielle.</t>
        </r>
      </text>
    </comment>
    <comment ref="F8" authorId="1" shapeId="0" xr:uid="{A3B667EB-B08D-B54F-996E-07888EA13A1B}">
      <text>
        <r>
          <rPr>
            <sz val="11"/>
            <color theme="1"/>
            <rFont val="Aptos Narrow"/>
            <family val="2"/>
            <scheme val="minor"/>
          </rPr>
          <t>Confirme: Apache-2.0; developpe par ETH Zurich et University of Cambridge (avec Imperial, TU Delft).</t>
        </r>
      </text>
    </comment>
    <comment ref="I8" authorId="1" shapeId="0" xr:uid="{EF6520ED-E954-E64A-9791-8B4552D234A4}">
      <text>
        <r>
          <rPr>
            <sz val="11"/>
            <color theme="1"/>
            <rFont val="Aptos Narrow"/>
            <family val="2"/>
            <scheme val="minor"/>
          </rPr>
          <t>Appreciation Claude (non verifiee sur le web dans cette passe): a controler dans la documentation officielle.</t>
        </r>
      </text>
    </comment>
    <comment ref="J8" authorId="1" shapeId="0" xr:uid="{76A49793-2919-D34A-B0F6-DF816F43140A}">
      <text>
        <r>
          <rPr>
            <sz val="11"/>
            <color theme="1"/>
            <rFont val="Aptos Narrow"/>
            <family val="2"/>
            <scheme val="minor"/>
          </rPr>
          <t>Appreciation Claude (non verifiee sur le web dans cette passe): a controler dans la documentation officielle.</t>
        </r>
      </text>
    </comment>
    <comment ref="K8" authorId="1" shapeId="0" xr:uid="{8097C965-DA07-8F4A-9418-E716D1922755}">
      <text>
        <r>
          <rPr>
            <sz val="11"/>
            <color theme="1"/>
            <rFont val="Aptos Narrow"/>
            <family val="2"/>
            <scheme val="minor"/>
          </rPr>
          <t>Appreciation Claude (non verifiee sur le web dans cette passe): a controler dans la documentation officielle.</t>
        </r>
      </text>
    </comment>
    <comment ref="Q8" authorId="1" shapeId="0" xr:uid="{CE7D4DCA-8518-5B40-A7CB-56F7096DF03B}">
      <text>
        <r>
          <rPr>
            <sz val="11"/>
            <color theme="1"/>
            <rFont val="Aptos Narrow"/>
            <family val="2"/>
            <scheme val="minor"/>
          </rPr>
          <t>Appreciation Claude (non verifiee sur le web dans cette passe): a controler dans la documentation officielle.</t>
        </r>
      </text>
    </comment>
    <comment ref="U8" authorId="1" shapeId="0" xr:uid="{1D980776-03FC-7B4E-B3AE-CED8016F3DDA}">
      <text>
        <r>
          <rPr>
            <sz val="11"/>
            <color theme="1"/>
            <rFont val="Aptos Narrow"/>
            <family val="2"/>
            <scheme val="minor"/>
          </rPr>
          <t>Appreciation Claude (non verifiee sur le web dans cette passe): a controler dans la documentation officielle.</t>
        </r>
      </text>
    </comment>
    <comment ref="V8" authorId="1" shapeId="0" xr:uid="{FF42C871-D29B-CA45-8147-8B305B17A18A}">
      <text>
        <r>
          <rPr>
            <sz val="11"/>
            <color theme="1"/>
            <rFont val="Aptos Narrow"/>
            <family val="2"/>
            <scheme val="minor"/>
          </rPr>
          <t>Appreciation Claude (non verifiee sur le web dans cette passe): a controler dans la documentation officielle.</t>
        </r>
      </text>
    </comment>
    <comment ref="Z8" authorId="1" shapeId="0" xr:uid="{34E710CD-EBB7-E146-903A-5600642888E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 authorId="1" shapeId="0" xr:uid="{902C0D17-B81B-7443-BE37-15550F6B28FE}">
      <text>
        <r>
          <rPr>
            <sz val="11"/>
            <color theme="1"/>
            <rFont val="Aptos Narrow"/>
            <family val="2"/>
            <scheme val="minor"/>
          </rPr>
          <t>Appreciation Claude (non verifiee sur le web dans cette passe): a controler dans la documentation officielle.</t>
        </r>
      </text>
    </comment>
    <comment ref="A9" authorId="1" shapeId="0" xr:uid="{C2CFA4FC-8908-AA48-9C64-E6AE9E4C8DA6}">
      <text>
        <r>
          <rPr>
            <sz val="11"/>
            <color rgb="FF000000"/>
            <rFont val="Aptos Narrow"/>
            <family val="2"/>
          </rPr>
          <t>Recherche: valeurs existantes confirmees (depots KTH-dESA, Apache-2.0/MIT, Python), aucune URL retournee. A sourcer (onsset.org, github.com/OnSSET).</t>
        </r>
      </text>
    </comment>
    <comment ref="I9" authorId="1" shapeId="0" xr:uid="{897A1979-EBA9-4746-97A4-86B958F92C7C}">
      <text>
        <r>
          <rPr>
            <sz val="11"/>
            <color theme="1"/>
            <rFont val="Aptos Narrow"/>
            <family val="2"/>
            <scheme val="minor"/>
          </rPr>
          <t>Appreciation Claude (non verifiee sur le web dans cette passe): a controler dans la documentation officielle.</t>
        </r>
      </text>
    </comment>
    <comment ref="J9" authorId="1" shapeId="0" xr:uid="{4C81A2DB-4CA9-2049-9566-2BC059F26E96}">
      <text>
        <r>
          <rPr>
            <sz val="11"/>
            <color theme="1"/>
            <rFont val="Aptos Narrow"/>
            <family val="2"/>
            <scheme val="minor"/>
          </rPr>
          <t>Appreciation Claude (non verifiee sur le web dans cette passe): a controler dans la documentation officielle.</t>
        </r>
      </text>
    </comment>
    <comment ref="K9" authorId="1" shapeId="0" xr:uid="{ECC49A32-E67E-2C41-9E12-7BE49EE2B3FE}">
      <text>
        <r>
          <rPr>
            <sz val="11"/>
            <color theme="1"/>
            <rFont val="Aptos Narrow"/>
            <family val="2"/>
            <scheme val="minor"/>
          </rPr>
          <t>Appreciation Claude (non verifiee sur le web dans cette passe): a controler dans la documentation officielle.</t>
        </r>
      </text>
    </comment>
    <comment ref="Z9" authorId="1" shapeId="0" xr:uid="{0B12C420-30EA-5845-B33F-123B88CE57B1}">
      <text>
        <r>
          <rPr>
            <sz val="11"/>
            <color rgb="FF000000"/>
            <rFont val="Calibri"/>
            <family val="2"/>
          </rPr>
          <t>Ancienne valeur: OSeMOSYS,QGIS,ArcGIS,GEGIS. Co-occurrences dans study_tools (nombre d etudes utilisant les deux outils), cinq premiers. Remplace les liens documentaires par l usage observe dans le corpus (decision Q1).</t>
        </r>
      </text>
    </comment>
    <comment ref="F10" authorId="1" shapeId="0" xr:uid="{ECE7AF9B-0E6E-E24B-8CB2-C4A96399F916}">
      <text>
        <r>
          <rPr>
            <sz val="11"/>
            <color theme="1"/>
            <rFont val="Aptos Narrow"/>
            <family val="2"/>
            <scheme val="minor"/>
          </rPr>
          <t>Confirme: licence ISC; code gratuit mais GAMS requis.</t>
        </r>
      </text>
    </comment>
    <comment ref="I10" authorId="1" shapeId="0" xr:uid="{6F8AEAA9-F15D-AE4F-A131-B13376C3AFBE}">
      <text>
        <r>
          <rPr>
            <sz val="11"/>
            <color theme="1"/>
            <rFont val="Aptos Narrow"/>
            <family val="2"/>
            <scheme val="minor"/>
          </rPr>
          <t>Appreciation Claude (non verifiee sur le web dans cette passe): a controler dans la documentation officielle.</t>
        </r>
      </text>
    </comment>
    <comment ref="J10" authorId="1" shapeId="0" xr:uid="{56893C3D-7ED8-F54E-A536-30F1DCC37235}">
      <text>
        <r>
          <rPr>
            <sz val="11"/>
            <color theme="1"/>
            <rFont val="Aptos Narrow"/>
            <family val="2"/>
            <scheme val="minor"/>
          </rPr>
          <t>Appreciation Claude (non verifiee sur le web dans cette passe): a controler dans la documentation officielle.</t>
        </r>
      </text>
    </comment>
    <comment ref="K10" authorId="1" shapeId="0" xr:uid="{281CB898-45FC-A64C-BA34-5A330B07D2E9}">
      <text>
        <r>
          <rPr>
            <sz val="11"/>
            <color theme="1"/>
            <rFont val="Aptos Narrow"/>
            <family val="2"/>
            <scheme val="minor"/>
          </rPr>
          <t>Appreciation Claude (non verifiee sur le web dans cette passe): a controler dans la documentation officielle.</t>
        </r>
      </text>
    </comment>
    <comment ref="Z10" authorId="1" shapeId="0" xr:uid="{7FD103C8-6E8C-7146-A580-C44FDF110611}">
      <text>
        <r>
          <rPr>
            <sz val="11"/>
            <color theme="1"/>
            <rFont val="Aptos Narrow"/>
            <family val="2"/>
            <scheme val="minor"/>
          </rPr>
          <t>Ancienne valeur: OSeMOSYS,PLEXOS,GIS. Co-occurrences dans study_tools (nombre d etudes utilisant les deux outils), cinq premiers. Remplace les liens documentaires par l usage observe dans le corpus (decision Q1).</t>
        </r>
      </text>
    </comment>
    <comment ref="C11" authorId="1" shapeId="0" xr:uid="{02EE003F-656B-0346-B723-B0E5EE6FFCF5}">
      <text>
        <r>
          <rPr>
            <sz val="11"/>
            <color rgb="FF000000"/>
            <rFont val="Aptos Narrow"/>
            <family val="2"/>
          </rPr>
          <t>Appreciation Claude (non verifiee sur le web dans cette passe): a controler dans la documentation officielle.</t>
        </r>
      </text>
    </comment>
    <comment ref="G11" authorId="1" shapeId="0" xr:uid="{F46C6495-ADEB-CE43-817E-5CA735FD363A}">
      <text>
        <r>
          <rPr>
            <sz val="11"/>
            <color theme="1"/>
            <rFont val="Aptos Narrow"/>
            <family val="2"/>
            <scheme val="minor"/>
          </rPr>
          <t>Ancienne valeur: 50000. Aucun prix public; devis uniquement.</t>
        </r>
      </text>
    </comment>
    <comment ref="H11" authorId="1" shapeId="0" xr:uid="{26515246-27CA-F647-A19D-A9CBB07CADBD}">
      <text>
        <r>
          <rPr>
            <sz val="11"/>
            <color theme="1"/>
            <rFont val="Aptos Narrow"/>
            <family val="2"/>
            <scheme val="minor"/>
          </rPr>
          <t>Ancienne valeur: no. Licences academiques gratuites via l Energy Exemplar Academics Program.</t>
        </r>
      </text>
    </comment>
    <comment ref="I11" authorId="1" shapeId="0" xr:uid="{4238A13C-4E2D-4040-BCF7-1EE1E03553E5}">
      <text>
        <r>
          <rPr>
            <sz val="11"/>
            <color theme="1"/>
            <rFont val="Aptos Narrow"/>
            <family val="2"/>
            <scheme val="minor"/>
          </rPr>
          <t>Appreciation Claude (non verifiee sur le web dans cette passe): a controler dans la documentation officielle.</t>
        </r>
      </text>
    </comment>
    <comment ref="J11" authorId="1" shapeId="0" xr:uid="{01C83D2D-0B95-5442-94C5-B25AE98984D0}">
      <text>
        <r>
          <rPr>
            <sz val="11"/>
            <color theme="1"/>
            <rFont val="Aptos Narrow"/>
            <family val="2"/>
            <scheme val="minor"/>
          </rPr>
          <t>Appreciation Claude (non verifiee sur le web dans cette passe): a controler dans la documentation officielle.</t>
        </r>
      </text>
    </comment>
    <comment ref="K11" authorId="1" shapeId="0" xr:uid="{A15F3F19-4251-4F40-8556-F6B8B33C345A}">
      <text>
        <r>
          <rPr>
            <sz val="11"/>
            <color theme="1"/>
            <rFont val="Aptos Narrow"/>
            <family val="2"/>
            <scheme val="minor"/>
          </rPr>
          <t>Appreciation Claude (non verifiee sur le web dans cette passe): a controler dans la documentation officielle.</t>
        </r>
      </text>
    </comment>
    <comment ref="Q11" authorId="1" shapeId="0" xr:uid="{FC29A1EF-144D-D946-B50E-17D151DDC287}">
      <text>
        <r>
          <rPr>
            <sz val="11"/>
            <color rgb="FF000000"/>
            <rFont val="Aptos Narrow"/>
            <family val="2"/>
          </rPr>
          <t>Appreciation Claude (non verifiee sur le web dans cette passe): a controler dans la documentation officielle.</t>
        </r>
      </text>
    </comment>
    <comment ref="U11" authorId="1" shapeId="0" xr:uid="{F04B86D4-E057-814B-8287-8B2A09353C00}">
      <text>
        <r>
          <rPr>
            <sz val="11"/>
            <color theme="1"/>
            <rFont val="Aptos Narrow"/>
            <family val="2"/>
            <scheme val="minor"/>
          </rPr>
          <t>Appreciation Claude (non verifiee sur le web dans cette passe): a controler dans la documentation officielle.</t>
        </r>
      </text>
    </comment>
    <comment ref="V11" authorId="1" shapeId="0" xr:uid="{DFBC8D93-DFC6-C942-A57F-B87632BBC184}">
      <text>
        <r>
          <rPr>
            <sz val="11"/>
            <color theme="1"/>
            <rFont val="Aptos Narrow"/>
            <family val="2"/>
            <scheme val="minor"/>
          </rPr>
          <t>Appreciation Claude (non verifiee sur le web dans cette passe): a controler dans la documentation officielle.</t>
        </r>
      </text>
    </comment>
    <comment ref="Z11" authorId="1" shapeId="0" xr:uid="{47C6C00A-5EB7-9E49-A60B-B00B1F55FE3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1" authorId="1" shapeId="0" xr:uid="{415D0250-F40F-B244-9CF3-9B18943EB8F7}">
      <text>
        <r>
          <rPr>
            <sz val="11"/>
            <color theme="1"/>
            <rFont val="Aptos Narrow"/>
            <family val="2"/>
            <scheme val="minor"/>
          </rPr>
          <t>Appreciation Claude (non verifiee sur le web dans cette passe): a controler dans la documentation officielle.</t>
        </r>
      </text>
    </comment>
    <comment ref="E12" authorId="1" shapeId="0" xr:uid="{45D05434-99FE-204D-B507-211BC93A4BE7}">
      <text>
        <r>
          <rPr>
            <sz val="11"/>
            <color theme="1"/>
            <rFont val="Aptos Narrow"/>
            <family val="2"/>
            <scheme val="minor"/>
          </rPr>
          <t>Ancienne valeur: NREL. HOMER est ne au NREL et est commercialise par UL Solutions.</t>
        </r>
      </text>
    </comment>
    <comment ref="G12" authorId="1" shapeId="0" xr:uid="{D6F3E3DE-9063-424B-8952-4CE07F9D99B5}">
      <text>
        <r>
          <rPr>
            <sz val="11"/>
            <color theme="1"/>
            <rFont val="Aptos Narrow"/>
            <family val="2"/>
            <scheme val="minor"/>
          </rPr>
          <t>Ancienne valeur: 2000. HOMER Pro Base, abonnement annuel (page tarifs 2026); Academic Base 750 USD/an; version QuickStart gratuite.</t>
        </r>
      </text>
    </comment>
    <comment ref="I12" authorId="1" shapeId="0" xr:uid="{2C4BA88A-272D-4249-A135-91A8C8AFA5CA}">
      <text>
        <r>
          <rPr>
            <sz val="11"/>
            <color theme="1"/>
            <rFont val="Aptos Narrow"/>
            <family val="2"/>
            <scheme val="minor"/>
          </rPr>
          <t>Appreciation Claude (non verifiee sur le web dans cette passe): a controler dans la documentation officielle.</t>
        </r>
      </text>
    </comment>
    <comment ref="J12" authorId="1" shapeId="0" xr:uid="{9A250888-300C-C54B-858B-2090EA4FA11A}">
      <text>
        <r>
          <rPr>
            <sz val="11"/>
            <color theme="1"/>
            <rFont val="Aptos Narrow"/>
            <family val="2"/>
            <scheme val="minor"/>
          </rPr>
          <t>Appreciation Claude (non verifiee sur le web dans cette passe): a controler dans la documentation officielle.</t>
        </r>
      </text>
    </comment>
    <comment ref="K12" authorId="1" shapeId="0" xr:uid="{614B2C52-433D-AD40-9845-F7D45C4D6FB1}">
      <text>
        <r>
          <rPr>
            <sz val="11"/>
            <color theme="1"/>
            <rFont val="Aptos Narrow"/>
            <family val="2"/>
            <scheme val="minor"/>
          </rPr>
          <t>Appreciation Claude (non verifiee sur le web dans cette passe): a controler dans la documentation officielle.</t>
        </r>
      </text>
    </comment>
    <comment ref="Z12" authorId="1" shapeId="0" xr:uid="{05CB6675-F18E-7D42-A577-8D45C2F676DB}">
      <text>
        <r>
          <rPr>
            <sz val="11"/>
            <color theme="1"/>
            <rFont val="Aptos Narrow"/>
            <family val="2"/>
            <scheme val="minor"/>
          </rPr>
          <t>Ancienne valeur: PVsyst,RETScreen,ArcGIS,QGIS. Co-occurrences dans study_tools (nombre d etudes utilisant les deux outils), cinq premiers. Remplace les liens documentaires par l usage observe dans le corpus (decision Q1).</t>
        </r>
      </text>
    </comment>
    <comment ref="B13" authorId="1" shapeId="0" xr:uid="{1A1D1EF0-8AC9-AD49-91D7-5ECA31A440C3}">
      <text>
        <r>
          <rPr>
            <sz val="11"/>
            <color theme="1"/>
            <rFont val="Aptos Narrow"/>
            <family val="2"/>
            <scheme val="minor"/>
          </rPr>
          <t>Ancienne valeur: Flextool. Il s agit de l IRENA FlexTool (VTT + IRENA, LGPL-3.0), et non du FlexTool generique de VTT.</t>
        </r>
      </text>
    </comment>
    <comment ref="C13" authorId="1" shapeId="0" xr:uid="{933BB3B8-A727-BA40-8F88-F29791A856CC}">
      <text>
        <r>
          <rPr>
            <sz val="11"/>
            <color theme="1"/>
            <rFont val="Aptos Narrow"/>
            <family val="2"/>
            <scheme val="minor"/>
          </rPr>
          <t>Appreciation Claude (non verifiee sur le web dans cette passe): a controler dans la documentation officielle.</t>
        </r>
      </text>
    </comment>
    <comment ref="I13" authorId="1" shapeId="0" xr:uid="{4B9D2414-1B1A-D64F-B6DB-F99B233A36B4}">
      <text>
        <r>
          <rPr>
            <sz val="11"/>
            <color theme="1"/>
            <rFont val="Aptos Narrow"/>
            <family val="2"/>
            <scheme val="minor"/>
          </rPr>
          <t>Appreciation Claude (non verifiee sur le web dans cette passe): a controler dans la documentation officielle.</t>
        </r>
      </text>
    </comment>
    <comment ref="J13" authorId="1" shapeId="0" xr:uid="{34B39BA4-44F7-8C44-9D75-B4E524C266D1}">
      <text>
        <r>
          <rPr>
            <sz val="11"/>
            <color theme="1"/>
            <rFont val="Aptos Narrow"/>
            <family val="2"/>
            <scheme val="minor"/>
          </rPr>
          <t>Appreciation Claude (non verifiee sur le web dans cette passe): a controler dans la documentation officielle.</t>
        </r>
      </text>
    </comment>
    <comment ref="K13" authorId="1" shapeId="0" xr:uid="{3EBA9757-FBFD-694B-A66E-E92C6591B6D2}">
      <text>
        <r>
          <rPr>
            <sz val="11"/>
            <color theme="1"/>
            <rFont val="Aptos Narrow"/>
            <family val="2"/>
            <scheme val="minor"/>
          </rPr>
          <t>Appreciation Claude (non verifiee sur le web dans cette passe): a controler dans la documentation officielle.</t>
        </r>
      </text>
    </comment>
    <comment ref="Q13" authorId="1" shapeId="0" xr:uid="{A808A4B1-2274-4548-9DC3-732537CD31AA}">
      <text>
        <r>
          <rPr>
            <sz val="11"/>
            <color rgb="FF000000"/>
            <rFont val="Aptos Narrow"/>
            <family val="2"/>
          </rPr>
          <t>Appreciation Claude (non verifiee sur le web dans cette passe): a controler dans la documentation officielle.</t>
        </r>
      </text>
    </comment>
    <comment ref="U13" authorId="1" shapeId="0" xr:uid="{E20ADCF3-AE83-E342-9CF6-B88BA56618CC}">
      <text>
        <r>
          <rPr>
            <sz val="11"/>
            <color theme="1"/>
            <rFont val="Aptos Narrow"/>
            <family val="2"/>
            <scheme val="minor"/>
          </rPr>
          <t>Appreciation Claude (non verifiee sur le web dans cette passe): a controler dans la documentation officielle.</t>
        </r>
      </text>
    </comment>
    <comment ref="V13" authorId="1" shapeId="0" xr:uid="{D2D9A5E5-2EFB-D841-9FBF-78ED6A89070D}">
      <text>
        <r>
          <rPr>
            <sz val="11"/>
            <color theme="1"/>
            <rFont val="Aptos Narrow"/>
            <family val="2"/>
            <scheme val="minor"/>
          </rPr>
          <t>Appreciation Claude (non verifiee sur le web dans cette passe): a controler dans la documentation officielle.</t>
        </r>
      </text>
    </comment>
    <comment ref="Z13" authorId="1" shapeId="0" xr:uid="{93F8C93E-D0DE-E941-A783-242FCA45CDF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3" authorId="1" shapeId="0" xr:uid="{59C1F6E0-20F4-7D4A-A69E-85CE7BE45400}">
      <text>
        <r>
          <rPr>
            <sz val="11"/>
            <color theme="1"/>
            <rFont val="Aptos Narrow"/>
            <family val="2"/>
            <scheme val="minor"/>
          </rPr>
          <t>Appreciation Claude (non verifiee sur le web dans cette passe): a controler dans la documentation officielle.</t>
        </r>
      </text>
    </comment>
    <comment ref="C14" authorId="1" shapeId="0" xr:uid="{50D2F3C7-C3DF-1545-9B56-2E817E6EA222}">
      <text>
        <r>
          <rPr>
            <sz val="11"/>
            <color theme="1"/>
            <rFont val="Aptos Narrow"/>
            <family val="2"/>
            <scheme val="minor"/>
          </rPr>
          <t>Appreciation Claude (non verifiee sur le web dans cette passe): a controler dans la documentation officielle.</t>
        </r>
      </text>
    </comment>
    <comment ref="F14" authorId="1" shapeId="0" xr:uid="{72F5C345-9B2F-6E4B-AEB2-D258CB8C3718}">
      <text>
        <r>
          <rPr>
            <sz val="11"/>
            <color rgb="FF000000"/>
            <rFont val="Calibri"/>
            <family val="2"/>
          </rPr>
          <t>Rapport: outil interne AIEA gratuit pour les Etats membres; le token "free" serait plus exact que "freemium". Aucune URL retournee.</t>
        </r>
      </text>
    </comment>
    <comment ref="I14" authorId="1" shapeId="0" xr:uid="{5DE19AA9-0D94-6949-B6FB-15DCE6B14363}">
      <text>
        <r>
          <rPr>
            <sz val="11"/>
            <color theme="1"/>
            <rFont val="Aptos Narrow"/>
            <family val="2"/>
            <scheme val="minor"/>
          </rPr>
          <t>Appreciation Claude (non verifiee sur le web dans cette passe): a controler dans la documentation officielle.</t>
        </r>
      </text>
    </comment>
    <comment ref="J14" authorId="1" shapeId="0" xr:uid="{DA49546A-C315-BB42-8A8C-4E07BB77988E}">
      <text>
        <r>
          <rPr>
            <sz val="11"/>
            <color theme="1"/>
            <rFont val="Aptos Narrow"/>
            <family val="2"/>
            <scheme val="minor"/>
          </rPr>
          <t>Appreciation Claude (non verifiee sur le web dans cette passe): a controler dans la documentation officielle.</t>
        </r>
      </text>
    </comment>
    <comment ref="K14" authorId="1" shapeId="0" xr:uid="{4F880B95-30D7-A343-87E1-9D61DEBE9EB9}">
      <text>
        <r>
          <rPr>
            <sz val="11"/>
            <color theme="1"/>
            <rFont val="Aptos Narrow"/>
            <family val="2"/>
            <scheme val="minor"/>
          </rPr>
          <t>Appreciation Claude (non verifiee sur le web dans cette passe): a controler dans la documentation officielle.</t>
        </r>
      </text>
    </comment>
    <comment ref="Q14" authorId="1" shapeId="0" xr:uid="{1FD3E9B0-C945-8B4D-A98E-2A5A22D80E2C}">
      <text>
        <r>
          <rPr>
            <sz val="11"/>
            <color theme="1"/>
            <rFont val="Aptos Narrow"/>
            <family val="2"/>
            <scheme val="minor"/>
          </rPr>
          <t>Appreciation Claude (non verifiee sur le web dans cette passe): a controler dans la documentation officielle.</t>
        </r>
      </text>
    </comment>
    <comment ref="U14" authorId="1" shapeId="0" xr:uid="{45F0EA23-0B16-CA4C-9EF0-9756A7E4E76B}">
      <text>
        <r>
          <rPr>
            <sz val="11"/>
            <color theme="1"/>
            <rFont val="Aptos Narrow"/>
            <family val="2"/>
            <scheme val="minor"/>
          </rPr>
          <t>Appreciation Claude (non verifiee sur le web dans cette passe): a controler dans la documentation officielle.</t>
        </r>
      </text>
    </comment>
    <comment ref="V14" authorId="1" shapeId="0" xr:uid="{6F0D7E1C-25D5-5E4F-A06B-65541A8C58DD}">
      <text>
        <r>
          <rPr>
            <sz val="11"/>
            <color theme="1"/>
            <rFont val="Aptos Narrow"/>
            <family val="2"/>
            <scheme val="minor"/>
          </rPr>
          <t>Appreciation Claude (non verifiee sur le web dans cette passe): a controler dans la documentation officielle.</t>
        </r>
      </text>
    </comment>
    <comment ref="Z14" authorId="1" shapeId="0" xr:uid="{03543A74-60C5-A549-A78F-6C6AEB5DE972}">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4" authorId="1" shapeId="0" xr:uid="{03A1DF50-555B-6A44-99E5-CD3A5363950D}">
      <text>
        <r>
          <rPr>
            <sz val="11"/>
            <color theme="1"/>
            <rFont val="Aptos Narrow"/>
            <family val="2"/>
            <scheme val="minor"/>
          </rPr>
          <t>Appreciation Claude (non verifiee sur le web dans cette passe): a controler dans la documentation officielle.</t>
        </r>
      </text>
    </comment>
    <comment ref="C15" authorId="1" shapeId="0" xr:uid="{95F5F943-9F80-894E-B21C-7276C491EBF2}">
      <text>
        <r>
          <rPr>
            <sz val="11"/>
            <color theme="1"/>
            <rFont val="Aptos Narrow"/>
            <family val="2"/>
            <scheme val="minor"/>
          </rPr>
          <t>Appreciation Claude (non verifiee sur le web dans cette passe): a controler dans la documentation officielle.</t>
        </r>
      </text>
    </comment>
    <comment ref="F15" authorId="1" shapeId="0" xr:uid="{5FB11858-2C9E-5F45-84D5-3054F61F2968}">
      <text>
        <r>
          <rPr>
            <sz val="11"/>
            <color theme="1"/>
            <rFont val="Aptos Narrow"/>
            <family val="2"/>
            <scheme val="minor"/>
          </rPr>
          <t>Ancienne valeur: freemium. EnergyPLAN est un gratuiciel (gratuit) mais pas open source ("open access, not open-source" selon Aalborg).</t>
        </r>
      </text>
    </comment>
    <comment ref="I15" authorId="1" shapeId="0" xr:uid="{72FCAA37-5C90-7D49-8171-E428691A17A0}">
      <text>
        <r>
          <rPr>
            <sz val="11"/>
            <color theme="1"/>
            <rFont val="Aptos Narrow"/>
            <family val="2"/>
            <scheme val="minor"/>
          </rPr>
          <t>Appreciation Claude (non verifiee sur le web dans cette passe): a controler dans la documentation officielle.</t>
        </r>
      </text>
    </comment>
    <comment ref="J15" authorId="1" shapeId="0" xr:uid="{008F9066-E3F4-0F42-856D-6FF7B8D067DE}">
      <text>
        <r>
          <rPr>
            <sz val="11"/>
            <color theme="1"/>
            <rFont val="Aptos Narrow"/>
            <family val="2"/>
            <scheme val="minor"/>
          </rPr>
          <t>Appreciation Claude (non verifiee sur le web dans cette passe): a controler dans la documentation officielle.</t>
        </r>
      </text>
    </comment>
    <comment ref="K15" authorId="1" shapeId="0" xr:uid="{4AE26E06-EF6D-AE49-8EE6-BC2D199A725C}">
      <text>
        <r>
          <rPr>
            <sz val="11"/>
            <color theme="1"/>
            <rFont val="Aptos Narrow"/>
            <family val="2"/>
            <scheme val="minor"/>
          </rPr>
          <t>Appreciation Claude (non verifiee sur le web dans cette passe): a controler dans la documentation officielle.</t>
        </r>
      </text>
    </comment>
    <comment ref="Q15" authorId="1" shapeId="0" xr:uid="{F7A70816-FA96-4E40-B1C4-2F07CF24A625}">
      <text>
        <r>
          <rPr>
            <sz val="11"/>
            <color theme="1"/>
            <rFont val="Aptos Narrow"/>
            <family val="2"/>
            <scheme val="minor"/>
          </rPr>
          <t>Appreciation Claude (non verifiee sur le web dans cette passe): a controler dans la documentation officielle.</t>
        </r>
      </text>
    </comment>
    <comment ref="U15" authorId="1" shapeId="0" xr:uid="{BC0FD113-8457-7842-A8FC-93262920DCD8}">
      <text>
        <r>
          <rPr>
            <sz val="11"/>
            <color theme="1"/>
            <rFont val="Aptos Narrow"/>
            <family val="2"/>
            <scheme val="minor"/>
          </rPr>
          <t>Appreciation Claude (non verifiee sur le web dans cette passe): a controler dans la documentation officielle.</t>
        </r>
      </text>
    </comment>
    <comment ref="V15" authorId="1" shapeId="0" xr:uid="{922EFA85-DB33-6A49-B3E8-D6A6083402C7}">
      <text>
        <r>
          <rPr>
            <sz val="11"/>
            <color theme="1"/>
            <rFont val="Aptos Narrow"/>
            <family val="2"/>
            <scheme val="minor"/>
          </rPr>
          <t>Appreciation Claude (non verifiee sur le web dans cette passe): a controler dans la documentation officielle.</t>
        </r>
      </text>
    </comment>
    <comment ref="Z15" authorId="1" shapeId="0" xr:uid="{9203B9F6-0B5D-6A43-ABAA-F50383B1EA2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5" authorId="1" shapeId="0" xr:uid="{09689FFC-7A94-5741-8749-85EA78E60F5F}">
      <text>
        <r>
          <rPr>
            <sz val="11"/>
            <color theme="1"/>
            <rFont val="Aptos Narrow"/>
            <family val="2"/>
            <scheme val="minor"/>
          </rPr>
          <t>Appreciation Claude (non verifiee sur le web dans cette passe): a controler dans la documentation officielle.</t>
        </r>
      </text>
    </comment>
    <comment ref="C16" authorId="1" shapeId="0" xr:uid="{473AF898-23CE-9744-9C67-DA3A93A1B2F2}">
      <text>
        <r>
          <rPr>
            <sz val="11"/>
            <color theme="1"/>
            <rFont val="Aptos Narrow"/>
            <family val="2"/>
            <scheme val="minor"/>
          </rPr>
          <t>Appreciation Claude (non verifiee sur le web dans cette passe): a controler dans la documentation officielle.</t>
        </r>
      </text>
    </comment>
    <comment ref="F16" authorId="1" shapeId="0" xr:uid="{17132712-F189-4E45-B0B6-DACC976A9BF6}">
      <text>
        <r>
          <rPr>
            <sz val="11"/>
            <color theme="1"/>
            <rFont val="Aptos Narrow"/>
            <family val="2"/>
            <scheme val="minor"/>
          </rPr>
          <t>Confirme: Apache-2.0, ecrit en Julia (NemoMod.jl).</t>
        </r>
      </text>
    </comment>
    <comment ref="I16" authorId="1" shapeId="0" xr:uid="{775BE5F2-5F47-F04C-A22B-8A952D7443DD}">
      <text>
        <r>
          <rPr>
            <sz val="11"/>
            <color theme="1"/>
            <rFont val="Aptos Narrow"/>
            <family val="2"/>
            <scheme val="minor"/>
          </rPr>
          <t>Appreciation Claude (non verifiee sur le web dans cette passe): a controler dans la documentation officielle.</t>
        </r>
      </text>
    </comment>
    <comment ref="J16" authorId="1" shapeId="0" xr:uid="{6DC13A22-D1CC-9E47-A7F9-82714F4A699F}">
      <text>
        <r>
          <rPr>
            <sz val="11"/>
            <color theme="1"/>
            <rFont val="Aptos Narrow"/>
            <family val="2"/>
            <scheme val="minor"/>
          </rPr>
          <t>Appreciation Claude (non verifiee sur le web dans cette passe): a controler dans la documentation officielle.</t>
        </r>
      </text>
    </comment>
    <comment ref="K16" authorId="1" shapeId="0" xr:uid="{B6EEBE7C-B741-2B46-92AB-7D42B5D1B867}">
      <text>
        <r>
          <rPr>
            <sz val="11"/>
            <color theme="1"/>
            <rFont val="Aptos Narrow"/>
            <family val="2"/>
            <scheme val="minor"/>
          </rPr>
          <t>Appreciation Claude (non verifiee sur le web dans cette passe): a controler dans la documentation officielle.</t>
        </r>
      </text>
    </comment>
    <comment ref="Q16" authorId="1" shapeId="0" xr:uid="{F177960A-4C3E-9D41-B3BC-FBB46954B1EE}">
      <text>
        <r>
          <rPr>
            <sz val="11"/>
            <color theme="1"/>
            <rFont val="Aptos Narrow"/>
            <family val="2"/>
            <scheme val="minor"/>
          </rPr>
          <t>Appreciation Claude (non verifiee sur le web dans cette passe): a controler dans la documentation officielle.</t>
        </r>
      </text>
    </comment>
    <comment ref="U16" authorId="1" shapeId="0" xr:uid="{276F44DF-62C6-5E45-977C-684564AF7F65}">
      <text>
        <r>
          <rPr>
            <sz val="11"/>
            <color theme="1"/>
            <rFont val="Aptos Narrow"/>
            <family val="2"/>
            <scheme val="minor"/>
          </rPr>
          <t>Appreciation Claude (non verifiee sur le web dans cette passe): a controler dans la documentation officielle.</t>
        </r>
      </text>
    </comment>
    <comment ref="V16" authorId="1" shapeId="0" xr:uid="{B52E6614-8687-684D-9504-34B48A1F7944}">
      <text>
        <r>
          <rPr>
            <sz val="11"/>
            <color theme="1"/>
            <rFont val="Aptos Narrow"/>
            <family val="2"/>
            <scheme val="minor"/>
          </rPr>
          <t>Appreciation Claude (non verifiee sur le web dans cette passe): a controler dans la documentation officielle.</t>
        </r>
      </text>
    </comment>
    <comment ref="Z16" authorId="1" shapeId="0" xr:uid="{03382511-35D4-214F-BEF6-A11A5223748F}">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6" authorId="1" shapeId="0" xr:uid="{24D30816-B278-DE4F-A695-00CBEB213884}">
      <text>
        <r>
          <rPr>
            <sz val="11"/>
            <color theme="1"/>
            <rFont val="Aptos Narrow"/>
            <family val="2"/>
            <scheme val="minor"/>
          </rPr>
          <t>Appreciation Claude (non verifiee sur le web dans cette passe): a controler dans la documentation officielle.</t>
        </r>
      </text>
    </comment>
    <comment ref="C17" authorId="1" shapeId="0" xr:uid="{A8312248-2F38-A443-AE70-02320223CF1B}">
      <text>
        <r>
          <rPr>
            <sz val="11"/>
            <color rgb="FF000000"/>
            <rFont val="Aptos Narrow"/>
            <family val="2"/>
          </rPr>
          <t>Appreciation Claude (non verifiee sur le web dans cette passe): a controler dans la documentation officielle.</t>
        </r>
      </text>
    </comment>
    <comment ref="G17" authorId="1" shapeId="0" xr:uid="{E7B51486-C4BF-2645-847A-A50DEBB7CEF5}">
      <text>
        <r>
          <rPr>
            <sz val="11"/>
            <color theme="1"/>
            <rFont val="Aptos Narrow"/>
            <family val="2"/>
            <scheme val="minor"/>
          </rPr>
          <t>Ancienne valeur: 3000. Tarification SEI par paliers, gratuite pour les utilisateurs des pays en developpement (meme politique que LEAP). URL non retournee.</t>
        </r>
      </text>
    </comment>
    <comment ref="I17" authorId="1" shapeId="0" xr:uid="{EEA00CE9-2AF4-0144-BADA-7FDC99C02B8F}">
      <text>
        <r>
          <rPr>
            <sz val="11"/>
            <color theme="1"/>
            <rFont val="Aptos Narrow"/>
            <family val="2"/>
            <scheme val="minor"/>
          </rPr>
          <t>Appreciation Claude (non verifiee sur le web dans cette passe): a controler dans la documentation officielle.</t>
        </r>
      </text>
    </comment>
    <comment ref="J17" authorId="1" shapeId="0" xr:uid="{A8671BC2-7770-4946-950A-B3D9029D1FBD}">
      <text>
        <r>
          <rPr>
            <sz val="11"/>
            <color theme="1"/>
            <rFont val="Aptos Narrow"/>
            <family val="2"/>
            <scheme val="minor"/>
          </rPr>
          <t>Appreciation Claude (non verifiee sur le web dans cette passe): a controler dans la documentation officielle.</t>
        </r>
      </text>
    </comment>
    <comment ref="K17" authorId="1" shapeId="0" xr:uid="{1DECF6C8-C0AE-9640-8E10-AB0AEDDBC0A9}">
      <text>
        <r>
          <rPr>
            <sz val="11"/>
            <color theme="1"/>
            <rFont val="Aptos Narrow"/>
            <family val="2"/>
            <scheme val="minor"/>
          </rPr>
          <t>Appreciation Claude (non verifiee sur le web dans cette passe): a controler dans la documentation officielle.</t>
        </r>
      </text>
    </comment>
    <comment ref="Q17" authorId="1" shapeId="0" xr:uid="{79D60762-0CE9-914F-869E-A8E00B3A7423}">
      <text>
        <r>
          <rPr>
            <sz val="11"/>
            <color theme="1"/>
            <rFont val="Aptos Narrow"/>
            <family val="2"/>
            <scheme val="minor"/>
          </rPr>
          <t>Appreciation Claude (non verifiee sur le web dans cette passe): a controler dans la documentation officielle.</t>
        </r>
      </text>
    </comment>
    <comment ref="U17" authorId="1" shapeId="0" xr:uid="{59B65EB1-DED9-2543-9E98-5E29CF4FA4B9}">
      <text>
        <r>
          <rPr>
            <sz val="11"/>
            <color theme="1"/>
            <rFont val="Aptos Narrow"/>
            <family val="2"/>
            <scheme val="minor"/>
          </rPr>
          <t>Appreciation Claude (non verifiee sur le web dans cette passe): a controler dans la documentation officielle.</t>
        </r>
      </text>
    </comment>
    <comment ref="V17" authorId="1" shapeId="0" xr:uid="{0AABC830-75D8-634B-A24F-B729599DD464}">
      <text>
        <r>
          <rPr>
            <sz val="11"/>
            <color theme="1"/>
            <rFont val="Aptos Narrow"/>
            <family val="2"/>
            <scheme val="minor"/>
          </rPr>
          <t>Appreciation Claude (non verifiee sur le web dans cette passe): a controler dans la documentation officielle.</t>
        </r>
      </text>
    </comment>
    <comment ref="Z17" authorId="1" shapeId="0" xr:uid="{89F41F97-E507-0043-932E-54A5FDD346E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7" authorId="1" shapeId="0" xr:uid="{D50F17A3-FC39-9E4D-85B2-5346904E9275}">
      <text>
        <r>
          <rPr>
            <sz val="11"/>
            <color theme="1"/>
            <rFont val="Aptos Narrow"/>
            <family val="2"/>
            <scheme val="minor"/>
          </rPr>
          <t>Appreciation Claude (non verifiee sur le web dans cette passe): a controler dans la documentation officielle.</t>
        </r>
      </text>
    </comment>
    <comment ref="C18" authorId="1" shapeId="0" xr:uid="{09F0DE9E-12EC-C846-8961-FA003DE6A998}">
      <text>
        <r>
          <rPr>
            <sz val="11"/>
            <color theme="1"/>
            <rFont val="Aptos Narrow"/>
            <family val="2"/>
            <scheme val="minor"/>
          </rPr>
          <t>Appreciation Claude (non verifiee sur le web dans cette passe): a controler dans la documentation officielle.</t>
        </r>
      </text>
    </comment>
    <comment ref="D18" authorId="1" shapeId="0" xr:uid="{BFF2900D-9A4A-5643-AF11-FAFCA5CC29CF}">
      <text>
        <r>
          <rPr>
            <sz val="11"/>
            <color theme="1"/>
            <rFont val="Aptos Narrow"/>
            <family val="2"/>
            <scheme val="minor"/>
          </rPr>
          <t>Ancienne valeur: BE,NL. Regle convenue: JRC = EU. Licence EUPL-1.2 confirmee.</t>
        </r>
      </text>
    </comment>
    <comment ref="I18" authorId="1" shapeId="0" xr:uid="{5117FF99-99F0-AC49-8060-AF3288FE034F}">
      <text>
        <r>
          <rPr>
            <sz val="11"/>
            <color theme="1"/>
            <rFont val="Aptos Narrow"/>
            <family val="2"/>
            <scheme val="minor"/>
          </rPr>
          <t>Appreciation Claude (non verifiee sur le web dans cette passe): a controler dans la documentation officielle.</t>
        </r>
      </text>
    </comment>
    <comment ref="J18" authorId="1" shapeId="0" xr:uid="{2A3EEC46-F4FD-9041-BA0C-C4EDFFAA6A9B}">
      <text>
        <r>
          <rPr>
            <sz val="11"/>
            <color theme="1"/>
            <rFont val="Aptos Narrow"/>
            <family val="2"/>
            <scheme val="minor"/>
          </rPr>
          <t>Appreciation Claude (non verifiee sur le web dans cette passe): a controler dans la documentation officielle.</t>
        </r>
      </text>
    </comment>
    <comment ref="K18" authorId="1" shapeId="0" xr:uid="{C0FB62D7-5BF8-584D-B8D5-F8C43877813C}">
      <text>
        <r>
          <rPr>
            <sz val="11"/>
            <color theme="1"/>
            <rFont val="Aptos Narrow"/>
            <family val="2"/>
            <scheme val="minor"/>
          </rPr>
          <t>Appreciation Claude (non verifiee sur le web dans cette passe): a controler dans la documentation officielle.</t>
        </r>
      </text>
    </comment>
    <comment ref="Q18" authorId="1" shapeId="0" xr:uid="{0CD69E60-2F11-454D-9A19-620DA9F6F24D}">
      <text>
        <r>
          <rPr>
            <sz val="11"/>
            <color theme="1"/>
            <rFont val="Aptos Narrow"/>
            <family val="2"/>
            <scheme val="minor"/>
          </rPr>
          <t>Appreciation Claude (non verifiee sur le web dans cette passe): a controler dans la documentation officielle.</t>
        </r>
      </text>
    </comment>
    <comment ref="U18" authorId="1" shapeId="0" xr:uid="{5AB013BF-407F-8845-B559-D291697DE932}">
      <text>
        <r>
          <rPr>
            <sz val="11"/>
            <color theme="1"/>
            <rFont val="Aptos Narrow"/>
            <family val="2"/>
            <scheme val="minor"/>
          </rPr>
          <t>Appreciation Claude (non verifiee sur le web dans cette passe): a controler dans la documentation officielle.</t>
        </r>
      </text>
    </comment>
    <comment ref="V18" authorId="1" shapeId="0" xr:uid="{15C32285-FADF-BC4D-99FB-A562E626826E}">
      <text>
        <r>
          <rPr>
            <sz val="11"/>
            <color theme="1"/>
            <rFont val="Aptos Narrow"/>
            <family val="2"/>
            <scheme val="minor"/>
          </rPr>
          <t>Appreciation Claude (non verifiee sur le web dans cette passe): a controler dans la documentation officielle.</t>
        </r>
      </text>
    </comment>
    <comment ref="Z18" authorId="1" shapeId="0" xr:uid="{B86D1F6E-7519-0040-8EF3-07CCF3692429}">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8" authorId="1" shapeId="0" xr:uid="{6040C34A-7582-2144-9366-C6C9589CCCB5}">
      <text>
        <r>
          <rPr>
            <sz val="11"/>
            <color theme="1"/>
            <rFont val="Aptos Narrow"/>
            <family val="2"/>
            <scheme val="minor"/>
          </rPr>
          <t>Appreciation Claude (non verifiee sur le web dans cette passe): a controler dans la documentation officielle.</t>
        </r>
      </text>
    </comment>
    <comment ref="C19" authorId="1" shapeId="0" xr:uid="{8D3E3FDE-4C26-A744-8AAA-09170346619F}">
      <text>
        <r>
          <rPr>
            <sz val="11"/>
            <color theme="1"/>
            <rFont val="Aptos Narrow"/>
            <family val="2"/>
            <scheme val="minor"/>
          </rPr>
          <t>Appreciation Claude (non verifiee sur le web dans cette passe): a controler dans la documentation officielle.</t>
        </r>
      </text>
    </comment>
    <comment ref="E19" authorId="1" shapeId="0" xr:uid="{BE13124D-92D8-604E-AAED-73E8CA8D16EA}">
      <text>
        <r>
          <rPr>
            <sz val="11"/>
            <color theme="1"/>
            <rFont val="Aptos Narrow"/>
            <family val="2"/>
            <scheme val="minor"/>
          </rPr>
          <t>Rapport: calculateur 2050 du gouvernement britannique (DECC/BEIS) adapte au Nigeria par l Energy Commission of Nigeria. Aucune URL retournee.</t>
        </r>
      </text>
    </comment>
    <comment ref="I19" authorId="1" shapeId="0" xr:uid="{D3A8EBDA-A8A4-DA4E-9CB6-6F1D7175DD6F}">
      <text>
        <r>
          <rPr>
            <sz val="11"/>
            <color theme="1"/>
            <rFont val="Aptos Narrow"/>
            <family val="2"/>
            <scheme val="minor"/>
          </rPr>
          <t>Appreciation Claude (non verifiee sur le web dans cette passe): a controler dans la documentation officielle.</t>
        </r>
      </text>
    </comment>
    <comment ref="J19" authorId="1" shapeId="0" xr:uid="{CB444725-11A4-864F-A240-510D57771F36}">
      <text>
        <r>
          <rPr>
            <sz val="11"/>
            <color theme="1"/>
            <rFont val="Aptos Narrow"/>
            <family val="2"/>
            <scheme val="minor"/>
          </rPr>
          <t>Appreciation Claude (non verifiee sur le web dans cette passe): a controler dans la documentation officielle.</t>
        </r>
      </text>
    </comment>
    <comment ref="K19" authorId="1" shapeId="0" xr:uid="{2717F588-1246-5242-9C69-40195EB9C0EC}">
      <text>
        <r>
          <rPr>
            <sz val="11"/>
            <color theme="1"/>
            <rFont val="Aptos Narrow"/>
            <family val="2"/>
            <scheme val="minor"/>
          </rPr>
          <t>Appreciation Claude (non verifiee sur le web dans cette passe): a controler dans la documentation officielle.</t>
        </r>
      </text>
    </comment>
    <comment ref="Q19" authorId="1" shapeId="0" xr:uid="{98B2BDC1-C502-924F-BC6B-CC98274D3D58}">
      <text>
        <r>
          <rPr>
            <sz val="11"/>
            <color theme="1"/>
            <rFont val="Aptos Narrow"/>
            <family val="2"/>
            <scheme val="minor"/>
          </rPr>
          <t>Appreciation Claude (non verifiee sur le web dans cette passe): a controler dans la documentation officielle.</t>
        </r>
      </text>
    </comment>
    <comment ref="U19" authorId="1" shapeId="0" xr:uid="{B7CACBCD-787D-B141-8C72-4CA2FB4C2A95}">
      <text>
        <r>
          <rPr>
            <sz val="11"/>
            <color theme="1"/>
            <rFont val="Aptos Narrow"/>
            <family val="2"/>
            <scheme val="minor"/>
          </rPr>
          <t>Appreciation Claude (non verifiee sur le web dans cette passe): a controler dans la documentation officielle.</t>
        </r>
      </text>
    </comment>
    <comment ref="V19" authorId="1" shapeId="0" xr:uid="{CA4E1967-9BD0-3E48-8CDD-150EDB87784E}">
      <text>
        <r>
          <rPr>
            <sz val="11"/>
            <color theme="1"/>
            <rFont val="Aptos Narrow"/>
            <family val="2"/>
            <scheme val="minor"/>
          </rPr>
          <t>Appreciation Claude (non verifiee sur le web dans cette passe): a controler dans la documentation officielle.</t>
        </r>
      </text>
    </comment>
    <comment ref="Z19" authorId="1" shapeId="0" xr:uid="{D65BB71A-E979-0746-856E-0967117C768C}">
      <text>
        <r>
          <rPr>
            <sz val="11"/>
            <color rgb="FF000000"/>
            <rFont val="Calibri"/>
            <family val="2"/>
          </rPr>
          <t>Co-occurrences dans study_tools (nombre d etudes utilisant les deux outils), cinq premiers. Remplace les liens documentaires par l usage observe dans le corpus (decision Q1).</t>
        </r>
      </text>
    </comment>
    <comment ref="AA19" authorId="1" shapeId="0" xr:uid="{57306CBB-FFC9-7448-844A-6058A248BB8C}">
      <text>
        <r>
          <rPr>
            <sz val="11"/>
            <color rgb="FF000000"/>
            <rFont val="Calibri"/>
            <family val="2"/>
          </rPr>
          <t>Appreciation Claude (non verifiee sur le web dans cette passe): a controler dans la documentation officielle.</t>
        </r>
      </text>
    </comment>
    <comment ref="C20" authorId="1" shapeId="0" xr:uid="{08FA9EF6-F856-314A-B68F-72E261B1CFDB}">
      <text>
        <r>
          <rPr>
            <sz val="11"/>
            <color theme="1"/>
            <rFont val="Aptos Narrow"/>
            <family val="2"/>
            <scheme val="minor"/>
          </rPr>
          <t>Appreciation Claude (non verifiee sur le web dans cette passe): a controler dans la documentation officielle.</t>
        </r>
      </text>
    </comment>
    <comment ref="F20" authorId="1" shapeId="0" xr:uid="{853619CC-5168-284E-B3BC-F9D89CC053EE}">
      <text>
        <r>
          <rPr>
            <sz val="11"/>
            <color theme="1"/>
            <rFont val="Aptos Narrow"/>
            <family val="2"/>
            <scheme val="minor"/>
          </rPr>
          <t>Confirme: Apache-2.0; Python/Pyomo; University of Hawaii et UC Berkeley.</t>
        </r>
      </text>
    </comment>
    <comment ref="I20" authorId="1" shapeId="0" xr:uid="{36741861-73A9-524C-B7E1-247635526F4C}">
      <text>
        <r>
          <rPr>
            <sz val="11"/>
            <color theme="1"/>
            <rFont val="Aptos Narrow"/>
            <family val="2"/>
            <scheme val="minor"/>
          </rPr>
          <t>Appreciation Claude (non verifiee sur le web dans cette passe): a controler dans la documentation officielle.</t>
        </r>
      </text>
    </comment>
    <comment ref="J20" authorId="1" shapeId="0" xr:uid="{A5FCEBA4-F293-EC4C-8F88-2FF61F434729}">
      <text>
        <r>
          <rPr>
            <sz val="11"/>
            <color theme="1"/>
            <rFont val="Aptos Narrow"/>
            <family val="2"/>
            <scheme val="minor"/>
          </rPr>
          <t>Appreciation Claude (non verifiee sur le web dans cette passe): a controler dans la documentation officielle.</t>
        </r>
      </text>
    </comment>
    <comment ref="K20" authorId="1" shapeId="0" xr:uid="{B85FDF71-8059-E94C-81AB-6F3F220C75C9}">
      <text>
        <r>
          <rPr>
            <sz val="11"/>
            <color theme="1"/>
            <rFont val="Aptos Narrow"/>
            <family val="2"/>
            <scheme val="minor"/>
          </rPr>
          <t>Appreciation Claude (non verifiee sur le web dans cette passe): a controler dans la documentation officielle.</t>
        </r>
      </text>
    </comment>
    <comment ref="Q20" authorId="1" shapeId="0" xr:uid="{8E1C2602-711D-064F-A742-0E2460F35274}">
      <text>
        <r>
          <rPr>
            <sz val="11"/>
            <color theme="1"/>
            <rFont val="Aptos Narrow"/>
            <family val="2"/>
            <scheme val="minor"/>
          </rPr>
          <t>Appreciation Claude (non verifiee sur le web dans cette passe): a controler dans la documentation officielle.</t>
        </r>
      </text>
    </comment>
    <comment ref="U20" authorId="1" shapeId="0" xr:uid="{AA6EAA42-97FC-2942-9B14-3467E58603C9}">
      <text>
        <r>
          <rPr>
            <sz val="11"/>
            <color theme="1"/>
            <rFont val="Aptos Narrow"/>
            <family val="2"/>
            <scheme val="minor"/>
          </rPr>
          <t>Appreciation Claude (non verifiee sur le web dans cette passe): a controler dans la documentation officielle.</t>
        </r>
      </text>
    </comment>
    <comment ref="V20" authorId="1" shapeId="0" xr:uid="{D06914F6-5A5E-A54C-A0AB-C6050C72DCEF}">
      <text>
        <r>
          <rPr>
            <sz val="11"/>
            <color theme="1"/>
            <rFont val="Aptos Narrow"/>
            <family val="2"/>
            <scheme val="minor"/>
          </rPr>
          <t>Appreciation Claude (non verifiee sur le web dans cette passe): a controler dans la documentation officielle.</t>
        </r>
      </text>
    </comment>
    <comment ref="Z20" authorId="1" shapeId="0" xr:uid="{0FE5D020-0802-A84F-8C1A-8232488C370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0" authorId="1" shapeId="0" xr:uid="{DD50FDC8-F6F0-FD4E-9609-ADFC7274B07E}">
      <text>
        <r>
          <rPr>
            <sz val="11"/>
            <color theme="1"/>
            <rFont val="Aptos Narrow"/>
            <family val="2"/>
            <scheme val="minor"/>
          </rPr>
          <t>Appreciation Claude (non verifiee sur le web dans cette passe): a controler dans la documentation officielle.</t>
        </r>
      </text>
    </comment>
    <comment ref="C21" authorId="1" shapeId="0" xr:uid="{FF3FD44A-5425-374A-A6BD-D61E76DC61D2}">
      <text>
        <r>
          <rPr>
            <sz val="11"/>
            <color rgb="FF000000"/>
            <rFont val="Aptos Narrow"/>
            <family val="2"/>
          </rPr>
          <t>Appreciation Claude (non verifiee sur le web dans cette passe): a controler dans la documentation officielle.</t>
        </r>
      </text>
    </comment>
    <comment ref="I21" authorId="1" shapeId="0" xr:uid="{EE6932AB-EEFE-C04A-BBD9-F7CE8668C7C4}">
      <text>
        <r>
          <rPr>
            <sz val="11"/>
            <color theme="1"/>
            <rFont val="Aptos Narrow"/>
            <family val="2"/>
            <scheme val="minor"/>
          </rPr>
          <t>Appreciation Claude (non verifiee sur le web dans cette passe): a controler dans la documentation officielle.</t>
        </r>
      </text>
    </comment>
    <comment ref="J21" authorId="1" shapeId="0" xr:uid="{122DA7BF-68BD-0741-8B41-A1ABF8366C14}">
      <text>
        <r>
          <rPr>
            <sz val="11"/>
            <color theme="1"/>
            <rFont val="Aptos Narrow"/>
            <family val="2"/>
            <scheme val="minor"/>
          </rPr>
          <t>Appreciation Claude (non verifiee sur le web dans cette passe): a controler dans la documentation officielle.</t>
        </r>
      </text>
    </comment>
    <comment ref="K21" authorId="1" shapeId="0" xr:uid="{AD3F78C2-FF81-9F4E-80D6-84C0029BA423}">
      <text>
        <r>
          <rPr>
            <sz val="11"/>
            <color theme="1"/>
            <rFont val="Aptos Narrow"/>
            <family val="2"/>
            <scheme val="minor"/>
          </rPr>
          <t>Appreciation Claude (non verifiee sur le web dans cette passe): a controler dans la documentation officielle.</t>
        </r>
      </text>
    </comment>
    <comment ref="Q21" authorId="1" shapeId="0" xr:uid="{DFCF4272-5B2C-724C-996B-A72AC532784F}">
      <text>
        <r>
          <rPr>
            <sz val="11"/>
            <color theme="1"/>
            <rFont val="Aptos Narrow"/>
            <family val="2"/>
            <scheme val="minor"/>
          </rPr>
          <t>Appreciation Claude (non verifiee sur le web dans cette passe): a controler dans la documentation officielle.</t>
        </r>
      </text>
    </comment>
    <comment ref="U21" authorId="1" shapeId="0" xr:uid="{8EAFB01B-565D-0345-93F9-D1869A2CB7F8}">
      <text>
        <r>
          <rPr>
            <sz val="11"/>
            <color theme="1"/>
            <rFont val="Aptos Narrow"/>
            <family val="2"/>
            <scheme val="minor"/>
          </rPr>
          <t>Appreciation Claude (non verifiee sur le web dans cette passe): a controler dans la documentation officielle.</t>
        </r>
      </text>
    </comment>
    <comment ref="V21" authorId="1" shapeId="0" xr:uid="{3FCF34DD-ECA1-C24A-853B-B1DF33871927}">
      <text>
        <r>
          <rPr>
            <sz val="11"/>
            <color theme="1"/>
            <rFont val="Aptos Narrow"/>
            <family val="2"/>
            <scheme val="minor"/>
          </rPr>
          <t>Appreciation Claude (non verifiee sur le web dans cette passe): a controler dans la documentation officielle.</t>
        </r>
      </text>
    </comment>
    <comment ref="Z21" authorId="1" shapeId="0" xr:uid="{C6D931D5-C261-FA4C-8C1B-F23772A47CB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1" authorId="1" shapeId="0" xr:uid="{C9ADEEEC-24DE-1B48-A4C8-A724C430855E}">
      <text>
        <r>
          <rPr>
            <sz val="11"/>
            <color theme="1"/>
            <rFont val="Aptos Narrow"/>
            <family val="2"/>
            <scheme val="minor"/>
          </rPr>
          <t>Appreciation Claude (non verifiee sur le web dans cette passe): a controler dans la documentation officielle.</t>
        </r>
      </text>
    </comment>
    <comment ref="F22" authorId="1" shapeId="0" xr:uid="{2233654B-AE4A-1347-A71A-DC34CBE3A83C}">
      <text>
        <r>
          <rPr>
            <sz val="11"/>
            <color theme="1"/>
            <rFont val="Aptos Narrow"/>
            <family val="2"/>
            <scheme val="minor"/>
          </rPr>
          <t>Confirme: code source sous licence BSD-3-Clause (NREL).</t>
        </r>
      </text>
    </comment>
    <comment ref="I22" authorId="1" shapeId="0" xr:uid="{4E259B9B-3943-A14E-8B48-0D63E36E4436}">
      <text>
        <r>
          <rPr>
            <sz val="11"/>
            <color theme="1"/>
            <rFont val="Aptos Narrow"/>
            <family val="2"/>
            <scheme val="minor"/>
          </rPr>
          <t>Appreciation Claude (non verifiee sur le web dans cette passe): a controler dans la documentation officielle.</t>
        </r>
      </text>
    </comment>
    <comment ref="J22" authorId="1" shapeId="0" xr:uid="{F5A42A78-CD82-2449-BA29-F0FC270B9EB7}">
      <text>
        <r>
          <rPr>
            <sz val="11"/>
            <color theme="1"/>
            <rFont val="Aptos Narrow"/>
            <family val="2"/>
            <scheme val="minor"/>
          </rPr>
          <t>Appreciation Claude (non verifiee sur le web dans cette passe): a controler dans la documentation officielle.</t>
        </r>
      </text>
    </comment>
    <comment ref="K22" authorId="1" shapeId="0" xr:uid="{8C9DB852-7B02-2E42-B87A-49B1627FFCBF}">
      <text>
        <r>
          <rPr>
            <sz val="11"/>
            <color theme="1"/>
            <rFont val="Aptos Narrow"/>
            <family val="2"/>
            <scheme val="minor"/>
          </rPr>
          <t>Appreciation Claude (non verifiee sur le web dans cette passe): a controler dans la documentation officielle.</t>
        </r>
      </text>
    </comment>
    <comment ref="Q22" authorId="1" shapeId="0" xr:uid="{678C402B-F8BC-9C42-B570-E967DE5ED4D9}">
      <text>
        <r>
          <rPr>
            <sz val="11"/>
            <color theme="1"/>
            <rFont val="Aptos Narrow"/>
            <family val="2"/>
            <scheme val="minor"/>
          </rPr>
          <t>Appreciation Claude (non verifiee sur le web dans cette passe): a controler dans la documentation officielle.</t>
        </r>
      </text>
    </comment>
    <comment ref="U22" authorId="1" shapeId="0" xr:uid="{FA678159-FEDB-1947-9CB0-C37854C33265}">
      <text>
        <r>
          <rPr>
            <sz val="11"/>
            <color theme="1"/>
            <rFont val="Aptos Narrow"/>
            <family val="2"/>
            <scheme val="minor"/>
          </rPr>
          <t>Appreciation Claude (non verifiee sur le web dans cette passe): a controler dans la documentation officielle.</t>
        </r>
      </text>
    </comment>
    <comment ref="V22" authorId="1" shapeId="0" xr:uid="{D1C57D86-4CC7-1F49-ACF4-9EFF9422C995}">
      <text>
        <r>
          <rPr>
            <sz val="11"/>
            <color theme="1"/>
            <rFont val="Aptos Narrow"/>
            <family val="2"/>
            <scheme val="minor"/>
          </rPr>
          <t>Appreciation Claude (non verifiee sur le web dans cette passe): a controler dans la documentation officielle.</t>
        </r>
      </text>
    </comment>
    <comment ref="Z22" authorId="1" shapeId="0" xr:uid="{220257AF-2510-A649-BB03-9A9265302D5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2" authorId="1" shapeId="0" xr:uid="{840537B5-0B7F-8049-BDF5-26649677CAC2}">
      <text>
        <r>
          <rPr>
            <sz val="11"/>
            <color theme="1"/>
            <rFont val="Aptos Narrow"/>
            <family val="2"/>
            <scheme val="minor"/>
          </rPr>
          <t>Appreciation Claude (non verifiee sur le web dans cette passe): a controler dans la documentation officielle.</t>
        </r>
      </text>
    </comment>
    <comment ref="C23" authorId="1" shapeId="0" xr:uid="{B0A4200A-2628-5044-825E-2C53537FB60D}">
      <text>
        <r>
          <rPr>
            <sz val="11"/>
            <color theme="1"/>
            <rFont val="Aptos Narrow"/>
            <family val="2"/>
            <scheme val="minor"/>
          </rPr>
          <t>Ancienne valeur: production_cost. Outil de faisabilite et d analyse financiere sans optimisation de dispatch (suggestion du rapport).</t>
        </r>
      </text>
    </comment>
    <comment ref="G23" authorId="1" shapeId="0" xr:uid="{4EB338B6-40AB-5747-858B-70245E82A087}">
      <text>
        <r>
          <rPr>
            <sz val="11"/>
            <color theme="1"/>
            <rFont val="Aptos Narrow"/>
            <family val="2"/>
            <scheme val="minor"/>
          </rPr>
          <t>Mode Viewer gratuit; mode Professional CAD 869/an (env. 672 USD) pour 10 postes. Source secondaire (energy-manager.ca), a verifier sur natural-resources.canada.ca.</t>
        </r>
      </text>
    </comment>
    <comment ref="I23" authorId="1" shapeId="0" xr:uid="{D7E133EE-03FF-F449-A7F0-34E2DBB8580A}">
      <text>
        <r>
          <rPr>
            <sz val="11"/>
            <color theme="1"/>
            <rFont val="Aptos Narrow"/>
            <family val="2"/>
            <scheme val="minor"/>
          </rPr>
          <t>Appreciation Claude (non verifiee sur le web dans cette passe): a controler dans la documentation officielle.</t>
        </r>
      </text>
    </comment>
    <comment ref="J23" authorId="1" shapeId="0" xr:uid="{9D6282E8-8950-064D-A40D-8C2E2A0CF6EC}">
      <text>
        <r>
          <rPr>
            <sz val="11"/>
            <color theme="1"/>
            <rFont val="Aptos Narrow"/>
            <family val="2"/>
            <scheme val="minor"/>
          </rPr>
          <t>Appreciation Claude (non verifiee sur le web dans cette passe): a controler dans la documentation officielle.</t>
        </r>
      </text>
    </comment>
    <comment ref="K23" authorId="1" shapeId="0" xr:uid="{501F2ED3-D3D9-FA44-AA03-8A27BF70CD77}">
      <text>
        <r>
          <rPr>
            <sz val="11"/>
            <color theme="1"/>
            <rFont val="Aptos Narrow"/>
            <family val="2"/>
            <scheme val="minor"/>
          </rPr>
          <t>Appreciation Claude (non verifiee sur le web dans cette passe): a controler dans la documentation officielle.</t>
        </r>
      </text>
    </comment>
    <comment ref="Q23" authorId="1" shapeId="0" xr:uid="{00ED0A34-8638-EE46-97B4-5090D9ED6A57}">
      <text>
        <r>
          <rPr>
            <sz val="11"/>
            <color theme="1"/>
            <rFont val="Aptos Narrow"/>
            <family val="2"/>
            <scheme val="minor"/>
          </rPr>
          <t>Appreciation Claude (non verifiee sur le web dans cette passe): a controler dans la documentation officielle.</t>
        </r>
      </text>
    </comment>
    <comment ref="U23" authorId="1" shapeId="0" xr:uid="{1123A049-9941-D94C-AD95-C5C12D1B1E48}">
      <text>
        <r>
          <rPr>
            <sz val="11"/>
            <color theme="1"/>
            <rFont val="Aptos Narrow"/>
            <family val="2"/>
            <scheme val="minor"/>
          </rPr>
          <t>Appreciation Claude (non verifiee sur le web dans cette passe): a controler dans la documentation officielle.</t>
        </r>
      </text>
    </comment>
    <comment ref="V23" authorId="1" shapeId="0" xr:uid="{54702873-64D7-A34D-86B2-187BF73118C8}">
      <text>
        <r>
          <rPr>
            <sz val="11"/>
            <color theme="1"/>
            <rFont val="Aptos Narrow"/>
            <family val="2"/>
            <scheme val="minor"/>
          </rPr>
          <t>Appreciation Claude (non verifiee sur le web dans cette passe): a controler dans la documentation officielle.</t>
        </r>
      </text>
    </comment>
    <comment ref="Z23" authorId="1" shapeId="0" xr:uid="{DD147F14-900B-964E-A561-A1B7FF0659F9}">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3" authorId="1" shapeId="0" xr:uid="{8080A8C5-0A57-C545-BFEE-03DF30292876}">
      <text>
        <r>
          <rPr>
            <sz val="11"/>
            <color theme="1"/>
            <rFont val="Aptos Narrow"/>
            <family val="2"/>
            <scheme val="minor"/>
          </rPr>
          <t>Appreciation Claude (non verifiee sur le web dans cette passe): a controler dans la documentation officielle.</t>
        </r>
      </text>
    </comment>
    <comment ref="G24" authorId="1" shapeId="0" xr:uid="{26D747E8-086F-F343-A060-3EB3846421C1}">
      <text>
        <r>
          <rPr>
            <sz val="11"/>
            <color theme="1"/>
            <rFont val="Aptos Narrow"/>
            <family val="2"/>
            <scheme val="minor"/>
          </rPr>
          <t>Base: CHF 700 par utilisateur et par an (env. 775 USD); licence etudiant CHF 25/an. Sources secondaires (blogs) a verifier sur pvsyst.com.</t>
        </r>
      </text>
    </comment>
    <comment ref="H24" authorId="1" shapeId="0" xr:uid="{FC73E4CF-699D-6E4D-A31E-C02C84C3C1CF}">
      <text>
        <r>
          <rPr>
            <sz val="11"/>
            <color theme="1"/>
            <rFont val="Aptos Narrow"/>
            <family val="2"/>
            <scheme val="minor"/>
          </rPr>
          <t>Ancienne valeur: no. Licence etudiant a CHF 25/an (programme reduit documente). A confirmer sur pvsyst.com.</t>
        </r>
      </text>
    </comment>
    <comment ref="I24" authorId="1" shapeId="0" xr:uid="{2B21BF71-476A-0A41-9615-9F37FF5DB155}">
      <text>
        <r>
          <rPr>
            <sz val="11"/>
            <color theme="1"/>
            <rFont val="Aptos Narrow"/>
            <family val="2"/>
            <scheme val="minor"/>
          </rPr>
          <t>Appreciation Claude (non verifiee sur le web dans cette passe): a controler dans la documentation officielle.</t>
        </r>
      </text>
    </comment>
    <comment ref="J24" authorId="1" shapeId="0" xr:uid="{E8AABC1C-A04B-FC4E-83C5-E5A141674178}">
      <text>
        <r>
          <rPr>
            <sz val="11"/>
            <color theme="1"/>
            <rFont val="Aptos Narrow"/>
            <family val="2"/>
            <scheme val="minor"/>
          </rPr>
          <t>Appreciation Claude (non verifiee sur le web dans cette passe): a controler dans la documentation officielle.</t>
        </r>
      </text>
    </comment>
    <comment ref="K24" authorId="1" shapeId="0" xr:uid="{38C66357-9E75-8C44-B7CD-5CEF7D1895D4}">
      <text>
        <r>
          <rPr>
            <sz val="11"/>
            <color theme="1"/>
            <rFont val="Aptos Narrow"/>
            <family val="2"/>
            <scheme val="minor"/>
          </rPr>
          <t>Appreciation Claude (non verifiee sur le web dans cette passe): a controler dans la documentation officielle.</t>
        </r>
      </text>
    </comment>
    <comment ref="Q24" authorId="1" shapeId="0" xr:uid="{5BD334A2-2561-6D4E-A354-06585669D356}">
      <text>
        <r>
          <rPr>
            <sz val="11"/>
            <color theme="1"/>
            <rFont val="Aptos Narrow"/>
            <family val="2"/>
            <scheme val="minor"/>
          </rPr>
          <t>Appreciation Claude (non verifiee sur le web dans cette passe): a controler dans la documentation officielle.</t>
        </r>
      </text>
    </comment>
    <comment ref="U24" authorId="1" shapeId="0" xr:uid="{F58C41C6-E032-DB4F-AA5A-A3275B944BBE}">
      <text>
        <r>
          <rPr>
            <sz val="11"/>
            <color theme="1"/>
            <rFont val="Aptos Narrow"/>
            <family val="2"/>
            <scheme val="minor"/>
          </rPr>
          <t>Appreciation Claude (non verifiee sur le web dans cette passe): a controler dans la documentation officielle.</t>
        </r>
      </text>
    </comment>
    <comment ref="V24" authorId="1" shapeId="0" xr:uid="{615E7327-1E67-5444-A099-6A19994BF699}">
      <text>
        <r>
          <rPr>
            <sz val="11"/>
            <color theme="1"/>
            <rFont val="Aptos Narrow"/>
            <family val="2"/>
            <scheme val="minor"/>
          </rPr>
          <t>Appreciation Claude (non verifiee sur le web dans cette passe): a controler dans la documentation officielle.</t>
        </r>
      </text>
    </comment>
    <comment ref="Z24" authorId="1" shapeId="0" xr:uid="{A3FD9A51-4353-C645-B045-BA419935BD7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4" authorId="1" shapeId="0" xr:uid="{94F385B8-A06C-564A-8F75-97C756345549}">
      <text>
        <r>
          <rPr>
            <sz val="11"/>
            <color theme="1"/>
            <rFont val="Aptos Narrow"/>
            <family val="2"/>
            <scheme val="minor"/>
          </rPr>
          <t>Appreciation Claude (non verifiee sur le web dans cette passe): a controler dans la documentation officielle.</t>
        </r>
      </text>
    </comment>
    <comment ref="F25" authorId="1" shapeId="0" xr:uid="{76815459-0E61-584F-97DB-000D0C3C107E}">
      <text>
        <r>
          <rPr>
            <sz val="11"/>
            <color theme="1"/>
            <rFont val="Aptos Narrow"/>
            <family val="2"/>
            <scheme val="minor"/>
          </rPr>
          <t>Depot actuel sous licence MIT (anciennement GPL-2.0); Python/Pyomo, NC State University.</t>
        </r>
      </text>
    </comment>
    <comment ref="I25" authorId="1" shapeId="0" xr:uid="{33A96ABD-52BE-6C43-9B46-405AF1A068DD}">
      <text>
        <r>
          <rPr>
            <sz val="11"/>
            <color theme="1"/>
            <rFont val="Aptos Narrow"/>
            <family val="2"/>
            <scheme val="minor"/>
          </rPr>
          <t>Appreciation Claude (non verifiee sur le web dans cette passe): a controler dans la documentation officielle.</t>
        </r>
      </text>
    </comment>
    <comment ref="J25" authorId="1" shapeId="0" xr:uid="{A8F3E087-6C77-E441-82D4-E6FF08476892}">
      <text>
        <r>
          <rPr>
            <sz val="11"/>
            <color theme="1"/>
            <rFont val="Aptos Narrow"/>
            <family val="2"/>
            <scheme val="minor"/>
          </rPr>
          <t>Appreciation Claude (non verifiee sur le web dans cette passe): a controler dans la documentation officielle.</t>
        </r>
      </text>
    </comment>
    <comment ref="K25" authorId="1" shapeId="0" xr:uid="{307EB220-D634-F94E-A755-686564F2D5CD}">
      <text>
        <r>
          <rPr>
            <sz val="11"/>
            <color theme="1"/>
            <rFont val="Aptos Narrow"/>
            <family val="2"/>
            <scheme val="minor"/>
          </rPr>
          <t>Appreciation Claude (non verifiee sur le web dans cette passe): a controler dans la documentation officielle.</t>
        </r>
      </text>
    </comment>
    <comment ref="Q25" authorId="1" shapeId="0" xr:uid="{311FD5DE-AF77-CA48-BEB8-A77EBC138159}">
      <text>
        <r>
          <rPr>
            <sz val="11"/>
            <color theme="1"/>
            <rFont val="Aptos Narrow"/>
            <family val="2"/>
            <scheme val="minor"/>
          </rPr>
          <t>Appreciation Claude (non verifiee sur le web dans cette passe): a controler dans la documentation officielle.</t>
        </r>
      </text>
    </comment>
    <comment ref="U25" authorId="1" shapeId="0" xr:uid="{0150A5EE-DADA-B746-A34E-C975104C8298}">
      <text>
        <r>
          <rPr>
            <sz val="11"/>
            <color theme="1"/>
            <rFont val="Aptos Narrow"/>
            <family val="2"/>
            <scheme val="minor"/>
          </rPr>
          <t>Appreciation Claude (non verifiee sur le web dans cette passe): a controler dans la documentation officielle.</t>
        </r>
      </text>
    </comment>
    <comment ref="V25" authorId="1" shapeId="0" xr:uid="{FC7600AB-C4DC-2A49-B9D0-9A5E18D796A2}">
      <text>
        <r>
          <rPr>
            <sz val="11"/>
            <color theme="1"/>
            <rFont val="Aptos Narrow"/>
            <family val="2"/>
            <scheme val="minor"/>
          </rPr>
          <t>Appreciation Claude (non verifiee sur le web dans cette passe): a controler dans la documentation officielle.</t>
        </r>
      </text>
    </comment>
    <comment ref="Z25" authorId="1" shapeId="0" xr:uid="{DE8A4F1D-8D97-A941-956D-B8F16378E957}">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5" authorId="1" shapeId="0" xr:uid="{DFB1131A-3F77-6F4E-89AD-10469B28AB15}">
      <text>
        <r>
          <rPr>
            <sz val="11"/>
            <color theme="1"/>
            <rFont val="Aptos Narrow"/>
            <family val="2"/>
            <scheme val="minor"/>
          </rPr>
          <t>Appreciation Claude (non verifiee sur le web dans cette passe): a controler dans la documentation officielle.</t>
        </r>
      </text>
    </comment>
    <comment ref="G26" authorId="1" shapeId="0" xr:uid="{5E4C2467-3702-6141-BD80-C8A9AD7BB2C8}">
      <text>
        <r>
          <rPr>
            <sz val="11"/>
            <color theme="1"/>
            <rFont val="Aptos Narrow"/>
            <family val="2"/>
            <scheme val="minor"/>
          </rPr>
          <t>Aucun prix public; devis uniquement. URL non retournee.</t>
        </r>
      </text>
    </comment>
    <comment ref="I26" authorId="1" shapeId="0" xr:uid="{D3691F84-74C2-7044-81D9-4450B4DCA351}">
      <text>
        <r>
          <rPr>
            <sz val="11"/>
            <color theme="1"/>
            <rFont val="Aptos Narrow"/>
            <family val="2"/>
            <scheme val="minor"/>
          </rPr>
          <t>Appreciation Claude (non verifiee sur le web dans cette passe): a controler dans la documentation officielle.</t>
        </r>
      </text>
    </comment>
    <comment ref="J26" authorId="1" shapeId="0" xr:uid="{E3A042EA-2BEF-5443-B49E-39316A7CDF98}">
      <text>
        <r>
          <rPr>
            <sz val="11"/>
            <color theme="1"/>
            <rFont val="Aptos Narrow"/>
            <family val="2"/>
            <scheme val="minor"/>
          </rPr>
          <t>Appreciation Claude (non verifiee sur le web dans cette passe): a controler dans la documentation officielle.</t>
        </r>
      </text>
    </comment>
    <comment ref="K26" authorId="1" shapeId="0" xr:uid="{88AA21DD-0E31-454C-93B3-54FA0F98C6CF}">
      <text>
        <r>
          <rPr>
            <sz val="11"/>
            <color theme="1"/>
            <rFont val="Aptos Narrow"/>
            <family val="2"/>
            <scheme val="minor"/>
          </rPr>
          <t>Appreciation Claude (non verifiee sur le web dans cette passe): a controler dans la documentation officielle.</t>
        </r>
      </text>
    </comment>
    <comment ref="Q26" authorId="1" shapeId="0" xr:uid="{9DC9A275-6947-5B44-8763-B1D4F16E2F57}">
      <text>
        <r>
          <rPr>
            <sz val="11"/>
            <color theme="1"/>
            <rFont val="Aptos Narrow"/>
            <family val="2"/>
            <scheme val="minor"/>
          </rPr>
          <t>Appreciation Claude (non verifiee sur le web dans cette passe): a controler dans la documentation officielle.</t>
        </r>
      </text>
    </comment>
    <comment ref="U26" authorId="1" shapeId="0" xr:uid="{1CB4992F-CBCF-C742-98FF-1BC69C93C072}">
      <text>
        <r>
          <rPr>
            <sz val="11"/>
            <color theme="1"/>
            <rFont val="Aptos Narrow"/>
            <family val="2"/>
            <scheme val="minor"/>
          </rPr>
          <t>Appreciation Claude (non verifiee sur le web dans cette passe): a controler dans la documentation officielle.</t>
        </r>
      </text>
    </comment>
    <comment ref="V26" authorId="1" shapeId="0" xr:uid="{538C54FF-C466-7641-8E28-FED7BC3796F8}">
      <text>
        <r>
          <rPr>
            <sz val="11"/>
            <color theme="1"/>
            <rFont val="Aptos Narrow"/>
            <family val="2"/>
            <scheme val="minor"/>
          </rPr>
          <t>Appreciation Claude (non verifiee sur le web dans cette passe): a controler dans la documentation officielle.</t>
        </r>
      </text>
    </comment>
    <comment ref="Z26" authorId="1" shapeId="0" xr:uid="{AC8E818A-A47A-EA48-A4C5-13E6050420EF}">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6" authorId="1" shapeId="0" xr:uid="{34374651-A285-464A-BF42-A4F43E615150}">
      <text>
        <r>
          <rPr>
            <sz val="11"/>
            <color theme="1"/>
            <rFont val="Aptos Narrow"/>
            <family val="2"/>
            <scheme val="minor"/>
          </rPr>
          <t>Appreciation Claude (non verifiee sur le web dans cette passe): a controler dans la documentation officielle.</t>
        </r>
      </text>
    </comment>
    <comment ref="G27" authorId="1" shapeId="0" xr:uid="{0B90795A-6FF6-AA44-AAAC-E82B59FEBA7A}">
      <text>
        <r>
          <rPr>
            <sz val="11"/>
            <color theme="1"/>
            <rFont val="Aptos Narrow"/>
            <family val="2"/>
            <scheme val="minor"/>
          </rPr>
          <t>Aucun prix public; devis uniquement. URL non retournee.</t>
        </r>
      </text>
    </comment>
    <comment ref="I27" authorId="1" shapeId="0" xr:uid="{9C755B96-EF2C-CA4D-BBF7-B41CA9F1E96F}">
      <text>
        <r>
          <rPr>
            <sz val="11"/>
            <color theme="1"/>
            <rFont val="Aptos Narrow"/>
            <family val="2"/>
            <scheme val="minor"/>
          </rPr>
          <t>Appreciation Claude (non verifiee sur le web dans cette passe): a controler dans la documentation officielle.</t>
        </r>
      </text>
    </comment>
    <comment ref="J27" authorId="1" shapeId="0" xr:uid="{46B7C414-92E8-E34D-89BF-63B22A0ED54B}">
      <text>
        <r>
          <rPr>
            <sz val="11"/>
            <color theme="1"/>
            <rFont val="Aptos Narrow"/>
            <family val="2"/>
            <scheme val="minor"/>
          </rPr>
          <t>Appreciation Claude (non verifiee sur le web dans cette passe): a controler dans la documentation officielle.</t>
        </r>
      </text>
    </comment>
    <comment ref="K27" authorId="1" shapeId="0" xr:uid="{B9926F8A-4A5D-4844-BF19-0C02193A9BE5}">
      <text>
        <r>
          <rPr>
            <sz val="11"/>
            <color theme="1"/>
            <rFont val="Aptos Narrow"/>
            <family val="2"/>
            <scheme val="minor"/>
          </rPr>
          <t>Appreciation Claude (non verifiee sur le web dans cette passe): a controler dans la documentation officielle.</t>
        </r>
      </text>
    </comment>
    <comment ref="Q27" authorId="1" shapeId="0" xr:uid="{AC912CF1-996E-F049-94E7-38F2D6596A9B}">
      <text>
        <r>
          <rPr>
            <sz val="11"/>
            <color theme="1"/>
            <rFont val="Aptos Narrow"/>
            <family val="2"/>
            <scheme val="minor"/>
          </rPr>
          <t>Appreciation Claude (non verifiee sur le web dans cette passe): a controler dans la documentation officielle.</t>
        </r>
      </text>
    </comment>
    <comment ref="U27" authorId="1" shapeId="0" xr:uid="{26386F87-3F42-674A-AC28-A9564115608B}">
      <text>
        <r>
          <rPr>
            <sz val="11"/>
            <color theme="1"/>
            <rFont val="Aptos Narrow"/>
            <family val="2"/>
            <scheme val="minor"/>
          </rPr>
          <t>Appreciation Claude (non verifiee sur le web dans cette passe): a controler dans la documentation officielle.</t>
        </r>
      </text>
    </comment>
    <comment ref="V27" authorId="1" shapeId="0" xr:uid="{0E9A0990-26AE-7945-B3C8-003B24BB64B6}">
      <text>
        <r>
          <rPr>
            <sz val="11"/>
            <color theme="1"/>
            <rFont val="Aptos Narrow"/>
            <family val="2"/>
            <scheme val="minor"/>
          </rPr>
          <t>Appreciation Claude (non verifiee sur le web dans cette passe): a controler dans la documentation officielle.</t>
        </r>
      </text>
    </comment>
    <comment ref="Z27" authorId="1" shapeId="0" xr:uid="{0A098741-B962-3941-8BDB-555E3CB83E4D}">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7" authorId="1" shapeId="0" xr:uid="{50441674-95E8-7145-B72C-C655F04F5051}">
      <text>
        <r>
          <rPr>
            <sz val="11"/>
            <color theme="1"/>
            <rFont val="Aptos Narrow"/>
            <family val="2"/>
            <scheme val="minor"/>
          </rPr>
          <t>Appreciation Claude (non verifiee sur le web dans cette passe): a controler dans la documentation officielle.</t>
        </r>
      </text>
    </comment>
    <comment ref="G28" authorId="1" shapeId="0" xr:uid="{AFA00685-1B11-C742-B662-3EFE4FF22D91}">
      <text>
        <r>
          <rPr>
            <sz val="11"/>
            <color theme="1"/>
            <rFont val="Aptos Narrow"/>
            <family val="2"/>
            <scheme val="minor"/>
          </rPr>
          <t>Aucun prix public; devis uniquement. URL non retournee.</t>
        </r>
      </text>
    </comment>
    <comment ref="I28" authorId="1" shapeId="0" xr:uid="{93DBF979-6F4A-214C-ACA4-316F73BF8280}">
      <text>
        <r>
          <rPr>
            <sz val="11"/>
            <color theme="1"/>
            <rFont val="Aptos Narrow"/>
            <family val="2"/>
            <scheme val="minor"/>
          </rPr>
          <t>Appreciation Claude (non verifiee sur le web dans cette passe): a controler dans la documentation officielle.</t>
        </r>
      </text>
    </comment>
    <comment ref="J28" authorId="1" shapeId="0" xr:uid="{44D35DBE-D415-DA4A-A2EB-B808480402CF}">
      <text>
        <r>
          <rPr>
            <sz val="11"/>
            <color theme="1"/>
            <rFont val="Aptos Narrow"/>
            <family val="2"/>
            <scheme val="minor"/>
          </rPr>
          <t>Appreciation Claude (non verifiee sur le web dans cette passe): a controler dans la documentation officielle.</t>
        </r>
      </text>
    </comment>
    <comment ref="K28" authorId="1" shapeId="0" xr:uid="{80FC4C9D-9DD0-8C4D-BEA9-4D790F4CA6E1}">
      <text>
        <r>
          <rPr>
            <sz val="11"/>
            <color theme="1"/>
            <rFont val="Aptos Narrow"/>
            <family val="2"/>
            <scheme val="minor"/>
          </rPr>
          <t>Appreciation Claude (non verifiee sur le web dans cette passe): a controler dans la documentation officielle.</t>
        </r>
      </text>
    </comment>
    <comment ref="Q28" authorId="1" shapeId="0" xr:uid="{FED3D9B2-98D8-1548-8884-FA087D61DECE}">
      <text>
        <r>
          <rPr>
            <sz val="11"/>
            <color theme="1"/>
            <rFont val="Aptos Narrow"/>
            <family val="2"/>
            <scheme val="minor"/>
          </rPr>
          <t>Appreciation Claude (non verifiee sur le web dans cette passe): a controler dans la documentation officielle.</t>
        </r>
      </text>
    </comment>
    <comment ref="U28" authorId="1" shapeId="0" xr:uid="{83575600-9DE1-9640-AE86-90D94BFBE6ED}">
      <text>
        <r>
          <rPr>
            <sz val="11"/>
            <color theme="1"/>
            <rFont val="Aptos Narrow"/>
            <family val="2"/>
            <scheme val="minor"/>
          </rPr>
          <t>Appreciation Claude (non verifiee sur le web dans cette passe): a controler dans la documentation officielle.</t>
        </r>
      </text>
    </comment>
    <comment ref="V28" authorId="1" shapeId="0" xr:uid="{09F2DDDF-3788-3B4F-B692-1C6AE03BF5C1}">
      <text>
        <r>
          <rPr>
            <sz val="11"/>
            <color theme="1"/>
            <rFont val="Aptos Narrow"/>
            <family val="2"/>
            <scheme val="minor"/>
          </rPr>
          <t>Appreciation Claude (non verifiee sur le web dans cette passe): a controler dans la documentation officielle.</t>
        </r>
      </text>
    </comment>
    <comment ref="Z28" authorId="1" shapeId="0" xr:uid="{C98C1129-EC9C-B04F-A3B3-B99B062E2C2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8" authorId="1" shapeId="0" xr:uid="{EBAF1641-7EAB-B149-BE14-EB41496714F1}">
      <text>
        <r>
          <rPr>
            <sz val="11"/>
            <color theme="1"/>
            <rFont val="Aptos Narrow"/>
            <family val="2"/>
            <scheme val="minor"/>
          </rPr>
          <t>Appreciation Claude (non verifiee sur le web dans cette passe): a controler dans la documentation officielle.</t>
        </r>
      </text>
    </comment>
    <comment ref="C29" authorId="1" shapeId="0" xr:uid="{D28CB011-144A-7040-BA96-85D9BA218BEB}">
      <text>
        <r>
          <rPr>
            <sz val="11"/>
            <color theme="1"/>
            <rFont val="Aptos Narrow"/>
            <family val="2"/>
            <scheme val="minor"/>
          </rPr>
          <t>Ancienne valeur: demand_forecast. Moteur de simulation energetique du batiment (US DOE); best_for buildings_thermal conserve.</t>
        </r>
      </text>
    </comment>
    <comment ref="I29" authorId="1" shapeId="0" xr:uid="{E1D08FAC-5CAE-EA4A-9AAD-0CB1D3780A1B}">
      <text>
        <r>
          <rPr>
            <sz val="11"/>
            <color theme="1"/>
            <rFont val="Aptos Narrow"/>
            <family val="2"/>
            <scheme val="minor"/>
          </rPr>
          <t>Appreciation Claude (non verifiee sur le web dans cette passe): a controler dans la documentation officielle.</t>
        </r>
      </text>
    </comment>
    <comment ref="J29" authorId="1" shapeId="0" xr:uid="{25C03A41-6CFB-144B-957B-6496FD60A27B}">
      <text>
        <r>
          <rPr>
            <sz val="11"/>
            <color theme="1"/>
            <rFont val="Aptos Narrow"/>
            <family val="2"/>
            <scheme val="minor"/>
          </rPr>
          <t>Appreciation Claude (non verifiee sur le web dans cette passe): a controler dans la documentation officielle.</t>
        </r>
      </text>
    </comment>
    <comment ref="K29" authorId="1" shapeId="0" xr:uid="{B4C1EFFA-9512-C944-96DC-6BDE0984E710}">
      <text>
        <r>
          <rPr>
            <sz val="11"/>
            <color theme="1"/>
            <rFont val="Aptos Narrow"/>
            <family val="2"/>
            <scheme val="minor"/>
          </rPr>
          <t>Appreciation Claude (non verifiee sur le web dans cette passe): a controler dans la documentation officielle.</t>
        </r>
      </text>
    </comment>
    <comment ref="Q29" authorId="1" shapeId="0" xr:uid="{BDB7ED79-F6FA-8945-BCCF-70C9BBA08570}">
      <text>
        <r>
          <rPr>
            <sz val="11"/>
            <color theme="1"/>
            <rFont val="Aptos Narrow"/>
            <family val="2"/>
            <scheme val="minor"/>
          </rPr>
          <t>Appreciation Claude (non verifiee sur le web dans cette passe): a controler dans la documentation officielle.</t>
        </r>
      </text>
    </comment>
    <comment ref="U29" authorId="1" shapeId="0" xr:uid="{BB0CB743-2011-E84F-9672-3EC44D885F41}">
      <text>
        <r>
          <rPr>
            <sz val="11"/>
            <color theme="1"/>
            <rFont val="Aptos Narrow"/>
            <family val="2"/>
            <scheme val="minor"/>
          </rPr>
          <t>Appreciation Claude (non verifiee sur le web dans cette passe): a controler dans la documentation officielle.</t>
        </r>
      </text>
    </comment>
    <comment ref="V29" authorId="1" shapeId="0" xr:uid="{1A6D34DE-5B58-7A45-BAC9-77A2370C480B}">
      <text>
        <r>
          <rPr>
            <sz val="11"/>
            <color theme="1"/>
            <rFont val="Aptos Narrow"/>
            <family val="2"/>
            <scheme val="minor"/>
          </rPr>
          <t>Appreciation Claude (non verifiee sur le web dans cette passe): a controler dans la documentation officielle.</t>
        </r>
      </text>
    </comment>
    <comment ref="Z29" authorId="1" shapeId="0" xr:uid="{555DE729-6376-3E41-951A-AE35BA82F32D}">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29" authorId="1" shapeId="0" xr:uid="{38FAEE3E-C1D4-5343-9773-905E2FADE362}">
      <text>
        <r>
          <rPr>
            <sz val="11"/>
            <color theme="1"/>
            <rFont val="Aptos Narrow"/>
            <family val="2"/>
            <scheme val="minor"/>
          </rPr>
          <t>Appreciation Claude (non verifiee sur le web dans cette passe): a controler dans la documentation officielle.</t>
        </r>
      </text>
    </comment>
    <comment ref="C30" authorId="1" shapeId="0" xr:uid="{A8FD08BC-7EAD-9D46-B211-7E5655576E32}">
      <text>
        <r>
          <rPr>
            <sz val="11"/>
            <color theme="1"/>
            <rFont val="Aptos Narrow"/>
            <family val="2"/>
            <scheme val="minor"/>
          </rPr>
          <t>Ancienne valeur: demand_forecast. Interface de simulation du batiment (front-end EnergyPlus).</t>
        </r>
      </text>
    </comment>
    <comment ref="G30" authorId="1" shapeId="0" xr:uid="{77DF1A1D-FB4D-DC4F-8030-80B7AF1B0F6B}">
      <text>
        <r>
          <rPr>
            <sz val="11"/>
            <color theme="1"/>
            <rFont val="Aptos Narrow"/>
            <family val="2"/>
            <scheme val="minor"/>
          </rPr>
          <t>GBP 1 225 a 3 475/an selon modules (env. 1 600 a 4 500 USD). URL non retournee, a verifier sur designbuilder.co.uk.</t>
        </r>
      </text>
    </comment>
    <comment ref="I30" authorId="1" shapeId="0" xr:uid="{955AF392-01FD-4747-BC7E-5543851E03A5}">
      <text>
        <r>
          <rPr>
            <sz val="11"/>
            <color theme="1"/>
            <rFont val="Aptos Narrow"/>
            <family val="2"/>
            <scheme val="minor"/>
          </rPr>
          <t>Appreciation Claude (non verifiee sur le web dans cette passe): a controler dans la documentation officielle.</t>
        </r>
      </text>
    </comment>
    <comment ref="J30" authorId="1" shapeId="0" xr:uid="{C56E2B42-60C2-8B4C-B559-8B34A470C677}">
      <text>
        <r>
          <rPr>
            <sz val="11"/>
            <color theme="1"/>
            <rFont val="Aptos Narrow"/>
            <family val="2"/>
            <scheme val="minor"/>
          </rPr>
          <t>Appreciation Claude (non verifiee sur le web dans cette passe): a controler dans la documentation officielle.</t>
        </r>
      </text>
    </comment>
    <comment ref="K30" authorId="1" shapeId="0" xr:uid="{82009A9B-CB1A-F844-AE64-8591E9CAC315}">
      <text>
        <r>
          <rPr>
            <sz val="11"/>
            <color theme="1"/>
            <rFont val="Aptos Narrow"/>
            <family val="2"/>
            <scheme val="minor"/>
          </rPr>
          <t>Appreciation Claude (non verifiee sur le web dans cette passe): a controler dans la documentation officielle.</t>
        </r>
      </text>
    </comment>
    <comment ref="Q30" authorId="1" shapeId="0" xr:uid="{654F7473-5241-CB4F-BDF2-9165145F4DCA}">
      <text>
        <r>
          <rPr>
            <sz val="11"/>
            <color theme="1"/>
            <rFont val="Aptos Narrow"/>
            <family val="2"/>
            <scheme val="minor"/>
          </rPr>
          <t>Appreciation Claude (non verifiee sur le web dans cette passe): a controler dans la documentation officielle.</t>
        </r>
      </text>
    </comment>
    <comment ref="U30" authorId="1" shapeId="0" xr:uid="{37E6C2D6-5CE5-F94A-ADEF-873AA162AD4B}">
      <text>
        <r>
          <rPr>
            <sz val="11"/>
            <color theme="1"/>
            <rFont val="Aptos Narrow"/>
            <family val="2"/>
            <scheme val="minor"/>
          </rPr>
          <t>Appreciation Claude (non verifiee sur le web dans cette passe): a controler dans la documentation officielle.</t>
        </r>
      </text>
    </comment>
    <comment ref="V30" authorId="1" shapeId="0" xr:uid="{9A2FA031-A2CB-9941-A969-739855F2B617}">
      <text>
        <r>
          <rPr>
            <sz val="11"/>
            <color theme="1"/>
            <rFont val="Aptos Narrow"/>
            <family val="2"/>
            <scheme val="minor"/>
          </rPr>
          <t>Appreciation Claude (non verifiee sur le web dans cette passe): a controler dans la documentation officielle.</t>
        </r>
      </text>
    </comment>
    <comment ref="Z30" authorId="1" shapeId="0" xr:uid="{C692DE10-945F-084C-ACC0-CD9361AD1139}">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0" authorId="1" shapeId="0" xr:uid="{362BD83D-7084-4646-A413-E07E1FC77472}">
      <text>
        <r>
          <rPr>
            <sz val="11"/>
            <color theme="1"/>
            <rFont val="Aptos Narrow"/>
            <family val="2"/>
            <scheme val="minor"/>
          </rPr>
          <t>Appreciation Claude (non verifiee sur le web dans cette passe): a controler dans la documentation officielle.</t>
        </r>
      </text>
    </comment>
    <comment ref="G31" authorId="1" shapeId="0" xr:uid="{B3940F0E-D22B-D146-9E63-5A43E5F38899}">
      <text>
        <r>
          <rPr>
            <sz val="11"/>
            <color theme="1"/>
            <rFont val="Aptos Narrow"/>
            <family val="2"/>
            <scheme val="minor"/>
          </rPr>
          <t>TRNSYS 18 licence mono-poste permanente (liste de prix TESS); educatif 10 postes env. 2 620 USD. URL non retournee, a verifier sur tess-inc.com.</t>
        </r>
      </text>
    </comment>
    <comment ref="I31" authorId="1" shapeId="0" xr:uid="{870FFA15-B9BB-FC4E-A85B-6F9CD9693E5C}">
      <text>
        <r>
          <rPr>
            <sz val="11"/>
            <color theme="1"/>
            <rFont val="Aptos Narrow"/>
            <family val="2"/>
            <scheme val="minor"/>
          </rPr>
          <t>Appreciation Claude (non verifiee sur le web dans cette passe): a controler dans la documentation officielle.</t>
        </r>
      </text>
    </comment>
    <comment ref="J31" authorId="1" shapeId="0" xr:uid="{01BE63EE-415D-6349-991A-E529F5BE27BD}">
      <text>
        <r>
          <rPr>
            <sz val="11"/>
            <color theme="1"/>
            <rFont val="Aptos Narrow"/>
            <family val="2"/>
            <scheme val="minor"/>
          </rPr>
          <t>Appreciation Claude (non verifiee sur le web dans cette passe): a controler dans la documentation officielle.</t>
        </r>
      </text>
    </comment>
    <comment ref="K31" authorId="1" shapeId="0" xr:uid="{1B4EF32A-153B-9C4C-A8E9-BBA0D9F501B7}">
      <text>
        <r>
          <rPr>
            <sz val="11"/>
            <color theme="1"/>
            <rFont val="Aptos Narrow"/>
            <family val="2"/>
            <scheme val="minor"/>
          </rPr>
          <t>Appreciation Claude (non verifiee sur le web dans cette passe): a controler dans la documentation officielle.</t>
        </r>
      </text>
    </comment>
    <comment ref="Q31" authorId="1" shapeId="0" xr:uid="{967D3BBD-3CA7-2548-A4C3-E16464ADFFB8}">
      <text>
        <r>
          <rPr>
            <sz val="11"/>
            <color theme="1"/>
            <rFont val="Aptos Narrow"/>
            <family val="2"/>
            <scheme val="minor"/>
          </rPr>
          <t>Appreciation Claude (non verifiee sur le web dans cette passe): a controler dans la documentation officielle.</t>
        </r>
      </text>
    </comment>
    <comment ref="U31" authorId="1" shapeId="0" xr:uid="{40418DEE-C5F0-B849-B17B-0EB89E5F260E}">
      <text>
        <r>
          <rPr>
            <sz val="11"/>
            <color theme="1"/>
            <rFont val="Aptos Narrow"/>
            <family val="2"/>
            <scheme val="minor"/>
          </rPr>
          <t>Appreciation Claude (non verifiee sur le web dans cette passe): a controler dans la documentation officielle.</t>
        </r>
      </text>
    </comment>
    <comment ref="V31" authorId="1" shapeId="0" xr:uid="{55ABDF46-4F4A-8149-B05A-A64EF9671CE6}">
      <text>
        <r>
          <rPr>
            <sz val="11"/>
            <color theme="1"/>
            <rFont val="Aptos Narrow"/>
            <family val="2"/>
            <scheme val="minor"/>
          </rPr>
          <t>Appreciation Claude (non verifiee sur le web dans cette passe): a controler dans la documentation officielle.</t>
        </r>
      </text>
    </comment>
    <comment ref="Z31" authorId="1" shapeId="0" xr:uid="{C606F250-5933-C642-8F92-DE6A5680AEED}">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1" authorId="1" shapeId="0" xr:uid="{C629BAB9-AF77-5A43-A968-FB860B0447FB}">
      <text>
        <r>
          <rPr>
            <sz val="11"/>
            <color theme="1"/>
            <rFont val="Aptos Narrow"/>
            <family val="2"/>
            <scheme val="minor"/>
          </rPr>
          <t>Appreciation Claude (non verifiee sur le web dans cette passe): a controler dans la documentation officielle.</t>
        </r>
      </text>
    </comment>
    <comment ref="G32" authorId="1" shapeId="0" xr:uid="{236C43AC-B01D-D44E-B762-A84013A900EB}">
      <text>
        <r>
          <rPr>
            <sz val="11"/>
            <color theme="1"/>
            <rFont val="Aptos Narrow"/>
            <family val="2"/>
            <scheme val="minor"/>
          </rPr>
          <t>PRO+ EUR 3 000/an (6 mois EUR 1 700; perpetuelle EUR 10 000), conversion approximative; version EDU gratuite.</t>
        </r>
      </text>
    </comment>
    <comment ref="H32" authorId="1" shapeId="0" xr:uid="{2B9D20A4-641F-E946-BB65-701BDCC016F8}">
      <text>
        <r>
          <rPr>
            <sz val="11"/>
            <color theme="1"/>
            <rFont val="Aptos Narrow"/>
            <family val="2"/>
            <scheme val="minor"/>
          </rPr>
          <t>Ancienne valeur: no. Version EDU gratuite pour l enseignement.</t>
        </r>
      </text>
    </comment>
    <comment ref="I32" authorId="1" shapeId="0" xr:uid="{9D0ED1C7-55CA-1745-BC84-EBCCF048F4C0}">
      <text>
        <r>
          <rPr>
            <sz val="11"/>
            <color theme="1"/>
            <rFont val="Aptos Narrow"/>
            <family val="2"/>
            <scheme val="minor"/>
          </rPr>
          <t>Appreciation Claude (non verifiee sur le web dans cette passe): a controler dans la documentation officielle.</t>
        </r>
      </text>
    </comment>
    <comment ref="J32" authorId="1" shapeId="0" xr:uid="{BECD9CA4-F75B-A843-A02A-FCEE7FC6F05D}">
      <text>
        <r>
          <rPr>
            <sz val="11"/>
            <color theme="1"/>
            <rFont val="Aptos Narrow"/>
            <family val="2"/>
            <scheme val="minor"/>
          </rPr>
          <t>Appreciation Claude (non verifiee sur le web dans cette passe): a controler dans la documentation officielle.</t>
        </r>
      </text>
    </comment>
    <comment ref="K32" authorId="1" shapeId="0" xr:uid="{4AE546B5-F204-A941-8103-362755B4A7A4}">
      <text>
        <r>
          <rPr>
            <sz val="11"/>
            <color theme="1"/>
            <rFont val="Aptos Narrow"/>
            <family val="2"/>
            <scheme val="minor"/>
          </rPr>
          <t>Appreciation Claude (non verifiee sur le web dans cette passe): a controler dans la documentation officielle.</t>
        </r>
      </text>
    </comment>
    <comment ref="Q32" authorId="1" shapeId="0" xr:uid="{71D743F9-0E49-3D49-BC02-12C15B759131}">
      <text>
        <r>
          <rPr>
            <sz val="11"/>
            <color theme="1"/>
            <rFont val="Aptos Narrow"/>
            <family val="2"/>
            <scheme val="minor"/>
          </rPr>
          <t>Appreciation Claude (non verifiee sur le web dans cette passe): a controler dans la documentation officielle.</t>
        </r>
      </text>
    </comment>
    <comment ref="U32" authorId="1" shapeId="0" xr:uid="{729004B1-D38B-5D49-8518-66ABF59655F1}">
      <text>
        <r>
          <rPr>
            <sz val="11"/>
            <color theme="1"/>
            <rFont val="Aptos Narrow"/>
            <family val="2"/>
            <scheme val="minor"/>
          </rPr>
          <t>Appreciation Claude (non verifiee sur le web dans cette passe): a controler dans la documentation officielle.</t>
        </r>
      </text>
    </comment>
    <comment ref="V32" authorId="1" shapeId="0" xr:uid="{23D0D2BA-5802-6F47-967C-970DBEC91666}">
      <text>
        <r>
          <rPr>
            <sz val="11"/>
            <color theme="1"/>
            <rFont val="Aptos Narrow"/>
            <family val="2"/>
            <scheme val="minor"/>
          </rPr>
          <t>Appreciation Claude (non verifiee sur le web dans cette passe): a controler dans la documentation officielle.</t>
        </r>
      </text>
    </comment>
    <comment ref="Z32" authorId="1" shapeId="0" xr:uid="{C6E5119B-B797-A441-9BD7-8A0BA65B1D6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2" authorId="1" shapeId="0" xr:uid="{7597C378-2757-5A41-B5F5-CB75FDAD5635}">
      <text>
        <r>
          <rPr>
            <sz val="11"/>
            <color theme="1"/>
            <rFont val="Aptos Narrow"/>
            <family val="2"/>
            <scheme val="minor"/>
          </rPr>
          <t>Appreciation Claude (non verifiee sur le web dans cette passe): a controler dans la documentation officielle.</t>
        </r>
      </text>
    </comment>
    <comment ref="F33" authorId="1" shapeId="0" xr:uid="{8BC9D924-3600-B445-861B-19C99FABB0D4}">
      <text>
        <r>
          <rPr>
            <sz val="11"/>
            <color theme="1"/>
            <rFont val="Aptos Narrow"/>
            <family val="2"/>
            <scheme val="minor"/>
          </rPr>
          <t>Confirme: EUPL-1.2 (depot RAMP-project).</t>
        </r>
      </text>
    </comment>
    <comment ref="I33" authorId="1" shapeId="0" xr:uid="{7D2D138B-6D45-5A47-BCE1-0B1682E09960}">
      <text>
        <r>
          <rPr>
            <sz val="11"/>
            <color theme="1"/>
            <rFont val="Aptos Narrow"/>
            <family val="2"/>
            <scheme val="minor"/>
          </rPr>
          <t>Appreciation Claude (non verifiee sur le web dans cette passe): a controler dans la documentation officielle.</t>
        </r>
      </text>
    </comment>
    <comment ref="J33" authorId="1" shapeId="0" xr:uid="{19C1463D-EA56-424C-9130-4F7B24DC9368}">
      <text>
        <r>
          <rPr>
            <sz val="11"/>
            <color theme="1"/>
            <rFont val="Aptos Narrow"/>
            <family val="2"/>
            <scheme val="minor"/>
          </rPr>
          <t>Appreciation Claude (non verifiee sur le web dans cette passe): a controler dans la documentation officielle.</t>
        </r>
      </text>
    </comment>
    <comment ref="K33" authorId="1" shapeId="0" xr:uid="{4CA96345-A696-564F-AEFC-3EBBDB2166E6}">
      <text>
        <r>
          <rPr>
            <sz val="11"/>
            <color theme="1"/>
            <rFont val="Aptos Narrow"/>
            <family val="2"/>
            <scheme val="minor"/>
          </rPr>
          <t>Appreciation Claude (non verifiee sur le web dans cette passe): a controler dans la documentation officielle.</t>
        </r>
      </text>
    </comment>
    <comment ref="Q33" authorId="1" shapeId="0" xr:uid="{6B1FC157-AF9F-974B-93BF-182A53263D24}">
      <text>
        <r>
          <rPr>
            <sz val="11"/>
            <color theme="1"/>
            <rFont val="Aptos Narrow"/>
            <family val="2"/>
            <scheme val="minor"/>
          </rPr>
          <t>Appreciation Claude (non verifiee sur le web dans cette passe): a controler dans la documentation officielle.</t>
        </r>
      </text>
    </comment>
    <comment ref="U33" authorId="1" shapeId="0" xr:uid="{C4D40412-6B0B-604C-9407-A8A7A3B61057}">
      <text>
        <r>
          <rPr>
            <sz val="11"/>
            <color theme="1"/>
            <rFont val="Aptos Narrow"/>
            <family val="2"/>
            <scheme val="minor"/>
          </rPr>
          <t>Appreciation Claude (non verifiee sur le web dans cette passe): a controler dans la documentation officielle.</t>
        </r>
      </text>
    </comment>
    <comment ref="V33" authorId="1" shapeId="0" xr:uid="{03C162F7-DD0F-004E-92E9-D814433257C7}">
      <text>
        <r>
          <rPr>
            <sz val="11"/>
            <color theme="1"/>
            <rFont val="Aptos Narrow"/>
            <family val="2"/>
            <scheme val="minor"/>
          </rPr>
          <t>Appreciation Claude (non verifiee sur le web dans cette passe): a controler dans la documentation officielle.</t>
        </r>
      </text>
    </comment>
    <comment ref="Z33" authorId="1" shapeId="0" xr:uid="{C983F0DB-88CB-FA4C-8B45-8F566AF148E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3" authorId="1" shapeId="0" xr:uid="{443FE108-F1B3-784E-A62C-4E9189CD7BED}">
      <text>
        <r>
          <rPr>
            <sz val="11"/>
            <color theme="1"/>
            <rFont val="Aptos Narrow"/>
            <family val="2"/>
            <scheme val="minor"/>
          </rPr>
          <t>Appreciation Claude (non verifiee sur le web dans cette passe): a controler dans la documentation officielle.</t>
        </r>
      </text>
    </comment>
    <comment ref="A34" authorId="1" shapeId="0" xr:uid="{847C41E7-7F2D-7B42-B094-EE4113CB4327}">
      <text>
        <r>
          <rPr>
            <sz val="11"/>
            <color theme="1"/>
            <rFont val="Aptos Narrow"/>
            <family val="2"/>
            <scheme val="minor"/>
          </rPr>
          <t>Recherche: open source Python confirme via les depots SESAM-Polimi, aucune URL retournee.</t>
        </r>
      </text>
    </comment>
    <comment ref="I34" authorId="1" shapeId="0" xr:uid="{78C841AF-B168-0B4F-A698-75821057BA8D}">
      <text>
        <r>
          <rPr>
            <sz val="11"/>
            <color theme="1"/>
            <rFont val="Aptos Narrow"/>
            <family val="2"/>
            <scheme val="minor"/>
          </rPr>
          <t>Appreciation Claude (non verifiee sur le web dans cette passe): a controler dans la documentation officielle.</t>
        </r>
      </text>
    </comment>
    <comment ref="J34" authorId="1" shapeId="0" xr:uid="{1F757CED-D30E-424E-8FE2-58F3F75AFAC1}">
      <text>
        <r>
          <rPr>
            <sz val="11"/>
            <color theme="1"/>
            <rFont val="Aptos Narrow"/>
            <family val="2"/>
            <scheme val="minor"/>
          </rPr>
          <t>Appreciation Claude (non verifiee sur le web dans cette passe): a controler dans la documentation officielle.</t>
        </r>
      </text>
    </comment>
    <comment ref="K34" authorId="1" shapeId="0" xr:uid="{A2D2ED69-80A0-0D43-BABB-E697194FE9EC}">
      <text>
        <r>
          <rPr>
            <sz val="11"/>
            <color theme="1"/>
            <rFont val="Aptos Narrow"/>
            <family val="2"/>
            <scheme val="minor"/>
          </rPr>
          <t>Appreciation Claude (non verifiee sur le web dans cette passe): a controler dans la documentation officielle.</t>
        </r>
      </text>
    </comment>
    <comment ref="Q34" authorId="1" shapeId="0" xr:uid="{AAE7DA40-8880-AE48-8E79-F5E776A72345}">
      <text>
        <r>
          <rPr>
            <sz val="11"/>
            <color theme="1"/>
            <rFont val="Aptos Narrow"/>
            <family val="2"/>
            <scheme val="minor"/>
          </rPr>
          <t>Appreciation Claude (non verifiee sur le web dans cette passe): a controler dans la documentation officielle.</t>
        </r>
      </text>
    </comment>
    <comment ref="U34" authorId="1" shapeId="0" xr:uid="{5EEE1DF8-426A-5D44-9A2A-F49A7A712201}">
      <text>
        <r>
          <rPr>
            <sz val="11"/>
            <color theme="1"/>
            <rFont val="Aptos Narrow"/>
            <family val="2"/>
            <scheme val="minor"/>
          </rPr>
          <t>Appreciation Claude (non verifiee sur le web dans cette passe): a controler dans la documentation officielle.</t>
        </r>
      </text>
    </comment>
    <comment ref="V34" authorId="1" shapeId="0" xr:uid="{09E823E5-4F6B-0245-9E04-11B9FCF68532}">
      <text>
        <r>
          <rPr>
            <sz val="11"/>
            <color theme="1"/>
            <rFont val="Aptos Narrow"/>
            <family val="2"/>
            <scheme val="minor"/>
          </rPr>
          <t>Appreciation Claude (non verifiee sur le web dans cette passe): a controler dans la documentation officielle.</t>
        </r>
      </text>
    </comment>
    <comment ref="Z34" authorId="1" shapeId="0" xr:uid="{A470DDF4-D313-2C44-AEFC-D35C9EEA40FE}">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4" authorId="1" shapeId="0" xr:uid="{124A368C-8281-3147-9DDD-3B40A60F1E40}">
      <text>
        <r>
          <rPr>
            <sz val="11"/>
            <color theme="1"/>
            <rFont val="Aptos Narrow"/>
            <family val="2"/>
            <scheme val="minor"/>
          </rPr>
          <t>Appreciation Claude (non verifiee sur le web dans cette passe): a controler dans la documentation officielle.</t>
        </r>
      </text>
    </comment>
    <comment ref="A35" authorId="1" shapeId="0" xr:uid="{6AF50775-70B1-674F-A9D1-F9B4B7E7E6F4}">
      <text>
        <r>
          <rPr>
            <sz val="11"/>
            <color theme="1"/>
            <rFont val="Aptos Narrow"/>
            <family val="2"/>
            <scheme val="minor"/>
          </rPr>
          <t>Aucune URL retournee par la recherche; a sourcer sur re.jrc.ec.europa.eu/pvg_tools.</t>
        </r>
      </text>
    </comment>
    <comment ref="C35" authorId="1" shapeId="0" xr:uid="{FC50229A-5F8D-E54B-972E-C2D43C5C3700}">
      <text>
        <r>
          <rPr>
            <sz val="11"/>
            <color theme="1"/>
            <rFont val="Aptos Narrow"/>
            <family val="2"/>
            <scheme val="minor"/>
          </rPr>
          <t>Ancienne valeur: geospatial_electrification. Suggestion du rapport: service de ressource solaire et de rendement PV, pas de planification d electrification. Code sous-jacent EUPL-1.2.</t>
        </r>
      </text>
    </comment>
    <comment ref="D35" authorId="1" shapeId="0" xr:uid="{E0C996FE-C527-3A4C-B87B-107C8EF98EB9}">
      <text>
        <r>
          <rPr>
            <sz val="11"/>
            <color theme="1"/>
            <rFont val="Aptos Narrow"/>
            <family val="2"/>
            <scheme val="minor"/>
          </rPr>
          <t>Ancienne valeur: INT. Regle convenue: JRC = EU.</t>
        </r>
      </text>
    </comment>
    <comment ref="I35" authorId="1" shapeId="0" xr:uid="{C28120BF-70D3-7B45-B78F-7F410EEEB224}">
      <text>
        <r>
          <rPr>
            <sz val="11"/>
            <color theme="1"/>
            <rFont val="Aptos Narrow"/>
            <family val="2"/>
            <scheme val="minor"/>
          </rPr>
          <t>Appreciation Claude (non verifiee sur le web dans cette passe): a controler dans la documentation officielle.</t>
        </r>
      </text>
    </comment>
    <comment ref="J35" authorId="1" shapeId="0" xr:uid="{DFC9EA70-D133-D44A-9ED7-05D08566210F}">
      <text>
        <r>
          <rPr>
            <sz val="11"/>
            <color theme="1"/>
            <rFont val="Aptos Narrow"/>
            <family val="2"/>
            <scheme val="minor"/>
          </rPr>
          <t>Appreciation Claude (non verifiee sur le web dans cette passe): a controler dans la documentation officielle.</t>
        </r>
      </text>
    </comment>
    <comment ref="K35" authorId="1" shapeId="0" xr:uid="{934D78BE-14FC-0B41-93AE-6CD600DD8CD1}">
      <text>
        <r>
          <rPr>
            <sz val="11"/>
            <color theme="1"/>
            <rFont val="Aptos Narrow"/>
            <family val="2"/>
            <scheme val="minor"/>
          </rPr>
          <t>Appreciation Claude (non verifiee sur le web dans cette passe): a controler dans la documentation officielle.</t>
        </r>
      </text>
    </comment>
    <comment ref="Q35" authorId="1" shapeId="0" xr:uid="{0139E322-6CE0-5F42-A297-BA74D4F4105D}">
      <text>
        <r>
          <rPr>
            <sz val="11"/>
            <color theme="1"/>
            <rFont val="Aptos Narrow"/>
            <family val="2"/>
            <scheme val="minor"/>
          </rPr>
          <t>Appreciation Claude (non verifiee sur le web dans cette passe): a controler dans la documentation officielle.</t>
        </r>
      </text>
    </comment>
    <comment ref="U35" authorId="1" shapeId="0" xr:uid="{B0208613-6102-BB41-8D2D-7C9868474879}">
      <text>
        <r>
          <rPr>
            <sz val="11"/>
            <color theme="1"/>
            <rFont val="Aptos Narrow"/>
            <family val="2"/>
            <scheme val="minor"/>
          </rPr>
          <t>Appreciation Claude (non verifiee sur le web dans cette passe): a controler dans la documentation officielle.</t>
        </r>
      </text>
    </comment>
    <comment ref="V35" authorId="1" shapeId="0" xr:uid="{9FF52606-4D9A-014B-B75C-96902BB3549E}">
      <text>
        <r>
          <rPr>
            <sz val="11"/>
            <color theme="1"/>
            <rFont val="Aptos Narrow"/>
            <family val="2"/>
            <scheme val="minor"/>
          </rPr>
          <t>Appreciation Claude (non verifiee sur le web dans cette passe): a controler dans la documentation officielle.</t>
        </r>
      </text>
    </comment>
    <comment ref="Z35" authorId="1" shapeId="0" xr:uid="{2FEEB0C3-5FDC-894F-A29A-A35091C5D192}">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5" authorId="1" shapeId="0" xr:uid="{896001FF-FAA3-6646-9619-80C069D35608}">
      <text>
        <r>
          <rPr>
            <sz val="11"/>
            <color theme="1"/>
            <rFont val="Aptos Narrow"/>
            <family val="2"/>
            <scheme val="minor"/>
          </rPr>
          <t>Appreciation Claude (non verifiee sur le web dans cette passe): a controler dans la documentation officielle.</t>
        </r>
      </text>
    </comment>
    <comment ref="I36" authorId="1" shapeId="0" xr:uid="{93ADAFC3-6DE1-A249-9756-CA179073503D}">
      <text>
        <r>
          <rPr>
            <sz val="11"/>
            <color theme="1"/>
            <rFont val="Aptos Narrow"/>
            <family val="2"/>
            <scheme val="minor"/>
          </rPr>
          <t>Appreciation Claude (non verifiee sur le web dans cette passe): a controler dans la documentation officielle.</t>
        </r>
      </text>
    </comment>
    <comment ref="J36" authorId="1" shapeId="0" xr:uid="{4483444D-F4B1-014F-B380-17148B299BC5}">
      <text>
        <r>
          <rPr>
            <sz val="11"/>
            <color theme="1"/>
            <rFont val="Aptos Narrow"/>
            <family val="2"/>
            <scheme val="minor"/>
          </rPr>
          <t>Appreciation Claude (non verifiee sur le web dans cette passe): a controler dans la documentation officielle.</t>
        </r>
      </text>
    </comment>
    <comment ref="K36" authorId="1" shapeId="0" xr:uid="{08B9A030-A3DC-D748-9F9E-15BA07658D80}">
      <text>
        <r>
          <rPr>
            <sz val="11"/>
            <color theme="1"/>
            <rFont val="Aptos Narrow"/>
            <family val="2"/>
            <scheme val="minor"/>
          </rPr>
          <t>Appreciation Claude (non verifiee sur le web dans cette passe): a controler dans la documentation officielle.</t>
        </r>
      </text>
    </comment>
    <comment ref="Q36" authorId="1" shapeId="0" xr:uid="{1DB1D56F-5DEC-3144-9FC8-9031CE050191}">
      <text>
        <r>
          <rPr>
            <sz val="11"/>
            <color theme="1"/>
            <rFont val="Aptos Narrow"/>
            <family val="2"/>
            <scheme val="minor"/>
          </rPr>
          <t>Appreciation Claude (non verifiee sur le web dans cette passe): a controler dans la documentation officielle.</t>
        </r>
      </text>
    </comment>
    <comment ref="U36" authorId="1" shapeId="0" xr:uid="{3818D6E6-F313-B644-A33C-D7167698F49D}">
      <text>
        <r>
          <rPr>
            <sz val="11"/>
            <color theme="1"/>
            <rFont val="Aptos Narrow"/>
            <family val="2"/>
            <scheme val="minor"/>
          </rPr>
          <t>Appreciation Claude (non verifiee sur le web dans cette passe): a controler dans la documentation officielle.</t>
        </r>
      </text>
    </comment>
    <comment ref="V36" authorId="1" shapeId="0" xr:uid="{3105B938-5630-2A4B-B994-BD47F6717B6A}">
      <text>
        <r>
          <rPr>
            <sz val="11"/>
            <color theme="1"/>
            <rFont val="Aptos Narrow"/>
            <family val="2"/>
            <scheme val="minor"/>
          </rPr>
          <t>Appreciation Claude (non verifiee sur le web dans cette passe): a controler dans la documentation officielle.</t>
        </r>
      </text>
    </comment>
    <comment ref="Z36" authorId="1" shapeId="0" xr:uid="{556A1EF5-8175-6744-9F40-ABFDC9B2862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6" authorId="1" shapeId="0" xr:uid="{4CEC152B-AD6C-F142-B386-CCB0CCABFFD9}">
      <text>
        <r>
          <rPr>
            <sz val="11"/>
            <color theme="1"/>
            <rFont val="Aptos Narrow"/>
            <family val="2"/>
            <scheme val="minor"/>
          </rPr>
          <t>Appreciation Claude (non verifiee sur le web dans cette passe): a controler dans la documentation officielle.</t>
        </r>
      </text>
    </comment>
    <comment ref="G37" authorId="1" shapeId="0" xr:uid="{1D7B661A-7641-BC4C-AD92-AEF8AF0E079C}">
      <text>
        <r>
          <rPr>
            <sz val="11"/>
            <color theme="1"/>
            <rFont val="Aptos Narrow"/>
            <family val="2"/>
            <scheme val="minor"/>
          </rPr>
          <t>Env. EUR 2 100 pour la suite neuve, renouvellement EUR 800/an (DTU Wind); conversion approximative. URL non retournee, a verifier sur wasp.dk.</t>
        </r>
      </text>
    </comment>
    <comment ref="I37" authorId="1" shapeId="0" xr:uid="{708814A4-FABB-6D44-B921-EFA1B1F862DD}">
      <text>
        <r>
          <rPr>
            <sz val="11"/>
            <color theme="1"/>
            <rFont val="Aptos Narrow"/>
            <family val="2"/>
            <scheme val="minor"/>
          </rPr>
          <t>Appreciation Claude (non verifiee sur le web dans cette passe): a controler dans la documentation officielle.</t>
        </r>
      </text>
    </comment>
    <comment ref="J37" authorId="1" shapeId="0" xr:uid="{090B7A5C-96A9-E045-8438-A892C68C0303}">
      <text>
        <r>
          <rPr>
            <sz val="11"/>
            <color theme="1"/>
            <rFont val="Aptos Narrow"/>
            <family val="2"/>
            <scheme val="minor"/>
          </rPr>
          <t>Appreciation Claude (non verifiee sur le web dans cette passe): a controler dans la documentation officielle.</t>
        </r>
      </text>
    </comment>
    <comment ref="K37" authorId="1" shapeId="0" xr:uid="{0FF1394D-3929-8A43-AAE1-E6A316322D8E}">
      <text>
        <r>
          <rPr>
            <sz val="11"/>
            <color theme="1"/>
            <rFont val="Aptos Narrow"/>
            <family val="2"/>
            <scheme val="minor"/>
          </rPr>
          <t>Appreciation Claude (non verifiee sur le web dans cette passe): a controler dans la documentation officielle.</t>
        </r>
      </text>
    </comment>
    <comment ref="Q37" authorId="1" shapeId="0" xr:uid="{73B0D655-9A63-1F42-A726-E12D3F1D32C7}">
      <text>
        <r>
          <rPr>
            <sz val="11"/>
            <color theme="1"/>
            <rFont val="Aptos Narrow"/>
            <family val="2"/>
            <scheme val="minor"/>
          </rPr>
          <t>Appreciation Claude (non verifiee sur le web dans cette passe): a controler dans la documentation officielle.</t>
        </r>
      </text>
    </comment>
    <comment ref="U37" authorId="1" shapeId="0" xr:uid="{B9FF139E-A697-5042-8EAA-30B2F637ABDA}">
      <text>
        <r>
          <rPr>
            <sz val="11"/>
            <color theme="1"/>
            <rFont val="Aptos Narrow"/>
            <family val="2"/>
            <scheme val="minor"/>
          </rPr>
          <t>Appreciation Claude (non verifiee sur le web dans cette passe): a controler dans la documentation officielle.</t>
        </r>
      </text>
    </comment>
    <comment ref="V37" authorId="1" shapeId="0" xr:uid="{22B6DD90-1A48-584D-A1FC-9E2A3C3BD0D6}">
      <text>
        <r>
          <rPr>
            <sz val="11"/>
            <color theme="1"/>
            <rFont val="Aptos Narrow"/>
            <family val="2"/>
            <scheme val="minor"/>
          </rPr>
          <t>Appreciation Claude (non verifiee sur le web dans cette passe): a controler dans la documentation officielle.</t>
        </r>
      </text>
    </comment>
    <comment ref="Z37" authorId="1" shapeId="0" xr:uid="{5DE73789-9F10-3F4A-B383-82D819FC0C16}">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7" authorId="1" shapeId="0" xr:uid="{F2A135C1-B3C1-B641-9E7C-9107ABEB43E2}">
      <text>
        <r>
          <rPr>
            <sz val="11"/>
            <color theme="1"/>
            <rFont val="Aptos Narrow"/>
            <family val="2"/>
            <scheme val="minor"/>
          </rPr>
          <t>Appreciation Claude (non verifiee sur le web dans cette passe): a controler dans la documentation officielle.</t>
        </r>
      </text>
    </comment>
    <comment ref="G38" authorId="1" shapeId="0" xr:uid="{65448B6A-0CFD-EE48-9742-3EE5EE910030}">
      <text>
        <r>
          <rPr>
            <sz val="11"/>
            <color theme="1"/>
            <rFont val="Aptos Narrow"/>
            <family val="2"/>
            <scheme val="minor"/>
          </rPr>
          <t>Prospect Basic EUR 2 400/an, Professional EUR 4 800/an (5 utilisateurs), conversion approximative.</t>
        </r>
      </text>
    </comment>
    <comment ref="I38" authorId="1" shapeId="0" xr:uid="{4CD4F86E-3642-894B-B0BD-F9880ABD1D57}">
      <text>
        <r>
          <rPr>
            <sz val="11"/>
            <color theme="1"/>
            <rFont val="Aptos Narrow"/>
            <family val="2"/>
            <scheme val="minor"/>
          </rPr>
          <t>Appreciation Claude (non verifiee sur le web dans cette passe): a controler dans la documentation officielle.</t>
        </r>
      </text>
    </comment>
    <comment ref="J38" authorId="1" shapeId="0" xr:uid="{D44865BD-4389-FE43-B55E-5E57CF421ED6}">
      <text>
        <r>
          <rPr>
            <sz val="11"/>
            <color theme="1"/>
            <rFont val="Aptos Narrow"/>
            <family val="2"/>
            <scheme val="minor"/>
          </rPr>
          <t>Appreciation Claude (non verifiee sur le web dans cette passe): a controler dans la documentation officielle.</t>
        </r>
      </text>
    </comment>
    <comment ref="K38" authorId="1" shapeId="0" xr:uid="{BC2DE827-40BC-1B46-A3C6-C44176379444}">
      <text>
        <r>
          <rPr>
            <sz val="11"/>
            <color theme="1"/>
            <rFont val="Aptos Narrow"/>
            <family val="2"/>
            <scheme val="minor"/>
          </rPr>
          <t>Appreciation Claude (non verifiee sur le web dans cette passe): a controler dans la documentation officielle.</t>
        </r>
      </text>
    </comment>
    <comment ref="Q38" authorId="1" shapeId="0" xr:uid="{9F6BE71E-090B-9140-B5DC-D5CEA8C02578}">
      <text>
        <r>
          <rPr>
            <sz val="11"/>
            <color theme="1"/>
            <rFont val="Aptos Narrow"/>
            <family val="2"/>
            <scheme val="minor"/>
          </rPr>
          <t>Appreciation Claude (non verifiee sur le web dans cette passe): a controler dans la documentation officielle.</t>
        </r>
      </text>
    </comment>
    <comment ref="U38" authorId="1" shapeId="0" xr:uid="{5D4A1EBB-08D7-6B4F-A3C5-8D1DECEBCCE7}">
      <text>
        <r>
          <rPr>
            <sz val="11"/>
            <color theme="1"/>
            <rFont val="Aptos Narrow"/>
            <family val="2"/>
            <scheme val="minor"/>
          </rPr>
          <t>Appreciation Claude (non verifiee sur le web dans cette passe): a controler dans la documentation officielle.</t>
        </r>
      </text>
    </comment>
    <comment ref="V38" authorId="1" shapeId="0" xr:uid="{B3C59B0D-9362-DB43-BC13-BC39E1835539}">
      <text>
        <r>
          <rPr>
            <sz val="11"/>
            <color theme="1"/>
            <rFont val="Aptos Narrow"/>
            <family val="2"/>
            <scheme val="minor"/>
          </rPr>
          <t>Appreciation Claude (non verifiee sur le web dans cette passe): a controler dans la documentation officielle.</t>
        </r>
      </text>
    </comment>
    <comment ref="Z38" authorId="1" shapeId="0" xr:uid="{CF732F3C-C4ED-1348-9BA5-C6C79CEBDD33}">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8" authorId="1" shapeId="0" xr:uid="{C8107457-9B13-E545-8B1E-0D611F570CF6}">
      <text>
        <r>
          <rPr>
            <sz val="11"/>
            <color theme="1"/>
            <rFont val="Aptos Narrow"/>
            <family val="2"/>
            <scheme val="minor"/>
          </rPr>
          <t>Appreciation Claude (non verifiee sur le web dans cette passe): a controler dans la documentation officielle.</t>
        </r>
      </text>
    </comment>
    <comment ref="I39" authorId="1" shapeId="0" xr:uid="{C5444412-ADFF-404D-A0CB-5DA7B81B5830}">
      <text>
        <r>
          <rPr>
            <sz val="11"/>
            <color theme="1"/>
            <rFont val="Aptos Narrow"/>
            <family val="2"/>
            <scheme val="minor"/>
          </rPr>
          <t>Appreciation Claude (non verifiee sur le web dans cette passe): a controler dans la documentation officielle.</t>
        </r>
      </text>
    </comment>
    <comment ref="J39" authorId="1" shapeId="0" xr:uid="{B38E7935-CB2C-4B48-A1B1-14D6511D05C0}">
      <text>
        <r>
          <rPr>
            <sz val="11"/>
            <color theme="1"/>
            <rFont val="Aptos Narrow"/>
            <family val="2"/>
            <scheme val="minor"/>
          </rPr>
          <t>Appreciation Claude (non verifiee sur le web dans cette passe): a controler dans la documentation officielle.</t>
        </r>
      </text>
    </comment>
    <comment ref="K39" authorId="1" shapeId="0" xr:uid="{D71F399C-F113-6049-B3F8-9D81E2608F10}">
      <text>
        <r>
          <rPr>
            <sz val="11"/>
            <color theme="1"/>
            <rFont val="Aptos Narrow"/>
            <family val="2"/>
            <scheme val="minor"/>
          </rPr>
          <t>Appreciation Claude (non verifiee sur le web dans cette passe): a controler dans la documentation officielle.</t>
        </r>
      </text>
    </comment>
    <comment ref="Q39" authorId="1" shapeId="0" xr:uid="{16E76C48-0A4A-654E-8B0B-24027E32C810}">
      <text>
        <r>
          <rPr>
            <sz val="11"/>
            <color theme="1"/>
            <rFont val="Aptos Narrow"/>
            <family val="2"/>
            <scheme val="minor"/>
          </rPr>
          <t>Appreciation Claude (non verifiee sur le web dans cette passe): a controler dans la documentation officielle.</t>
        </r>
      </text>
    </comment>
    <comment ref="U39" authorId="1" shapeId="0" xr:uid="{58AD1CD0-A5EE-C046-805B-C4900F30FEB0}">
      <text>
        <r>
          <rPr>
            <sz val="11"/>
            <color theme="1"/>
            <rFont val="Aptos Narrow"/>
            <family val="2"/>
            <scheme val="minor"/>
          </rPr>
          <t>Appreciation Claude (non verifiee sur le web dans cette passe): a controler dans la documentation officielle.</t>
        </r>
      </text>
    </comment>
    <comment ref="V39" authorId="1" shapeId="0" xr:uid="{08A664ED-081F-B948-8B74-45D08BCFCC35}">
      <text>
        <r>
          <rPr>
            <sz val="11"/>
            <color theme="1"/>
            <rFont val="Aptos Narrow"/>
            <family val="2"/>
            <scheme val="minor"/>
          </rPr>
          <t>Appreciation Claude (non verifiee sur le web dans cette passe): a controler dans la documentation officielle.</t>
        </r>
      </text>
    </comment>
    <comment ref="Z39" authorId="1" shapeId="0" xr:uid="{7C0CE145-F529-5847-A813-EDEA2C62E8C6}">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39" authorId="1" shapeId="0" xr:uid="{B4D65EC0-91A8-DE41-8812-C4A1CAF673FF}">
      <text>
        <r>
          <rPr>
            <sz val="11"/>
            <color theme="1"/>
            <rFont val="Aptos Narrow"/>
            <family val="2"/>
            <scheme val="minor"/>
          </rPr>
          <t>Appreciation Claude (non verifiee sur le web dans cette passe): a controler dans la documentation officielle.</t>
        </r>
      </text>
    </comment>
    <comment ref="D40" authorId="1" shapeId="0" xr:uid="{AE33FE60-F25A-4F4E-9FC9-597EE5F9CE5D}">
      <text>
        <r>
          <rPr>
            <sz val="11"/>
            <color theme="1"/>
            <rFont val="Aptos Narrow"/>
            <family val="2"/>
            <scheme val="minor"/>
          </rPr>
          <t>Ancienne valeur: AT. Regle convenue: IIASA = INT (coherence avec MESSAGE).</t>
        </r>
      </text>
    </comment>
    <comment ref="F40" authorId="1" shapeId="0" xr:uid="{594AF126-2521-0340-8E19-5C8A5560467B}">
      <text>
        <r>
          <rPr>
            <sz val="11"/>
            <color theme="1"/>
            <rFont val="Aptos Narrow"/>
            <family val="2"/>
            <scheme val="minor"/>
          </rPr>
          <t>Ancienne valeur: freemium. Outil web gratuit (CC BY-NC).</t>
        </r>
      </text>
    </comment>
    <comment ref="I40" authorId="1" shapeId="0" xr:uid="{F9D97AD2-E0F0-AD45-A9EE-DBC6FAF0034B}">
      <text>
        <r>
          <rPr>
            <sz val="11"/>
            <color theme="1"/>
            <rFont val="Aptos Narrow"/>
            <family val="2"/>
            <scheme val="minor"/>
          </rPr>
          <t>Appreciation Claude (non verifiee sur le web dans cette passe): a controler dans la documentation officielle.</t>
        </r>
      </text>
    </comment>
    <comment ref="J40" authorId="1" shapeId="0" xr:uid="{F6852B80-8B2C-ED4C-B79B-BF43882E85BD}">
      <text>
        <r>
          <rPr>
            <sz val="11"/>
            <color theme="1"/>
            <rFont val="Aptos Narrow"/>
            <family val="2"/>
            <scheme val="minor"/>
          </rPr>
          <t>Appreciation Claude (non verifiee sur le web dans cette passe): a controler dans la documentation officielle.</t>
        </r>
      </text>
    </comment>
    <comment ref="K40" authorId="1" shapeId="0" xr:uid="{54DB0D0D-E485-9E4D-B0A2-70AC118308AE}">
      <text>
        <r>
          <rPr>
            <sz val="11"/>
            <color theme="1"/>
            <rFont val="Aptos Narrow"/>
            <family val="2"/>
            <scheme val="minor"/>
          </rPr>
          <t>Appreciation Claude (non verifiee sur le web dans cette passe): a controler dans la documentation officielle.</t>
        </r>
      </text>
    </comment>
    <comment ref="Q40" authorId="1" shapeId="0" xr:uid="{60D51605-246A-6A4B-9AA0-C7DAF30A14A6}">
      <text>
        <r>
          <rPr>
            <sz val="11"/>
            <color theme="1"/>
            <rFont val="Aptos Narrow"/>
            <family val="2"/>
            <scheme val="minor"/>
          </rPr>
          <t>Appreciation Claude (non verifiee sur le web dans cette passe): a controler dans la documentation officielle.</t>
        </r>
      </text>
    </comment>
    <comment ref="R40" authorId="1" shapeId="0" xr:uid="{75316B40-3E80-4C4C-9C75-02CC8D5EE287}">
      <text>
        <r>
          <rPr>
            <sz val="11"/>
            <color theme="1"/>
            <rFont val="Aptos Narrow"/>
            <family val="2"/>
            <scheme val="minor"/>
          </rPr>
          <t>Ancienne valeur: all. Outil accessible par navigateur.</t>
        </r>
      </text>
    </comment>
    <comment ref="U40" authorId="1" shapeId="0" xr:uid="{4E0E16EF-EE49-9D4E-A842-C795A2F4202B}">
      <text>
        <r>
          <rPr>
            <sz val="11"/>
            <color theme="1"/>
            <rFont val="Aptos Narrow"/>
            <family val="2"/>
            <scheme val="minor"/>
          </rPr>
          <t>Appreciation Claude (non verifiee sur le web dans cette passe): a controler dans la documentation officielle.</t>
        </r>
      </text>
    </comment>
    <comment ref="V40" authorId="1" shapeId="0" xr:uid="{AC993E75-48BB-7E47-BEBB-4576001A57D0}">
      <text>
        <r>
          <rPr>
            <sz val="11"/>
            <color theme="1"/>
            <rFont val="Aptos Narrow"/>
            <family val="2"/>
            <scheme val="minor"/>
          </rPr>
          <t>Appreciation Claude (non verifiee sur le web dans cette passe): a controler dans la documentation officielle.</t>
        </r>
      </text>
    </comment>
    <comment ref="Z40" authorId="1" shapeId="0" xr:uid="{0BCE48ED-C979-2841-AF5D-ED3682AB6B03}">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0" authorId="1" shapeId="0" xr:uid="{4D147E84-6310-9649-B1D4-52AC1131A768}">
      <text>
        <r>
          <rPr>
            <sz val="11"/>
            <color theme="1"/>
            <rFont val="Aptos Narrow"/>
            <family val="2"/>
            <scheme val="minor"/>
          </rPr>
          <t>Appreciation Claude (non verifiee sur le web dans cette passe): a controler dans la documentation officielle.</t>
        </r>
      </text>
    </comment>
    <comment ref="I41" authorId="1" shapeId="0" xr:uid="{2D751489-F78B-1B47-9176-5C5C9920652B}">
      <text>
        <r>
          <rPr>
            <sz val="11"/>
            <color theme="1"/>
            <rFont val="Aptos Narrow"/>
            <family val="2"/>
            <scheme val="minor"/>
          </rPr>
          <t>Appreciation Claude (non verifiee sur le web dans cette passe): a controler dans la documentation officielle.</t>
        </r>
      </text>
    </comment>
    <comment ref="J41" authorId="1" shapeId="0" xr:uid="{9A7B7D05-28D3-CC48-85A5-1C533CB68766}">
      <text>
        <r>
          <rPr>
            <sz val="11"/>
            <color theme="1"/>
            <rFont val="Aptos Narrow"/>
            <family val="2"/>
            <scheme val="minor"/>
          </rPr>
          <t>Appreciation Claude (non verifiee sur le web dans cette passe): a controler dans la documentation officielle.</t>
        </r>
      </text>
    </comment>
    <comment ref="K41" authorId="1" shapeId="0" xr:uid="{C36E26C3-E795-6641-8098-440A9F7A9F33}">
      <text>
        <r>
          <rPr>
            <sz val="11"/>
            <color theme="1"/>
            <rFont val="Aptos Narrow"/>
            <family val="2"/>
            <scheme val="minor"/>
          </rPr>
          <t>Appreciation Claude (non verifiee sur le web dans cette passe): a controler dans la documentation officielle.</t>
        </r>
      </text>
    </comment>
    <comment ref="Q41" authorId="1" shapeId="0" xr:uid="{40094FC2-E900-B249-BA2C-B71561A97494}">
      <text>
        <r>
          <rPr>
            <sz val="11"/>
            <color theme="1"/>
            <rFont val="Aptos Narrow"/>
            <family val="2"/>
            <scheme val="minor"/>
          </rPr>
          <t>Appreciation Claude (non verifiee sur le web dans cette passe): a controler dans la documentation officielle.</t>
        </r>
      </text>
    </comment>
    <comment ref="U41" authorId="1" shapeId="0" xr:uid="{6D544466-D856-9845-B4A8-3C940D83DDAB}">
      <text>
        <r>
          <rPr>
            <sz val="11"/>
            <color theme="1"/>
            <rFont val="Aptos Narrow"/>
            <family val="2"/>
            <scheme val="minor"/>
          </rPr>
          <t>Appreciation Claude (non verifiee sur le web dans cette passe): a controler dans la documentation officielle.</t>
        </r>
      </text>
    </comment>
    <comment ref="V41" authorId="1" shapeId="0" xr:uid="{0E7B8502-0CB9-7A45-B442-F4DA378077A0}">
      <text>
        <r>
          <rPr>
            <sz val="11"/>
            <color theme="1"/>
            <rFont val="Aptos Narrow"/>
            <family val="2"/>
            <scheme val="minor"/>
          </rPr>
          <t>Appreciation Claude (non verifiee sur le web dans cette passe): a controler dans la documentation officielle.</t>
        </r>
      </text>
    </comment>
    <comment ref="Z41" authorId="1" shapeId="0" xr:uid="{7924891C-28C1-C043-AEFD-56BD930D00C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1" authorId="1" shapeId="0" xr:uid="{E9BFBCD4-D45E-114D-99C3-D3493FEBA39C}">
      <text>
        <r>
          <rPr>
            <sz val="11"/>
            <color theme="1"/>
            <rFont val="Aptos Narrow"/>
            <family val="2"/>
            <scheme val="minor"/>
          </rPr>
          <t>Appreciation Claude (non verifiee sur le web dans cette passe): a controler dans la documentation officielle.</t>
        </r>
      </text>
    </comment>
    <comment ref="G42" authorId="1" shapeId="0" xr:uid="{317B74CA-DB88-954D-9F07-EB2584474E03}">
      <text>
        <r>
          <rPr>
            <sz val="11"/>
            <color theme="1"/>
            <rFont val="Aptos Narrow"/>
            <family val="2"/>
            <scheme val="minor"/>
          </rPr>
          <t>Aucun prix public; devis uniquement. URL non retournee.</t>
        </r>
      </text>
    </comment>
    <comment ref="I42" authorId="1" shapeId="0" xr:uid="{5FFB1BEB-8774-704A-9379-54DA7D59A801}">
      <text>
        <r>
          <rPr>
            <sz val="11"/>
            <color theme="1"/>
            <rFont val="Aptos Narrow"/>
            <family val="2"/>
            <scheme val="minor"/>
          </rPr>
          <t>Appreciation Claude (non verifiee sur le web dans cette passe): a controler dans la documentation officielle.</t>
        </r>
      </text>
    </comment>
    <comment ref="J42" authorId="1" shapeId="0" xr:uid="{8238D161-91A0-5947-BDB7-87BAF2E931FD}">
      <text>
        <r>
          <rPr>
            <sz val="11"/>
            <color theme="1"/>
            <rFont val="Aptos Narrow"/>
            <family val="2"/>
            <scheme val="minor"/>
          </rPr>
          <t>Appreciation Claude (non verifiee sur le web dans cette passe): a controler dans la documentation officielle.</t>
        </r>
      </text>
    </comment>
    <comment ref="K42" authorId="1" shapeId="0" xr:uid="{FD9F4BE7-D3D6-D24B-969B-0767D1595662}">
      <text>
        <r>
          <rPr>
            <sz val="11"/>
            <color theme="1"/>
            <rFont val="Aptos Narrow"/>
            <family val="2"/>
            <scheme val="minor"/>
          </rPr>
          <t>Appreciation Claude (non verifiee sur le web dans cette passe): a controler dans la documentation officielle.</t>
        </r>
      </text>
    </comment>
    <comment ref="Q42" authorId="1" shapeId="0" xr:uid="{11019008-1146-3341-A7DA-7796FDC66E7C}">
      <text>
        <r>
          <rPr>
            <sz val="11"/>
            <color theme="1"/>
            <rFont val="Aptos Narrow"/>
            <family val="2"/>
            <scheme val="minor"/>
          </rPr>
          <t>Appreciation Claude (non verifiee sur le web dans cette passe): a controler dans la documentation officielle.</t>
        </r>
      </text>
    </comment>
    <comment ref="U42" authorId="1" shapeId="0" xr:uid="{40B5282E-29B0-034F-AEF0-4C76C46DE332}">
      <text>
        <r>
          <rPr>
            <sz val="11"/>
            <color theme="1"/>
            <rFont val="Aptos Narrow"/>
            <family val="2"/>
            <scheme val="minor"/>
          </rPr>
          <t>Appreciation Claude (non verifiee sur le web dans cette passe): a controler dans la documentation officielle.</t>
        </r>
      </text>
    </comment>
    <comment ref="V42" authorId="1" shapeId="0" xr:uid="{03E7133A-9675-EA48-9926-1A484E10DE7D}">
      <text>
        <r>
          <rPr>
            <sz val="11"/>
            <color theme="1"/>
            <rFont val="Aptos Narrow"/>
            <family val="2"/>
            <scheme val="minor"/>
          </rPr>
          <t>Appreciation Claude (non verifiee sur le web dans cette passe): a controler dans la documentation officielle.</t>
        </r>
      </text>
    </comment>
    <comment ref="Z42" authorId="1" shapeId="0" xr:uid="{99655835-FAD7-A04D-8A0F-7F550E132256}">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2" authorId="1" shapeId="0" xr:uid="{80FA6B39-A6DC-B04D-8EB1-55E915107303}">
      <text>
        <r>
          <rPr>
            <sz val="11"/>
            <color theme="1"/>
            <rFont val="Aptos Narrow"/>
            <family val="2"/>
            <scheme val="minor"/>
          </rPr>
          <t>Appreciation Claude (non verifiee sur le web dans cette passe): a controler dans la documentation officielle.</t>
        </r>
      </text>
    </comment>
    <comment ref="F43" authorId="1" shapeId="0" xr:uid="{767541E6-BD9A-8B4D-96AB-CA5A7545A573}">
      <text>
        <r>
          <rPr>
            <sz val="11"/>
            <color theme="1"/>
            <rFont val="Aptos Narrow"/>
            <family val="2"/>
            <scheme val="minor"/>
          </rPr>
          <t>Confirme: domaine public; SWAT+ sous LGPL-2.1 (USDA-ARS / Texas A&amp;M).</t>
        </r>
      </text>
    </comment>
    <comment ref="I43" authorId="1" shapeId="0" xr:uid="{00D8FF3D-2C4D-ED42-AD35-22E691B3A380}">
      <text>
        <r>
          <rPr>
            <sz val="11"/>
            <color theme="1"/>
            <rFont val="Aptos Narrow"/>
            <family val="2"/>
            <scheme val="minor"/>
          </rPr>
          <t>Appreciation Claude (non verifiee sur le web dans cette passe): a controler dans la documentation officielle.</t>
        </r>
      </text>
    </comment>
    <comment ref="J43" authorId="1" shapeId="0" xr:uid="{E2491217-A347-D04E-8908-F7BD8E83142A}">
      <text>
        <r>
          <rPr>
            <sz val="11"/>
            <color theme="1"/>
            <rFont val="Aptos Narrow"/>
            <family val="2"/>
            <scheme val="minor"/>
          </rPr>
          <t>Appreciation Claude (non verifiee sur le web dans cette passe): a controler dans la documentation officielle.</t>
        </r>
      </text>
    </comment>
    <comment ref="K43" authorId="1" shapeId="0" xr:uid="{26984706-B393-DF4D-80C1-9CD36C3CD1D0}">
      <text>
        <r>
          <rPr>
            <sz val="11"/>
            <color theme="1"/>
            <rFont val="Aptos Narrow"/>
            <family val="2"/>
            <scheme val="minor"/>
          </rPr>
          <t>Appreciation Claude (non verifiee sur le web dans cette passe): a controler dans la documentation officielle.</t>
        </r>
      </text>
    </comment>
    <comment ref="Q43" authorId="1" shapeId="0" xr:uid="{2E20F3DD-9DAA-9945-B6E2-BF48C624ED40}">
      <text>
        <r>
          <rPr>
            <sz val="11"/>
            <color theme="1"/>
            <rFont val="Aptos Narrow"/>
            <family val="2"/>
            <scheme val="minor"/>
          </rPr>
          <t>Appreciation Claude (non verifiee sur le web dans cette passe): a controler dans la documentation officielle.</t>
        </r>
      </text>
    </comment>
    <comment ref="U43" authorId="1" shapeId="0" xr:uid="{69189FDE-8DC4-8041-8A22-158C054549BE}">
      <text>
        <r>
          <rPr>
            <sz val="11"/>
            <color theme="1"/>
            <rFont val="Aptos Narrow"/>
            <family val="2"/>
            <scheme val="minor"/>
          </rPr>
          <t>Appreciation Claude (non verifiee sur le web dans cette passe): a controler dans la documentation officielle.</t>
        </r>
      </text>
    </comment>
    <comment ref="V43" authorId="1" shapeId="0" xr:uid="{ADAC1665-FDB6-4643-B4A4-7F8F946FFD55}">
      <text>
        <r>
          <rPr>
            <sz val="11"/>
            <color theme="1"/>
            <rFont val="Aptos Narrow"/>
            <family val="2"/>
            <scheme val="minor"/>
          </rPr>
          <t>Appreciation Claude (non verifiee sur le web dans cette passe): a controler dans la documentation officielle.</t>
        </r>
      </text>
    </comment>
    <comment ref="Z43" authorId="1" shapeId="0" xr:uid="{E7BA9098-9E8E-7749-9935-578636033C6E}">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3" authorId="1" shapeId="0" xr:uid="{EF7FFD5E-3C3B-0D42-8D07-ED6F2B10B38C}">
      <text>
        <r>
          <rPr>
            <sz val="11"/>
            <color theme="1"/>
            <rFont val="Aptos Narrow"/>
            <family val="2"/>
            <scheme val="minor"/>
          </rPr>
          <t>Appreciation Claude (non verifiee sur le web dans cette passe): a controler dans la documentation officielle.</t>
        </r>
      </text>
    </comment>
    <comment ref="F44" authorId="1" shapeId="0" xr:uid="{3F8452B1-A1E0-0D40-BC94-0B4333AB0C32}">
      <text>
        <r>
          <rPr>
            <sz val="11"/>
            <color theme="1"/>
            <rFont val="Aptos Narrow"/>
            <family val="2"/>
            <scheme val="minor"/>
          </rPr>
          <t>Confirme: MIT / domaine public (US EPA).</t>
        </r>
      </text>
    </comment>
    <comment ref="I44" authorId="1" shapeId="0" xr:uid="{3104D0AB-738D-0649-BB51-3BAE6F5F238D}">
      <text>
        <r>
          <rPr>
            <sz val="11"/>
            <color theme="1"/>
            <rFont val="Aptos Narrow"/>
            <family val="2"/>
            <scheme val="minor"/>
          </rPr>
          <t>Appreciation Claude (non verifiee sur le web dans cette passe): a controler dans la documentation officielle.</t>
        </r>
      </text>
    </comment>
    <comment ref="J44" authorId="1" shapeId="0" xr:uid="{42B30802-E978-6541-BCB0-ED19B6CB0C29}">
      <text>
        <r>
          <rPr>
            <sz val="11"/>
            <color theme="1"/>
            <rFont val="Aptos Narrow"/>
            <family val="2"/>
            <scheme val="minor"/>
          </rPr>
          <t>Appreciation Claude (non verifiee sur le web dans cette passe): a controler dans la documentation officielle.</t>
        </r>
      </text>
    </comment>
    <comment ref="K44" authorId="1" shapeId="0" xr:uid="{E133A748-BA43-7845-8827-6F2378C70E67}">
      <text>
        <r>
          <rPr>
            <sz val="11"/>
            <color theme="1"/>
            <rFont val="Aptos Narrow"/>
            <family val="2"/>
            <scheme val="minor"/>
          </rPr>
          <t>Appreciation Claude (non verifiee sur le web dans cette passe): a controler dans la documentation officielle.</t>
        </r>
      </text>
    </comment>
    <comment ref="Q44" authorId="1" shapeId="0" xr:uid="{6A306CCC-FFDB-C245-9977-4C1DD3EEC3D8}">
      <text>
        <r>
          <rPr>
            <sz val="11"/>
            <color theme="1"/>
            <rFont val="Aptos Narrow"/>
            <family val="2"/>
            <scheme val="minor"/>
          </rPr>
          <t>Appreciation Claude (non verifiee sur le web dans cette passe): a controler dans la documentation officielle.</t>
        </r>
      </text>
    </comment>
    <comment ref="U44" authorId="1" shapeId="0" xr:uid="{A8477A38-8465-A54C-8E8F-C41FBB066B51}">
      <text>
        <r>
          <rPr>
            <sz val="11"/>
            <color theme="1"/>
            <rFont val="Aptos Narrow"/>
            <family val="2"/>
            <scheme val="minor"/>
          </rPr>
          <t>Appreciation Claude (non verifiee sur le web dans cette passe): a controler dans la documentation officielle.</t>
        </r>
      </text>
    </comment>
    <comment ref="V44" authorId="1" shapeId="0" xr:uid="{5A5C8B3E-CCA4-0B48-B22B-840D2B9A4A71}">
      <text>
        <r>
          <rPr>
            <sz val="11"/>
            <color theme="1"/>
            <rFont val="Aptos Narrow"/>
            <family val="2"/>
            <scheme val="minor"/>
          </rPr>
          <t>Appreciation Claude (non verifiee sur le web dans cette passe): a controler dans la documentation officielle.</t>
        </r>
      </text>
    </comment>
    <comment ref="Z44" authorId="1" shapeId="0" xr:uid="{A6A16D34-FE0B-AB4F-B5E8-4055DAAE9407}">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4" authorId="1" shapeId="0" xr:uid="{D21972DB-295B-4D4C-A413-EC85226EB28E}">
      <text>
        <r>
          <rPr>
            <sz val="11"/>
            <color theme="1"/>
            <rFont val="Aptos Narrow"/>
            <family val="2"/>
            <scheme val="minor"/>
          </rPr>
          <t>Appreciation Claude (non verifiee sur le web dans cette passe): a controler dans la documentation officielle.</t>
        </r>
      </text>
    </comment>
    <comment ref="I45" authorId="1" shapeId="0" xr:uid="{0996DEE0-9D0B-4F47-BA14-8F135E16A6EE}">
      <text>
        <r>
          <rPr>
            <sz val="11"/>
            <color theme="1"/>
            <rFont val="Aptos Narrow"/>
            <family val="2"/>
            <scheme val="minor"/>
          </rPr>
          <t>Appreciation Claude (non verifiee sur le web dans cette passe): a controler dans la documentation officielle.</t>
        </r>
      </text>
    </comment>
    <comment ref="J45" authorId="1" shapeId="0" xr:uid="{7475C5EC-8ACF-CB45-BDB0-8138E89715B4}">
      <text>
        <r>
          <rPr>
            <sz val="11"/>
            <color theme="1"/>
            <rFont val="Aptos Narrow"/>
            <family val="2"/>
            <scheme val="minor"/>
          </rPr>
          <t>Appreciation Claude (non verifiee sur le web dans cette passe): a controler dans la documentation officielle.</t>
        </r>
      </text>
    </comment>
    <comment ref="K45" authorId="1" shapeId="0" xr:uid="{B6E22F2F-4362-7847-9F21-A6BB60E5387D}">
      <text>
        <r>
          <rPr>
            <sz val="11"/>
            <color theme="1"/>
            <rFont val="Aptos Narrow"/>
            <family val="2"/>
            <scheme val="minor"/>
          </rPr>
          <t>Appreciation Claude (non verifiee sur le web dans cette passe): a controler dans la documentation officielle.</t>
        </r>
      </text>
    </comment>
    <comment ref="Q45" authorId="1" shapeId="0" xr:uid="{F183A118-4848-ED47-9586-23FD983BC59A}">
      <text>
        <r>
          <rPr>
            <sz val="11"/>
            <color theme="1"/>
            <rFont val="Aptos Narrow"/>
            <family val="2"/>
            <scheme val="minor"/>
          </rPr>
          <t>Appreciation Claude (non verifiee sur le web dans cette passe): a controler dans la documentation officielle.</t>
        </r>
      </text>
    </comment>
    <comment ref="U45" authorId="1" shapeId="0" xr:uid="{F67CEA62-6608-8143-8BEC-B8760F92D38D}">
      <text>
        <r>
          <rPr>
            <sz val="11"/>
            <color theme="1"/>
            <rFont val="Aptos Narrow"/>
            <family val="2"/>
            <scheme val="minor"/>
          </rPr>
          <t>Appreciation Claude (non verifiee sur le web dans cette passe): a controler dans la documentation officielle.</t>
        </r>
      </text>
    </comment>
    <comment ref="V45" authorId="1" shapeId="0" xr:uid="{95715A32-4884-CE43-8DB3-922B7F85FED1}">
      <text>
        <r>
          <rPr>
            <sz val="11"/>
            <color theme="1"/>
            <rFont val="Aptos Narrow"/>
            <family val="2"/>
            <scheme val="minor"/>
          </rPr>
          <t>Appreciation Claude (non verifiee sur le web dans cette passe): a controler dans la documentation officielle.</t>
        </r>
      </text>
    </comment>
    <comment ref="Z45" authorId="1" shapeId="0" xr:uid="{B4D6C9AD-83A4-BF44-8D99-32444213C50B}">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5" authorId="1" shapeId="0" xr:uid="{32755097-1136-6349-B52D-353FFF421475}">
      <text>
        <r>
          <rPr>
            <sz val="11"/>
            <color theme="1"/>
            <rFont val="Aptos Narrow"/>
            <family val="2"/>
            <scheme val="minor"/>
          </rPr>
          <t>Appreciation Claude (non verifiee sur le web dans cette passe): a controler dans la documentation officielle.</t>
        </r>
      </text>
    </comment>
    <comment ref="F46" authorId="1" shapeId="0" xr:uid="{D447E86F-30BB-5F4F-B91A-E8329A996B93}">
      <text>
        <r>
          <rPr>
            <sz val="11"/>
            <color theme="1"/>
            <rFont val="Aptos Narrow"/>
            <family val="2"/>
            <scheme val="minor"/>
          </rPr>
          <t>Ancienne valeur: freemium. Gratuiciel DLR (version 5.1, octobre 2025).</t>
        </r>
      </text>
    </comment>
    <comment ref="I46" authorId="1" shapeId="0" xr:uid="{8479E7E6-FBD2-E24E-BAA9-A8739D79D545}">
      <text>
        <r>
          <rPr>
            <sz val="11"/>
            <color theme="1"/>
            <rFont val="Aptos Narrow"/>
            <family val="2"/>
            <scheme val="minor"/>
          </rPr>
          <t>Appreciation Claude (non verifiee sur le web dans cette passe): a controler dans la documentation officielle.</t>
        </r>
      </text>
    </comment>
    <comment ref="J46" authorId="1" shapeId="0" xr:uid="{D2D0EF61-66BA-7043-837E-CC4E56BC13B8}">
      <text>
        <r>
          <rPr>
            <sz val="11"/>
            <color theme="1"/>
            <rFont val="Aptos Narrow"/>
            <family val="2"/>
            <scheme val="minor"/>
          </rPr>
          <t>Appreciation Claude (non verifiee sur le web dans cette passe): a controler dans la documentation officielle.</t>
        </r>
      </text>
    </comment>
    <comment ref="K46" authorId="1" shapeId="0" xr:uid="{04065CFB-063C-564D-AE4F-FA360E8724E7}">
      <text>
        <r>
          <rPr>
            <sz val="11"/>
            <color theme="1"/>
            <rFont val="Aptos Narrow"/>
            <family val="2"/>
            <scheme val="minor"/>
          </rPr>
          <t>Appreciation Claude (non verifiee sur le web dans cette passe): a controler dans la documentation officielle.</t>
        </r>
      </text>
    </comment>
    <comment ref="Q46" authorId="1" shapeId="0" xr:uid="{97AB7CA6-AA8F-864A-A392-1E65456D8A9D}">
      <text>
        <r>
          <rPr>
            <sz val="11"/>
            <color theme="1"/>
            <rFont val="Aptos Narrow"/>
            <family val="2"/>
            <scheme val="minor"/>
          </rPr>
          <t>Appreciation Claude (non verifiee sur le web dans cette passe): a controler dans la documentation officielle.</t>
        </r>
      </text>
    </comment>
    <comment ref="U46" authorId="1" shapeId="0" xr:uid="{DD15B64C-D911-8E4D-96C1-03E5012DDBBB}">
      <text>
        <r>
          <rPr>
            <sz val="11"/>
            <color theme="1"/>
            <rFont val="Aptos Narrow"/>
            <family val="2"/>
            <scheme val="minor"/>
          </rPr>
          <t>Appreciation Claude (non verifiee sur le web dans cette passe): a controler dans la documentation officielle.</t>
        </r>
      </text>
    </comment>
    <comment ref="V46" authorId="1" shapeId="0" xr:uid="{43C5F70E-815D-2F4E-80B0-33B8D305BAF8}">
      <text>
        <r>
          <rPr>
            <sz val="11"/>
            <color theme="1"/>
            <rFont val="Aptos Narrow"/>
            <family val="2"/>
            <scheme val="minor"/>
          </rPr>
          <t>Appreciation Claude (non verifiee sur le web dans cette passe): a controler dans la documentation officielle.</t>
        </r>
      </text>
    </comment>
    <comment ref="Z46" authorId="1" shapeId="0" xr:uid="{36552253-2043-A54B-92F4-2BCB25B38D1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6" authorId="1" shapeId="0" xr:uid="{6CE8C09A-7F63-394C-B582-4BEF7D2D3A9E}">
      <text>
        <r>
          <rPr>
            <sz val="11"/>
            <color theme="1"/>
            <rFont val="Aptos Narrow"/>
            <family val="2"/>
            <scheme val="minor"/>
          </rPr>
          <t>Appreciation Claude (non verifiee sur le web dans cette passe): a controler dans la documentation officielle.</t>
        </r>
      </text>
    </comment>
    <comment ref="I47" authorId="1" shapeId="0" xr:uid="{AFBE1FE9-A4E9-B840-9DAD-F2F1955EA86C}">
      <text>
        <r>
          <rPr>
            <sz val="11"/>
            <color theme="1"/>
            <rFont val="Aptos Narrow"/>
            <family val="2"/>
            <scheme val="minor"/>
          </rPr>
          <t>Appreciation Claude (non verifiee sur le web dans cette passe): a controler dans la documentation officielle.</t>
        </r>
      </text>
    </comment>
    <comment ref="J47" authorId="1" shapeId="0" xr:uid="{626305CB-7BD0-2440-8600-98093ABC4B10}">
      <text>
        <r>
          <rPr>
            <sz val="11"/>
            <color theme="1"/>
            <rFont val="Aptos Narrow"/>
            <family val="2"/>
            <scheme val="minor"/>
          </rPr>
          <t>Appreciation Claude (non verifiee sur le web dans cette passe): a controler dans la documentation officielle.</t>
        </r>
      </text>
    </comment>
    <comment ref="K47" authorId="1" shapeId="0" xr:uid="{58BD66DE-6551-8E4D-81F0-1B3524C1CEF2}">
      <text>
        <r>
          <rPr>
            <sz val="11"/>
            <color theme="1"/>
            <rFont val="Aptos Narrow"/>
            <family val="2"/>
            <scheme val="minor"/>
          </rPr>
          <t>Appreciation Claude (non verifiee sur le web dans cette passe): a controler dans la documentation officielle.</t>
        </r>
      </text>
    </comment>
    <comment ref="Q47" authorId="1" shapeId="0" xr:uid="{635D3AE6-63E7-6646-B9AF-0C9F3D199094}">
      <text>
        <r>
          <rPr>
            <sz val="11"/>
            <color theme="1"/>
            <rFont val="Aptos Narrow"/>
            <family val="2"/>
            <scheme val="minor"/>
          </rPr>
          <t>Appreciation Claude (non verifiee sur le web dans cette passe): a controler dans la documentation officielle.</t>
        </r>
      </text>
    </comment>
    <comment ref="U47" authorId="1" shapeId="0" xr:uid="{2E2185C4-6BFB-5847-8DE5-E5FCD605C18B}">
      <text>
        <r>
          <rPr>
            <sz val="11"/>
            <color theme="1"/>
            <rFont val="Aptos Narrow"/>
            <family val="2"/>
            <scheme val="minor"/>
          </rPr>
          <t>Appreciation Claude (non verifiee sur le web dans cette passe): a controler dans la documentation officielle.</t>
        </r>
      </text>
    </comment>
    <comment ref="V47" authorId="1" shapeId="0" xr:uid="{E8E294D5-CF92-FB4E-8683-57C7659062A9}">
      <text>
        <r>
          <rPr>
            <sz val="11"/>
            <color theme="1"/>
            <rFont val="Aptos Narrow"/>
            <family val="2"/>
            <scheme val="minor"/>
          </rPr>
          <t>Appreciation Claude (non verifiee sur le web dans cette passe): a controler dans la documentation officielle.</t>
        </r>
      </text>
    </comment>
    <comment ref="Z47" authorId="1" shapeId="0" xr:uid="{EF9D6069-B7D8-D54B-87DD-D28B8173A973}">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7" authorId="1" shapeId="0" xr:uid="{5663E2D6-D8AF-8A46-BDD7-CC5B7385F10C}">
      <text>
        <r>
          <rPr>
            <sz val="11"/>
            <color theme="1"/>
            <rFont val="Aptos Narrow"/>
            <family val="2"/>
            <scheme val="minor"/>
          </rPr>
          <t>Appreciation Claude (non verifiee sur le web dans cette passe): a controler dans la documentation officielle.</t>
        </r>
      </text>
    </comment>
    <comment ref="I48" authorId="1" shapeId="0" xr:uid="{256742CE-679F-A145-8C7F-CDB825B243DB}">
      <text>
        <r>
          <rPr>
            <sz val="11"/>
            <color theme="1"/>
            <rFont val="Aptos Narrow"/>
            <family val="2"/>
            <scheme val="minor"/>
          </rPr>
          <t>Appreciation Claude (non verifiee sur le web dans cette passe): a controler dans la documentation officielle.</t>
        </r>
      </text>
    </comment>
    <comment ref="J48" authorId="1" shapeId="0" xr:uid="{2C0816CD-D9DF-4949-ADFC-B878AF2D6AFC}">
      <text>
        <r>
          <rPr>
            <sz val="11"/>
            <color theme="1"/>
            <rFont val="Aptos Narrow"/>
            <family val="2"/>
            <scheme val="minor"/>
          </rPr>
          <t>Appreciation Claude (non verifiee sur le web dans cette passe): a controler dans la documentation officielle.</t>
        </r>
      </text>
    </comment>
    <comment ref="K48" authorId="1" shapeId="0" xr:uid="{A9B51865-9192-D245-894A-CB791DBF1169}">
      <text>
        <r>
          <rPr>
            <sz val="11"/>
            <color theme="1"/>
            <rFont val="Aptos Narrow"/>
            <family val="2"/>
            <scheme val="minor"/>
          </rPr>
          <t>Appreciation Claude (non verifiee sur le web dans cette passe): a controler dans la documentation officielle.</t>
        </r>
      </text>
    </comment>
    <comment ref="Q48" authorId="1" shapeId="0" xr:uid="{5221B71F-F6E9-4C49-8BB3-44D29E7B009B}">
      <text>
        <r>
          <rPr>
            <sz val="11"/>
            <color theme="1"/>
            <rFont val="Aptos Narrow"/>
            <family val="2"/>
            <scheme val="minor"/>
          </rPr>
          <t>Appreciation Claude (non verifiee sur le web dans cette passe): a controler dans la documentation officielle.</t>
        </r>
      </text>
    </comment>
    <comment ref="U48" authorId="1" shapeId="0" xr:uid="{35B894C7-24E4-4348-A612-3F9601F4F1DC}">
      <text>
        <r>
          <rPr>
            <sz val="11"/>
            <color theme="1"/>
            <rFont val="Aptos Narrow"/>
            <family val="2"/>
            <scheme val="minor"/>
          </rPr>
          <t>Appreciation Claude (non verifiee sur le web dans cette passe): a controler dans la documentation officielle.</t>
        </r>
      </text>
    </comment>
    <comment ref="V48" authorId="1" shapeId="0" xr:uid="{E957855B-02D2-584B-A7B1-AAF503958683}">
      <text>
        <r>
          <rPr>
            <sz val="11"/>
            <color theme="1"/>
            <rFont val="Aptos Narrow"/>
            <family val="2"/>
            <scheme val="minor"/>
          </rPr>
          <t>Appreciation Claude (non verifiee sur le web dans cette passe): a controler dans la documentation officielle.</t>
        </r>
      </text>
    </comment>
    <comment ref="Z48" authorId="1" shapeId="0" xr:uid="{03B08C1D-9DAB-2349-9D62-22668B2BD6BB}">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48" authorId="1" shapeId="0" xr:uid="{6342091F-6207-7A47-BE14-2CEC73B2E248}">
      <text>
        <r>
          <rPr>
            <sz val="11"/>
            <color theme="1"/>
            <rFont val="Aptos Narrow"/>
            <family val="2"/>
            <scheme val="minor"/>
          </rPr>
          <t>Appreciation Claude (non verifiee sur le web dans cette passe): a controler dans la documentation officielle.</t>
        </r>
      </text>
    </comment>
    <comment ref="F49" authorId="1" shapeId="0" xr:uid="{DBB05CA5-5CC1-AB4E-8995-EF9DBA36A45E}">
      <text>
        <r>
          <rPr>
            <sz val="11"/>
            <color theme="1"/>
            <rFont val="Aptos Narrow"/>
            <family val="2"/>
            <scheme val="minor"/>
          </rPr>
          <t>Ancienne valeur: proprietary. Modele interne de LUT University, non distribue.</t>
        </r>
      </text>
    </comment>
    <comment ref="I49" authorId="1" shapeId="0" xr:uid="{A67F98EB-7817-C24F-8502-D54D7D16F01D}">
      <text>
        <r>
          <rPr>
            <sz val="11"/>
            <color theme="1"/>
            <rFont val="Aptos Narrow"/>
            <family val="2"/>
            <scheme val="minor"/>
          </rPr>
          <t>Appreciation Claude (non verifiee sur le web dans cette passe): a controler dans la documentation officielle.</t>
        </r>
      </text>
    </comment>
    <comment ref="J49" authorId="1" shapeId="0" xr:uid="{FA349951-0EF4-B24A-840B-8712A43721CF}">
      <text>
        <r>
          <rPr>
            <sz val="11"/>
            <color theme="1"/>
            <rFont val="Aptos Narrow"/>
            <family val="2"/>
            <scheme val="minor"/>
          </rPr>
          <t>Appreciation Claude (non verifiee sur le web dans cette passe): a controler dans la documentation officielle.</t>
        </r>
      </text>
    </comment>
    <comment ref="K49" authorId="1" shapeId="0" xr:uid="{09FE4702-F623-E948-82DB-6D14F40B1CAD}">
      <text>
        <r>
          <rPr>
            <sz val="11"/>
            <color theme="1"/>
            <rFont val="Aptos Narrow"/>
            <family val="2"/>
            <scheme val="minor"/>
          </rPr>
          <t>Appreciation Claude (non verifiee sur le web dans cette passe): a controler dans la documentation officielle.</t>
        </r>
      </text>
    </comment>
    <comment ref="Q49" authorId="1" shapeId="0" xr:uid="{B76266D6-A8D8-9B4F-BA95-4896970F7D1C}">
      <text>
        <r>
          <rPr>
            <sz val="11"/>
            <color rgb="FF000000"/>
            <rFont val="Aptos Narrow"/>
            <family val="2"/>
          </rPr>
          <t>Appreciation Claude (non verifiee sur le web dans cette passe): a controler dans la documentation officielle.</t>
        </r>
      </text>
    </comment>
    <comment ref="U49" authorId="1" shapeId="0" xr:uid="{7714B656-30CA-8F42-B8DA-43C33924386B}">
      <text>
        <r>
          <rPr>
            <sz val="11"/>
            <color theme="1"/>
            <rFont val="Aptos Narrow"/>
            <family val="2"/>
            <scheme val="minor"/>
          </rPr>
          <t>Appreciation Claude (non verifiee sur le web dans cette passe): a controler dans la documentation officielle.</t>
        </r>
      </text>
    </comment>
    <comment ref="V49" authorId="1" shapeId="0" xr:uid="{D3A23C24-A4D7-4B46-9438-79737B308D95}">
      <text>
        <r>
          <rPr>
            <sz val="11"/>
            <color theme="1"/>
            <rFont val="Aptos Narrow"/>
            <family val="2"/>
            <scheme val="minor"/>
          </rPr>
          <t>Appreciation Claude (non verifiee sur le web dans cette passe): a controler dans la documentation officielle.</t>
        </r>
      </text>
    </comment>
    <comment ref="Z49" authorId="1" shapeId="0" xr:uid="{D8B5B22A-667E-944D-B238-85FCA182C15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F50" authorId="1" shapeId="0" xr:uid="{A3E36657-06BA-584D-9C59-C6598ACE880A}">
      <text>
        <r>
          <rPr>
            <sz val="11"/>
            <color theme="1"/>
            <rFont val="Aptos Narrow"/>
            <family val="2"/>
            <scheme val="minor"/>
          </rPr>
          <t>Confirme: MIT, Julia, Chalmers.</t>
        </r>
      </text>
    </comment>
    <comment ref="I50" authorId="1" shapeId="0" xr:uid="{C5637A30-62D2-C644-B0E5-B2F21B990F11}">
      <text>
        <r>
          <rPr>
            <sz val="11"/>
            <color theme="1"/>
            <rFont val="Aptos Narrow"/>
            <family val="2"/>
            <scheme val="minor"/>
          </rPr>
          <t>Appreciation Claude (non verifiee sur le web dans cette passe): a controler dans la documentation officielle.</t>
        </r>
      </text>
    </comment>
    <comment ref="J50" authorId="1" shapeId="0" xr:uid="{67F74FD7-45C1-0D41-A2CC-A467C0A4BCF0}">
      <text>
        <r>
          <rPr>
            <sz val="11"/>
            <color theme="1"/>
            <rFont val="Aptos Narrow"/>
            <family val="2"/>
            <scheme val="minor"/>
          </rPr>
          <t>Appreciation Claude (non verifiee sur le web dans cette passe): a controler dans la documentation officielle.</t>
        </r>
      </text>
    </comment>
    <comment ref="K50" authorId="1" shapeId="0" xr:uid="{A50CDBDD-273A-2B41-8D5B-F3D83332FFCE}">
      <text>
        <r>
          <rPr>
            <sz val="11"/>
            <color theme="1"/>
            <rFont val="Aptos Narrow"/>
            <family val="2"/>
            <scheme val="minor"/>
          </rPr>
          <t>Appreciation Claude (non verifiee sur le web dans cette passe): a controler dans la documentation officielle.</t>
        </r>
      </text>
    </comment>
    <comment ref="Q50" authorId="1" shapeId="0" xr:uid="{FC9EB64D-6EA6-8F44-94FE-52D220AE9FCA}">
      <text>
        <r>
          <rPr>
            <sz val="11"/>
            <color rgb="FF000000"/>
            <rFont val="Aptos Narrow"/>
            <family val="2"/>
          </rPr>
          <t>Appreciation Claude (non verifiee sur le web dans cette passe): a controler dans la documentation officielle.</t>
        </r>
      </text>
    </comment>
    <comment ref="U50" authorId="1" shapeId="0" xr:uid="{44FFA090-6ED4-3A40-B398-F527E657054B}">
      <text>
        <r>
          <rPr>
            <sz val="11"/>
            <color theme="1"/>
            <rFont val="Aptos Narrow"/>
            <family val="2"/>
            <scheme val="minor"/>
          </rPr>
          <t>Appreciation Claude (non verifiee sur le web dans cette passe): a controler dans la documentation officielle.</t>
        </r>
      </text>
    </comment>
    <comment ref="V50" authorId="1" shapeId="0" xr:uid="{AA2E6146-DF01-1F4C-999A-97C791E8BD36}">
      <text>
        <r>
          <rPr>
            <sz val="11"/>
            <color theme="1"/>
            <rFont val="Aptos Narrow"/>
            <family val="2"/>
            <scheme val="minor"/>
          </rPr>
          <t>Appreciation Claude (non verifiee sur le web dans cette passe): a controler dans la documentation officielle.</t>
        </r>
      </text>
    </comment>
    <comment ref="Z50" authorId="1" shapeId="0" xr:uid="{8D64F73B-F005-F344-AF23-72A4CF07AE9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50" authorId="1" shapeId="0" xr:uid="{D7070C65-3E7D-B04B-9BE4-91C5FE3FC3C5}">
      <text>
        <r>
          <rPr>
            <sz val="11"/>
            <color theme="1"/>
            <rFont val="Aptos Narrow"/>
            <family val="2"/>
            <scheme val="minor"/>
          </rPr>
          <t>Appreciation Claude (non verifiee sur le web dans cette passe): a controler dans la documentation officielle.</t>
        </r>
      </text>
    </comment>
    <comment ref="B51" authorId="1" shapeId="0" xr:uid="{402CD76C-1853-0249-B3E1-DAD112047523}">
      <text>
        <r>
          <rPr>
            <sz val="11"/>
            <color rgb="FF000000"/>
            <rFont val="Aptos Narrow"/>
            <family val="2"/>
          </rPr>
          <t>Expansion du sigle a verifier (modele EWI Cologne, Brand et Zingerle 2010).</t>
        </r>
      </text>
    </comment>
    <comment ref="C51" authorId="1" shapeId="0" xr:uid="{20D071D9-FF18-A546-AF88-0F925715E7B0}">
      <text>
        <r>
          <rPr>
            <sz val="11"/>
            <color theme="1"/>
            <rFont val="Aptos Narrow"/>
            <family val="2"/>
            <scheme val="minor"/>
          </rPr>
          <t>Derive des champs method=optimization / math=LP-MILP / study_category=long_term_planning de l etude.</t>
        </r>
      </text>
    </comment>
    <comment ref="D51" authorId="1" shapeId="0" xr:uid="{E68BA6C0-078D-5842-B9F0-600C080191EE}">
      <text>
        <r>
          <rPr>
            <sz val="11"/>
            <color theme="1"/>
            <rFont val="Aptos Narrow"/>
            <family val="2"/>
            <scheme val="minor"/>
          </rPr>
          <t>profil allege (modele maison): valeur derivee de l etude du corpus (champ author_origin).</t>
        </r>
      </text>
    </comment>
    <comment ref="E51" authorId="1" shapeId="0" xr:uid="{A2BFA46A-122C-4E46-B86E-6E8B30ECDA1B}">
      <text>
        <r>
          <rPr>
            <sz val="11"/>
            <color theme="1"/>
            <rFont val="Aptos Narrow"/>
            <family val="2"/>
            <scheme val="minor"/>
          </rPr>
          <t>profil allege (modele maison): valeur derivee de l etude du corpus (champ Authors affiliation de l etude 35).</t>
        </r>
      </text>
    </comment>
    <comment ref="F51" authorId="1" shapeId="0" xr:uid="{A4CF96A0-FE63-E04C-938B-3739D93AB30A}">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51" authorId="1" shapeId="0" xr:uid="{38A214FD-389A-DE4C-9ECB-2E59EF6C690E}">
      <text>
        <r>
          <rPr>
            <sz val="11"/>
            <color theme="1"/>
            <rFont val="Aptos Narrow"/>
            <family val="2"/>
            <scheme val="minor"/>
          </rPr>
          <t>Regle convenue pour les modeles maison sans distribution publique.</t>
        </r>
      </text>
    </comment>
    <comment ref="H51" authorId="1" shapeId="0" xr:uid="{22A46BE2-C7BA-3444-98A8-F441E9BF7374}">
      <text>
        <r>
          <rPr>
            <sz val="11"/>
            <color theme="1"/>
            <rFont val="Aptos Narrow"/>
            <family val="2"/>
            <scheme val="minor"/>
          </rPr>
          <t>Regle convenue pour les modeles maison sans distribution publique.</t>
        </r>
      </text>
    </comment>
    <comment ref="I51" authorId="1" shapeId="0" xr:uid="{2DD96BA6-CCEE-3A4D-88E5-3CE124AE3E8B}">
      <text>
        <r>
          <rPr>
            <sz val="11"/>
            <color theme="1"/>
            <rFont val="Aptos Narrow"/>
            <family val="2"/>
            <scheme val="minor"/>
          </rPr>
          <t>profil allege (modele maison): valeur derivee de l etude du corpus (calcule sur time_horizon_start/end).</t>
        </r>
      </text>
    </comment>
    <comment ref="J51" authorId="1" shapeId="0" xr:uid="{022DA9EF-000B-894D-823A-CE18ECD56592}">
      <text>
        <r>
          <rPr>
            <sz val="11"/>
            <color theme="1"/>
            <rFont val="Aptos Narrow"/>
            <family val="2"/>
            <scheme val="minor"/>
          </rPr>
          <t>profil allege (modele maison): valeur derivee de l etude du corpus (champ scale).</t>
        </r>
      </text>
    </comment>
    <comment ref="L51" authorId="1" shapeId="0" xr:uid="{204FA1A3-19EE-F841-B143-0897A82B89F2}">
      <text>
        <r>
          <rPr>
            <sz val="11"/>
            <color theme="1"/>
            <rFont val="Aptos Narrow"/>
            <family val="2"/>
            <scheme val="minor"/>
          </rPr>
          <t>Regle convenue pour les modeles maison sans distribution publique.</t>
        </r>
      </text>
    </comment>
    <comment ref="M51" authorId="1" shapeId="0" xr:uid="{888131DD-79BB-E040-9F43-8359846B97D6}">
      <text>
        <r>
          <rPr>
            <sz val="11"/>
            <color theme="1"/>
            <rFont val="Aptos Narrow"/>
            <family val="2"/>
            <scheme val="minor"/>
          </rPr>
          <t>Regle convenue pour les modeles maison sans distribution publique.</t>
        </r>
      </text>
    </comment>
    <comment ref="N51" authorId="1" shapeId="0" xr:uid="{06CFDAA1-98D4-CB4A-8DCE-90514397A7BE}">
      <text>
        <r>
          <rPr>
            <sz val="11"/>
            <color theme="1"/>
            <rFont val="Aptos Narrow"/>
            <family val="2"/>
            <scheme val="minor"/>
          </rPr>
          <t>Regle convenue pour les modeles maison sans distribution publique.</t>
        </r>
      </text>
    </comment>
    <comment ref="O51" authorId="1" shapeId="0" xr:uid="{57ED0649-601C-1345-B9D6-A578C4E48F75}">
      <text>
        <r>
          <rPr>
            <sz val="11"/>
            <color theme="1"/>
            <rFont val="Aptos Narrow"/>
            <family val="2"/>
            <scheme val="minor"/>
          </rPr>
          <t>Regle convenue pour les modeles maison sans distribution publique.</t>
        </r>
      </text>
    </comment>
    <comment ref="P51" authorId="1" shapeId="0" xr:uid="{18D5AA1C-DCB2-6F47-A2AD-B750F1182F95}">
      <text>
        <r>
          <rPr>
            <sz val="11"/>
            <color theme="1"/>
            <rFont val="Aptos Narrow"/>
            <family val="2"/>
            <scheme val="minor"/>
          </rPr>
          <t>Appreciation Claude (non verifiee sur le web dans cette passe): a controler dans la documentation officielle.</t>
        </r>
      </text>
    </comment>
    <comment ref="Q51" authorId="1" shapeId="0" xr:uid="{BE64CAA8-2405-5947-8F85-684B293B3107}">
      <text>
        <r>
          <rPr>
            <sz val="11"/>
            <color theme="1"/>
            <rFont val="Aptos Narrow"/>
            <family val="2"/>
            <scheme val="minor"/>
          </rPr>
          <t>Regle convenue pour les modeles maison sans distribution publique.</t>
        </r>
      </text>
    </comment>
    <comment ref="R51" authorId="1" shapeId="0" xr:uid="{5418C55A-7628-614F-9F6A-F367DB03FEAF}">
      <text>
        <r>
          <rPr>
            <sz val="11"/>
            <color theme="1"/>
            <rFont val="Aptos Narrow"/>
            <family val="2"/>
            <scheme val="minor"/>
          </rPr>
          <t>Regle convenue pour les modeles maison (systeme non precise).</t>
        </r>
      </text>
    </comment>
    <comment ref="T51" authorId="1" shapeId="0" xr:uid="{84116A53-255E-E84B-896E-1EFEC01D82E1}">
      <text>
        <r>
          <rPr>
            <sz val="11"/>
            <color theme="1"/>
            <rFont val="Aptos Narrow"/>
            <family val="2"/>
            <scheme val="minor"/>
          </rPr>
          <t>profil allege (modele maison): valeur derivee de l etude du corpus (champ study_category).</t>
        </r>
      </text>
    </comment>
    <comment ref="U51" authorId="1" shapeId="0" xr:uid="{1F44A85F-ED7D-D343-889C-2B983245C01E}">
      <text>
        <r>
          <rPr>
            <sz val="11"/>
            <color theme="1"/>
            <rFont val="Aptos Narrow"/>
            <family val="2"/>
            <scheme val="minor"/>
          </rPr>
          <t>profil allege (modele maison): valeur derivee de l etude du corpus (champ clean_cooking).</t>
        </r>
      </text>
    </comment>
    <comment ref="V51" authorId="1" shapeId="0" xr:uid="{DA6C7E17-A4B5-6E46-94DF-520E7EDFD79D}">
      <text>
        <r>
          <rPr>
            <sz val="11"/>
            <color theme="1"/>
            <rFont val="Aptos Narrow"/>
            <family val="2"/>
            <scheme val="minor"/>
          </rPr>
          <t>profil allege (modele maison): valeur derivee de l etude du corpus (champ financing_modelling).</t>
        </r>
      </text>
    </comment>
    <comment ref="W51" authorId="1" shapeId="0" xr:uid="{3AE59043-0DDF-EE46-BA2C-206D11C4D3B3}">
      <text>
        <r>
          <rPr>
            <sz val="11"/>
            <color theme="1"/>
            <rFont val="Aptos Narrow"/>
            <family val="2"/>
            <scheme val="minor"/>
          </rPr>
          <t>profil allege (modele maison): valeur derivee de l etude du corpus (champ strenghts, extraction verifiee de l etude, decrit l application plus que l outil).</t>
        </r>
      </text>
    </comment>
    <comment ref="X51" authorId="1" shapeId="0" xr:uid="{A309A034-BBF6-8A48-BD29-4DC65C4CBC63}">
      <text>
        <r>
          <rPr>
            <sz val="11"/>
            <color theme="1"/>
            <rFont val="Aptos Narrow"/>
            <family val="2"/>
            <scheme val="minor"/>
          </rPr>
          <t>profil allege (modele maison): valeur derivee de l etude du corpus (champ weaknesses, extraction verifiee de l etude, decrit l application plus que l outil).</t>
        </r>
      </text>
    </comment>
    <comment ref="Z51" authorId="1" shapeId="0" xr:uid="{8FA267FC-2104-5A44-8F2E-395D4CD7463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51" authorId="1" shapeId="0" xr:uid="{5E5F9022-C626-5A49-ADAF-8871431506EF}">
      <text>
        <r>
          <rPr>
            <sz val="11"/>
            <color theme="1"/>
            <rFont val="Aptos Narrow"/>
            <family val="2"/>
            <scheme val="minor"/>
          </rPr>
          <t>Source = l etude du corpus qui applique le modele.</t>
        </r>
      </text>
    </comment>
    <comment ref="AC51" authorId="1" shapeId="0" xr:uid="{ED5C90ED-F4AD-874B-B6ED-426A42B80E54}">
      <text>
        <r>
          <rPr>
            <sz val="11"/>
            <color rgb="FF000000"/>
            <rFont val="Calibri"/>
            <family val="2"/>
          </rPr>
          <t>Annee de publication de l etude source.</t>
        </r>
      </text>
    </comment>
    <comment ref="C52" authorId="1" shapeId="0" xr:uid="{26B40131-9964-5C4A-8E21-E086CA25D58B}">
      <text>
        <r>
          <rPr>
            <sz val="11"/>
            <color theme="1"/>
            <rFont val="Aptos Narrow"/>
            <family val="2"/>
            <scheme val="minor"/>
          </rPr>
          <t>Appreciation Claude (non verifiee sur le web dans cette passe): a controler dans la documentation officielle.</t>
        </r>
      </text>
    </comment>
    <comment ref="D52" authorId="1" shapeId="0" xr:uid="{2DC59179-2604-994B-87D0-C5CA812EBC47}">
      <text>
        <r>
          <rPr>
            <sz val="11"/>
            <color theme="1"/>
            <rFont val="Aptos Narrow"/>
            <family val="2"/>
            <scheme val="minor"/>
          </rPr>
          <t>profil allege (modele maison): valeur derivee de l etude du corpus (champ author_origin).</t>
        </r>
      </text>
    </comment>
    <comment ref="E52" authorId="1" shapeId="0" xr:uid="{F1D98A7B-3C8A-CA40-809D-3F34DC0B30BF}">
      <text>
        <r>
          <rPr>
            <sz val="11"/>
            <color theme="1"/>
            <rFont val="Aptos Narrow"/>
            <family val="2"/>
            <scheme val="minor"/>
          </rPr>
          <t>profil allege (modele maison): valeur derivee de l etude du corpus (champ Authors affiliation de l etude 255).</t>
        </r>
      </text>
    </comment>
    <comment ref="F52" authorId="1" shapeId="0" xr:uid="{595D78EA-0A29-DE45-B33E-F22703984529}">
      <text>
        <r>
          <rPr>
            <sz val="11"/>
            <color theme="1"/>
            <rFont val="Aptos Narrow"/>
            <family val="2"/>
            <scheme val="minor"/>
          </rPr>
          <t>profil allege (modele maison): valeur derivee de l etude du corpus (champ open_source de l etude: mixed). Pour un modele maison, open_source signifie ici que l etude declare le modele ouvert; a verifier dans l article.</t>
        </r>
      </text>
    </comment>
    <comment ref="G52" authorId="1" shapeId="0" xr:uid="{4B376DDA-6484-CF45-97C5-3B5B7E14ACEE}">
      <text>
        <r>
          <rPr>
            <sz val="11"/>
            <color theme="1"/>
            <rFont val="Aptos Narrow"/>
            <family val="2"/>
            <scheme val="minor"/>
          </rPr>
          <t>Regle convenue pour les modeles maison sans distribution publique.</t>
        </r>
      </text>
    </comment>
    <comment ref="H52" authorId="1" shapeId="0" xr:uid="{DD37CA0C-1224-4540-A4A8-0023BE2FD3BC}">
      <text>
        <r>
          <rPr>
            <sz val="11"/>
            <color theme="1"/>
            <rFont val="Aptos Narrow"/>
            <family val="2"/>
            <scheme val="minor"/>
          </rPr>
          <t>Regle convenue pour les modeles maison sans distribution publique.</t>
        </r>
      </text>
    </comment>
    <comment ref="J52" authorId="1" shapeId="0" xr:uid="{0AEFC767-96FE-FA43-BB5B-7819ABADD78C}">
      <text>
        <r>
          <rPr>
            <sz val="11"/>
            <color theme="1"/>
            <rFont val="Aptos Narrow"/>
            <family val="2"/>
            <scheme val="minor"/>
          </rPr>
          <t>profil allege (modele maison): valeur derivee de l etude du corpus (champ scale).</t>
        </r>
      </text>
    </comment>
    <comment ref="L52" authorId="1" shapeId="0" xr:uid="{309276A9-16F9-8F4F-9344-03E53E3FAAAA}">
      <text>
        <r>
          <rPr>
            <sz val="11"/>
            <color theme="1"/>
            <rFont val="Aptos Narrow"/>
            <family val="2"/>
            <scheme val="minor"/>
          </rPr>
          <t>Regle convenue pour les modeles maison sans distribution publique.</t>
        </r>
      </text>
    </comment>
    <comment ref="M52" authorId="1" shapeId="0" xr:uid="{BBC3AA18-BCFB-4D46-B607-5DABB863B95C}">
      <text>
        <r>
          <rPr>
            <sz val="11"/>
            <color theme="1"/>
            <rFont val="Aptos Narrow"/>
            <family val="2"/>
            <scheme val="minor"/>
          </rPr>
          <t>Regle convenue pour les modeles maison sans distribution publique.</t>
        </r>
      </text>
    </comment>
    <comment ref="N52" authorId="1" shapeId="0" xr:uid="{5ADD2DD0-B176-B049-9005-7E54BAB8B8FE}">
      <text>
        <r>
          <rPr>
            <sz val="11"/>
            <color theme="1"/>
            <rFont val="Aptos Narrow"/>
            <family val="2"/>
            <scheme val="minor"/>
          </rPr>
          <t>Regle convenue pour les modeles maison sans distribution publique.</t>
        </r>
      </text>
    </comment>
    <comment ref="O52" authorId="1" shapeId="0" xr:uid="{12775F4B-2E85-BD42-A303-CA93643E18DE}">
      <text>
        <r>
          <rPr>
            <sz val="11"/>
            <color theme="1"/>
            <rFont val="Aptos Narrow"/>
            <family val="2"/>
            <scheme val="minor"/>
          </rPr>
          <t>Regle convenue pour les modeles maison sans distribution publique.</t>
        </r>
      </text>
    </comment>
    <comment ref="Q52" authorId="1" shapeId="0" xr:uid="{05202508-7FCB-7B47-98C3-D8FAB7DAE1A2}">
      <text>
        <r>
          <rPr>
            <sz val="11"/>
            <color theme="1"/>
            <rFont val="Aptos Narrow"/>
            <family val="2"/>
            <scheme val="minor"/>
          </rPr>
          <t>Regle convenue pour les modeles maison sans distribution publique.</t>
        </r>
      </text>
    </comment>
    <comment ref="R52" authorId="1" shapeId="0" xr:uid="{2BF0982D-79CC-8B45-AF50-0C9D8BD23018}">
      <text>
        <r>
          <rPr>
            <sz val="11"/>
            <color theme="1"/>
            <rFont val="Aptos Narrow"/>
            <family val="2"/>
            <scheme val="minor"/>
          </rPr>
          <t>Regle convenue pour les modeles maison (systeme non precise).</t>
        </r>
      </text>
    </comment>
    <comment ref="T52" authorId="1" shapeId="0" xr:uid="{FED900C9-8EC9-364D-B2F4-6F3F5C81D89A}">
      <text>
        <r>
          <rPr>
            <sz val="11"/>
            <color theme="1"/>
            <rFont val="Aptos Narrow"/>
            <family val="2"/>
            <scheme val="minor"/>
          </rPr>
          <t>Valeur existante conservee. Suggestion derivee du champ study_category de l etude: minigrid_hybrid_design.</t>
        </r>
      </text>
    </comment>
    <comment ref="U52" authorId="1" shapeId="0" xr:uid="{F638C09F-7788-4645-BF3D-150F1B86EC13}">
      <text>
        <r>
          <rPr>
            <sz val="11"/>
            <color theme="1"/>
            <rFont val="Aptos Narrow"/>
            <family val="2"/>
            <scheme val="minor"/>
          </rPr>
          <t>profil allege (modele maison): valeur derivee de l etude du corpus (champ clean_cooking).</t>
        </r>
      </text>
    </comment>
    <comment ref="Z52" authorId="1" shapeId="0" xr:uid="{C2DB56EF-B391-8147-9026-9A3ABD46ADD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52" authorId="1" shapeId="0" xr:uid="{20DDA404-2DAC-8444-9665-2106EE9E832D}">
      <text>
        <r>
          <rPr>
            <sz val="11"/>
            <color theme="1"/>
            <rFont val="Aptos Narrow"/>
            <family val="2"/>
            <scheme val="minor"/>
          </rPr>
          <t>Source = l etude du corpus qui applique le modele.</t>
        </r>
      </text>
    </comment>
    <comment ref="AC52" authorId="1" shapeId="0" xr:uid="{21BC13AC-8C91-2B42-B6A2-9ECD0DA3AFCA}">
      <text>
        <r>
          <rPr>
            <sz val="11"/>
            <color theme="1"/>
            <rFont val="Aptos Narrow"/>
            <family val="2"/>
            <scheme val="minor"/>
          </rPr>
          <t>Annee de publication de l etude source.</t>
        </r>
      </text>
    </comment>
    <comment ref="D53" authorId="1" shapeId="0" xr:uid="{611FE37C-221D-AC41-A8B2-E1E33C463F30}">
      <text>
        <r>
          <rPr>
            <sz val="11"/>
            <color theme="1"/>
            <rFont val="Aptos Narrow"/>
            <family val="2"/>
            <scheme val="minor"/>
          </rPr>
          <t>profil allege (modele maison): valeur derivee de l etude du corpus (champ author_origin).</t>
        </r>
      </text>
    </comment>
    <comment ref="E53" authorId="1" shapeId="0" xr:uid="{4D5EFDC6-1566-134C-8CE3-19C2D63A0B38}">
      <text>
        <r>
          <rPr>
            <sz val="11"/>
            <color theme="1"/>
            <rFont val="Aptos Narrow"/>
            <family val="2"/>
            <scheme val="minor"/>
          </rPr>
          <t>profil allege (modele maison): valeur derivee de l etude du corpus (champ Authors affiliation de l etude 314).</t>
        </r>
      </text>
    </comment>
    <comment ref="F53" authorId="1" shapeId="0" xr:uid="{BBD89957-39D4-234B-A6B5-9C796B5F2E80}">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53" authorId="1" shapeId="0" xr:uid="{BA100ADA-FE01-E549-B0F8-700F22DD7D53}">
      <text>
        <r>
          <rPr>
            <sz val="11"/>
            <color theme="1"/>
            <rFont val="Aptos Narrow"/>
            <family val="2"/>
            <scheme val="minor"/>
          </rPr>
          <t>Regle convenue pour les modeles maison sans distribution publique.</t>
        </r>
      </text>
    </comment>
    <comment ref="H53" authorId="1" shapeId="0" xr:uid="{0F42A2F1-52A0-EE44-834E-23E192BB4E1A}">
      <text>
        <r>
          <rPr>
            <sz val="11"/>
            <color theme="1"/>
            <rFont val="Aptos Narrow"/>
            <family val="2"/>
            <scheme val="minor"/>
          </rPr>
          <t>Regle convenue pour les modeles maison sans distribution publique.</t>
        </r>
      </text>
    </comment>
    <comment ref="I53" authorId="1" shapeId="0" xr:uid="{5F1C84BD-F9E1-4140-9C4A-4653F020CD5E}">
      <text>
        <r>
          <rPr>
            <sz val="11"/>
            <color theme="1"/>
            <rFont val="Aptos Narrow"/>
            <family val="2"/>
            <scheme val="minor"/>
          </rPr>
          <t>profil allege (modele maison): valeur derivee de l etude du corpus (calcule sur time_horizon_start/end).</t>
        </r>
      </text>
    </comment>
    <comment ref="J53" authorId="1" shapeId="0" xr:uid="{DD220A52-C566-A24B-AE64-1BB47AB4F444}">
      <text>
        <r>
          <rPr>
            <sz val="11"/>
            <color theme="1"/>
            <rFont val="Aptos Narrow"/>
            <family val="2"/>
            <scheme val="minor"/>
          </rPr>
          <t>profil allege (modele maison): valeur derivee de l etude du corpus (champ scale).</t>
        </r>
      </text>
    </comment>
    <comment ref="L53" authorId="1" shapeId="0" xr:uid="{B39EEE03-DFB7-B44D-90D3-B8A3F14128F6}">
      <text>
        <r>
          <rPr>
            <sz val="11"/>
            <color theme="1"/>
            <rFont val="Aptos Narrow"/>
            <family val="2"/>
            <scheme val="minor"/>
          </rPr>
          <t>Regle convenue pour les modeles maison sans distribution publique.</t>
        </r>
      </text>
    </comment>
    <comment ref="M53" authorId="1" shapeId="0" xr:uid="{F973EE53-F574-4E42-A821-3AFBB3DC2805}">
      <text>
        <r>
          <rPr>
            <sz val="11"/>
            <color theme="1"/>
            <rFont val="Aptos Narrow"/>
            <family val="2"/>
            <scheme val="minor"/>
          </rPr>
          <t>Regle convenue pour les modeles maison sans distribution publique.</t>
        </r>
      </text>
    </comment>
    <comment ref="N53" authorId="1" shapeId="0" xr:uid="{89583103-4D3D-E54D-A6BF-5E3A57F6AB0A}">
      <text>
        <r>
          <rPr>
            <sz val="11"/>
            <color theme="1"/>
            <rFont val="Aptos Narrow"/>
            <family val="2"/>
            <scheme val="minor"/>
          </rPr>
          <t>Regle convenue pour les modeles maison sans distribution publique.</t>
        </r>
      </text>
    </comment>
    <comment ref="O53" authorId="1" shapeId="0" xr:uid="{619AB401-8E22-C94C-83BA-DC137E75139A}">
      <text>
        <r>
          <rPr>
            <sz val="11"/>
            <color theme="1"/>
            <rFont val="Aptos Narrow"/>
            <family val="2"/>
            <scheme val="minor"/>
          </rPr>
          <t>Regle convenue pour les modeles maison sans distribution publique.</t>
        </r>
      </text>
    </comment>
    <comment ref="Q53" authorId="1" shapeId="0" xr:uid="{AF1F59C0-5669-714C-91B1-E1AC0C755310}">
      <text>
        <r>
          <rPr>
            <sz val="11"/>
            <color theme="1"/>
            <rFont val="Aptos Narrow"/>
            <family val="2"/>
            <scheme val="minor"/>
          </rPr>
          <t>Regle convenue pour les modeles maison sans distribution publique.</t>
        </r>
      </text>
    </comment>
    <comment ref="R53" authorId="1" shapeId="0" xr:uid="{C704B69D-FB3A-8C4B-A8BF-789363CBF2B8}">
      <text>
        <r>
          <rPr>
            <sz val="11"/>
            <color theme="1"/>
            <rFont val="Aptos Narrow"/>
            <family val="2"/>
            <scheme val="minor"/>
          </rPr>
          <t>Regle convenue pour les modeles maison (systeme non precise).</t>
        </r>
      </text>
    </comment>
    <comment ref="T53" authorId="1" shapeId="0" xr:uid="{4B5FE033-FFE9-A747-95DB-E0F8C38B586B}">
      <text>
        <r>
          <rPr>
            <sz val="11"/>
            <color theme="1"/>
            <rFont val="Aptos Narrow"/>
            <family val="2"/>
            <scheme val="minor"/>
          </rPr>
          <t>Valeur existante conservee. Suggestion derivee du champ study_category de l etude: minigrid_hybrid_design,national_planning.</t>
        </r>
      </text>
    </comment>
    <comment ref="U53" authorId="1" shapeId="0" xr:uid="{0F6BB1CE-C87F-8C41-AD94-D786A62EAEEC}">
      <text>
        <r>
          <rPr>
            <sz val="11"/>
            <color theme="1"/>
            <rFont val="Aptos Narrow"/>
            <family val="2"/>
            <scheme val="minor"/>
          </rPr>
          <t>profil allege (modele maison): valeur derivee de l etude du corpus (champ clean_cooking).</t>
        </r>
      </text>
    </comment>
    <comment ref="V53" authorId="1" shapeId="0" xr:uid="{B5321242-2A7E-314A-AAED-7681774B28DB}">
      <text>
        <r>
          <rPr>
            <sz val="11"/>
            <color theme="1"/>
            <rFont val="Aptos Narrow"/>
            <family val="2"/>
            <scheme val="minor"/>
          </rPr>
          <t>profil allege (modele maison): valeur derivee de l etude du corpus (champ financing_modelling).</t>
        </r>
      </text>
    </comment>
    <comment ref="W53" authorId="1" shapeId="0" xr:uid="{90220723-43BD-6441-8BEE-6CA5645146E5}">
      <text>
        <r>
          <rPr>
            <sz val="11"/>
            <color theme="1"/>
            <rFont val="Aptos Narrow"/>
            <family val="2"/>
            <scheme val="minor"/>
          </rPr>
          <t>profil allege (modele maison): valeur derivee de l etude du corpus (champ strenghts, extraction verifiee de l etude, decrit l application plus que l outil).</t>
        </r>
      </text>
    </comment>
    <comment ref="X53" authorId="1" shapeId="0" xr:uid="{78404365-459C-224B-A06E-24DBD2C9AB15}">
      <text>
        <r>
          <rPr>
            <sz val="11"/>
            <color theme="1"/>
            <rFont val="Aptos Narrow"/>
            <family val="2"/>
            <scheme val="minor"/>
          </rPr>
          <t>profil allege (modele maison): valeur derivee de l etude du corpus (champ weaknesses, extraction verifiee de l etude, decrit l application plus que l outil).</t>
        </r>
      </text>
    </comment>
    <comment ref="Z53" authorId="1" shapeId="0" xr:uid="{A6C4417D-978F-D847-B759-FD2E5181E553}">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53" authorId="1" shapeId="0" xr:uid="{8F4FF43C-2773-054F-A63E-8BF5AA4ABD98}">
      <text>
        <r>
          <rPr>
            <sz val="11"/>
            <color rgb="FF000000"/>
            <rFont val="Calibri"/>
            <family val="2"/>
          </rPr>
          <t>Source = l etude du corpus qui applique le modele.</t>
        </r>
      </text>
    </comment>
    <comment ref="AC53" authorId="1" shapeId="0" xr:uid="{EF299E87-3673-0842-867C-F14DEDA2887E}">
      <text>
        <r>
          <rPr>
            <sz val="11"/>
            <color theme="1"/>
            <rFont val="Aptos Narrow"/>
            <family val="2"/>
            <scheme val="minor"/>
          </rPr>
          <t>Annee de publication de l etude source.</t>
        </r>
      </text>
    </comment>
    <comment ref="D54" authorId="1" shapeId="0" xr:uid="{D49020BE-2C90-A941-99B6-F87259645156}">
      <text>
        <r>
          <rPr>
            <sz val="11"/>
            <color theme="1"/>
            <rFont val="Aptos Narrow"/>
            <family val="2"/>
            <scheme val="minor"/>
          </rPr>
          <t>profil allege (modele maison): valeur derivee de l etude du corpus (champ author_origin).
Ancienne valeur: IT,US,KE. Regle convenue: JRC = EU (outil developpe au JRC avec Oxfam America et African Solar Designs).</t>
        </r>
      </text>
    </comment>
    <comment ref="E54" authorId="1" shapeId="0" xr:uid="{14881B8F-9EE3-1D49-A556-85495ECBBE10}">
      <text>
        <r>
          <rPr>
            <sz val="11"/>
            <color theme="1"/>
            <rFont val="Aptos Narrow"/>
            <family val="2"/>
            <scheme val="minor"/>
          </rPr>
          <t xml:space="preserve">profil allege (modele maison): valeur derivee de l etude du corpus (champ Authors affiliation de l etude 308).
Ancienne valeur: European Commission Joint Research Centre (JRC), Ispra, Italy; Oxfam America, Washington DC, USA; African Solar Designs, Nairobi, Kenya. </t>
        </r>
      </text>
    </comment>
    <comment ref="F54" authorId="1" shapeId="0" xr:uid="{E77172D8-99C8-FA45-BE5C-93FC069D285E}">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54" authorId="1" shapeId="0" xr:uid="{99B82AD4-EFA6-0841-B6DF-D93FD98CA421}">
      <text>
        <r>
          <rPr>
            <sz val="11"/>
            <color theme="1"/>
            <rFont val="Aptos Narrow"/>
            <family val="2"/>
            <scheme val="minor"/>
          </rPr>
          <t>Regle convenue pour les modeles maison sans distribution publique.</t>
        </r>
      </text>
    </comment>
    <comment ref="H54" authorId="1" shapeId="0" xr:uid="{69F61869-35BE-1E44-9607-1BBDD70BB4CC}">
      <text>
        <r>
          <rPr>
            <sz val="11"/>
            <color theme="1"/>
            <rFont val="Aptos Narrow"/>
            <family val="2"/>
            <scheme val="minor"/>
          </rPr>
          <t>Regle convenue pour les modeles maison sans distribution publique.</t>
        </r>
      </text>
    </comment>
    <comment ref="J54" authorId="1" shapeId="0" xr:uid="{A52FFD97-A4BB-A44F-B2BA-D8F3306456D2}">
      <text>
        <r>
          <rPr>
            <sz val="11"/>
            <color theme="1"/>
            <rFont val="Aptos Narrow"/>
            <family val="2"/>
            <scheme val="minor"/>
          </rPr>
          <t>profil allege (modele maison): valeur derivee de l etude du corpus (champ scale).</t>
        </r>
      </text>
    </comment>
    <comment ref="L54" authorId="1" shapeId="0" xr:uid="{91F8BE8A-5590-7E47-9150-0BD1112DD8FB}">
      <text>
        <r>
          <rPr>
            <sz val="11"/>
            <color theme="1"/>
            <rFont val="Aptos Narrow"/>
            <family val="2"/>
            <scheme val="minor"/>
          </rPr>
          <t>Regle convenue pour les modeles maison sans distribution publique.</t>
        </r>
      </text>
    </comment>
    <comment ref="M54" authorId="1" shapeId="0" xr:uid="{CB0422C6-34B4-9446-8425-929ABC36CD8F}">
      <text>
        <r>
          <rPr>
            <sz val="11"/>
            <color theme="1"/>
            <rFont val="Aptos Narrow"/>
            <family val="2"/>
            <scheme val="minor"/>
          </rPr>
          <t>Regle convenue pour les modeles maison sans distribution publique.</t>
        </r>
      </text>
    </comment>
    <comment ref="N54" authorId="1" shapeId="0" xr:uid="{588F49C4-DCD3-9A45-B652-FCF695EAA1BB}">
      <text>
        <r>
          <rPr>
            <sz val="11"/>
            <color theme="1"/>
            <rFont val="Aptos Narrow"/>
            <family val="2"/>
            <scheme val="minor"/>
          </rPr>
          <t>Regle convenue pour les modeles maison sans distribution publique.</t>
        </r>
      </text>
    </comment>
    <comment ref="O54" authorId="1" shapeId="0" xr:uid="{2B58D52E-9944-F944-85F1-C21ECCF3C208}">
      <text>
        <r>
          <rPr>
            <sz val="11"/>
            <color theme="1"/>
            <rFont val="Aptos Narrow"/>
            <family val="2"/>
            <scheme val="minor"/>
          </rPr>
          <t>Regle convenue pour les modeles maison sans distribution publique.</t>
        </r>
      </text>
    </comment>
    <comment ref="Q54" authorId="1" shapeId="0" xr:uid="{5EE9D27E-14B5-E34A-8E83-5105D3CCB0F3}">
      <text>
        <r>
          <rPr>
            <sz val="11"/>
            <color theme="1"/>
            <rFont val="Aptos Narrow"/>
            <family val="2"/>
            <scheme val="minor"/>
          </rPr>
          <t>Regle convenue pour les modeles maison sans distribution publique.</t>
        </r>
      </text>
    </comment>
    <comment ref="R54" authorId="1" shapeId="0" xr:uid="{20076BC4-A941-F642-86E1-4894041B8CB4}">
      <text>
        <r>
          <rPr>
            <sz val="11"/>
            <color theme="1"/>
            <rFont val="Aptos Narrow"/>
            <family val="2"/>
            <scheme val="minor"/>
          </rPr>
          <t>Regle convenue pour les modeles maison (systeme non precise).</t>
        </r>
      </text>
    </comment>
    <comment ref="T54" authorId="1" shapeId="0" xr:uid="{B8E61786-203E-F64C-878F-EFFA0DF9D2C1}">
      <text>
        <r>
          <rPr>
            <sz val="11"/>
            <color theme="1"/>
            <rFont val="Aptos Narrow"/>
            <family val="2"/>
            <scheme val="minor"/>
          </rPr>
          <t>Valeur existante conservee. Suggestion derivee du champ study_category de l etude: geospatial_analysis.</t>
        </r>
      </text>
    </comment>
    <comment ref="U54" authorId="1" shapeId="0" xr:uid="{2C48B649-4639-C14D-9DBE-92DB667DF4AB}">
      <text>
        <r>
          <rPr>
            <sz val="11"/>
            <color theme="1"/>
            <rFont val="Aptos Narrow"/>
            <family val="2"/>
            <scheme val="minor"/>
          </rPr>
          <t>profil allege (modele maison): valeur derivee de l etude du corpus (champ clean_cooking).</t>
        </r>
      </text>
    </comment>
    <comment ref="Z54" authorId="1" shapeId="0" xr:uid="{0B211E1C-2937-5641-BD36-37F037F0E8F3}">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54" authorId="1" shapeId="0" xr:uid="{B7C9D768-BA02-5746-8E9D-57AFE52C68E8}">
      <text>
        <r>
          <rPr>
            <sz val="11"/>
            <color theme="1"/>
            <rFont val="Aptos Narrow"/>
            <family val="2"/>
            <scheme val="minor"/>
          </rPr>
          <t>Source = l etude du corpus qui applique le modele.</t>
        </r>
      </text>
    </comment>
    <comment ref="AC54" authorId="1" shapeId="0" xr:uid="{DB336372-720D-D543-A750-F06B9B5EA9DE}">
      <text>
        <r>
          <rPr>
            <sz val="11"/>
            <color theme="1"/>
            <rFont val="Aptos Narrow"/>
            <family val="2"/>
            <scheme val="minor"/>
          </rPr>
          <t>Annee de publication de l etude source.</t>
        </r>
      </text>
    </comment>
    <comment ref="C55" authorId="1" shapeId="0" xr:uid="{308883AE-BE73-F241-8849-F8C7A4A16096}">
      <text>
        <r>
          <rPr>
            <sz val="11"/>
            <color rgb="FF000000"/>
            <rFont val="Aptos Narrow"/>
            <family val="2"/>
          </rPr>
          <t>Ancienne valeur: demand_forecast. Simulation energetique urbaine (batiments), suggestion du rapport.</t>
        </r>
      </text>
    </comment>
    <comment ref="D55" authorId="1" shapeId="0" xr:uid="{8656407C-BBD2-A04E-9320-6AFB35952068}">
      <text>
        <r>
          <rPr>
            <sz val="11"/>
            <color theme="1"/>
            <rFont val="Aptos Narrow"/>
            <family val="2"/>
            <scheme val="minor"/>
          </rPr>
          <t>City Energy Analyst, ETH Zurich.</t>
        </r>
      </text>
    </comment>
    <comment ref="F55" authorId="1" shapeId="0" xr:uid="{0F0E1C28-62D9-F249-9229-CEC95FA8E217}">
      <text>
        <r>
          <rPr>
            <sz val="11"/>
            <color theme="1"/>
            <rFont val="Aptos Narrow"/>
            <family val="2"/>
            <scheme val="minor"/>
          </rPr>
          <t>MIT.</t>
        </r>
      </text>
    </comment>
    <comment ref="G55" authorId="1" shapeId="0" xr:uid="{8425A47D-2DE6-6F49-9B06-F4CC0749A0BD}">
      <text>
        <r>
          <rPr>
            <sz val="11"/>
            <color theme="1"/>
            <rFont val="Aptos Narrow"/>
            <family val="2"/>
            <scheme val="minor"/>
          </rPr>
          <t>Open source, gratuit.</t>
        </r>
      </text>
    </comment>
    <comment ref="I55" authorId="1" shapeId="0" xr:uid="{42E27F26-DB2F-1446-90C0-0DE77B9B130D}">
      <text>
        <r>
          <rPr>
            <sz val="11"/>
            <color theme="1"/>
            <rFont val="Aptos Narrow"/>
            <family val="2"/>
            <scheme val="minor"/>
          </rPr>
          <t>Appreciation Claude (non verifiee sur le web dans cette passe): a controler dans la documentation officielle.</t>
        </r>
      </text>
    </comment>
    <comment ref="J55" authorId="1" shapeId="0" xr:uid="{0B7DE886-AACC-6947-A02A-8DC307F810DB}">
      <text>
        <r>
          <rPr>
            <sz val="11"/>
            <color theme="1"/>
            <rFont val="Aptos Narrow"/>
            <family val="2"/>
            <scheme val="minor"/>
          </rPr>
          <t>Appreciation Claude (non verifiee sur le web dans cette passe): a controler dans la documentation officielle.</t>
        </r>
      </text>
    </comment>
    <comment ref="K55" authorId="1" shapeId="0" xr:uid="{76970888-059F-CB49-B0A4-1A5612BCCB59}">
      <text>
        <r>
          <rPr>
            <sz val="11"/>
            <color theme="1"/>
            <rFont val="Aptos Narrow"/>
            <family val="2"/>
            <scheme val="minor"/>
          </rPr>
          <t>Appreciation Claude (non verifiee sur le web dans cette passe): a controler dans la documentation officielle.</t>
        </r>
      </text>
    </comment>
    <comment ref="L55" authorId="1" shapeId="0" xr:uid="{8D0B9CAD-9191-9F40-8741-26F47C0FB81C}">
      <text>
        <r>
          <rPr>
            <sz val="11"/>
            <color theme="1"/>
            <rFont val="Aptos Narrow"/>
            <family val="2"/>
            <scheme val="minor"/>
          </rPr>
          <t>Appreciation Claude (non verifiee sur le web dans cette passe): a controler dans la documentation officielle.</t>
        </r>
      </text>
    </comment>
    <comment ref="M55" authorId="1" shapeId="0" xr:uid="{54A02B97-56F4-8C48-A1AA-F2912F46D1D2}">
      <text>
        <r>
          <rPr>
            <sz val="11"/>
            <color theme="1"/>
            <rFont val="Aptos Narrow"/>
            <family val="2"/>
            <scheme val="minor"/>
          </rPr>
          <t>Appreciation Claude (non verifiee sur le web dans cette passe): a controler dans la documentation officielle.</t>
        </r>
      </text>
    </comment>
    <comment ref="N55" authorId="1" shapeId="0" xr:uid="{0A5639F0-2C58-9544-A482-08649AAD4BB3}">
      <text>
        <r>
          <rPr>
            <sz val="11"/>
            <color theme="1"/>
            <rFont val="Aptos Narrow"/>
            <family val="2"/>
            <scheme val="minor"/>
          </rPr>
          <t>Appreciation Claude (non verifiee sur le web dans cette passe): a controler dans la documentation officielle.</t>
        </r>
      </text>
    </comment>
    <comment ref="O55" authorId="1" shapeId="0" xr:uid="{6D3CEE37-A2D1-4743-A697-776044F6A64D}">
      <text>
        <r>
          <rPr>
            <sz val="11"/>
            <color theme="1"/>
            <rFont val="Aptos Narrow"/>
            <family val="2"/>
            <scheme val="minor"/>
          </rPr>
          <t>Appreciation Claude (non verifiee sur le web dans cette passe): a controler dans la documentation officielle.</t>
        </r>
      </text>
    </comment>
    <comment ref="P55" authorId="1" shapeId="0" xr:uid="{C45D7D7E-3036-8549-A075-B8A555968DC7}">
      <text>
        <r>
          <rPr>
            <sz val="11"/>
            <color theme="1"/>
            <rFont val="Aptos Narrow"/>
            <family val="2"/>
            <scheme val="minor"/>
          </rPr>
          <t>Appreciation Claude (non verifiee sur le web dans cette passe): a controler dans la documentation officielle.</t>
        </r>
      </text>
    </comment>
    <comment ref="Q55" authorId="1" shapeId="0" xr:uid="{1F4178C4-F5AA-4C41-AE29-359006CD375C}">
      <text>
        <r>
          <rPr>
            <sz val="11"/>
            <color theme="1"/>
            <rFont val="Aptos Narrow"/>
            <family val="2"/>
            <scheme val="minor"/>
          </rPr>
          <t>Appreciation Claude (non verifiee sur le web dans cette passe): a controler dans la documentation officielle.</t>
        </r>
      </text>
    </comment>
    <comment ref="R55" authorId="1" shapeId="0" xr:uid="{58793F00-FBED-1143-81D4-EE05C7D57338}">
      <text>
        <r>
          <rPr>
            <sz val="11"/>
            <color theme="1"/>
            <rFont val="Aptos Narrow"/>
            <family val="2"/>
            <scheme val="minor"/>
          </rPr>
          <t>Python, multiplateforme.</t>
        </r>
      </text>
    </comment>
    <comment ref="U55" authorId="1" shapeId="0" xr:uid="{447C7BD7-C0EC-CA4A-8445-1F5F8F951DEE}">
      <text>
        <r>
          <rPr>
            <sz val="11"/>
            <color theme="1"/>
            <rFont val="Aptos Narrow"/>
            <family val="2"/>
            <scheme val="minor"/>
          </rPr>
          <t>Appreciation Claude (non verifiee sur le web dans cette passe): a controler dans la documentation officielle.</t>
        </r>
      </text>
    </comment>
    <comment ref="V55" authorId="1" shapeId="0" xr:uid="{78F485DA-EEF5-C242-8403-B6AD7618B913}">
      <text>
        <r>
          <rPr>
            <sz val="11"/>
            <color theme="1"/>
            <rFont val="Aptos Narrow"/>
            <family val="2"/>
            <scheme val="minor"/>
          </rPr>
          <t>Appreciation Claude (non verifiee sur le web dans cette passe): a controler dans la documentation officielle.</t>
        </r>
      </text>
    </comment>
    <comment ref="Z55" authorId="1" shapeId="0" xr:uid="{C9C97EB5-782D-ED45-A081-1C82640A7B3D}">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55" authorId="1" shapeId="0" xr:uid="{625E2E75-C9A7-F04D-B5BC-6683FCDFF4A2}">
      <text>
        <r>
          <rPr>
            <sz val="11"/>
            <color theme="1"/>
            <rFont val="Aptos Narrow"/>
            <family val="2"/>
            <scheme val="minor"/>
          </rPr>
          <t>Appreciation Claude (non verifiee sur le web dans cette passe): a controler dans la documentation officielle.</t>
        </r>
      </text>
    </comment>
    <comment ref="F56" authorId="1" shapeId="0" xr:uid="{94A70283-C48B-AA4F-A3A6-BA0FCF97908F}">
      <text>
        <r>
          <rPr>
            <sz val="11"/>
            <color theme="1"/>
            <rFont val="Aptos Narrow"/>
            <family val="2"/>
            <scheme val="minor"/>
          </rPr>
          <t>Confirme: MIT, TU Berlin.</t>
        </r>
      </text>
    </comment>
    <comment ref="G56" authorId="1" shapeId="0" xr:uid="{B539BC9F-8E5B-8149-8C3F-248F4C3BB31C}">
      <text>
        <r>
          <rPr>
            <sz val="11"/>
            <color theme="1"/>
            <rFont val="Aptos Narrow"/>
            <family val="2"/>
            <scheme val="minor"/>
          </rPr>
          <t>Open source, gratuit.</t>
        </r>
      </text>
    </comment>
    <comment ref="H56" authorId="1" shapeId="0" xr:uid="{28287B27-278E-DC41-8456-7FA35272AFE9}">
      <text>
        <r>
          <rPr>
            <sz val="11"/>
            <color theme="1"/>
            <rFont val="Aptos Narrow"/>
            <family val="2"/>
            <scheme val="minor"/>
          </rPr>
          <t>Open source, gratuit.</t>
        </r>
      </text>
    </comment>
    <comment ref="I56" authorId="1" shapeId="0" xr:uid="{162448F4-FB06-544F-9340-7708EFED6608}">
      <text>
        <r>
          <rPr>
            <sz val="11"/>
            <color theme="1"/>
            <rFont val="Aptos Narrow"/>
            <family val="2"/>
            <scheme val="minor"/>
          </rPr>
          <t>Appreciation Claude (non verifiee sur le web dans cette passe): a controler dans la documentation officielle.</t>
        </r>
      </text>
    </comment>
    <comment ref="J56" authorId="1" shapeId="0" xr:uid="{4F3B97DA-8DD9-9F4F-8417-76435AEC3DFD}">
      <text>
        <r>
          <rPr>
            <sz val="11"/>
            <color theme="1"/>
            <rFont val="Aptos Narrow"/>
            <family val="2"/>
            <scheme val="minor"/>
          </rPr>
          <t>Appreciation Claude (non verifiee sur le web dans cette passe): a controler dans la documentation officielle.</t>
        </r>
      </text>
    </comment>
    <comment ref="K56" authorId="1" shapeId="0" xr:uid="{C8C044E3-24C1-5E42-99E3-37B86746C34D}">
      <text>
        <r>
          <rPr>
            <sz val="11"/>
            <color theme="1"/>
            <rFont val="Aptos Narrow"/>
            <family val="2"/>
            <scheme val="minor"/>
          </rPr>
          <t>Appreciation Claude (non verifiee sur le web dans cette passe): a controler dans la documentation officielle.</t>
        </r>
      </text>
    </comment>
    <comment ref="L56" authorId="1" shapeId="0" xr:uid="{591F02F9-5402-0646-BE37-36EBAD1EA83F}">
      <text>
        <r>
          <rPr>
            <sz val="11"/>
            <color theme="1"/>
            <rFont val="Aptos Narrow"/>
            <family val="2"/>
            <scheme val="minor"/>
          </rPr>
          <t>Appreciation Claude (non verifiee sur le web dans cette passe): a controler dans la documentation officielle.</t>
        </r>
      </text>
    </comment>
    <comment ref="M56" authorId="1" shapeId="0" xr:uid="{565C73CD-A465-D144-9652-A22A54816FEF}">
      <text>
        <r>
          <rPr>
            <sz val="11"/>
            <color theme="1"/>
            <rFont val="Aptos Narrow"/>
            <family val="2"/>
            <scheme val="minor"/>
          </rPr>
          <t>Appreciation Claude (non verifiee sur le web dans cette passe): a controler dans la documentation officielle.</t>
        </r>
      </text>
    </comment>
    <comment ref="N56" authorId="1" shapeId="0" xr:uid="{7F295D86-72CA-E848-AC2C-8A08F07E2167}">
      <text>
        <r>
          <rPr>
            <sz val="11"/>
            <color theme="1"/>
            <rFont val="Aptos Narrow"/>
            <family val="2"/>
            <scheme val="minor"/>
          </rPr>
          <t>Appreciation Claude (non verifiee sur le web dans cette passe): a controler dans la documentation officielle.</t>
        </r>
      </text>
    </comment>
    <comment ref="O56" authorId="1" shapeId="0" xr:uid="{197DA405-DAD9-3E47-BE71-FD5221C00651}">
      <text>
        <r>
          <rPr>
            <sz val="11"/>
            <color theme="1"/>
            <rFont val="Aptos Narrow"/>
            <family val="2"/>
            <scheme val="minor"/>
          </rPr>
          <t>Appreciation Claude (non verifiee sur le web dans cette passe): a controler dans la documentation officielle.</t>
        </r>
      </text>
    </comment>
    <comment ref="P56" authorId="1" shapeId="0" xr:uid="{CD081C65-137A-264A-A9D4-296DD3CD049E}">
      <text>
        <r>
          <rPr>
            <sz val="11"/>
            <color theme="1"/>
            <rFont val="Aptos Narrow"/>
            <family val="2"/>
            <scheme val="minor"/>
          </rPr>
          <t>Ecrit en Julia.</t>
        </r>
      </text>
    </comment>
    <comment ref="Q56" authorId="1" shapeId="0" xr:uid="{6361DF92-4481-E242-A9B9-AFEA09AB7097}">
      <text>
        <r>
          <rPr>
            <sz val="11"/>
            <color theme="1"/>
            <rFont val="Aptos Narrow"/>
            <family val="2"/>
            <scheme val="minor"/>
          </rPr>
          <t>Appreciation Claude (non verifiee sur le web dans cette passe): a controler dans la documentation officielle.</t>
        </r>
      </text>
    </comment>
    <comment ref="R56" authorId="1" shapeId="0" xr:uid="{8402D108-B58F-D24D-9B0C-F891476EB1D2}">
      <text>
        <r>
          <rPr>
            <sz val="11"/>
            <color theme="1"/>
            <rFont val="Aptos Narrow"/>
            <family val="2"/>
            <scheme val="minor"/>
          </rPr>
          <t>Julia, multiplateforme.</t>
        </r>
      </text>
    </comment>
    <comment ref="T56" authorId="1" shapeId="0" xr:uid="{BFCF51F6-7E35-144E-AC38-B285A3B2696C}">
      <text>
        <r>
          <rPr>
            <sz val="11"/>
            <color theme="1"/>
            <rFont val="Aptos Narrow"/>
            <family val="2"/>
            <scheme val="minor"/>
          </rPr>
          <t>Appreciation Claude (non verifiee sur le web dans cette passe): a controler dans la documentation officielle.</t>
        </r>
      </text>
    </comment>
    <comment ref="U56" authorId="1" shapeId="0" xr:uid="{EB05C7F6-C4F4-CC48-A72D-B6E531D4D538}">
      <text>
        <r>
          <rPr>
            <sz val="11"/>
            <color theme="1"/>
            <rFont val="Aptos Narrow"/>
            <family val="2"/>
            <scheme val="minor"/>
          </rPr>
          <t>Appreciation Claude (non verifiee sur le web dans cette passe): a controler dans la documentation officielle.</t>
        </r>
      </text>
    </comment>
    <comment ref="V56" authorId="1" shapeId="0" xr:uid="{55BF413B-19B9-9A47-ADB9-BB1AD30F4940}">
      <text>
        <r>
          <rPr>
            <sz val="11"/>
            <color theme="1"/>
            <rFont val="Aptos Narrow"/>
            <family val="2"/>
            <scheme val="minor"/>
          </rPr>
          <t>Appreciation Claude (non verifiee sur le web dans cette passe): a controler dans la documentation officielle.</t>
        </r>
      </text>
    </comment>
    <comment ref="Z56" authorId="1" shapeId="0" xr:uid="{1AC40E7A-2599-8F40-83B3-85065D715A12}">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56" authorId="1" shapeId="0" xr:uid="{1A18B0FD-DAA8-9448-A3D0-8E204F545C65}">
      <text>
        <r>
          <rPr>
            <sz val="11"/>
            <color theme="1"/>
            <rFont val="Aptos Narrow"/>
            <family val="2"/>
            <scheme val="minor"/>
          </rPr>
          <t>Appreciation Claude (non verifiee sur le web dans cette passe): a controler dans la documentation officielle.</t>
        </r>
      </text>
    </comment>
    <comment ref="G57" authorId="1" shapeId="0" xr:uid="{745FFF40-0CE3-6346-B549-85C75CE77B46}">
      <text>
        <r>
          <rPr>
            <sz val="11"/>
            <color theme="1"/>
            <rFont val="Aptos Narrow"/>
            <family val="2"/>
            <scheme val="minor"/>
          </rPr>
          <t>Appreciation Claude (non verifiee sur le web dans cette passe): a controler dans la documentation officielle.</t>
        </r>
      </text>
    </comment>
    <comment ref="H57" authorId="1" shapeId="0" xr:uid="{FCE13333-06AE-E445-ABDD-F32F3A097F6C}">
      <text>
        <r>
          <rPr>
            <sz val="11"/>
            <color theme="1"/>
            <rFont val="Aptos Narrow"/>
            <family val="2"/>
            <scheme val="minor"/>
          </rPr>
          <t>Appreciation Claude (non verifiee sur le web dans cette passe): a controler dans la documentation officielle.</t>
        </r>
      </text>
    </comment>
    <comment ref="I57" authorId="1" shapeId="0" xr:uid="{0EB2807D-4DDA-0841-BF39-6A3D09796E8C}">
      <text>
        <r>
          <rPr>
            <sz val="11"/>
            <color theme="1"/>
            <rFont val="Aptos Narrow"/>
            <family val="2"/>
            <scheme val="minor"/>
          </rPr>
          <t>Appreciation Claude (non verifiee sur le web dans cette passe): a controler dans la documentation officielle.</t>
        </r>
      </text>
    </comment>
    <comment ref="J57" authorId="1" shapeId="0" xr:uid="{F17A49AB-1CFD-C143-ADA0-416767ABA1BF}">
      <text>
        <r>
          <rPr>
            <sz val="11"/>
            <color theme="1"/>
            <rFont val="Aptos Narrow"/>
            <family val="2"/>
            <scheme val="minor"/>
          </rPr>
          <t>Appreciation Claude (non verifiee sur le web dans cette passe): a controler dans la documentation officielle.</t>
        </r>
      </text>
    </comment>
    <comment ref="K57" authorId="1" shapeId="0" xr:uid="{69A5338B-CE73-574B-9619-DBB884C1DB78}">
      <text>
        <r>
          <rPr>
            <sz val="11"/>
            <color theme="1"/>
            <rFont val="Aptos Narrow"/>
            <family val="2"/>
            <scheme val="minor"/>
          </rPr>
          <t>Appreciation Claude (non verifiee sur le web dans cette passe): a controler dans la documentation officielle.</t>
        </r>
      </text>
    </comment>
    <comment ref="L57" authorId="1" shapeId="0" xr:uid="{4F820FF9-5826-184F-B96D-DA4AF1D7467E}">
      <text>
        <r>
          <rPr>
            <sz val="11"/>
            <color theme="1"/>
            <rFont val="Aptos Narrow"/>
            <family val="2"/>
            <scheme val="minor"/>
          </rPr>
          <t>Appreciation Claude (non verifiee sur le web dans cette passe): a controler dans la documentation officielle.</t>
        </r>
      </text>
    </comment>
    <comment ref="M57" authorId="1" shapeId="0" xr:uid="{06EA865C-DB82-824F-8B17-903A2AD3DF57}">
      <text>
        <r>
          <rPr>
            <sz val="11"/>
            <color theme="1"/>
            <rFont val="Aptos Narrow"/>
            <family val="2"/>
            <scheme val="minor"/>
          </rPr>
          <t>Appreciation Claude (non verifiee sur le web dans cette passe): a controler dans la documentation officielle.</t>
        </r>
      </text>
    </comment>
    <comment ref="N57" authorId="1" shapeId="0" xr:uid="{FDA27B5E-1700-574B-A6AA-3C7B31F2ED80}">
      <text>
        <r>
          <rPr>
            <sz val="11"/>
            <color theme="1"/>
            <rFont val="Aptos Narrow"/>
            <family val="2"/>
            <scheme val="minor"/>
          </rPr>
          <t>Appreciation Claude (non verifiee sur le web dans cette passe): a controler dans la documentation officielle.</t>
        </r>
      </text>
    </comment>
    <comment ref="O57" authorId="1" shapeId="0" xr:uid="{D9577979-92CD-ED4F-88EF-FAD707737618}">
      <text>
        <r>
          <rPr>
            <sz val="11"/>
            <color theme="1"/>
            <rFont val="Aptos Narrow"/>
            <family val="2"/>
            <scheme val="minor"/>
          </rPr>
          <t>Appreciation Claude (non verifiee sur le web dans cette passe): a controler dans la documentation officielle.</t>
        </r>
      </text>
    </comment>
    <comment ref="P57" authorId="1" shapeId="0" xr:uid="{65F940A8-A56E-C344-8241-5C3CE7AF7E5B}">
      <text>
        <r>
          <rPr>
            <sz val="11"/>
            <color theme="1"/>
            <rFont val="Aptos Narrow"/>
            <family val="2"/>
            <scheme val="minor"/>
          </rPr>
          <t>Appreciation Claude (non verifiee sur le web dans cette passe): a controler dans la documentation officielle.</t>
        </r>
      </text>
    </comment>
    <comment ref="Q57" authorId="1" shapeId="0" xr:uid="{3516C1BF-FD79-1E42-B5E1-1490C196F0E3}">
      <text>
        <r>
          <rPr>
            <sz val="11"/>
            <color theme="1"/>
            <rFont val="Aptos Narrow"/>
            <family val="2"/>
            <scheme val="minor"/>
          </rPr>
          <t>Appreciation Claude (non verifiee sur le web dans cette passe): a controler dans la documentation officielle.</t>
        </r>
      </text>
    </comment>
    <comment ref="R57" authorId="1" shapeId="0" xr:uid="{C9D9FB9B-A3F7-194E-8F83-7DD88743B258}">
      <text>
        <r>
          <rPr>
            <sz val="11"/>
            <color theme="1"/>
            <rFont val="Aptos Narrow"/>
            <family val="2"/>
            <scheme val="minor"/>
          </rPr>
          <t>Appreciation Claude (non verifiee sur le web dans cette passe): a controler dans la documentation officielle.</t>
        </r>
      </text>
    </comment>
    <comment ref="T57" authorId="1" shapeId="0" xr:uid="{0FBA0172-A5B5-F344-AC59-9AE7C347C85B}">
      <text>
        <r>
          <rPr>
            <sz val="11"/>
            <color theme="1"/>
            <rFont val="Aptos Narrow"/>
            <family val="2"/>
            <scheme val="minor"/>
          </rPr>
          <t>Appreciation Claude (non verifiee sur le web dans cette passe): a controler dans la documentation officielle.</t>
        </r>
      </text>
    </comment>
    <comment ref="U57" authorId="1" shapeId="0" xr:uid="{C1772256-7FCA-BA4B-A644-9EDBE37B060B}">
      <text>
        <r>
          <rPr>
            <sz val="11"/>
            <color theme="1"/>
            <rFont val="Aptos Narrow"/>
            <family val="2"/>
            <scheme val="minor"/>
          </rPr>
          <t>Appreciation Claude (non verifiee sur le web dans cette passe): a controler dans la documentation officielle.</t>
        </r>
      </text>
    </comment>
    <comment ref="V57" authorId="1" shapeId="0" xr:uid="{4D725ED4-3797-5042-BC93-A4714A90B242}">
      <text>
        <r>
          <rPr>
            <sz val="11"/>
            <color theme="1"/>
            <rFont val="Aptos Narrow"/>
            <family val="2"/>
            <scheme val="minor"/>
          </rPr>
          <t>Appreciation Claude (non verifiee sur le web dans cette passe): a controler dans la documentation officielle.</t>
        </r>
      </text>
    </comment>
    <comment ref="Z57" authorId="1" shapeId="0" xr:uid="{B6BA713D-53DB-2A4D-89EF-387938DA2C1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57" authorId="1" shapeId="0" xr:uid="{46EC5E23-D35C-F845-A1F5-BFD98160C61B}">
      <text>
        <r>
          <rPr>
            <sz val="11"/>
            <color theme="1"/>
            <rFont val="Aptos Narrow"/>
            <family val="2"/>
            <scheme val="minor"/>
          </rPr>
          <t>Appreciation Claude (non verifiee sur le web dans cette passe): a controler dans la documentation officielle.</t>
        </r>
      </text>
    </comment>
    <comment ref="G58" authorId="1" shapeId="0" xr:uid="{974CFB51-E21D-FE43-ABC2-CC7F2A777D0A}">
      <text>
        <r>
          <rPr>
            <sz val="11"/>
            <color theme="1"/>
            <rFont val="Aptos Narrow"/>
            <family val="2"/>
            <scheme val="minor"/>
          </rPr>
          <t>Appreciation Claude (non verifiee sur le web dans cette passe): a controler dans la documentation officielle.</t>
        </r>
      </text>
    </comment>
    <comment ref="H58" authorId="1" shapeId="0" xr:uid="{890D0752-5898-CB4F-8387-22C9CA8B5EE9}">
      <text>
        <r>
          <rPr>
            <sz val="11"/>
            <color theme="1"/>
            <rFont val="Aptos Narrow"/>
            <family val="2"/>
            <scheme val="minor"/>
          </rPr>
          <t>Appreciation Claude (non verifiee sur le web dans cette passe): a controler dans la documentation officielle.</t>
        </r>
      </text>
    </comment>
    <comment ref="I58" authorId="1" shapeId="0" xr:uid="{8E0D254F-999C-A243-811A-4055A7591599}">
      <text>
        <r>
          <rPr>
            <sz val="11"/>
            <color theme="1"/>
            <rFont val="Aptos Narrow"/>
            <family val="2"/>
            <scheme val="minor"/>
          </rPr>
          <t>Appreciation Claude (non verifiee sur le web dans cette passe): a controler dans la documentation officielle.</t>
        </r>
      </text>
    </comment>
    <comment ref="J58" authorId="1" shapeId="0" xr:uid="{26C4F3FA-5C17-854A-9CCE-0AF0A6FDDB88}">
      <text>
        <r>
          <rPr>
            <sz val="11"/>
            <color theme="1"/>
            <rFont val="Aptos Narrow"/>
            <family val="2"/>
            <scheme val="minor"/>
          </rPr>
          <t>Appreciation Claude (non verifiee sur le web dans cette passe): a controler dans la documentation officielle.</t>
        </r>
      </text>
    </comment>
    <comment ref="K58" authorId="1" shapeId="0" xr:uid="{1D009E69-2663-0547-B051-4B2830883EC4}">
      <text>
        <r>
          <rPr>
            <sz val="11"/>
            <color theme="1"/>
            <rFont val="Aptos Narrow"/>
            <family val="2"/>
            <scheme val="minor"/>
          </rPr>
          <t>Appreciation Claude (non verifiee sur le web dans cette passe): a controler dans la documentation officielle.</t>
        </r>
      </text>
    </comment>
    <comment ref="L58" authorId="1" shapeId="0" xr:uid="{3D9F58BE-FC72-6446-833B-BE839C57C481}">
      <text>
        <r>
          <rPr>
            <sz val="11"/>
            <color theme="1"/>
            <rFont val="Aptos Narrow"/>
            <family val="2"/>
            <scheme val="minor"/>
          </rPr>
          <t>Appreciation Claude (non verifiee sur le web dans cette passe): a controler dans la documentation officielle.</t>
        </r>
      </text>
    </comment>
    <comment ref="M58" authorId="1" shapeId="0" xr:uid="{6F9AA734-7B90-3A4A-B11C-2C0769B655C2}">
      <text>
        <r>
          <rPr>
            <sz val="11"/>
            <color theme="1"/>
            <rFont val="Aptos Narrow"/>
            <family val="2"/>
            <scheme val="minor"/>
          </rPr>
          <t>Appreciation Claude (non verifiee sur le web dans cette passe): a controler dans la documentation officielle.</t>
        </r>
      </text>
    </comment>
    <comment ref="N58" authorId="1" shapeId="0" xr:uid="{EA820094-9276-A849-A4EB-B1E53090B302}">
      <text>
        <r>
          <rPr>
            <sz val="11"/>
            <color theme="1"/>
            <rFont val="Aptos Narrow"/>
            <family val="2"/>
            <scheme val="minor"/>
          </rPr>
          <t>Appreciation Claude (non verifiee sur le web dans cette passe): a controler dans la documentation officielle.</t>
        </r>
      </text>
    </comment>
    <comment ref="O58" authorId="1" shapeId="0" xr:uid="{62BC97A6-0DAB-C84D-8065-B321EAF298DD}">
      <text>
        <r>
          <rPr>
            <sz val="11"/>
            <color theme="1"/>
            <rFont val="Aptos Narrow"/>
            <family val="2"/>
            <scheme val="minor"/>
          </rPr>
          <t>Appreciation Claude (non verifiee sur le web dans cette passe): a controler dans la documentation officielle.</t>
        </r>
      </text>
    </comment>
    <comment ref="P58" authorId="1" shapeId="0" xr:uid="{479329F8-D5BC-824C-911F-7B8B42379C9C}">
      <text>
        <r>
          <rPr>
            <sz val="11"/>
            <color theme="1"/>
            <rFont val="Aptos Narrow"/>
            <family val="2"/>
            <scheme val="minor"/>
          </rPr>
          <t>Appreciation Claude (non verifiee sur le web dans cette passe): a controler dans la documentation officielle.</t>
        </r>
      </text>
    </comment>
    <comment ref="Q58" authorId="1" shapeId="0" xr:uid="{A8C43210-FA44-644E-93F6-A0A1F9372834}">
      <text>
        <r>
          <rPr>
            <sz val="11"/>
            <color theme="1"/>
            <rFont val="Aptos Narrow"/>
            <family val="2"/>
            <scheme val="minor"/>
          </rPr>
          <t>Appreciation Claude (non verifiee sur le web dans cette passe): a controler dans la documentation officielle.</t>
        </r>
      </text>
    </comment>
    <comment ref="T58" authorId="1" shapeId="0" xr:uid="{290CC832-79E3-DF4A-8E57-69A62A140230}">
      <text>
        <r>
          <rPr>
            <sz val="11"/>
            <color theme="1"/>
            <rFont val="Aptos Narrow"/>
            <family val="2"/>
            <scheme val="minor"/>
          </rPr>
          <t>Appreciation Claude (non verifiee sur le web dans cette passe): a controler dans la documentation officielle.</t>
        </r>
      </text>
    </comment>
    <comment ref="U58" authorId="1" shapeId="0" xr:uid="{6E8EB4CC-16E2-DE49-88F8-A33D24411D67}">
      <text>
        <r>
          <rPr>
            <sz val="11"/>
            <color theme="1"/>
            <rFont val="Aptos Narrow"/>
            <family val="2"/>
            <scheme val="minor"/>
          </rPr>
          <t>Appreciation Claude (non verifiee sur le web dans cette passe): a controler dans la documentation officielle.</t>
        </r>
      </text>
    </comment>
    <comment ref="V58" authorId="1" shapeId="0" xr:uid="{E1C438AD-56A1-E346-95AC-7F8115686868}">
      <text>
        <r>
          <rPr>
            <sz val="11"/>
            <color theme="1"/>
            <rFont val="Aptos Narrow"/>
            <family val="2"/>
            <scheme val="minor"/>
          </rPr>
          <t>Appreciation Claude (non verifiee sur le web dans cette passe): a controler dans la documentation officielle.</t>
        </r>
      </text>
    </comment>
    <comment ref="Z58" authorId="1" shapeId="0" xr:uid="{9D1A43F4-292F-1143-ADC4-C7F704FCD1C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F59" authorId="1" shapeId="0" xr:uid="{3CFA2799-9DA9-7F4F-B43D-160799F153A6}">
      <text>
        <r>
          <rPr>
            <sz val="11"/>
            <color theme="1"/>
            <rFont val="Aptos Narrow"/>
            <family val="2"/>
            <scheme val="minor"/>
          </rPr>
          <t>Confirme: MIT, Imperial College London.</t>
        </r>
      </text>
    </comment>
    <comment ref="G59" authorId="1" shapeId="0" xr:uid="{625AFA08-B74B-4F48-83F1-129B117C8BD0}">
      <text>
        <r>
          <rPr>
            <sz val="11"/>
            <color theme="1"/>
            <rFont val="Aptos Narrow"/>
            <family val="2"/>
            <scheme val="minor"/>
          </rPr>
          <t>Open source, gratuit.</t>
        </r>
      </text>
    </comment>
    <comment ref="H59" authorId="1" shapeId="0" xr:uid="{E4C3CB94-0E52-5345-9153-A4CE14E22445}">
      <text>
        <r>
          <rPr>
            <sz val="11"/>
            <color theme="1"/>
            <rFont val="Aptos Narrow"/>
            <family val="2"/>
            <scheme val="minor"/>
          </rPr>
          <t>Open source, gratuit.</t>
        </r>
      </text>
    </comment>
    <comment ref="I59" authorId="1" shapeId="0" xr:uid="{17816F2F-09C8-0C4F-9879-2731B0880CC7}">
      <text>
        <r>
          <rPr>
            <sz val="11"/>
            <color theme="1"/>
            <rFont val="Aptos Narrow"/>
            <family val="2"/>
            <scheme val="minor"/>
          </rPr>
          <t>Appreciation Claude (non verifiee sur le web dans cette passe): a controler dans la documentation officielle.</t>
        </r>
      </text>
    </comment>
    <comment ref="J59" authorId="1" shapeId="0" xr:uid="{FAF94FAF-B96A-CF40-BA26-E76F967B2DD2}">
      <text>
        <r>
          <rPr>
            <sz val="11"/>
            <color theme="1"/>
            <rFont val="Aptos Narrow"/>
            <family val="2"/>
            <scheme val="minor"/>
          </rPr>
          <t>Appreciation Claude (non verifiee sur le web dans cette passe): a controler dans la documentation officielle.</t>
        </r>
      </text>
    </comment>
    <comment ref="K59" authorId="1" shapeId="0" xr:uid="{EAAE2EC0-BDA8-2E46-80F5-901C58823810}">
      <text>
        <r>
          <rPr>
            <sz val="11"/>
            <color theme="1"/>
            <rFont val="Aptos Narrow"/>
            <family val="2"/>
            <scheme val="minor"/>
          </rPr>
          <t>Appreciation Claude (non verifiee sur le web dans cette passe): a controler dans la documentation officielle.</t>
        </r>
      </text>
    </comment>
    <comment ref="L59" authorId="1" shapeId="0" xr:uid="{06C76F27-532E-274D-8054-700367A318D2}">
      <text>
        <r>
          <rPr>
            <sz val="11"/>
            <color theme="1"/>
            <rFont val="Aptos Narrow"/>
            <family val="2"/>
            <scheme val="minor"/>
          </rPr>
          <t>Appreciation Claude (non verifiee sur le web dans cette passe): a controler dans la documentation officielle.</t>
        </r>
      </text>
    </comment>
    <comment ref="M59" authorId="1" shapeId="0" xr:uid="{55E67F4A-7428-F147-ADA6-5D2ACC2E244C}">
      <text>
        <r>
          <rPr>
            <sz val="11"/>
            <color theme="1"/>
            <rFont val="Aptos Narrow"/>
            <family val="2"/>
            <scheme val="minor"/>
          </rPr>
          <t>Appreciation Claude (non verifiee sur le web dans cette passe): a controler dans la documentation officielle.</t>
        </r>
      </text>
    </comment>
    <comment ref="N59" authorId="1" shapeId="0" xr:uid="{CC677EE4-5CBB-5B47-9BD6-6C7CCEDC0BCB}">
      <text>
        <r>
          <rPr>
            <sz val="11"/>
            <color theme="1"/>
            <rFont val="Aptos Narrow"/>
            <family val="2"/>
            <scheme val="minor"/>
          </rPr>
          <t>Appreciation Claude (non verifiee sur le web dans cette passe): a controler dans la documentation officielle.</t>
        </r>
      </text>
    </comment>
    <comment ref="O59" authorId="1" shapeId="0" xr:uid="{BDF5BF56-51E1-8943-AD2D-D24249EB81E0}">
      <text>
        <r>
          <rPr>
            <sz val="11"/>
            <color theme="1"/>
            <rFont val="Aptos Narrow"/>
            <family val="2"/>
            <scheme val="minor"/>
          </rPr>
          <t>Appreciation Claude (non verifiee sur le web dans cette passe): a controler dans la documentation officielle.</t>
        </r>
      </text>
    </comment>
    <comment ref="P59" authorId="1" shapeId="0" xr:uid="{F5BBD8AE-8555-8045-93B8-5BC06EA9B2FF}">
      <text>
        <r>
          <rPr>
            <sz val="11"/>
            <color theme="1"/>
            <rFont val="Aptos Narrow"/>
            <family val="2"/>
            <scheme val="minor"/>
          </rPr>
          <t>Ecrit en Python.</t>
        </r>
      </text>
    </comment>
    <comment ref="Q59" authorId="1" shapeId="0" xr:uid="{02F76542-C087-BE48-9D3D-D891602E1C6F}">
      <text>
        <r>
          <rPr>
            <sz val="11"/>
            <color theme="1"/>
            <rFont val="Aptos Narrow"/>
            <family val="2"/>
            <scheme val="minor"/>
          </rPr>
          <t>Appreciation Claude (non verifiee sur le web dans cette passe): a controler dans la documentation officielle.</t>
        </r>
      </text>
    </comment>
    <comment ref="R59" authorId="1" shapeId="0" xr:uid="{1DA88E30-8D73-0B42-B929-1F8C28A7109F}">
      <text>
        <r>
          <rPr>
            <sz val="11"/>
            <color theme="1"/>
            <rFont val="Aptos Narrow"/>
            <family val="2"/>
            <scheme val="minor"/>
          </rPr>
          <t>Python, multiplateforme.</t>
        </r>
      </text>
    </comment>
    <comment ref="T59" authorId="1" shapeId="0" xr:uid="{E4FA0F29-F607-CD47-8E25-02CBB9FD28EF}">
      <text>
        <r>
          <rPr>
            <sz val="11"/>
            <color theme="1"/>
            <rFont val="Aptos Narrow"/>
            <family val="2"/>
            <scheme val="minor"/>
          </rPr>
          <t>Appreciation Claude (non verifiee sur le web dans cette passe): a controler dans la documentation officielle.</t>
        </r>
      </text>
    </comment>
    <comment ref="U59" authorId="1" shapeId="0" xr:uid="{FC2EBACC-498C-3040-B895-4F172492D899}">
      <text>
        <r>
          <rPr>
            <sz val="11"/>
            <color theme="1"/>
            <rFont val="Aptos Narrow"/>
            <family val="2"/>
            <scheme val="minor"/>
          </rPr>
          <t>Appreciation Claude (non verifiee sur le web dans cette passe): a controler dans la documentation officielle.</t>
        </r>
      </text>
    </comment>
    <comment ref="V59" authorId="1" shapeId="0" xr:uid="{9B1DF372-8950-3846-9A3D-2FF3628C0967}">
      <text>
        <r>
          <rPr>
            <sz val="11"/>
            <color theme="1"/>
            <rFont val="Aptos Narrow"/>
            <family val="2"/>
            <scheme val="minor"/>
          </rPr>
          <t>Appreciation Claude (non verifiee sur le web dans cette passe): a controler dans la documentation officielle.</t>
        </r>
      </text>
    </comment>
    <comment ref="Z59" authorId="1" shapeId="0" xr:uid="{348ED018-1E6C-BF45-B236-EEC3DE91FE8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59" authorId="1" shapeId="0" xr:uid="{4BA66328-3950-014B-84A6-1032A4372F0F}">
      <text>
        <r>
          <rPr>
            <sz val="11"/>
            <color theme="1"/>
            <rFont val="Aptos Narrow"/>
            <family val="2"/>
            <scheme val="minor"/>
          </rPr>
          <t>Appreciation Claude (non verifiee sur le web dans cette passe): a controler dans la documentation officielle.</t>
        </r>
      </text>
    </comment>
    <comment ref="C60" authorId="1" shapeId="0" xr:uid="{F8363E0B-084A-7841-8A4E-1323353CFC89}">
      <text>
        <r>
          <rPr>
            <sz val="11"/>
            <color theme="1"/>
            <rFont val="Aptos Narrow"/>
            <family val="2"/>
            <scheme val="minor"/>
          </rPr>
          <t>Derive des champs method=optimization / math=LP-MILP / study_category=long_term_planning de l etude.</t>
        </r>
      </text>
    </comment>
    <comment ref="D60" authorId="1" shapeId="0" xr:uid="{408A7310-71D8-9B43-840F-A6C029FBA1CD}">
      <text>
        <r>
          <rPr>
            <sz val="11"/>
            <color theme="1"/>
            <rFont val="Aptos Narrow"/>
            <family val="2"/>
            <scheme val="minor"/>
          </rPr>
          <t>profil allege (modele maison): valeur derivee de l etude du corpus (champ author_origin).</t>
        </r>
      </text>
    </comment>
    <comment ref="E60" authorId="1" shapeId="0" xr:uid="{226E878D-5180-0445-B0AA-B9951E8B4988}">
      <text>
        <r>
          <rPr>
            <sz val="11"/>
            <color theme="1"/>
            <rFont val="Aptos Narrow"/>
            <family val="2"/>
            <scheme val="minor"/>
          </rPr>
          <t>profil allege (modele maison): valeur derivee de l etude du corpus (champ Authors affiliation de l etude 800).</t>
        </r>
      </text>
    </comment>
    <comment ref="F60" authorId="1" shapeId="0" xr:uid="{AB9C1BCB-F37A-B841-8E79-E97A63E2D1D1}">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60" authorId="1" shapeId="0" xr:uid="{E96B6D5D-0B1C-0548-8BE1-272E56AEAFD2}">
      <text>
        <r>
          <rPr>
            <sz val="11"/>
            <color theme="1"/>
            <rFont val="Aptos Narrow"/>
            <family val="2"/>
            <scheme val="minor"/>
          </rPr>
          <t>Regle convenue pour les modeles maison sans distribution publique.</t>
        </r>
      </text>
    </comment>
    <comment ref="H60" authorId="1" shapeId="0" xr:uid="{E53CF6F6-7A00-7A44-A45B-1E2F66B90022}">
      <text>
        <r>
          <rPr>
            <sz val="11"/>
            <color theme="1"/>
            <rFont val="Aptos Narrow"/>
            <family val="2"/>
            <scheme val="minor"/>
          </rPr>
          <t>Regle convenue pour les modeles maison sans distribution publique.</t>
        </r>
      </text>
    </comment>
    <comment ref="I60" authorId="1" shapeId="0" xr:uid="{491838EB-816D-9047-9155-E8C1443A214D}">
      <text>
        <r>
          <rPr>
            <sz val="11"/>
            <color theme="1"/>
            <rFont val="Aptos Narrow"/>
            <family val="2"/>
            <scheme val="minor"/>
          </rPr>
          <t>profil allege (modele maison): valeur derivee de l etude du corpus (calcule sur time_horizon_start/end).</t>
        </r>
      </text>
    </comment>
    <comment ref="J60" authorId="1" shapeId="0" xr:uid="{8A410881-19F9-0F49-9B71-EDCF9250F018}">
      <text>
        <r>
          <rPr>
            <sz val="11"/>
            <color theme="1"/>
            <rFont val="Aptos Narrow"/>
            <family val="2"/>
            <scheme val="minor"/>
          </rPr>
          <t>profil allege (modele maison): valeur derivee de l etude du corpus (champ scale).</t>
        </r>
      </text>
    </comment>
    <comment ref="L60" authorId="1" shapeId="0" xr:uid="{A9A42CBD-597A-9F4B-927E-1DF703CE8866}">
      <text>
        <r>
          <rPr>
            <sz val="11"/>
            <color theme="1"/>
            <rFont val="Aptos Narrow"/>
            <family val="2"/>
            <scheme val="minor"/>
          </rPr>
          <t>Regle convenue pour les modeles maison sans distribution publique.</t>
        </r>
      </text>
    </comment>
    <comment ref="M60" authorId="1" shapeId="0" xr:uid="{ED8B59F4-6711-F645-A50C-C87528FBE2C4}">
      <text>
        <r>
          <rPr>
            <sz val="11"/>
            <color theme="1"/>
            <rFont val="Aptos Narrow"/>
            <family val="2"/>
            <scheme val="minor"/>
          </rPr>
          <t>Regle convenue pour les modeles maison sans distribution publique.</t>
        </r>
      </text>
    </comment>
    <comment ref="N60" authorId="1" shapeId="0" xr:uid="{17F4462C-8196-9C41-9D23-48B60D02FC7D}">
      <text>
        <r>
          <rPr>
            <sz val="11"/>
            <color theme="1"/>
            <rFont val="Aptos Narrow"/>
            <family val="2"/>
            <scheme val="minor"/>
          </rPr>
          <t>Regle convenue pour les modeles maison sans distribution publique.</t>
        </r>
      </text>
    </comment>
    <comment ref="O60" authorId="1" shapeId="0" xr:uid="{339B89BD-FC5A-4F46-9F70-560A5D009ABB}">
      <text>
        <r>
          <rPr>
            <sz val="11"/>
            <color theme="1"/>
            <rFont val="Aptos Narrow"/>
            <family val="2"/>
            <scheme val="minor"/>
          </rPr>
          <t>Regle convenue pour les modeles maison sans distribution publique.</t>
        </r>
      </text>
    </comment>
    <comment ref="P60" authorId="1" shapeId="0" xr:uid="{7C85B0E1-F4B4-3A4D-8038-3C713467C4C9}">
      <text>
        <r>
          <rPr>
            <sz val="11"/>
            <color theme="1"/>
            <rFont val="Aptos Narrow"/>
            <family val="2"/>
            <scheme val="minor"/>
          </rPr>
          <t>Appreciation Claude (non verifiee sur le web dans cette passe): a controler dans la documentation officielle.</t>
        </r>
      </text>
    </comment>
    <comment ref="Q60" authorId="1" shapeId="0" xr:uid="{15B50C4D-A630-2E49-8044-27F48DD16E5B}">
      <text>
        <r>
          <rPr>
            <sz val="11"/>
            <color theme="1"/>
            <rFont val="Aptos Narrow"/>
            <family val="2"/>
            <scheme val="minor"/>
          </rPr>
          <t>Regle convenue pour les modeles maison sans distribution publique.</t>
        </r>
      </text>
    </comment>
    <comment ref="R60" authorId="1" shapeId="0" xr:uid="{D7F76CCD-4C71-CE4E-BB54-5DCF1EF34AE2}">
      <text>
        <r>
          <rPr>
            <sz val="11"/>
            <color theme="1"/>
            <rFont val="Aptos Narrow"/>
            <family val="2"/>
            <scheme val="minor"/>
          </rPr>
          <t>Regle convenue pour les modeles maison (systeme non precise).</t>
        </r>
      </text>
    </comment>
    <comment ref="T60" authorId="1" shapeId="0" xr:uid="{30A1FBDE-6C61-DD40-865E-A50B1DD5E811}">
      <text>
        <r>
          <rPr>
            <sz val="11"/>
            <color theme="1"/>
            <rFont val="Aptos Narrow"/>
            <family val="2"/>
            <scheme val="minor"/>
          </rPr>
          <t>profil allege (modele maison): valeur derivee de l etude du corpus (champ study_category).</t>
        </r>
      </text>
    </comment>
    <comment ref="U60" authorId="1" shapeId="0" xr:uid="{0C0A5084-FEA0-6041-91AE-61A529987024}">
      <text>
        <r>
          <rPr>
            <sz val="11"/>
            <color theme="1"/>
            <rFont val="Aptos Narrow"/>
            <family val="2"/>
            <scheme val="minor"/>
          </rPr>
          <t>profil allege (modele maison): valeur derivee de l etude du corpus (champ clean_cooking).</t>
        </r>
      </text>
    </comment>
    <comment ref="V60" authorId="1" shapeId="0" xr:uid="{2D5A7341-760A-BA41-AEC0-E4F2C24F54CD}">
      <text>
        <r>
          <rPr>
            <sz val="11"/>
            <color theme="1"/>
            <rFont val="Aptos Narrow"/>
            <family val="2"/>
            <scheme val="minor"/>
          </rPr>
          <t>profil allege (modele maison): valeur derivee de l etude du corpus (champ financing_modelling).</t>
        </r>
      </text>
    </comment>
    <comment ref="W60" authorId="1" shapeId="0" xr:uid="{1B9D0CE7-A811-A046-9E81-53D879F7B3C3}">
      <text>
        <r>
          <rPr>
            <sz val="11"/>
            <color theme="1"/>
            <rFont val="Aptos Narrow"/>
            <family val="2"/>
            <scheme val="minor"/>
          </rPr>
          <t>profil allege (modele maison): valeur derivee de l etude du corpus (champ strenghts, extraction verifiee de l etude, decrit l application plus que l outil).</t>
        </r>
      </text>
    </comment>
    <comment ref="X60" authorId="1" shapeId="0" xr:uid="{235B5501-CE85-0245-8E48-E0490662A99A}">
      <text>
        <r>
          <rPr>
            <sz val="11"/>
            <color theme="1"/>
            <rFont val="Aptos Narrow"/>
            <family val="2"/>
            <scheme val="minor"/>
          </rPr>
          <t>profil allege (modele maison): valeur derivee de l etude du corpus (champ weaknesses, extraction verifiee de l etude, decrit l application plus que l outil).</t>
        </r>
      </text>
    </comment>
    <comment ref="Z60" authorId="1" shapeId="0" xr:uid="{E6798261-00D7-5E40-BD37-067BF5CAD07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60" authorId="1" shapeId="0" xr:uid="{702C5BF6-76E6-4D43-990E-DC95948B3FAE}">
      <text>
        <r>
          <rPr>
            <sz val="11"/>
            <color theme="1"/>
            <rFont val="Aptos Narrow"/>
            <family val="2"/>
            <scheme val="minor"/>
          </rPr>
          <t>Source = l etude du corpus qui applique le modele.</t>
        </r>
      </text>
    </comment>
    <comment ref="AC60" authorId="1" shapeId="0" xr:uid="{E94DFE87-D998-694D-94AD-8C5FAA966610}">
      <text>
        <r>
          <rPr>
            <sz val="11"/>
            <color theme="1"/>
            <rFont val="Aptos Narrow"/>
            <family val="2"/>
            <scheme val="minor"/>
          </rPr>
          <t>Annee de publication de l etude source.</t>
        </r>
      </text>
    </comment>
    <comment ref="G61" authorId="1" shapeId="0" xr:uid="{EFF65A63-B773-5049-8B86-21023C649978}">
      <text>
        <r>
          <rPr>
            <sz val="11"/>
            <color theme="1"/>
            <rFont val="Aptos Narrow"/>
            <family val="2"/>
            <scheme val="minor"/>
          </rPr>
          <t>Appreciation Claude (non verifiee sur le web dans cette passe): a controler dans la documentation officielle.</t>
        </r>
      </text>
    </comment>
    <comment ref="H61" authorId="1" shapeId="0" xr:uid="{F32A1E4C-297E-F141-8A6D-6EEA59CB6A65}">
      <text>
        <r>
          <rPr>
            <sz val="11"/>
            <color theme="1"/>
            <rFont val="Aptos Narrow"/>
            <family val="2"/>
            <scheme val="minor"/>
          </rPr>
          <t>Appreciation Claude (non verifiee sur le web dans cette passe): a controler dans la documentation officielle.</t>
        </r>
      </text>
    </comment>
    <comment ref="I61" authorId="1" shapeId="0" xr:uid="{7BB465CB-DBCE-2D48-A473-3DAAA442E3EA}">
      <text>
        <r>
          <rPr>
            <sz val="11"/>
            <color theme="1"/>
            <rFont val="Aptos Narrow"/>
            <family val="2"/>
            <scheme val="minor"/>
          </rPr>
          <t>Appreciation Claude (non verifiee sur le web dans cette passe): a controler dans la documentation officielle.</t>
        </r>
      </text>
    </comment>
    <comment ref="J61" authorId="1" shapeId="0" xr:uid="{FB1551DE-1334-9D47-AA86-790BAC376788}">
      <text>
        <r>
          <rPr>
            <sz val="11"/>
            <color theme="1"/>
            <rFont val="Aptos Narrow"/>
            <family val="2"/>
            <scheme val="minor"/>
          </rPr>
          <t>Appreciation Claude (non verifiee sur le web dans cette passe): a controler dans la documentation officielle.</t>
        </r>
      </text>
    </comment>
    <comment ref="K61" authorId="1" shapeId="0" xr:uid="{E9E035E3-386F-D64D-9B63-FBECD8ED03F6}">
      <text>
        <r>
          <rPr>
            <sz val="11"/>
            <color theme="1"/>
            <rFont val="Aptos Narrow"/>
            <family val="2"/>
            <scheme val="minor"/>
          </rPr>
          <t>Appreciation Claude (non verifiee sur le web dans cette passe): a controler dans la documentation officielle.</t>
        </r>
      </text>
    </comment>
    <comment ref="L61" authorId="1" shapeId="0" xr:uid="{B94B8A5C-1237-A34E-85E8-D2E791E55BC9}">
      <text>
        <r>
          <rPr>
            <sz val="11"/>
            <color theme="1"/>
            <rFont val="Aptos Narrow"/>
            <family val="2"/>
            <scheme val="minor"/>
          </rPr>
          <t>Appreciation Claude (non verifiee sur le web dans cette passe): a controler dans la documentation officielle.</t>
        </r>
      </text>
    </comment>
    <comment ref="M61" authorId="1" shapeId="0" xr:uid="{0B5B9E56-8303-2B42-9599-FEE58634DE55}">
      <text>
        <r>
          <rPr>
            <sz val="11"/>
            <color theme="1"/>
            <rFont val="Aptos Narrow"/>
            <family val="2"/>
            <scheme val="minor"/>
          </rPr>
          <t>Appreciation Claude (non verifiee sur le web dans cette passe): a controler dans la documentation officielle.</t>
        </r>
      </text>
    </comment>
    <comment ref="N61" authorId="1" shapeId="0" xr:uid="{7CF87240-F830-4043-97E6-1F2BCA254251}">
      <text>
        <r>
          <rPr>
            <sz val="11"/>
            <color theme="1"/>
            <rFont val="Aptos Narrow"/>
            <family val="2"/>
            <scheme val="minor"/>
          </rPr>
          <t>Appreciation Claude (non verifiee sur le web dans cette passe): a controler dans la documentation officielle.</t>
        </r>
      </text>
    </comment>
    <comment ref="O61" authorId="1" shapeId="0" xr:uid="{65190C8E-3390-DE46-B863-88BCC2668980}">
      <text>
        <r>
          <rPr>
            <sz val="11"/>
            <color theme="1"/>
            <rFont val="Aptos Narrow"/>
            <family val="2"/>
            <scheme val="minor"/>
          </rPr>
          <t>Appreciation Claude (non verifiee sur le web dans cette passe): a controler dans la documentation officielle.</t>
        </r>
      </text>
    </comment>
    <comment ref="P61" authorId="1" shapeId="0" xr:uid="{D99FBCDC-90C8-014D-890B-172FD03E616C}">
      <text>
        <r>
          <rPr>
            <sz val="11"/>
            <color theme="1"/>
            <rFont val="Aptos Narrow"/>
            <family val="2"/>
            <scheme val="minor"/>
          </rPr>
          <t>Appreciation Claude (non verifiee sur le web dans cette passe): a controler dans la documentation officielle.</t>
        </r>
      </text>
    </comment>
    <comment ref="Q61" authorId="1" shapeId="0" xr:uid="{A3BCF818-B1A3-A748-B8AA-33FC2A339C00}">
      <text>
        <r>
          <rPr>
            <sz val="11"/>
            <color theme="1"/>
            <rFont val="Aptos Narrow"/>
            <family val="2"/>
            <scheme val="minor"/>
          </rPr>
          <t>Appreciation Claude (non verifiee sur le web dans cette passe): a controler dans la documentation officielle.</t>
        </r>
      </text>
    </comment>
    <comment ref="R61" authorId="1" shapeId="0" xr:uid="{AB0D5820-E73F-D040-BD14-59F0C13194BC}">
      <text>
        <r>
          <rPr>
            <sz val="11"/>
            <color theme="1"/>
            <rFont val="Aptos Narrow"/>
            <family val="2"/>
            <scheme val="minor"/>
          </rPr>
          <t>Appreciation Claude (non verifiee sur le web dans cette passe): a controler dans la documentation officielle.</t>
        </r>
      </text>
    </comment>
    <comment ref="T61" authorId="1" shapeId="0" xr:uid="{05D77F49-33CF-E541-98F1-A313AB0FBFE9}">
      <text>
        <r>
          <rPr>
            <sz val="11"/>
            <color theme="1"/>
            <rFont val="Aptos Narrow"/>
            <family val="2"/>
            <scheme val="minor"/>
          </rPr>
          <t>Appreciation Claude (non verifiee sur le web dans cette passe): a controler dans la documentation officielle.</t>
        </r>
      </text>
    </comment>
    <comment ref="U61" authorId="1" shapeId="0" xr:uid="{15D39E0D-412E-1149-9332-80A540E6704B}">
      <text>
        <r>
          <rPr>
            <sz val="11"/>
            <color theme="1"/>
            <rFont val="Aptos Narrow"/>
            <family val="2"/>
            <scheme val="minor"/>
          </rPr>
          <t>Appreciation Claude (non verifiee sur le web dans cette passe): a controler dans la documentation officielle.</t>
        </r>
      </text>
    </comment>
    <comment ref="V61" authorId="1" shapeId="0" xr:uid="{30581A5F-FC18-0445-BCA6-F6CFABDD6B10}">
      <text>
        <r>
          <rPr>
            <sz val="11"/>
            <color theme="1"/>
            <rFont val="Aptos Narrow"/>
            <family val="2"/>
            <scheme val="minor"/>
          </rPr>
          <t>Appreciation Claude (non verifiee sur le web dans cette passe): a controler dans la documentation officielle.</t>
        </r>
      </text>
    </comment>
    <comment ref="Z61" authorId="1" shapeId="0" xr:uid="{6D547448-2418-8748-AC40-0ECA87238F82}">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61" authorId="1" shapeId="0" xr:uid="{BE7D1074-C295-E745-8081-9F6224334D31}">
      <text>
        <r>
          <rPr>
            <sz val="11"/>
            <color theme="1"/>
            <rFont val="Aptos Narrow"/>
            <family val="2"/>
            <scheme val="minor"/>
          </rPr>
          <t>Appreciation Claude (non verifiee sur le web dans cette passe): a controler dans la documentation officielle.</t>
        </r>
      </text>
    </comment>
    <comment ref="D62" authorId="1" shapeId="0" xr:uid="{3FAE80E8-9E20-7740-A58F-F450B14969F5}">
      <text>
        <r>
          <rPr>
            <sz val="11"/>
            <color theme="1"/>
            <rFont val="Aptos Narrow"/>
            <family val="2"/>
            <scheme val="minor"/>
          </rPr>
          <t>Ancienne valeur: US. Regle convenue: Banque mondiale = INT.</t>
        </r>
      </text>
    </comment>
    <comment ref="F62" authorId="1" shapeId="0" xr:uid="{EF2F86A0-D0CC-6B44-8143-286A4D5BFA5D}">
      <text>
        <r>
          <rPr>
            <sz val="11"/>
            <color theme="1"/>
            <rFont val="Aptos Narrow"/>
            <family val="2"/>
            <scheme val="minor"/>
          </rPr>
          <t>Licence incoherente dans le depot (badge CC0-1.0, MPL, World Bank Master Community License); token open_source garde sous reserve.</t>
        </r>
      </text>
    </comment>
    <comment ref="G62" authorId="1" shapeId="0" xr:uid="{57518A6F-3985-C544-9118-E95A9DAC17F4}">
      <text>
        <r>
          <rPr>
            <sz val="11"/>
            <color theme="1"/>
            <rFont val="Aptos Narrow"/>
            <family val="2"/>
            <scheme val="minor"/>
          </rPr>
          <t>Open source, gratuit.</t>
        </r>
      </text>
    </comment>
    <comment ref="H62" authorId="1" shapeId="0" xr:uid="{D8D1E96F-0D69-AA4B-822B-9B65535EDD00}">
      <text>
        <r>
          <rPr>
            <sz val="11"/>
            <color theme="1"/>
            <rFont val="Aptos Narrow"/>
            <family val="2"/>
            <scheme val="minor"/>
          </rPr>
          <t>Open source, gratuit.</t>
        </r>
      </text>
    </comment>
    <comment ref="I62" authorId="1" shapeId="0" xr:uid="{816EECF6-08A9-3A47-98B3-05C2FCFE4C50}">
      <text>
        <r>
          <rPr>
            <sz val="11"/>
            <color theme="1"/>
            <rFont val="Aptos Narrow"/>
            <family val="2"/>
            <scheme val="minor"/>
          </rPr>
          <t>Appreciation Claude (non verifiee sur le web dans cette passe): a controler dans la documentation officielle.</t>
        </r>
      </text>
    </comment>
    <comment ref="J62" authorId="1" shapeId="0" xr:uid="{6E065874-F898-854F-BB83-E9B8B8467DAA}">
      <text>
        <r>
          <rPr>
            <sz val="11"/>
            <color theme="1"/>
            <rFont val="Aptos Narrow"/>
            <family val="2"/>
            <scheme val="minor"/>
          </rPr>
          <t>Appreciation Claude (non verifiee sur le web dans cette passe): a controler dans la documentation officielle.</t>
        </r>
      </text>
    </comment>
    <comment ref="K62" authorId="1" shapeId="0" xr:uid="{66016A3D-B73A-B64E-AAC7-85863FB9CD21}">
      <text>
        <r>
          <rPr>
            <sz val="11"/>
            <color theme="1"/>
            <rFont val="Aptos Narrow"/>
            <family val="2"/>
            <scheme val="minor"/>
          </rPr>
          <t>Appreciation Claude (non verifiee sur le web dans cette passe): a controler dans la documentation officielle.</t>
        </r>
      </text>
    </comment>
    <comment ref="L62" authorId="1" shapeId="0" xr:uid="{60013553-0EF8-D549-8C26-DCDCC6EACBB3}">
      <text>
        <r>
          <rPr>
            <sz val="11"/>
            <color theme="1"/>
            <rFont val="Aptos Narrow"/>
            <family val="2"/>
            <scheme val="minor"/>
          </rPr>
          <t>Appreciation Claude (non verifiee sur le web dans cette passe): a controler dans la documentation officielle.</t>
        </r>
      </text>
    </comment>
    <comment ref="M62" authorId="1" shapeId="0" xr:uid="{7827D616-CFC5-7245-8417-00FCF271761C}">
      <text>
        <r>
          <rPr>
            <sz val="11"/>
            <color theme="1"/>
            <rFont val="Aptos Narrow"/>
            <family val="2"/>
            <scheme val="minor"/>
          </rPr>
          <t>Appreciation Claude (non verifiee sur le web dans cette passe): a controler dans la documentation officielle.</t>
        </r>
      </text>
    </comment>
    <comment ref="N62" authorId="1" shapeId="0" xr:uid="{DA0AF2E7-9D55-CA43-9D0F-AF37744E78BF}">
      <text>
        <r>
          <rPr>
            <sz val="11"/>
            <color theme="1"/>
            <rFont val="Aptos Narrow"/>
            <family val="2"/>
            <scheme val="minor"/>
          </rPr>
          <t>Appreciation Claude (non verifiee sur le web dans cette passe): a controler dans la documentation officielle.</t>
        </r>
      </text>
    </comment>
    <comment ref="O62" authorId="1" shapeId="0" xr:uid="{D7DCD76B-9F73-0B4B-99B1-BF4641435F95}">
      <text>
        <r>
          <rPr>
            <sz val="11"/>
            <color theme="1"/>
            <rFont val="Aptos Narrow"/>
            <family val="2"/>
            <scheme val="minor"/>
          </rPr>
          <t>Appreciation Claude (non verifiee sur le web dans cette passe): a controler dans la documentation officielle.</t>
        </r>
      </text>
    </comment>
    <comment ref="P62" authorId="1" shapeId="0" xr:uid="{190734F5-4DB9-B148-B5B8-71F916CC082E}">
      <text>
        <r>
          <rPr>
            <sz val="11"/>
            <color theme="1"/>
            <rFont val="Aptos Narrow"/>
            <family val="2"/>
            <scheme val="minor"/>
          </rPr>
          <t>Ecrit en GAMS.</t>
        </r>
      </text>
    </comment>
    <comment ref="Q62" authorId="1" shapeId="0" xr:uid="{5416B6C7-56B2-2544-A251-93F20FE9467E}">
      <text>
        <r>
          <rPr>
            <sz val="11"/>
            <color theme="1"/>
            <rFont val="Aptos Narrow"/>
            <family val="2"/>
            <scheme val="minor"/>
          </rPr>
          <t>Appreciation Claude (non verifiee sur le web dans cette passe): a controler dans la documentation officielle.</t>
        </r>
      </text>
    </comment>
    <comment ref="R62" authorId="1" shapeId="0" xr:uid="{20F38EBA-7A4D-D241-83C6-9D66872CDECB}">
      <text>
        <r>
          <rPr>
            <sz val="11"/>
            <color theme="1"/>
            <rFont val="Aptos Narrow"/>
            <family val="2"/>
            <scheme val="minor"/>
          </rPr>
          <t>GAMS, multiplateforme.</t>
        </r>
      </text>
    </comment>
    <comment ref="T62" authorId="1" shapeId="0" xr:uid="{15C71E0C-39F8-564A-AB02-886B41CDF7DB}">
      <text>
        <r>
          <rPr>
            <sz val="11"/>
            <color theme="1"/>
            <rFont val="Aptos Narrow"/>
            <family val="2"/>
            <scheme val="minor"/>
          </rPr>
          <t>Appreciation Claude (non verifiee sur le web dans cette passe): a controler dans la documentation officielle.</t>
        </r>
      </text>
    </comment>
    <comment ref="U62" authorId="1" shapeId="0" xr:uid="{E0AC1692-821F-D84C-8344-9BEC6EFFD532}">
      <text>
        <r>
          <rPr>
            <sz val="11"/>
            <color theme="1"/>
            <rFont val="Aptos Narrow"/>
            <family val="2"/>
            <scheme val="minor"/>
          </rPr>
          <t>Appreciation Claude (non verifiee sur le web dans cette passe): a controler dans la documentation officielle.</t>
        </r>
      </text>
    </comment>
    <comment ref="V62" authorId="1" shapeId="0" xr:uid="{1F024139-6535-DC4F-B4F5-F3C5AD7F04B8}">
      <text>
        <r>
          <rPr>
            <sz val="11"/>
            <color theme="1"/>
            <rFont val="Aptos Narrow"/>
            <family val="2"/>
            <scheme val="minor"/>
          </rPr>
          <t>Appreciation Claude (non verifiee sur le web dans cette passe): a controler dans la documentation officielle.</t>
        </r>
      </text>
    </comment>
    <comment ref="Z62" authorId="1" shapeId="0" xr:uid="{9976FECD-5DF4-144B-8770-0FB87FB3F84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62" authorId="1" shapeId="0" xr:uid="{9E7B0A9E-E969-1743-86C1-89B81A000392}">
      <text>
        <r>
          <rPr>
            <sz val="11"/>
            <color theme="1"/>
            <rFont val="Aptos Narrow"/>
            <family val="2"/>
            <scheme val="minor"/>
          </rPr>
          <t>Modele ecrit en GAMS.</t>
        </r>
      </text>
    </comment>
    <comment ref="C63" authorId="1" shapeId="0" xr:uid="{DDE8AA3B-05A9-EC48-955A-D4997E800AD1}">
      <text>
        <r>
          <rPr>
            <sz val="11"/>
            <color theme="1"/>
            <rFont val="Aptos Narrow"/>
            <family val="2"/>
            <scheme val="minor"/>
          </rPr>
          <t>Derive des champs method=optimization / math=LP-MILP / study_category=long_term_planning de l etude.</t>
        </r>
      </text>
    </comment>
    <comment ref="D63" authorId="1" shapeId="0" xr:uid="{E01C7C88-0844-BA4D-87FD-E590DFCBD900}">
      <text>
        <r>
          <rPr>
            <sz val="11"/>
            <color theme="1"/>
            <rFont val="Aptos Narrow"/>
            <family val="2"/>
            <scheme val="minor"/>
          </rPr>
          <t>profil allege (modele maison): valeur derivee de l etude du corpus (champ author_origin).</t>
        </r>
      </text>
    </comment>
    <comment ref="E63" authorId="1" shapeId="0" xr:uid="{5D8E9CEF-95B4-D343-8284-238C3DFA62AF}">
      <text>
        <r>
          <rPr>
            <sz val="11"/>
            <color theme="1"/>
            <rFont val="Aptos Narrow"/>
            <family val="2"/>
            <scheme val="minor"/>
          </rPr>
          <t>profil allege (modele maison): valeur derivee de l etude du corpus (champ Authors affiliation de l etude 849).</t>
        </r>
      </text>
    </comment>
    <comment ref="F63" authorId="1" shapeId="0" xr:uid="{BD60C6E3-3A1B-8246-8A04-522445E79223}">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63" authorId="1" shapeId="0" xr:uid="{BF859785-5222-ED44-8747-0F57E50A6CEF}">
      <text>
        <r>
          <rPr>
            <sz val="11"/>
            <color theme="1"/>
            <rFont val="Aptos Narrow"/>
            <family val="2"/>
            <scheme val="minor"/>
          </rPr>
          <t>Regle convenue pour les modeles maison sans distribution publique.</t>
        </r>
      </text>
    </comment>
    <comment ref="H63" authorId="1" shapeId="0" xr:uid="{BB42C8B8-DA5C-E140-95B5-A0B857FD99CB}">
      <text>
        <r>
          <rPr>
            <sz val="11"/>
            <color theme="1"/>
            <rFont val="Aptos Narrow"/>
            <family val="2"/>
            <scheme val="minor"/>
          </rPr>
          <t>Regle convenue pour les modeles maison sans distribution publique.</t>
        </r>
      </text>
    </comment>
    <comment ref="I63" authorId="1" shapeId="0" xr:uid="{580E8D56-24A1-8145-8518-3869FE92B01D}">
      <text>
        <r>
          <rPr>
            <sz val="11"/>
            <color theme="1"/>
            <rFont val="Aptos Narrow"/>
            <family val="2"/>
            <scheme val="minor"/>
          </rPr>
          <t>profil allege (modele maison): valeur derivee de l etude du corpus (calcule sur time_horizon_start/end).</t>
        </r>
      </text>
    </comment>
    <comment ref="J63" authorId="1" shapeId="0" xr:uid="{5387EFC9-9675-8449-A20E-48264729D180}">
      <text>
        <r>
          <rPr>
            <sz val="11"/>
            <color theme="1"/>
            <rFont val="Aptos Narrow"/>
            <family val="2"/>
            <scheme val="minor"/>
          </rPr>
          <t>profil allege (modele maison): valeur derivee de l etude du corpus (champ scale).</t>
        </r>
      </text>
    </comment>
    <comment ref="L63" authorId="1" shapeId="0" xr:uid="{0E4E39DB-ED15-CF4B-A0CA-F8AE9D9F3017}">
      <text>
        <r>
          <rPr>
            <sz val="11"/>
            <color theme="1"/>
            <rFont val="Aptos Narrow"/>
            <family val="2"/>
            <scheme val="minor"/>
          </rPr>
          <t>Regle convenue pour les modeles maison sans distribution publique.</t>
        </r>
      </text>
    </comment>
    <comment ref="M63" authorId="1" shapeId="0" xr:uid="{CDFECEFF-9A2D-5847-8B21-21745A1414E2}">
      <text>
        <r>
          <rPr>
            <sz val="11"/>
            <color theme="1"/>
            <rFont val="Aptos Narrow"/>
            <family val="2"/>
            <scheme val="minor"/>
          </rPr>
          <t>Regle convenue pour les modeles maison sans distribution publique.</t>
        </r>
      </text>
    </comment>
    <comment ref="N63" authorId="1" shapeId="0" xr:uid="{25852A09-FCEE-384E-88C0-457376B78C5C}">
      <text>
        <r>
          <rPr>
            <sz val="11"/>
            <color theme="1"/>
            <rFont val="Aptos Narrow"/>
            <family val="2"/>
            <scheme val="minor"/>
          </rPr>
          <t>Regle convenue pour les modeles maison sans distribution publique.</t>
        </r>
      </text>
    </comment>
    <comment ref="O63" authorId="1" shapeId="0" xr:uid="{3EF6FE35-9E6C-C84A-AF98-99F3B352E249}">
      <text>
        <r>
          <rPr>
            <sz val="11"/>
            <color theme="1"/>
            <rFont val="Aptos Narrow"/>
            <family val="2"/>
            <scheme val="minor"/>
          </rPr>
          <t>Regle convenue pour les modeles maison sans distribution publique.</t>
        </r>
      </text>
    </comment>
    <comment ref="P63" authorId="1" shapeId="0" xr:uid="{70FDE6BF-4066-DB4D-BCBF-30270D63AF57}">
      <text>
        <r>
          <rPr>
            <sz val="11"/>
            <color theme="1"/>
            <rFont val="Aptos Narrow"/>
            <family val="2"/>
            <scheme val="minor"/>
          </rPr>
          <t>Appreciation Claude (non verifiee sur le web dans cette passe): a controler dans la documentation officielle.</t>
        </r>
      </text>
    </comment>
    <comment ref="Q63" authorId="1" shapeId="0" xr:uid="{BE38B88F-BB96-9E43-A9F6-084E53FF351C}">
      <text>
        <r>
          <rPr>
            <sz val="11"/>
            <color theme="1"/>
            <rFont val="Aptos Narrow"/>
            <family val="2"/>
            <scheme val="minor"/>
          </rPr>
          <t>Regle convenue pour les modeles maison sans distribution publique.</t>
        </r>
      </text>
    </comment>
    <comment ref="R63" authorId="1" shapeId="0" xr:uid="{A2F3F298-6A1E-0444-81B9-96F591F682FF}">
      <text>
        <r>
          <rPr>
            <sz val="11"/>
            <color theme="1"/>
            <rFont val="Aptos Narrow"/>
            <family val="2"/>
            <scheme val="minor"/>
          </rPr>
          <t>Regle convenue pour les modeles maison (systeme non precise).</t>
        </r>
      </text>
    </comment>
    <comment ref="T63" authorId="1" shapeId="0" xr:uid="{E85192F0-2375-444B-96DD-9049C9CC0F40}">
      <text>
        <r>
          <rPr>
            <sz val="11"/>
            <color theme="1"/>
            <rFont val="Aptos Narrow"/>
            <family val="2"/>
            <scheme val="minor"/>
          </rPr>
          <t>profil allege (modele maison): valeur derivee de l etude du corpus (champ study_category).</t>
        </r>
      </text>
    </comment>
    <comment ref="U63" authorId="1" shapeId="0" xr:uid="{118AE2C6-D889-AE43-9DDD-0499E807BA1E}">
      <text>
        <r>
          <rPr>
            <sz val="11"/>
            <color theme="1"/>
            <rFont val="Aptos Narrow"/>
            <family val="2"/>
            <scheme val="minor"/>
          </rPr>
          <t>profil allege (modele maison): valeur derivee de l etude du corpus (champ clean_cooking).</t>
        </r>
      </text>
    </comment>
    <comment ref="V63" authorId="1" shapeId="0" xr:uid="{15C2FC01-9B12-844C-B5BB-2DC9869B228F}">
      <text>
        <r>
          <rPr>
            <sz val="11"/>
            <color theme="1"/>
            <rFont val="Aptos Narrow"/>
            <family val="2"/>
            <scheme val="minor"/>
          </rPr>
          <t>profil allege (modele maison): valeur derivee de l etude du corpus (champ financing_modelling).</t>
        </r>
      </text>
    </comment>
    <comment ref="W63" authorId="1" shapeId="0" xr:uid="{14CDBF56-4092-EF43-AE3B-709D91A2B314}">
      <text>
        <r>
          <rPr>
            <sz val="11"/>
            <color theme="1"/>
            <rFont val="Aptos Narrow"/>
            <family val="2"/>
            <scheme val="minor"/>
          </rPr>
          <t>profil allege (modele maison): valeur derivee de l etude du corpus (champ strenghts, extraction verifiee de l etude, decrit l application plus que l outil).</t>
        </r>
      </text>
    </comment>
    <comment ref="X63" authorId="1" shapeId="0" xr:uid="{DFAE1EAA-E8D5-A14A-8388-64A907E0C512}">
      <text>
        <r>
          <rPr>
            <sz val="11"/>
            <color theme="1"/>
            <rFont val="Aptos Narrow"/>
            <family val="2"/>
            <scheme val="minor"/>
          </rPr>
          <t>profil allege (modele maison): valeur derivee de l etude du corpus (champ weaknesses, extraction verifiee de l etude, decrit l application plus que l outil).</t>
        </r>
      </text>
    </comment>
    <comment ref="Z63" authorId="1" shapeId="0" xr:uid="{FCA5E132-04EF-A645-844E-ECFC8F60CB1D}">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63" authorId="1" shapeId="0" xr:uid="{D274D877-14E9-214C-A277-1258C36C8FAA}">
      <text>
        <r>
          <rPr>
            <sz val="11"/>
            <color rgb="FF000000"/>
            <rFont val="Calibri"/>
            <family val="2"/>
          </rPr>
          <t>Source = l etude du corpus qui applique le modele.</t>
        </r>
      </text>
    </comment>
    <comment ref="AC63" authorId="1" shapeId="0" xr:uid="{7193F05A-D45C-F344-9720-91CA10BE08AF}">
      <text>
        <r>
          <rPr>
            <sz val="11"/>
            <color theme="1"/>
            <rFont val="Aptos Narrow"/>
            <family val="2"/>
            <scheme val="minor"/>
          </rPr>
          <t>Annee de publication de l etude source.</t>
        </r>
      </text>
    </comment>
    <comment ref="F64" authorId="1" shapeId="0" xr:uid="{9BA51236-606B-004A-AF33-55F130ACB41F}">
      <text>
        <r>
          <rPr>
            <sz val="11"/>
            <color theme="1"/>
            <rFont val="Aptos Narrow"/>
            <family val="2"/>
            <scheme val="minor"/>
          </rPr>
          <t>Licence actuelle du depot: Apache-2.0 (et non Academic Free License comme dans d anciennes fiches).</t>
        </r>
      </text>
    </comment>
    <comment ref="G64" authorId="1" shapeId="0" xr:uid="{7763F8F5-512C-0043-BE86-574E63DCE200}">
      <text>
        <r>
          <rPr>
            <sz val="11"/>
            <color theme="1"/>
            <rFont val="Aptos Narrow"/>
            <family val="2"/>
            <scheme val="minor"/>
          </rPr>
          <t>Open source, gratuit.</t>
        </r>
      </text>
    </comment>
    <comment ref="H64" authorId="1" shapeId="0" xr:uid="{F838CDF8-FCFF-9A4E-9F65-2D33C101BDF6}">
      <text>
        <r>
          <rPr>
            <sz val="11"/>
            <color theme="1"/>
            <rFont val="Aptos Narrow"/>
            <family val="2"/>
            <scheme val="minor"/>
          </rPr>
          <t>Open source, gratuit.</t>
        </r>
      </text>
    </comment>
    <comment ref="I64" authorId="1" shapeId="0" xr:uid="{8AFAFE63-F352-E747-8EB4-F319423335E9}">
      <text>
        <r>
          <rPr>
            <sz val="11"/>
            <color theme="1"/>
            <rFont val="Aptos Narrow"/>
            <family val="2"/>
            <scheme val="minor"/>
          </rPr>
          <t>Appreciation Claude (non verifiee sur le web dans cette passe): a controler dans la documentation officielle.</t>
        </r>
      </text>
    </comment>
    <comment ref="J64" authorId="1" shapeId="0" xr:uid="{9233A9A6-CB79-CF4F-B2D7-C622938CD6A4}">
      <text>
        <r>
          <rPr>
            <sz val="11"/>
            <color theme="1"/>
            <rFont val="Aptos Narrow"/>
            <family val="2"/>
            <scheme val="minor"/>
          </rPr>
          <t>Appreciation Claude (non verifiee sur le web dans cette passe): a controler dans la documentation officielle.</t>
        </r>
      </text>
    </comment>
    <comment ref="K64" authorId="1" shapeId="0" xr:uid="{ED04F855-F248-E146-8980-17FAF369B86E}">
      <text>
        <r>
          <rPr>
            <sz val="11"/>
            <color theme="1"/>
            <rFont val="Aptos Narrow"/>
            <family val="2"/>
            <scheme val="minor"/>
          </rPr>
          <t>Appreciation Claude (non verifiee sur le web dans cette passe): a controler dans la documentation officielle.</t>
        </r>
      </text>
    </comment>
    <comment ref="L64" authorId="1" shapeId="0" xr:uid="{BBE89B63-7A49-B14C-850E-7CC58340EAF2}">
      <text>
        <r>
          <rPr>
            <sz val="11"/>
            <color theme="1"/>
            <rFont val="Aptos Narrow"/>
            <family val="2"/>
            <scheme val="minor"/>
          </rPr>
          <t>Appreciation Claude (non verifiee sur le web dans cette passe): a controler dans la documentation officielle.</t>
        </r>
      </text>
    </comment>
    <comment ref="M64" authorId="1" shapeId="0" xr:uid="{924472C4-85B4-E642-B5C9-265DC2C0F57A}">
      <text>
        <r>
          <rPr>
            <sz val="11"/>
            <color theme="1"/>
            <rFont val="Aptos Narrow"/>
            <family val="2"/>
            <scheme val="minor"/>
          </rPr>
          <t>Appreciation Claude (non verifiee sur le web dans cette passe): a controler dans la documentation officielle.</t>
        </r>
      </text>
    </comment>
    <comment ref="N64" authorId="1" shapeId="0" xr:uid="{D95C1332-2AD2-2244-A790-DA1B4714C9C8}">
      <text>
        <r>
          <rPr>
            <sz val="11"/>
            <color theme="1"/>
            <rFont val="Aptos Narrow"/>
            <family val="2"/>
            <scheme val="minor"/>
          </rPr>
          <t>Appreciation Claude (non verifiee sur le web dans cette passe): a controler dans la documentation officielle.</t>
        </r>
      </text>
    </comment>
    <comment ref="O64" authorId="1" shapeId="0" xr:uid="{22FE1EA8-7FCF-4E45-86DF-C86149DBFA0B}">
      <text>
        <r>
          <rPr>
            <sz val="11"/>
            <color theme="1"/>
            <rFont val="Aptos Narrow"/>
            <family val="2"/>
            <scheme val="minor"/>
          </rPr>
          <t>Appreciation Claude (non verifiee sur le web dans cette passe): a controler dans la documentation officielle.</t>
        </r>
      </text>
    </comment>
    <comment ref="P64" authorId="1" shapeId="0" xr:uid="{C95F96B3-3CF0-E840-959A-B83805B9593C}">
      <text>
        <r>
          <rPr>
            <sz val="11"/>
            <color theme="1"/>
            <rFont val="Aptos Narrow"/>
            <family val="2"/>
            <scheme val="minor"/>
          </rPr>
          <t>Ecrit en GAMS et Julia.</t>
        </r>
      </text>
    </comment>
    <comment ref="Q64" authorId="1" shapeId="0" xr:uid="{833CF302-96B2-5042-86B9-C7E05A55A32C}">
      <text>
        <r>
          <rPr>
            <sz val="11"/>
            <color theme="1"/>
            <rFont val="Aptos Narrow"/>
            <family val="2"/>
            <scheme val="minor"/>
          </rPr>
          <t>Appreciation Claude (non verifiee sur le web dans cette passe): a controler dans la documentation officielle.</t>
        </r>
      </text>
    </comment>
    <comment ref="R64" authorId="1" shapeId="0" xr:uid="{78C16E6E-A661-C447-B523-46181A1CDA5A}">
      <text>
        <r>
          <rPr>
            <sz val="11"/>
            <color theme="1"/>
            <rFont val="Aptos Narrow"/>
            <family val="2"/>
            <scheme val="minor"/>
          </rPr>
          <t>GAMS et Julia, multiplateforme.</t>
        </r>
      </text>
    </comment>
    <comment ref="T64" authorId="1" shapeId="0" xr:uid="{9D55317A-3565-AD48-BAD4-65DE88F1566C}">
      <text>
        <r>
          <rPr>
            <sz val="11"/>
            <color theme="1"/>
            <rFont val="Aptos Narrow"/>
            <family val="2"/>
            <scheme val="minor"/>
          </rPr>
          <t>Appreciation Claude (non verifiee sur le web dans cette passe): a controler dans la documentation officielle.</t>
        </r>
      </text>
    </comment>
    <comment ref="U64" authorId="1" shapeId="0" xr:uid="{8252BFC7-AFA1-AE45-BC0C-16839A90076B}">
      <text>
        <r>
          <rPr>
            <sz val="11"/>
            <color theme="1"/>
            <rFont val="Aptos Narrow"/>
            <family val="2"/>
            <scheme val="minor"/>
          </rPr>
          <t>Appreciation Claude (non verifiee sur le web dans cette passe): a controler dans la documentation officielle.</t>
        </r>
      </text>
    </comment>
    <comment ref="V64" authorId="1" shapeId="0" xr:uid="{0B2CA0C5-605C-BE43-AB72-E5DC53C50CC2}">
      <text>
        <r>
          <rPr>
            <sz val="11"/>
            <color theme="1"/>
            <rFont val="Aptos Narrow"/>
            <family val="2"/>
            <scheme val="minor"/>
          </rPr>
          <t>Appreciation Claude (non verifiee sur le web dans cette passe): a controler dans la documentation officielle.</t>
        </r>
      </text>
    </comment>
    <comment ref="Z64" authorId="1" shapeId="0" xr:uid="{DF690F2B-8691-D345-A81D-5C95EE9B8E8E}">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64" authorId="1" shapeId="0" xr:uid="{996DC8D4-8293-6341-A79B-08D68B821839}">
      <text>
        <r>
          <rPr>
            <sz val="11"/>
            <color theme="1"/>
            <rFont val="Aptos Narrow"/>
            <family val="2"/>
            <scheme val="minor"/>
          </rPr>
          <t>Version GAMS (payant); une version Julia existe aussi.</t>
        </r>
      </text>
    </comment>
    <comment ref="D65" authorId="1" shapeId="0" xr:uid="{D389722F-DA3F-B742-AAEC-1FA4D839D354}">
      <text>
        <r>
          <rPr>
            <sz val="11"/>
            <color theme="1"/>
            <rFont val="Aptos Narrow"/>
            <family val="2"/>
            <scheme val="minor"/>
          </rPr>
          <t>Developpe par University of Oxford / Climate Compatible Growth (et non TU Delft).</t>
        </r>
      </text>
    </comment>
    <comment ref="F65" authorId="1" shapeId="0" xr:uid="{EC15148B-4700-F446-9199-44E8D5F3B143}">
      <text>
        <r>
          <rPr>
            <sz val="11"/>
            <color theme="1"/>
            <rFont val="Aptos Narrow"/>
            <family val="2"/>
            <scheme val="minor"/>
          </rPr>
          <t>Confirme: MIT.</t>
        </r>
      </text>
    </comment>
    <comment ref="G65" authorId="1" shapeId="0" xr:uid="{4D704BF5-BF53-8242-9930-1F4C2977E8D5}">
      <text>
        <r>
          <rPr>
            <sz val="11"/>
            <color theme="1"/>
            <rFont val="Aptos Narrow"/>
            <family val="2"/>
            <scheme val="minor"/>
          </rPr>
          <t>Open source, gratuit.</t>
        </r>
      </text>
    </comment>
    <comment ref="H65" authorId="1" shapeId="0" xr:uid="{72DAF148-6BB6-DA4A-BDA2-7B5578A4D510}">
      <text>
        <r>
          <rPr>
            <sz val="11"/>
            <color theme="1"/>
            <rFont val="Aptos Narrow"/>
            <family val="2"/>
            <scheme val="minor"/>
          </rPr>
          <t>Open source, gratuit.</t>
        </r>
      </text>
    </comment>
    <comment ref="I65" authorId="1" shapeId="0" xr:uid="{CF88F29D-C850-DB4B-822C-DEC32FA467A5}">
      <text>
        <r>
          <rPr>
            <sz val="11"/>
            <color theme="1"/>
            <rFont val="Aptos Narrow"/>
            <family val="2"/>
            <scheme val="minor"/>
          </rPr>
          <t>Appreciation Claude (non verifiee sur le web dans cette passe): a controler dans la documentation officielle.</t>
        </r>
      </text>
    </comment>
    <comment ref="J65" authorId="1" shapeId="0" xr:uid="{DD735875-CD62-3343-9F3C-2EE78B3A1B02}">
      <text>
        <r>
          <rPr>
            <sz val="11"/>
            <color theme="1"/>
            <rFont val="Aptos Narrow"/>
            <family val="2"/>
            <scheme val="minor"/>
          </rPr>
          <t>Appreciation Claude (non verifiee sur le web dans cette passe): a controler dans la documentation officielle.</t>
        </r>
      </text>
    </comment>
    <comment ref="K65" authorId="1" shapeId="0" xr:uid="{8C68A215-5A1E-2E44-9171-DEC00DAC47E9}">
      <text>
        <r>
          <rPr>
            <sz val="11"/>
            <color theme="1"/>
            <rFont val="Aptos Narrow"/>
            <family val="2"/>
            <scheme val="minor"/>
          </rPr>
          <t>Appreciation Claude (non verifiee sur le web dans cette passe): a controler dans la documentation officielle.</t>
        </r>
      </text>
    </comment>
    <comment ref="L65" authorId="1" shapeId="0" xr:uid="{B7C4F265-6E2B-634B-9B18-DBD7CD57EAE8}">
      <text>
        <r>
          <rPr>
            <sz val="11"/>
            <color theme="1"/>
            <rFont val="Aptos Narrow"/>
            <family val="2"/>
            <scheme val="minor"/>
          </rPr>
          <t>Appreciation Claude (non verifiee sur le web dans cette passe): a controler dans la documentation officielle.</t>
        </r>
      </text>
    </comment>
    <comment ref="M65" authorId="1" shapeId="0" xr:uid="{C001D1DB-569B-EA44-B2BC-5B32D916021F}">
      <text>
        <r>
          <rPr>
            <sz val="11"/>
            <color theme="1"/>
            <rFont val="Aptos Narrow"/>
            <family val="2"/>
            <scheme val="minor"/>
          </rPr>
          <t>Appreciation Claude (non verifiee sur le web dans cette passe): a controler dans la documentation officielle.</t>
        </r>
      </text>
    </comment>
    <comment ref="N65" authorId="1" shapeId="0" xr:uid="{19751E4C-B378-9E41-BE22-33F6DBECFBED}">
      <text>
        <r>
          <rPr>
            <sz val="11"/>
            <color theme="1"/>
            <rFont val="Aptos Narrow"/>
            <family val="2"/>
            <scheme val="minor"/>
          </rPr>
          <t>Appreciation Claude (non verifiee sur le web dans cette passe): a controler dans la documentation officielle.</t>
        </r>
      </text>
    </comment>
    <comment ref="O65" authorId="1" shapeId="0" xr:uid="{39463C50-0273-F544-AAF9-7E1DC493AD21}">
      <text>
        <r>
          <rPr>
            <sz val="11"/>
            <color theme="1"/>
            <rFont val="Aptos Narrow"/>
            <family val="2"/>
            <scheme val="minor"/>
          </rPr>
          <t>Appreciation Claude (non verifiee sur le web dans cette passe): a controler dans la documentation officielle.</t>
        </r>
      </text>
    </comment>
    <comment ref="P65" authorId="1" shapeId="0" xr:uid="{090A4799-3BCD-5348-91F7-1C11EC7FDF2E}">
      <text>
        <r>
          <rPr>
            <sz val="11"/>
            <color theme="1"/>
            <rFont val="Aptos Narrow"/>
            <family val="2"/>
            <scheme val="minor"/>
          </rPr>
          <t>Ecrit en Python (base PyPSA).</t>
        </r>
      </text>
    </comment>
    <comment ref="Q65" authorId="1" shapeId="0" xr:uid="{13B81CBA-535B-4E45-A5A4-9F70FC6C6326}">
      <text>
        <r>
          <rPr>
            <sz val="11"/>
            <color theme="1"/>
            <rFont val="Aptos Narrow"/>
            <family val="2"/>
            <scheme val="minor"/>
          </rPr>
          <t>Appreciation Claude (non verifiee sur le web dans cette passe): a controler dans la documentation officielle.</t>
        </r>
      </text>
    </comment>
    <comment ref="R65" authorId="1" shapeId="0" xr:uid="{BD3B9B56-2520-C844-ABA8-4FC2C832EDA1}">
      <text>
        <r>
          <rPr>
            <sz val="11"/>
            <color theme="1"/>
            <rFont val="Aptos Narrow"/>
            <family val="2"/>
            <scheme val="minor"/>
          </rPr>
          <t>Python (base PyPSA), multiplateforme.</t>
        </r>
      </text>
    </comment>
    <comment ref="T65" authorId="1" shapeId="0" xr:uid="{413B30FB-A919-F345-B811-466131D2D243}">
      <text>
        <r>
          <rPr>
            <sz val="11"/>
            <color theme="1"/>
            <rFont val="Aptos Narrow"/>
            <family val="2"/>
            <scheme val="minor"/>
          </rPr>
          <t>Appreciation Claude (non verifiee sur le web dans cette passe): a controler dans la documentation officielle.</t>
        </r>
      </text>
    </comment>
    <comment ref="U65" authorId="1" shapeId="0" xr:uid="{D7A92F26-140E-AE4D-A0D0-B3F84BF0BB6B}">
      <text>
        <r>
          <rPr>
            <sz val="11"/>
            <color theme="1"/>
            <rFont val="Aptos Narrow"/>
            <family val="2"/>
            <scheme val="minor"/>
          </rPr>
          <t>Appreciation Claude (non verifiee sur le web dans cette passe): a controler dans la documentation officielle.</t>
        </r>
      </text>
    </comment>
    <comment ref="V65" authorId="1" shapeId="0" xr:uid="{B4AB347F-5125-4849-8725-5913E02E4253}">
      <text>
        <r>
          <rPr>
            <sz val="11"/>
            <color theme="1"/>
            <rFont val="Aptos Narrow"/>
            <family val="2"/>
            <scheme val="minor"/>
          </rPr>
          <t>Appreciation Claude (non verifiee sur le web dans cette passe): a controler dans la documentation officielle.</t>
        </r>
      </text>
    </comment>
    <comment ref="Z65" authorId="1" shapeId="0" xr:uid="{9D2884AE-E7B6-5549-9406-4A0AF20CBC19}">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65" authorId="1" shapeId="0" xr:uid="{2EDEFBD0-21DE-5643-9954-F838CB83C1D7}">
      <text>
        <r>
          <rPr>
            <sz val="11"/>
            <color theme="1"/>
            <rFont val="Aptos Narrow"/>
            <family val="2"/>
            <scheme val="minor"/>
          </rPr>
          <t>Appreciation Claude (non verifiee sur le web dans cette passe): a controler dans la documentation officielle.</t>
        </r>
      </text>
    </comment>
    <comment ref="F66" authorId="1" shapeId="0" xr:uid="{D1C7C8C6-8228-2C44-9F1D-A7BF52F8750E}">
      <text>
        <r>
          <rPr>
            <sz val="11"/>
            <color theme="1"/>
            <rFont val="Aptos Narrow"/>
            <family val="2"/>
            <scheme val="minor"/>
          </rPr>
          <t>Confirme: MIT, Forschungszentrum Julich.</t>
        </r>
      </text>
    </comment>
    <comment ref="G66" authorId="1" shapeId="0" xr:uid="{F097F613-8158-2A4F-ADF1-0E08BDB629EB}">
      <text>
        <r>
          <rPr>
            <sz val="11"/>
            <color theme="1"/>
            <rFont val="Aptos Narrow"/>
            <family val="2"/>
            <scheme val="minor"/>
          </rPr>
          <t>Open source, gratuit.</t>
        </r>
      </text>
    </comment>
    <comment ref="H66" authorId="1" shapeId="0" xr:uid="{9193E7E4-A44E-8043-A23C-1557ADDFF460}">
      <text>
        <r>
          <rPr>
            <sz val="11"/>
            <color theme="1"/>
            <rFont val="Aptos Narrow"/>
            <family val="2"/>
            <scheme val="minor"/>
          </rPr>
          <t>Open source, gratuit.</t>
        </r>
      </text>
    </comment>
    <comment ref="I66" authorId="1" shapeId="0" xr:uid="{69A65FDB-19D7-B041-9E7A-31CC7AAC4C4D}">
      <text>
        <r>
          <rPr>
            <sz val="11"/>
            <color theme="1"/>
            <rFont val="Aptos Narrow"/>
            <family val="2"/>
            <scheme val="minor"/>
          </rPr>
          <t>Appreciation Claude (non verifiee sur le web dans cette passe): a controler dans la documentation officielle.</t>
        </r>
      </text>
    </comment>
    <comment ref="J66" authorId="1" shapeId="0" xr:uid="{39171924-C4AE-AB49-920F-04CFDE5F5C19}">
      <text>
        <r>
          <rPr>
            <sz val="11"/>
            <color theme="1"/>
            <rFont val="Aptos Narrow"/>
            <family val="2"/>
            <scheme val="minor"/>
          </rPr>
          <t>Appreciation Claude (non verifiee sur le web dans cette passe): a controler dans la documentation officielle.</t>
        </r>
      </text>
    </comment>
    <comment ref="K66" authorId="1" shapeId="0" xr:uid="{9CA875C1-CED6-0343-B78C-FC7295B854EB}">
      <text>
        <r>
          <rPr>
            <sz val="11"/>
            <color theme="1"/>
            <rFont val="Aptos Narrow"/>
            <family val="2"/>
            <scheme val="minor"/>
          </rPr>
          <t>Appreciation Claude (non verifiee sur le web dans cette passe): a controler dans la documentation officielle.</t>
        </r>
      </text>
    </comment>
    <comment ref="L66" authorId="1" shapeId="0" xr:uid="{889EE642-9DA8-874D-97A1-95ECB05871FA}">
      <text>
        <r>
          <rPr>
            <sz val="11"/>
            <color theme="1"/>
            <rFont val="Aptos Narrow"/>
            <family val="2"/>
            <scheme val="minor"/>
          </rPr>
          <t>Appreciation Claude (non verifiee sur le web dans cette passe): a controler dans la documentation officielle.</t>
        </r>
      </text>
    </comment>
    <comment ref="M66" authorId="1" shapeId="0" xr:uid="{D5433919-E28B-D242-9865-03920B2580C5}">
      <text>
        <r>
          <rPr>
            <sz val="11"/>
            <color theme="1"/>
            <rFont val="Aptos Narrow"/>
            <family val="2"/>
            <scheme val="minor"/>
          </rPr>
          <t>Appreciation Claude (non verifiee sur le web dans cette passe): a controler dans la documentation officielle.</t>
        </r>
      </text>
    </comment>
    <comment ref="N66" authorId="1" shapeId="0" xr:uid="{4820A386-2204-A841-92E1-077E9583983A}">
      <text>
        <r>
          <rPr>
            <sz val="11"/>
            <color theme="1"/>
            <rFont val="Aptos Narrow"/>
            <family val="2"/>
            <scheme val="minor"/>
          </rPr>
          <t>Appreciation Claude (non verifiee sur le web dans cette passe): a controler dans la documentation officielle.</t>
        </r>
      </text>
    </comment>
    <comment ref="O66" authorId="1" shapeId="0" xr:uid="{12C02855-18CD-5842-A744-48DB66A18B1F}">
      <text>
        <r>
          <rPr>
            <sz val="11"/>
            <color theme="1"/>
            <rFont val="Aptos Narrow"/>
            <family val="2"/>
            <scheme val="minor"/>
          </rPr>
          <t>Appreciation Claude (non verifiee sur le web dans cette passe): a controler dans la documentation officielle.</t>
        </r>
      </text>
    </comment>
    <comment ref="P66" authorId="1" shapeId="0" xr:uid="{22536EFB-CB3D-404A-B254-12F87C94AAA6}">
      <text>
        <r>
          <rPr>
            <sz val="11"/>
            <color theme="1"/>
            <rFont val="Aptos Narrow"/>
            <family val="2"/>
            <scheme val="minor"/>
          </rPr>
          <t>Ecrit en Python.</t>
        </r>
      </text>
    </comment>
    <comment ref="Q66" authorId="1" shapeId="0" xr:uid="{C7A78A5A-2197-AD49-A800-526EE80D622A}">
      <text>
        <r>
          <rPr>
            <sz val="11"/>
            <color theme="1"/>
            <rFont val="Aptos Narrow"/>
            <family val="2"/>
            <scheme val="minor"/>
          </rPr>
          <t>Appreciation Claude (non verifiee sur le web dans cette passe): a controler dans la documentation officielle.</t>
        </r>
      </text>
    </comment>
    <comment ref="R66" authorId="1" shapeId="0" xr:uid="{00F3515F-9FE9-E74A-9D38-226C8FEB042A}">
      <text>
        <r>
          <rPr>
            <sz val="11"/>
            <color theme="1"/>
            <rFont val="Aptos Narrow"/>
            <family val="2"/>
            <scheme val="minor"/>
          </rPr>
          <t>Python, multiplateforme.</t>
        </r>
      </text>
    </comment>
    <comment ref="T66" authorId="1" shapeId="0" xr:uid="{245D9187-6646-D346-A996-9298EA9C634E}">
      <text>
        <r>
          <rPr>
            <sz val="11"/>
            <color theme="1"/>
            <rFont val="Aptos Narrow"/>
            <family val="2"/>
            <scheme val="minor"/>
          </rPr>
          <t>Appreciation Claude (non verifiee sur le web dans cette passe): a controler dans la documentation officielle.</t>
        </r>
      </text>
    </comment>
    <comment ref="U66" authorId="1" shapeId="0" xr:uid="{4154F25F-EDCC-FB45-949D-27839678FBEC}">
      <text>
        <r>
          <rPr>
            <sz val="11"/>
            <color theme="1"/>
            <rFont val="Aptos Narrow"/>
            <family val="2"/>
            <scheme val="minor"/>
          </rPr>
          <t>Appreciation Claude (non verifiee sur le web dans cette passe): a controler dans la documentation officielle.</t>
        </r>
      </text>
    </comment>
    <comment ref="V66" authorId="1" shapeId="0" xr:uid="{096DE736-BB13-AB4D-8C1A-02730511705C}">
      <text>
        <r>
          <rPr>
            <sz val="11"/>
            <color theme="1"/>
            <rFont val="Aptos Narrow"/>
            <family val="2"/>
            <scheme val="minor"/>
          </rPr>
          <t>Appreciation Claude (non verifiee sur le web dans cette passe): a controler dans la documentation officielle.</t>
        </r>
      </text>
    </comment>
    <comment ref="Z66" authorId="1" shapeId="0" xr:uid="{FD632A58-3B7B-9848-A7F7-73850DE59BC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66" authorId="1" shapeId="0" xr:uid="{D7505294-5EFD-8848-B0FA-AAF96508CE74}">
      <text>
        <r>
          <rPr>
            <sz val="11"/>
            <color theme="1"/>
            <rFont val="Aptos Narrow"/>
            <family val="2"/>
            <scheme val="minor"/>
          </rPr>
          <t>Appreciation Claude (non verifiee sur le web dans cette passe): a controler dans la documentation officielle.</t>
        </r>
      </text>
    </comment>
    <comment ref="B67" authorId="1" shapeId="0" xr:uid="{F5015DB7-2E06-C943-82AB-094D52F44330}">
      <text>
        <r>
          <rPr>
            <sz val="11"/>
            <color theme="1"/>
            <rFont val="Aptos Narrow"/>
            <family val="2"/>
            <scheme val="minor"/>
          </rPr>
          <t>Derive du titre de l article.</t>
        </r>
      </text>
    </comment>
    <comment ref="C67" authorId="1" shapeId="0" xr:uid="{DF884B0D-31C8-8D44-B0CB-2E26A6B82338}">
      <text>
        <r>
          <rPr>
            <sz val="11"/>
            <color theme="1"/>
            <rFont val="Aptos Narrow"/>
            <family val="2"/>
            <scheme val="minor"/>
          </rPr>
          <t>Appreciation Claude (non verifiee sur le web dans cette passe): a controler dans la documentation officielle.</t>
        </r>
      </text>
    </comment>
    <comment ref="D67" authorId="1" shapeId="0" xr:uid="{08C453A1-8E1B-C94A-9BAE-AF1770FDB432}">
      <text>
        <r>
          <rPr>
            <sz val="11"/>
            <color theme="1"/>
            <rFont val="Aptos Narrow"/>
            <family val="2"/>
            <scheme val="minor"/>
          </rPr>
          <t>profil allege (modele maison): valeur derivee de l etude du corpus (champ author_origin).</t>
        </r>
      </text>
    </comment>
    <comment ref="E67" authorId="1" shapeId="0" xr:uid="{ED7BFC21-86F2-2840-8CF9-9AA1B671795F}">
      <text>
        <r>
          <rPr>
            <sz val="11"/>
            <color theme="1"/>
            <rFont val="Aptos Narrow"/>
            <family val="2"/>
            <scheme val="minor"/>
          </rPr>
          <t>profil allege (modele maison): valeur derivee de l etude du corpus (champ Authors affiliation de l etude 374).</t>
        </r>
      </text>
    </comment>
    <comment ref="F67" authorId="1" shapeId="0" xr:uid="{D16AA42D-7C88-4C4A-9157-C34141608F32}">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67" authorId="1" shapeId="0" xr:uid="{31D2F446-49B1-F14B-8D32-E496882BB51D}">
      <text>
        <r>
          <rPr>
            <sz val="11"/>
            <color theme="1"/>
            <rFont val="Aptos Narrow"/>
            <family val="2"/>
            <scheme val="minor"/>
          </rPr>
          <t>Regle convenue pour les modeles maison sans distribution publique.</t>
        </r>
      </text>
    </comment>
    <comment ref="H67" authorId="1" shapeId="0" xr:uid="{460FDF82-AA82-F849-ACAF-21C09F0C3CA7}">
      <text>
        <r>
          <rPr>
            <sz val="11"/>
            <color theme="1"/>
            <rFont val="Aptos Narrow"/>
            <family val="2"/>
            <scheme val="minor"/>
          </rPr>
          <t>Regle convenue pour les modeles maison sans distribution publique.</t>
        </r>
      </text>
    </comment>
    <comment ref="J67" authorId="1" shapeId="0" xr:uid="{A87B1B65-E391-2E40-B27C-08C233972F27}">
      <text>
        <r>
          <rPr>
            <sz val="11"/>
            <color theme="1"/>
            <rFont val="Aptos Narrow"/>
            <family val="2"/>
            <scheme val="minor"/>
          </rPr>
          <t>profil allege (modele maison): valeur derivee de l etude du corpus (champ scale).</t>
        </r>
      </text>
    </comment>
    <comment ref="L67" authorId="1" shapeId="0" xr:uid="{A294068C-2F22-8340-97F9-F33DD888CDB5}">
      <text>
        <r>
          <rPr>
            <sz val="11"/>
            <color theme="1"/>
            <rFont val="Aptos Narrow"/>
            <family val="2"/>
            <scheme val="minor"/>
          </rPr>
          <t>Regle convenue pour les modeles maison sans distribution publique.</t>
        </r>
      </text>
    </comment>
    <comment ref="M67" authorId="1" shapeId="0" xr:uid="{C4B846E7-84F8-BA40-A901-3AD2102DFE5A}">
      <text>
        <r>
          <rPr>
            <sz val="11"/>
            <color theme="1"/>
            <rFont val="Aptos Narrow"/>
            <family val="2"/>
            <scheme val="minor"/>
          </rPr>
          <t>Regle convenue pour les modeles maison sans distribution publique.</t>
        </r>
      </text>
    </comment>
    <comment ref="N67" authorId="1" shapeId="0" xr:uid="{6CADD6C8-401D-E647-BDBE-AC53673C1E7C}">
      <text>
        <r>
          <rPr>
            <sz val="11"/>
            <color theme="1"/>
            <rFont val="Aptos Narrow"/>
            <family val="2"/>
            <scheme val="minor"/>
          </rPr>
          <t>Regle convenue pour les modeles maison sans distribution publique.</t>
        </r>
      </text>
    </comment>
    <comment ref="O67" authorId="1" shapeId="0" xr:uid="{AFD77DC7-21EF-2D41-96D7-B5E3E3B5416F}">
      <text>
        <r>
          <rPr>
            <sz val="11"/>
            <color theme="1"/>
            <rFont val="Aptos Narrow"/>
            <family val="2"/>
            <scheme val="minor"/>
          </rPr>
          <t>Regle convenue pour les modeles maison sans distribution publique.</t>
        </r>
      </text>
    </comment>
    <comment ref="P67" authorId="1" shapeId="0" xr:uid="{5CCCAB90-D475-0D4E-8601-0DAE64E4EA4C}">
      <text>
        <r>
          <rPr>
            <sz val="11"/>
            <color theme="1"/>
            <rFont val="Aptos Narrow"/>
            <family val="2"/>
            <scheme val="minor"/>
          </rPr>
          <t>Appreciation Claude (non verifiee sur le web dans cette passe): a controler dans la documentation officielle.</t>
        </r>
      </text>
    </comment>
    <comment ref="Q67" authorId="1" shapeId="0" xr:uid="{E83C7D11-1C82-2E40-B494-220E1A22F3AC}">
      <text>
        <r>
          <rPr>
            <sz val="11"/>
            <color theme="1"/>
            <rFont val="Aptos Narrow"/>
            <family val="2"/>
            <scheme val="minor"/>
          </rPr>
          <t>Regle convenue pour les modeles maison sans distribution publique.</t>
        </r>
      </text>
    </comment>
    <comment ref="R67" authorId="1" shapeId="0" xr:uid="{49C87CB6-8D97-C348-95DB-84790B69EB17}">
      <text>
        <r>
          <rPr>
            <sz val="11"/>
            <color theme="1"/>
            <rFont val="Aptos Narrow"/>
            <family val="2"/>
            <scheme val="minor"/>
          </rPr>
          <t>Regle convenue pour les modeles maison (systeme non precise).</t>
        </r>
      </text>
    </comment>
    <comment ref="T67" authorId="1" shapeId="0" xr:uid="{A2908923-D03D-3846-80E5-247D9B79C4EE}">
      <text>
        <r>
          <rPr>
            <sz val="11"/>
            <color theme="1"/>
            <rFont val="Aptos Narrow"/>
            <family val="2"/>
            <scheme val="minor"/>
          </rPr>
          <t>profil allege (modele maison): valeur derivee de l etude du corpus (champ study_category).</t>
        </r>
      </text>
    </comment>
    <comment ref="U67" authorId="1" shapeId="0" xr:uid="{19B520FA-605D-5F4C-997C-CBC8A0168EDE}">
      <text>
        <r>
          <rPr>
            <sz val="11"/>
            <color theme="1"/>
            <rFont val="Aptos Narrow"/>
            <family val="2"/>
            <scheme val="minor"/>
          </rPr>
          <t>profil allege (modele maison): valeur derivee de l etude du corpus (champ clean_cooking).</t>
        </r>
      </text>
    </comment>
    <comment ref="Z67" authorId="1" shapeId="0" xr:uid="{AB2A90C1-B082-2140-94DC-CC91A9A6055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67" authorId="1" shapeId="0" xr:uid="{5A8D570F-5FB6-5943-A5A5-A797639352A0}">
      <text>
        <r>
          <rPr>
            <sz val="11"/>
            <color theme="1"/>
            <rFont val="Aptos Narrow"/>
            <family val="2"/>
            <scheme val="minor"/>
          </rPr>
          <t>Source = l etude du corpus qui applique le modele.</t>
        </r>
      </text>
    </comment>
    <comment ref="AC67" authorId="1" shapeId="0" xr:uid="{7D4AA69A-ECC1-5548-93AC-320F6DC83D7F}">
      <text>
        <r>
          <rPr>
            <sz val="11"/>
            <color theme="1"/>
            <rFont val="Aptos Narrow"/>
            <family val="2"/>
            <scheme val="minor"/>
          </rPr>
          <t>Annee de publication de l etude source.</t>
        </r>
      </text>
    </comment>
    <comment ref="F68" authorId="1" shapeId="0" xr:uid="{F525981F-35F7-2D41-A8B0-71334456BB03}">
      <text>
        <r>
          <rPr>
            <sz val="11"/>
            <color theme="1"/>
            <rFont val="Aptos Narrow"/>
            <family val="2"/>
            <scheme val="minor"/>
          </rPr>
          <t>Rapport: un site public (h2res.org) existe mais la licence n est pas precisee; envisager un profil complet.</t>
        </r>
      </text>
    </comment>
    <comment ref="I68" authorId="1" shapeId="0" xr:uid="{45D314FE-0216-D341-8F8F-1261214FC756}">
      <text>
        <r>
          <rPr>
            <sz val="11"/>
            <color theme="1"/>
            <rFont val="Aptos Narrow"/>
            <family val="2"/>
            <scheme val="minor"/>
          </rPr>
          <t>Appreciation Claude (non verifiee sur le web dans cette passe): a controler dans la documentation officielle.</t>
        </r>
      </text>
    </comment>
    <comment ref="J68" authorId="1" shapeId="0" xr:uid="{AFE66732-2503-C746-82EF-1A53822E789B}">
      <text>
        <r>
          <rPr>
            <sz val="11"/>
            <color theme="1"/>
            <rFont val="Aptos Narrow"/>
            <family val="2"/>
            <scheme val="minor"/>
          </rPr>
          <t>Appreciation Claude (non verifiee sur le web dans cette passe): a controler dans la documentation officielle.</t>
        </r>
      </text>
    </comment>
    <comment ref="K68" authorId="1" shapeId="0" xr:uid="{106ABE6E-4FA4-E645-969E-CB3591F2BF46}">
      <text>
        <r>
          <rPr>
            <sz val="11"/>
            <color theme="1"/>
            <rFont val="Aptos Narrow"/>
            <family val="2"/>
            <scheme val="minor"/>
          </rPr>
          <t>Appreciation Claude (non verifiee sur le web dans cette passe): a controler dans la documentation officielle.</t>
        </r>
      </text>
    </comment>
    <comment ref="T68" authorId="1" shapeId="0" xr:uid="{8AF5CF01-88E7-4545-BDB4-EC3712810DC1}">
      <text>
        <r>
          <rPr>
            <sz val="11"/>
            <color theme="1"/>
            <rFont val="Aptos Narrow"/>
            <family val="2"/>
            <scheme val="minor"/>
          </rPr>
          <t>Appreciation Claude (non verifiee sur le web dans cette passe): a controler dans la documentation officielle.</t>
        </r>
      </text>
    </comment>
    <comment ref="U68" authorId="1" shapeId="0" xr:uid="{7AFF80D0-AF96-F34F-B3E1-0DA6DC5B5266}">
      <text>
        <r>
          <rPr>
            <sz val="11"/>
            <color theme="1"/>
            <rFont val="Aptos Narrow"/>
            <family val="2"/>
            <scheme val="minor"/>
          </rPr>
          <t>Appreciation Claude (non verifiee sur le web dans cette passe): a controler dans la documentation officielle.</t>
        </r>
      </text>
    </comment>
    <comment ref="V68" authorId="1" shapeId="0" xr:uid="{6BB40D8A-524F-6846-A659-8E99F6EF4D49}">
      <text>
        <r>
          <rPr>
            <sz val="11"/>
            <color theme="1"/>
            <rFont val="Aptos Narrow"/>
            <family val="2"/>
            <scheme val="minor"/>
          </rPr>
          <t>Appreciation Claude (non verifiee sur le web dans cette passe): a controler dans la documentation officielle.</t>
        </r>
      </text>
    </comment>
    <comment ref="Z68" authorId="1" shapeId="0" xr:uid="{00A126CB-2AD1-1248-85C6-261D4B39AEEF}">
      <text>
        <r>
          <rPr>
            <sz val="11"/>
            <color rgb="FF000000"/>
            <rFont val="Calibri"/>
            <family val="2"/>
          </rPr>
          <t>Co-occurrences dans study_tools (nombre d etudes utilisant les deux outils), cinq premiers. Remplace les liens documentaires par l usage observe dans le corpus (decision Q1).</t>
        </r>
      </text>
    </comment>
    <comment ref="G69" authorId="1" shapeId="0" xr:uid="{4C62A089-D963-F446-8B87-F20BB64A2335}">
      <text>
        <r>
          <rPr>
            <sz val="11"/>
            <color theme="1"/>
            <rFont val="Aptos Narrow"/>
            <family val="2"/>
            <scheme val="minor"/>
          </rPr>
          <t>Appreciation Claude (non verifiee sur le web dans cette passe): a controler dans la documentation officielle.</t>
        </r>
      </text>
    </comment>
    <comment ref="H69" authorId="1" shapeId="0" xr:uid="{2F9F0D47-9CEF-D843-964F-32E787321AF2}">
      <text>
        <r>
          <rPr>
            <sz val="11"/>
            <color theme="1"/>
            <rFont val="Aptos Narrow"/>
            <family val="2"/>
            <scheme val="minor"/>
          </rPr>
          <t>Appreciation Claude (non verifiee sur le web dans cette passe): a controler dans la documentation officielle.</t>
        </r>
      </text>
    </comment>
    <comment ref="I69" authorId="1" shapeId="0" xr:uid="{E905EFBA-D63B-3042-BDAB-A959D5C0BBB1}">
      <text>
        <r>
          <rPr>
            <sz val="11"/>
            <color theme="1"/>
            <rFont val="Aptos Narrow"/>
            <family val="2"/>
            <scheme val="minor"/>
          </rPr>
          <t>Appreciation Claude (non verifiee sur le web dans cette passe): a controler dans la documentation officielle.</t>
        </r>
      </text>
    </comment>
    <comment ref="J69" authorId="1" shapeId="0" xr:uid="{0CDA3EE2-F674-904C-9E5B-7E139C089BC5}">
      <text>
        <r>
          <rPr>
            <sz val="11"/>
            <color theme="1"/>
            <rFont val="Aptos Narrow"/>
            <family val="2"/>
            <scheme val="minor"/>
          </rPr>
          <t>Appreciation Claude (non verifiee sur le web dans cette passe): a controler dans la documentation officielle.</t>
        </r>
      </text>
    </comment>
    <comment ref="K69" authorId="1" shapeId="0" xr:uid="{08FC8505-82E2-AD4F-BA2C-78777FC1688B}">
      <text>
        <r>
          <rPr>
            <sz val="11"/>
            <color theme="1"/>
            <rFont val="Aptos Narrow"/>
            <family val="2"/>
            <scheme val="minor"/>
          </rPr>
          <t>Appreciation Claude (non verifiee sur le web dans cette passe): a controler dans la documentation officielle.</t>
        </r>
      </text>
    </comment>
    <comment ref="R69" authorId="1" shapeId="0" xr:uid="{B2C61155-2C57-9D45-A19A-D966D66139D9}">
      <text>
        <r>
          <rPr>
            <sz val="11"/>
            <color rgb="FF000000"/>
            <rFont val="Calibri"/>
            <family val="2"/>
          </rPr>
          <t>Appreciation Claude (non verifiee sur le web dans cette passe): a controler dans la documentation officielle.</t>
        </r>
      </text>
    </comment>
    <comment ref="T69" authorId="1" shapeId="0" xr:uid="{77A79C67-CEF8-D741-AE32-1CA61C6A2BBF}">
      <text>
        <r>
          <rPr>
            <sz val="11"/>
            <color theme="1"/>
            <rFont val="Aptos Narrow"/>
            <family val="2"/>
            <scheme val="minor"/>
          </rPr>
          <t>Appreciation Claude (non verifiee sur le web dans cette passe): a controler dans la documentation officielle.</t>
        </r>
      </text>
    </comment>
    <comment ref="U69" authorId="1" shapeId="0" xr:uid="{700E873F-AA3D-C14E-965C-D78ABA893D2C}">
      <text>
        <r>
          <rPr>
            <sz val="11"/>
            <color theme="1"/>
            <rFont val="Aptos Narrow"/>
            <family val="2"/>
            <scheme val="minor"/>
          </rPr>
          <t>Appreciation Claude (non verifiee sur le web dans cette passe): a controler dans la documentation officielle.</t>
        </r>
      </text>
    </comment>
    <comment ref="V69" authorId="1" shapeId="0" xr:uid="{118E958F-F8C5-1244-96F8-BE1676BC28EB}">
      <text>
        <r>
          <rPr>
            <sz val="11"/>
            <color theme="1"/>
            <rFont val="Aptos Narrow"/>
            <family val="2"/>
            <scheme val="minor"/>
          </rPr>
          <t>Appreciation Claude (non verifiee sur le web dans cette passe): a controler dans la documentation officielle.</t>
        </r>
      </text>
    </comment>
    <comment ref="Z69" authorId="1" shapeId="0" xr:uid="{CB9BC07A-6230-FE4A-BA12-EC9F3DCB1B7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F70" authorId="1" shapeId="0" xr:uid="{FDF17061-E301-1F46-8145-58C9814EF0F3}">
      <text>
        <r>
          <rPr>
            <sz val="11"/>
            <color theme="1"/>
            <rFont val="Aptos Narrow"/>
            <family val="2"/>
            <scheme val="minor"/>
          </rPr>
          <t>Confirme: modele d evaluation integree interne du PBL (module energie TIMER).</t>
        </r>
      </text>
    </comment>
    <comment ref="G70" authorId="1" shapeId="0" xr:uid="{D70909C6-D0BD-2244-9310-5D00ADB462F5}">
      <text>
        <r>
          <rPr>
            <sz val="11"/>
            <color theme="1"/>
            <rFont val="Aptos Narrow"/>
            <family val="2"/>
            <scheme val="minor"/>
          </rPr>
          <t>Appreciation Claude (non verifiee sur le web dans cette passe): a controler dans la documentation officielle.</t>
        </r>
      </text>
    </comment>
    <comment ref="H70" authorId="1" shapeId="0" xr:uid="{17322877-5898-9349-89DC-51AC46FD335A}">
      <text>
        <r>
          <rPr>
            <sz val="11"/>
            <color theme="1"/>
            <rFont val="Aptos Narrow"/>
            <family val="2"/>
            <scheme val="minor"/>
          </rPr>
          <t>Appreciation Claude (non verifiee sur le web dans cette passe): a controler dans la documentation officielle.</t>
        </r>
      </text>
    </comment>
    <comment ref="I70" authorId="1" shapeId="0" xr:uid="{EBC6C2A2-BD6F-C74A-978D-328CD54B70E0}">
      <text>
        <r>
          <rPr>
            <sz val="11"/>
            <color theme="1"/>
            <rFont val="Aptos Narrow"/>
            <family val="2"/>
            <scheme val="minor"/>
          </rPr>
          <t>Appreciation Claude (non verifiee sur le web dans cette passe): a controler dans la documentation officielle.</t>
        </r>
      </text>
    </comment>
    <comment ref="J70" authorId="1" shapeId="0" xr:uid="{A20512AE-AEAB-7B4F-B9C7-B75FB341ACA4}">
      <text>
        <r>
          <rPr>
            <sz val="11"/>
            <color theme="1"/>
            <rFont val="Aptos Narrow"/>
            <family val="2"/>
            <scheme val="minor"/>
          </rPr>
          <t>Appreciation Claude (non verifiee sur le web dans cette passe): a controler dans la documentation officielle.</t>
        </r>
      </text>
    </comment>
    <comment ref="K70" authorId="1" shapeId="0" xr:uid="{74408B26-8C73-D643-B64C-543B44DAA0EC}">
      <text>
        <r>
          <rPr>
            <sz val="11"/>
            <color theme="1"/>
            <rFont val="Aptos Narrow"/>
            <family val="2"/>
            <scheme val="minor"/>
          </rPr>
          <t>Appreciation Claude (non verifiee sur le web dans cette passe): a controler dans la documentation officielle.</t>
        </r>
      </text>
    </comment>
    <comment ref="P70" authorId="1" shapeId="0" xr:uid="{580354B3-EBA4-074F-B468-C6CF171E2897}">
      <text>
        <r>
          <rPr>
            <sz val="11"/>
            <color theme="1"/>
            <rFont val="Aptos Narrow"/>
            <family val="2"/>
            <scheme val="minor"/>
          </rPr>
          <t>Appreciation Claude (non verifiee sur le web dans cette passe): a controler dans la documentation officielle.</t>
        </r>
      </text>
    </comment>
    <comment ref="R70" authorId="1" shapeId="0" xr:uid="{AA478D98-746C-B449-96A0-83984FF61004}">
      <text>
        <r>
          <rPr>
            <sz val="11"/>
            <color theme="1"/>
            <rFont val="Aptos Narrow"/>
            <family val="2"/>
            <scheme val="minor"/>
          </rPr>
          <t>Appreciation Claude (non verifiee sur le web dans cette passe): a controler dans la documentation officielle.</t>
        </r>
      </text>
    </comment>
    <comment ref="T70" authorId="1" shapeId="0" xr:uid="{A9305FE4-A36B-DD47-948C-55084A688CCB}">
      <text>
        <r>
          <rPr>
            <sz val="11"/>
            <color theme="1"/>
            <rFont val="Aptos Narrow"/>
            <family val="2"/>
            <scheme val="minor"/>
          </rPr>
          <t>Appreciation Claude (non verifiee sur le web dans cette passe): a controler dans la documentation officielle.</t>
        </r>
      </text>
    </comment>
    <comment ref="U70" authorId="1" shapeId="0" xr:uid="{393A411B-5BB3-974F-B08A-5A0C7FC3F4C9}">
      <text>
        <r>
          <rPr>
            <sz val="11"/>
            <color theme="1"/>
            <rFont val="Aptos Narrow"/>
            <family val="2"/>
            <scheme val="minor"/>
          </rPr>
          <t>Appreciation Claude (non verifiee sur le web dans cette passe): a controler dans la documentation officielle.</t>
        </r>
      </text>
    </comment>
    <comment ref="V70" authorId="1" shapeId="0" xr:uid="{C04D0501-6EDB-484A-8CD7-2CB4B9F7FE84}">
      <text>
        <r>
          <rPr>
            <sz val="11"/>
            <color theme="1"/>
            <rFont val="Aptos Narrow"/>
            <family val="2"/>
            <scheme val="minor"/>
          </rPr>
          <t>Appreciation Claude (non verifiee sur le web dans cette passe): a controler dans la documentation officielle.</t>
        </r>
      </text>
    </comment>
    <comment ref="Z70" authorId="1" shapeId="0" xr:uid="{2D4B8F83-F294-BC49-84D4-F0946D348B3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D71" authorId="1" shapeId="0" xr:uid="{4F634122-96F5-5342-8E2F-F611CF7553F5}">
      <text>
        <r>
          <rPr>
            <sz val="11"/>
            <color theme="1"/>
            <rFont val="Aptos Narrow"/>
            <family val="2"/>
            <scheme val="minor"/>
          </rPr>
          <t>Ancienne valeur: KE. profil allege (modele maison): valeur derivee de l etude du corpus (champ author_origin).</t>
        </r>
      </text>
    </comment>
    <comment ref="E71" authorId="1" shapeId="0" xr:uid="{2EC99342-48BE-EA42-8968-D5E4ADB68C14}">
      <text>
        <r>
          <rPr>
            <sz val="11"/>
            <color theme="1"/>
            <rFont val="Aptos Narrow"/>
            <family val="2"/>
            <scheme val="minor"/>
          </rPr>
          <t>profil allege (modele maison): valeur derivee de l etude du corpus (champ Authors affiliation de l etude 552).
Affiliations de l etude source.</t>
        </r>
      </text>
    </comment>
    <comment ref="F71" authorId="1" shapeId="0" xr:uid="{116E299F-CF62-3943-9906-7B2937D3508A}">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71" authorId="1" shapeId="0" xr:uid="{947D0003-1E9D-4E4C-9170-71B87CBE3CF7}">
      <text>
        <r>
          <rPr>
            <sz val="11"/>
            <color theme="1"/>
            <rFont val="Aptos Narrow"/>
            <family val="2"/>
            <scheme val="minor"/>
          </rPr>
          <t>Regle convenue pour les modeles maison sans distribution publique.</t>
        </r>
      </text>
    </comment>
    <comment ref="H71" authorId="1" shapeId="0" xr:uid="{0598839C-A5CB-DB4B-8C04-9AEC8EACEBE4}">
      <text>
        <r>
          <rPr>
            <sz val="11"/>
            <color theme="1"/>
            <rFont val="Aptos Narrow"/>
            <family val="2"/>
            <scheme val="minor"/>
          </rPr>
          <t>Regle convenue pour les modeles maison sans distribution publique.</t>
        </r>
      </text>
    </comment>
    <comment ref="I71" authorId="1" shapeId="0" xr:uid="{169A39ED-E5AF-1943-8910-CAAE847D9968}">
      <text>
        <r>
          <rPr>
            <sz val="11"/>
            <color theme="1"/>
            <rFont val="Aptos Narrow"/>
            <family val="2"/>
            <scheme val="minor"/>
          </rPr>
          <t>profil allege (modele maison): valeur derivee de l etude du corpus (calcule sur time_horizon_start/end).</t>
        </r>
      </text>
    </comment>
    <comment ref="J71" authorId="1" shapeId="0" xr:uid="{39147903-5EF5-3045-A273-E07D7950510E}">
      <text>
        <r>
          <rPr>
            <sz val="11"/>
            <color theme="1"/>
            <rFont val="Aptos Narrow"/>
            <family val="2"/>
            <scheme val="minor"/>
          </rPr>
          <t>profil allege (modele maison): valeur derivee de l etude du corpus (champ scale).</t>
        </r>
      </text>
    </comment>
    <comment ref="L71" authorId="1" shapeId="0" xr:uid="{A8500928-77C6-6B49-AA88-A84B1E0F7629}">
      <text>
        <r>
          <rPr>
            <sz val="11"/>
            <color theme="1"/>
            <rFont val="Aptos Narrow"/>
            <family val="2"/>
            <scheme val="minor"/>
          </rPr>
          <t>Regle convenue pour les modeles maison sans distribution publique.</t>
        </r>
      </text>
    </comment>
    <comment ref="M71" authorId="1" shapeId="0" xr:uid="{BA3F621F-C303-D542-A2B6-30183B156362}">
      <text>
        <r>
          <rPr>
            <sz val="11"/>
            <color theme="1"/>
            <rFont val="Aptos Narrow"/>
            <family val="2"/>
            <scheme val="minor"/>
          </rPr>
          <t>Regle convenue pour les modeles maison sans distribution publique.</t>
        </r>
      </text>
    </comment>
    <comment ref="N71" authorId="1" shapeId="0" xr:uid="{87DECEBA-D135-FA4A-9FF2-008FB72A944B}">
      <text>
        <r>
          <rPr>
            <sz val="11"/>
            <color theme="1"/>
            <rFont val="Aptos Narrow"/>
            <family val="2"/>
            <scheme val="minor"/>
          </rPr>
          <t>Regle convenue pour les modeles maison sans distribution publique.</t>
        </r>
      </text>
    </comment>
    <comment ref="O71" authorId="1" shapeId="0" xr:uid="{60826B41-B0F2-FC4C-AA45-A0011B393D07}">
      <text>
        <r>
          <rPr>
            <sz val="11"/>
            <color theme="1"/>
            <rFont val="Aptos Narrow"/>
            <family val="2"/>
            <scheme val="minor"/>
          </rPr>
          <t>Regle convenue pour les modeles maison sans distribution publique.</t>
        </r>
      </text>
    </comment>
    <comment ref="P71" authorId="1" shapeId="0" xr:uid="{584E4020-ADFA-5F48-80B9-0F18B46681FB}">
      <text>
        <r>
          <rPr>
            <sz val="11"/>
            <color theme="1"/>
            <rFont val="Aptos Narrow"/>
            <family val="2"/>
            <scheme val="minor"/>
          </rPr>
          <t>Appreciation Claude (non verifiee sur le web dans cette passe): a controler dans la documentation officielle.</t>
        </r>
      </text>
    </comment>
    <comment ref="Q71" authorId="1" shapeId="0" xr:uid="{FAEFA091-5827-B641-A0C4-572406AFC72B}">
      <text>
        <r>
          <rPr>
            <sz val="11"/>
            <color theme="1"/>
            <rFont val="Aptos Narrow"/>
            <family val="2"/>
            <scheme val="minor"/>
          </rPr>
          <t>Regle convenue pour les modeles maison sans distribution publique.</t>
        </r>
      </text>
    </comment>
    <comment ref="R71" authorId="1" shapeId="0" xr:uid="{4F4E835A-0054-AC46-BF2B-C9E3748EF1D7}">
      <text>
        <r>
          <rPr>
            <sz val="11"/>
            <color theme="1"/>
            <rFont val="Aptos Narrow"/>
            <family val="2"/>
            <scheme val="minor"/>
          </rPr>
          <t>Regle convenue pour les modeles maison (systeme non precise).</t>
        </r>
      </text>
    </comment>
    <comment ref="T71" authorId="1" shapeId="0" xr:uid="{BECA49FF-4F9D-214B-9134-DC9970EF7AF0}">
      <text>
        <r>
          <rPr>
            <sz val="11"/>
            <color theme="1"/>
            <rFont val="Aptos Narrow"/>
            <family val="2"/>
            <scheme val="minor"/>
          </rPr>
          <t>profil allege (modele maison): valeur derivee de l etude du corpus (champ study_category).</t>
        </r>
      </text>
    </comment>
    <comment ref="U71" authorId="1" shapeId="0" xr:uid="{6D1A94EA-0617-6641-BB14-76FF3E301D79}">
      <text>
        <r>
          <rPr>
            <sz val="11"/>
            <color theme="1"/>
            <rFont val="Aptos Narrow"/>
            <family val="2"/>
            <scheme val="minor"/>
          </rPr>
          <t>profil allege (modele maison): valeur derivee de l etude du corpus (champ clean_cooking).</t>
        </r>
      </text>
    </comment>
    <comment ref="Z71" authorId="1" shapeId="0" xr:uid="{3B79A024-C77A-7643-A998-E18CA1C7CE8D}">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71" authorId="1" shapeId="0" xr:uid="{7214C153-C166-6F4E-B977-F440C6BF5612}">
      <text>
        <r>
          <rPr>
            <sz val="11"/>
            <color theme="1"/>
            <rFont val="Aptos Narrow"/>
            <family val="2"/>
            <scheme val="minor"/>
          </rPr>
          <t>Source = l etude du corpus qui applique le modele.</t>
        </r>
      </text>
    </comment>
    <comment ref="AC71" authorId="1" shapeId="0" xr:uid="{814231F9-B9BC-D841-BD19-E22A39A80189}">
      <text>
        <r>
          <rPr>
            <sz val="11"/>
            <color theme="1"/>
            <rFont val="Aptos Narrow"/>
            <family val="2"/>
            <scheme val="minor"/>
          </rPr>
          <t>Annee de publication de l etude source.</t>
        </r>
      </text>
    </comment>
    <comment ref="G72" authorId="1" shapeId="0" xr:uid="{7006282F-9D39-444C-8AF0-F6F4533C3F1B}">
      <text>
        <r>
          <rPr>
            <sz val="11"/>
            <color theme="1"/>
            <rFont val="Aptos Narrow"/>
            <family val="2"/>
            <scheme val="minor"/>
          </rPr>
          <t>Appreciation Claude (non verifiee sur le web dans cette passe): a controler dans la documentation officielle.</t>
        </r>
      </text>
    </comment>
    <comment ref="H72" authorId="1" shapeId="0" xr:uid="{FA512CFB-6A28-254A-A59B-359E958FC336}">
      <text>
        <r>
          <rPr>
            <sz val="11"/>
            <color theme="1"/>
            <rFont val="Aptos Narrow"/>
            <family val="2"/>
            <scheme val="minor"/>
          </rPr>
          <t>Appreciation Claude (non verifiee sur le web dans cette passe): a controler dans la documentation officielle.</t>
        </r>
      </text>
    </comment>
    <comment ref="I72" authorId="1" shapeId="0" xr:uid="{2977F863-E6B0-FC4E-932A-E392E32BBD0A}">
      <text>
        <r>
          <rPr>
            <sz val="11"/>
            <color theme="1"/>
            <rFont val="Aptos Narrow"/>
            <family val="2"/>
            <scheme val="minor"/>
          </rPr>
          <t>Appreciation Claude (non verifiee sur le web dans cette passe): a controler dans la documentation officielle.</t>
        </r>
      </text>
    </comment>
    <comment ref="J72" authorId="1" shapeId="0" xr:uid="{E0B0DFDF-B55C-E140-BDB7-41495DB4181A}">
      <text>
        <r>
          <rPr>
            <sz val="11"/>
            <color theme="1"/>
            <rFont val="Aptos Narrow"/>
            <family val="2"/>
            <scheme val="minor"/>
          </rPr>
          <t>Appreciation Claude (non verifiee sur le web dans cette passe): a controler dans la documentation officielle.</t>
        </r>
      </text>
    </comment>
    <comment ref="K72" authorId="1" shapeId="0" xr:uid="{ED9B2D52-B3BA-9D4C-BC38-82D58DAEFD5B}">
      <text>
        <r>
          <rPr>
            <sz val="11"/>
            <color theme="1"/>
            <rFont val="Aptos Narrow"/>
            <family val="2"/>
            <scheme val="minor"/>
          </rPr>
          <t>Appreciation Claude (non verifiee sur le web dans cette passe): a controler dans la documentation officielle.</t>
        </r>
      </text>
    </comment>
    <comment ref="L72" authorId="1" shapeId="0" xr:uid="{FD9ECA31-05B0-5947-9FD5-7D335FC98551}">
      <text>
        <r>
          <rPr>
            <sz val="11"/>
            <color theme="1"/>
            <rFont val="Aptos Narrow"/>
            <family val="2"/>
            <scheme val="minor"/>
          </rPr>
          <t>Appreciation Claude (non verifiee sur le web dans cette passe): a controler dans la documentation officielle.</t>
        </r>
      </text>
    </comment>
    <comment ref="M72" authorId="1" shapeId="0" xr:uid="{CADF402C-8B31-3F42-AD85-F6EEED655A2F}">
      <text>
        <r>
          <rPr>
            <sz val="11"/>
            <color theme="1"/>
            <rFont val="Aptos Narrow"/>
            <family val="2"/>
            <scheme val="minor"/>
          </rPr>
          <t>Appreciation Claude (non verifiee sur le web dans cette passe): a controler dans la documentation officielle.</t>
        </r>
      </text>
    </comment>
    <comment ref="N72" authorId="1" shapeId="0" xr:uid="{704BFCD2-9D0E-0A4E-9B6A-D3919B536474}">
      <text>
        <r>
          <rPr>
            <sz val="11"/>
            <color theme="1"/>
            <rFont val="Aptos Narrow"/>
            <family val="2"/>
            <scheme val="minor"/>
          </rPr>
          <t>Appreciation Claude (non verifiee sur le web dans cette passe): a controler dans la documentation officielle.</t>
        </r>
      </text>
    </comment>
    <comment ref="O72" authorId="1" shapeId="0" xr:uid="{91C6F012-71BA-494F-B88A-C772855512B4}">
      <text>
        <r>
          <rPr>
            <sz val="11"/>
            <color theme="1"/>
            <rFont val="Aptos Narrow"/>
            <family val="2"/>
            <scheme val="minor"/>
          </rPr>
          <t>Appreciation Claude (non verifiee sur le web dans cette passe): a controler dans la documentation officielle.</t>
        </r>
      </text>
    </comment>
    <comment ref="P72" authorId="1" shapeId="0" xr:uid="{6529927C-3EE6-4E4E-86E0-A1230E7144DA}">
      <text>
        <r>
          <rPr>
            <sz val="11"/>
            <color theme="1"/>
            <rFont val="Aptos Narrow"/>
            <family val="2"/>
            <scheme val="minor"/>
          </rPr>
          <t>Appreciation Claude (non verifiee sur le web dans cette passe): a controler dans la documentation officielle.</t>
        </r>
      </text>
    </comment>
    <comment ref="Q72" authorId="1" shapeId="0" xr:uid="{67D4CF79-5669-2749-96BF-F03E93CC4275}">
      <text>
        <r>
          <rPr>
            <sz val="11"/>
            <color theme="1"/>
            <rFont val="Aptos Narrow"/>
            <family val="2"/>
            <scheme val="minor"/>
          </rPr>
          <t>Appreciation Claude (non verifiee sur le web dans cette passe): a controler dans la documentation officielle.</t>
        </r>
      </text>
    </comment>
    <comment ref="R72" authorId="1" shapeId="0" xr:uid="{7679C802-9791-D34D-9A8D-267EC9547910}">
      <text>
        <r>
          <rPr>
            <sz val="11"/>
            <color theme="1"/>
            <rFont val="Aptos Narrow"/>
            <family val="2"/>
            <scheme val="minor"/>
          </rPr>
          <t>Appreciation Claude (non verifiee sur le web dans cette passe): a controler dans la documentation officielle.</t>
        </r>
      </text>
    </comment>
    <comment ref="T72" authorId="1" shapeId="0" xr:uid="{771822C4-5154-E54F-A2B2-788C6384CEA5}">
      <text>
        <r>
          <rPr>
            <sz val="11"/>
            <color theme="1"/>
            <rFont val="Aptos Narrow"/>
            <family val="2"/>
            <scheme val="minor"/>
          </rPr>
          <t>Appreciation Claude (non verifiee sur le web dans cette passe): a controler dans la documentation officielle.</t>
        </r>
      </text>
    </comment>
    <comment ref="U72" authorId="1" shapeId="0" xr:uid="{B9776304-5E52-3643-BCCF-53C53E9F3C33}">
      <text>
        <r>
          <rPr>
            <sz val="11"/>
            <color theme="1"/>
            <rFont val="Aptos Narrow"/>
            <family val="2"/>
            <scheme val="minor"/>
          </rPr>
          <t>Appreciation Claude (non verifiee sur le web dans cette passe): a controler dans la documentation officielle.</t>
        </r>
      </text>
    </comment>
    <comment ref="V72" authorId="1" shapeId="0" xr:uid="{B458F7C5-B9E7-1345-B663-AF1A5BCAF3D0}">
      <text>
        <r>
          <rPr>
            <sz val="11"/>
            <color theme="1"/>
            <rFont val="Aptos Narrow"/>
            <family val="2"/>
            <scheme val="minor"/>
          </rPr>
          <t>Appreciation Claude (non verifiee sur le web dans cette passe): a controler dans la documentation officielle.</t>
        </r>
      </text>
    </comment>
    <comment ref="Z72" authorId="1" shapeId="0" xr:uid="{C3DD0CBE-CE39-6543-BE6D-EA3066CE75F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2" authorId="1" shapeId="0" xr:uid="{838D8E3F-583D-6541-9FA3-EB8B1699CD76}">
      <text>
        <r>
          <rPr>
            <sz val="11"/>
            <color theme="1"/>
            <rFont val="Aptos Narrow"/>
            <family val="2"/>
            <scheme val="minor"/>
          </rPr>
          <t>Outil base sur MATLAB; licence libre non explicite (gratuiciel).</t>
        </r>
      </text>
    </comment>
    <comment ref="G73" authorId="1" shapeId="0" xr:uid="{6C3B393E-FDDD-7C46-B340-363870BEF23C}">
      <text>
        <r>
          <rPr>
            <sz val="11"/>
            <color theme="1"/>
            <rFont val="Aptos Narrow"/>
            <family val="2"/>
            <scheme val="minor"/>
          </rPr>
          <t>Appreciation Claude (non verifiee sur le web dans cette passe): a controler dans la documentation officielle.</t>
        </r>
      </text>
    </comment>
    <comment ref="H73" authorId="1" shapeId="0" xr:uid="{1E9606FD-831B-AD43-A884-D9C2A8D0AF6F}">
      <text>
        <r>
          <rPr>
            <sz val="11"/>
            <color theme="1"/>
            <rFont val="Aptos Narrow"/>
            <family val="2"/>
            <scheme val="minor"/>
          </rPr>
          <t>Appreciation Claude (non verifiee sur le web dans cette passe): a controler dans la documentation officielle.</t>
        </r>
      </text>
    </comment>
    <comment ref="I73" authorId="1" shapeId="0" xr:uid="{1E8339F3-A077-AC4F-B086-BEA11C618AE1}">
      <text>
        <r>
          <rPr>
            <sz val="11"/>
            <color theme="1"/>
            <rFont val="Aptos Narrow"/>
            <family val="2"/>
            <scheme val="minor"/>
          </rPr>
          <t>Appreciation Claude (non verifiee sur le web dans cette passe): a controler dans la documentation officielle.</t>
        </r>
      </text>
    </comment>
    <comment ref="J73" authorId="1" shapeId="0" xr:uid="{9D558A19-1A37-0743-88DD-AD7596AB43DB}">
      <text>
        <r>
          <rPr>
            <sz val="11"/>
            <color theme="1"/>
            <rFont val="Aptos Narrow"/>
            <family val="2"/>
            <scheme val="minor"/>
          </rPr>
          <t>Appreciation Claude (non verifiee sur le web dans cette passe): a controler dans la documentation officielle.</t>
        </r>
      </text>
    </comment>
    <comment ref="K73" authorId="1" shapeId="0" xr:uid="{0E696CA6-B88A-AE45-9A39-2030EDB2CE7D}">
      <text>
        <r>
          <rPr>
            <sz val="11"/>
            <color theme="1"/>
            <rFont val="Aptos Narrow"/>
            <family val="2"/>
            <scheme val="minor"/>
          </rPr>
          <t>Appreciation Claude (non verifiee sur le web dans cette passe): a controler dans la documentation officielle.</t>
        </r>
      </text>
    </comment>
    <comment ref="L73" authorId="1" shapeId="0" xr:uid="{6BF6436B-6E89-9B45-B395-20595964AC08}">
      <text>
        <r>
          <rPr>
            <sz val="11"/>
            <color theme="1"/>
            <rFont val="Aptos Narrow"/>
            <family val="2"/>
            <scheme val="minor"/>
          </rPr>
          <t>Appreciation Claude (non verifiee sur le web dans cette passe): a controler dans la documentation officielle.</t>
        </r>
      </text>
    </comment>
    <comment ref="M73" authorId="1" shapeId="0" xr:uid="{62323CCF-67A2-1149-9707-BB218E0C0E1E}">
      <text>
        <r>
          <rPr>
            <sz val="11"/>
            <color theme="1"/>
            <rFont val="Aptos Narrow"/>
            <family val="2"/>
            <scheme val="minor"/>
          </rPr>
          <t>Appreciation Claude (non verifiee sur le web dans cette passe): a controler dans la documentation officielle.</t>
        </r>
      </text>
    </comment>
    <comment ref="N73" authorId="1" shapeId="0" xr:uid="{1B1B70BB-AF77-1E4E-9C03-F45DA3A37C18}">
      <text>
        <r>
          <rPr>
            <sz val="11"/>
            <color theme="1"/>
            <rFont val="Aptos Narrow"/>
            <family val="2"/>
            <scheme val="minor"/>
          </rPr>
          <t>Appreciation Claude (non verifiee sur le web dans cette passe): a controler dans la documentation officielle.</t>
        </r>
      </text>
    </comment>
    <comment ref="O73" authorId="1" shapeId="0" xr:uid="{74E4FE3C-DBFA-6E47-AECB-9956D99AE424}">
      <text>
        <r>
          <rPr>
            <sz val="11"/>
            <color theme="1"/>
            <rFont val="Aptos Narrow"/>
            <family val="2"/>
            <scheme val="minor"/>
          </rPr>
          <t>Appreciation Claude (non verifiee sur le web dans cette passe): a controler dans la documentation officielle.</t>
        </r>
      </text>
    </comment>
    <comment ref="P73" authorId="1" shapeId="0" xr:uid="{9C1100C2-5029-824F-8B0C-799744D44CEE}">
      <text>
        <r>
          <rPr>
            <sz val="11"/>
            <color theme="1"/>
            <rFont val="Aptos Narrow"/>
            <family val="2"/>
            <scheme val="minor"/>
          </rPr>
          <t>Appreciation Claude (non verifiee sur le web dans cette passe): a controler dans la documentation officielle.</t>
        </r>
      </text>
    </comment>
    <comment ref="Q73" authorId="1" shapeId="0" xr:uid="{E852EC5D-3816-4B44-99A1-242A7D478752}">
      <text>
        <r>
          <rPr>
            <sz val="11"/>
            <color theme="1"/>
            <rFont val="Aptos Narrow"/>
            <family val="2"/>
            <scheme val="minor"/>
          </rPr>
          <t>Appreciation Claude (non verifiee sur le web dans cette passe): a controler dans la documentation officielle.</t>
        </r>
      </text>
    </comment>
    <comment ref="R73" authorId="1" shapeId="0" xr:uid="{BFF6192E-5196-2B47-891B-7769CEF00C5F}">
      <text>
        <r>
          <rPr>
            <sz val="11"/>
            <color theme="1"/>
            <rFont val="Aptos Narrow"/>
            <family val="2"/>
            <scheme val="minor"/>
          </rPr>
          <t>Appreciation Claude (non verifiee sur le web dans cette passe): a controler dans la documentation officielle.</t>
        </r>
      </text>
    </comment>
    <comment ref="T73" authorId="1" shapeId="0" xr:uid="{BB3E39D7-9D7E-E04C-99AF-D0EF9B02DD8C}">
      <text>
        <r>
          <rPr>
            <sz val="11"/>
            <color theme="1"/>
            <rFont val="Aptos Narrow"/>
            <family val="2"/>
            <scheme val="minor"/>
          </rPr>
          <t>Appreciation Claude (non verifiee sur le web dans cette passe): a controler dans la documentation officielle.</t>
        </r>
      </text>
    </comment>
    <comment ref="U73" authorId="1" shapeId="0" xr:uid="{9BB2CE3B-16DD-074F-802F-BBE72B609E9C}">
      <text>
        <r>
          <rPr>
            <sz val="11"/>
            <color theme="1"/>
            <rFont val="Aptos Narrow"/>
            <family val="2"/>
            <scheme val="minor"/>
          </rPr>
          <t>Appreciation Claude (non verifiee sur le web dans cette passe): a controler dans la documentation officielle.</t>
        </r>
      </text>
    </comment>
    <comment ref="V73" authorId="1" shapeId="0" xr:uid="{83AC6278-B6E6-2D45-AB08-7F416FC99BFD}">
      <text>
        <r>
          <rPr>
            <sz val="11"/>
            <color theme="1"/>
            <rFont val="Aptos Narrow"/>
            <family val="2"/>
            <scheme val="minor"/>
          </rPr>
          <t>Appreciation Claude (non verifiee sur le web dans cette passe): a controler dans la documentation officielle.</t>
        </r>
      </text>
    </comment>
    <comment ref="Z73" authorId="1" shapeId="0" xr:uid="{C6CE91F9-A209-104D-9760-9AFF11EFF70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3" authorId="1" shapeId="0" xr:uid="{2C2F9825-E604-F045-971C-00DE47F87088}">
      <text>
        <r>
          <rPr>
            <sz val="11"/>
            <color theme="1"/>
            <rFont val="Aptos Narrow"/>
            <family val="2"/>
            <scheme val="minor"/>
          </rPr>
          <t>Appreciation Claude (non verifiee sur le web dans cette passe): a controler dans la documentation officielle.</t>
        </r>
      </text>
    </comment>
    <comment ref="C74" authorId="1" shapeId="0" xr:uid="{C0277F84-2E37-2B4C-B596-A6B992AB9596}">
      <text>
        <r>
          <rPr>
            <sz val="11"/>
            <color theme="1"/>
            <rFont val="Aptos Narrow"/>
            <family val="2"/>
            <scheme val="minor"/>
          </rPr>
          <t>Derive des champs method=optimization / math=LP-MILP / study_category=long_term_planning de l etude.</t>
        </r>
      </text>
    </comment>
    <comment ref="D74" authorId="1" shapeId="0" xr:uid="{7539BAD4-9BBE-354D-B600-F3B30949B857}">
      <text>
        <r>
          <rPr>
            <sz val="11"/>
            <color theme="1"/>
            <rFont val="Aptos Narrow"/>
            <family val="2"/>
            <scheme val="minor"/>
          </rPr>
          <t>profil allege (modele maison): valeur derivee de l etude du corpus (champ author_origin).</t>
        </r>
      </text>
    </comment>
    <comment ref="E74" authorId="1" shapeId="0" xr:uid="{13663771-8154-F243-A5BC-BBC58792FB29}">
      <text>
        <r>
          <rPr>
            <sz val="11"/>
            <color theme="1"/>
            <rFont val="Aptos Narrow"/>
            <family val="2"/>
            <scheme val="minor"/>
          </rPr>
          <t>profil allege (modele maison): valeur derivee de l etude du corpus (champ Authors affiliation de l etude 815).</t>
        </r>
      </text>
    </comment>
    <comment ref="F74" authorId="1" shapeId="0" xr:uid="{EA842B2B-3668-9840-B040-94AD0F2DCC40}">
      <text>
        <r>
          <rPr>
            <sz val="11"/>
            <color theme="1"/>
            <rFont val="Aptos Narrow"/>
            <family val="2"/>
            <scheme val="minor"/>
          </rPr>
          <t>profil allege (modele maison): valeur derivee de l etude du corpus (champ open_source de l etude: mixed). Pour un modele maison, open_source signifie ici que l etude declare le modele ouvert; a verifier dans l article.</t>
        </r>
      </text>
    </comment>
    <comment ref="G74" authorId="1" shapeId="0" xr:uid="{ACB0FE7B-BF97-E243-8239-248D2C8A4FEF}">
      <text>
        <r>
          <rPr>
            <sz val="11"/>
            <color theme="1"/>
            <rFont val="Aptos Narrow"/>
            <family val="2"/>
            <scheme val="minor"/>
          </rPr>
          <t>Regle convenue pour les modeles maison sans distribution publique.</t>
        </r>
      </text>
    </comment>
    <comment ref="H74" authorId="1" shapeId="0" xr:uid="{E9CB70BD-78B8-3B4F-BA39-6984956E7E6A}">
      <text>
        <r>
          <rPr>
            <sz val="11"/>
            <color theme="1"/>
            <rFont val="Aptos Narrow"/>
            <family val="2"/>
            <scheme val="minor"/>
          </rPr>
          <t>Regle convenue pour les modeles maison sans distribution publique.</t>
        </r>
      </text>
    </comment>
    <comment ref="I74" authorId="1" shapeId="0" xr:uid="{A4E7AAB7-AED8-444A-96E9-D11C6C0AD64E}">
      <text>
        <r>
          <rPr>
            <sz val="11"/>
            <color theme="1"/>
            <rFont val="Aptos Narrow"/>
            <family val="2"/>
            <scheme val="minor"/>
          </rPr>
          <t>profil allege (modele maison): valeur derivee de l etude du corpus (calcule sur time_horizon_start/end).</t>
        </r>
      </text>
    </comment>
    <comment ref="J74" authorId="1" shapeId="0" xr:uid="{C158E30C-267A-7D46-83CB-981473BC8B7E}">
      <text>
        <r>
          <rPr>
            <sz val="11"/>
            <color theme="1"/>
            <rFont val="Aptos Narrow"/>
            <family val="2"/>
            <scheme val="minor"/>
          </rPr>
          <t>profil allege (modele maison): valeur derivee de l etude du corpus (champ scale).</t>
        </r>
      </text>
    </comment>
    <comment ref="L74" authorId="1" shapeId="0" xr:uid="{29805243-C484-814C-B8DD-A2508FFD0946}">
      <text>
        <r>
          <rPr>
            <sz val="11"/>
            <color theme="1"/>
            <rFont val="Aptos Narrow"/>
            <family val="2"/>
            <scheme val="minor"/>
          </rPr>
          <t>Regle convenue pour les modeles maison sans distribution publique.</t>
        </r>
      </text>
    </comment>
    <comment ref="M74" authorId="1" shapeId="0" xr:uid="{008CA65E-F391-A444-8185-66A491FD046B}">
      <text>
        <r>
          <rPr>
            <sz val="11"/>
            <color theme="1"/>
            <rFont val="Aptos Narrow"/>
            <family val="2"/>
            <scheme val="minor"/>
          </rPr>
          <t>Regle convenue pour les modeles maison sans distribution publique.</t>
        </r>
      </text>
    </comment>
    <comment ref="N74" authorId="1" shapeId="0" xr:uid="{E72BE4B1-731F-084C-B27F-7042EB81DBA6}">
      <text>
        <r>
          <rPr>
            <sz val="11"/>
            <color theme="1"/>
            <rFont val="Aptos Narrow"/>
            <family val="2"/>
            <scheme val="minor"/>
          </rPr>
          <t>Regle convenue pour les modeles maison sans distribution publique.</t>
        </r>
      </text>
    </comment>
    <comment ref="O74" authorId="1" shapeId="0" xr:uid="{E98D466B-682E-B540-B3BF-D9D10AA9306F}">
      <text>
        <r>
          <rPr>
            <sz val="11"/>
            <color theme="1"/>
            <rFont val="Aptos Narrow"/>
            <family val="2"/>
            <scheme val="minor"/>
          </rPr>
          <t>Regle convenue pour les modeles maison sans distribution publique.</t>
        </r>
      </text>
    </comment>
    <comment ref="P74" authorId="1" shapeId="0" xr:uid="{09903CC9-767A-D041-AEB1-2796CA8C1AAC}">
      <text>
        <r>
          <rPr>
            <sz val="11"/>
            <color theme="1"/>
            <rFont val="Aptos Narrow"/>
            <family val="2"/>
            <scheme val="minor"/>
          </rPr>
          <t>Appreciation Claude (non verifiee sur le web dans cette passe): a controler dans la documentation officielle.</t>
        </r>
      </text>
    </comment>
    <comment ref="Q74" authorId="1" shapeId="0" xr:uid="{7BBC300D-D755-5D48-B817-EBD4E99B824C}">
      <text>
        <r>
          <rPr>
            <sz val="11"/>
            <color theme="1"/>
            <rFont val="Aptos Narrow"/>
            <family val="2"/>
            <scheme val="minor"/>
          </rPr>
          <t>Regle convenue pour les modeles maison sans distribution publique.</t>
        </r>
      </text>
    </comment>
    <comment ref="R74" authorId="1" shapeId="0" xr:uid="{27E368EF-77DD-0D42-8D85-C648D02CA6B0}">
      <text>
        <r>
          <rPr>
            <sz val="11"/>
            <color theme="1"/>
            <rFont val="Aptos Narrow"/>
            <family val="2"/>
            <scheme val="minor"/>
          </rPr>
          <t>Regle convenue pour les modeles maison (systeme non precise).</t>
        </r>
      </text>
    </comment>
    <comment ref="T74" authorId="1" shapeId="0" xr:uid="{5E86FE01-01CD-AE4F-87FB-6BEF2E480CD6}">
      <text>
        <r>
          <rPr>
            <sz val="11"/>
            <color theme="1"/>
            <rFont val="Aptos Narrow"/>
            <family val="2"/>
            <scheme val="minor"/>
          </rPr>
          <t>profil allege (modele maison): valeur derivee de l etude du corpus (champ study_category).</t>
        </r>
      </text>
    </comment>
    <comment ref="U74" authorId="1" shapeId="0" xr:uid="{0195D3AD-2314-D042-8E21-6AEADA6A5419}">
      <text>
        <r>
          <rPr>
            <sz val="11"/>
            <color theme="1"/>
            <rFont val="Aptos Narrow"/>
            <family val="2"/>
            <scheme val="minor"/>
          </rPr>
          <t>profil allege (modele maison): valeur derivee de l etude du corpus (champ clean_cooking).</t>
        </r>
      </text>
    </comment>
    <comment ref="V74" authorId="1" shapeId="0" xr:uid="{C95B315F-460A-2E43-9708-7DB6EFA1DCA0}">
      <text>
        <r>
          <rPr>
            <sz val="11"/>
            <color theme="1"/>
            <rFont val="Aptos Narrow"/>
            <family val="2"/>
            <scheme val="minor"/>
          </rPr>
          <t>profil allege (modele maison): valeur derivee de l etude du corpus (champ financing_modelling).</t>
        </r>
      </text>
    </comment>
    <comment ref="W74" authorId="1" shapeId="0" xr:uid="{B7EC318F-1BEE-3F4C-8A71-3CCEF69764CA}">
      <text>
        <r>
          <rPr>
            <sz val="11"/>
            <color theme="1"/>
            <rFont val="Aptos Narrow"/>
            <family val="2"/>
            <scheme val="minor"/>
          </rPr>
          <t>profil allege (modele maison): valeur derivee de l etude du corpus (champ strenghts, extraction verifiee de l etude, decrit l application plus que l outil).</t>
        </r>
      </text>
    </comment>
    <comment ref="X74" authorId="1" shapeId="0" xr:uid="{7719DAD6-F583-E146-AFCB-537AB29E770C}">
      <text>
        <r>
          <rPr>
            <sz val="11"/>
            <color theme="1"/>
            <rFont val="Aptos Narrow"/>
            <family val="2"/>
            <scheme val="minor"/>
          </rPr>
          <t>profil allege (modele maison): valeur derivee de l etude du corpus (champ weaknesses, extraction verifiee de l etude, decrit l application plus que l outil).</t>
        </r>
      </text>
    </comment>
    <comment ref="Z74" authorId="1" shapeId="0" xr:uid="{BF9E8E3A-746E-2444-BA87-E2B95A64C21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74" authorId="1" shapeId="0" xr:uid="{45288F1A-913E-414A-9742-47495EE366EF}">
      <text>
        <r>
          <rPr>
            <sz val="11"/>
            <color theme="1"/>
            <rFont val="Aptos Narrow"/>
            <family val="2"/>
            <scheme val="minor"/>
          </rPr>
          <t>Source = l etude du corpus qui applique le modele.</t>
        </r>
      </text>
    </comment>
    <comment ref="AC74" authorId="1" shapeId="0" xr:uid="{BE4E5679-63CF-A64C-A4A0-C18A5FF23D1F}">
      <text>
        <r>
          <rPr>
            <sz val="11"/>
            <color theme="1"/>
            <rFont val="Aptos Narrow"/>
            <family val="2"/>
            <scheme val="minor"/>
          </rPr>
          <t>Annee de publication de l etude source.</t>
        </r>
      </text>
    </comment>
    <comment ref="F75" authorId="1" shapeId="0" xr:uid="{EA8AFFD2-251B-7A40-9049-4507245BE7BB}">
      <text>
        <r>
          <rPr>
            <sz val="11"/>
            <color theme="1"/>
            <rFont val="Aptos Narrow"/>
            <family val="2"/>
            <scheme val="minor"/>
          </rPr>
          <t>Ancienne valeur: commercial. Token "commercial" remplace par "proprietary" (regle convenue).</t>
        </r>
      </text>
    </comment>
    <comment ref="G75" authorId="1" shapeId="0" xr:uid="{5540976E-C953-E846-AC12-0AC125B462C6}">
      <text>
        <r>
          <rPr>
            <sz val="11"/>
            <color theme="1"/>
            <rFont val="Aptos Narrow"/>
            <family val="2"/>
            <scheme val="minor"/>
          </rPr>
          <t>Prix sur devis (Seven2one). URL non retournee.</t>
        </r>
      </text>
    </comment>
    <comment ref="H75" authorId="1" shapeId="0" xr:uid="{D9C456DF-76AB-C048-A481-4CC877D32DEA}">
      <text>
        <r>
          <rPr>
            <sz val="11"/>
            <color theme="1"/>
            <rFont val="Aptos Narrow"/>
            <family val="2"/>
            <scheme val="minor"/>
          </rPr>
          <t>Appreciation Claude (non verifiee sur le web dans cette passe): a controler dans la documentation officielle.</t>
        </r>
      </text>
    </comment>
    <comment ref="I75" authorId="1" shapeId="0" xr:uid="{8E5F8A09-4949-B84C-9F83-90B192D8BCAB}">
      <text>
        <r>
          <rPr>
            <sz val="11"/>
            <color theme="1"/>
            <rFont val="Aptos Narrow"/>
            <family val="2"/>
            <scheme val="minor"/>
          </rPr>
          <t>Appreciation Claude (non verifiee sur le web dans cette passe): a controler dans la documentation officielle.</t>
        </r>
      </text>
    </comment>
    <comment ref="J75" authorId="1" shapeId="0" xr:uid="{9E8E89CB-F30E-4B4B-84FA-DFD52C7B7FBB}">
      <text>
        <r>
          <rPr>
            <sz val="11"/>
            <color theme="1"/>
            <rFont val="Aptos Narrow"/>
            <family val="2"/>
            <scheme val="minor"/>
          </rPr>
          <t>Appreciation Claude (non verifiee sur le web dans cette passe): a controler dans la documentation officielle.</t>
        </r>
      </text>
    </comment>
    <comment ref="K75" authorId="1" shapeId="0" xr:uid="{B753715B-E76D-364D-9839-ABCA66C08254}">
      <text>
        <r>
          <rPr>
            <sz val="11"/>
            <color theme="1"/>
            <rFont val="Aptos Narrow"/>
            <family val="2"/>
            <scheme val="minor"/>
          </rPr>
          <t>Appreciation Claude (non verifiee sur le web dans cette passe): a controler dans la documentation officielle.</t>
        </r>
      </text>
    </comment>
    <comment ref="L75" authorId="1" shapeId="0" xr:uid="{FE52F259-4EEB-3644-9555-967B19A95B79}">
      <text>
        <r>
          <rPr>
            <sz val="11"/>
            <color theme="1"/>
            <rFont val="Aptos Narrow"/>
            <family val="2"/>
            <scheme val="minor"/>
          </rPr>
          <t>Appreciation Claude (non verifiee sur le web dans cette passe): a controler dans la documentation officielle.</t>
        </r>
      </text>
    </comment>
    <comment ref="M75" authorId="1" shapeId="0" xr:uid="{A8EBA096-7CC7-884C-8434-97318BAF5E47}">
      <text>
        <r>
          <rPr>
            <sz val="11"/>
            <color theme="1"/>
            <rFont val="Aptos Narrow"/>
            <family val="2"/>
            <scheme val="minor"/>
          </rPr>
          <t>Appreciation Claude (non verifiee sur le web dans cette passe): a controler dans la documentation officielle.</t>
        </r>
      </text>
    </comment>
    <comment ref="N75" authorId="1" shapeId="0" xr:uid="{9E7A0368-D53E-3B4D-9E5A-DD0C7DA22EB4}">
      <text>
        <r>
          <rPr>
            <sz val="11"/>
            <color theme="1"/>
            <rFont val="Aptos Narrow"/>
            <family val="2"/>
            <scheme val="minor"/>
          </rPr>
          <t>Appreciation Claude (non verifiee sur le web dans cette passe): a controler dans la documentation officielle.</t>
        </r>
      </text>
    </comment>
    <comment ref="O75" authorId="1" shapeId="0" xr:uid="{A9BC21B1-6883-724C-8D61-A3D2072A9901}">
      <text>
        <r>
          <rPr>
            <sz val="11"/>
            <color theme="1"/>
            <rFont val="Aptos Narrow"/>
            <family val="2"/>
            <scheme val="minor"/>
          </rPr>
          <t>Appreciation Claude (non verifiee sur le web dans cette passe): a controler dans la documentation officielle.</t>
        </r>
      </text>
    </comment>
    <comment ref="P75" authorId="1" shapeId="0" xr:uid="{1DB4FB61-9FE5-8148-8EA0-677FF30A1F86}">
      <text>
        <r>
          <rPr>
            <sz val="11"/>
            <color theme="1"/>
            <rFont val="Aptos Narrow"/>
            <family val="2"/>
            <scheme val="minor"/>
          </rPr>
          <t>Appreciation Claude (non verifiee sur le web dans cette passe): a controler dans la documentation officielle.</t>
        </r>
      </text>
    </comment>
    <comment ref="Q75" authorId="1" shapeId="0" xr:uid="{07AE5774-6874-714D-A1F3-A4A184348689}">
      <text>
        <r>
          <rPr>
            <sz val="11"/>
            <color theme="1"/>
            <rFont val="Aptos Narrow"/>
            <family val="2"/>
            <scheme val="minor"/>
          </rPr>
          <t>Appreciation Claude (non verifiee sur le web dans cette passe): a controler dans la documentation officielle.</t>
        </r>
      </text>
    </comment>
    <comment ref="R75" authorId="1" shapeId="0" xr:uid="{12FB22B4-79A1-D84B-A11C-C1B0B18E6B85}">
      <text>
        <r>
          <rPr>
            <sz val="11"/>
            <color theme="1"/>
            <rFont val="Aptos Narrow"/>
            <family val="2"/>
            <scheme val="minor"/>
          </rPr>
          <t>Appreciation Claude (non verifiee sur le web dans cette passe): a controler dans la documentation officielle.</t>
        </r>
      </text>
    </comment>
    <comment ref="T75" authorId="1" shapeId="0" xr:uid="{968B908B-C648-464F-ACE7-19C1038099A3}">
      <text>
        <r>
          <rPr>
            <sz val="11"/>
            <color theme="1"/>
            <rFont val="Aptos Narrow"/>
            <family val="2"/>
            <scheme val="minor"/>
          </rPr>
          <t>Appreciation Claude (non verifiee sur le web dans cette passe): a controler dans la documentation officielle.</t>
        </r>
      </text>
    </comment>
    <comment ref="U75" authorId="1" shapeId="0" xr:uid="{BB0C8D58-0670-8141-B4EB-E52B013BC4A1}">
      <text>
        <r>
          <rPr>
            <sz val="11"/>
            <color theme="1"/>
            <rFont val="Aptos Narrow"/>
            <family val="2"/>
            <scheme val="minor"/>
          </rPr>
          <t>Appreciation Claude (non verifiee sur le web dans cette passe): a controler dans la documentation officielle.</t>
        </r>
      </text>
    </comment>
    <comment ref="V75" authorId="1" shapeId="0" xr:uid="{FC0CD0B3-F92E-2E46-9E40-88FDEDE3D444}">
      <text>
        <r>
          <rPr>
            <sz val="11"/>
            <color theme="1"/>
            <rFont val="Aptos Narrow"/>
            <family val="2"/>
            <scheme val="minor"/>
          </rPr>
          <t>Appreciation Claude (non verifiee sur le web dans cette passe): a controler dans la documentation officielle.</t>
        </r>
      </text>
    </comment>
    <comment ref="Z75" authorId="1" shapeId="0" xr:uid="{00EAD8E9-6457-E641-8F66-AE9CB8FCC6C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5" authorId="1" shapeId="0" xr:uid="{384A899A-D208-A141-A34B-BE04A667044A}">
      <text>
        <r>
          <rPr>
            <sz val="11"/>
            <color theme="1"/>
            <rFont val="Aptos Narrow"/>
            <family val="2"/>
            <scheme val="minor"/>
          </rPr>
          <t>Appreciation Claude (non verifiee sur le web dans cette passe): a controler dans la documentation officielle.</t>
        </r>
      </text>
    </comment>
    <comment ref="F76" authorId="1" shapeId="0" xr:uid="{E46C770A-6049-D844-B172-1CC449315E37}">
      <text>
        <r>
          <rPr>
            <sz val="11"/>
            <color theme="1"/>
            <rFont val="Aptos Narrow"/>
            <family val="2"/>
            <scheme val="minor"/>
          </rPr>
          <t>Ancienne valeur: commercial. Token "commercial" remplace par "proprietary" (regle convenue).</t>
        </r>
      </text>
    </comment>
    <comment ref="G76" authorId="1" shapeId="0" xr:uid="{90738948-2065-5E4E-A658-F9272BB7F7C4}">
      <text>
        <r>
          <rPr>
            <sz val="11"/>
            <color theme="1"/>
            <rFont val="Aptos Narrow"/>
            <family val="2"/>
            <scheme val="minor"/>
          </rPr>
          <t>Prix sur devis (NEPLAN AG). URL non retournee.</t>
        </r>
      </text>
    </comment>
    <comment ref="H76" authorId="1" shapeId="0" xr:uid="{B960A41F-0BED-0F49-BA27-CEA337F220E9}">
      <text>
        <r>
          <rPr>
            <sz val="11"/>
            <color theme="1"/>
            <rFont val="Aptos Narrow"/>
            <family val="2"/>
            <scheme val="minor"/>
          </rPr>
          <t>Appreciation Claude (non verifiee sur le web dans cette passe): a controler dans la documentation officielle.</t>
        </r>
      </text>
    </comment>
    <comment ref="I76" authorId="1" shapeId="0" xr:uid="{58307E1C-9F1D-5E4E-A647-B6F286837840}">
      <text>
        <r>
          <rPr>
            <sz val="11"/>
            <color theme="1"/>
            <rFont val="Aptos Narrow"/>
            <family val="2"/>
            <scheme val="minor"/>
          </rPr>
          <t>Appreciation Claude (non verifiee sur le web dans cette passe): a controler dans la documentation officielle.</t>
        </r>
      </text>
    </comment>
    <comment ref="J76" authorId="1" shapeId="0" xr:uid="{4ABCE649-FAA0-9B40-883B-B8D88F687046}">
      <text>
        <r>
          <rPr>
            <sz val="11"/>
            <color theme="1"/>
            <rFont val="Aptos Narrow"/>
            <family val="2"/>
            <scheme val="minor"/>
          </rPr>
          <t>Appreciation Claude (non verifiee sur le web dans cette passe): a controler dans la documentation officielle.</t>
        </r>
      </text>
    </comment>
    <comment ref="K76" authorId="1" shapeId="0" xr:uid="{A2599B46-6CC0-F54A-A083-F3956B104F19}">
      <text>
        <r>
          <rPr>
            <sz val="11"/>
            <color theme="1"/>
            <rFont val="Aptos Narrow"/>
            <family val="2"/>
            <scheme val="minor"/>
          </rPr>
          <t>Appreciation Claude (non verifiee sur le web dans cette passe): a controler dans la documentation officielle.</t>
        </r>
      </text>
    </comment>
    <comment ref="L76" authorId="1" shapeId="0" xr:uid="{A3831277-5690-1844-9B13-DEE4231C4682}">
      <text>
        <r>
          <rPr>
            <sz val="11"/>
            <color theme="1"/>
            <rFont val="Aptos Narrow"/>
            <family val="2"/>
            <scheme val="minor"/>
          </rPr>
          <t>Appreciation Claude (non verifiee sur le web dans cette passe): a controler dans la documentation officielle.</t>
        </r>
      </text>
    </comment>
    <comment ref="M76" authorId="1" shapeId="0" xr:uid="{CAC0CCD5-8695-EB4F-AA5B-1A4F26618514}">
      <text>
        <r>
          <rPr>
            <sz val="11"/>
            <color theme="1"/>
            <rFont val="Aptos Narrow"/>
            <family val="2"/>
            <scheme val="minor"/>
          </rPr>
          <t>Appreciation Claude (non verifiee sur le web dans cette passe): a controler dans la documentation officielle.</t>
        </r>
      </text>
    </comment>
    <comment ref="N76" authorId="1" shapeId="0" xr:uid="{A734B676-B5ED-8E47-B2DF-4C61055E5487}">
      <text>
        <r>
          <rPr>
            <sz val="11"/>
            <color theme="1"/>
            <rFont val="Aptos Narrow"/>
            <family val="2"/>
            <scheme val="minor"/>
          </rPr>
          <t>Appreciation Claude (non verifiee sur le web dans cette passe): a controler dans la documentation officielle.</t>
        </r>
      </text>
    </comment>
    <comment ref="O76" authorId="1" shapeId="0" xr:uid="{C59A216D-A817-3B4C-BF7C-CB1813A5ABA9}">
      <text>
        <r>
          <rPr>
            <sz val="11"/>
            <color theme="1"/>
            <rFont val="Aptos Narrow"/>
            <family val="2"/>
            <scheme val="minor"/>
          </rPr>
          <t>Appreciation Claude (non verifiee sur le web dans cette passe): a controler dans la documentation officielle.</t>
        </r>
      </text>
    </comment>
    <comment ref="P76" authorId="1" shapeId="0" xr:uid="{CB799DF0-F275-7149-AE17-D6E58D3E9B03}">
      <text>
        <r>
          <rPr>
            <sz val="11"/>
            <color theme="1"/>
            <rFont val="Aptos Narrow"/>
            <family val="2"/>
            <scheme val="minor"/>
          </rPr>
          <t>Appreciation Claude (non verifiee sur le web dans cette passe): a controler dans la documentation officielle.</t>
        </r>
      </text>
    </comment>
    <comment ref="Q76" authorId="1" shapeId="0" xr:uid="{A4C2E09F-D290-D447-A5B7-ADEC188D4FB3}">
      <text>
        <r>
          <rPr>
            <sz val="11"/>
            <color theme="1"/>
            <rFont val="Aptos Narrow"/>
            <family val="2"/>
            <scheme val="minor"/>
          </rPr>
          <t>Appreciation Claude (non verifiee sur le web dans cette passe): a controler dans la documentation officielle.</t>
        </r>
      </text>
    </comment>
    <comment ref="R76" authorId="1" shapeId="0" xr:uid="{3F688092-401C-8840-A8AD-BF067B8D656F}">
      <text>
        <r>
          <rPr>
            <sz val="11"/>
            <color theme="1"/>
            <rFont val="Aptos Narrow"/>
            <family val="2"/>
            <scheme val="minor"/>
          </rPr>
          <t>Appreciation Claude (non verifiee sur le web dans cette passe): a controler dans la documentation officielle.</t>
        </r>
      </text>
    </comment>
    <comment ref="T76" authorId="1" shapeId="0" xr:uid="{2D6C09E9-A10A-1745-8281-256616015D32}">
      <text>
        <r>
          <rPr>
            <sz val="11"/>
            <color theme="1"/>
            <rFont val="Aptos Narrow"/>
            <family val="2"/>
            <scheme val="minor"/>
          </rPr>
          <t>Appreciation Claude (non verifiee sur le web dans cette passe): a controler dans la documentation officielle.</t>
        </r>
      </text>
    </comment>
    <comment ref="U76" authorId="1" shapeId="0" xr:uid="{86CABE90-F2B2-8046-949D-3CD19E325B34}">
      <text>
        <r>
          <rPr>
            <sz val="11"/>
            <color theme="1"/>
            <rFont val="Aptos Narrow"/>
            <family val="2"/>
            <scheme val="minor"/>
          </rPr>
          <t>Appreciation Claude (non verifiee sur le web dans cette passe): a controler dans la documentation officielle.</t>
        </r>
      </text>
    </comment>
    <comment ref="V76" authorId="1" shapeId="0" xr:uid="{868BE1CF-952D-F549-AF9F-426F0B333C36}">
      <text>
        <r>
          <rPr>
            <sz val="11"/>
            <color theme="1"/>
            <rFont val="Aptos Narrow"/>
            <family val="2"/>
            <scheme val="minor"/>
          </rPr>
          <t>Appreciation Claude (non verifiee sur le web dans cette passe): a controler dans la documentation officielle.</t>
        </r>
      </text>
    </comment>
    <comment ref="Z76" authorId="1" shapeId="0" xr:uid="{363700D7-C15E-CD41-A5E9-B3137DC9986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6" authorId="1" shapeId="0" xr:uid="{612E4036-D268-F14D-916E-9940BF15D3C4}">
      <text>
        <r>
          <rPr>
            <sz val="11"/>
            <color theme="1"/>
            <rFont val="Aptos Narrow"/>
            <family val="2"/>
            <scheme val="minor"/>
          </rPr>
          <t>Appreciation Claude (non verifiee sur le web dans cette passe): a controler dans la documentation officielle.</t>
        </r>
      </text>
    </comment>
    <comment ref="G77" authorId="1" shapeId="0" xr:uid="{6AA6200F-CA76-4A47-A9B6-EAB38F0EE368}">
      <text>
        <r>
          <rPr>
            <sz val="11"/>
            <color theme="1"/>
            <rFont val="Aptos Narrow"/>
            <family val="2"/>
            <scheme val="minor"/>
          </rPr>
          <t>Appreciation Claude (non verifiee sur le web dans cette passe): a controler dans la documentation officielle.</t>
        </r>
      </text>
    </comment>
    <comment ref="H77" authorId="1" shapeId="0" xr:uid="{EFC84B5E-1F51-594B-A9CC-04D31645D11B}">
      <text>
        <r>
          <rPr>
            <sz val="11"/>
            <color theme="1"/>
            <rFont val="Aptos Narrow"/>
            <family val="2"/>
            <scheme val="minor"/>
          </rPr>
          <t>Appreciation Claude (non verifiee sur le web dans cette passe): a controler dans la documentation officielle.</t>
        </r>
      </text>
    </comment>
    <comment ref="I77" authorId="1" shapeId="0" xr:uid="{5A9CEFBC-1C6E-2043-9BA0-42F5A67322AE}">
      <text>
        <r>
          <rPr>
            <sz val="11"/>
            <color theme="1"/>
            <rFont val="Aptos Narrow"/>
            <family val="2"/>
            <scheme val="minor"/>
          </rPr>
          <t>Appreciation Claude (non verifiee sur le web dans cette passe): a controler dans la documentation officielle.</t>
        </r>
      </text>
    </comment>
    <comment ref="J77" authorId="1" shapeId="0" xr:uid="{232A46F5-B163-AC4E-B69F-A10D0C6B787B}">
      <text>
        <r>
          <rPr>
            <sz val="11"/>
            <color theme="1"/>
            <rFont val="Aptos Narrow"/>
            <family val="2"/>
            <scheme val="minor"/>
          </rPr>
          <t>Appreciation Claude (non verifiee sur le web dans cette passe): a controler dans la documentation officielle.</t>
        </r>
      </text>
    </comment>
    <comment ref="K77" authorId="1" shapeId="0" xr:uid="{13417F1B-C342-0344-83A3-27486D70ADD7}">
      <text>
        <r>
          <rPr>
            <sz val="11"/>
            <color theme="1"/>
            <rFont val="Aptos Narrow"/>
            <family val="2"/>
            <scheme val="minor"/>
          </rPr>
          <t>Appreciation Claude (non verifiee sur le web dans cette passe): a controler dans la documentation officielle.</t>
        </r>
      </text>
    </comment>
    <comment ref="L77" authorId="1" shapeId="0" xr:uid="{40F04CE5-4D94-BB48-BE9D-71CB1B5FD980}">
      <text>
        <r>
          <rPr>
            <sz val="11"/>
            <color theme="1"/>
            <rFont val="Aptos Narrow"/>
            <family val="2"/>
            <scheme val="minor"/>
          </rPr>
          <t>Appreciation Claude (non verifiee sur le web dans cette passe): a controler dans la documentation officielle.</t>
        </r>
      </text>
    </comment>
    <comment ref="M77" authorId="1" shapeId="0" xr:uid="{D785CA45-07FE-5848-8C04-E2086C92540B}">
      <text>
        <r>
          <rPr>
            <sz val="11"/>
            <color theme="1"/>
            <rFont val="Aptos Narrow"/>
            <family val="2"/>
            <scheme val="minor"/>
          </rPr>
          <t>Appreciation Claude (non verifiee sur le web dans cette passe): a controler dans la documentation officielle.</t>
        </r>
      </text>
    </comment>
    <comment ref="N77" authorId="1" shapeId="0" xr:uid="{4EC1F8C6-BDDB-CF4D-B4FD-5BFE3F2941B2}">
      <text>
        <r>
          <rPr>
            <sz val="11"/>
            <color theme="1"/>
            <rFont val="Aptos Narrow"/>
            <family val="2"/>
            <scheme val="minor"/>
          </rPr>
          <t>Appreciation Claude (non verifiee sur le web dans cette passe): a controler dans la documentation officielle.</t>
        </r>
      </text>
    </comment>
    <comment ref="O77" authorId="1" shapeId="0" xr:uid="{A18DFD9C-917D-3D4F-8DC2-40B651414A97}">
      <text>
        <r>
          <rPr>
            <sz val="11"/>
            <color theme="1"/>
            <rFont val="Aptos Narrow"/>
            <family val="2"/>
            <scheme val="minor"/>
          </rPr>
          <t>Appreciation Claude (non verifiee sur le web dans cette passe): a controler dans la documentation officielle.</t>
        </r>
      </text>
    </comment>
    <comment ref="P77" authorId="1" shapeId="0" xr:uid="{3DF120C7-36C0-C440-93FE-C3F00B621DAE}">
      <text>
        <r>
          <rPr>
            <sz val="11"/>
            <color theme="1"/>
            <rFont val="Aptos Narrow"/>
            <family val="2"/>
            <scheme val="minor"/>
          </rPr>
          <t>Appreciation Claude (non verifiee sur le web dans cette passe): a controler dans la documentation officielle.</t>
        </r>
      </text>
    </comment>
    <comment ref="Q77" authorId="1" shapeId="0" xr:uid="{43F45EB3-918A-B349-8C56-9CA12A75DF7B}">
      <text>
        <r>
          <rPr>
            <sz val="11"/>
            <color theme="1"/>
            <rFont val="Aptos Narrow"/>
            <family val="2"/>
            <scheme val="minor"/>
          </rPr>
          <t>Appreciation Claude (non verifiee sur le web dans cette passe): a controler dans la documentation officielle.</t>
        </r>
      </text>
    </comment>
    <comment ref="R77" authorId="1" shapeId="0" xr:uid="{FE9CA039-A113-234E-9566-B0F608642378}">
      <text>
        <r>
          <rPr>
            <sz val="11"/>
            <color theme="1"/>
            <rFont val="Aptos Narrow"/>
            <family val="2"/>
            <scheme val="minor"/>
          </rPr>
          <t>Appreciation Claude (non verifiee sur le web dans cette passe): a controler dans la documentation officielle.</t>
        </r>
      </text>
    </comment>
    <comment ref="T77" authorId="1" shapeId="0" xr:uid="{76ED49AD-DA1A-BE45-AB7C-997C5AC004C0}">
      <text>
        <r>
          <rPr>
            <sz val="11"/>
            <color theme="1"/>
            <rFont val="Aptos Narrow"/>
            <family val="2"/>
            <scheme val="minor"/>
          </rPr>
          <t>Appreciation Claude (non verifiee sur le web dans cette passe): a controler dans la documentation officielle.</t>
        </r>
      </text>
    </comment>
    <comment ref="U77" authorId="1" shapeId="0" xr:uid="{88130E62-2BD4-264F-A37B-02F51133037D}">
      <text>
        <r>
          <rPr>
            <sz val="11"/>
            <color theme="1"/>
            <rFont val="Aptos Narrow"/>
            <family val="2"/>
            <scheme val="minor"/>
          </rPr>
          <t>Appreciation Claude (non verifiee sur le web dans cette passe): a controler dans la documentation officielle.</t>
        </r>
      </text>
    </comment>
    <comment ref="V77" authorId="1" shapeId="0" xr:uid="{CB54BE1A-4216-434B-A90E-D7C343283A0C}">
      <text>
        <r>
          <rPr>
            <sz val="11"/>
            <color theme="1"/>
            <rFont val="Aptos Narrow"/>
            <family val="2"/>
            <scheme val="minor"/>
          </rPr>
          <t>Appreciation Claude (non verifiee sur le web dans cette passe): a controler dans la documentation officielle.</t>
        </r>
      </text>
    </comment>
    <comment ref="Z77" authorId="1" shapeId="0" xr:uid="{57C1AC4A-C9B0-4945-8E8C-B99698A3EFBF}">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7" authorId="1" shapeId="0" xr:uid="{F6D8C5BE-7260-7C4B-82F1-C39E56282AF9}">
      <text>
        <r>
          <rPr>
            <sz val="11"/>
            <color theme="1"/>
            <rFont val="Aptos Narrow"/>
            <family val="2"/>
            <scheme val="minor"/>
          </rPr>
          <t>Appreciation Claude (non verifiee sur le web dans cette passe): a controler dans la documentation officielle.</t>
        </r>
      </text>
    </comment>
    <comment ref="F78" authorId="1" shapeId="0" xr:uid="{EFDB035C-2B64-334E-8941-944038251CA0}">
      <text>
        <r>
          <rPr>
            <sz val="11"/>
            <color theme="1"/>
            <rFont val="Aptos Narrow"/>
            <family val="2"/>
            <scheme val="minor"/>
          </rPr>
          <t>Rapport: depot SEL-Columbia sans licence SPDX explicite; licence non resolue.</t>
        </r>
      </text>
    </comment>
    <comment ref="G78" authorId="1" shapeId="0" xr:uid="{07C5AC8C-CB00-854F-92DA-F15635B04DBB}">
      <text>
        <r>
          <rPr>
            <sz val="11"/>
            <color theme="1"/>
            <rFont val="Aptos Narrow"/>
            <family val="2"/>
            <scheme val="minor"/>
          </rPr>
          <t>Appreciation Claude (non verifiee sur le web dans cette passe): a controler dans la documentation officielle.</t>
        </r>
      </text>
    </comment>
    <comment ref="H78" authorId="1" shapeId="0" xr:uid="{EDD0B94C-3BAF-2846-B2EF-67CDD03328DB}">
      <text>
        <r>
          <rPr>
            <sz val="11"/>
            <color theme="1"/>
            <rFont val="Aptos Narrow"/>
            <family val="2"/>
            <scheme val="minor"/>
          </rPr>
          <t>Appreciation Claude (non verifiee sur le web dans cette passe): a controler dans la documentation officielle.</t>
        </r>
      </text>
    </comment>
    <comment ref="I78" authorId="1" shapeId="0" xr:uid="{C2682BB8-FB2B-874C-86BB-1998E40D82A9}">
      <text>
        <r>
          <rPr>
            <sz val="11"/>
            <color theme="1"/>
            <rFont val="Aptos Narrow"/>
            <family val="2"/>
            <scheme val="minor"/>
          </rPr>
          <t>Appreciation Claude (non verifiee sur le web dans cette passe): a controler dans la documentation officielle.</t>
        </r>
      </text>
    </comment>
    <comment ref="J78" authorId="1" shapeId="0" xr:uid="{5B7ED48E-D2A2-3643-82F1-95ABE049C5B2}">
      <text>
        <r>
          <rPr>
            <sz val="11"/>
            <color theme="1"/>
            <rFont val="Aptos Narrow"/>
            <family val="2"/>
            <scheme val="minor"/>
          </rPr>
          <t>Appreciation Claude (non verifiee sur le web dans cette passe): a controler dans la documentation officielle.</t>
        </r>
      </text>
    </comment>
    <comment ref="K78" authorId="1" shapeId="0" xr:uid="{FF6CD903-4A4D-C14A-8326-5A1580ED31E9}">
      <text>
        <r>
          <rPr>
            <sz val="11"/>
            <color theme="1"/>
            <rFont val="Aptos Narrow"/>
            <family val="2"/>
            <scheme val="minor"/>
          </rPr>
          <t>Appreciation Claude (non verifiee sur le web dans cette passe): a controler dans la documentation officielle.</t>
        </r>
      </text>
    </comment>
    <comment ref="P78" authorId="1" shapeId="0" xr:uid="{EC8695B9-3DC2-8244-8E19-9712C0B4112C}">
      <text>
        <r>
          <rPr>
            <sz val="11"/>
            <color theme="1"/>
            <rFont val="Aptos Narrow"/>
            <family val="2"/>
            <scheme val="minor"/>
          </rPr>
          <t>Appreciation Claude (non verifiee sur le web dans cette passe): a controler dans la documentation officielle.</t>
        </r>
      </text>
    </comment>
    <comment ref="R78" authorId="1" shapeId="0" xr:uid="{97CCA50A-E938-164D-90C5-877A8BCD493D}">
      <text>
        <r>
          <rPr>
            <sz val="11"/>
            <color theme="1"/>
            <rFont val="Aptos Narrow"/>
            <family val="2"/>
            <scheme val="minor"/>
          </rPr>
          <t>Appreciation Claude (non verifiee sur le web dans cette passe): a controler dans la documentation officielle.</t>
        </r>
      </text>
    </comment>
    <comment ref="T78" authorId="1" shapeId="0" xr:uid="{0D2BB4EE-F426-6548-9A8B-CDA5798398D0}">
      <text>
        <r>
          <rPr>
            <sz val="11"/>
            <color theme="1"/>
            <rFont val="Aptos Narrow"/>
            <family val="2"/>
            <scheme val="minor"/>
          </rPr>
          <t>Appreciation Claude (non verifiee sur le web dans cette passe): a controler dans la documentation officielle.</t>
        </r>
      </text>
    </comment>
    <comment ref="U78" authorId="1" shapeId="0" xr:uid="{70D3714B-BC2A-B14C-ADB5-52C1429448FD}">
      <text>
        <r>
          <rPr>
            <sz val="11"/>
            <color theme="1"/>
            <rFont val="Aptos Narrow"/>
            <family val="2"/>
            <scheme val="minor"/>
          </rPr>
          <t>Appreciation Claude (non verifiee sur le web dans cette passe): a controler dans la documentation officielle.</t>
        </r>
      </text>
    </comment>
    <comment ref="V78" authorId="1" shapeId="0" xr:uid="{6D86EC27-7109-DE4C-9F49-4EDCD6FCA16C}">
      <text>
        <r>
          <rPr>
            <sz val="11"/>
            <color theme="1"/>
            <rFont val="Aptos Narrow"/>
            <family val="2"/>
            <scheme val="minor"/>
          </rPr>
          <t>Appreciation Claude (non verifiee sur le web dans cette passe): a controler dans la documentation officielle.</t>
        </r>
      </text>
    </comment>
    <comment ref="Z78" authorId="1" shapeId="0" xr:uid="{1D136EF5-B14E-CB4C-8C85-771BB5CEBBB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F79" authorId="1" shapeId="0" xr:uid="{CCA6DAC2-912E-9645-A1C4-1DD9A77C4029}">
      <text>
        <r>
          <rPr>
            <sz val="11"/>
            <color theme="1"/>
            <rFont val="Aptos Narrow"/>
            <family val="2"/>
            <scheme val="minor"/>
          </rPr>
          <t>Confirme: GPL-3.0, Reiner Lemoine Institut.</t>
        </r>
      </text>
    </comment>
    <comment ref="G79" authorId="1" shapeId="0" xr:uid="{30126DDC-B4BB-2746-8215-A5E58E152526}">
      <text>
        <r>
          <rPr>
            <sz val="11"/>
            <color theme="1"/>
            <rFont val="Aptos Narrow"/>
            <family val="2"/>
            <scheme val="minor"/>
          </rPr>
          <t>Open source, gratuit.</t>
        </r>
      </text>
    </comment>
    <comment ref="H79" authorId="1" shapeId="0" xr:uid="{52F5C45E-9879-DC43-A781-A67758C814EC}">
      <text>
        <r>
          <rPr>
            <sz val="11"/>
            <color theme="1"/>
            <rFont val="Aptos Narrow"/>
            <family val="2"/>
            <scheme val="minor"/>
          </rPr>
          <t>Open source, gratuit.</t>
        </r>
      </text>
    </comment>
    <comment ref="I79" authorId="1" shapeId="0" xr:uid="{764E6523-68B1-474B-AC6D-2B6BFE4BDD46}">
      <text>
        <r>
          <rPr>
            <sz val="11"/>
            <color theme="1"/>
            <rFont val="Aptos Narrow"/>
            <family val="2"/>
            <scheme val="minor"/>
          </rPr>
          <t>Appreciation Claude (non verifiee sur le web dans cette passe): a controler dans la documentation officielle.</t>
        </r>
      </text>
    </comment>
    <comment ref="J79" authorId="1" shapeId="0" xr:uid="{9E023CE9-9EE5-EC42-BED8-CD1CDD2E6DFF}">
      <text>
        <r>
          <rPr>
            <sz val="11"/>
            <color theme="1"/>
            <rFont val="Aptos Narrow"/>
            <family val="2"/>
            <scheme val="minor"/>
          </rPr>
          <t>Appreciation Claude (non verifiee sur le web dans cette passe): a controler dans la documentation officielle.</t>
        </r>
      </text>
    </comment>
    <comment ref="K79" authorId="1" shapeId="0" xr:uid="{54D306F2-7D9C-D24B-B02D-BA1C392BE86D}">
      <text>
        <r>
          <rPr>
            <sz val="11"/>
            <color theme="1"/>
            <rFont val="Aptos Narrow"/>
            <family val="2"/>
            <scheme val="minor"/>
          </rPr>
          <t>Appreciation Claude (non verifiee sur le web dans cette passe): a controler dans la documentation officielle.</t>
        </r>
      </text>
    </comment>
    <comment ref="L79" authorId="1" shapeId="0" xr:uid="{8E5E3169-A54B-8649-95AF-D6066958F8BD}">
      <text>
        <r>
          <rPr>
            <sz val="11"/>
            <color theme="1"/>
            <rFont val="Aptos Narrow"/>
            <family val="2"/>
            <scheme val="minor"/>
          </rPr>
          <t>Appreciation Claude (non verifiee sur le web dans cette passe): a controler dans la documentation officielle.</t>
        </r>
      </text>
    </comment>
    <comment ref="M79" authorId="1" shapeId="0" xr:uid="{945D7CBE-0075-F947-9C93-D2D98907B9F6}">
      <text>
        <r>
          <rPr>
            <sz val="11"/>
            <color theme="1"/>
            <rFont val="Aptos Narrow"/>
            <family val="2"/>
            <scheme val="minor"/>
          </rPr>
          <t>Appreciation Claude (non verifiee sur le web dans cette passe): a controler dans la documentation officielle.</t>
        </r>
      </text>
    </comment>
    <comment ref="N79" authorId="1" shapeId="0" xr:uid="{C973A17A-CD45-7045-9E2F-75F2F5C857AD}">
      <text>
        <r>
          <rPr>
            <sz val="11"/>
            <color theme="1"/>
            <rFont val="Aptos Narrow"/>
            <family val="2"/>
            <scheme val="minor"/>
          </rPr>
          <t>Appreciation Claude (non verifiee sur le web dans cette passe): a controler dans la documentation officielle.</t>
        </r>
      </text>
    </comment>
    <comment ref="O79" authorId="1" shapeId="0" xr:uid="{5E0D6055-06FE-D642-AB2A-97C78726BD4E}">
      <text>
        <r>
          <rPr>
            <sz val="11"/>
            <color theme="1"/>
            <rFont val="Aptos Narrow"/>
            <family val="2"/>
            <scheme val="minor"/>
          </rPr>
          <t>Appreciation Claude (non verifiee sur le web dans cette passe): a controler dans la documentation officielle.</t>
        </r>
      </text>
    </comment>
    <comment ref="P79" authorId="1" shapeId="0" xr:uid="{4127A98C-1870-9A45-A055-0612A5FBCA61}">
      <text>
        <r>
          <rPr>
            <sz val="11"/>
            <color theme="1"/>
            <rFont val="Aptos Narrow"/>
            <family val="2"/>
            <scheme val="minor"/>
          </rPr>
          <t>Ecrit en Python.</t>
        </r>
      </text>
    </comment>
    <comment ref="Q79" authorId="1" shapeId="0" xr:uid="{F1DD53CE-B0BC-DF42-9E51-E7AEC64CC629}">
      <text>
        <r>
          <rPr>
            <sz val="11"/>
            <color theme="1"/>
            <rFont val="Aptos Narrow"/>
            <family val="2"/>
            <scheme val="minor"/>
          </rPr>
          <t>Appreciation Claude (non verifiee sur le web dans cette passe): a controler dans la documentation officielle.</t>
        </r>
      </text>
    </comment>
    <comment ref="R79" authorId="1" shapeId="0" xr:uid="{7B35FD19-AB73-DC40-B774-1A712C4030AC}">
      <text>
        <r>
          <rPr>
            <sz val="11"/>
            <color theme="1"/>
            <rFont val="Aptos Narrow"/>
            <family val="2"/>
            <scheme val="minor"/>
          </rPr>
          <t>Python, multiplateforme.</t>
        </r>
      </text>
    </comment>
    <comment ref="T79" authorId="1" shapeId="0" xr:uid="{9C5A2D19-7422-7F41-8926-46A1DB94C052}">
      <text>
        <r>
          <rPr>
            <sz val="11"/>
            <color theme="1"/>
            <rFont val="Aptos Narrow"/>
            <family val="2"/>
            <scheme val="minor"/>
          </rPr>
          <t>Appreciation Claude (non verifiee sur le web dans cette passe): a controler dans la documentation officielle.</t>
        </r>
      </text>
    </comment>
    <comment ref="U79" authorId="1" shapeId="0" xr:uid="{5335498C-B3BE-6148-809A-23A781184DC2}">
      <text>
        <r>
          <rPr>
            <sz val="11"/>
            <color theme="1"/>
            <rFont val="Aptos Narrow"/>
            <family val="2"/>
            <scheme val="minor"/>
          </rPr>
          <t>Appreciation Claude (non verifiee sur le web dans cette passe): a controler dans la documentation officielle.</t>
        </r>
      </text>
    </comment>
    <comment ref="V79" authorId="1" shapeId="0" xr:uid="{7337EC3E-B034-864C-99AB-6698597EFFFF}">
      <text>
        <r>
          <rPr>
            <sz val="11"/>
            <color theme="1"/>
            <rFont val="Aptos Narrow"/>
            <family val="2"/>
            <scheme val="minor"/>
          </rPr>
          <t>Appreciation Claude (non verifiee sur le web dans cette passe): a controler dans la documentation officielle.</t>
        </r>
      </text>
    </comment>
    <comment ref="Z79" authorId="1" shapeId="0" xr:uid="{DCD32BA8-8396-5140-BAC7-83886881BBCF}">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79" authorId="1" shapeId="0" xr:uid="{3C47F63E-5E85-D744-8361-F6DA493C79AC}">
      <text>
        <r>
          <rPr>
            <sz val="11"/>
            <color theme="1"/>
            <rFont val="Aptos Narrow"/>
            <family val="2"/>
            <scheme val="minor"/>
          </rPr>
          <t>Appreciation Claude (non verifiee sur le web dans cette passe): a controler dans la documentation officielle.</t>
        </r>
      </text>
    </comment>
    <comment ref="F80" authorId="1" shapeId="0" xr:uid="{A1315853-9591-E146-87F0-803CE36BD80B}">
      <text>
        <r>
          <rPr>
            <sz val="11"/>
            <color theme="1"/>
            <rFont val="Aptos Narrow"/>
            <family val="2"/>
            <scheme val="minor"/>
          </rPr>
          <t>Confirme: MIT, KTH.</t>
        </r>
      </text>
    </comment>
    <comment ref="G80" authorId="1" shapeId="0" xr:uid="{DE930235-7655-F24E-B818-63E8A40E096F}">
      <text>
        <r>
          <rPr>
            <sz val="11"/>
            <color rgb="FF000000"/>
            <rFont val="Aptos Narrow"/>
            <family val="2"/>
          </rPr>
          <t>Open source, gratuit.</t>
        </r>
      </text>
    </comment>
    <comment ref="H80" authorId="1" shapeId="0" xr:uid="{34E3FD68-E6B6-DB47-B1E7-47980B31F847}">
      <text>
        <r>
          <rPr>
            <sz val="11"/>
            <color theme="1"/>
            <rFont val="Aptos Narrow"/>
            <family val="2"/>
            <scheme val="minor"/>
          </rPr>
          <t>Open source, gratuit.</t>
        </r>
      </text>
    </comment>
    <comment ref="I80" authorId="1" shapeId="0" xr:uid="{5D9711A2-296A-004A-83B2-20318652F056}">
      <text>
        <r>
          <rPr>
            <sz val="11"/>
            <color theme="1"/>
            <rFont val="Aptos Narrow"/>
            <family val="2"/>
            <scheme val="minor"/>
          </rPr>
          <t>Appreciation Claude (non verifiee sur le web dans cette passe): a controler dans la documentation officielle.</t>
        </r>
      </text>
    </comment>
    <comment ref="J80" authorId="1" shapeId="0" xr:uid="{D405A7A8-3C43-3C45-B8FB-E4E331A119CB}">
      <text>
        <r>
          <rPr>
            <sz val="11"/>
            <color theme="1"/>
            <rFont val="Aptos Narrow"/>
            <family val="2"/>
            <scheme val="minor"/>
          </rPr>
          <t>Appreciation Claude (non verifiee sur le web dans cette passe): a controler dans la documentation officielle.</t>
        </r>
      </text>
    </comment>
    <comment ref="K80" authorId="1" shapeId="0" xr:uid="{859FDB05-F7E8-C04E-8A0A-899BEAAE3BDB}">
      <text>
        <r>
          <rPr>
            <sz val="11"/>
            <color theme="1"/>
            <rFont val="Aptos Narrow"/>
            <family val="2"/>
            <scheme val="minor"/>
          </rPr>
          <t>Appreciation Claude (non verifiee sur le web dans cette passe): a controler dans la documentation officielle.</t>
        </r>
      </text>
    </comment>
    <comment ref="L80" authorId="1" shapeId="0" xr:uid="{2F408F72-55D4-B345-B161-603AA03108E1}">
      <text>
        <r>
          <rPr>
            <sz val="11"/>
            <color theme="1"/>
            <rFont val="Aptos Narrow"/>
            <family val="2"/>
            <scheme val="minor"/>
          </rPr>
          <t>Appreciation Claude (non verifiee sur le web dans cette passe): a controler dans la documentation officielle.</t>
        </r>
      </text>
    </comment>
    <comment ref="M80" authorId="1" shapeId="0" xr:uid="{AC60BF8C-4B9E-3643-B8C2-B8E592F54050}">
      <text>
        <r>
          <rPr>
            <sz val="11"/>
            <color theme="1"/>
            <rFont val="Aptos Narrow"/>
            <family val="2"/>
            <scheme val="minor"/>
          </rPr>
          <t>Appreciation Claude (non verifiee sur le web dans cette passe): a controler dans la documentation officielle.</t>
        </r>
      </text>
    </comment>
    <comment ref="N80" authorId="1" shapeId="0" xr:uid="{95577B0A-7A55-5444-B3C2-9EF844C85159}">
      <text>
        <r>
          <rPr>
            <sz val="11"/>
            <color theme="1"/>
            <rFont val="Aptos Narrow"/>
            <family val="2"/>
            <scheme val="minor"/>
          </rPr>
          <t>Appreciation Claude (non verifiee sur le web dans cette passe): a controler dans la documentation officielle.</t>
        </r>
      </text>
    </comment>
    <comment ref="O80" authorId="1" shapeId="0" xr:uid="{860F8E9A-BD27-174C-8D4F-51176C3DE89D}">
      <text>
        <r>
          <rPr>
            <sz val="11"/>
            <color theme="1"/>
            <rFont val="Aptos Narrow"/>
            <family val="2"/>
            <scheme val="minor"/>
          </rPr>
          <t>Appreciation Claude (non verifiee sur le web dans cette passe): a controler dans la documentation officielle.</t>
        </r>
      </text>
    </comment>
    <comment ref="P80" authorId="1" shapeId="0" xr:uid="{762A934C-650F-CD4B-8A46-E1B29309AA65}">
      <text>
        <r>
          <rPr>
            <sz val="11"/>
            <color theme="1"/>
            <rFont val="Aptos Narrow"/>
            <family val="2"/>
            <scheme val="minor"/>
          </rPr>
          <t>Ecrit en Python.</t>
        </r>
      </text>
    </comment>
    <comment ref="Q80" authorId="1" shapeId="0" xr:uid="{83606988-A6C0-1541-89AF-5040B0C40395}">
      <text>
        <r>
          <rPr>
            <sz val="11"/>
            <color theme="1"/>
            <rFont val="Aptos Narrow"/>
            <family val="2"/>
            <scheme val="minor"/>
          </rPr>
          <t>Appreciation Claude (non verifiee sur le web dans cette passe): a controler dans la documentation officielle.</t>
        </r>
      </text>
    </comment>
    <comment ref="R80" authorId="1" shapeId="0" xr:uid="{CCFC0FEF-8E64-D841-BB92-EE368FE648D6}">
      <text>
        <r>
          <rPr>
            <sz val="11"/>
            <color theme="1"/>
            <rFont val="Aptos Narrow"/>
            <family val="2"/>
            <scheme val="minor"/>
          </rPr>
          <t>Python, multiplateforme.</t>
        </r>
      </text>
    </comment>
    <comment ref="T80" authorId="1" shapeId="0" xr:uid="{7CA99044-0141-F44E-BE70-091C331E01A2}">
      <text>
        <r>
          <rPr>
            <sz val="11"/>
            <color theme="1"/>
            <rFont val="Aptos Narrow"/>
            <family val="2"/>
            <scheme val="minor"/>
          </rPr>
          <t>Nouvelle valeur de vocabulaire (clean_cooking) a valider.</t>
        </r>
      </text>
    </comment>
    <comment ref="U80" authorId="1" shapeId="0" xr:uid="{7BAED0E7-98C0-DD44-9873-D077B05F245B}">
      <text>
        <r>
          <rPr>
            <sz val="11"/>
            <color theme="1"/>
            <rFont val="Aptos Narrow"/>
            <family val="2"/>
            <scheme val="minor"/>
          </rPr>
          <t>Outil dedie a la cuisson propre.</t>
        </r>
      </text>
    </comment>
    <comment ref="V80" authorId="1" shapeId="0" xr:uid="{C4743163-2065-8041-B559-C63FBACAB2A3}">
      <text>
        <r>
          <rPr>
            <sz val="11"/>
            <color theme="1"/>
            <rFont val="Aptos Narrow"/>
            <family val="2"/>
            <scheme val="minor"/>
          </rPr>
          <t>Appreciation Claude (non verifiee sur le web dans cette passe): a controler dans la documentation officielle.</t>
        </r>
      </text>
    </comment>
    <comment ref="Z80" authorId="1" shapeId="0" xr:uid="{40F28776-5737-9340-959C-A0132A3A666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0" authorId="1" shapeId="0" xr:uid="{CBBBCC77-16CF-A34E-8E7D-1D6A4E27C475}">
      <text>
        <r>
          <rPr>
            <sz val="11"/>
            <color theme="1"/>
            <rFont val="Aptos Narrow"/>
            <family val="2"/>
            <scheme val="minor"/>
          </rPr>
          <t>Appreciation Claude (non verifiee sur le web dans cette passe): a controler dans la documentation officielle.</t>
        </r>
      </text>
    </comment>
    <comment ref="G81" authorId="1" shapeId="0" xr:uid="{447657B6-7A29-3D46-A138-B595525645F0}">
      <text>
        <r>
          <rPr>
            <sz val="11"/>
            <color rgb="FF000000"/>
            <rFont val="Aptos Narrow"/>
            <family val="2"/>
          </rPr>
          <t>Open source (licence type BSD, EPRI).</t>
        </r>
      </text>
    </comment>
    <comment ref="I81" authorId="1" shapeId="0" xr:uid="{1A8A939D-75D9-F14F-9FBF-69A41C69982D}">
      <text>
        <r>
          <rPr>
            <sz val="11"/>
            <color theme="1"/>
            <rFont val="Aptos Narrow"/>
            <family val="2"/>
            <scheme val="minor"/>
          </rPr>
          <t>Appreciation Claude (non verifiee sur le web dans cette passe): a controler dans la documentation officielle.</t>
        </r>
      </text>
    </comment>
    <comment ref="J81" authorId="1" shapeId="0" xr:uid="{7FD9BCC8-E76E-6D48-A982-D42623030D41}">
      <text>
        <r>
          <rPr>
            <sz val="11"/>
            <color theme="1"/>
            <rFont val="Aptos Narrow"/>
            <family val="2"/>
            <scheme val="minor"/>
          </rPr>
          <t>Appreciation Claude (non verifiee sur le web dans cette passe): a controler dans la documentation officielle.</t>
        </r>
      </text>
    </comment>
    <comment ref="K81" authorId="1" shapeId="0" xr:uid="{36B7C03B-4A1F-064C-B576-9C7640553E7C}">
      <text>
        <r>
          <rPr>
            <sz val="11"/>
            <color theme="1"/>
            <rFont val="Aptos Narrow"/>
            <family val="2"/>
            <scheme val="minor"/>
          </rPr>
          <t>Appreciation Claude (non verifiee sur le web dans cette passe): a controler dans la documentation officielle.</t>
        </r>
      </text>
    </comment>
    <comment ref="L81" authorId="1" shapeId="0" xr:uid="{CE0A5130-823F-CE4F-B6FE-20397D105DDC}">
      <text>
        <r>
          <rPr>
            <sz val="11"/>
            <color theme="1"/>
            <rFont val="Aptos Narrow"/>
            <family val="2"/>
            <scheme val="minor"/>
          </rPr>
          <t>Appreciation Claude (non verifiee sur le web dans cette passe): a controler dans la documentation officielle.</t>
        </r>
      </text>
    </comment>
    <comment ref="M81" authorId="1" shapeId="0" xr:uid="{8479EE32-282F-CF47-98E7-DA7A09043A92}">
      <text>
        <r>
          <rPr>
            <sz val="11"/>
            <color theme="1"/>
            <rFont val="Aptos Narrow"/>
            <family val="2"/>
            <scheme val="minor"/>
          </rPr>
          <t>Appreciation Claude (non verifiee sur le web dans cette passe): a controler dans la documentation officielle.</t>
        </r>
      </text>
    </comment>
    <comment ref="N81" authorId="1" shapeId="0" xr:uid="{8AC17C00-11C8-A24C-A038-C4B2ACD9821F}">
      <text>
        <r>
          <rPr>
            <sz val="11"/>
            <color theme="1"/>
            <rFont val="Aptos Narrow"/>
            <family val="2"/>
            <scheme val="minor"/>
          </rPr>
          <t>Appreciation Claude (non verifiee sur le web dans cette passe): a controler dans la documentation officielle.</t>
        </r>
      </text>
    </comment>
    <comment ref="O81" authorId="1" shapeId="0" xr:uid="{BF46C8B9-0842-2540-A358-7B53BCE8A9B2}">
      <text>
        <r>
          <rPr>
            <sz val="11"/>
            <color theme="1"/>
            <rFont val="Aptos Narrow"/>
            <family val="2"/>
            <scheme val="minor"/>
          </rPr>
          <t>Appreciation Claude (non verifiee sur le web dans cette passe): a controler dans la documentation officielle.</t>
        </r>
      </text>
    </comment>
    <comment ref="P81" authorId="1" shapeId="0" xr:uid="{7DEAFEB5-2A8F-FD4E-B194-A051998F6473}">
      <text>
        <r>
          <rPr>
            <sz val="11"/>
            <color theme="1"/>
            <rFont val="Aptos Narrow"/>
            <family val="2"/>
            <scheme val="minor"/>
          </rPr>
          <t>Appreciation Claude (non verifiee sur le web dans cette passe): a controler dans la documentation officielle.</t>
        </r>
      </text>
    </comment>
    <comment ref="Q81" authorId="1" shapeId="0" xr:uid="{DA190EE4-0A80-504E-AB66-25CA4D26DC33}">
      <text>
        <r>
          <rPr>
            <sz val="11"/>
            <color theme="1"/>
            <rFont val="Aptos Narrow"/>
            <family val="2"/>
            <scheme val="minor"/>
          </rPr>
          <t>Appreciation Claude (non verifiee sur le web dans cette passe): a controler dans la documentation officielle.</t>
        </r>
      </text>
    </comment>
    <comment ref="R81" authorId="1" shapeId="0" xr:uid="{097B7480-8975-8F4D-83CE-248DF60D7670}">
      <text>
        <r>
          <rPr>
            <sz val="11"/>
            <color theme="1"/>
            <rFont val="Aptos Narrow"/>
            <family val="2"/>
            <scheme val="minor"/>
          </rPr>
          <t>Appreciation Claude (non verifiee sur le web dans cette passe): a controler dans la documentation officielle.</t>
        </r>
      </text>
    </comment>
    <comment ref="T81" authorId="1" shapeId="0" xr:uid="{0A86A138-3B55-C84E-8893-0EBC7FD2F858}">
      <text>
        <r>
          <rPr>
            <sz val="11"/>
            <color theme="1"/>
            <rFont val="Aptos Narrow"/>
            <family val="2"/>
            <scheme val="minor"/>
          </rPr>
          <t>Appreciation Claude (non verifiee sur le web dans cette passe): a controler dans la documentation officielle.</t>
        </r>
      </text>
    </comment>
    <comment ref="U81" authorId="1" shapeId="0" xr:uid="{AE3A310B-D4AE-6C47-ACEE-CB19B1CEED59}">
      <text>
        <r>
          <rPr>
            <sz val="11"/>
            <color theme="1"/>
            <rFont val="Aptos Narrow"/>
            <family val="2"/>
            <scheme val="minor"/>
          </rPr>
          <t>Appreciation Claude (non verifiee sur le web dans cette passe): a controler dans la documentation officielle.</t>
        </r>
      </text>
    </comment>
    <comment ref="V81" authorId="1" shapeId="0" xr:uid="{527FC808-9FFC-5E42-B6A5-00472BA458D9}">
      <text>
        <r>
          <rPr>
            <sz val="11"/>
            <color theme="1"/>
            <rFont val="Aptos Narrow"/>
            <family val="2"/>
            <scheme val="minor"/>
          </rPr>
          <t>Appreciation Claude (non verifiee sur le web dans cette passe): a controler dans la documentation officielle.</t>
        </r>
      </text>
    </comment>
    <comment ref="Z81" authorId="1" shapeId="0" xr:uid="{06689DE1-B1F1-2743-BE0C-3496C9510EBE}">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1" authorId="1" shapeId="0" xr:uid="{841B6336-F290-B843-8546-8EAE71B09884}">
      <text>
        <r>
          <rPr>
            <sz val="11"/>
            <color theme="1"/>
            <rFont val="Aptos Narrow"/>
            <family val="2"/>
            <scheme val="minor"/>
          </rPr>
          <t>Appreciation Claude (non verifiee sur le web dans cette passe): a controler dans la documentation officielle.</t>
        </r>
      </text>
    </comment>
    <comment ref="G82" authorId="1" shapeId="0" xr:uid="{CF663D5C-1D26-AA47-9C01-67781E35B2B0}">
      <text>
        <r>
          <rPr>
            <sz val="11"/>
            <color rgb="FF000000"/>
            <rFont val="Aptos Narrow"/>
            <family val="2"/>
          </rPr>
          <t>Appreciation Claude (non verifiee sur le web dans cette passe): a controler dans la documentation officielle.</t>
        </r>
      </text>
    </comment>
    <comment ref="H82" authorId="1" shapeId="0" xr:uid="{C8A599FD-87AF-4843-B146-288E9A05C5DA}">
      <text>
        <r>
          <rPr>
            <sz val="11"/>
            <color rgb="FF000000"/>
            <rFont val="Aptos Narrow"/>
            <family val="2"/>
          </rPr>
          <t>Appreciation Claude (non verifiee sur le web dans cette passe): a controler dans la documentation officielle.</t>
        </r>
      </text>
    </comment>
    <comment ref="I82" authorId="1" shapeId="0" xr:uid="{32F6549A-1523-1E4C-ABB5-1D02E3E361C3}">
      <text>
        <r>
          <rPr>
            <sz val="11"/>
            <color theme="1"/>
            <rFont val="Aptos Narrow"/>
            <family val="2"/>
            <scheme val="minor"/>
          </rPr>
          <t>Appreciation Claude (non verifiee sur le web dans cette passe): a controler dans la documentation officielle.</t>
        </r>
      </text>
    </comment>
    <comment ref="J82" authorId="1" shapeId="0" xr:uid="{83E76DBC-F8EE-AE46-AB00-E10123205E99}">
      <text>
        <r>
          <rPr>
            <sz val="11"/>
            <color theme="1"/>
            <rFont val="Aptos Narrow"/>
            <family val="2"/>
            <scheme val="minor"/>
          </rPr>
          <t>Appreciation Claude (non verifiee sur le web dans cette passe): a controler dans la documentation officielle.</t>
        </r>
      </text>
    </comment>
    <comment ref="K82" authorId="1" shapeId="0" xr:uid="{1ECEF33C-182C-5F44-A518-F702A59566E2}">
      <text>
        <r>
          <rPr>
            <sz val="11"/>
            <color theme="1"/>
            <rFont val="Aptos Narrow"/>
            <family val="2"/>
            <scheme val="minor"/>
          </rPr>
          <t>Appreciation Claude (non verifiee sur le web dans cette passe): a controler dans la documentation officielle.</t>
        </r>
      </text>
    </comment>
    <comment ref="L82" authorId="1" shapeId="0" xr:uid="{099B9574-A9CC-B349-8374-1A6D38685905}">
      <text>
        <r>
          <rPr>
            <sz val="11"/>
            <color theme="1"/>
            <rFont val="Aptos Narrow"/>
            <family val="2"/>
            <scheme val="minor"/>
          </rPr>
          <t>Appreciation Claude (non verifiee sur le web dans cette passe): a controler dans la documentation officielle.</t>
        </r>
      </text>
    </comment>
    <comment ref="M82" authorId="1" shapeId="0" xr:uid="{DC236856-760B-E94D-8144-4C38276AF6A1}">
      <text>
        <r>
          <rPr>
            <sz val="11"/>
            <color theme="1"/>
            <rFont val="Aptos Narrow"/>
            <family val="2"/>
            <scheme val="minor"/>
          </rPr>
          <t>Appreciation Claude (non verifiee sur le web dans cette passe): a controler dans la documentation officielle.</t>
        </r>
      </text>
    </comment>
    <comment ref="N82" authorId="1" shapeId="0" xr:uid="{14DC7780-C1DF-E448-A1D5-800B2B6FC7E0}">
      <text>
        <r>
          <rPr>
            <sz val="11"/>
            <color theme="1"/>
            <rFont val="Aptos Narrow"/>
            <family val="2"/>
            <scheme val="minor"/>
          </rPr>
          <t>Appreciation Claude (non verifiee sur le web dans cette passe): a controler dans la documentation officielle.</t>
        </r>
      </text>
    </comment>
    <comment ref="O82" authorId="1" shapeId="0" xr:uid="{D40AF398-B90F-8245-A2FA-EFFCDD44CB18}">
      <text>
        <r>
          <rPr>
            <sz val="11"/>
            <color theme="1"/>
            <rFont val="Aptos Narrow"/>
            <family val="2"/>
            <scheme val="minor"/>
          </rPr>
          <t>Appreciation Claude (non verifiee sur le web dans cette passe): a controler dans la documentation officielle.</t>
        </r>
      </text>
    </comment>
    <comment ref="P82" authorId="1" shapeId="0" xr:uid="{0AD9619D-6388-9B42-A93A-F9153644162F}">
      <text>
        <r>
          <rPr>
            <sz val="11"/>
            <color theme="1"/>
            <rFont val="Aptos Narrow"/>
            <family val="2"/>
            <scheme val="minor"/>
          </rPr>
          <t>Appreciation Claude (non verifiee sur le web dans cette passe): a controler dans la documentation officielle.</t>
        </r>
      </text>
    </comment>
    <comment ref="Q82" authorId="1" shapeId="0" xr:uid="{4C2BA32E-A1F1-CF44-96B7-CF7CC4A1DFAB}">
      <text>
        <r>
          <rPr>
            <sz val="11"/>
            <color theme="1"/>
            <rFont val="Aptos Narrow"/>
            <family val="2"/>
            <scheme val="minor"/>
          </rPr>
          <t>Appreciation Claude (non verifiee sur le web dans cette passe): a controler dans la documentation officielle.</t>
        </r>
      </text>
    </comment>
    <comment ref="R82" authorId="1" shapeId="0" xr:uid="{322A605A-9B61-E043-84F4-BD56E8DF493C}">
      <text>
        <r>
          <rPr>
            <sz val="11"/>
            <color theme="1"/>
            <rFont val="Aptos Narrow"/>
            <family val="2"/>
            <scheme val="minor"/>
          </rPr>
          <t>Appreciation Claude (non verifiee sur le web dans cette passe): a controler dans la documentation officielle.</t>
        </r>
      </text>
    </comment>
    <comment ref="T82" authorId="1" shapeId="0" xr:uid="{97AA6979-9E61-DB42-B9A0-6BDCAD6FC778}">
      <text>
        <r>
          <rPr>
            <sz val="11"/>
            <color theme="1"/>
            <rFont val="Aptos Narrow"/>
            <family val="2"/>
            <scheme val="minor"/>
          </rPr>
          <t>Appreciation Claude (non verifiee sur le web dans cette passe): a controler dans la documentation officielle.</t>
        </r>
      </text>
    </comment>
    <comment ref="U82" authorId="1" shapeId="0" xr:uid="{9D6AFC97-562C-594F-83F4-03EDB553F42A}">
      <text>
        <r>
          <rPr>
            <sz val="11"/>
            <color theme="1"/>
            <rFont val="Aptos Narrow"/>
            <family val="2"/>
            <scheme val="minor"/>
          </rPr>
          <t>Appreciation Claude (non verifiee sur le web dans cette passe): a controler dans la documentation officielle.</t>
        </r>
      </text>
    </comment>
    <comment ref="V82" authorId="1" shapeId="0" xr:uid="{649AF4EB-D057-C34C-B86E-0BD602130F75}">
      <text>
        <r>
          <rPr>
            <sz val="11"/>
            <color theme="1"/>
            <rFont val="Aptos Narrow"/>
            <family val="2"/>
            <scheme val="minor"/>
          </rPr>
          <t>Appreciation Claude (non verifiee sur le web dans cette passe): a controler dans la documentation officielle.</t>
        </r>
      </text>
    </comment>
    <comment ref="Z82" authorId="1" shapeId="0" xr:uid="{C92AE724-5854-5A47-9D8A-352F739EFD06}">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2" authorId="1" shapeId="0" xr:uid="{D4D9267B-73A4-7248-BC9A-9950F33F2C18}">
      <text>
        <r>
          <rPr>
            <sz val="11"/>
            <color theme="1"/>
            <rFont val="Aptos Narrow"/>
            <family val="2"/>
            <scheme val="minor"/>
          </rPr>
          <t>Appreciation Claude (non verifiee sur le web dans cette passe): a controler dans la documentation officielle.</t>
        </r>
      </text>
    </comment>
    <comment ref="F83" authorId="1" shapeId="0" xr:uid="{E850D916-76F6-1240-AF5C-14934A0E0AD9}">
      <text>
        <r>
          <rPr>
            <sz val="11"/>
            <color theme="1"/>
            <rFont val="Aptos Narrow"/>
            <family val="2"/>
            <scheme val="minor"/>
          </rPr>
          <t>Ancienne valeur: commercial. Token "commercial" remplace par "proprietary" (regle convenue).</t>
        </r>
      </text>
    </comment>
    <comment ref="G83" authorId="1" shapeId="0" xr:uid="{D4DF2964-79C6-AE4C-A76D-4344F30D3300}">
      <text>
        <r>
          <rPr>
            <sz val="11"/>
            <color theme="1"/>
            <rFont val="Aptos Narrow"/>
            <family val="2"/>
            <scheme val="minor"/>
          </rPr>
          <t>Prix sur devis (PSR). URL non retournee.</t>
        </r>
      </text>
    </comment>
    <comment ref="H83" authorId="1" shapeId="0" xr:uid="{0129F803-86A1-0E42-A506-30B08F757FBD}">
      <text>
        <r>
          <rPr>
            <sz val="11"/>
            <color theme="1"/>
            <rFont val="Aptos Narrow"/>
            <family val="2"/>
            <scheme val="minor"/>
          </rPr>
          <t>Appreciation Claude (non verifiee sur le web dans cette passe): a controler dans la documentation officielle.</t>
        </r>
      </text>
    </comment>
    <comment ref="I83" authorId="1" shapeId="0" xr:uid="{68F9E0C2-5AB1-5046-BEB9-1848105673EC}">
      <text>
        <r>
          <rPr>
            <sz val="11"/>
            <color theme="1"/>
            <rFont val="Aptos Narrow"/>
            <family val="2"/>
            <scheme val="minor"/>
          </rPr>
          <t>Appreciation Claude (non verifiee sur le web dans cette passe): a controler dans la documentation officielle.</t>
        </r>
      </text>
    </comment>
    <comment ref="J83" authorId="1" shapeId="0" xr:uid="{A56CAD7F-10C4-EA49-BE3E-2803E7C0CCDB}">
      <text>
        <r>
          <rPr>
            <sz val="11"/>
            <color theme="1"/>
            <rFont val="Aptos Narrow"/>
            <family val="2"/>
            <scheme val="minor"/>
          </rPr>
          <t>Appreciation Claude (non verifiee sur le web dans cette passe): a controler dans la documentation officielle.</t>
        </r>
      </text>
    </comment>
    <comment ref="K83" authorId="1" shapeId="0" xr:uid="{03C2B4AB-D400-514E-867E-16DD6934584F}">
      <text>
        <r>
          <rPr>
            <sz val="11"/>
            <color theme="1"/>
            <rFont val="Aptos Narrow"/>
            <family val="2"/>
            <scheme val="minor"/>
          </rPr>
          <t>Appreciation Claude (non verifiee sur le web dans cette passe): a controler dans la documentation officielle.</t>
        </r>
      </text>
    </comment>
    <comment ref="L83" authorId="1" shapeId="0" xr:uid="{5C46254A-402E-0A4E-BF2F-B4328ED7287E}">
      <text>
        <r>
          <rPr>
            <sz val="11"/>
            <color theme="1"/>
            <rFont val="Aptos Narrow"/>
            <family val="2"/>
            <scheme val="minor"/>
          </rPr>
          <t>Appreciation Claude (non verifiee sur le web dans cette passe): a controler dans la documentation officielle.</t>
        </r>
      </text>
    </comment>
    <comment ref="M83" authorId="1" shapeId="0" xr:uid="{795D3897-3EA2-F54F-9E40-78511D90BC34}">
      <text>
        <r>
          <rPr>
            <sz val="11"/>
            <color theme="1"/>
            <rFont val="Aptos Narrow"/>
            <family val="2"/>
            <scheme val="minor"/>
          </rPr>
          <t>Appreciation Claude (non verifiee sur le web dans cette passe): a controler dans la documentation officielle.</t>
        </r>
      </text>
    </comment>
    <comment ref="N83" authorId="1" shapeId="0" xr:uid="{697BBFB5-3746-DB40-BA01-BEC300274C73}">
      <text>
        <r>
          <rPr>
            <sz val="11"/>
            <color theme="1"/>
            <rFont val="Aptos Narrow"/>
            <family val="2"/>
            <scheme val="minor"/>
          </rPr>
          <t>Appreciation Claude (non verifiee sur le web dans cette passe): a controler dans la documentation officielle.</t>
        </r>
      </text>
    </comment>
    <comment ref="O83" authorId="1" shapeId="0" xr:uid="{1DD25CE8-B3CB-6440-9C6C-91EE3FE62046}">
      <text>
        <r>
          <rPr>
            <sz val="11"/>
            <color theme="1"/>
            <rFont val="Aptos Narrow"/>
            <family val="2"/>
            <scheme val="minor"/>
          </rPr>
          <t>Appreciation Claude (non verifiee sur le web dans cette passe): a controler dans la documentation officielle.</t>
        </r>
      </text>
    </comment>
    <comment ref="P83" authorId="1" shapeId="0" xr:uid="{1BFB0D26-445F-6448-8428-03015FFF2F76}">
      <text>
        <r>
          <rPr>
            <sz val="11"/>
            <color theme="1"/>
            <rFont val="Aptos Narrow"/>
            <family val="2"/>
            <scheme val="minor"/>
          </rPr>
          <t>Appreciation Claude (non verifiee sur le web dans cette passe): a controler dans la documentation officielle.</t>
        </r>
      </text>
    </comment>
    <comment ref="Q83" authorId="1" shapeId="0" xr:uid="{3D6192E5-EA2E-3649-A171-F225D42D9919}">
      <text>
        <r>
          <rPr>
            <sz val="11"/>
            <color theme="1"/>
            <rFont val="Aptos Narrow"/>
            <family val="2"/>
            <scheme val="minor"/>
          </rPr>
          <t>Appreciation Claude (non verifiee sur le web dans cette passe): a controler dans la documentation officielle.</t>
        </r>
      </text>
    </comment>
    <comment ref="R83" authorId="1" shapeId="0" xr:uid="{3157366D-D528-F448-925F-FFAFD0383CA7}">
      <text>
        <r>
          <rPr>
            <sz val="11"/>
            <color theme="1"/>
            <rFont val="Aptos Narrow"/>
            <family val="2"/>
            <scheme val="minor"/>
          </rPr>
          <t>Appreciation Claude (non verifiee sur le web dans cette passe): a controler dans la documentation officielle.</t>
        </r>
      </text>
    </comment>
    <comment ref="T83" authorId="1" shapeId="0" xr:uid="{C425A1C5-F13D-B946-898A-CFBB00E13351}">
      <text>
        <r>
          <rPr>
            <sz val="11"/>
            <color theme="1"/>
            <rFont val="Aptos Narrow"/>
            <family val="2"/>
            <scheme val="minor"/>
          </rPr>
          <t>Appreciation Claude (non verifiee sur le web dans cette passe): a controler dans la documentation officielle.</t>
        </r>
      </text>
    </comment>
    <comment ref="U83" authorId="1" shapeId="0" xr:uid="{298F1EE0-CD43-0F41-9363-716A42A7F99C}">
      <text>
        <r>
          <rPr>
            <sz val="11"/>
            <color theme="1"/>
            <rFont val="Aptos Narrow"/>
            <family val="2"/>
            <scheme val="minor"/>
          </rPr>
          <t>Appreciation Claude (non verifiee sur le web dans cette passe): a controler dans la documentation officielle.</t>
        </r>
      </text>
    </comment>
    <comment ref="V83" authorId="1" shapeId="0" xr:uid="{A43E0237-C616-7542-901F-CED612BC3EE1}">
      <text>
        <r>
          <rPr>
            <sz val="11"/>
            <color theme="1"/>
            <rFont val="Aptos Narrow"/>
            <family val="2"/>
            <scheme val="minor"/>
          </rPr>
          <t>Appreciation Claude (non verifiee sur le web dans cette passe): a controler dans la documentation officielle.</t>
        </r>
      </text>
    </comment>
    <comment ref="Z83" authorId="1" shapeId="0" xr:uid="{BC9B31F4-F387-9549-BF52-A1D2671DA3E6}">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3" authorId="1" shapeId="0" xr:uid="{4BB03CBF-311E-EA44-91B0-821CE4B0EE0E}">
      <text>
        <r>
          <rPr>
            <sz val="11"/>
            <color theme="1"/>
            <rFont val="Aptos Narrow"/>
            <family val="2"/>
            <scheme val="minor"/>
          </rPr>
          <t>Appreciation Claude (non verifiee sur le web dans cette passe): a controler dans la documentation officielle.</t>
        </r>
      </text>
    </comment>
    <comment ref="B84" authorId="1" shapeId="0" xr:uid="{130C28A4-7CCB-E64F-8EBC-A855FF9BD3EA}">
      <text>
        <r>
          <rPr>
            <sz val="11"/>
            <color rgb="FF000000"/>
            <rFont val="Aptos Narrow"/>
            <family val="2"/>
          </rPr>
          <t>Derive du titre de l article.</t>
        </r>
      </text>
    </comment>
    <comment ref="C84" authorId="1" shapeId="0" xr:uid="{F37D706C-2C3C-9A4D-AD7C-70F9B99484BC}">
      <text>
        <r>
          <rPr>
            <sz val="11"/>
            <color theme="1"/>
            <rFont val="Aptos Narrow"/>
            <family val="2"/>
            <scheme val="minor"/>
          </rPr>
          <t>Appreciation Claude (non verifiee sur le web dans cette passe): a controler dans la documentation officielle.</t>
        </r>
      </text>
    </comment>
    <comment ref="D84" authorId="1" shapeId="0" xr:uid="{F284FD2B-312C-0043-9F51-C8C506530462}">
      <text>
        <r>
          <rPr>
            <sz val="11"/>
            <color theme="1"/>
            <rFont val="Aptos Narrow"/>
            <family val="2"/>
            <scheme val="minor"/>
          </rPr>
          <t>profil allege (modele maison): valeur derivee de l etude du corpus (champ author_origin).</t>
        </r>
      </text>
    </comment>
    <comment ref="E84" authorId="1" shapeId="0" xr:uid="{F193EEEA-E637-904F-9A28-8846C86D3C40}">
      <text>
        <r>
          <rPr>
            <sz val="11"/>
            <color theme="1"/>
            <rFont val="Aptos Narrow"/>
            <family val="2"/>
            <scheme val="minor"/>
          </rPr>
          <t>profil allege (modele maison): valeur derivee de l etude du corpus (champ Authors affiliation de l etude 767).</t>
        </r>
      </text>
    </comment>
    <comment ref="F84" authorId="1" shapeId="0" xr:uid="{6E9FCB10-AD15-8949-8469-026CB34E1792}">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84" authorId="1" shapeId="0" xr:uid="{673AD020-326A-A043-8663-046EAEA3B89D}">
      <text>
        <r>
          <rPr>
            <sz val="11"/>
            <color theme="1"/>
            <rFont val="Aptos Narrow"/>
            <family val="2"/>
            <scheme val="minor"/>
          </rPr>
          <t>Regle convenue pour les modeles maison sans distribution publique.</t>
        </r>
      </text>
    </comment>
    <comment ref="H84" authorId="1" shapeId="0" xr:uid="{8B759A0A-700E-854F-B419-AA6FBA5984C2}">
      <text>
        <r>
          <rPr>
            <sz val="11"/>
            <color theme="1"/>
            <rFont val="Aptos Narrow"/>
            <family val="2"/>
            <scheme val="minor"/>
          </rPr>
          <t>Regle convenue pour les modeles maison sans distribution publique.</t>
        </r>
      </text>
    </comment>
    <comment ref="J84" authorId="1" shapeId="0" xr:uid="{27D59016-4771-1546-BAA7-0AA484641900}">
      <text>
        <r>
          <rPr>
            <sz val="11"/>
            <color theme="1"/>
            <rFont val="Aptos Narrow"/>
            <family val="2"/>
            <scheme val="minor"/>
          </rPr>
          <t>profil allege (modele maison): valeur derivee de l etude du corpus (champ scale).</t>
        </r>
      </text>
    </comment>
    <comment ref="L84" authorId="1" shapeId="0" xr:uid="{5BE2CF36-9492-4644-811C-885D7C6B8634}">
      <text>
        <r>
          <rPr>
            <sz val="11"/>
            <color theme="1"/>
            <rFont val="Aptos Narrow"/>
            <family val="2"/>
            <scheme val="minor"/>
          </rPr>
          <t>Regle convenue pour les modeles maison sans distribution publique.</t>
        </r>
      </text>
    </comment>
    <comment ref="M84" authorId="1" shapeId="0" xr:uid="{AD876865-0AA2-1645-84A6-3E1E84E6A5F9}">
      <text>
        <r>
          <rPr>
            <sz val="11"/>
            <color theme="1"/>
            <rFont val="Aptos Narrow"/>
            <family val="2"/>
            <scheme val="minor"/>
          </rPr>
          <t>Regle convenue pour les modeles maison sans distribution publique.</t>
        </r>
      </text>
    </comment>
    <comment ref="N84" authorId="1" shapeId="0" xr:uid="{47252944-B758-8742-9735-6647E371A9D9}">
      <text>
        <r>
          <rPr>
            <sz val="11"/>
            <color theme="1"/>
            <rFont val="Aptos Narrow"/>
            <family val="2"/>
            <scheme val="minor"/>
          </rPr>
          <t>Regle convenue pour les modeles maison sans distribution publique.</t>
        </r>
      </text>
    </comment>
    <comment ref="O84" authorId="1" shapeId="0" xr:uid="{DB630B82-8533-6C4A-9CD9-D170CBF4FFC4}">
      <text>
        <r>
          <rPr>
            <sz val="11"/>
            <color theme="1"/>
            <rFont val="Aptos Narrow"/>
            <family val="2"/>
            <scheme val="minor"/>
          </rPr>
          <t>Regle convenue pour les modeles maison sans distribution publique.</t>
        </r>
      </text>
    </comment>
    <comment ref="P84" authorId="1" shapeId="0" xr:uid="{B1F7549C-52BE-4347-BB02-49BEAD7639E3}">
      <text>
        <r>
          <rPr>
            <sz val="11"/>
            <color theme="1"/>
            <rFont val="Aptos Narrow"/>
            <family val="2"/>
            <scheme val="minor"/>
          </rPr>
          <t>Appreciation Claude (non verifiee sur le web dans cette passe): a controler dans la documentation officielle.</t>
        </r>
      </text>
    </comment>
    <comment ref="Q84" authorId="1" shapeId="0" xr:uid="{40C41EE9-4C25-0B4D-A91B-E84A57D557C1}">
      <text>
        <r>
          <rPr>
            <sz val="11"/>
            <color theme="1"/>
            <rFont val="Aptos Narrow"/>
            <family val="2"/>
            <scheme val="minor"/>
          </rPr>
          <t>Regle convenue pour les modeles maison sans distribution publique.</t>
        </r>
      </text>
    </comment>
    <comment ref="R84" authorId="1" shapeId="0" xr:uid="{8DDB243E-19A6-D74A-BA61-CF28828A653C}">
      <text>
        <r>
          <rPr>
            <sz val="11"/>
            <color theme="1"/>
            <rFont val="Aptos Narrow"/>
            <family val="2"/>
            <scheme val="minor"/>
          </rPr>
          <t>Appreciation Claude (non verifiee sur le web dans cette passe): a controler dans la documentation officielle.</t>
        </r>
      </text>
    </comment>
    <comment ref="T84" authorId="1" shapeId="0" xr:uid="{B7DD24C8-C5B6-AF4A-B867-243618972FD4}">
      <text>
        <r>
          <rPr>
            <sz val="11"/>
            <color theme="1"/>
            <rFont val="Aptos Narrow"/>
            <family val="2"/>
            <scheme val="minor"/>
          </rPr>
          <t>profil allege (modele maison): valeur derivee de l etude du corpus (champ study_category).</t>
        </r>
      </text>
    </comment>
    <comment ref="U84" authorId="1" shapeId="0" xr:uid="{E2386088-1D78-B747-9A2C-2F5CA552391C}">
      <text>
        <r>
          <rPr>
            <sz val="11"/>
            <color theme="1"/>
            <rFont val="Aptos Narrow"/>
            <family val="2"/>
            <scheme val="minor"/>
          </rPr>
          <t>profil allege (modele maison): valeur derivee de l etude du corpus (champ clean_cooking).</t>
        </r>
      </text>
    </comment>
    <comment ref="Z84" authorId="1" shapeId="0" xr:uid="{94952BD5-FC89-B64D-9763-4233ECDBE82B}">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84" authorId="1" shapeId="0" xr:uid="{19CF0999-84C6-9742-8843-F2A15052FBB0}">
      <text>
        <r>
          <rPr>
            <sz val="11"/>
            <color theme="1"/>
            <rFont val="Aptos Narrow"/>
            <family val="2"/>
            <scheme val="minor"/>
          </rPr>
          <t>Source = l etude du corpus qui applique le modele.</t>
        </r>
      </text>
    </comment>
    <comment ref="AC84" authorId="1" shapeId="0" xr:uid="{E4E5B841-D68C-E144-A174-5526A4F73CD2}">
      <text>
        <r>
          <rPr>
            <sz val="11"/>
            <color theme="1"/>
            <rFont val="Aptos Narrow"/>
            <family val="2"/>
            <scheme val="minor"/>
          </rPr>
          <t>Annee de publication de l etude source.</t>
        </r>
      </text>
    </comment>
    <comment ref="C85" authorId="1" shapeId="0" xr:uid="{2204933A-EED3-F94D-89DB-BBBEE3397431}">
      <text>
        <r>
          <rPr>
            <sz val="11"/>
            <color theme="1"/>
            <rFont val="Aptos Narrow"/>
            <family val="2"/>
            <scheme val="minor"/>
          </rPr>
          <t>Derive des champs method=optimization / math=LP-MILP / study_category=long_term_planning de l etude.</t>
        </r>
      </text>
    </comment>
    <comment ref="D85" authorId="1" shapeId="0" xr:uid="{2574EACA-77C1-A643-A8CA-25A3C10AB135}">
      <text>
        <r>
          <rPr>
            <sz val="11"/>
            <color theme="1"/>
            <rFont val="Aptos Narrow"/>
            <family val="2"/>
            <scheme val="minor"/>
          </rPr>
          <t>profil allege (modele maison): valeur derivee de l etude du corpus (champ author_origin).</t>
        </r>
      </text>
    </comment>
    <comment ref="E85" authorId="1" shapeId="0" xr:uid="{1C938700-F0B7-5F41-B7C8-A36E64F3DCE2}">
      <text>
        <r>
          <rPr>
            <sz val="11"/>
            <color theme="1"/>
            <rFont val="Aptos Narrow"/>
            <family val="2"/>
            <scheme val="minor"/>
          </rPr>
          <t>profil allege (modele maison): valeur derivee de l etude du corpus (champ Authors affiliation de l etude 872).</t>
        </r>
      </text>
    </comment>
    <comment ref="F85" authorId="1" shapeId="0" xr:uid="{F05A8928-7541-204E-831D-31732ADDC532}">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85" authorId="1" shapeId="0" xr:uid="{2B0564C7-30BC-6D4F-90E1-2E91978DD65B}">
      <text>
        <r>
          <rPr>
            <sz val="11"/>
            <color theme="1"/>
            <rFont val="Aptos Narrow"/>
            <family val="2"/>
            <scheme val="minor"/>
          </rPr>
          <t>Regle convenue pour les modeles maison sans distribution publique.</t>
        </r>
      </text>
    </comment>
    <comment ref="H85" authorId="1" shapeId="0" xr:uid="{5FB01EA7-3DCF-B041-B26F-EE17604FBA01}">
      <text>
        <r>
          <rPr>
            <sz val="11"/>
            <color theme="1"/>
            <rFont val="Aptos Narrow"/>
            <family val="2"/>
            <scheme val="minor"/>
          </rPr>
          <t>Regle convenue pour les modeles maison sans distribution publique.</t>
        </r>
      </text>
    </comment>
    <comment ref="I85" authorId="1" shapeId="0" xr:uid="{0736ADC0-8BC4-6B46-A8A7-01F74AC48CC4}">
      <text>
        <r>
          <rPr>
            <sz val="11"/>
            <color theme="1"/>
            <rFont val="Aptos Narrow"/>
            <family val="2"/>
            <scheme val="minor"/>
          </rPr>
          <t>profil allege (modele maison): valeur derivee de l etude du corpus (calcule sur time_horizon_start/end).</t>
        </r>
      </text>
    </comment>
    <comment ref="J85" authorId="1" shapeId="0" xr:uid="{30D351F3-A38E-9C4C-AF1F-023C8F431536}">
      <text>
        <r>
          <rPr>
            <sz val="11"/>
            <color theme="1"/>
            <rFont val="Aptos Narrow"/>
            <family val="2"/>
            <scheme val="minor"/>
          </rPr>
          <t>profil allege (modele maison): valeur derivee de l etude du corpus (champ scale).</t>
        </r>
      </text>
    </comment>
    <comment ref="L85" authorId="1" shapeId="0" xr:uid="{E2CA935E-AE6B-334A-8849-9AEB6FFE8A72}">
      <text>
        <r>
          <rPr>
            <sz val="11"/>
            <color theme="1"/>
            <rFont val="Aptos Narrow"/>
            <family val="2"/>
            <scheme val="minor"/>
          </rPr>
          <t>Regle convenue pour les modeles maison sans distribution publique.</t>
        </r>
      </text>
    </comment>
    <comment ref="M85" authorId="1" shapeId="0" xr:uid="{95A28FD0-0C88-A740-A391-1B4CA4843FBA}">
      <text>
        <r>
          <rPr>
            <sz val="11"/>
            <color theme="1"/>
            <rFont val="Aptos Narrow"/>
            <family val="2"/>
            <scheme val="minor"/>
          </rPr>
          <t>Regle convenue pour les modeles maison sans distribution publique.</t>
        </r>
      </text>
    </comment>
    <comment ref="N85" authorId="1" shapeId="0" xr:uid="{70F96055-7492-1544-A23D-4864A93EA0E5}">
      <text>
        <r>
          <rPr>
            <sz val="11"/>
            <color theme="1"/>
            <rFont val="Aptos Narrow"/>
            <family val="2"/>
            <scheme val="minor"/>
          </rPr>
          <t>Regle convenue pour les modeles maison sans distribution publique.</t>
        </r>
      </text>
    </comment>
    <comment ref="O85" authorId="1" shapeId="0" xr:uid="{1C657778-11D7-FD40-B58A-D1F9074DD475}">
      <text>
        <r>
          <rPr>
            <sz val="11"/>
            <color theme="1"/>
            <rFont val="Aptos Narrow"/>
            <family val="2"/>
            <scheme val="minor"/>
          </rPr>
          <t>Regle convenue pour les modeles maison sans distribution publique.</t>
        </r>
      </text>
    </comment>
    <comment ref="Q85" authorId="1" shapeId="0" xr:uid="{2CB28522-2DF3-0B44-9CDF-BC04C06867BC}">
      <text>
        <r>
          <rPr>
            <sz val="11"/>
            <color theme="1"/>
            <rFont val="Aptos Narrow"/>
            <family val="2"/>
            <scheme val="minor"/>
          </rPr>
          <t>Regle convenue pour les modeles maison sans distribution publique.</t>
        </r>
      </text>
    </comment>
    <comment ref="R85" authorId="1" shapeId="0" xr:uid="{ED714C0D-20D2-0D43-9886-23C5B7B40B2A}">
      <text>
        <r>
          <rPr>
            <sz val="11"/>
            <color theme="1"/>
            <rFont val="Aptos Narrow"/>
            <family val="2"/>
            <scheme val="minor"/>
          </rPr>
          <t>Regle convenue pour les modeles maison (systeme non precise).</t>
        </r>
      </text>
    </comment>
    <comment ref="T85" authorId="1" shapeId="0" xr:uid="{4B9DB487-46D0-3844-9B88-F3E6775A0F95}">
      <text>
        <r>
          <rPr>
            <sz val="11"/>
            <color theme="1"/>
            <rFont val="Aptos Narrow"/>
            <family val="2"/>
            <scheme val="minor"/>
          </rPr>
          <t>profil allege (modele maison): valeur derivee de l etude du corpus (champ study_category).</t>
        </r>
      </text>
    </comment>
    <comment ref="U85" authorId="1" shapeId="0" xr:uid="{00F93DC4-C5A4-9842-99D8-8FE55E4278AC}">
      <text>
        <r>
          <rPr>
            <sz val="11"/>
            <color theme="1"/>
            <rFont val="Aptos Narrow"/>
            <family val="2"/>
            <scheme val="minor"/>
          </rPr>
          <t>profil allege (modele maison): valeur derivee de l etude du corpus (champ clean_cooking).</t>
        </r>
      </text>
    </comment>
    <comment ref="V85" authorId="1" shapeId="0" xr:uid="{6DE2AE47-469E-024C-BFDD-9CB079C463A8}">
      <text>
        <r>
          <rPr>
            <sz val="11"/>
            <color theme="1"/>
            <rFont val="Aptos Narrow"/>
            <family val="2"/>
            <scheme val="minor"/>
          </rPr>
          <t>profil allege (modele maison): valeur derivee de l etude du corpus (champ financing_modelling).</t>
        </r>
      </text>
    </comment>
    <comment ref="W85" authorId="1" shapeId="0" xr:uid="{8EC6AB39-EFF4-C946-9B3F-45CCC857ECCD}">
      <text>
        <r>
          <rPr>
            <sz val="11"/>
            <color theme="1"/>
            <rFont val="Aptos Narrow"/>
            <family val="2"/>
            <scheme val="minor"/>
          </rPr>
          <t>profil allege (modele maison): valeur derivee de l etude du corpus (champ strenghts, extraction verifiee de l etude, decrit l application plus que l outil).</t>
        </r>
      </text>
    </comment>
    <comment ref="X85" authorId="1" shapeId="0" xr:uid="{08385EFD-C45D-D74D-8D3E-C9411E100EFC}">
      <text>
        <r>
          <rPr>
            <sz val="11"/>
            <color theme="1"/>
            <rFont val="Aptos Narrow"/>
            <family val="2"/>
            <scheme val="minor"/>
          </rPr>
          <t>profil allege (modele maison): valeur derivee de l etude du corpus (champ weaknesses, extraction verifiee de l etude, decrit l application plus que l outil).</t>
        </r>
      </text>
    </comment>
    <comment ref="Z85" authorId="1" shapeId="0" xr:uid="{3BFC9A6E-C49F-CC48-8658-973F3885C05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85" authorId="1" shapeId="0" xr:uid="{7330F27B-B1B1-5A45-81AD-08CE6DE99561}">
      <text>
        <r>
          <rPr>
            <sz val="11"/>
            <color theme="1"/>
            <rFont val="Aptos Narrow"/>
            <family val="2"/>
            <scheme val="minor"/>
          </rPr>
          <t>Source = l etude du corpus qui applique le modele.</t>
        </r>
      </text>
    </comment>
    <comment ref="AC85" authorId="1" shapeId="0" xr:uid="{DFA0472B-54E2-244F-8171-E564521B47D1}">
      <text>
        <r>
          <rPr>
            <sz val="11"/>
            <color theme="1"/>
            <rFont val="Aptos Narrow"/>
            <family val="2"/>
            <scheme val="minor"/>
          </rPr>
          <t>Annee de publication de l etude source.</t>
        </r>
      </text>
    </comment>
    <comment ref="F86" authorId="1" shapeId="0" xr:uid="{CEDE0FDC-CF73-0A4B-834D-B45C3D676796}">
      <text>
        <r>
          <rPr>
            <sz val="11"/>
            <color theme="1"/>
            <rFont val="Aptos Narrow"/>
            <family val="2"/>
            <scheme val="minor"/>
          </rPr>
          <t>Ancienne valeur: commercial. Token "commercial" remplace par "proprietary" (regle convenue).</t>
        </r>
      </text>
    </comment>
    <comment ref="G86" authorId="1" shapeId="0" xr:uid="{8A27E007-4240-3E4C-A544-AB59CD2EF981}">
      <text>
        <r>
          <rPr>
            <sz val="11"/>
            <color theme="1"/>
            <rFont val="Aptos Narrow"/>
            <family val="2"/>
            <scheme val="minor"/>
          </rPr>
          <t>PV*SOL premium EUR 845/an HT (standard EUR 585/an), conversion approximative. Source secondaire (blog), a verifier sur valentin-software.com.</t>
        </r>
      </text>
    </comment>
    <comment ref="H86" authorId="1" shapeId="0" xr:uid="{40D8AF5F-7B31-AA49-89F7-F2F15CEE7AD2}">
      <text>
        <r>
          <rPr>
            <sz val="11"/>
            <color theme="1"/>
            <rFont val="Aptos Narrow"/>
            <family val="2"/>
            <scheme val="minor"/>
          </rPr>
          <t>Appreciation Claude (non verifiee sur le web dans cette passe): a controler dans la documentation officielle.</t>
        </r>
      </text>
    </comment>
    <comment ref="I86" authorId="1" shapeId="0" xr:uid="{F95DD2D8-8F98-EA4D-9DCD-CD4B64A1910E}">
      <text>
        <r>
          <rPr>
            <sz val="11"/>
            <color theme="1"/>
            <rFont val="Aptos Narrow"/>
            <family val="2"/>
            <scheme val="minor"/>
          </rPr>
          <t>Appreciation Claude (non verifiee sur le web dans cette passe): a controler dans la documentation officielle.</t>
        </r>
      </text>
    </comment>
    <comment ref="J86" authorId="1" shapeId="0" xr:uid="{04E29498-D1B4-2347-A232-9591D979E020}">
      <text>
        <r>
          <rPr>
            <sz val="11"/>
            <color theme="1"/>
            <rFont val="Aptos Narrow"/>
            <family val="2"/>
            <scheme val="minor"/>
          </rPr>
          <t>Appreciation Claude (non verifiee sur le web dans cette passe): a controler dans la documentation officielle.</t>
        </r>
      </text>
    </comment>
    <comment ref="K86" authorId="1" shapeId="0" xr:uid="{D7F2F738-A1D3-0C4F-8C0F-7310A36D44FC}">
      <text>
        <r>
          <rPr>
            <sz val="11"/>
            <color theme="1"/>
            <rFont val="Aptos Narrow"/>
            <family val="2"/>
            <scheme val="minor"/>
          </rPr>
          <t>Appreciation Claude (non verifiee sur le web dans cette passe): a controler dans la documentation officielle.</t>
        </r>
      </text>
    </comment>
    <comment ref="L86" authorId="1" shapeId="0" xr:uid="{F11E0908-D175-7545-91C3-CB2966E9753F}">
      <text>
        <r>
          <rPr>
            <sz val="11"/>
            <color theme="1"/>
            <rFont val="Aptos Narrow"/>
            <family val="2"/>
            <scheme val="minor"/>
          </rPr>
          <t>Appreciation Claude (non verifiee sur le web dans cette passe): a controler dans la documentation officielle.</t>
        </r>
      </text>
    </comment>
    <comment ref="M86" authorId="1" shapeId="0" xr:uid="{70670E02-2F2B-7C44-AC85-33CCB6EB8B6F}">
      <text>
        <r>
          <rPr>
            <sz val="11"/>
            <color theme="1"/>
            <rFont val="Aptos Narrow"/>
            <family val="2"/>
            <scheme val="minor"/>
          </rPr>
          <t>Appreciation Claude (non verifiee sur le web dans cette passe): a controler dans la documentation officielle.</t>
        </r>
      </text>
    </comment>
    <comment ref="N86" authorId="1" shapeId="0" xr:uid="{968B1A92-FA18-E840-B962-C3BB91987D51}">
      <text>
        <r>
          <rPr>
            <sz val="11"/>
            <color theme="1"/>
            <rFont val="Aptos Narrow"/>
            <family val="2"/>
            <scheme val="minor"/>
          </rPr>
          <t>Appreciation Claude (non verifiee sur le web dans cette passe): a controler dans la documentation officielle.</t>
        </r>
      </text>
    </comment>
    <comment ref="O86" authorId="1" shapeId="0" xr:uid="{F834FF95-4ECA-9E49-B3BE-6B3DF1929C0D}">
      <text>
        <r>
          <rPr>
            <sz val="11"/>
            <color theme="1"/>
            <rFont val="Aptos Narrow"/>
            <family val="2"/>
            <scheme val="minor"/>
          </rPr>
          <t>Appreciation Claude (non verifiee sur le web dans cette passe): a controler dans la documentation officielle.</t>
        </r>
      </text>
    </comment>
    <comment ref="P86" authorId="1" shapeId="0" xr:uid="{C5D7790F-DCF7-8A43-89D3-82A9DDC21A4D}">
      <text>
        <r>
          <rPr>
            <sz val="11"/>
            <color theme="1"/>
            <rFont val="Aptos Narrow"/>
            <family val="2"/>
            <scheme val="minor"/>
          </rPr>
          <t>Appreciation Claude (non verifiee sur le web dans cette passe): a controler dans la documentation officielle.</t>
        </r>
      </text>
    </comment>
    <comment ref="Q86" authorId="1" shapeId="0" xr:uid="{C2656B2A-DD82-994A-BB2D-06EE8795CD6D}">
      <text>
        <r>
          <rPr>
            <sz val="11"/>
            <color theme="1"/>
            <rFont val="Aptos Narrow"/>
            <family val="2"/>
            <scheme val="minor"/>
          </rPr>
          <t>Appreciation Claude (non verifiee sur le web dans cette passe): a controler dans la documentation officielle.</t>
        </r>
      </text>
    </comment>
    <comment ref="R86" authorId="1" shapeId="0" xr:uid="{60F4420E-547D-7D4C-82B1-BE6766AD6877}">
      <text>
        <r>
          <rPr>
            <sz val="11"/>
            <color theme="1"/>
            <rFont val="Aptos Narrow"/>
            <family val="2"/>
            <scheme val="minor"/>
          </rPr>
          <t>Appreciation Claude (non verifiee sur le web dans cette passe): a controler dans la documentation officielle.</t>
        </r>
      </text>
    </comment>
    <comment ref="T86" authorId="1" shapeId="0" xr:uid="{C4599D77-6294-C64A-A80A-32BAFEDBCBEC}">
      <text>
        <r>
          <rPr>
            <sz val="11"/>
            <color theme="1"/>
            <rFont val="Aptos Narrow"/>
            <family val="2"/>
            <scheme val="minor"/>
          </rPr>
          <t>Appreciation Claude (non verifiee sur le web dans cette passe): a controler dans la documentation officielle.</t>
        </r>
      </text>
    </comment>
    <comment ref="U86" authorId="1" shapeId="0" xr:uid="{7D92D13B-CFE3-3B4A-A68A-09145672BB84}">
      <text>
        <r>
          <rPr>
            <sz val="11"/>
            <color theme="1"/>
            <rFont val="Aptos Narrow"/>
            <family val="2"/>
            <scheme val="minor"/>
          </rPr>
          <t>Appreciation Claude (non verifiee sur le web dans cette passe): a controler dans la documentation officielle.</t>
        </r>
      </text>
    </comment>
    <comment ref="V86" authorId="1" shapeId="0" xr:uid="{DA61095C-A967-A543-8968-A0449CB09B0C}">
      <text>
        <r>
          <rPr>
            <sz val="11"/>
            <color theme="1"/>
            <rFont val="Aptos Narrow"/>
            <family val="2"/>
            <scheme val="minor"/>
          </rPr>
          <t>Appreciation Claude (non verifiee sur le web dans cette passe): a controler dans la documentation officielle.</t>
        </r>
      </text>
    </comment>
    <comment ref="Z86" authorId="1" shapeId="0" xr:uid="{6E9B1035-60DE-424F-83C8-DB02FD4FC29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6" authorId="1" shapeId="0" xr:uid="{B23DDCD6-F10A-8F41-8B45-FBA3CB63D7DF}">
      <text>
        <r>
          <rPr>
            <sz val="11"/>
            <color theme="1"/>
            <rFont val="Aptos Narrow"/>
            <family val="2"/>
            <scheme val="minor"/>
          </rPr>
          <t>Appreciation Claude (non verifiee sur le web dans cette passe): a controler dans la documentation officielle.</t>
        </r>
      </text>
    </comment>
    <comment ref="B87" authorId="1" shapeId="0" xr:uid="{2276EFAF-C87B-4348-87DC-1CE9FD7F3078}">
      <text>
        <r>
          <rPr>
            <sz val="11"/>
            <color theme="1"/>
            <rFont val="Aptos Narrow"/>
            <family val="2"/>
            <scheme val="minor"/>
          </rPr>
          <t>Derive du titre de l article.</t>
        </r>
      </text>
    </comment>
    <comment ref="C87" authorId="1" shapeId="0" xr:uid="{E4A1C3F3-CB30-3C44-870E-E58807061B92}">
      <text>
        <r>
          <rPr>
            <sz val="11"/>
            <color rgb="FF000000"/>
            <rFont val="Aptos Narrow"/>
            <family val="2"/>
          </rPr>
          <t>Appreciation Claude (non verifiee sur le web dans cette passe): a controler dans la documentation officielle.</t>
        </r>
      </text>
    </comment>
    <comment ref="D87" authorId="1" shapeId="0" xr:uid="{EE9C5E21-59D1-A144-86C9-BD5E3A673870}">
      <text>
        <r>
          <rPr>
            <sz val="11"/>
            <color theme="1"/>
            <rFont val="Aptos Narrow"/>
            <family val="2"/>
            <scheme val="minor"/>
          </rPr>
          <t>profil allege (modele maison): valeur derivee de l etude du corpus (champ author_origin).</t>
        </r>
      </text>
    </comment>
    <comment ref="E87" authorId="1" shapeId="0" xr:uid="{700590B3-4E3C-EA4E-B0E0-4A28A185B892}">
      <text>
        <r>
          <rPr>
            <sz val="11"/>
            <color theme="1"/>
            <rFont val="Aptos Narrow"/>
            <family val="2"/>
            <scheme val="minor"/>
          </rPr>
          <t>profil allege (modele maison): valeur derivee de l etude du corpus (champ Authors affiliation de l etude 759).</t>
        </r>
      </text>
    </comment>
    <comment ref="F87" authorId="1" shapeId="0" xr:uid="{B4EEDDE8-08D7-D141-919F-EA62832CC9F8}">
      <text>
        <r>
          <rPr>
            <sz val="11"/>
            <color theme="1"/>
            <rFont val="Aptos Narrow"/>
            <family val="2"/>
            <scheme val="minor"/>
          </rPr>
          <t>profil allege (modele maison): valeur derivee de l etude du corpus (champ open_source de l etude: mixed). Pour un modele maison, open_source signifie ici que l etude declare le modele ouvert; a verifier dans l article.</t>
        </r>
      </text>
    </comment>
    <comment ref="G87" authorId="1" shapeId="0" xr:uid="{67F5A6F5-705F-494F-AE7B-61B90C567D5C}">
      <text>
        <r>
          <rPr>
            <sz val="11"/>
            <color theme="1"/>
            <rFont val="Aptos Narrow"/>
            <family val="2"/>
            <scheme val="minor"/>
          </rPr>
          <t>Regle convenue pour les modeles maison sans distribution publique.</t>
        </r>
      </text>
    </comment>
    <comment ref="H87" authorId="1" shapeId="0" xr:uid="{4B37E966-D8E4-9946-9E5F-05EE67D9B9D5}">
      <text>
        <r>
          <rPr>
            <sz val="11"/>
            <color theme="1"/>
            <rFont val="Aptos Narrow"/>
            <family val="2"/>
            <scheme val="minor"/>
          </rPr>
          <t>Regle convenue pour les modeles maison sans distribution publique.</t>
        </r>
      </text>
    </comment>
    <comment ref="J87" authorId="1" shapeId="0" xr:uid="{6E8215A0-DC9D-3D4F-BBDB-67BDAEB3DAB8}">
      <text>
        <r>
          <rPr>
            <sz val="11"/>
            <color theme="1"/>
            <rFont val="Aptos Narrow"/>
            <family val="2"/>
            <scheme val="minor"/>
          </rPr>
          <t>profil allege (modele maison): valeur derivee de l etude du corpus (champ scale).</t>
        </r>
      </text>
    </comment>
    <comment ref="L87" authorId="1" shapeId="0" xr:uid="{0237C3D7-1C44-0D4D-8ABF-872227A894CE}">
      <text>
        <r>
          <rPr>
            <sz val="11"/>
            <color theme="1"/>
            <rFont val="Aptos Narrow"/>
            <family val="2"/>
            <scheme val="minor"/>
          </rPr>
          <t>Regle convenue pour les modeles maison sans distribution publique.</t>
        </r>
      </text>
    </comment>
    <comment ref="M87" authorId="1" shapeId="0" xr:uid="{A70A42CE-BDA4-944C-A787-A8D4322FDD81}">
      <text>
        <r>
          <rPr>
            <sz val="11"/>
            <color theme="1"/>
            <rFont val="Aptos Narrow"/>
            <family val="2"/>
            <scheme val="minor"/>
          </rPr>
          <t>Regle convenue pour les modeles maison sans distribution publique.</t>
        </r>
      </text>
    </comment>
    <comment ref="N87" authorId="1" shapeId="0" xr:uid="{600C932B-7F25-7444-A7F4-1340F921DA45}">
      <text>
        <r>
          <rPr>
            <sz val="11"/>
            <color theme="1"/>
            <rFont val="Aptos Narrow"/>
            <family val="2"/>
            <scheme val="minor"/>
          </rPr>
          <t>Regle convenue pour les modeles maison sans distribution publique.</t>
        </r>
      </text>
    </comment>
    <comment ref="O87" authorId="1" shapeId="0" xr:uid="{0B94ADFE-D356-054F-9B27-F87B45EA00CF}">
      <text>
        <r>
          <rPr>
            <sz val="11"/>
            <color theme="1"/>
            <rFont val="Aptos Narrow"/>
            <family val="2"/>
            <scheme val="minor"/>
          </rPr>
          <t>Regle convenue pour les modeles maison sans distribution publique.</t>
        </r>
      </text>
    </comment>
    <comment ref="P87" authorId="1" shapeId="0" xr:uid="{EF4684B8-AB43-5D4E-9634-3C789AA632F7}">
      <text>
        <r>
          <rPr>
            <sz val="11"/>
            <color theme="1"/>
            <rFont val="Aptos Narrow"/>
            <family val="2"/>
            <scheme val="minor"/>
          </rPr>
          <t>Appreciation Claude (non verifiee sur le web dans cette passe): a controler dans la documentation officielle.</t>
        </r>
      </text>
    </comment>
    <comment ref="Q87" authorId="1" shapeId="0" xr:uid="{C96C7E63-3515-7442-ACB5-B0B28887616A}">
      <text>
        <r>
          <rPr>
            <sz val="11"/>
            <color theme="1"/>
            <rFont val="Aptos Narrow"/>
            <family val="2"/>
            <scheme val="minor"/>
          </rPr>
          <t>Regle convenue pour les modeles maison sans distribution publique.</t>
        </r>
      </text>
    </comment>
    <comment ref="R87" authorId="1" shapeId="0" xr:uid="{71A7FAD2-0B61-5447-A208-8EBBFFF509CC}">
      <text>
        <r>
          <rPr>
            <sz val="11"/>
            <color theme="1"/>
            <rFont val="Aptos Narrow"/>
            <family val="2"/>
            <scheme val="minor"/>
          </rPr>
          <t>Appreciation Claude (non verifiee sur le web dans cette passe): a controler dans la documentation officielle.</t>
        </r>
      </text>
    </comment>
    <comment ref="T87" authorId="1" shapeId="0" xr:uid="{6156C867-08F1-1845-ADFF-97BB2E084EBB}">
      <text>
        <r>
          <rPr>
            <sz val="11"/>
            <color theme="1"/>
            <rFont val="Aptos Narrow"/>
            <family val="2"/>
            <scheme val="minor"/>
          </rPr>
          <t>profil allege (modele maison): valeur derivee de l etude du corpus (champ study_category).</t>
        </r>
      </text>
    </comment>
    <comment ref="U87" authorId="1" shapeId="0" xr:uid="{C57DD433-05A3-574A-BC05-D4E20B3345AB}">
      <text>
        <r>
          <rPr>
            <sz val="11"/>
            <color theme="1"/>
            <rFont val="Aptos Narrow"/>
            <family val="2"/>
            <scheme val="minor"/>
          </rPr>
          <t>profil allege (modele maison): valeur derivee de l etude du corpus (champ clean_cooking).</t>
        </r>
      </text>
    </comment>
    <comment ref="Z87" authorId="1" shapeId="0" xr:uid="{7DC25D9E-CAB6-0C46-BF4F-192FFFB43932}">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87" authorId="1" shapeId="0" xr:uid="{62FBFAAC-2C4E-E240-A5FF-D5CB8AF49197}">
      <text>
        <r>
          <rPr>
            <sz val="11"/>
            <color theme="1"/>
            <rFont val="Aptos Narrow"/>
            <family val="2"/>
            <scheme val="minor"/>
          </rPr>
          <t>Source = l etude du corpus qui applique le modele.</t>
        </r>
      </text>
    </comment>
    <comment ref="AC87" authorId="1" shapeId="0" xr:uid="{211EC7F0-96C0-8445-ADE7-7428509BEB99}">
      <text>
        <r>
          <rPr>
            <sz val="11"/>
            <color theme="1"/>
            <rFont val="Aptos Narrow"/>
            <family val="2"/>
            <scheme val="minor"/>
          </rPr>
          <t>Annee de publication de l etude source.</t>
        </r>
      </text>
    </comment>
    <comment ref="F88" authorId="1" shapeId="0" xr:uid="{7A9736A3-6334-A747-A5D6-C467C7E52D8E}">
      <text>
        <r>
          <rPr>
            <sz val="11"/>
            <color theme="1"/>
            <rFont val="Aptos Narrow"/>
            <family val="2"/>
            <scheme val="minor"/>
          </rPr>
          <t>Rapport: code permissif (GitLab/OpenAIRE) mais sans licence SPDX explicite; licence non resolue.</t>
        </r>
      </text>
    </comment>
    <comment ref="G88" authorId="1" shapeId="0" xr:uid="{EBFDE907-2B87-F346-B681-0C93EEF77AC6}">
      <text>
        <r>
          <rPr>
            <sz val="11"/>
            <color theme="1"/>
            <rFont val="Aptos Narrow"/>
            <family val="2"/>
            <scheme val="minor"/>
          </rPr>
          <t>Appreciation Claude (non verifiee sur le web dans cette passe): a controler dans la documentation officielle.</t>
        </r>
      </text>
    </comment>
    <comment ref="H88" authorId="1" shapeId="0" xr:uid="{8E38BBF0-C639-C745-BDDC-0893F84C4464}">
      <text>
        <r>
          <rPr>
            <sz val="11"/>
            <color theme="1"/>
            <rFont val="Aptos Narrow"/>
            <family val="2"/>
            <scheme val="minor"/>
          </rPr>
          <t>Appreciation Claude (non verifiee sur le web dans cette passe): a controler dans la documentation officielle.</t>
        </r>
      </text>
    </comment>
    <comment ref="I88" authorId="1" shapeId="0" xr:uid="{CE7ACF5E-6B6F-894F-AFC0-B5706DFF84F7}">
      <text>
        <r>
          <rPr>
            <sz val="11"/>
            <color theme="1"/>
            <rFont val="Aptos Narrow"/>
            <family val="2"/>
            <scheme val="minor"/>
          </rPr>
          <t>Appreciation Claude (non verifiee sur le web dans cette passe): a controler dans la documentation officielle.</t>
        </r>
      </text>
    </comment>
    <comment ref="J88" authorId="1" shapeId="0" xr:uid="{860BED51-556D-034F-A1B5-9B205465103C}">
      <text>
        <r>
          <rPr>
            <sz val="11"/>
            <color theme="1"/>
            <rFont val="Aptos Narrow"/>
            <family val="2"/>
            <scheme val="minor"/>
          </rPr>
          <t>Appreciation Claude (non verifiee sur le web dans cette passe): a controler dans la documentation officielle.</t>
        </r>
      </text>
    </comment>
    <comment ref="K88" authorId="1" shapeId="0" xr:uid="{F5023D8B-DAA1-DA4C-B48C-731ECF69D58D}">
      <text>
        <r>
          <rPr>
            <sz val="11"/>
            <color theme="1"/>
            <rFont val="Aptos Narrow"/>
            <family val="2"/>
            <scheme val="minor"/>
          </rPr>
          <t>Appreciation Claude (non verifiee sur le web dans cette passe): a controler dans la documentation officielle.</t>
        </r>
      </text>
    </comment>
    <comment ref="L88" authorId="1" shapeId="0" xr:uid="{39A52D67-2F10-C54D-ACDC-168145D10D38}">
      <text>
        <r>
          <rPr>
            <sz val="11"/>
            <color theme="1"/>
            <rFont val="Aptos Narrow"/>
            <family val="2"/>
            <scheme val="minor"/>
          </rPr>
          <t>Appreciation Claude (non verifiee sur le web dans cette passe): a controler dans la documentation officielle.</t>
        </r>
      </text>
    </comment>
    <comment ref="M88" authorId="1" shapeId="0" xr:uid="{46B8C8D7-DFE6-5D44-8C70-4F2067F02C4C}">
      <text>
        <r>
          <rPr>
            <sz val="11"/>
            <color theme="1"/>
            <rFont val="Aptos Narrow"/>
            <family val="2"/>
            <scheme val="minor"/>
          </rPr>
          <t>Appreciation Claude (non verifiee sur le web dans cette passe): a controler dans la documentation officielle.</t>
        </r>
      </text>
    </comment>
    <comment ref="N88" authorId="1" shapeId="0" xr:uid="{C2E66A2E-783B-5940-81C2-E84D6F71A56D}">
      <text>
        <r>
          <rPr>
            <sz val="11"/>
            <color theme="1"/>
            <rFont val="Aptos Narrow"/>
            <family val="2"/>
            <scheme val="minor"/>
          </rPr>
          <t>Appreciation Claude (non verifiee sur le web dans cette passe): a controler dans la documentation officielle.</t>
        </r>
      </text>
    </comment>
    <comment ref="O88" authorId="1" shapeId="0" xr:uid="{20E93C95-0960-BF47-9DB4-A2EFC94F146E}">
      <text>
        <r>
          <rPr>
            <sz val="11"/>
            <color theme="1"/>
            <rFont val="Aptos Narrow"/>
            <family val="2"/>
            <scheme val="minor"/>
          </rPr>
          <t>Appreciation Claude (non verifiee sur le web dans cette passe): a controler dans la documentation officielle.</t>
        </r>
      </text>
    </comment>
    <comment ref="P88" authorId="1" shapeId="0" xr:uid="{8DC75CC3-FC23-C644-8144-1BAE7835F0BA}">
      <text>
        <r>
          <rPr>
            <sz val="11"/>
            <color theme="1"/>
            <rFont val="Aptos Narrow"/>
            <family val="2"/>
            <scheme val="minor"/>
          </rPr>
          <t>Appreciation Claude (non verifiee sur le web dans cette passe): a controler dans la documentation officielle.</t>
        </r>
      </text>
    </comment>
    <comment ref="Q88" authorId="1" shapeId="0" xr:uid="{E0CBD6E8-35C0-EA48-9E15-E095EA530D9D}">
      <text>
        <r>
          <rPr>
            <sz val="11"/>
            <color theme="1"/>
            <rFont val="Aptos Narrow"/>
            <family val="2"/>
            <scheme val="minor"/>
          </rPr>
          <t>Appreciation Claude (non verifiee sur le web dans cette passe): a controler dans la documentation officielle.</t>
        </r>
      </text>
    </comment>
    <comment ref="R88" authorId="1" shapeId="0" xr:uid="{AD435409-7835-E54C-8BDE-852D6B88DC2C}">
      <text>
        <r>
          <rPr>
            <sz val="11"/>
            <color theme="1"/>
            <rFont val="Aptos Narrow"/>
            <family val="2"/>
            <scheme val="minor"/>
          </rPr>
          <t>Appreciation Claude (non verifiee sur le web dans cette passe): a controler dans la documentation officielle.</t>
        </r>
      </text>
    </comment>
    <comment ref="T88" authorId="1" shapeId="0" xr:uid="{41E57E1E-7BD6-794E-A6D3-58EFB59715B8}">
      <text>
        <r>
          <rPr>
            <sz val="11"/>
            <color theme="1"/>
            <rFont val="Aptos Narrow"/>
            <family val="2"/>
            <scheme val="minor"/>
          </rPr>
          <t>Appreciation Claude (non verifiee sur le web dans cette passe): a controler dans la documentation officielle.</t>
        </r>
      </text>
    </comment>
    <comment ref="U88" authorId="1" shapeId="0" xr:uid="{907CB622-1951-0043-AFBF-099CD135DC96}">
      <text>
        <r>
          <rPr>
            <sz val="11"/>
            <color theme="1"/>
            <rFont val="Aptos Narrow"/>
            <family val="2"/>
            <scheme val="minor"/>
          </rPr>
          <t>Appreciation Claude (non verifiee sur le web dans cette passe): a controler dans la documentation officielle.</t>
        </r>
      </text>
    </comment>
    <comment ref="V88" authorId="1" shapeId="0" xr:uid="{733D1CC7-9054-E647-9FC2-3BED10F19213}">
      <text>
        <r>
          <rPr>
            <sz val="11"/>
            <color theme="1"/>
            <rFont val="Aptos Narrow"/>
            <family val="2"/>
            <scheme val="minor"/>
          </rPr>
          <t>Appreciation Claude (non verifiee sur le web dans cette passe): a controler dans la documentation officielle.</t>
        </r>
      </text>
    </comment>
    <comment ref="Z88" authorId="1" shapeId="0" xr:uid="{841D6E01-FC17-3C4E-9D24-32A009C899E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8" authorId="1" shapeId="0" xr:uid="{A525E34D-6AC0-1E47-89A2-D3B2B8A62C12}">
      <text>
        <r>
          <rPr>
            <sz val="11"/>
            <color theme="1"/>
            <rFont val="Aptos Narrow"/>
            <family val="2"/>
            <scheme val="minor"/>
          </rPr>
          <t>Appreciation Claude (non verifiee sur le web dans cette passe): a controler dans la documentation officielle.</t>
        </r>
      </text>
    </comment>
    <comment ref="G89" authorId="1" shapeId="0" xr:uid="{7A7B1CEB-C748-8942-AA85-B8E106BA0E78}">
      <text>
        <r>
          <rPr>
            <sz val="11"/>
            <color theme="1"/>
            <rFont val="Aptos Narrow"/>
            <family val="2"/>
            <scheme val="minor"/>
          </rPr>
          <t>Appreciation Claude (non verifiee sur le web dans cette passe): a controler dans la documentation officielle.</t>
        </r>
      </text>
    </comment>
    <comment ref="H89" authorId="1" shapeId="0" xr:uid="{F4EF3C87-20D8-A14A-9B1F-D3900A85B22E}">
      <text>
        <r>
          <rPr>
            <sz val="11"/>
            <color theme="1"/>
            <rFont val="Aptos Narrow"/>
            <family val="2"/>
            <scheme val="minor"/>
          </rPr>
          <t>Appreciation Claude (non verifiee sur le web dans cette passe): a controler dans la documentation officielle.</t>
        </r>
      </text>
    </comment>
    <comment ref="I89" authorId="1" shapeId="0" xr:uid="{2619C55E-4BB8-154E-A91C-DEEEFA717E62}">
      <text>
        <r>
          <rPr>
            <sz val="11"/>
            <color theme="1"/>
            <rFont val="Aptos Narrow"/>
            <family val="2"/>
            <scheme val="minor"/>
          </rPr>
          <t>Appreciation Claude (non verifiee sur le web dans cette passe): a controler dans la documentation officielle.</t>
        </r>
      </text>
    </comment>
    <comment ref="J89" authorId="1" shapeId="0" xr:uid="{12633169-55C6-764F-BDC6-FF3091D4DFC1}">
      <text>
        <r>
          <rPr>
            <sz val="11"/>
            <color theme="1"/>
            <rFont val="Aptos Narrow"/>
            <family val="2"/>
            <scheme val="minor"/>
          </rPr>
          <t>Appreciation Claude (non verifiee sur le web dans cette passe): a controler dans la documentation officielle.</t>
        </r>
      </text>
    </comment>
    <comment ref="K89" authorId="1" shapeId="0" xr:uid="{730264DD-7DEF-6B4E-BF27-8CB8C0262B15}">
      <text>
        <r>
          <rPr>
            <sz val="11"/>
            <color theme="1"/>
            <rFont val="Aptos Narrow"/>
            <family val="2"/>
            <scheme val="minor"/>
          </rPr>
          <t>Appreciation Claude (non verifiee sur le web dans cette passe): a controler dans la documentation officielle.</t>
        </r>
      </text>
    </comment>
    <comment ref="L89" authorId="1" shapeId="0" xr:uid="{4A1A69C4-C7B2-E142-9941-7369365DEA92}">
      <text>
        <r>
          <rPr>
            <sz val="11"/>
            <color theme="1"/>
            <rFont val="Aptos Narrow"/>
            <family val="2"/>
            <scheme val="minor"/>
          </rPr>
          <t>Appreciation Claude (non verifiee sur le web dans cette passe): a controler dans la documentation officielle.</t>
        </r>
      </text>
    </comment>
    <comment ref="M89" authorId="1" shapeId="0" xr:uid="{1853616D-B03C-EA48-ADF6-2AE875E5DF53}">
      <text>
        <r>
          <rPr>
            <sz val="11"/>
            <color theme="1"/>
            <rFont val="Aptos Narrow"/>
            <family val="2"/>
            <scheme val="minor"/>
          </rPr>
          <t>Appreciation Claude (non verifiee sur le web dans cette passe): a controler dans la documentation officielle.</t>
        </r>
      </text>
    </comment>
    <comment ref="N89" authorId="1" shapeId="0" xr:uid="{00A0790F-C018-004F-BE6A-12177DB15E3A}">
      <text>
        <r>
          <rPr>
            <sz val="11"/>
            <color theme="1"/>
            <rFont val="Aptos Narrow"/>
            <family val="2"/>
            <scheme val="minor"/>
          </rPr>
          <t>Appreciation Claude (non verifiee sur le web dans cette passe): a controler dans la documentation officielle.</t>
        </r>
      </text>
    </comment>
    <comment ref="O89" authorId="1" shapeId="0" xr:uid="{2C215498-AA29-7946-BE9F-72532FBC88FC}">
      <text>
        <r>
          <rPr>
            <sz val="11"/>
            <color theme="1"/>
            <rFont val="Aptos Narrow"/>
            <family val="2"/>
            <scheme val="minor"/>
          </rPr>
          <t>Appreciation Claude (non verifiee sur le web dans cette passe): a controler dans la documentation officielle.</t>
        </r>
      </text>
    </comment>
    <comment ref="P89" authorId="1" shapeId="0" xr:uid="{9519E629-BC73-A64F-9217-561FF69A44F5}">
      <text>
        <r>
          <rPr>
            <sz val="11"/>
            <color theme="1"/>
            <rFont val="Aptos Narrow"/>
            <family val="2"/>
            <scheme val="minor"/>
          </rPr>
          <t>Appreciation Claude (non verifiee sur le web dans cette passe): a controler dans la documentation officielle.</t>
        </r>
      </text>
    </comment>
    <comment ref="Q89" authorId="1" shapeId="0" xr:uid="{0C42C048-DDE2-4A41-A19A-3B33C85262D3}">
      <text>
        <r>
          <rPr>
            <sz val="11"/>
            <color theme="1"/>
            <rFont val="Aptos Narrow"/>
            <family val="2"/>
            <scheme val="minor"/>
          </rPr>
          <t>Appreciation Claude (non verifiee sur le web dans cette passe): a controler dans la documentation officielle.</t>
        </r>
      </text>
    </comment>
    <comment ref="R89" authorId="1" shapeId="0" xr:uid="{2A277720-6C82-D048-8F6D-2695FDC287CF}">
      <text>
        <r>
          <rPr>
            <sz val="11"/>
            <color theme="1"/>
            <rFont val="Aptos Narrow"/>
            <family val="2"/>
            <scheme val="minor"/>
          </rPr>
          <t>Appreciation Claude (non verifiee sur le web dans cette passe): a controler dans la documentation officielle.</t>
        </r>
      </text>
    </comment>
    <comment ref="T89" authorId="1" shapeId="0" xr:uid="{FB29F8E5-CCFA-F946-AF8F-78FD397AE078}">
      <text>
        <r>
          <rPr>
            <sz val="11"/>
            <color theme="1"/>
            <rFont val="Aptos Narrow"/>
            <family val="2"/>
            <scheme val="minor"/>
          </rPr>
          <t>Appreciation Claude (non verifiee sur le web dans cette passe): a controler dans la documentation officielle.</t>
        </r>
      </text>
    </comment>
    <comment ref="U89" authorId="1" shapeId="0" xr:uid="{0DB35E83-7E47-264B-A8D1-56DE40E7ABD5}">
      <text>
        <r>
          <rPr>
            <sz val="11"/>
            <color theme="1"/>
            <rFont val="Aptos Narrow"/>
            <family val="2"/>
            <scheme val="minor"/>
          </rPr>
          <t>Appreciation Claude (non verifiee sur le web dans cette passe): a controler dans la documentation officielle.</t>
        </r>
      </text>
    </comment>
    <comment ref="V89" authorId="1" shapeId="0" xr:uid="{9ED98FBA-6192-4047-BCEF-D48895C63059}">
      <text>
        <r>
          <rPr>
            <sz val="11"/>
            <color theme="1"/>
            <rFont val="Aptos Narrow"/>
            <family val="2"/>
            <scheme val="minor"/>
          </rPr>
          <t>Appreciation Claude (non verifiee sur le web dans cette passe): a controler dans la documentation officielle.</t>
        </r>
      </text>
    </comment>
    <comment ref="Z89" authorId="1" shapeId="0" xr:uid="{77D38100-F145-5E47-AA05-FB7C5CAF1D6A}">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89" authorId="1" shapeId="0" xr:uid="{42980A57-83AB-AD4C-9B71-0E6A22A5CFF3}">
      <text>
        <r>
          <rPr>
            <sz val="11"/>
            <color theme="1"/>
            <rFont val="Aptos Narrow"/>
            <family val="2"/>
            <scheme val="minor"/>
          </rPr>
          <t>Appreciation Claude (non verifiee sur le web dans cette passe): a controler dans la documentation officielle.</t>
        </r>
      </text>
    </comment>
    <comment ref="G90" authorId="1" shapeId="0" xr:uid="{FAE41058-8357-9741-BC70-78CF6E906D64}">
      <text>
        <r>
          <rPr>
            <sz val="11"/>
            <color theme="1"/>
            <rFont val="Aptos Narrow"/>
            <family val="2"/>
            <scheme val="minor"/>
          </rPr>
          <t>Appreciation Claude (non verifiee sur le web dans cette passe): a controler dans la documentation officielle.</t>
        </r>
      </text>
    </comment>
    <comment ref="H90" authorId="1" shapeId="0" xr:uid="{342BEFC8-A881-C644-A46A-E5EB0B23521C}">
      <text>
        <r>
          <rPr>
            <sz val="11"/>
            <color theme="1"/>
            <rFont val="Aptos Narrow"/>
            <family val="2"/>
            <scheme val="minor"/>
          </rPr>
          <t>Appreciation Claude (non verifiee sur le web dans cette passe): a controler dans la documentation officielle.</t>
        </r>
      </text>
    </comment>
    <comment ref="I90" authorId="1" shapeId="0" xr:uid="{89496051-540A-4A45-8847-100F5CCCD3E3}">
      <text>
        <r>
          <rPr>
            <sz val="11"/>
            <color theme="1"/>
            <rFont val="Aptos Narrow"/>
            <family val="2"/>
            <scheme val="minor"/>
          </rPr>
          <t>Appreciation Claude (non verifiee sur le web dans cette passe): a controler dans la documentation officielle.</t>
        </r>
      </text>
    </comment>
    <comment ref="J90" authorId="1" shapeId="0" xr:uid="{D49A731F-F080-5341-B8E7-3E7E8C66CBAF}">
      <text>
        <r>
          <rPr>
            <sz val="11"/>
            <color theme="1"/>
            <rFont val="Aptos Narrow"/>
            <family val="2"/>
            <scheme val="minor"/>
          </rPr>
          <t>Appreciation Claude (non verifiee sur le web dans cette passe): a controler dans la documentation officielle.</t>
        </r>
      </text>
    </comment>
    <comment ref="K90" authorId="1" shapeId="0" xr:uid="{29390D93-9C19-BF4F-819C-B81A3CD4EAFE}">
      <text>
        <r>
          <rPr>
            <sz val="11"/>
            <color theme="1"/>
            <rFont val="Aptos Narrow"/>
            <family val="2"/>
            <scheme val="minor"/>
          </rPr>
          <t>Appreciation Claude (non verifiee sur le web dans cette passe): a controler dans la documentation officielle.</t>
        </r>
      </text>
    </comment>
    <comment ref="L90" authorId="1" shapeId="0" xr:uid="{8C003303-DC88-8748-8430-60BDDCF98098}">
      <text>
        <r>
          <rPr>
            <sz val="11"/>
            <color theme="1"/>
            <rFont val="Aptos Narrow"/>
            <family val="2"/>
            <scheme val="minor"/>
          </rPr>
          <t>Appreciation Claude (non verifiee sur le web dans cette passe): a controler dans la documentation officielle.</t>
        </r>
      </text>
    </comment>
    <comment ref="M90" authorId="1" shapeId="0" xr:uid="{03DEA5EE-9559-284F-9B9E-6887BE3329B9}">
      <text>
        <r>
          <rPr>
            <sz val="11"/>
            <color theme="1"/>
            <rFont val="Aptos Narrow"/>
            <family val="2"/>
            <scheme val="minor"/>
          </rPr>
          <t>Appreciation Claude (non verifiee sur le web dans cette passe): a controler dans la documentation officielle.</t>
        </r>
      </text>
    </comment>
    <comment ref="N90" authorId="1" shapeId="0" xr:uid="{CB154908-CF4E-9B48-BDCF-99A9DE71A548}">
      <text>
        <r>
          <rPr>
            <sz val="11"/>
            <color theme="1"/>
            <rFont val="Aptos Narrow"/>
            <family val="2"/>
            <scheme val="minor"/>
          </rPr>
          <t>Appreciation Claude (non verifiee sur le web dans cette passe): a controler dans la documentation officielle.</t>
        </r>
      </text>
    </comment>
    <comment ref="O90" authorId="1" shapeId="0" xr:uid="{A6B03D27-E530-2447-BA46-E4AE5AFB67C0}">
      <text>
        <r>
          <rPr>
            <sz val="11"/>
            <color theme="1"/>
            <rFont val="Aptos Narrow"/>
            <family val="2"/>
            <scheme val="minor"/>
          </rPr>
          <t>Appreciation Claude (non verifiee sur le web dans cette passe): a controler dans la documentation officielle.</t>
        </r>
      </text>
    </comment>
    <comment ref="P90" authorId="1" shapeId="0" xr:uid="{5E87C31A-6AF0-D243-BCC6-782EBB098668}">
      <text>
        <r>
          <rPr>
            <sz val="11"/>
            <color theme="1"/>
            <rFont val="Aptos Narrow"/>
            <family val="2"/>
            <scheme val="minor"/>
          </rPr>
          <t>Appreciation Claude (non verifiee sur le web dans cette passe): a controler dans la documentation officielle.</t>
        </r>
      </text>
    </comment>
    <comment ref="Q90" authorId="1" shapeId="0" xr:uid="{6FFEE0EA-A1EB-DD41-8B25-3C1BF9EE5F10}">
      <text>
        <r>
          <rPr>
            <sz val="11"/>
            <color theme="1"/>
            <rFont val="Aptos Narrow"/>
            <family val="2"/>
            <scheme val="minor"/>
          </rPr>
          <t>Appreciation Claude (non verifiee sur le web dans cette passe): a controler dans la documentation officielle.</t>
        </r>
      </text>
    </comment>
    <comment ref="R90" authorId="1" shapeId="0" xr:uid="{7975737B-84EA-B74C-B886-E87FBE0FFCC4}">
      <text>
        <r>
          <rPr>
            <sz val="11"/>
            <color theme="1"/>
            <rFont val="Aptos Narrow"/>
            <family val="2"/>
            <scheme val="minor"/>
          </rPr>
          <t>Appreciation Claude (non verifiee sur le web dans cette passe): a controler dans la documentation officielle.</t>
        </r>
      </text>
    </comment>
    <comment ref="T90" authorId="1" shapeId="0" xr:uid="{68841CE7-F4BF-7A41-BB60-2695628D3459}">
      <text>
        <r>
          <rPr>
            <sz val="11"/>
            <color theme="1"/>
            <rFont val="Aptos Narrow"/>
            <family val="2"/>
            <scheme val="minor"/>
          </rPr>
          <t>Appreciation Claude (non verifiee sur le web dans cette passe): a controler dans la documentation officielle.</t>
        </r>
      </text>
    </comment>
    <comment ref="U90" authorId="1" shapeId="0" xr:uid="{CB3D327E-F4FD-0A42-8186-93E378DFF75B}">
      <text>
        <r>
          <rPr>
            <sz val="11"/>
            <color theme="1"/>
            <rFont val="Aptos Narrow"/>
            <family val="2"/>
            <scheme val="minor"/>
          </rPr>
          <t>Appreciation Claude (non verifiee sur le web dans cette passe): a controler dans la documentation officielle.</t>
        </r>
      </text>
    </comment>
    <comment ref="V90" authorId="1" shapeId="0" xr:uid="{70711C4A-8166-6246-9213-FF358981018F}">
      <text>
        <r>
          <rPr>
            <sz val="11"/>
            <color theme="1"/>
            <rFont val="Aptos Narrow"/>
            <family val="2"/>
            <scheme val="minor"/>
          </rPr>
          <t>Appreciation Claude (non verifiee sur le web dans cette passe): a controler dans la documentation officielle.</t>
        </r>
      </text>
    </comment>
    <comment ref="Z90" authorId="1" shapeId="0" xr:uid="{B92BA50D-A4B9-8A43-8A4B-8B984C286694}">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90" authorId="1" shapeId="0" xr:uid="{F6572479-9058-844D-BA54-DA4E9B1108AE}">
      <text>
        <r>
          <rPr>
            <sz val="11"/>
            <color theme="1"/>
            <rFont val="Aptos Narrow"/>
            <family val="2"/>
            <scheme val="minor"/>
          </rPr>
          <t>Appreciation Claude (non verifiee sur le web dans cette passe): a controler dans la documentation officielle.</t>
        </r>
      </text>
    </comment>
    <comment ref="C91" authorId="1" shapeId="0" xr:uid="{33D973C1-14D2-F643-ACF3-F7748817DFDF}">
      <text>
        <r>
          <rPr>
            <sz val="11"/>
            <color theme="1"/>
            <rFont val="Aptos Narrow"/>
            <family val="2"/>
            <scheme val="minor"/>
          </rPr>
          <t>Derive des champs method=optimization / math=LP-MILP / study_category=long_term_planning de l etude.</t>
        </r>
      </text>
    </comment>
    <comment ref="D91" authorId="1" shapeId="0" xr:uid="{5F552C5A-C16E-0948-AD53-A1AB5358FB92}">
      <text>
        <r>
          <rPr>
            <sz val="11"/>
            <color theme="1"/>
            <rFont val="Aptos Narrow"/>
            <family val="2"/>
            <scheme val="minor"/>
          </rPr>
          <t>profil allege (modele maison): valeur derivee de l etude du corpus (champ author_origin).</t>
        </r>
      </text>
    </comment>
    <comment ref="E91" authorId="1" shapeId="0" xr:uid="{F555A766-6C0E-7F41-945C-EF1A94412E6D}">
      <text>
        <r>
          <rPr>
            <sz val="11"/>
            <color theme="1"/>
            <rFont val="Aptos Narrow"/>
            <family val="2"/>
            <scheme val="minor"/>
          </rPr>
          <t>profil allege (modele maison): valeur derivee de l etude du corpus (champ Authors affiliation de l etude 527).</t>
        </r>
      </text>
    </comment>
    <comment ref="F91" authorId="1" shapeId="0" xr:uid="{F2BB9EB0-1A91-4247-9ED2-FBDF7DB1B274}">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91" authorId="1" shapeId="0" xr:uid="{88A810E8-A5F6-7E41-8FA8-8B8EB3246010}">
      <text>
        <r>
          <rPr>
            <sz val="11"/>
            <color theme="1"/>
            <rFont val="Aptos Narrow"/>
            <family val="2"/>
            <scheme val="minor"/>
          </rPr>
          <t>Regle convenue pour les modeles maison sans distribution publique.</t>
        </r>
      </text>
    </comment>
    <comment ref="H91" authorId="1" shapeId="0" xr:uid="{B0C62B6C-FDFE-9F42-A686-B6FC9EC04A18}">
      <text>
        <r>
          <rPr>
            <sz val="11"/>
            <color theme="1"/>
            <rFont val="Aptos Narrow"/>
            <family val="2"/>
            <scheme val="minor"/>
          </rPr>
          <t>Regle convenue pour les modeles maison sans distribution publique.</t>
        </r>
      </text>
    </comment>
    <comment ref="I91" authorId="1" shapeId="0" xr:uid="{2A1E0AA4-56FA-C844-AC95-306DE12D3031}">
      <text>
        <r>
          <rPr>
            <sz val="11"/>
            <color theme="1"/>
            <rFont val="Aptos Narrow"/>
            <family val="2"/>
            <scheme val="minor"/>
          </rPr>
          <t>profil allege (modele maison): valeur derivee de l etude du corpus (calcule sur time_horizon_start/end).</t>
        </r>
      </text>
    </comment>
    <comment ref="J91" authorId="1" shapeId="0" xr:uid="{00F25B2C-2E70-344D-912F-ACA7FFC711C9}">
      <text>
        <r>
          <rPr>
            <sz val="11"/>
            <color theme="1"/>
            <rFont val="Aptos Narrow"/>
            <family val="2"/>
            <scheme val="minor"/>
          </rPr>
          <t>profil allege (modele maison): valeur derivee de l etude du corpus (champ scale).</t>
        </r>
      </text>
    </comment>
    <comment ref="L91" authorId="1" shapeId="0" xr:uid="{0942C019-EFFB-A04E-BE3A-C25DF2F5B01D}">
      <text>
        <r>
          <rPr>
            <sz val="11"/>
            <color theme="1"/>
            <rFont val="Aptos Narrow"/>
            <family val="2"/>
            <scheme val="minor"/>
          </rPr>
          <t>Regle convenue pour les modeles maison sans distribution publique.</t>
        </r>
      </text>
    </comment>
    <comment ref="M91" authorId="1" shapeId="0" xr:uid="{331F65A4-8074-8447-860E-3EF7FCE697AC}">
      <text>
        <r>
          <rPr>
            <sz val="11"/>
            <color theme="1"/>
            <rFont val="Aptos Narrow"/>
            <family val="2"/>
            <scheme val="minor"/>
          </rPr>
          <t>Regle convenue pour les modeles maison sans distribution publique.</t>
        </r>
      </text>
    </comment>
    <comment ref="N91" authorId="1" shapeId="0" xr:uid="{96AE9F07-314C-2344-A8CB-5DED1FBD09A8}">
      <text>
        <r>
          <rPr>
            <sz val="11"/>
            <color theme="1"/>
            <rFont val="Aptos Narrow"/>
            <family val="2"/>
            <scheme val="minor"/>
          </rPr>
          <t>Regle convenue pour les modeles maison sans distribution publique.</t>
        </r>
      </text>
    </comment>
    <comment ref="O91" authorId="1" shapeId="0" xr:uid="{BD16D59B-68AC-E540-AF9A-01C827D76E67}">
      <text>
        <r>
          <rPr>
            <sz val="11"/>
            <color theme="1"/>
            <rFont val="Aptos Narrow"/>
            <family val="2"/>
            <scheme val="minor"/>
          </rPr>
          <t>Regle convenue pour les modeles maison sans distribution publique.</t>
        </r>
      </text>
    </comment>
    <comment ref="P91" authorId="1" shapeId="0" xr:uid="{A90E8FD2-AB14-6E40-8412-FFBFF336FE31}">
      <text>
        <r>
          <rPr>
            <sz val="11"/>
            <color theme="1"/>
            <rFont val="Aptos Narrow"/>
            <family val="2"/>
            <scheme val="minor"/>
          </rPr>
          <t>Appreciation Claude (non verifiee sur le web dans cette passe): a controler dans la documentation officielle.</t>
        </r>
      </text>
    </comment>
    <comment ref="Q91" authorId="1" shapeId="0" xr:uid="{9F62B56F-7DDD-DA47-B2FB-B0DFA8CD17DF}">
      <text>
        <r>
          <rPr>
            <sz val="11"/>
            <color theme="1"/>
            <rFont val="Aptos Narrow"/>
            <family val="2"/>
            <scheme val="minor"/>
          </rPr>
          <t>Regle convenue pour les modeles maison sans distribution publique.</t>
        </r>
      </text>
    </comment>
    <comment ref="R91" authorId="1" shapeId="0" xr:uid="{FDC586E3-18AC-3740-97A6-354A9DAFD04E}">
      <text>
        <r>
          <rPr>
            <sz val="11"/>
            <color theme="1"/>
            <rFont val="Aptos Narrow"/>
            <family val="2"/>
            <scheme val="minor"/>
          </rPr>
          <t>Regle convenue pour les modeles maison (systeme non precise).</t>
        </r>
      </text>
    </comment>
    <comment ref="T91" authorId="1" shapeId="0" xr:uid="{488B8639-DB84-774B-A073-BA87E8D20CAB}">
      <text>
        <r>
          <rPr>
            <sz val="11"/>
            <color theme="1"/>
            <rFont val="Aptos Narrow"/>
            <family val="2"/>
            <scheme val="minor"/>
          </rPr>
          <t>profil allege (modele maison): valeur derivee de l etude du corpus (champ study_category).</t>
        </r>
      </text>
    </comment>
    <comment ref="U91" authorId="1" shapeId="0" xr:uid="{BFD2E2DA-FE65-2A41-969C-C3141905075B}">
      <text>
        <r>
          <rPr>
            <sz val="11"/>
            <color theme="1"/>
            <rFont val="Aptos Narrow"/>
            <family val="2"/>
            <scheme val="minor"/>
          </rPr>
          <t>profil allege (modele maison): valeur derivee de l etude du corpus (champ clean_cooking).</t>
        </r>
      </text>
    </comment>
    <comment ref="V91" authorId="1" shapeId="0" xr:uid="{AFE82E1C-AC2A-9446-92B1-9A0AC12E829A}">
      <text>
        <r>
          <rPr>
            <sz val="11"/>
            <color theme="1"/>
            <rFont val="Aptos Narrow"/>
            <family val="2"/>
            <scheme val="minor"/>
          </rPr>
          <t>profil allege (modele maison): valeur derivee de l etude du corpus (champ financing_modelling).</t>
        </r>
      </text>
    </comment>
    <comment ref="W91" authorId="1" shapeId="0" xr:uid="{CC15E767-5A56-0448-B59D-8B3CF5D51DD1}">
      <text>
        <r>
          <rPr>
            <sz val="11"/>
            <color theme="1"/>
            <rFont val="Aptos Narrow"/>
            <family val="2"/>
            <scheme val="minor"/>
          </rPr>
          <t>profil allege (modele maison): valeur derivee de l etude du corpus (champ strenghts, extraction verifiee de l etude, decrit l application plus que l outil).</t>
        </r>
      </text>
    </comment>
    <comment ref="X91" authorId="1" shapeId="0" xr:uid="{42E8750D-44A5-FA49-AE9B-70D0E9F2C9B7}">
      <text>
        <r>
          <rPr>
            <sz val="11"/>
            <color theme="1"/>
            <rFont val="Aptos Narrow"/>
            <family val="2"/>
            <scheme val="minor"/>
          </rPr>
          <t>profil allege (modele maison): valeur derivee de l etude du corpus (champ weaknesses, extraction verifiee de l etude, decrit l application plus que l outil).</t>
        </r>
      </text>
    </comment>
    <comment ref="Z91" authorId="1" shapeId="0" xr:uid="{2FCC28A9-CFC5-7448-874C-F858C096F6C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91" authorId="1" shapeId="0" xr:uid="{99CC3C98-1EB4-124D-B3F0-B3FCDA21C758}">
      <text>
        <r>
          <rPr>
            <sz val="11"/>
            <color theme="1"/>
            <rFont val="Aptos Narrow"/>
            <family val="2"/>
            <scheme val="minor"/>
          </rPr>
          <t>Source = l etude du corpus qui applique le modele.</t>
        </r>
      </text>
    </comment>
    <comment ref="AC91" authorId="1" shapeId="0" xr:uid="{9870F634-6F39-E247-9C0E-62B025BBD3DE}">
      <text>
        <r>
          <rPr>
            <sz val="11"/>
            <color theme="1"/>
            <rFont val="Aptos Narrow"/>
            <family val="2"/>
            <scheme val="minor"/>
          </rPr>
          <t>Annee de publication de l etude source.</t>
        </r>
      </text>
    </comment>
    <comment ref="F92" authorId="1" shapeId="0" xr:uid="{A98B18FF-80AC-414B-ADFA-13B66D36ED33}">
      <text>
        <r>
          <rPr>
            <sz val="11"/>
            <color theme="1"/>
            <rFont val="Aptos Narrow"/>
            <family val="2"/>
            <scheme val="minor"/>
          </rPr>
          <t>Ancienne valeur: commercial. Token "commercial" remplace par "proprietary" (regle convenue).</t>
        </r>
      </text>
    </comment>
    <comment ref="G92" authorId="1" shapeId="0" xr:uid="{FB7C716B-09A5-B246-ACD3-6BF43619CB40}">
      <text>
        <r>
          <rPr>
            <sz val="11"/>
            <color theme="1"/>
            <rFont val="Aptos Narrow"/>
            <family val="2"/>
            <scheme val="minor"/>
          </rPr>
          <t>Prix sur devis (PSR). URL non retournee.</t>
        </r>
      </text>
    </comment>
    <comment ref="H92" authorId="1" shapeId="0" xr:uid="{84104085-048C-CB4D-8597-11C1B1F49260}">
      <text>
        <r>
          <rPr>
            <sz val="11"/>
            <color theme="1"/>
            <rFont val="Aptos Narrow"/>
            <family val="2"/>
            <scheme val="minor"/>
          </rPr>
          <t>Appreciation Claude (non verifiee sur le web dans cette passe): a controler dans la documentation officielle.</t>
        </r>
      </text>
    </comment>
    <comment ref="I92" authorId="1" shapeId="0" xr:uid="{E4854C33-79B8-894A-8DD4-18165FB8E4AB}">
      <text>
        <r>
          <rPr>
            <sz val="11"/>
            <color theme="1"/>
            <rFont val="Aptos Narrow"/>
            <family val="2"/>
            <scheme val="minor"/>
          </rPr>
          <t>Appreciation Claude (non verifiee sur le web dans cette passe): a controler dans la documentation officielle.</t>
        </r>
      </text>
    </comment>
    <comment ref="J92" authorId="1" shapeId="0" xr:uid="{3C2F7214-2708-3047-8285-F29FE06C7B9D}">
      <text>
        <r>
          <rPr>
            <sz val="11"/>
            <color theme="1"/>
            <rFont val="Aptos Narrow"/>
            <family val="2"/>
            <scheme val="minor"/>
          </rPr>
          <t>Appreciation Claude (non verifiee sur le web dans cette passe): a controler dans la documentation officielle.</t>
        </r>
      </text>
    </comment>
    <comment ref="K92" authorId="1" shapeId="0" xr:uid="{7F0A2F04-4FD6-7D4C-8A79-6213AD78438D}">
      <text>
        <r>
          <rPr>
            <sz val="11"/>
            <color theme="1"/>
            <rFont val="Aptos Narrow"/>
            <family val="2"/>
            <scheme val="minor"/>
          </rPr>
          <t>Appreciation Claude (non verifiee sur le web dans cette passe): a controler dans la documentation officielle.</t>
        </r>
      </text>
    </comment>
    <comment ref="L92" authorId="1" shapeId="0" xr:uid="{5BDC76CC-DC39-9C40-91DE-C26CC9DF295E}">
      <text>
        <r>
          <rPr>
            <sz val="11"/>
            <color theme="1"/>
            <rFont val="Aptos Narrow"/>
            <family val="2"/>
            <scheme val="minor"/>
          </rPr>
          <t>Appreciation Claude (non verifiee sur le web dans cette passe): a controler dans la documentation officielle.</t>
        </r>
      </text>
    </comment>
    <comment ref="M92" authorId="1" shapeId="0" xr:uid="{FF1F9622-D318-AD44-B91B-AEDEBABB6477}">
      <text>
        <r>
          <rPr>
            <sz val="11"/>
            <color theme="1"/>
            <rFont val="Aptos Narrow"/>
            <family val="2"/>
            <scheme val="minor"/>
          </rPr>
          <t>Appreciation Claude (non verifiee sur le web dans cette passe): a controler dans la documentation officielle.</t>
        </r>
      </text>
    </comment>
    <comment ref="N92" authorId="1" shapeId="0" xr:uid="{DF611693-FF2E-3740-BB85-5AAEB6833D6E}">
      <text>
        <r>
          <rPr>
            <sz val="11"/>
            <color theme="1"/>
            <rFont val="Aptos Narrow"/>
            <family val="2"/>
            <scheme val="minor"/>
          </rPr>
          <t>Appreciation Claude (non verifiee sur le web dans cette passe): a controler dans la documentation officielle.</t>
        </r>
      </text>
    </comment>
    <comment ref="O92" authorId="1" shapeId="0" xr:uid="{7920B73A-B134-BE47-B7C5-3DE4897DF0A0}">
      <text>
        <r>
          <rPr>
            <sz val="11"/>
            <color theme="1"/>
            <rFont val="Aptos Narrow"/>
            <family val="2"/>
            <scheme val="minor"/>
          </rPr>
          <t>Appreciation Claude (non verifiee sur le web dans cette passe): a controler dans la documentation officielle.</t>
        </r>
      </text>
    </comment>
    <comment ref="P92" authorId="1" shapeId="0" xr:uid="{CC269255-4393-6840-8703-0FCDADA21893}">
      <text>
        <r>
          <rPr>
            <sz val="11"/>
            <color theme="1"/>
            <rFont val="Aptos Narrow"/>
            <family val="2"/>
            <scheme val="minor"/>
          </rPr>
          <t>Appreciation Claude (non verifiee sur le web dans cette passe): a controler dans la documentation officielle.</t>
        </r>
      </text>
    </comment>
    <comment ref="Q92" authorId="1" shapeId="0" xr:uid="{FBC2674F-4366-E049-BF41-4857B5474CBF}">
      <text>
        <r>
          <rPr>
            <sz val="11"/>
            <color theme="1"/>
            <rFont val="Aptos Narrow"/>
            <family val="2"/>
            <scheme val="minor"/>
          </rPr>
          <t>Appreciation Claude (non verifiee sur le web dans cette passe): a controler dans la documentation officielle.</t>
        </r>
      </text>
    </comment>
    <comment ref="R92" authorId="1" shapeId="0" xr:uid="{7C79BAAD-5EA4-754A-9FA8-A94C7E0E5410}">
      <text>
        <r>
          <rPr>
            <sz val="11"/>
            <color theme="1"/>
            <rFont val="Aptos Narrow"/>
            <family val="2"/>
            <scheme val="minor"/>
          </rPr>
          <t>Appreciation Claude (non verifiee sur le web dans cette passe): a controler dans la documentation officielle.</t>
        </r>
      </text>
    </comment>
    <comment ref="T92" authorId="1" shapeId="0" xr:uid="{88E000A4-DCC8-B147-9FF0-55FD582FAACA}">
      <text>
        <r>
          <rPr>
            <sz val="11"/>
            <color theme="1"/>
            <rFont val="Aptos Narrow"/>
            <family val="2"/>
            <scheme val="minor"/>
          </rPr>
          <t>Appreciation Claude (non verifiee sur le web dans cette passe): a controler dans la documentation officielle.</t>
        </r>
      </text>
    </comment>
    <comment ref="U92" authorId="1" shapeId="0" xr:uid="{03F68A4D-39BC-9949-AE3D-9D8F21DDF1DC}">
      <text>
        <r>
          <rPr>
            <sz val="11"/>
            <color theme="1"/>
            <rFont val="Aptos Narrow"/>
            <family val="2"/>
            <scheme val="minor"/>
          </rPr>
          <t>Appreciation Claude (non verifiee sur le web dans cette passe): a controler dans la documentation officielle.</t>
        </r>
      </text>
    </comment>
    <comment ref="V92" authorId="1" shapeId="0" xr:uid="{AFFBDF58-AB76-BC47-B8EB-DC2DC4CA05B0}">
      <text>
        <r>
          <rPr>
            <sz val="11"/>
            <color theme="1"/>
            <rFont val="Aptos Narrow"/>
            <family val="2"/>
            <scheme val="minor"/>
          </rPr>
          <t>Appreciation Claude (non verifiee sur le web dans cette passe): a controler dans la documentation officielle.</t>
        </r>
      </text>
    </comment>
    <comment ref="Z92" authorId="1" shapeId="0" xr:uid="{39A8682E-5567-1B4E-9E29-408650BA34E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92" authorId="1" shapeId="0" xr:uid="{49614B8E-2CE6-0D4C-9390-D52609E542FC}">
      <text>
        <r>
          <rPr>
            <sz val="11"/>
            <color theme="1"/>
            <rFont val="Aptos Narrow"/>
            <family val="2"/>
            <scheme val="minor"/>
          </rPr>
          <t>Appreciation Claude (non verifiee sur le web dans cette passe): a controler dans la documentation officielle.</t>
        </r>
      </text>
    </comment>
    <comment ref="B93" authorId="1" shapeId="0" xr:uid="{74895E8C-45EC-034E-8ADA-1457B086B2DB}">
      <text>
        <r>
          <rPr>
            <sz val="11"/>
            <color rgb="FF000000"/>
            <rFont val="Aptos Narrow"/>
            <family val="2"/>
          </rPr>
          <t>Expansion du sigle a verifier (Williams, 2017).</t>
        </r>
      </text>
    </comment>
    <comment ref="C93" authorId="1" shapeId="0" xr:uid="{7A7E1C9E-96D9-3647-8C00-426DB48E81FB}">
      <text>
        <r>
          <rPr>
            <sz val="11"/>
            <color theme="1"/>
            <rFont val="Aptos Narrow"/>
            <family val="2"/>
            <scheme val="minor"/>
          </rPr>
          <t>Appreciation Claude (non verifiee sur le web dans cette passe): a controler dans la documentation officielle.</t>
        </r>
      </text>
    </comment>
    <comment ref="D93" authorId="1" shapeId="0" xr:uid="{6C6688F1-755B-8147-8BA2-40F1B7B4E185}">
      <text>
        <r>
          <rPr>
            <sz val="11"/>
            <color theme="1"/>
            <rFont val="Aptos Narrow"/>
            <family val="2"/>
            <scheme val="minor"/>
          </rPr>
          <t>profil allege (modele maison): valeur derivee de l etude du corpus (champ author_origin).</t>
        </r>
      </text>
    </comment>
    <comment ref="E93" authorId="1" shapeId="0" xr:uid="{528CAEED-B55C-4547-8B58-C84BA88B76DA}">
      <text>
        <r>
          <rPr>
            <sz val="11"/>
            <color theme="1"/>
            <rFont val="Aptos Narrow"/>
            <family val="2"/>
            <scheme val="minor"/>
          </rPr>
          <t>profil allege (modele maison): valeur derivee de l etude du corpus (champ Authors affiliation de l etude 676).</t>
        </r>
      </text>
    </comment>
    <comment ref="F93" authorId="1" shapeId="0" xr:uid="{44DA177B-58BD-444A-93B2-6FF6979CF666}">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93" authorId="1" shapeId="0" xr:uid="{1E6D8C67-0B12-ED4E-BA98-6196A1A576BA}">
      <text>
        <r>
          <rPr>
            <sz val="11"/>
            <color theme="1"/>
            <rFont val="Aptos Narrow"/>
            <family val="2"/>
            <scheme val="minor"/>
          </rPr>
          <t>Regle convenue pour les modeles maison sans distribution publique.</t>
        </r>
      </text>
    </comment>
    <comment ref="H93" authorId="1" shapeId="0" xr:uid="{001C2825-8123-1241-A3BE-E90945FBA242}">
      <text>
        <r>
          <rPr>
            <sz val="11"/>
            <color theme="1"/>
            <rFont val="Aptos Narrow"/>
            <family val="2"/>
            <scheme val="minor"/>
          </rPr>
          <t>Regle convenue pour les modeles maison sans distribution publique.</t>
        </r>
      </text>
    </comment>
    <comment ref="J93" authorId="1" shapeId="0" xr:uid="{3F19D857-6269-BA4B-AA11-0CD134C2D067}">
      <text>
        <r>
          <rPr>
            <sz val="11"/>
            <color theme="1"/>
            <rFont val="Aptos Narrow"/>
            <family val="2"/>
            <scheme val="minor"/>
          </rPr>
          <t>profil allege (modele maison): valeur derivee de l etude du corpus (champ scale).</t>
        </r>
      </text>
    </comment>
    <comment ref="L93" authorId="1" shapeId="0" xr:uid="{683816C2-B309-3C45-A058-1BB249555776}">
      <text>
        <r>
          <rPr>
            <sz val="11"/>
            <color theme="1"/>
            <rFont val="Aptos Narrow"/>
            <family val="2"/>
            <scheme val="minor"/>
          </rPr>
          <t>Regle convenue pour les modeles maison sans distribution publique.</t>
        </r>
      </text>
    </comment>
    <comment ref="M93" authorId="1" shapeId="0" xr:uid="{33F27720-2324-2E45-B8BA-DDEF942670AE}">
      <text>
        <r>
          <rPr>
            <sz val="11"/>
            <color theme="1"/>
            <rFont val="Aptos Narrow"/>
            <family val="2"/>
            <scheme val="minor"/>
          </rPr>
          <t>Regle convenue pour les modeles maison sans distribution publique.</t>
        </r>
      </text>
    </comment>
    <comment ref="N93" authorId="1" shapeId="0" xr:uid="{AE7C05AB-106F-1146-9A38-F8C05421DD27}">
      <text>
        <r>
          <rPr>
            <sz val="11"/>
            <color theme="1"/>
            <rFont val="Aptos Narrow"/>
            <family val="2"/>
            <scheme val="minor"/>
          </rPr>
          <t>Regle convenue pour les modeles maison sans distribution publique.</t>
        </r>
      </text>
    </comment>
    <comment ref="O93" authorId="1" shapeId="0" xr:uid="{60788E78-0535-2F43-BA9B-BE3B680E6883}">
      <text>
        <r>
          <rPr>
            <sz val="11"/>
            <color theme="1"/>
            <rFont val="Aptos Narrow"/>
            <family val="2"/>
            <scheme val="minor"/>
          </rPr>
          <t>Regle convenue pour les modeles maison sans distribution publique.</t>
        </r>
      </text>
    </comment>
    <comment ref="Q93" authorId="1" shapeId="0" xr:uid="{5D0A9803-C53E-A04D-8FE7-9B8C9A96C297}">
      <text>
        <r>
          <rPr>
            <sz val="11"/>
            <color theme="1"/>
            <rFont val="Aptos Narrow"/>
            <family val="2"/>
            <scheme val="minor"/>
          </rPr>
          <t>Regle convenue pour les modeles maison sans distribution publique.</t>
        </r>
      </text>
    </comment>
    <comment ref="R93" authorId="1" shapeId="0" xr:uid="{3A0F98B6-1F63-4642-ADD2-E64ACD400C67}">
      <text>
        <r>
          <rPr>
            <sz val="11"/>
            <color theme="1"/>
            <rFont val="Aptos Narrow"/>
            <family val="2"/>
            <scheme val="minor"/>
          </rPr>
          <t>Regle convenue pour les modeles maison (systeme non precise).</t>
        </r>
      </text>
    </comment>
    <comment ref="T93" authorId="1" shapeId="0" xr:uid="{1D26FBE6-0538-FD44-80F1-E40A48A0C79F}">
      <text>
        <r>
          <rPr>
            <sz val="11"/>
            <color theme="1"/>
            <rFont val="Aptos Narrow"/>
            <family val="2"/>
            <scheme val="minor"/>
          </rPr>
          <t>profil allege (modele maison): valeur derivee de l etude du corpus (champ study_category).</t>
        </r>
      </text>
    </comment>
    <comment ref="U93" authorId="1" shapeId="0" xr:uid="{68FA05A4-CE89-C24F-9429-B427BBD52EF3}">
      <text>
        <r>
          <rPr>
            <sz val="11"/>
            <color theme="1"/>
            <rFont val="Aptos Narrow"/>
            <family val="2"/>
            <scheme val="minor"/>
          </rPr>
          <t>profil allege (modele maison): valeur derivee de l etude du corpus (champ clean_cooking).</t>
        </r>
      </text>
    </comment>
    <comment ref="Z93" authorId="1" shapeId="0" xr:uid="{80856382-B825-AA48-8602-7CEF83C9931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93" authorId="1" shapeId="0" xr:uid="{0C836127-274D-B440-AEE1-3153C01DF14C}">
      <text>
        <r>
          <rPr>
            <sz val="11"/>
            <color theme="1"/>
            <rFont val="Aptos Narrow"/>
            <family val="2"/>
            <scheme val="minor"/>
          </rPr>
          <t>Source = l etude du corpus qui applique le modele.</t>
        </r>
      </text>
    </comment>
    <comment ref="AC93" authorId="1" shapeId="0" xr:uid="{C4E3E421-7A0D-1941-9415-A5F76E7818D7}">
      <text>
        <r>
          <rPr>
            <sz val="11"/>
            <color theme="1"/>
            <rFont val="Aptos Narrow"/>
            <family val="2"/>
            <scheme val="minor"/>
          </rPr>
          <t>Annee de publication de l etude source.</t>
        </r>
      </text>
    </comment>
    <comment ref="C94" authorId="1" shapeId="0" xr:uid="{38942098-60FB-9144-887C-B9DFFAFBD3F4}">
      <text>
        <r>
          <rPr>
            <sz val="11"/>
            <color theme="1"/>
            <rFont val="Aptos Narrow"/>
            <family val="2"/>
            <scheme val="minor"/>
          </rPr>
          <t>Appreciation Claude (non verifiee sur le web dans cette passe): a controler dans la documentation officielle.</t>
        </r>
      </text>
    </comment>
    <comment ref="D94" authorId="1" shapeId="0" xr:uid="{40E1540B-78C3-1F46-BC56-28BF26534C6C}">
      <text>
        <r>
          <rPr>
            <sz val="11"/>
            <color theme="1"/>
            <rFont val="Aptos Narrow"/>
            <family val="2"/>
            <scheme val="minor"/>
          </rPr>
          <t>profil allege (modele maison): valeur derivee de l etude du corpus (champ author_origin).</t>
        </r>
      </text>
    </comment>
    <comment ref="E94" authorId="1" shapeId="0" xr:uid="{3098D8E5-D2F0-E84A-A3B1-3ED6A008A017}">
      <text>
        <r>
          <rPr>
            <sz val="11"/>
            <color theme="1"/>
            <rFont val="Aptos Narrow"/>
            <family val="2"/>
            <scheme val="minor"/>
          </rPr>
          <t>profil allege (modele maison): valeur derivee de l etude du corpus (champ Authors affiliation de l etude 768).</t>
        </r>
      </text>
    </comment>
    <comment ref="F94" authorId="1" shapeId="0" xr:uid="{1CC2F6E8-E3C7-574E-9029-DFDF917A05DD}">
      <text>
        <r>
          <rPr>
            <sz val="11"/>
            <color theme="1"/>
            <rFont val="Aptos Narrow"/>
            <family val="2"/>
            <scheme val="minor"/>
          </rPr>
          <t>profil allege (modele maison): valeur derivee de l etude du corpus (champ open_source de l etude: proprietary). Pour un modele maison, open_source signifie ici que l etude declare le modele ouvert; a verifier dans l article.</t>
        </r>
      </text>
    </comment>
    <comment ref="G94" authorId="1" shapeId="0" xr:uid="{F33DB33F-C994-EE42-B2E5-D3406D94722C}">
      <text>
        <r>
          <rPr>
            <sz val="11"/>
            <color theme="1"/>
            <rFont val="Aptos Narrow"/>
            <family val="2"/>
            <scheme val="minor"/>
          </rPr>
          <t>Regle convenue pour les modeles maison sans distribution publique.</t>
        </r>
      </text>
    </comment>
    <comment ref="H94" authorId="1" shapeId="0" xr:uid="{953C2703-3C48-E542-AA6A-4B5507E912BD}">
      <text>
        <r>
          <rPr>
            <sz val="11"/>
            <color theme="1"/>
            <rFont val="Aptos Narrow"/>
            <family val="2"/>
            <scheme val="minor"/>
          </rPr>
          <t>Regle convenue pour les modeles maison sans distribution publique.</t>
        </r>
      </text>
    </comment>
    <comment ref="I94" authorId="1" shapeId="0" xr:uid="{D5A73814-66DF-D042-80DD-C61AC6B785B9}">
      <text>
        <r>
          <rPr>
            <sz val="11"/>
            <color theme="1"/>
            <rFont val="Aptos Narrow"/>
            <family val="2"/>
            <scheme val="minor"/>
          </rPr>
          <t>profil allege (modele maison): valeur derivee de l etude du corpus (calcule sur time_horizon_start/end).</t>
        </r>
      </text>
    </comment>
    <comment ref="J94" authorId="1" shapeId="0" xr:uid="{F59026C8-F05B-9148-8B9B-1A1B67470531}">
      <text>
        <r>
          <rPr>
            <sz val="11"/>
            <color theme="1"/>
            <rFont val="Aptos Narrow"/>
            <family val="2"/>
            <scheme val="minor"/>
          </rPr>
          <t>profil allege (modele maison): valeur derivee de l etude du corpus (champ scale).</t>
        </r>
      </text>
    </comment>
    <comment ref="L94" authorId="1" shapeId="0" xr:uid="{A8FB8FAB-2B2D-4D46-BBFF-E0CB6D57E9E7}">
      <text>
        <r>
          <rPr>
            <sz val="11"/>
            <color theme="1"/>
            <rFont val="Aptos Narrow"/>
            <family val="2"/>
            <scheme val="minor"/>
          </rPr>
          <t>Regle convenue pour les modeles maison sans distribution publique.</t>
        </r>
      </text>
    </comment>
    <comment ref="M94" authorId="1" shapeId="0" xr:uid="{BE0A61C2-B9FF-7E47-A12B-5CAC94AD83B6}">
      <text>
        <r>
          <rPr>
            <sz val="11"/>
            <color theme="1"/>
            <rFont val="Aptos Narrow"/>
            <family val="2"/>
            <scheme val="minor"/>
          </rPr>
          <t>Regle convenue pour les modeles maison sans distribution publique.</t>
        </r>
      </text>
    </comment>
    <comment ref="N94" authorId="1" shapeId="0" xr:uid="{F2641C23-2171-CA4F-ADED-C1893F9D0A9C}">
      <text>
        <r>
          <rPr>
            <sz val="11"/>
            <color theme="1"/>
            <rFont val="Aptos Narrow"/>
            <family val="2"/>
            <scheme val="minor"/>
          </rPr>
          <t>Regle convenue pour les modeles maison sans distribution publique.</t>
        </r>
      </text>
    </comment>
    <comment ref="O94" authorId="1" shapeId="0" xr:uid="{D5022522-60AC-C049-A548-BC61202DDD1A}">
      <text>
        <r>
          <rPr>
            <sz val="11"/>
            <color theme="1"/>
            <rFont val="Aptos Narrow"/>
            <family val="2"/>
            <scheme val="minor"/>
          </rPr>
          <t>Regle convenue pour les modeles maison sans distribution publique.</t>
        </r>
      </text>
    </comment>
    <comment ref="Q94" authorId="1" shapeId="0" xr:uid="{F9B5D6DA-D672-2A42-806B-FB9B5834158A}">
      <text>
        <r>
          <rPr>
            <sz val="11"/>
            <color theme="1"/>
            <rFont val="Aptos Narrow"/>
            <family val="2"/>
            <scheme val="minor"/>
          </rPr>
          <t>Regle convenue pour les modeles maison sans distribution publique.</t>
        </r>
      </text>
    </comment>
    <comment ref="R94" authorId="1" shapeId="0" xr:uid="{97C6AFB9-CB82-4745-B332-3995214D123B}">
      <text>
        <r>
          <rPr>
            <sz val="11"/>
            <color theme="1"/>
            <rFont val="Aptos Narrow"/>
            <family val="2"/>
            <scheme val="minor"/>
          </rPr>
          <t>Regle convenue pour les modeles maison (systeme non precise).</t>
        </r>
      </text>
    </comment>
    <comment ref="T94" authorId="1" shapeId="0" xr:uid="{08AA7DE8-4E0D-0640-86CE-579F56F782E2}">
      <text>
        <r>
          <rPr>
            <sz val="11"/>
            <color theme="1"/>
            <rFont val="Aptos Narrow"/>
            <family val="2"/>
            <scheme val="minor"/>
          </rPr>
          <t>profil allege (modele maison): valeur derivee de l etude du corpus (champ study_category).</t>
        </r>
      </text>
    </comment>
    <comment ref="U94" authorId="1" shapeId="0" xr:uid="{5DD0D242-C307-A644-B912-F05835BC0663}">
      <text>
        <r>
          <rPr>
            <sz val="11"/>
            <color theme="1"/>
            <rFont val="Aptos Narrow"/>
            <family val="2"/>
            <scheme val="minor"/>
          </rPr>
          <t>profil allege (modele maison): valeur derivee de l etude du corpus (champ clean_cooking).</t>
        </r>
      </text>
    </comment>
    <comment ref="V94" authorId="1" shapeId="0" xr:uid="{949DBBEE-0977-4F45-9BAA-22C14A2FE3EF}">
      <text>
        <r>
          <rPr>
            <sz val="11"/>
            <color theme="1"/>
            <rFont val="Aptos Narrow"/>
            <family val="2"/>
            <scheme val="minor"/>
          </rPr>
          <t>profil allege (modele maison): valeur derivee de l etude du corpus (champ financing_modelling).</t>
        </r>
      </text>
    </comment>
    <comment ref="W94" authorId="1" shapeId="0" xr:uid="{C0EB1E46-747C-0442-8BFD-FFC5B1AAB571}">
      <text>
        <r>
          <rPr>
            <sz val="11"/>
            <color theme="1"/>
            <rFont val="Aptos Narrow"/>
            <family val="2"/>
            <scheme val="minor"/>
          </rPr>
          <t>profil allege (modele maison): valeur derivee de l etude du corpus (champ strenghts, extraction verifiee de l etude, decrit l application plus que l outil).</t>
        </r>
      </text>
    </comment>
    <comment ref="X94" authorId="1" shapeId="0" xr:uid="{92F3A90D-CA38-3A4A-B328-B459ACCAAAD9}">
      <text>
        <r>
          <rPr>
            <sz val="11"/>
            <color theme="1"/>
            <rFont val="Aptos Narrow"/>
            <family val="2"/>
            <scheme val="minor"/>
          </rPr>
          <t>profil allege (modele maison): valeur derivee de l etude du corpus (champ weaknesses, extraction verifiee de l etude, decrit l application plus que l outil).</t>
        </r>
      </text>
    </comment>
    <comment ref="Z94" authorId="1" shapeId="0" xr:uid="{BF0F19CE-2FBD-084F-9F78-0E9F2FCB600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94" authorId="1" shapeId="0" xr:uid="{38AF7562-DCF9-7F4D-8079-7F34DEF98AE8}">
      <text>
        <r>
          <rPr>
            <sz val="11"/>
            <color theme="1"/>
            <rFont val="Aptos Narrow"/>
            <family val="2"/>
            <scheme val="minor"/>
          </rPr>
          <t>Source = l etude du corpus qui applique le modele.</t>
        </r>
      </text>
    </comment>
    <comment ref="AC94" authorId="1" shapeId="0" xr:uid="{B7AAD94F-4072-6F49-AA9F-2B5E2219E11F}">
      <text>
        <r>
          <rPr>
            <sz val="11"/>
            <color theme="1"/>
            <rFont val="Aptos Narrow"/>
            <family val="2"/>
            <scheme val="minor"/>
          </rPr>
          <t>Annee de publication de l etude source.</t>
        </r>
      </text>
    </comment>
    <comment ref="B95" authorId="1" shapeId="0" xr:uid="{EE4FF501-A6FE-9649-874E-86DEB212A8CF}">
      <text>
        <r>
          <rPr>
            <sz val="11"/>
            <color theme="1"/>
            <rFont val="Aptos Narrow"/>
            <family val="2"/>
            <scheme val="minor"/>
          </rPr>
          <t>Nom extrait de l etude: TEAM-Kenya; expansion du sigle a verifier (Dixon et al. 2024).</t>
        </r>
      </text>
    </comment>
    <comment ref="C95" authorId="1" shapeId="0" xr:uid="{A8A338EA-A121-2849-82D8-C33A15CB0BAA}">
      <text>
        <r>
          <rPr>
            <sz val="11"/>
            <color theme="1"/>
            <rFont val="Aptos Narrow"/>
            <family val="2"/>
            <scheme val="minor"/>
          </rPr>
          <t>Appreciation Claude (non verifiee sur le web dans cette passe): a controler dans la documentation officielle.</t>
        </r>
      </text>
    </comment>
    <comment ref="D95" authorId="1" shapeId="0" xr:uid="{927C2326-F7E3-6C40-A100-1761667D0BC5}">
      <text>
        <r>
          <rPr>
            <sz val="11"/>
            <color theme="1"/>
            <rFont val="Aptos Narrow"/>
            <family val="2"/>
            <scheme val="minor"/>
          </rPr>
          <t>profil allege (modele maison): valeur derivee de l etude du corpus (champ author_origin).</t>
        </r>
      </text>
    </comment>
    <comment ref="E95" authorId="1" shapeId="0" xr:uid="{2399927A-D08F-7A42-9641-F2D15B021655}">
      <text>
        <r>
          <rPr>
            <sz val="11"/>
            <color theme="1"/>
            <rFont val="Aptos Narrow"/>
            <family val="2"/>
            <scheme val="minor"/>
          </rPr>
          <t>profil allege (modele maison): valeur derivee de l etude du corpus (champ Authors affiliation de l etude 365).</t>
        </r>
      </text>
    </comment>
    <comment ref="F95" authorId="1" shapeId="0" xr:uid="{5925A3D1-0485-3546-8D58-834A8FE799CD}">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95" authorId="1" shapeId="0" xr:uid="{4999CA6F-6732-C24F-933B-A286EB649185}">
      <text>
        <r>
          <rPr>
            <sz val="11"/>
            <color theme="1"/>
            <rFont val="Aptos Narrow"/>
            <family val="2"/>
            <scheme val="minor"/>
          </rPr>
          <t>Regle convenue pour les modeles maison sans distribution publique.</t>
        </r>
      </text>
    </comment>
    <comment ref="H95" authorId="1" shapeId="0" xr:uid="{7D73A1F6-D15E-4C47-9E18-B48DCC88BE61}">
      <text>
        <r>
          <rPr>
            <sz val="11"/>
            <color theme="1"/>
            <rFont val="Aptos Narrow"/>
            <family val="2"/>
            <scheme val="minor"/>
          </rPr>
          <t>Regle convenue pour les modeles maison sans distribution publique.</t>
        </r>
      </text>
    </comment>
    <comment ref="I95" authorId="1" shapeId="0" xr:uid="{7A0134AB-F799-F64D-95C5-AF09EC2BAD23}">
      <text>
        <r>
          <rPr>
            <sz val="11"/>
            <color theme="1"/>
            <rFont val="Aptos Narrow"/>
            <family val="2"/>
            <scheme val="minor"/>
          </rPr>
          <t>profil allege (modele maison): valeur derivee de l etude du corpus (calcule sur time_horizon_start/end).</t>
        </r>
      </text>
    </comment>
    <comment ref="J95" authorId="1" shapeId="0" xr:uid="{0CEDE317-7231-DA45-BA99-8149195E4A80}">
      <text>
        <r>
          <rPr>
            <sz val="11"/>
            <color theme="1"/>
            <rFont val="Aptos Narrow"/>
            <family val="2"/>
            <scheme val="minor"/>
          </rPr>
          <t>profil allege (modele maison): valeur derivee de l etude du corpus (champ scale).</t>
        </r>
      </text>
    </comment>
    <comment ref="L95" authorId="1" shapeId="0" xr:uid="{97D19A78-001F-C642-8233-BD88B8DA01F4}">
      <text>
        <r>
          <rPr>
            <sz val="11"/>
            <color theme="1"/>
            <rFont val="Aptos Narrow"/>
            <family val="2"/>
            <scheme val="minor"/>
          </rPr>
          <t>Regle convenue pour les modeles maison sans distribution publique.</t>
        </r>
      </text>
    </comment>
    <comment ref="M95" authorId="1" shapeId="0" xr:uid="{1CD2A944-FD46-5848-83F5-AE55DFD305DC}">
      <text>
        <r>
          <rPr>
            <sz val="11"/>
            <color theme="1"/>
            <rFont val="Aptos Narrow"/>
            <family val="2"/>
            <scheme val="minor"/>
          </rPr>
          <t>Regle convenue pour les modeles maison sans distribution publique.</t>
        </r>
      </text>
    </comment>
    <comment ref="N95" authorId="1" shapeId="0" xr:uid="{9AB110BC-59E6-0F4A-9550-F768CDE935FA}">
      <text>
        <r>
          <rPr>
            <sz val="11"/>
            <color theme="1"/>
            <rFont val="Aptos Narrow"/>
            <family val="2"/>
            <scheme val="minor"/>
          </rPr>
          <t>Regle convenue pour les modeles maison sans distribution publique.</t>
        </r>
      </text>
    </comment>
    <comment ref="O95" authorId="1" shapeId="0" xr:uid="{FEF464D0-C79D-2047-A85C-800486E03CB7}">
      <text>
        <r>
          <rPr>
            <sz val="11"/>
            <color theme="1"/>
            <rFont val="Aptos Narrow"/>
            <family val="2"/>
            <scheme val="minor"/>
          </rPr>
          <t>Regle convenue pour les modeles maison sans distribution publique.</t>
        </r>
      </text>
    </comment>
    <comment ref="Q95" authorId="1" shapeId="0" xr:uid="{FE216F9E-C5DD-7D45-B923-FE5B27ADBA31}">
      <text>
        <r>
          <rPr>
            <sz val="11"/>
            <color theme="1"/>
            <rFont val="Aptos Narrow"/>
            <family val="2"/>
            <scheme val="minor"/>
          </rPr>
          <t>Regle convenue pour les modeles maison sans distribution publique.</t>
        </r>
      </text>
    </comment>
    <comment ref="R95" authorId="1" shapeId="0" xr:uid="{D237C58E-7C35-BC48-8A60-A75666CC7FDC}">
      <text>
        <r>
          <rPr>
            <sz val="11"/>
            <color theme="1"/>
            <rFont val="Aptos Narrow"/>
            <family val="2"/>
            <scheme val="minor"/>
          </rPr>
          <t>Regle convenue pour les modeles maison (systeme non precise).</t>
        </r>
      </text>
    </comment>
    <comment ref="T95" authorId="1" shapeId="0" xr:uid="{AAEDA126-3853-2F47-ABC4-904337D97868}">
      <text>
        <r>
          <rPr>
            <sz val="11"/>
            <color theme="1"/>
            <rFont val="Aptos Narrow"/>
            <family val="2"/>
            <scheme val="minor"/>
          </rPr>
          <t>profil allege (modele maison): valeur derivee de l etude du corpus (champ study_category).</t>
        </r>
      </text>
    </comment>
    <comment ref="U95" authorId="1" shapeId="0" xr:uid="{A08088FF-7FFB-7E41-9E65-66F2EC9BA607}">
      <text>
        <r>
          <rPr>
            <sz val="11"/>
            <color theme="1"/>
            <rFont val="Aptos Narrow"/>
            <family val="2"/>
            <scheme val="minor"/>
          </rPr>
          <t>profil allege (modele maison): valeur derivee de l etude du corpus (champ clean_cooking).</t>
        </r>
      </text>
    </comment>
    <comment ref="Z95" authorId="1" shapeId="0" xr:uid="{839FC32F-58E4-8743-B6F8-8E2D3284D0A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95" authorId="1" shapeId="0" xr:uid="{25E5278E-DEEC-7242-B87D-BF82571E719B}">
      <text>
        <r>
          <rPr>
            <sz val="11"/>
            <color theme="1"/>
            <rFont val="Aptos Narrow"/>
            <family val="2"/>
            <scheme val="minor"/>
          </rPr>
          <t>Source = l etude du corpus qui applique le modele.</t>
        </r>
      </text>
    </comment>
    <comment ref="AC95" authorId="1" shapeId="0" xr:uid="{688526F0-44CF-5748-83A0-3E2D90FD6C28}">
      <text>
        <r>
          <rPr>
            <sz val="11"/>
            <color theme="1"/>
            <rFont val="Aptos Narrow"/>
            <family val="2"/>
            <scheme val="minor"/>
          </rPr>
          <t>Annee de publication de l etude source.</t>
        </r>
      </text>
    </comment>
    <comment ref="C96" authorId="1" shapeId="0" xr:uid="{D674A4C1-AF16-1143-B6F8-660F01A8D355}">
      <text>
        <r>
          <rPr>
            <sz val="11"/>
            <color theme="1"/>
            <rFont val="Aptos Narrow"/>
            <family val="2"/>
            <scheme val="minor"/>
          </rPr>
          <t>A verifier dans Tomaschek et al. (2016): TEMT semble etre un outil complementaire a TIMES-GEECO (probablement un outil GIS d emissions du transport), non identifie avec certitude.</t>
        </r>
      </text>
    </comment>
    <comment ref="D96" authorId="1" shapeId="0" xr:uid="{9C9A2F38-CB23-214A-A4F0-52AC67D999E7}">
      <text>
        <r>
          <rPr>
            <sz val="11"/>
            <color theme="1"/>
            <rFont val="Aptos Narrow"/>
            <family val="2"/>
            <scheme val="minor"/>
          </rPr>
          <t>profil allege (modele maison): valeur derivee de l etude du corpus (champ author_origin).</t>
        </r>
      </text>
    </comment>
    <comment ref="E96" authorId="1" shapeId="0" xr:uid="{CCE6CC4E-C08A-3C46-ADD2-028E2C7C5ED8}">
      <text>
        <r>
          <rPr>
            <sz val="11"/>
            <color theme="1"/>
            <rFont val="Aptos Narrow"/>
            <family val="2"/>
            <scheme val="minor"/>
          </rPr>
          <t>profil allege (modele maison): valeur derivee de l etude du corpus (champ Authors affiliation de l etude 493).</t>
        </r>
      </text>
    </comment>
    <comment ref="F96" authorId="1" shapeId="0" xr:uid="{56CE59F5-1E44-1949-92C1-A5018E027318}">
      <text>
        <r>
          <rPr>
            <sz val="11"/>
            <color theme="1"/>
            <rFont val="Aptos Narrow"/>
            <family val="2"/>
            <scheme val="minor"/>
          </rPr>
          <t>profil allege (modele maison): valeur derivee de l etude du corpus (champ open_source de l etude: mixed). Pour un modele maison, open_source signifie ici que l etude declare le modele ouvert; a verifier dans l article.</t>
        </r>
      </text>
    </comment>
    <comment ref="G96" authorId="1" shapeId="0" xr:uid="{9ECCE640-C641-E644-B65A-9D6209A6F0BD}">
      <text>
        <r>
          <rPr>
            <sz val="11"/>
            <color theme="1"/>
            <rFont val="Aptos Narrow"/>
            <family val="2"/>
            <scheme val="minor"/>
          </rPr>
          <t>Regle convenue pour les modeles maison sans distribution publique.</t>
        </r>
      </text>
    </comment>
    <comment ref="H96" authorId="1" shapeId="0" xr:uid="{CCA7A3CE-BD4A-804E-AA74-92EFF74711DC}">
      <text>
        <r>
          <rPr>
            <sz val="11"/>
            <color theme="1"/>
            <rFont val="Aptos Narrow"/>
            <family val="2"/>
            <scheme val="minor"/>
          </rPr>
          <t>Regle convenue pour les modeles maison sans distribution publique.</t>
        </r>
      </text>
    </comment>
    <comment ref="I96" authorId="1" shapeId="0" xr:uid="{5A21DD7D-504A-E145-BB03-95291AD9F2EE}">
      <text>
        <r>
          <rPr>
            <sz val="11"/>
            <color theme="1"/>
            <rFont val="Aptos Narrow"/>
            <family val="2"/>
            <scheme val="minor"/>
          </rPr>
          <t>profil allege (modele maison): valeur derivee de l etude du corpus (calcule sur time_horizon_start/end).</t>
        </r>
      </text>
    </comment>
    <comment ref="J96" authorId="1" shapeId="0" xr:uid="{936C66A5-B49B-1245-B176-8CDFC8702029}">
      <text>
        <r>
          <rPr>
            <sz val="11"/>
            <color theme="1"/>
            <rFont val="Aptos Narrow"/>
            <family val="2"/>
            <scheme val="minor"/>
          </rPr>
          <t>profil allege (modele maison): valeur derivee de l etude du corpus (champ scale).</t>
        </r>
      </text>
    </comment>
    <comment ref="L96" authorId="1" shapeId="0" xr:uid="{F3DD0AD9-5E79-B344-B66D-6B11FA27CC15}">
      <text>
        <r>
          <rPr>
            <sz val="11"/>
            <color theme="1"/>
            <rFont val="Aptos Narrow"/>
            <family val="2"/>
            <scheme val="minor"/>
          </rPr>
          <t>Regle convenue pour les modeles maison sans distribution publique.</t>
        </r>
      </text>
    </comment>
    <comment ref="M96" authorId="1" shapeId="0" xr:uid="{D4E93CF2-CF6A-3642-B803-F1F46FC6E4D4}">
      <text>
        <r>
          <rPr>
            <sz val="11"/>
            <color theme="1"/>
            <rFont val="Aptos Narrow"/>
            <family val="2"/>
            <scheme val="minor"/>
          </rPr>
          <t>Regle convenue pour les modeles maison sans distribution publique.</t>
        </r>
      </text>
    </comment>
    <comment ref="N96" authorId="1" shapeId="0" xr:uid="{4EEEB827-B67C-D841-B70C-177B2D43C1CC}">
      <text>
        <r>
          <rPr>
            <sz val="11"/>
            <color theme="1"/>
            <rFont val="Aptos Narrow"/>
            <family val="2"/>
            <scheme val="minor"/>
          </rPr>
          <t>Regle convenue pour les modeles maison sans distribution publique.</t>
        </r>
      </text>
    </comment>
    <comment ref="O96" authorId="1" shapeId="0" xr:uid="{B8AD3508-D336-A742-90B5-026B2CECFADF}">
      <text>
        <r>
          <rPr>
            <sz val="11"/>
            <color theme="1"/>
            <rFont val="Aptos Narrow"/>
            <family val="2"/>
            <scheme val="minor"/>
          </rPr>
          <t>Regle convenue pour les modeles maison sans distribution publique.</t>
        </r>
      </text>
    </comment>
    <comment ref="P96" authorId="1" shapeId="0" xr:uid="{8181B120-65D0-BE4C-B12D-D493D25EE1A0}">
      <text>
        <r>
          <rPr>
            <sz val="11"/>
            <color theme="1"/>
            <rFont val="Aptos Narrow"/>
            <family val="2"/>
            <scheme val="minor"/>
          </rPr>
          <t>Appreciation Claude (non verifiee sur le web dans cette passe): a controler dans la documentation officielle.</t>
        </r>
      </text>
    </comment>
    <comment ref="Q96" authorId="1" shapeId="0" xr:uid="{E261AD84-07B0-8746-985C-A2A9B7D279D3}">
      <text>
        <r>
          <rPr>
            <sz val="11"/>
            <color theme="1"/>
            <rFont val="Aptos Narrow"/>
            <family val="2"/>
            <scheme val="minor"/>
          </rPr>
          <t>Regle convenue pour les modeles maison sans distribution publique.</t>
        </r>
      </text>
    </comment>
    <comment ref="R96" authorId="1" shapeId="0" xr:uid="{7F7C0863-ED86-DF40-84BA-F9BD89493278}">
      <text>
        <r>
          <rPr>
            <sz val="11"/>
            <color theme="1"/>
            <rFont val="Aptos Narrow"/>
            <family val="2"/>
            <scheme val="minor"/>
          </rPr>
          <t>Regle convenue pour les modeles maison (systeme non precise).</t>
        </r>
      </text>
    </comment>
    <comment ref="T96" authorId="1" shapeId="0" xr:uid="{50F310A6-A6C8-DB44-A94E-3DAD0F83FEE5}">
      <text>
        <r>
          <rPr>
            <sz val="11"/>
            <color theme="1"/>
            <rFont val="Aptos Narrow"/>
            <family val="2"/>
            <scheme val="minor"/>
          </rPr>
          <t>profil allege (modele maison): valeur derivee de l etude du corpus (champ study_category).</t>
        </r>
      </text>
    </comment>
    <comment ref="U96" authorId="1" shapeId="0" xr:uid="{D9AE267E-572E-254D-955A-9554C134CB0C}">
      <text>
        <r>
          <rPr>
            <sz val="11"/>
            <color theme="1"/>
            <rFont val="Aptos Narrow"/>
            <family val="2"/>
            <scheme val="minor"/>
          </rPr>
          <t>profil allege (modele maison): valeur derivee de l etude du corpus (champ clean_cooking).</t>
        </r>
      </text>
    </comment>
    <comment ref="V96" authorId="1" shapeId="0" xr:uid="{74C8D44E-514B-9443-A4BB-E0991341675F}">
      <text>
        <r>
          <rPr>
            <sz val="11"/>
            <color theme="1"/>
            <rFont val="Aptos Narrow"/>
            <family val="2"/>
            <scheme val="minor"/>
          </rPr>
          <t>profil allege (modele maison): valeur derivee de l etude du corpus (champ financing_modelling).</t>
        </r>
      </text>
    </comment>
    <comment ref="W96" authorId="1" shapeId="0" xr:uid="{DF8FF827-6123-614B-9CE6-F5D9333C7C4F}">
      <text>
        <r>
          <rPr>
            <sz val="11"/>
            <color theme="1"/>
            <rFont val="Aptos Narrow"/>
            <family val="2"/>
            <scheme val="minor"/>
          </rPr>
          <t>profil allege (modele maison): valeur derivee de l etude du corpus (champ strenghts, extraction verifiee de l etude, decrit l application plus que l outil).</t>
        </r>
      </text>
    </comment>
    <comment ref="X96" authorId="1" shapeId="0" xr:uid="{32FFD3EE-6B4C-B64C-A287-3B63E3883368}">
      <text>
        <r>
          <rPr>
            <sz val="11"/>
            <color theme="1"/>
            <rFont val="Aptos Narrow"/>
            <family val="2"/>
            <scheme val="minor"/>
          </rPr>
          <t>profil allege (modele maison): valeur derivee de l etude du corpus (champ weaknesses, extraction verifiee de l etude, decrit l application plus que l outil).</t>
        </r>
      </text>
    </comment>
    <comment ref="Z96" authorId="1" shapeId="0" xr:uid="{9270C6D9-8916-CB44-BE66-BB49274FDD11}">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96" authorId="1" shapeId="0" xr:uid="{B465E402-8739-AD44-9B09-48E3BD9BDEE5}">
      <text>
        <r>
          <rPr>
            <sz val="11"/>
            <color theme="1"/>
            <rFont val="Aptos Narrow"/>
            <family val="2"/>
            <scheme val="minor"/>
          </rPr>
          <t>Source = l etude du corpus qui applique le modele.</t>
        </r>
      </text>
    </comment>
    <comment ref="AC96" authorId="1" shapeId="0" xr:uid="{92333164-7463-B343-B869-D23B1245E152}">
      <text>
        <r>
          <rPr>
            <sz val="11"/>
            <color theme="1"/>
            <rFont val="Aptos Narrow"/>
            <family val="2"/>
            <scheme val="minor"/>
          </rPr>
          <t>Annee de publication de l etude source.</t>
        </r>
      </text>
    </comment>
    <comment ref="C97" authorId="1" shapeId="0" xr:uid="{77F6898B-32A7-A840-B906-9A8C1D611C55}">
      <text>
        <r>
          <rPr>
            <sz val="11"/>
            <color theme="1"/>
            <rFont val="Aptos Narrow"/>
            <family val="2"/>
            <scheme val="minor"/>
          </rPr>
          <t>Appreciation Claude (non verifiee sur le web dans cette passe): a controler dans la documentation officielle.</t>
        </r>
      </text>
    </comment>
    <comment ref="D97" authorId="1" shapeId="0" xr:uid="{36DFB68B-E096-8045-A88E-8106A2B0CE55}">
      <text>
        <r>
          <rPr>
            <sz val="11"/>
            <color theme="1"/>
            <rFont val="Aptos Narrow"/>
            <family val="2"/>
            <scheme val="minor"/>
          </rPr>
          <t>profil allege (modele maison): valeur derivee de l etude du corpus (champ author_origin).</t>
        </r>
      </text>
    </comment>
    <comment ref="E97" authorId="1" shapeId="0" xr:uid="{AFE655C7-F4FA-FB4E-AF3B-517484951911}">
      <text>
        <r>
          <rPr>
            <sz val="11"/>
            <color theme="1"/>
            <rFont val="Aptos Narrow"/>
            <family val="2"/>
            <scheme val="minor"/>
          </rPr>
          <t>profil allege (modele maison): valeur derivee de l etude du corpus (champ Authors affiliation de l etude 381).</t>
        </r>
      </text>
    </comment>
    <comment ref="F97" authorId="1" shapeId="0" xr:uid="{4CC5AA29-ADD3-8B41-B639-94FE052B2AAA}">
      <text>
        <r>
          <rPr>
            <sz val="11"/>
            <color theme="1"/>
            <rFont val="Aptos Narrow"/>
            <family val="2"/>
            <scheme val="minor"/>
          </rPr>
          <t>profil allege (modele maison): valeur derivee de l etude du corpus (champ open_source de l etude: open). Pour un modele maison, open_source signifie ici que l etude declare le modele ouvert; a verifier dans l article.</t>
        </r>
      </text>
    </comment>
    <comment ref="G97" authorId="1" shapeId="0" xr:uid="{45998106-72DB-B14A-9F2E-2ED24C95840C}">
      <text>
        <r>
          <rPr>
            <sz val="11"/>
            <color theme="1"/>
            <rFont val="Aptos Narrow"/>
            <family val="2"/>
            <scheme val="minor"/>
          </rPr>
          <t>Regle convenue pour les modeles maison sans distribution publique.</t>
        </r>
      </text>
    </comment>
    <comment ref="H97" authorId="1" shapeId="0" xr:uid="{5D0450E2-44FD-E84E-845A-8C81A2AD0BCC}">
      <text>
        <r>
          <rPr>
            <sz val="11"/>
            <color theme="1"/>
            <rFont val="Aptos Narrow"/>
            <family val="2"/>
            <scheme val="minor"/>
          </rPr>
          <t>Regle convenue pour les modeles maison sans distribution publique.</t>
        </r>
      </text>
    </comment>
    <comment ref="J97" authorId="1" shapeId="0" xr:uid="{A3DD3600-E04F-9143-A5C7-85AEB6F5CCDC}">
      <text>
        <r>
          <rPr>
            <sz val="11"/>
            <color theme="1"/>
            <rFont val="Aptos Narrow"/>
            <family val="2"/>
            <scheme val="minor"/>
          </rPr>
          <t>profil allege (modele maison): valeur derivee de l etude du corpus (champ scale).</t>
        </r>
      </text>
    </comment>
    <comment ref="L97" authorId="1" shapeId="0" xr:uid="{DFBBBCBA-2B69-B34D-B949-DE25D79F896A}">
      <text>
        <r>
          <rPr>
            <sz val="11"/>
            <color theme="1"/>
            <rFont val="Aptos Narrow"/>
            <family val="2"/>
            <scheme val="minor"/>
          </rPr>
          <t>Regle convenue pour les modeles maison sans distribution publique.</t>
        </r>
      </text>
    </comment>
    <comment ref="M97" authorId="1" shapeId="0" xr:uid="{DD34D571-781D-8E49-B99C-6F8FE451E2CD}">
      <text>
        <r>
          <rPr>
            <sz val="11"/>
            <color theme="1"/>
            <rFont val="Aptos Narrow"/>
            <family val="2"/>
            <scheme val="minor"/>
          </rPr>
          <t>Regle convenue pour les modeles maison sans distribution publique.</t>
        </r>
      </text>
    </comment>
    <comment ref="N97" authorId="1" shapeId="0" xr:uid="{683C012A-C83C-0D49-A1EE-ACD97A0AB66A}">
      <text>
        <r>
          <rPr>
            <sz val="11"/>
            <color theme="1"/>
            <rFont val="Aptos Narrow"/>
            <family val="2"/>
            <scheme val="minor"/>
          </rPr>
          <t>Regle convenue pour les modeles maison sans distribution publique.</t>
        </r>
      </text>
    </comment>
    <comment ref="O97" authorId="1" shapeId="0" xr:uid="{8D73E32D-F9D5-8B44-8F9A-99E8C878E5CF}">
      <text>
        <r>
          <rPr>
            <sz val="11"/>
            <color theme="1"/>
            <rFont val="Aptos Narrow"/>
            <family val="2"/>
            <scheme val="minor"/>
          </rPr>
          <t>Regle convenue pour les modeles maison sans distribution publique.</t>
        </r>
      </text>
    </comment>
    <comment ref="Q97" authorId="1" shapeId="0" xr:uid="{DFAB5120-65CB-CB4A-9115-058E99CFA710}">
      <text>
        <r>
          <rPr>
            <sz val="11"/>
            <color theme="1"/>
            <rFont val="Aptos Narrow"/>
            <family val="2"/>
            <scheme val="minor"/>
          </rPr>
          <t>Regle convenue pour les modeles maison sans distribution publique.</t>
        </r>
      </text>
    </comment>
    <comment ref="R97" authorId="1" shapeId="0" xr:uid="{3F09806D-656F-614A-BA60-C91299D285FE}">
      <text>
        <r>
          <rPr>
            <sz val="11"/>
            <color theme="1"/>
            <rFont val="Aptos Narrow"/>
            <family val="2"/>
            <scheme val="minor"/>
          </rPr>
          <t>Regle convenue pour les modeles maison (systeme non precise).</t>
        </r>
      </text>
    </comment>
    <comment ref="T97" authorId="1" shapeId="0" xr:uid="{E335C0ED-C866-0948-989B-2FEB3E1606F5}">
      <text>
        <r>
          <rPr>
            <sz val="11"/>
            <color theme="1"/>
            <rFont val="Aptos Narrow"/>
            <family val="2"/>
            <scheme val="minor"/>
          </rPr>
          <t>profil allege (modele maison): valeur derivee de l etude du corpus (champ study_category).</t>
        </r>
      </text>
    </comment>
    <comment ref="U97" authorId="1" shapeId="0" xr:uid="{559FB259-1B3E-E441-82BC-3350606F2B8B}">
      <text>
        <r>
          <rPr>
            <sz val="11"/>
            <color theme="1"/>
            <rFont val="Aptos Narrow"/>
            <family val="2"/>
            <scheme val="minor"/>
          </rPr>
          <t>profil allege (modele maison): valeur derivee de l etude du corpus (champ clean_cooking).</t>
        </r>
      </text>
    </comment>
    <comment ref="Z97" authorId="1" shapeId="0" xr:uid="{8ECC7475-40A5-EC44-A421-B8B6062D298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B97" authorId="1" shapeId="0" xr:uid="{4EBA87BB-19C6-394C-A9EA-F409792A5FDC}">
      <text>
        <r>
          <rPr>
            <sz val="11"/>
            <color theme="1"/>
            <rFont val="Aptos Narrow"/>
            <family val="2"/>
            <scheme val="minor"/>
          </rPr>
          <t>Source = l etude du corpus qui applique le modele.</t>
        </r>
      </text>
    </comment>
    <comment ref="AC97" authorId="1" shapeId="0" xr:uid="{81E7BB73-5D18-0F41-94C0-446DC1D0C20F}">
      <text>
        <r>
          <rPr>
            <sz val="11"/>
            <color theme="1"/>
            <rFont val="Aptos Narrow"/>
            <family val="2"/>
            <scheme val="minor"/>
          </rPr>
          <t>Annee de publication de l etude source.</t>
        </r>
      </text>
    </comment>
    <comment ref="I98" authorId="1" shapeId="0" xr:uid="{2EB896FC-AF98-6143-80E1-4109F0B5AAE2}">
      <text>
        <r>
          <rPr>
            <sz val="11"/>
            <color theme="1"/>
            <rFont val="Aptos Narrow"/>
            <family val="2"/>
            <scheme val="minor"/>
          </rPr>
          <t>Appreciation Claude (non verifiee sur le web dans cette passe): a controler dans la documentation officielle.</t>
        </r>
      </text>
    </comment>
    <comment ref="J98" authorId="1" shapeId="0" xr:uid="{4157D595-F036-C246-8849-D291939D9399}">
      <text>
        <r>
          <rPr>
            <sz val="11"/>
            <color theme="1"/>
            <rFont val="Aptos Narrow"/>
            <family val="2"/>
            <scheme val="minor"/>
          </rPr>
          <t>Appreciation Claude (non verifiee sur le web dans cette passe): a controler dans la documentation officielle.</t>
        </r>
      </text>
    </comment>
    <comment ref="K98" authorId="1" shapeId="0" xr:uid="{205685AF-DD01-0443-AD90-64CBA7589C50}">
      <text>
        <r>
          <rPr>
            <sz val="11"/>
            <color theme="1"/>
            <rFont val="Aptos Narrow"/>
            <family val="2"/>
            <scheme val="minor"/>
          </rPr>
          <t>Appreciation Claude (non verifiee sur le web dans cette passe): a controler dans la documentation officielle.</t>
        </r>
      </text>
    </comment>
    <comment ref="P98" authorId="1" shapeId="0" xr:uid="{CA430A3D-303C-4940-B9CB-2ADD4E78BB59}">
      <text>
        <r>
          <rPr>
            <sz val="11"/>
            <color theme="1"/>
            <rFont val="Aptos Narrow"/>
            <family val="2"/>
            <scheme val="minor"/>
          </rPr>
          <t>Appreciation Claude (non verifiee sur le web dans cette passe): a controler dans la documentation officielle.</t>
        </r>
      </text>
    </comment>
    <comment ref="R98" authorId="1" shapeId="0" xr:uid="{A333E33C-F754-F744-BCCA-DB47E82EC26E}">
      <text>
        <r>
          <rPr>
            <sz val="11"/>
            <color theme="1"/>
            <rFont val="Aptos Narrow"/>
            <family val="2"/>
            <scheme val="minor"/>
          </rPr>
          <t>Appreciation Claude (non verifiee sur le web dans cette passe): a controler dans la documentation officielle.</t>
        </r>
      </text>
    </comment>
    <comment ref="T98" authorId="1" shapeId="0" xr:uid="{B2E5D806-AD26-1743-9DDE-8E7381E3211D}">
      <text>
        <r>
          <rPr>
            <sz val="11"/>
            <color theme="1"/>
            <rFont val="Aptos Narrow"/>
            <family val="2"/>
            <scheme val="minor"/>
          </rPr>
          <t>Appreciation Claude (non verifiee sur le web dans cette passe): a controler dans la documentation officielle.</t>
        </r>
      </text>
    </comment>
    <comment ref="U98" authorId="1" shapeId="0" xr:uid="{2C4DF3A4-32A7-8445-9FF8-19A5F5E5E2E7}">
      <text>
        <r>
          <rPr>
            <sz val="11"/>
            <color theme="1"/>
            <rFont val="Aptos Narrow"/>
            <family val="2"/>
            <scheme val="minor"/>
          </rPr>
          <t>Appreciation Claude (non verifiee sur le web dans cette passe): a controler dans la documentation officielle.</t>
        </r>
      </text>
    </comment>
    <comment ref="V98" authorId="1" shapeId="0" xr:uid="{2E00FC72-9748-8046-9ADA-0F1A06CB77E8}">
      <text>
        <r>
          <rPr>
            <sz val="11"/>
            <color theme="1"/>
            <rFont val="Aptos Narrow"/>
            <family val="2"/>
            <scheme val="minor"/>
          </rPr>
          <t>Appreciation Claude (non verifiee sur le web dans cette passe): a controler dans la documentation officielle.</t>
        </r>
      </text>
    </comment>
    <comment ref="Z98" authorId="1" shapeId="0" xr:uid="{C7E590DE-8731-6B48-8C55-40B98FE0D358}">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F99" authorId="1" shapeId="0" xr:uid="{CCA5C7F9-3D31-C646-A8FC-8B6FDDC6ABB2}">
      <text>
        <r>
          <rPr>
            <sz val="11"/>
            <color theme="1"/>
            <rFont val="Aptos Narrow"/>
            <family val="2"/>
            <scheme val="minor"/>
          </rPr>
          <t>Ancienne valeur: commercial. Token "commercial" remplace par "proprietary" (regle convenue).</t>
        </r>
      </text>
    </comment>
    <comment ref="G99" authorId="1" shapeId="0" xr:uid="{C5B93401-E3CE-2A42-B577-7B8FF5A38318}">
      <text>
        <r>
          <rPr>
            <sz val="11"/>
            <color theme="1"/>
            <rFont val="Aptos Narrow"/>
            <family val="2"/>
            <scheme val="minor"/>
          </rPr>
          <t>Module BASIS env. EUR 1 600 a 1 700 (ajustement tarifaire 2026, EMD International), conversion approximative; tarification par modules.</t>
        </r>
      </text>
    </comment>
    <comment ref="H99" authorId="1" shapeId="0" xr:uid="{D5188B34-76C6-1646-8B6D-43132B5681C9}">
      <text>
        <r>
          <rPr>
            <sz val="11"/>
            <color theme="1"/>
            <rFont val="Aptos Narrow"/>
            <family val="2"/>
            <scheme val="minor"/>
          </rPr>
          <t>Appreciation Claude (non verifiee sur le web dans cette passe): a controler dans la documentation officielle.</t>
        </r>
      </text>
    </comment>
    <comment ref="I99" authorId="1" shapeId="0" xr:uid="{EEF2AF01-91EF-E143-AA3A-02CC55ED1D42}">
      <text>
        <r>
          <rPr>
            <sz val="11"/>
            <color theme="1"/>
            <rFont val="Aptos Narrow"/>
            <family val="2"/>
            <scheme val="minor"/>
          </rPr>
          <t>Appreciation Claude (non verifiee sur le web dans cette passe): a controler dans la documentation officielle.</t>
        </r>
      </text>
    </comment>
    <comment ref="J99" authorId="1" shapeId="0" xr:uid="{2C654FF6-3926-1445-9615-AC00F346A95A}">
      <text>
        <r>
          <rPr>
            <sz val="11"/>
            <color theme="1"/>
            <rFont val="Aptos Narrow"/>
            <family val="2"/>
            <scheme val="minor"/>
          </rPr>
          <t>Appreciation Claude (non verifiee sur le web dans cette passe): a controler dans la documentation officielle.</t>
        </r>
      </text>
    </comment>
    <comment ref="K99" authorId="1" shapeId="0" xr:uid="{1A78F3A6-B341-A843-BCD3-382B8AE85712}">
      <text>
        <r>
          <rPr>
            <sz val="11"/>
            <color theme="1"/>
            <rFont val="Aptos Narrow"/>
            <family val="2"/>
            <scheme val="minor"/>
          </rPr>
          <t>Appreciation Claude (non verifiee sur le web dans cette passe): a controler dans la documentation officielle.</t>
        </r>
      </text>
    </comment>
    <comment ref="L99" authorId="1" shapeId="0" xr:uid="{72DC346C-F40E-1C45-9576-AFF4BA679FC6}">
      <text>
        <r>
          <rPr>
            <sz val="11"/>
            <color theme="1"/>
            <rFont val="Aptos Narrow"/>
            <family val="2"/>
            <scheme val="minor"/>
          </rPr>
          <t>Appreciation Claude (non verifiee sur le web dans cette passe): a controler dans la documentation officielle.</t>
        </r>
      </text>
    </comment>
    <comment ref="M99" authorId="1" shapeId="0" xr:uid="{C8DE6954-8F12-1F4F-9053-859E5EABB8CC}">
      <text>
        <r>
          <rPr>
            <sz val="11"/>
            <color theme="1"/>
            <rFont val="Aptos Narrow"/>
            <family val="2"/>
            <scheme val="minor"/>
          </rPr>
          <t>Appreciation Claude (non verifiee sur le web dans cette passe): a controler dans la documentation officielle.</t>
        </r>
      </text>
    </comment>
    <comment ref="N99" authorId="1" shapeId="0" xr:uid="{319F0587-8E01-2040-B33E-056E7F2EDB75}">
      <text>
        <r>
          <rPr>
            <sz val="11"/>
            <color theme="1"/>
            <rFont val="Aptos Narrow"/>
            <family val="2"/>
            <scheme val="minor"/>
          </rPr>
          <t>Appreciation Claude (non verifiee sur le web dans cette passe): a controler dans la documentation officielle.</t>
        </r>
      </text>
    </comment>
    <comment ref="O99" authorId="1" shapeId="0" xr:uid="{2D2048DE-3B8E-3E40-824E-0B5AB63348C7}">
      <text>
        <r>
          <rPr>
            <sz val="11"/>
            <color theme="1"/>
            <rFont val="Aptos Narrow"/>
            <family val="2"/>
            <scheme val="minor"/>
          </rPr>
          <t>Appreciation Claude (non verifiee sur le web dans cette passe): a controler dans la documentation officielle.</t>
        </r>
      </text>
    </comment>
    <comment ref="P99" authorId="1" shapeId="0" xr:uid="{2441D987-C4EB-DE4C-A2BC-1D84382E7266}">
      <text>
        <r>
          <rPr>
            <sz val="11"/>
            <color theme="1"/>
            <rFont val="Aptos Narrow"/>
            <family val="2"/>
            <scheme val="minor"/>
          </rPr>
          <t>Appreciation Claude (non verifiee sur le web dans cette passe): a controler dans la documentation officielle.</t>
        </r>
      </text>
    </comment>
    <comment ref="Q99" authorId="1" shapeId="0" xr:uid="{7F4C1C47-D15F-AC4F-B609-AF2AAE20B784}">
      <text>
        <r>
          <rPr>
            <sz val="11"/>
            <color theme="1"/>
            <rFont val="Aptos Narrow"/>
            <family val="2"/>
            <scheme val="minor"/>
          </rPr>
          <t>Appreciation Claude (non verifiee sur le web dans cette passe): a controler dans la documentation officielle.</t>
        </r>
      </text>
    </comment>
    <comment ref="R99" authorId="1" shapeId="0" xr:uid="{B7B772D8-D9D3-EB4F-ADE0-8E90E3283057}">
      <text>
        <r>
          <rPr>
            <sz val="11"/>
            <color theme="1"/>
            <rFont val="Aptos Narrow"/>
            <family val="2"/>
            <scheme val="minor"/>
          </rPr>
          <t>Appreciation Claude (non verifiee sur le web dans cette passe): a controler dans la documentation officielle.</t>
        </r>
      </text>
    </comment>
    <comment ref="T99" authorId="1" shapeId="0" xr:uid="{EA6ED7DC-6A4C-EE43-B030-B16630BF3338}">
      <text>
        <r>
          <rPr>
            <sz val="11"/>
            <color theme="1"/>
            <rFont val="Aptos Narrow"/>
            <family val="2"/>
            <scheme val="minor"/>
          </rPr>
          <t>Appreciation Claude (non verifiee sur le web dans cette passe): a controler dans la documentation officielle.</t>
        </r>
      </text>
    </comment>
    <comment ref="U99" authorId="1" shapeId="0" xr:uid="{F9E8A976-2BE5-A249-BFE9-EC0355BB5D39}">
      <text>
        <r>
          <rPr>
            <sz val="11"/>
            <color theme="1"/>
            <rFont val="Aptos Narrow"/>
            <family val="2"/>
            <scheme val="minor"/>
          </rPr>
          <t>Appreciation Claude (non verifiee sur le web dans cette passe): a controler dans la documentation officielle.</t>
        </r>
      </text>
    </comment>
    <comment ref="V99" authorId="1" shapeId="0" xr:uid="{5EE9091E-D2D2-4449-BEB6-389B292FC6B2}">
      <text>
        <r>
          <rPr>
            <sz val="11"/>
            <color theme="1"/>
            <rFont val="Aptos Narrow"/>
            <family val="2"/>
            <scheme val="minor"/>
          </rPr>
          <t>Appreciation Claude (non verifiee sur le web dans cette passe): a controler dans la documentation officielle.</t>
        </r>
      </text>
    </comment>
    <comment ref="Z99" authorId="1" shapeId="0" xr:uid="{F5CE0523-A071-2945-A11A-921BE5B6297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99" authorId="1" shapeId="0" xr:uid="{72F5AF8B-048A-0D40-BB7C-54AEFC734078}">
      <text>
        <r>
          <rPr>
            <sz val="11"/>
            <color theme="1"/>
            <rFont val="Aptos Narrow"/>
            <family val="2"/>
            <scheme val="minor"/>
          </rPr>
          <t>Appreciation Claude (non verifiee sur le web dans cette passe): a controler dans la documentation officielle.</t>
        </r>
      </text>
    </comment>
    <comment ref="F100" authorId="1" shapeId="0" xr:uid="{3BB27C15-2420-A54C-9C92-BE2C4E37E194}">
      <text>
        <r>
          <rPr>
            <sz val="11"/>
            <color theme="1"/>
            <rFont val="Aptos Narrow"/>
            <family val="2"/>
            <scheme val="minor"/>
          </rPr>
          <t>Confirme: AGPL-3.0, Comillas IIT.</t>
        </r>
      </text>
    </comment>
    <comment ref="G100" authorId="1" shapeId="0" xr:uid="{9B46FD4D-A108-0748-826A-1FF41141C5EC}">
      <text>
        <r>
          <rPr>
            <sz val="11"/>
            <color theme="1"/>
            <rFont val="Aptos Narrow"/>
            <family val="2"/>
            <scheme val="minor"/>
          </rPr>
          <t>Open source, gratuit.</t>
        </r>
      </text>
    </comment>
    <comment ref="H100" authorId="1" shapeId="0" xr:uid="{3EA1307A-75AB-9946-B1A4-2129A567D6C7}">
      <text>
        <r>
          <rPr>
            <sz val="11"/>
            <color theme="1"/>
            <rFont val="Aptos Narrow"/>
            <family val="2"/>
            <scheme val="minor"/>
          </rPr>
          <t>Open source, gratuit.</t>
        </r>
      </text>
    </comment>
    <comment ref="I100" authorId="1" shapeId="0" xr:uid="{F4A87966-B778-9146-9E4A-00FC83C5212C}">
      <text>
        <r>
          <rPr>
            <sz val="11"/>
            <color theme="1"/>
            <rFont val="Aptos Narrow"/>
            <family val="2"/>
            <scheme val="minor"/>
          </rPr>
          <t>Appreciation Claude (non verifiee sur le web dans cette passe): a controler dans la documentation officielle.</t>
        </r>
      </text>
    </comment>
    <comment ref="J100" authorId="1" shapeId="0" xr:uid="{C5CDA704-6576-3545-8EC9-459CD80F4A71}">
      <text>
        <r>
          <rPr>
            <sz val="11"/>
            <color theme="1"/>
            <rFont val="Aptos Narrow"/>
            <family val="2"/>
            <scheme val="minor"/>
          </rPr>
          <t>Appreciation Claude (non verifiee sur le web dans cette passe): a controler dans la documentation officielle.</t>
        </r>
      </text>
    </comment>
    <comment ref="K100" authorId="1" shapeId="0" xr:uid="{971EB12D-9878-9C45-B473-91FF2956D9AC}">
      <text>
        <r>
          <rPr>
            <sz val="11"/>
            <color theme="1"/>
            <rFont val="Aptos Narrow"/>
            <family val="2"/>
            <scheme val="minor"/>
          </rPr>
          <t>Appreciation Claude (non verifiee sur le web dans cette passe): a controler dans la documentation officielle.</t>
        </r>
      </text>
    </comment>
    <comment ref="L100" authorId="1" shapeId="0" xr:uid="{40AB7028-41FD-8843-ABBA-2A793753D8CE}">
      <text>
        <r>
          <rPr>
            <sz val="11"/>
            <color theme="1"/>
            <rFont val="Aptos Narrow"/>
            <family val="2"/>
            <scheme val="minor"/>
          </rPr>
          <t>Appreciation Claude (non verifiee sur le web dans cette passe): a controler dans la documentation officielle.</t>
        </r>
      </text>
    </comment>
    <comment ref="M100" authorId="1" shapeId="0" xr:uid="{E363BCE9-24FB-AD4E-B06A-72FB909404FE}">
      <text>
        <r>
          <rPr>
            <sz val="11"/>
            <color theme="1"/>
            <rFont val="Aptos Narrow"/>
            <family val="2"/>
            <scheme val="minor"/>
          </rPr>
          <t>Appreciation Claude (non verifiee sur le web dans cette passe): a controler dans la documentation officielle.</t>
        </r>
      </text>
    </comment>
    <comment ref="N100" authorId="1" shapeId="0" xr:uid="{3AEC3210-0225-9F43-9044-93E54014DEDE}">
      <text>
        <r>
          <rPr>
            <sz val="11"/>
            <color theme="1"/>
            <rFont val="Aptos Narrow"/>
            <family val="2"/>
            <scheme val="minor"/>
          </rPr>
          <t>Appreciation Claude (non verifiee sur le web dans cette passe): a controler dans la documentation officielle.</t>
        </r>
      </text>
    </comment>
    <comment ref="O100" authorId="1" shapeId="0" xr:uid="{56F9D568-4EFC-C248-9145-3AF97E82AEB4}">
      <text>
        <r>
          <rPr>
            <sz val="11"/>
            <color theme="1"/>
            <rFont val="Aptos Narrow"/>
            <family val="2"/>
            <scheme val="minor"/>
          </rPr>
          <t>Appreciation Claude (non verifiee sur le web dans cette passe): a controler dans la documentation officielle.</t>
        </r>
      </text>
    </comment>
    <comment ref="P100" authorId="1" shapeId="0" xr:uid="{A70FBEE1-6E46-DD44-A805-6EC1A68B50EE}">
      <text>
        <r>
          <rPr>
            <sz val="11"/>
            <color theme="1"/>
            <rFont val="Aptos Narrow"/>
            <family val="2"/>
            <scheme val="minor"/>
          </rPr>
          <t>Ecrit en Python.</t>
        </r>
      </text>
    </comment>
    <comment ref="Q100" authorId="1" shapeId="0" xr:uid="{4AD62754-1E34-794E-9011-05DFB0196702}">
      <text>
        <r>
          <rPr>
            <sz val="11"/>
            <color theme="1"/>
            <rFont val="Aptos Narrow"/>
            <family val="2"/>
            <scheme val="minor"/>
          </rPr>
          <t>Appreciation Claude (non verifiee sur le web dans cette passe): a controler dans la documentation officielle.</t>
        </r>
      </text>
    </comment>
    <comment ref="R100" authorId="1" shapeId="0" xr:uid="{CAEDFB5E-7DFB-B54E-90E7-F6F003FBC0D3}">
      <text>
        <r>
          <rPr>
            <sz val="11"/>
            <color theme="1"/>
            <rFont val="Aptos Narrow"/>
            <family val="2"/>
            <scheme val="minor"/>
          </rPr>
          <t>Python, multiplateforme.</t>
        </r>
      </text>
    </comment>
    <comment ref="T100" authorId="1" shapeId="0" xr:uid="{E49A72EF-60D3-CF4E-8A7C-40967216419C}">
      <text>
        <r>
          <rPr>
            <sz val="11"/>
            <color theme="1"/>
            <rFont val="Aptos Narrow"/>
            <family val="2"/>
            <scheme val="minor"/>
          </rPr>
          <t>Appreciation Claude (non verifiee sur le web dans cette passe): a controler dans la documentation officielle.</t>
        </r>
      </text>
    </comment>
    <comment ref="U100" authorId="1" shapeId="0" xr:uid="{F8D48DB7-DA68-9349-A02B-D0F4CDC65A91}">
      <text>
        <r>
          <rPr>
            <sz val="11"/>
            <color theme="1"/>
            <rFont val="Aptos Narrow"/>
            <family val="2"/>
            <scheme val="minor"/>
          </rPr>
          <t>Appreciation Claude (non verifiee sur le web dans cette passe): a controler dans la documentation officielle.</t>
        </r>
      </text>
    </comment>
    <comment ref="V100" authorId="1" shapeId="0" xr:uid="{F6085AD0-C63F-4245-886F-3356AF3BE679}">
      <text>
        <r>
          <rPr>
            <sz val="11"/>
            <color theme="1"/>
            <rFont val="Aptos Narrow"/>
            <family val="2"/>
            <scheme val="minor"/>
          </rPr>
          <t>Appreciation Claude (non verifiee sur le web dans cette passe): a controler dans la documentation officielle.</t>
        </r>
      </text>
    </comment>
    <comment ref="Z100" authorId="1" shapeId="0" xr:uid="{8CEBFEE5-3DAA-4B4D-8BF5-662FE11B337C}">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00" authorId="1" shapeId="0" xr:uid="{F13E5767-979C-4A4B-9CC9-47D299CEE722}">
      <text>
        <r>
          <rPr>
            <sz val="11"/>
            <color theme="1"/>
            <rFont val="Aptos Narrow"/>
            <family val="2"/>
            <scheme val="minor"/>
          </rPr>
          <t>Appreciation Claude (non verifiee sur le web dans cette passe): a controler dans la documentation officielle.</t>
        </r>
      </text>
    </comment>
    <comment ref="D101" authorId="1" shapeId="0" xr:uid="{102C250C-8767-D841-9E10-0D63EC42F660}">
      <text>
        <r>
          <rPr>
            <sz val="11"/>
            <color theme="1"/>
            <rFont val="Aptos Narrow"/>
            <family val="2"/>
            <scheme val="minor"/>
          </rPr>
          <t>Appreciation Claude (non verifiee sur le web dans cette passe): a controler dans la documentation officielle.</t>
        </r>
      </text>
    </comment>
    <comment ref="E101" authorId="1" shapeId="0" xr:uid="{06AAA82F-3F1E-3D4A-8665-727B4A386357}">
      <text>
        <r>
          <rPr>
            <sz val="11"/>
            <color theme="1"/>
            <rFont val="Aptos Narrow"/>
            <family val="2"/>
            <scheme val="minor"/>
          </rPr>
          <t>Appreciation Claude (non verifiee sur le web dans cette passe): a controler dans la documentation officielle.</t>
        </r>
      </text>
    </comment>
    <comment ref="F101" authorId="1" shapeId="0" xr:uid="{25C708B7-62BE-BB46-92A8-F03581E4D2C8}">
      <text>
        <r>
          <rPr>
            <sz val="11"/>
            <color theme="1"/>
            <rFont val="Aptos Narrow"/>
            <family val="2"/>
            <scheme val="minor"/>
          </rPr>
          <t>Appreciation Claude (non verifiee sur le web dans cette passe): a controler dans la documentation officielle.</t>
        </r>
      </text>
    </comment>
    <comment ref="G101" authorId="1" shapeId="0" xr:uid="{A4F27BA4-23C0-E14B-836F-0C2483C67706}">
      <text>
        <r>
          <rPr>
            <sz val="11"/>
            <color theme="1"/>
            <rFont val="Aptos Narrow"/>
            <family val="2"/>
            <scheme val="minor"/>
          </rPr>
          <t>Appreciation Claude (non verifiee sur le web dans cette passe): a controler dans la documentation officielle.</t>
        </r>
      </text>
    </comment>
    <comment ref="H101" authorId="1" shapeId="0" xr:uid="{7F31DE56-1805-3249-86A4-BAE721FD5D3D}">
      <text>
        <r>
          <rPr>
            <sz val="11"/>
            <color theme="1"/>
            <rFont val="Aptos Narrow"/>
            <family val="2"/>
            <scheme val="minor"/>
          </rPr>
          <t>Appreciation Claude (non verifiee sur le web dans cette passe): a controler dans la documentation officielle.</t>
        </r>
      </text>
    </comment>
    <comment ref="I101" authorId="1" shapeId="0" xr:uid="{8439D9C5-DB59-6B45-8900-5AF76C9F97F0}">
      <text>
        <r>
          <rPr>
            <sz val="11"/>
            <color theme="1"/>
            <rFont val="Aptos Narrow"/>
            <family val="2"/>
            <scheme val="minor"/>
          </rPr>
          <t>Appreciation Claude (non verifiee sur le web dans cette passe): a controler dans la documentation officielle.</t>
        </r>
      </text>
    </comment>
    <comment ref="J101" authorId="1" shapeId="0" xr:uid="{4E82B33E-7463-B144-BE81-7BC9616A5930}">
      <text>
        <r>
          <rPr>
            <sz val="11"/>
            <color theme="1"/>
            <rFont val="Aptos Narrow"/>
            <family val="2"/>
            <scheme val="minor"/>
          </rPr>
          <t>Appreciation Claude (non verifiee sur le web dans cette passe): a controler dans la documentation officielle.</t>
        </r>
      </text>
    </comment>
    <comment ref="K101" authorId="1" shapeId="0" xr:uid="{55E4654A-FF92-BC4B-90CC-9018BEBF59AF}">
      <text>
        <r>
          <rPr>
            <sz val="11"/>
            <color theme="1"/>
            <rFont val="Aptos Narrow"/>
            <family val="2"/>
            <scheme val="minor"/>
          </rPr>
          <t>Appreciation Claude (non verifiee sur le web dans cette passe): a controler dans la documentation officielle.</t>
        </r>
      </text>
    </comment>
    <comment ref="L101" authorId="1" shapeId="0" xr:uid="{1C24D154-62DD-1E4D-8EE2-A7968BB7D478}">
      <text>
        <r>
          <rPr>
            <sz val="11"/>
            <color theme="1"/>
            <rFont val="Aptos Narrow"/>
            <family val="2"/>
            <scheme val="minor"/>
          </rPr>
          <t>Appreciation Claude (non verifiee sur le web dans cette passe): a controler dans la documentation officielle.</t>
        </r>
      </text>
    </comment>
    <comment ref="M101" authorId="1" shapeId="0" xr:uid="{BD2B95A7-538A-1145-AE6A-897E89EEB3A7}">
      <text>
        <r>
          <rPr>
            <sz val="11"/>
            <color theme="1"/>
            <rFont val="Aptos Narrow"/>
            <family val="2"/>
            <scheme val="minor"/>
          </rPr>
          <t>Appreciation Claude (non verifiee sur le web dans cette passe): a controler dans la documentation officielle.</t>
        </r>
      </text>
    </comment>
    <comment ref="N101" authorId="1" shapeId="0" xr:uid="{7FA15768-0DC2-4E4A-93ED-6C0E16E0914E}">
      <text>
        <r>
          <rPr>
            <sz val="11"/>
            <color theme="1"/>
            <rFont val="Aptos Narrow"/>
            <family val="2"/>
            <scheme val="minor"/>
          </rPr>
          <t>Appreciation Claude (non verifiee sur le web dans cette passe): a controler dans la documentation officielle.</t>
        </r>
      </text>
    </comment>
    <comment ref="O101" authorId="1" shapeId="0" xr:uid="{C3BA45CB-C70D-FD4E-9D10-4D70E0A91496}">
      <text>
        <r>
          <rPr>
            <sz val="11"/>
            <color theme="1"/>
            <rFont val="Aptos Narrow"/>
            <family val="2"/>
            <scheme val="minor"/>
          </rPr>
          <t>Appreciation Claude (non verifiee sur le web dans cette passe): a controler dans la documentation officielle.</t>
        </r>
      </text>
    </comment>
    <comment ref="P101" authorId="1" shapeId="0" xr:uid="{DD9D471A-9243-D846-8381-1292F281E5A8}">
      <text>
        <r>
          <rPr>
            <sz val="11"/>
            <color theme="1"/>
            <rFont val="Aptos Narrow"/>
            <family val="2"/>
            <scheme val="minor"/>
          </rPr>
          <t>Appreciation Claude (non verifiee sur le web dans cette passe): a controler dans la documentation officielle.</t>
        </r>
      </text>
    </comment>
    <comment ref="Q101" authorId="1" shapeId="0" xr:uid="{9CCFAE8C-49D2-5E43-AE83-EC11A1BEF75D}">
      <text>
        <r>
          <rPr>
            <sz val="11"/>
            <color theme="1"/>
            <rFont val="Aptos Narrow"/>
            <family val="2"/>
            <scheme val="minor"/>
          </rPr>
          <t>Appreciation Claude (non verifiee sur le web dans cette passe): a controler dans la documentation officielle.</t>
        </r>
      </text>
    </comment>
    <comment ref="R101" authorId="1" shapeId="0" xr:uid="{15DC20DD-4651-C147-8B0A-8440281BF048}">
      <text>
        <r>
          <rPr>
            <sz val="11"/>
            <color theme="1"/>
            <rFont val="Aptos Narrow"/>
            <family val="2"/>
            <scheme val="minor"/>
          </rPr>
          <t>Appreciation Claude (non verifiee sur le web dans cette passe): a controler dans la documentation officielle.</t>
        </r>
      </text>
    </comment>
    <comment ref="T101" authorId="1" shapeId="0" xr:uid="{4D7478FC-2D2D-7947-9383-E1248314BD68}">
      <text>
        <r>
          <rPr>
            <sz val="11"/>
            <color theme="1"/>
            <rFont val="Aptos Narrow"/>
            <family val="2"/>
            <scheme val="minor"/>
          </rPr>
          <t>Appreciation Claude (non verifiee sur le web dans cette passe): a controler dans la documentation officielle.</t>
        </r>
      </text>
    </comment>
    <comment ref="U101" authorId="1" shapeId="0" xr:uid="{3C808A28-B9FB-EB40-B5A6-60BF97B85820}">
      <text>
        <r>
          <rPr>
            <sz val="11"/>
            <color theme="1"/>
            <rFont val="Aptos Narrow"/>
            <family val="2"/>
            <scheme val="minor"/>
          </rPr>
          <t>Appreciation Claude (non verifiee sur le web dans cette passe): a controler dans la documentation officielle.</t>
        </r>
      </text>
    </comment>
    <comment ref="V101" authorId="1" shapeId="0" xr:uid="{99DF347E-DEEB-6E4A-862E-6612AD36EFB8}">
      <text>
        <r>
          <rPr>
            <sz val="11"/>
            <color theme="1"/>
            <rFont val="Aptos Narrow"/>
            <family val="2"/>
            <scheme val="minor"/>
          </rPr>
          <t>Appreciation Claude (non verifiee sur le web dans cette passe): a controler dans la documentation officielle.</t>
        </r>
      </text>
    </comment>
    <comment ref="Y101" authorId="1" shapeId="0" xr:uid="{1C32466F-D184-6E43-952A-49929E28DDCD}">
      <text>
        <r>
          <rPr>
            <sz val="11"/>
            <color theme="1"/>
            <rFont val="Aptos Narrow"/>
            <family val="2"/>
            <scheme val="minor"/>
          </rPr>
          <t>Appreciation Claude (non verifiee sur le web dans cette passe): a controler dans la documentation officielle.</t>
        </r>
      </text>
    </comment>
    <comment ref="Z101" authorId="1" shapeId="0" xr:uid="{41CE3380-D4BD-2748-A67B-3B01C93EFB80}">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01" authorId="1" shapeId="0" xr:uid="{3AC5908D-46D8-2041-B3A7-586FEF83FFD5}">
      <text>
        <r>
          <rPr>
            <sz val="11"/>
            <color theme="1"/>
            <rFont val="Aptos Narrow"/>
            <family val="2"/>
            <scheme val="minor"/>
          </rPr>
          <t>Appreciation Claude (non verifiee sur le web dans cette passe): a controler dans la documentation officielle.</t>
        </r>
      </text>
    </comment>
    <comment ref="D102" authorId="1" shapeId="0" xr:uid="{E1644B84-22CE-464B-9064-88611B8EFBC5}">
      <text>
        <r>
          <rPr>
            <sz val="11"/>
            <color theme="1"/>
            <rFont val="Aptos Narrow"/>
            <family val="2"/>
            <scheme val="minor"/>
          </rPr>
          <t>Appreciation Claude (non verifiee sur le web dans cette passe): a controler dans la documentation officielle.</t>
        </r>
      </text>
    </comment>
    <comment ref="E102" authorId="1" shapeId="0" xr:uid="{15998E07-5896-2B42-81AF-C4683F1ABA89}">
      <text>
        <r>
          <rPr>
            <sz val="11"/>
            <color theme="1"/>
            <rFont val="Aptos Narrow"/>
            <family val="2"/>
            <scheme val="minor"/>
          </rPr>
          <t>Appreciation Claude (non verifiee sur le web dans cette passe): a controler dans la documentation officielle.</t>
        </r>
      </text>
    </comment>
    <comment ref="F102" authorId="1" shapeId="0" xr:uid="{50C6322F-87F7-B541-9270-D6463F0C42F9}">
      <text>
        <r>
          <rPr>
            <sz val="11"/>
            <color theme="1"/>
            <rFont val="Aptos Narrow"/>
            <family val="2"/>
            <scheme val="minor"/>
          </rPr>
          <t>Appreciation Claude (non verifiee sur le web dans cette passe): a controler dans la documentation officielle.</t>
        </r>
      </text>
    </comment>
    <comment ref="G102" authorId="1" shapeId="0" xr:uid="{F92D392F-105E-674D-81AC-196524C0FB8B}">
      <text>
        <r>
          <rPr>
            <sz val="11"/>
            <color theme="1"/>
            <rFont val="Aptos Narrow"/>
            <family val="2"/>
            <scheme val="minor"/>
          </rPr>
          <t>Appreciation Claude (non verifiee sur le web dans cette passe): a controler dans la documentation officielle.</t>
        </r>
      </text>
    </comment>
    <comment ref="H102" authorId="1" shapeId="0" xr:uid="{18643DC2-BD0B-9F40-AB56-DC53C9DDDE46}">
      <text>
        <r>
          <rPr>
            <sz val="11"/>
            <color theme="1"/>
            <rFont val="Aptos Narrow"/>
            <family val="2"/>
            <scheme val="minor"/>
          </rPr>
          <t>Appreciation Claude (non verifiee sur le web dans cette passe): a controler dans la documentation officielle.</t>
        </r>
      </text>
    </comment>
    <comment ref="I102" authorId="1" shapeId="0" xr:uid="{D68A1FC0-5CA8-514B-BE89-0A81EB4B2803}">
      <text>
        <r>
          <rPr>
            <sz val="11"/>
            <color theme="1"/>
            <rFont val="Aptos Narrow"/>
            <family val="2"/>
            <scheme val="minor"/>
          </rPr>
          <t>Appreciation Claude (non verifiee sur le web dans cette passe): a controler dans la documentation officielle.</t>
        </r>
      </text>
    </comment>
    <comment ref="J102" authorId="1" shapeId="0" xr:uid="{F41E466C-8E20-044E-A463-3213F160D980}">
      <text>
        <r>
          <rPr>
            <sz val="11"/>
            <color theme="1"/>
            <rFont val="Aptos Narrow"/>
            <family val="2"/>
            <scheme val="minor"/>
          </rPr>
          <t>Appreciation Claude (non verifiee sur le web dans cette passe): a controler dans la documentation officielle.</t>
        </r>
      </text>
    </comment>
    <comment ref="K102" authorId="1" shapeId="0" xr:uid="{9464B6A0-87EE-0440-9048-DFE35CD863A5}">
      <text>
        <r>
          <rPr>
            <sz val="11"/>
            <color theme="1"/>
            <rFont val="Aptos Narrow"/>
            <family val="2"/>
            <scheme val="minor"/>
          </rPr>
          <t>Appreciation Claude (non verifiee sur le web dans cette passe): a controler dans la documentation officielle.</t>
        </r>
      </text>
    </comment>
    <comment ref="L102" authorId="1" shapeId="0" xr:uid="{C55325BC-B757-734D-ACF8-13849C9136E8}">
      <text>
        <r>
          <rPr>
            <sz val="11"/>
            <color theme="1"/>
            <rFont val="Aptos Narrow"/>
            <family val="2"/>
            <scheme val="minor"/>
          </rPr>
          <t>Appreciation Claude (non verifiee sur le web dans cette passe): a controler dans la documentation officielle.</t>
        </r>
      </text>
    </comment>
    <comment ref="M102" authorId="1" shapeId="0" xr:uid="{E5979943-AF98-A348-8F80-C406F450F378}">
      <text>
        <r>
          <rPr>
            <sz val="11"/>
            <color theme="1"/>
            <rFont val="Aptos Narrow"/>
            <family val="2"/>
            <scheme val="minor"/>
          </rPr>
          <t>Appreciation Claude (non verifiee sur le web dans cette passe): a controler dans la documentation officielle.</t>
        </r>
      </text>
    </comment>
    <comment ref="N102" authorId="1" shapeId="0" xr:uid="{3BAFC17A-1404-804B-9237-FFCE37FB0156}">
      <text>
        <r>
          <rPr>
            <sz val="11"/>
            <color theme="1"/>
            <rFont val="Aptos Narrow"/>
            <family val="2"/>
            <scheme val="minor"/>
          </rPr>
          <t>Appreciation Claude (non verifiee sur le web dans cette passe): a controler dans la documentation officielle.</t>
        </r>
      </text>
    </comment>
    <comment ref="O102" authorId="1" shapeId="0" xr:uid="{5F280C33-EC93-6C47-B6DA-3712EEFEB0AC}">
      <text>
        <r>
          <rPr>
            <sz val="11"/>
            <color theme="1"/>
            <rFont val="Aptos Narrow"/>
            <family val="2"/>
            <scheme val="minor"/>
          </rPr>
          <t>Appreciation Claude (non verifiee sur le web dans cette passe): a controler dans la documentation officielle.</t>
        </r>
      </text>
    </comment>
    <comment ref="P102" authorId="1" shapeId="0" xr:uid="{44277468-91D0-8D49-B2D1-4A3368C22B64}">
      <text>
        <r>
          <rPr>
            <sz val="11"/>
            <color theme="1"/>
            <rFont val="Aptos Narrow"/>
            <family val="2"/>
            <scheme val="minor"/>
          </rPr>
          <t>Appreciation Claude (non verifiee sur le web dans cette passe): a controler dans la documentation officielle.</t>
        </r>
      </text>
    </comment>
    <comment ref="Q102" authorId="1" shapeId="0" xr:uid="{8026333E-9447-E346-8151-4481FD785059}">
      <text>
        <r>
          <rPr>
            <sz val="11"/>
            <color theme="1"/>
            <rFont val="Aptos Narrow"/>
            <family val="2"/>
            <scheme val="minor"/>
          </rPr>
          <t>Appreciation Claude (non verifiee sur le web dans cette passe): a controler dans la documentation officielle.</t>
        </r>
      </text>
    </comment>
    <comment ref="R102" authorId="1" shapeId="0" xr:uid="{24C4F31F-79CF-D147-B717-84FDDA169B0C}">
      <text>
        <r>
          <rPr>
            <sz val="11"/>
            <color theme="1"/>
            <rFont val="Aptos Narrow"/>
            <family val="2"/>
            <scheme val="minor"/>
          </rPr>
          <t>Appreciation Claude (non verifiee sur le web dans cette passe): a controler dans la documentation officielle.</t>
        </r>
      </text>
    </comment>
    <comment ref="T102" authorId="1" shapeId="0" xr:uid="{08C86D29-26CC-FF4A-8F7E-A6E40AF0FC20}">
      <text>
        <r>
          <rPr>
            <sz val="11"/>
            <color theme="1"/>
            <rFont val="Aptos Narrow"/>
            <family val="2"/>
            <scheme val="minor"/>
          </rPr>
          <t>Appreciation Claude (non verifiee sur le web dans cette passe): a controler dans la documentation officielle.</t>
        </r>
      </text>
    </comment>
    <comment ref="U102" authorId="1" shapeId="0" xr:uid="{4CD775FF-35AA-B745-BF75-2E8249378995}">
      <text>
        <r>
          <rPr>
            <sz val="11"/>
            <color theme="1"/>
            <rFont val="Aptos Narrow"/>
            <family val="2"/>
            <scheme val="minor"/>
          </rPr>
          <t>Appreciation Claude (non verifiee sur le web dans cette passe): a controler dans la documentation officielle.</t>
        </r>
      </text>
    </comment>
    <comment ref="V102" authorId="1" shapeId="0" xr:uid="{09A45A9F-10AB-A84A-8FE1-3D2B1AAE9F88}">
      <text>
        <r>
          <rPr>
            <sz val="11"/>
            <color theme="1"/>
            <rFont val="Aptos Narrow"/>
            <family val="2"/>
            <scheme val="minor"/>
          </rPr>
          <t>Appreciation Claude (non verifiee sur le web dans cette passe): a controler dans la documentation officielle.</t>
        </r>
      </text>
    </comment>
    <comment ref="Y102" authorId="1" shapeId="0" xr:uid="{15BF2CEA-721C-B04C-AEC0-D8833FB06A39}">
      <text>
        <r>
          <rPr>
            <sz val="11"/>
            <color theme="1"/>
            <rFont val="Aptos Narrow"/>
            <family val="2"/>
            <scheme val="minor"/>
          </rPr>
          <t>Appreciation Claude (non verifiee sur le web dans cette passe): a controler dans la documentation officielle.</t>
        </r>
      </text>
    </comment>
    <comment ref="Z102" authorId="1" shapeId="0" xr:uid="{9DB59442-CAC6-834E-AD3A-5CDF6D921465}">
      <text>
        <r>
          <rPr>
            <sz val="11"/>
            <color theme="1"/>
            <rFont val="Aptos Narrow"/>
            <family val="2"/>
            <scheme val="minor"/>
          </rPr>
          <t>Co-occurrences dans study_tools (nombre d etudes utilisant les deux outils), cinq premiers. Remplace les liens documentaires par l usage observe dans le corpus (decision Q1).</t>
        </r>
      </text>
    </comment>
    <comment ref="AA102" authorId="1" shapeId="0" xr:uid="{F3E62B73-2F2A-6C45-9B19-10BCAB150F91}">
      <text>
        <r>
          <rPr>
            <sz val="11"/>
            <color theme="1"/>
            <rFont val="Aptos Narrow"/>
            <family val="2"/>
            <scheme val="minor"/>
          </rPr>
          <t>Appreciation Claude (non verifiee sur le web dans cette passe): a controler dans la documentation officielle.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<sst xmlns="http://schemas.openxmlformats.org/spreadsheetml/2006/main" count="46869" uniqueCount="10875">
  <si>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</si>
  <si>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</si>
  <si>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</si>
  <si>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</si>
  <si>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</si>
  <si>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</si>
  <si>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</si>
  <si>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</si>
  <si>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</si>
  <si>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</si>
  <si>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</si>
  <si>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</si>
  <si>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</si>
  <si>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</si>
  <si>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</si>
  <si>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</si>
  <si>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</si>
  <si>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</si>
  <si>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</si>
  <si>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</si>
  <si>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</si>
  <si>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</si>
  <si>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</si>
  <si>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</si>
  <si>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</si>
  <si>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</si>
  <si>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</si>
  <si>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</si>
  <si>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</si>
  <si>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</si>
  <si>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</si>
  <si>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</si>
  <si>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</si>
  <si>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</si>
  <si>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</si>
  <si>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</si>
  <si>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</si>
  <si>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</si>
  <si>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</si>
  <si>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</si>
  <si>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</si>
  <si>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</si>
  <si>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</si>
  <si>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</si>
  <si>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</si>
  <si>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</si>
  <si>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</si>
  <si>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</si>
  <si>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</si>
  <si>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</si>
  <si>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</si>
  <si>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</si>
  <si>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</si>
  <si>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</si>
  <si>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</si>
  <si>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</si>
  <si>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</si>
  <si>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</si>
  <si>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</si>
  <si>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</si>
  <si>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</si>
  <si>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</si>
  <si>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</si>
  <si>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</si>
  <si>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</si>
  <si>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</si>
  <si>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</si>
  <si>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</si>
  <si>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</si>
  <si>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</si>
  <si>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</si>
  <si>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</si>
  <si>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</si>
  <si>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</si>
  <si>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</si>
  <si>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</si>
  <si>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</si>
  <si>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</si>
  <si>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</si>
  <si>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</si>
  <si>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</si>
  <si>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</si>
  <si>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</si>
  <si>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</si>
  <si>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</si>
  <si>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</si>
  <si>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</si>
  <si>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</si>
  <si>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</si>
  <si>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</si>
  <si>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</si>
  <si>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</si>
  <si>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</si>
  <si>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</si>
  <si>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</si>
  <si>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</si>
  <si>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</si>
  <si>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</si>
  <si>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</si>
  <si>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</si>
  <si>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</si>
  <si>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</si>
  <si>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</si>
  <si>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</si>
  <si>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</si>
  <si>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</si>
  <si>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</si>
  <si>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</si>
  <si>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</si>
  <si>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</si>
  <si>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</si>
  <si>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</si>
  <si>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</si>
  <si>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</si>
  <si>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</si>
  <si>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</si>
  <si>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</si>
  <si>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</si>
  <si>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</si>
  <si>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</si>
  <si>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</si>
  <si>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</si>
  <si>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</si>
  <si>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</si>
  <si>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</si>
  <si>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</si>
  <si>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</si>
  <si>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</si>
  <si>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</si>
  <si>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</si>
  <si>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</si>
  <si>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</si>
  <si>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</si>
  <si>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</si>
  <si>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</si>
  <si>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</si>
  <si>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</si>
  <si>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</si>
  <si>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</si>
  <si>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</si>
  <si>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</si>
  <si>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</si>
  <si>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</si>
  <si>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</si>
  <si>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</si>
  <si>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</si>
  <si>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</si>
  <si>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</si>
  <si>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</si>
  <si>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</si>
  <si>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</si>
  <si>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</si>
  <si>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</si>
  <si>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</si>
  <si>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</si>
  <si>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</si>
  <si>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</si>
  <si>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</si>
  <si>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</si>
  <si>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</si>
  <si>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</si>
  <si>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</si>
  <si>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</si>
  <si>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</si>
  <si>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</si>
  <si>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</si>
  <si>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</si>
  <si>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</si>
  <si>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</si>
  <si>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</si>
  <si>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</si>
  <si>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</si>
  <si>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</si>
  <si>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</si>
  <si>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</si>
  <si>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</si>
  <si>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</si>
  <si>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</si>
  <si>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</si>
  <si>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</si>
  <si>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</si>
  <si>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</si>
  <si>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</si>
  <si>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</si>
  <si>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</si>
  <si>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</si>
  <si>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</si>
  <si>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</si>
  <si>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</si>
  <si>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</si>
  <si>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</si>
  <si>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</si>
  <si>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</si>
  <si>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</si>
  <si>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</si>
  <si>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</si>
  <si>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</si>
  <si>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</si>
  <si>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</si>
  <si>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</si>
  <si>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</si>
  <si>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</si>
  <si>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</si>
  <si>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</si>
  <si>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</si>
  <si>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</si>
  <si>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</si>
  <si>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</si>
  <si>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</si>
  <si>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</si>
  <si>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</si>
  <si>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</si>
  <si>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</si>
  <si>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</si>
  <si>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</si>
  <si>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</si>
  <si>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</si>
  <si>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</si>
  <si>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</si>
  <si>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</si>
  <si>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</si>
  <si>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</si>
  <si>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</si>
  <si>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</si>
  <si>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</si>
  <si>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</si>
  <si>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</si>
  <si>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</si>
  <si>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</si>
  <si>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</si>
  <si>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</si>
  <si>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</si>
  <si>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</si>
  <si>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</si>
  <si>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</si>
  <si>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</si>
  <si>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</si>
  <si>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</si>
  <si>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</si>
  <si>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</si>
  <si>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</si>
  <si>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</si>
  <si>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</si>
  <si>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</si>
  <si>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</si>
  <si>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</si>
  <si>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</si>
  <si>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</si>
  <si>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</si>
  <si>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</si>
  <si>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</si>
  <si>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</si>
  <si>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</si>
  <si>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</si>
  <si>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</si>
  <si>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</si>
  <si>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</si>
  <si>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</si>
  <si>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</si>
  <si>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</si>
  <si>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</si>
  <si>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</si>
  <si>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</si>
  <si>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</si>
  <si>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</si>
  <si>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</si>
  <si>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</si>
  <si>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</si>
  <si>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</si>
  <si>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</si>
  <si>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</si>
  <si>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</si>
  <si>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</si>
  <si>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</si>
  <si>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</si>
  <si>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</si>
  <si>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</si>
  <si>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</si>
  <si>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</si>
  <si>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</si>
  <si>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</si>
  <si>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</si>
  <si>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</si>
  <si>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</si>
  <si>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</si>
  <si>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</si>
  <si>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</si>
  <si>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</si>
  <si>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</si>
  <si>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</si>
  <si>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</si>
  <si>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</si>
  <si>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</si>
  <si>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</si>
  <si>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</si>
  <si>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</si>
  <si>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</si>
  <si>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</si>
  <si>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</si>
  <si>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</si>
  <si>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</si>
  <si>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</si>
  <si>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</si>
  <si>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</si>
  <si>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</si>
  <si>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</si>
  <si>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</si>
  <si>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</si>
  <si>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</si>
  <si>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</si>
  <si>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</si>
  <si>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</si>
  <si>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</si>
  <si>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</si>
  <si>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</si>
  <si>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</si>
  <si>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</si>
  <si>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</si>
  <si>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</si>
  <si>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</si>
  <si>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</si>
  <si>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</si>
  <si>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</si>
  <si>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</si>
  <si>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</si>
  <si>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</si>
  <si>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</si>
  <si>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</si>
  <si>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</si>
  <si>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</si>
  <si>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</si>
  <si>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</si>
  <si>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</si>
  <si>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</si>
  <si>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</si>
  <si>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</si>
  <si>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</si>
  <si>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</si>
  <si>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</si>
  <si>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</si>
  <si>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</si>
  <si>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</si>
  <si>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</si>
  <si>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</si>
  <si>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</si>
  <si>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</si>
  <si>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</si>
  <si>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</si>
  <si>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</si>
  <si>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</si>
  <si>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</si>
  <si>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</si>
  <si>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</si>
  <si>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</si>
  <si>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</si>
  <si>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</si>
  <si>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</si>
  <si>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</si>
  <si>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</si>
  <si>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</si>
  <si>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</si>
  <si>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</si>
  <si>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</si>
  <si>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</si>
  <si>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</si>
  <si>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</si>
  <si>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</si>
  <si>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</si>
  <si>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</si>
  <si>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</si>
  <si>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</si>
  <si>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</si>
  <si>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</si>
  <si>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</si>
  <si>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</si>
  <si>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</si>
  <si>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</si>
  <si>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</si>
  <si>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</si>
  <si>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</si>
  <si>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</si>
  <si>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</si>
  <si>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</si>
  <si>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</si>
  <si>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</si>
  <si>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</si>
  <si>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</si>
  <si>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</si>
  <si>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</si>
  <si>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</si>
  <si>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</si>
  <si>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</si>
  <si>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</si>
  <si>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</si>
  <si>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</si>
  <si>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</si>
  <si>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</si>
  <si>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</si>
  <si>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</si>
  <si>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</si>
  <si>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</si>
  <si>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</si>
  <si>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</si>
  <si>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</si>
  <si>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</si>
  <si>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</si>
  <si>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</si>
  <si>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</si>
  <si>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</si>
  <si>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</si>
  <si>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</si>
  <si>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</si>
  <si>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</si>
  <si>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</si>
  <si>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</si>
  <si>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</si>
  <si>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</si>
  <si>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</si>
  <si>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</si>
  <si>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</si>
  <si>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</si>
  <si>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</si>
  <si>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</si>
  <si>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</si>
  <si>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</si>
  <si>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</si>
  <si>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</si>
  <si>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</si>
  <si>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</si>
  <si>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</si>
  <si>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</si>
  <si>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</si>
  <si>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</si>
  <si>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</si>
  <si>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</si>
  <si>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</si>
  <si>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</si>
  <si>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</si>
  <si>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</si>
  <si>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</si>
  <si>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</si>
  <si>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</si>
  <si>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</si>
  <si>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</si>
  <si>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</si>
  <si>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</si>
  <si>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</si>
  <si>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</si>
  <si>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</si>
  <si>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</si>
  <si>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</si>
  <si>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</si>
  <si>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</si>
  <si>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</si>
  <si>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</si>
  <si>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</si>
  <si>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</si>
  <si>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</si>
  <si>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</si>
  <si>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</si>
  <si>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</si>
  <si>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</si>
  <si>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</si>
  <si>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</si>
  <si>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</si>
  <si>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</si>
  <si>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</si>
  <si>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</si>
  <si>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</si>
  <si>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</si>
  <si>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</si>
  <si>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</si>
  <si>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</si>
  <si>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</si>
  <si>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</si>
  <si>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</si>
  <si>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</si>
  <si>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</si>
  <si>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</si>
  <si>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</si>
  <si>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</si>
  <si>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</si>
  <si>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</si>
  <si>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</si>
  <si>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</si>
  <si>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</si>
  <si>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</si>
  <si>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</si>
  <si>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</si>
  <si>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</si>
  <si>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</si>
  <si>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</si>
  <si>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</si>
  <si>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</si>
  <si>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</si>
  <si>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</si>
  <si>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</si>
  <si>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</si>
  <si>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</si>
  <si>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</si>
  <si>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</si>
  <si>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</si>
  <si>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</si>
  <si>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</si>
  <si>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</si>
  <si>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</si>
  <si>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</si>
  <si>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</si>
  <si>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</si>
  <si>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</si>
  <si>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</si>
  <si>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</si>
  <si>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</si>
  <si>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</si>
  <si>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</si>
  <si>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</si>
  <si>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</si>
  <si>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</si>
  <si>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</si>
  <si>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</si>
  <si>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</si>
  <si>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</si>
  <si>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</si>
  <si>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</si>
  <si>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</si>
  <si>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</si>
  <si>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</si>
  <si>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</si>
  <si>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</si>
  <si>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</si>
  <si>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</si>
  <si>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</si>
  <si>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</si>
  <si>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</si>
  <si>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</si>
  <si>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</si>
  <si>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</si>
  <si>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</si>
  <si>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</si>
  <si>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</si>
  <si>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</si>
  <si>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</si>
  <si>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</si>
  <si>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</si>
  <si>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</si>
  <si>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</si>
  <si>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</si>
  <si>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</si>
  <si>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</si>
  <si>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</si>
  <si>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</si>
  <si>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</si>
  <si>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</si>
  <si>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</si>
  <si>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</si>
  <si>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</si>
  <si>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</si>
  <si>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</si>
  <si>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</si>
  <si>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</si>
  <si>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</si>
  <si>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</si>
  <si>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</si>
  <si>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</si>
  <si>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</si>
  <si>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</si>
  <si>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</si>
  <si>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</si>
  <si>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</si>
  <si>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</si>
  <si>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</si>
  <si>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</si>
  <si>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</si>
  <si>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</si>
  <si>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</si>
  <si>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</si>
  <si>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</si>
  <si>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</si>
  <si>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</si>
  <si>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</si>
  <si>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</si>
  <si>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</si>
  <si>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</si>
  <si>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</si>
  <si>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</si>
  <si>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</si>
  <si>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</si>
  <si>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</si>
  <si>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</si>
  <si>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</si>
  <si>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</si>
  <si>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</si>
  <si>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</si>
  <si>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</si>
  <si>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</si>
  <si>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</si>
  <si>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</si>
  <si>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</si>
  <si>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</si>
  <si>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</si>
  <si>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</si>
  <si>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</si>
  <si>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</si>
  <si>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</si>
  <si>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</si>
  <si>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</si>
  <si>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</si>
  <si>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</si>
  <si>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</si>
  <si>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</si>
  <si>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</si>
  <si>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</si>
  <si>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Climate Equity Reference Calculator (CERC)</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</si>
  <si>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</si>
  <si>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</si>
  <si>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</si>
  <si>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</si>
  <si>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</si>
  <si>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</si>
  <si>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</si>
  <si>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</si>
  <si>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</si>
  <si>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</si>
  <si>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</si>
  <si>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</si>
  <si>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</si>
  <si>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</si>
  <si>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</si>
  <si>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</si>
  <si>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</si>
  <si>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</si>
  <si>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</si>
  <si>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</si>
  <si>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</si>
  <si>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</si>
  <si>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</si>
  <si>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</si>
  <si>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</si>
  <si>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</si>
  <si>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</si>
  <si>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</si>
  <si>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</si>
  <si>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</si>
  <si>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</si>
  <si>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</si>
  <si>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</si>
  <si>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</si>
  <si>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</si>
  <si>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</si>
  <si>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</si>
  <si>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</si>
  <si>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</si>
  <si>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</si>
  <si>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</si>
  <si>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</si>
  <si>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</si>
  <si>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</si>
  <si>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</si>
  <si>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</si>
  <si>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</si>
  <si>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</si>
  <si>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</si>
  <si>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</si>
  <si>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</si>
  <si>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</si>
  <si>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</si>
  <si>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</si>
  <si>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</si>
  <si>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</si>
  <si>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</si>
  <si>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</si>
  <si>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</si>
  <si>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</si>
  <si>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</si>
  <si>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</si>
  <si>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</si>
  <si>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</si>
  <si>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</si>
  <si>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</si>
  <si>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</si>
  <si>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</si>
  <si>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</si>
  <si>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</si>
  <si>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</si>
  <si>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</si>
  <si>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</si>
  <si>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</si>
  <si>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</si>
  <si>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</si>
  <si>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</si>
  <si>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</si>
  <si>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</si>
  <si>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</si>
  <si>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</si>
  <si>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</si>
  <si>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</si>
  <si>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</si>
  <si>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</si>
  <si>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</si>
  <si>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</si>
  <si>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</si>
  <si>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</si>
  <si>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</si>
  <si>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</si>
  <si>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</si>
  <si>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</si>
  <si>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</si>
  <si>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</si>
  <si>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</si>
  <si>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</si>
  <si>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</si>
  <si>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</si>
  <si>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</si>
  <si>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</si>
  <si>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</si>
  <si>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</si>
  <si>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</si>
  <si>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</si>
  <si>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</si>
  <si>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</si>
  <si>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</si>
  <si>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</si>
  <si>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</si>
  <si>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</si>
  <si>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</si>
  <si>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</si>
  <si>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</si>
  <si>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</si>
  <si>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</si>
  <si>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</si>
  <si>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</si>
  <si>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</si>
  <si>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</si>
  <si>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</si>
  <si>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</si>
  <si>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</si>
  <si>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</si>
  <si>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</si>
  <si>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</si>
  <si>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</si>
  <si>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</si>
  <si>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</si>
  <si>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</si>
  <si>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</si>
  <si>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</si>
  <si>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</si>
  <si>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</si>
  <si>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</si>
  <si>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</si>
  <si>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</si>
  <si>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</si>
  <si>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</si>
  <si>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</si>
  <si>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</si>
  <si>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</si>
  <si>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</si>
  <si>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</si>
  <si>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</si>
  <si>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</si>
  <si>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</si>
  <si>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</si>
  <si>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</si>
  <si>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</si>
  <si>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</si>
  <si>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</si>
  <si>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</si>
  <si>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</si>
  <si>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</si>
  <si>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</si>
  <si>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</si>
  <si>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</si>
  <si>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</si>
  <si>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</si>
  <si>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</si>
  <si>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</si>
  <si>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</si>
  <si>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</si>
  <si>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</si>
  <si>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</si>
  <si>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</si>
  <si>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</si>
  <si>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</si>
  <si>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</si>
  <si>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</si>
  <si>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</si>
  <si>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</si>
  <si>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</si>
  <si>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</si>
  <si>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</si>
  <si>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</si>
  <si>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</si>
  <si>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</si>
  <si>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</si>
  <si>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</si>
  <si>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</si>
  <si>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</si>
  <si>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</si>
  <si>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</si>
  <si>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</si>
  <si>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</si>
  <si>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</si>
  <si>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</si>
  <si>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</si>
  <si>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</si>
  <si>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</si>
  <si>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</si>
  <si>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</si>
  <si>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</si>
  <si>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</si>
  <si>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</si>
  <si>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</si>
  <si>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</si>
  <si>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</si>
  <si>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</si>
  <si>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</si>
  <si>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</si>
  <si>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</si>
  <si>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</si>
  <si>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</si>
  <si>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</si>
  <si>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</si>
  <si>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</si>
  <si>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</si>
  <si>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</si>
  <si>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</si>
  <si>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</si>
  <si>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</si>
  <si>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</si>
  <si>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</si>
  <si>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</si>
  <si>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</si>
  <si>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</si>
  <si>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</si>
  <si>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</si>
  <si>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</si>
  <si>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</si>
  <si>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</si>
  <si>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</si>
  <si>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</si>
  <si>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</si>
  <si>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</si>
  <si>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inclusive industrialisation</t>
  </si>
  <si>
    <t>TZ</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</si>
  <si>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</si>
  <si>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</si>
  <si>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</si>
  <si>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</si>
  <si>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</si>
  <si>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</si>
  <si>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</si>
  <si>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</si>
  <si>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</si>
  <si>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</si>
  <si>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</si>
  <si>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</si>
  <si>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</si>
  <si>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</si>
  <si>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</si>
  <si>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</si>
  <si>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</si>
  <si>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</si>
  <si>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</si>
  <si>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</si>
  <si>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</si>
  <si>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</si>
  <si>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</si>
  <si>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</si>
  <si>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</si>
  <si>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</si>
  <si>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</si>
  <si>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</si>
  <si>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</si>
  <si>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</si>
  <si>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</si>
  <si>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</si>
  <si>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</si>
  <si>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</si>
  <si>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</si>
  <si>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</si>
  <si>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</si>
  <si>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</si>
  <si>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</si>
  <si>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</si>
  <si>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</si>
  <si>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</si>
  <si>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</si>
  <si>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</si>
  <si>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</si>
  <si>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</si>
  <si>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</si>
  <si>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</si>
  <si>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</si>
  <si>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</si>
  <si>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</si>
  <si>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</si>
  <si>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</si>
  <si>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</si>
  <si>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</si>
  <si>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</si>
  <si>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</si>
  <si>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</si>
  <si>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</si>
  <si>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</si>
  <si>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</si>
  <si>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</si>
  <si>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</si>
  <si>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</si>
  <si>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</si>
  <si>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</si>
  <si>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</si>
  <si>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</si>
  <si>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</si>
  <si>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</si>
  <si>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</si>
  <si>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</si>
  <si>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</si>
  <si>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</si>
  <si>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</si>
  <si>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</si>
  <si>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</si>
  <si>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</si>
  <si>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</si>
  <si>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</si>
  <si>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</si>
  <si>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</si>
  <si>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</si>
  <si>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</si>
  <si>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</si>
  <si>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</si>
  <si>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</si>
  <si>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</si>
  <si>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</si>
  <si>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</si>
  <si>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</si>
  <si>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</si>
  <si>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</si>
  <si>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</si>
  <si>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</si>
  <si>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</si>
  <si>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</si>
  <si>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</si>
  <si>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</si>
  <si>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</si>
  <si>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</si>
  <si>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</si>
  <si>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</si>
  <si>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</si>
  <si>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</si>
  <si>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</si>
  <si>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</si>
  <si>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</si>
  <si>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</si>
  <si>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</si>
  <si>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</si>
  <si>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</si>
  <si>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</si>
  <si>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</si>
  <si>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</si>
  <si>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</si>
  <si>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</si>
  <si>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</si>
  <si>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</si>
  <si>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</si>
  <si>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</si>
  <si>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</si>
  <si>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</si>
  <si>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</si>
  <si>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</si>
  <si>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</si>
  <si>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</si>
  <si>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</si>
  <si>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</si>
  <si>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</si>
  <si>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</si>
  <si>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</si>
  <si>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</si>
  <si>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</si>
  <si>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</si>
  <si>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</si>
  <si>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</si>
  <si>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</si>
  <si>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</si>
  <si>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</si>
  <si>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</si>
  <si>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</si>
  <si>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</si>
  <si>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</si>
  <si>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</si>
  <si>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</si>
  <si>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</si>
  <si>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</si>
  <si>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</si>
  <si>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</si>
  <si>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</si>
  <si>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</si>
  <si>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</si>
  <si>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</si>
  <si>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</si>
  <si>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</si>
  <si>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</si>
  <si>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</si>
  <si>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</si>
  <si>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</si>
  <si>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</si>
  <si>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</si>
  <si>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</si>
  <si>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</si>
  <si>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</si>
  <si>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</si>
  <si>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</si>
  <si>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</si>
  <si>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</si>
  <si>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</si>
  <si>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</si>
  <si>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</si>
  <si>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</si>
  <si>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</si>
  <si>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</si>
  <si>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</si>
  <si>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</si>
  <si>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</si>
  <si>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</si>
  <si>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</si>
  <si>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</si>
  <si>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</si>
  <si>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</si>
  <si>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</si>
  <si>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</si>
  <si>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</si>
  <si>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</si>
  <si>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</si>
  <si>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</si>
  <si>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</si>
  <si>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</si>
  <si>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</si>
  <si>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</si>
  <si>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</si>
  <si>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</si>
  <si>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</si>
  <si>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</si>
  <si>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</si>
  <si>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</si>
  <si>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</si>
  <si>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</si>
  <si>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</si>
  <si>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</si>
  <si>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</si>
  <si>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</si>
  <si>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</si>
  <si>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</si>
  <si>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</si>
  <si>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</si>
  <si>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</si>
  <si>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</si>
  <si>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</si>
  <si>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</si>
  <si>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</si>
  <si>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</si>
  <si>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</si>
  <si>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</si>
  <si>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</si>
  <si>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</si>
  <si>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</si>
  <si>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</si>
  <si>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</si>
  <si>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</si>
  <si>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</si>
  <si>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</si>
  <si>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</si>
  <si>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</si>
  <si>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</si>
  <si>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</si>
  <si>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</si>
  <si>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</si>
  <si>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</si>
  <si>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</si>
  <si>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</si>
  <si>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</si>
  <si>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</si>
  <si>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</si>
  <si>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</si>
  <si>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</si>
  <si>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</si>
  <si>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</si>
  <si>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</si>
  <si>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</si>
  <si>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</si>
  <si>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</si>
  <si>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</si>
  <si>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</si>
  <si>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</si>
  <si>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</si>
  <si>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</si>
  <si>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</si>
  <si>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</si>
  <si>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</si>
  <si>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</si>
  <si>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</si>
  <si>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</si>
  <si>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</si>
  <si>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</si>
  <si>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</si>
  <si>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</si>
  <si>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</si>
  <si>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</si>
  <si>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</si>
  <si>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</si>
  <si>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</si>
  <si>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</si>
  <si>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</si>
  <si>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</si>
  <si>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</si>
  <si>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</si>
  <si>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</si>
  <si>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</si>
  <si>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</si>
  <si>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</si>
  <si>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</si>
  <si>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</si>
  <si>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</si>
  <si>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</si>
  <si>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</si>
  <si>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</si>
  <si>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</si>
  <si>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</si>
  <si>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</si>
  <si>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</si>
  <si>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</si>
  <si>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</si>
  <si>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</si>
  <si>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</si>
  <si>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</si>
  <si>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</si>
  <si>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</si>
  <si>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</si>
  <si>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</si>
  <si>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</si>
  <si>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</si>
  <si>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</si>
  <si>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</si>
  <si>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</si>
  <si>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</si>
  <si>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</si>
  <si>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</si>
  <si>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</si>
  <si>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</si>
  <si>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</si>
  <si>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</si>
  <si>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</si>
  <si>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</si>
  <si>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</si>
  <si>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</si>
  <si>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</si>
  <si>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</si>
  <si>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</si>
  <si>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</si>
  <si>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</si>
  <si>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</si>
  <si>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</si>
  <si>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</si>
  <si>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</si>
  <si>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</si>
  <si>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</si>
  <si>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</si>
  <si>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</si>
  <si>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</si>
  <si>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</si>
  <si>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</si>
  <si>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</si>
  <si>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</si>
  <si>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</si>
  <si>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</si>
  <si>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</si>
  <si>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</si>
  <si>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</si>
  <si>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</si>
  <si>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</si>
  <si>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</si>
  <si>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</si>
  <si>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</si>
  <si>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</si>
  <si>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</si>
  <si>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</si>
  <si>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</si>
  <si>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</si>
  <si>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</si>
  <si>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</si>
  <si>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</si>
  <si>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</si>
  <si>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</si>
  <si>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</si>
  <si>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</si>
  <si>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</si>
  <si>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</si>
  <si>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</si>
  <si>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</si>
  <si>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</si>
  <si>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</si>
  <si>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</si>
  <si>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</si>
  <si>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</si>
  <si>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</si>
  <si>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</si>
  <si>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</si>
  <si>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</si>
  <si>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</si>
  <si>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</si>
  <si>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</si>
  <si>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</si>
  <si>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</si>
  <si>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</si>
  <si>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</si>
  <si>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</si>
  <si>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</si>
  <si>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</si>
  <si>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</si>
  <si>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</si>
  <si>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</si>
  <si>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</si>
  <si>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</si>
  <si>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</si>
  <si>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</si>
  <si>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</si>
  <si>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</si>
  <si>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</si>
  <si>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</si>
  <si>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</si>
  <si>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</si>
  <si>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</si>
  <si>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</si>
  <si>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</si>
  <si>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</si>
  <si>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</si>
  <si>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</si>
  <si>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</si>
  <si>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</si>
  <si>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</si>
  <si>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</si>
  <si>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</si>
  <si>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</si>
  <si>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</si>
  <si>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</si>
  <si>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</si>
  <si>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</si>
  <si>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</si>
  <si>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</si>
  <si>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</si>
  <si>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</si>
  <si>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</si>
  <si>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</si>
  <si>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</si>
  <si>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</si>
  <si>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</si>
  <si>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</si>
  <si>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</si>
  <si>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</si>
  <si>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</si>
  <si>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</si>
  <si>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</si>
  <si>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</si>
  <si>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</si>
  <si>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</si>
  <si>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</si>
  <si>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</si>
  <si>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</si>
  <si>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</si>
  <si>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</si>
  <si>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</si>
  <si>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</si>
  <si>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</si>
  <si>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</si>
  <si>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</si>
  <si>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</si>
  <si>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</si>
  <si>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</si>
  <si>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</si>
  <si>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</si>
  <si>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</si>
  <si>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</si>
  <si>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</si>
  <si>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</si>
  <si>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</si>
  <si>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</si>
  <si>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</si>
  <si>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</si>
  <si>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</si>
  <si>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</si>
  <si>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</si>
  <si>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</si>
  <si>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</si>
  <si>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</si>
  <si>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</si>
  <si>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</si>
  <si>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</si>
  <si>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</si>
  <si>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</si>
  <si>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</si>
  <si>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</si>
  <si>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</si>
  <si>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</si>
  <si>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</si>
  <si>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</si>
  <si>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</si>
  <si>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</si>
  <si>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</si>
  <si>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</si>
  <si>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</si>
  <si>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</si>
  <si>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</si>
  <si>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</si>
  <si>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</si>
  <si>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</si>
  <si>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</si>
  <si>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</si>
  <si>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</si>
  <si>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</si>
  <si>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</si>
  <si>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</si>
  <si>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</si>
  <si>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</si>
  <si>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</si>
  <si>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</si>
  <si>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</si>
  <si>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</si>
  <si>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</si>
  <si>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</si>
  <si>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</si>
  <si>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</si>
  <si>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</si>
  <si>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</si>
  <si>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</si>
  <si>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</si>
  <si>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</si>
  <si>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</si>
  <si>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</si>
  <si>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</si>
  <si>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</si>
  <si>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</si>
  <si>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</si>
  <si>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</si>
  <si>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</si>
  <si>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</si>
  <si>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</si>
  <si>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</si>
  <si>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</si>
  <si>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</si>
  <si>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</si>
  <si>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</si>
  <si>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</si>
  <si>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</si>
  <si>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</si>
  <si>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</si>
  <si>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</si>
  <si>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</si>
  <si>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</si>
  <si>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</si>
  <si>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</si>
  <si>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</si>
  <si>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</si>
  <si>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</si>
  <si>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</si>
  <si>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</si>
  <si>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</si>
  <si>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</si>
  <si>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</si>
  <si>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</si>
  <si>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</si>
  <si>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</si>
  <si>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</si>
  <si>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</si>
  <si>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</si>
  <si>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</si>
  <si>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</si>
  <si>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</si>
  <si>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</si>
  <si>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</si>
  <si>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</si>
  <si>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</si>
  <si>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</si>
  <si>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</si>
  <si>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</si>
  <si>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</si>
  <si>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</si>
  <si>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</si>
  <si>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</si>
  <si>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</si>
  <si>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</si>
  <si>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</si>
  <si>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</si>
  <si>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</si>
  <si>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</si>
  <si>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</si>
  <si>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</si>
  <si>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</si>
  <si>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</si>
  <si>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</si>
  <si>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</si>
  <si>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</si>
  <si>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</si>
  <si>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</si>
  <si>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</si>
  <si>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</si>
  <si>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</si>
  <si>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</si>
  <si>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</si>
  <si>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</si>
  <si>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</si>
  <si>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</si>
  <si>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</si>
  <si>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</si>
  <si>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</si>
  <si>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</si>
  <si>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</si>
  <si>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</si>
  <si>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</si>
  <si>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</si>
  <si>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</si>
  <si>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</si>
  <si>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ZA, NG</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</si>
  <si>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</si>
  <si>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</si>
  <si>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</si>
  <si>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</si>
  <si>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</si>
  <si>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</si>
  <si>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</si>
  <si>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</si>
  <si>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</si>
  <si>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</si>
  <si>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</si>
  <si>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</si>
  <si>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</si>
  <si>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</si>
  <si>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</si>
  <si>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</si>
  <si>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</si>
  <si>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</si>
  <si>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</si>
  <si>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</si>
  <si>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</si>
  <si>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</si>
  <si>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</si>
  <si>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</si>
  <si>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</si>
  <si>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</si>
  <si>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</si>
  <si>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</si>
  <si>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</si>
  <si>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</si>
  <si>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</si>
  <si>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</si>
  <si>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</si>
  <si>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</si>
  <si>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</si>
  <si>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</si>
  <si>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</si>
  <si>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</si>
  <si>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</si>
  <si>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</si>
  <si>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</si>
  <si>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</si>
  <si>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</si>
  <si>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</si>
  <si>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</si>
  <si>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</si>
  <si>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</si>
  <si>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</si>
  <si>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</si>
  <si>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</si>
  <si>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</si>
  <si>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</si>
  <si>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</si>
  <si>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</si>
  <si>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</si>
  <si>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</si>
  <si>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</si>
  <si>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</si>
  <si>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</si>
  <si>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</si>
  <si>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</si>
  <si>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</si>
  <si>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</si>
  <si>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</si>
  <si>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</si>
  <si>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</si>
  <si>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</si>
  <si>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</si>
  <si>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</si>
  <si>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</si>
  <si>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</si>
  <si>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</si>
  <si>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</si>
  <si>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</si>
  <si>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</si>
  <si>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</si>
  <si>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</si>
  <si>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</si>
  <si>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</si>
  <si>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</si>
  <si>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</si>
  <si>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</si>
  <si>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</si>
  <si>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</si>
  <si>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</si>
  <si>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</si>
  <si>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</si>
  <si>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</si>
  <si>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</si>
  <si>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</si>
  <si>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</si>
  <si>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</si>
  <si>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</si>
  <si>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</si>
  <si>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</si>
  <si>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</si>
  <si>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</si>
  <si>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</si>
  <si>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</si>
  <si>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</si>
  <si>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</si>
  <si>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</si>
  <si>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</si>
  <si>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</si>
  <si>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</si>
  <si>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</si>
  <si>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</si>
  <si>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</si>
  <si>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</si>
  <si>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</si>
  <si>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</si>
  <si>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</si>
  <si>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</si>
  <si>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</si>
  <si>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</si>
  <si>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</si>
  <si>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</si>
  <si>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</si>
  <si>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</si>
  <si>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</si>
  <si>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</si>
  <si>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</si>
  <si>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</si>
  <si>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</si>
  <si>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</si>
  <si>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</si>
  <si>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</si>
  <si>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</si>
  <si>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</si>
  <si>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</si>
  <si>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</si>
  <si>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</si>
  <si>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</si>
  <si>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</si>
  <si>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</si>
  <si>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</si>
  <si>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</si>
  <si>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</si>
  <si>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</si>
  <si>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</si>
  <si>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</si>
  <si>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</si>
  <si>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</si>
  <si>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</si>
  <si>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</si>
  <si>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</si>
  <si>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</si>
  <si>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</si>
  <si>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</si>
  <si>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</si>
  <si>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</si>
  <si>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</si>
  <si>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</si>
  <si>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</si>
  <si>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</si>
  <si>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</si>
  <si>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</si>
  <si>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</si>
  <si>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</si>
  <si>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</si>
  <si>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</si>
  <si>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</si>
  <si>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</si>
  <si>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</si>
  <si>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</si>
  <si>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</si>
  <si>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</si>
  <si>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</si>
  <si>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</si>
  <si>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</si>
  <si>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</si>
  <si>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</si>
  <si>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</si>
  <si>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</si>
  <si>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</si>
  <si>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</si>
  <si>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</si>
  <si>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</si>
  <si>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</si>
  <si>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</si>
  <si>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</si>
  <si>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</si>
  <si>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</si>
  <si>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</si>
  <si>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</si>
  <si>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</si>
  <si>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</si>
  <si>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</si>
  <si>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</si>
  <si>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</si>
  <si>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</si>
  <si>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</si>
  <si>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</si>
  <si>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</si>
  <si>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</si>
  <si>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</si>
  <si>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</si>
  <si>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</si>
  <si>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</si>
  <si>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</si>
  <si>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</si>
  <si>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</si>
  <si>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</si>
  <si>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</si>
  <si>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</si>
  <si>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</si>
  <si>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</si>
  <si>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</si>
  <si>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</si>
  <si>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</si>
  <si>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</si>
  <si>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</si>
  <si>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</si>
  <si>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</si>
  <si>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</si>
  <si>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</si>
  <si>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</si>
  <si>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</si>
  <si>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</si>
  <si>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</si>
  <si>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</si>
  <si>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</si>
  <si>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</si>
  <si>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</si>
  <si>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</si>
  <si>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</si>
  <si>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</si>
  <si>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</si>
  <si>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</si>
  <si>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</si>
  <si>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</si>
  <si>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</si>
  <si>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</si>
  <si>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</si>
  <si>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</si>
  <si>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</si>
  <si>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</si>
  <si>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</si>
  <si>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</si>
  <si>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</si>
  <si>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</si>
  <si>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</si>
  <si>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</si>
  <si>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</si>
  <si>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</si>
  <si>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</si>
  <si>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</si>
  <si>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</si>
  <si>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</si>
  <si>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</si>
  <si>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</si>
  <si>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</si>
  <si>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</si>
  <si>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</si>
  <si>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</si>
  <si>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</si>
  <si>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</si>
  <si>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</si>
  <si>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</si>
  <si>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</si>
  <si>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</si>
  <si>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</si>
  <si>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</si>
  <si>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</si>
  <si>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</si>
  <si>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</si>
  <si>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</si>
  <si>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</si>
  <si>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</si>
  <si>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</si>
  <si>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</si>
  <si>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</si>
  <si>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</si>
  <si>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</si>
  <si>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</si>
  <si>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</si>
  <si>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</si>
  <si>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</si>
  <si>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</si>
  <si>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</si>
  <si>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</si>
  <si>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</si>
  <si>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</si>
  <si>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</si>
  <si>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</si>
  <si>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</si>
  <si>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</si>
  <si>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</si>
  <si>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</si>
  <si>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</si>
  <si>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</si>
  <si>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</si>
  <si>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</si>
  <si>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</si>
  <si>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</si>
  <si>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</si>
  <si>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</si>
  <si>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</si>
  <si>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</si>
  <si>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</si>
  <si>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</si>
  <si>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</si>
  <si>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</si>
  <si>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</si>
  <si>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</si>
  <si>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</si>
  <si>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</si>
  <si>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</si>
  <si>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</si>
  <si>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</si>
  <si>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</si>
  <si>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</si>
  <si>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</si>
  <si>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</si>
  <si>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</si>
  <si>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</si>
  <si>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</si>
  <si>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</si>
  <si>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</si>
  <si>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</si>
  <si>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</si>
  <si>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</si>
  <si>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</si>
  <si>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</si>
  <si>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</si>
  <si>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</si>
  <si>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</si>
  <si>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</si>
  <si>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CN, EG</t>
  </si>
  <si>
    <t>2016</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</si>
  <si>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</si>
  <si>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</si>
  <si>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</si>
  <si>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</si>
  <si>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</si>
  <si>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</si>
  <si>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</si>
  <si>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</si>
  <si>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</si>
  <si>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</si>
  <si>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</si>
  <si>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</si>
  <si>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</si>
  <si>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</si>
  <si>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</si>
  <si>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</si>
  <si>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</si>
  <si>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</si>
  <si>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</si>
  <si>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</si>
  <si>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</si>
  <si>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</si>
  <si>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</si>
  <si>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</si>
  <si>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</si>
  <si>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</si>
  <si>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</si>
  <si>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</si>
  <si>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</si>
  <si>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</si>
  <si>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</si>
  <si>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</si>
  <si>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</si>
  <si>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</si>
  <si>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</si>
  <si>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</si>
  <si>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</si>
  <si>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</si>
  <si>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</si>
  <si>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</si>
  <si>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</si>
  <si>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</si>
  <si>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</si>
  <si>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</si>
  <si>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</si>
  <si>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</si>
  <si>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</si>
  <si>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</si>
  <si>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</si>
  <si>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</si>
  <si>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</si>
  <si>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</si>
  <si>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</si>
  <si>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</si>
  <si>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</si>
  <si>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</si>
  <si>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</si>
  <si>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</si>
  <si>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</si>
  <si>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</si>
  <si>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</si>
  <si>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</si>
  <si>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</si>
  <si>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</si>
  <si>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</si>
  <si>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</si>
  <si>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</si>
  <si>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</si>
  <si>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</si>
  <si>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</si>
  <si>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</si>
  <si>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</si>
  <si>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</si>
  <si>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</si>
  <si>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</si>
  <si>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</si>
  <si>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</si>
  <si>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</si>
  <si>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</si>
  <si>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</si>
  <si>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</si>
  <si>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</si>
  <si>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</si>
  <si>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</si>
  <si>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</si>
  <si>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</si>
  <si>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</si>
  <si>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</si>
  <si>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</si>
  <si>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</si>
  <si>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</si>
  <si>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</si>
  <si>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</si>
  <si>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</si>
  <si>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</si>
  <si>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</si>
  <si>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</si>
  <si>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</si>
  <si>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</si>
  <si>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</si>
  <si>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</si>
  <si>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</si>
  <si>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</si>
  <si>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</si>
  <si>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</si>
  <si>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</si>
  <si>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</si>
  <si>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</si>
  <si>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</si>
  <si>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</si>
  <si>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</si>
  <si>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</si>
  <si>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</si>
  <si>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</si>
  <si>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</si>
  <si>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</si>
  <si>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</si>
  <si>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</si>
  <si>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</si>
  <si>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</si>
  <si>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</si>
  <si>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</si>
  <si>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</si>
  <si>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</si>
  <si>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</si>
  <si>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</si>
  <si>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</si>
  <si>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</si>
  <si>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</si>
  <si>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</si>
  <si>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</si>
  <si>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</si>
  <si>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</si>
  <si>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</si>
  <si>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</si>
  <si>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</si>
  <si>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</si>
  <si>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</si>
  <si>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</si>
  <si>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</si>
  <si>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</si>
  <si>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</si>
  <si>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</si>
  <si>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</si>
  <si>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</si>
  <si>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</si>
  <si>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</si>
  <si>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</si>
  <si>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</si>
  <si>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</si>
  <si>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</si>
  <si>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</si>
  <si>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</si>
  <si>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</si>
  <si>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</si>
  <si>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</si>
  <si>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</si>
  <si>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</si>
  <si>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</si>
  <si>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</si>
  <si>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</si>
  <si>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</si>
  <si>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</si>
  <si>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</si>
  <si>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</si>
  <si>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</si>
  <si>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</si>
  <si>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</si>
  <si>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</si>
  <si>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</si>
  <si>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</si>
  <si>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</si>
  <si>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</si>
  <si>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</si>
  <si>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</si>
  <si>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</si>
  <si>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</si>
  <si>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</si>
  <si>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</si>
  <si>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</si>
  <si>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</si>
  <si>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</si>
  <si>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</si>
  <si>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</si>
  <si>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</si>
  <si>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</si>
  <si>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</si>
  <si>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</si>
  <si>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</si>
  <si>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</si>
  <si>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</si>
  <si>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</si>
  <si>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</si>
  <si>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</si>
  <si>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</si>
  <si>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</si>
  <si>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</si>
  <si>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</si>
  <si>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</si>
  <si>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</si>
  <si>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</si>
  <si>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</si>
  <si>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</si>
  <si>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</si>
  <si>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</si>
  <si>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</si>
  <si>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</si>
  <si>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</si>
  <si>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</si>
  <si>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</si>
  <si>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</si>
  <si>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</si>
  <si>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</si>
  <si>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</si>
  <si>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</si>
  <si>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</si>
  <si>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</si>
  <si>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</si>
  <si>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</si>
  <si>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</si>
  <si>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</si>
  <si>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</si>
  <si>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</si>
  <si>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</si>
  <si>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</si>
  <si>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</si>
  <si>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</si>
  <si>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</si>
  <si>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</si>
  <si>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</si>
  <si>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</si>
  <si>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</si>
  <si>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</si>
  <si>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</si>
  <si>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</si>
  <si>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</si>
  <si>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</si>
  <si>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</si>
  <si>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</si>
  <si>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</si>
  <si>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</si>
  <si>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</si>
  <si>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</si>
  <si>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</si>
  <si>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</si>
  <si>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</si>
  <si>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</si>
  <si>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</si>
  <si>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</si>
  <si>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</si>
  <si>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</si>
  <si>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</si>
  <si>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</si>
  <si>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</si>
  <si>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</si>
  <si>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</si>
  <si>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</si>
  <si>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</si>
  <si>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</si>
  <si>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</si>
  <si>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</si>
  <si>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</si>
  <si>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</si>
  <si>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</si>
  <si>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</si>
  <si>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</si>
  <si>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</si>
  <si>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</si>
  <si>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</si>
  <si>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</si>
  <si>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</si>
  <si>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</si>
  <si>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</si>
  <si>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</si>
  <si>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</si>
  <si>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</si>
  <si>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</si>
  <si>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</si>
  <si>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</si>
  <si>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</si>
  <si>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</si>
  <si>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</si>
  <si>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</si>
  <si>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</si>
  <si>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</si>
  <si>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</si>
  <si>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</si>
  <si>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</si>
  <si>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</si>
  <si>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</si>
  <si>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</si>
  <si>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</si>
  <si>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</si>
  <si>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</si>
  <si>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</si>
  <si>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</si>
  <si>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</si>
  <si>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</si>
  <si>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</si>
  <si>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</si>
  <si>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</si>
  <si>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</si>
  <si>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</si>
  <si>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</si>
  <si>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</si>
  <si>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</si>
  <si>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</si>
  <si>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</si>
  <si>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</si>
  <si>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</si>
  <si>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</si>
  <si>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</si>
  <si>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</si>
  <si>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</si>
  <si>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</si>
  <si>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</si>
  <si>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</si>
  <si>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</si>
  <si>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</si>
  <si>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</si>
  <si>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</si>
  <si>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</si>
  <si>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</si>
  <si>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</si>
  <si>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</si>
  <si>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</si>
  <si>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</si>
  <si>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</si>
  <si>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</si>
  <si>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</si>
  <si>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</si>
  <si>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</si>
  <si>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</si>
  <si>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</si>
  <si>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</si>
  <si>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</si>
  <si>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</si>
  <si>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</si>
  <si>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</si>
  <si>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</si>
  <si>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</si>
  <si>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</si>
  <si>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</si>
  <si>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</si>
  <si>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</si>
  <si>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</si>
  <si>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</si>
  <si>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</si>
  <si>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</si>
  <si>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</si>
  <si>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</si>
  <si>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</si>
  <si>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</si>
  <si>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</si>
  <si>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</si>
  <si>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</si>
  <si>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</si>
  <si>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</si>
  <si>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capacity_expansion</t>
  </si>
  <si>
    <t>GIS</t>
  </si>
  <si>
    <t>geospatial_electrification</t>
  </si>
  <si>
    <t>Balmorel</t>
  </si>
  <si>
    <t>Calliope</t>
  </si>
  <si>
    <t>PyPSA</t>
  </si>
  <si>
    <t>demand_forecast</t>
  </si>
  <si>
    <t>Dispa-SET</t>
  </si>
  <si>
    <t>LISFLOOD</t>
  </si>
  <si>
    <t>hydrological</t>
  </si>
  <si>
    <t>MAED</t>
  </si>
  <si>
    <t>NEMO</t>
  </si>
  <si>
    <t>SWITCH</t>
  </si>
  <si>
    <t>FlexTool</t>
  </si>
  <si>
    <t>production_cost</t>
  </si>
  <si>
    <t>DIME</t>
  </si>
  <si>
    <t>QGIS</t>
  </si>
  <si>
    <t>WEAP</t>
  </si>
  <si>
    <t>SIMPACTS</t>
  </si>
  <si>
    <t>NECAL2050</t>
  </si>
  <si>
    <t>hybrid_optimization</t>
  </si>
  <si>
    <t>system_dynamics</t>
  </si>
  <si>
    <t>reliability</t>
  </si>
  <si>
    <t>PSS/E</t>
  </si>
  <si>
    <t>CEA</t>
  </si>
  <si>
    <t>Aspen Plus</t>
  </si>
  <si>
    <t>GeoCLEWs</t>
  </si>
  <si>
    <t>Clewsy</t>
  </si>
  <si>
    <t>SWAT</t>
  </si>
  <si>
    <t>PVGIS</t>
  </si>
  <si>
    <t>PVWatts</t>
  </si>
  <si>
    <t>LUT-ESTM</t>
  </si>
  <si>
    <t>Greenius</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</si>
  <si>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</si>
  <si>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</si>
  <si>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</si>
  <si>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</si>
  <si>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</si>
  <si>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</si>
  <si>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</si>
  <si>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</si>
  <si>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</si>
  <si>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</si>
  <si>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</si>
  <si>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</si>
  <si>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</si>
  <si>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</si>
  <si>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</si>
  <si>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</si>
  <si>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</si>
  <si>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</si>
  <si>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</si>
  <si>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</si>
  <si>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</si>
  <si>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</si>
  <si>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</si>
  <si>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</si>
  <si>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</si>
  <si>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</si>
  <si>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</si>
  <si>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</si>
  <si>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</si>
  <si>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</si>
  <si>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</si>
  <si>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</si>
  <si>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</si>
  <si>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</si>
  <si>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</si>
  <si>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</si>
  <si>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</si>
  <si>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</si>
  <si>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</si>
  <si>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</si>
  <si>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</si>
  <si>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</si>
  <si>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</si>
  <si>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</si>
  <si>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</si>
  <si>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</si>
  <si>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</si>
  <si>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</si>
  <si>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</si>
  <si>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</si>
  <si>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</si>
  <si>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</si>
  <si>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</si>
  <si>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</si>
  <si>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</si>
  <si>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</si>
  <si>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</si>
  <si>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</si>
  <si>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</si>
  <si>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</si>
  <si>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</si>
  <si>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</si>
  <si>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</si>
  <si>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</si>
  <si>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</si>
  <si>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</si>
  <si>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</si>
  <si>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</si>
  <si>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</si>
  <si>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</si>
  <si>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</si>
  <si>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</si>
  <si>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</si>
  <si>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</si>
  <si>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</si>
  <si>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</si>
  <si>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</si>
  <si>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</si>
  <si>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</si>
  <si>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</si>
  <si>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</si>
  <si>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</si>
  <si>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</si>
  <si>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</si>
  <si>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</si>
  <si>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</si>
  <si>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</si>
  <si>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</si>
  <si>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</si>
  <si>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</si>
  <si>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</si>
  <si>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</si>
  <si>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</si>
  <si>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</si>
  <si>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</si>
  <si>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</si>
  <si>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</si>
  <si>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</si>
  <si>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</si>
  <si>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</si>
  <si>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</si>
  <si>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</si>
  <si>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</si>
  <si>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</si>
  <si>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</si>
  <si>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</si>
  <si>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</si>
  <si>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</si>
  <si>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</si>
  <si>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</si>
  <si>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</si>
  <si>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</si>
  <si>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</si>
  <si>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</si>
  <si>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</si>
  <si>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</si>
  <si>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</si>
  <si>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</si>
  <si>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</si>
  <si>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</si>
  <si>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</si>
  <si>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</si>
  <si>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</si>
  <si>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</si>
  <si>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</si>
  <si>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</si>
  <si>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</si>
  <si>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</si>
  <si>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</si>
  <si>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</si>
  <si>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</si>
  <si>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</si>
  <si>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</si>
  <si>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</si>
  <si>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</si>
  <si>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</si>
  <si>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</si>
  <si>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</si>
  <si>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</si>
  <si>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</si>
  <si>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</si>
  <si>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</si>
  <si>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</si>
  <si>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</si>
  <si>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</si>
  <si>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</si>
  <si>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</si>
  <si>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</si>
  <si>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</si>
  <si>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</si>
  <si>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</si>
  <si>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</si>
  <si>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</si>
  <si>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</si>
  <si>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</si>
  <si>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</si>
  <si>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</si>
  <si>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</si>
  <si>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</si>
  <si>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</si>
  <si>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</si>
  <si>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</si>
  <si>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</si>
  <si>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</si>
  <si>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</si>
  <si>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</si>
  <si>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</si>
  <si>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</si>
  <si>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</si>
  <si>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PLEXOS Integrated Energy Model</t>
  </si>
  <si>
    <t>AU</t>
  </si>
  <si>
    <t>Energy Exemplar</t>
  </si>
  <si>
    <t>Hybrid Optimization of Multiple Energy Resources</t>
  </si>
  <si>
    <t>NREL</t>
  </si>
  <si>
    <t>Flextool</t>
  </si>
  <si>
    <t>VTT,IRENA</t>
  </si>
  <si>
    <t>Model for Analysis of Energy Demand</t>
  </si>
  <si>
    <t>IAEA</t>
  </si>
  <si>
    <t>demand_forecasting</t>
  </si>
  <si>
    <t>Aalborg University</t>
  </si>
  <si>
    <t>CLEWs</t>
  </si>
  <si>
    <t>WASP</t>
  </si>
  <si>
    <t>Next Energy Modeling system for Optimization</t>
  </si>
  <si>
    <t>Dispatch model for the European power System with the Shared Energy Technologies</t>
  </si>
  <si>
    <t>EC Joint Research Centre</t>
  </si>
  <si>
    <t>Nigeria Energy Calculator 2050</t>
  </si>
  <si>
    <t>UK Govt,Energy Commission</t>
  </si>
  <si>
    <t>low</t>
  </si>
  <si>
    <t>Solar and Wind Integrated with Transmission and Conventional sources on a Hourly basis</t>
  </si>
  <si>
    <t>UC Berkeley,Univ. of Hawaii</t>
  </si>
  <si>
    <t>Simplified Approach for Estimating Impacts of Electricity Generation</t>
  </si>
  <si>
    <t>CERC</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</si>
  <si>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</si>
  <si>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</si>
  <si>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</si>
  <si>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</si>
  <si>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</si>
  <si>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</si>
  <si>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</si>
  <si>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</si>
  <si>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</si>
  <si>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</si>
  <si>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</si>
  <si>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</si>
  <si>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</si>
  <si>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</si>
  <si>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</si>
  <si>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</si>
  <si>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</si>
  <si>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</si>
  <si>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</si>
  <si>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</si>
  <si>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</si>
  <si>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</si>
  <si>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</si>
  <si>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</si>
  <si>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</si>
  <si>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</si>
  <si>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</si>
  <si>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</si>
  <si>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</si>
  <si>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</si>
  <si>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</si>
  <si>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</si>
  <si>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</si>
  <si>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</si>
  <si>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</si>
  <si>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</si>
  <si>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</si>
  <si>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</si>
  <si>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</si>
  <si>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</si>
  <si>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</si>
  <si>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</si>
  <si>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</si>
  <si>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</si>
  <si>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</si>
  <si>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</si>
  <si>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</si>
  <si>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</si>
  <si>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</si>
  <si>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</si>
  <si>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</si>
  <si>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</si>
  <si>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</si>
  <si>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</si>
  <si>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</si>
  <si>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</si>
  <si>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</si>
  <si>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</si>
  <si>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</si>
  <si>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</si>
  <si>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</si>
  <si>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</si>
  <si>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</si>
  <si>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</si>
  <si>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</si>
  <si>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</si>
  <si>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</si>
  <si>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</si>
  <si>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</si>
  <si>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</si>
  <si>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</si>
  <si>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</si>
  <si>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</si>
  <si>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</si>
  <si>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</si>
  <si>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</si>
  <si>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</si>
  <si>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</si>
  <si>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</si>
  <si>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</si>
  <si>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</si>
  <si>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</si>
  <si>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</si>
  <si>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</si>
  <si>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</si>
  <si>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</si>
  <si>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</si>
  <si>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</si>
  <si>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</si>
  <si>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</si>
  <si>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</si>
  <si>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</si>
  <si>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</si>
  <si>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</si>
  <si>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</si>
  <si>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</si>
  <si>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</si>
  <si>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</si>
  <si>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</si>
  <si>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</si>
  <si>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</si>
  <si>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</si>
  <si>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</si>
  <si>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</si>
  <si>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</si>
  <si>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</si>
  <si>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</si>
  <si>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</si>
  <si>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</si>
  <si>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</si>
  <si>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</si>
  <si>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</si>
  <si>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</si>
  <si>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</si>
  <si>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</si>
  <si>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</si>
  <si>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</si>
  <si>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</si>
  <si>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</si>
  <si>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</si>
  <si>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</si>
  <si>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</si>
  <si>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</si>
  <si>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</si>
  <si>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</si>
  <si>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</si>
  <si>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</si>
  <si>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</si>
  <si>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</si>
  <si>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</si>
  <si>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</si>
  <si>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</si>
  <si>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</si>
  <si>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</si>
  <si>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</si>
  <si>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</si>
  <si>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</si>
  <si>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</si>
  <si>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</si>
  <si>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</si>
  <si>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</si>
  <si>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</si>
  <si>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</si>
  <si>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</si>
  <si>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</si>
  <si>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</si>
  <si>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</si>
  <si>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</si>
  <si>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</si>
  <si>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</si>
  <si>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</si>
  <si>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</si>
  <si>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</si>
  <si>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</si>
  <si>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</si>
  <si>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</si>
  <si>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</si>
  <si>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</si>
  <si>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</si>
  <si>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</si>
  <si>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</si>
  <si>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</si>
  <si>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</si>
  <si>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</si>
  <si>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</si>
  <si>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</si>
  <si>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</si>
  <si>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</si>
  <si>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</si>
  <si>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</si>
  <si>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</si>
  <si>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</si>
  <si>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</si>
  <si>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</si>
  <si>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</si>
  <si>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</si>
  <si>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</si>
  <si>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</si>
  <si>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</si>
  <si>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</si>
  <si>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</si>
  <si>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</si>
  <si>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</si>
  <si>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</si>
  <si>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</si>
  <si>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</si>
  <si>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</si>
  <si>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</si>
  <si>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</si>
  <si>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</si>
  <si>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</si>
  <si>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</si>
  <si>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</si>
  <si>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</si>
  <si>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</si>
  <si>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</si>
  <si>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</si>
  <si>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</si>
  <si>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</si>
  <si>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</si>
  <si>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</si>
  <si>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</si>
  <si>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</si>
  <si>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</si>
  <si>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</si>
  <si>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</si>
  <si>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</si>
  <si>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</si>
  <si>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</si>
  <si>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</si>
  <si>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</si>
  <si>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</si>
  <si>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</si>
  <si>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</si>
  <si>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</si>
  <si>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</si>
  <si>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</si>
  <si>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</si>
  <si>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</si>
  <si>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</si>
  <si>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</si>
  <si>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</si>
  <si>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</si>
  <si>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</si>
  <si>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</si>
  <si>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</si>
  <si>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</si>
  <si>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</si>
  <si>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</si>
  <si>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</si>
  <si>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</si>
  <si>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</si>
  <si>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</si>
  <si>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</si>
  <si>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</si>
  <si>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</si>
  <si>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</si>
  <si>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</si>
  <si>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</si>
  <si>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</si>
  <si>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</si>
  <si>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</si>
  <si>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</si>
  <si>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</si>
  <si>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</si>
  <si>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</si>
  <si>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</si>
  <si>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</si>
  <si>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</si>
  <si>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</si>
  <si>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</si>
  <si>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</si>
  <si>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</si>
  <si>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</si>
  <si>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</si>
  <si>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</si>
  <si>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</si>
  <si>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</si>
  <si>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</si>
  <si>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</si>
  <si>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</si>
  <si>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</si>
  <si>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</si>
  <si>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</si>
  <si>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</si>
  <si>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</si>
  <si>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</si>
  <si>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</si>
  <si>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</si>
  <si>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</si>
  <si>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</si>
  <si>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</si>
  <si>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</si>
  <si>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</si>
  <si>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</si>
  <si>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</si>
  <si>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</si>
  <si>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</si>
  <si>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</si>
  <si>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</si>
  <si>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</si>
  <si>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</si>
  <si>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</si>
  <si>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</si>
  <si>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</si>
  <si>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</si>
  <si>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</si>
  <si>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</si>
  <si>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</si>
  <si>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</si>
  <si>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</si>
  <si>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</si>
  <si>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</si>
  <si>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</si>
  <si>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</si>
  <si>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</si>
  <si>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</si>
  <si>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</si>
  <si>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</si>
  <si>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</si>
  <si>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</si>
  <si>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</si>
  <si>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</si>
  <si>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</si>
  <si>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</si>
  <si>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</si>
  <si>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</si>
  <si>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</si>
  <si>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</si>
  <si>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</si>
  <si>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</si>
  <si>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</si>
  <si>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</si>
  <si>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</si>
  <si>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</si>
  <si>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</si>
  <si>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</si>
  <si>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</si>
  <si>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</si>
  <si>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</si>
  <si>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</si>
  <si>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</si>
  <si>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</si>
  <si>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</si>
  <si>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</si>
  <si>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</si>
  <si>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</si>
  <si>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</si>
  <si>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</si>
  <si>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</si>
  <si>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</si>
  <si>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</si>
  <si>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</si>
  <si>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</si>
  <si>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</si>
  <si>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</si>
  <si>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</si>
  <si>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</si>
  <si>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</si>
  <si>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</si>
  <si>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</si>
  <si>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</si>
  <si>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</si>
  <si>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</si>
  <si>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</si>
  <si>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</si>
  <si>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</si>
  <si>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</si>
  <si>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</si>
  <si>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</si>
  <si>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</si>
  <si>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</si>
  <si>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</si>
  <si>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</si>
  <si>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</si>
  <si>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</si>
  <si>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</si>
  <si>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</si>
  <si>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</si>
  <si>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</si>
  <si>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</si>
  <si>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</si>
  <si>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</si>
  <si>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</si>
  <si>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</si>
  <si>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</si>
  <si>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</si>
  <si>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</si>
  <si>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</si>
  <si>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</si>
  <si>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</si>
  <si>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</si>
  <si>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</si>
  <si>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</si>
  <si>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</si>
  <si>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</si>
  <si>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</si>
  <si>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</si>
  <si>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</si>
  <si>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</si>
  <si>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</si>
  <si>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</si>
  <si>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</si>
  <si>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</si>
  <si>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</si>
  <si>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</si>
  <si>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</si>
  <si>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</si>
  <si>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</si>
  <si>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</si>
  <si>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</si>
  <si>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</si>
  <si>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</si>
  <si>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</si>
  <si>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</si>
  <si>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</si>
  <si>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</si>
  <si>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</si>
  <si>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</si>
  <si>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</si>
  <si>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</si>
  <si>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</si>
  <si>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</si>
  <si>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</si>
  <si>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</si>
  <si>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</si>
  <si>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</si>
  <si>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</si>
  <si>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</si>
  <si>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</si>
  <si>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</si>
  <si>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</si>
  <si>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</si>
  <si>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</si>
  <si>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</si>
  <si>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</si>
  <si>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</si>
  <si>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</si>
  <si>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</si>
  <si>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</si>
  <si>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</si>
  <si>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</si>
  <si>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</si>
  <si>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</si>
  <si>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</si>
  <si>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</si>
  <si>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</si>
  <si>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</si>
  <si>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</si>
  <si>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</si>
  <si>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</si>
  <si>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</si>
  <si>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</si>
  <si>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</si>
  <si>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</si>
  <si>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</si>
  <si>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</si>
  <si>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</si>
  <si>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</si>
  <si>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</si>
  <si>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</si>
  <si>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</si>
  <si>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</si>
  <si>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</si>
  <si>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</si>
  <si>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</si>
  <si>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</si>
  <si>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</si>
  <si>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</si>
  <si>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</si>
  <si>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</si>
  <si>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</si>
  <si>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</si>
  <si>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</si>
  <si>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</si>
  <si>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</si>
  <si>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</si>
  <si>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</si>
  <si>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</si>
  <si>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</si>
  <si>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</si>
  <si>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</si>
  <si>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</si>
  <si>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</si>
  <si>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</si>
  <si>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</si>
  <si>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</si>
  <si>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</si>
  <si>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</si>
  <si>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</si>
  <si>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</si>
  <si>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</si>
  <si>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</si>
  <si>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</si>
  <si>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</si>
  <si>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</si>
  <si>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</si>
  <si>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</si>
  <si>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</si>
  <si>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</si>
  <si>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</si>
  <si>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</si>
  <si>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</si>
  <si>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</si>
  <si>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</si>
  <si>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</si>
  <si>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</si>
  <si>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</si>
  <si>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</si>
  <si>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</si>
  <si>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</si>
  <si>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</si>
  <si>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</si>
  <si>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</si>
  <si>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</si>
  <si>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</si>
  <si>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</si>
  <si>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</si>
  <si>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</si>
  <si>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</si>
  <si>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</si>
  <si>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</si>
  <si>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</si>
  <si>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</si>
  <si>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</si>
  <si>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</si>
  <si>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</si>
  <si>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</si>
  <si>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</si>
  <si>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</si>
  <si>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</si>
  <si>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</si>
  <si>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</si>
  <si>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</si>
  <si>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</si>
  <si>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</si>
  <si>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</si>
  <si>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</si>
  <si>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</si>
  <si>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</si>
  <si>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</si>
  <si>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</si>
  <si>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</si>
  <si>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</si>
  <si>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</si>
  <si>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</si>
  <si>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</si>
  <si>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</si>
  <si>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</si>
  <si>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</si>
  <si>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</si>
  <si>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</si>
  <si>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</si>
  <si>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</si>
  <si>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</si>
  <si>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</si>
  <si>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</si>
  <si>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</si>
  <si>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</si>
  <si>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</si>
  <si>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</si>
  <si>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</si>
  <si>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</si>
  <si>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</si>
  <si>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</si>
  <si>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</si>
  <si>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</si>
  <si>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</si>
  <si>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</si>
  <si>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</si>
  <si>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</si>
  <si>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</si>
  <si>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</si>
  <si>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</si>
  <si>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</si>
  <si>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</si>
  <si>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</si>
  <si>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</si>
  <si>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</si>
  <si>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</si>
  <si>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</si>
  <si>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</si>
  <si>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</si>
  <si>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</si>
  <si>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</si>
  <si>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</si>
  <si>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</si>
  <si>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</si>
  <si>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</si>
  <si>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</si>
  <si>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</si>
  <si>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</si>
  <si>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</si>
  <si>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</si>
  <si>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</si>
  <si>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</si>
  <si>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</si>
  <si>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</si>
  <si>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</si>
  <si>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</si>
  <si>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</si>
  <si>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</si>
  <si>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</si>
  <si>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</si>
  <si>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</si>
  <si>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</si>
  <si>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</si>
  <si>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</si>
  <si>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</si>
  <si>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</si>
  <si>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</si>
  <si>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</si>
  <si>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</si>
  <si>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</si>
  <si>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</si>
  <si>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</si>
  <si>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</si>
  <si>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</si>
  <si>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</si>
  <si>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</si>
  <si>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</si>
  <si>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</si>
  <si>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</si>
  <si>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</si>
  <si>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</si>
  <si>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</si>
  <si>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</si>
  <si>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</si>
  <si>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</si>
  <si>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</si>
  <si>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</si>
  <si>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</si>
  <si>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</si>
  <si>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</si>
  <si>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</si>
  <si>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</si>
  <si>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</si>
  <si>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</si>
  <si>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</si>
  <si>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</si>
  <si>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</si>
  <si>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</si>
  <si>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</si>
  <si>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</si>
  <si>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</si>
  <si>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</si>
  <si>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</si>
  <si>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</si>
  <si>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</si>
  <si>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</si>
  <si>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</si>
  <si>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</si>
  <si>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</si>
  <si>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</si>
  <si>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</si>
  <si>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</si>
  <si>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</si>
  <si>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</si>
  <si>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</si>
  <si>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</si>
  <si>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</si>
  <si>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</si>
  <si>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</si>
  <si>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</si>
  <si>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</si>
  <si>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</si>
  <si>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</si>
  <si>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</si>
  <si>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</si>
  <si>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</si>
  <si>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</si>
  <si>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</si>
  <si>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</si>
  <si>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</si>
  <si>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</si>
  <si>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</si>
  <si>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</si>
  <si>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</si>
  <si>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</si>
  <si>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</si>
  <si>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</si>
  <si>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</si>
  <si>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</si>
  <si>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</si>
  <si>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</si>
  <si>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</si>
  <si>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</si>
  <si>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</si>
  <si>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</si>
  <si>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</si>
  <si>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</si>
  <si>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</si>
  <si>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</si>
  <si>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</si>
  <si>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</si>
  <si>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</si>
  <si>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</si>
  <si>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</si>
  <si>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</si>
  <si>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</si>
  <si>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</si>
  <si>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</si>
  <si>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</si>
  <si>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</si>
  <si>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</si>
  <si>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</si>
  <si>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</si>
  <si>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</si>
  <si>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</si>
  <si>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</si>
  <si>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</si>
  <si>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</si>
  <si>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</si>
  <si>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</si>
  <si>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</si>
  <si>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</si>
  <si>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</si>
  <si>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</si>
  <si>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</si>
  <si>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</si>
  <si>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</si>
  <si>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</si>
  <si>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</si>
  <si>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</si>
  <si>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</si>
  <si>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</si>
  <si>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</si>
  <si>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</si>
  <si>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</si>
  <si>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</si>
  <si>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</si>
  <si>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</si>
  <si>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</si>
  <si>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</si>
  <si>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</si>
  <si>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</si>
  <si>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</si>
  <si>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</si>
  <si>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</si>
  <si>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</si>
  <si>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</si>
  <si>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</si>
  <si>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</si>
  <si>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</si>
  <si>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</si>
  <si>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</si>
  <si>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</si>
  <si>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</si>
  <si>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</si>
  <si>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</si>
  <si>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</si>
  <si>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</si>
  <si>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</si>
  <si>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</si>
  <si>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</si>
  <si>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</si>
  <si>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</si>
  <si>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</si>
  <si>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</si>
  <si>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</si>
  <si>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</si>
  <si>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</si>
  <si>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</si>
  <si>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</si>
  <si>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</si>
  <si>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</si>
  <si>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</si>
  <si>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</si>
  <si>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</si>
  <si>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</si>
  <si>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</si>
  <si>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</si>
  <si>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</si>
  <si>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</si>
  <si>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</si>
  <si>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</si>
  <si>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</si>
  <si>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</si>
  <si>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</si>
  <si>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</si>
  <si>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</si>
  <si>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</si>
  <si>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</si>
  <si>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</si>
  <si>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</si>
  <si>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</si>
  <si>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</si>
  <si>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</si>
  <si>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</si>
  <si>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</si>
  <si>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</si>
  <si>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</si>
  <si>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</si>
  <si>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</si>
  <si>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</si>
  <si>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</si>
  <si>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</si>
  <si>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</si>
  <si>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</si>
  <si>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</si>
  <si>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</si>
  <si>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</si>
  <si>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</si>
  <si>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</si>
  <si>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</si>
  <si>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</si>
  <si>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</si>
  <si>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</si>
  <si>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</si>
  <si>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</si>
  <si>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</si>
  <si>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</si>
  <si>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</si>
  <si>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</si>
  <si>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</si>
  <si>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</si>
  <si>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</si>
  <si>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</si>
  <si>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</si>
  <si>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</si>
  <si>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</si>
  <si>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</si>
  <si>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</si>
  <si>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</si>
  <si>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</si>
  <si>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</si>
  <si>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</si>
  <si>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</si>
  <si>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</si>
  <si>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</si>
  <si>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</si>
  <si>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</si>
  <si>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</si>
  <si>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</si>
  <si>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</si>
  <si>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</si>
  <si>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</si>
  <si>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</si>
  <si>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</si>
  <si>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</si>
  <si>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</si>
  <si>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</si>
  <si>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</si>
  <si>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</si>
  <si>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</si>
  <si>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</si>
  <si>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</si>
  <si>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</si>
  <si>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</si>
  <si>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</si>
  <si>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</si>
  <si>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</si>
  <si>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</si>
  <si>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</si>
  <si>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</si>
  <si>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</si>
  <si>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</si>
  <si>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</si>
  <si>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</si>
  <si>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</si>
  <si>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</si>
  <si>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</si>
  <si>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</si>
  <si>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</si>
  <si>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</si>
  <si>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</si>
  <si>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</si>
  <si>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</si>
  <si>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</si>
  <si>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</si>
  <si>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</si>
  <si>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</si>
  <si>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</si>
  <si>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</si>
  <si>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</si>
  <si>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</si>
  <si>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</si>
  <si>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</si>
  <si>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</si>
  <si>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</si>
  <si>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</si>
  <si>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</si>
  <si>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</si>
  <si>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</si>
  <si>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</si>
  <si>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</si>
  <si>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</si>
  <si>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</si>
  <si>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</si>
  <si>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</si>
  <si>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</si>
  <si>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</si>
  <si>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</si>
  <si>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</si>
  <si>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</si>
  <si>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</si>
  <si>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</si>
  <si>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</si>
  <si>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</si>
  <si>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</si>
  <si>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</si>
  <si>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</si>
  <si>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</si>
  <si>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</si>
  <si>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</si>
  <si>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</si>
  <si>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</si>
  <si>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</si>
  <si>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</si>
  <si>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</si>
  <si>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</si>
  <si>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</si>
  <si>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</si>
  <si>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</si>
  <si>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</si>
  <si>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</si>
  <si>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</si>
  <si>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</si>
  <si>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</si>
  <si>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</si>
  <si>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</si>
  <si>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</si>
  <si>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</si>
  <si>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</si>
  <si>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</si>
  <si>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</si>
  <si>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</si>
  <si>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</si>
  <si>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</si>
  <si>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</si>
  <si>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</si>
  <si>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</si>
  <si>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</si>
  <si>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</si>
  <si>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</si>
  <si>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</si>
  <si>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</si>
  <si>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</si>
  <si>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</si>
  <si>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</si>
  <si>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</si>
  <si>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</si>
  <si>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</si>
  <si>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</si>
  <si>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</si>
  <si>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</si>
  <si>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</si>
  <si>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</si>
  <si>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</si>
  <si>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</si>
  <si>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</si>
  <si>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</si>
  <si>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</si>
  <si>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</si>
  <si>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</si>
  <si>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</si>
  <si>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</si>
  <si>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</si>
  <si>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</si>
  <si>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</si>
  <si>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</si>
  <si>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</si>
  <si>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</si>
  <si>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</si>
  <si>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</si>
  <si>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</si>
  <si>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</si>
  <si>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</si>
  <si>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</si>
  <si>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</si>
  <si>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</si>
  <si>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</si>
  <si>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</si>
  <si>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</si>
  <si>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</si>
  <si>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</si>
  <si>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</si>
  <si>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</si>
  <si>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</si>
  <si>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</si>
  <si>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</si>
  <si>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</si>
  <si>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</si>
  <si>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</si>
  <si>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</si>
  <si>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</si>
  <si>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</si>
  <si>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</si>
  <si>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</si>
  <si>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</si>
  <si>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</si>
  <si>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</si>
  <si>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</si>
  <si>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</si>
  <si>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</si>
  <si>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</si>
  <si>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</si>
  <si>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</si>
  <si>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</si>
  <si>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</si>
  <si>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</si>
  <si>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</si>
  <si>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</si>
  <si>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</si>
  <si>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</si>
  <si>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</si>
  <si>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</si>
  <si>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</si>
  <si>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</si>
  <si>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</si>
  <si>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</si>
  <si>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</si>
  <si>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</si>
  <si>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</si>
  <si>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</si>
  <si>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</si>
  <si>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</si>
  <si>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</si>
  <si>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</si>
  <si>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</si>
  <si>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</si>
  <si>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</si>
  <si>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</si>
  <si>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</si>
  <si>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</si>
  <si>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</si>
  <si>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</si>
  <si>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</si>
  <si>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</si>
  <si>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</si>
  <si>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</si>
  <si>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</si>
  <si>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</si>
  <si>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</si>
  <si>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</si>
  <si>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</si>
  <si>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</si>
  <si>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</si>
  <si>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</si>
  <si>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</si>
  <si>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</si>
  <si>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</si>
  <si>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</si>
  <si>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</si>
  <si>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</si>
  <si>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</si>
  <si>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</si>
  <si>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</si>
  <si>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</si>
  <si>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</si>
  <si>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</si>
  <si>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</si>
  <si>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</si>
  <si>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</si>
  <si>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</si>
  <si>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</si>
  <si>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</si>
  <si>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</si>
  <si>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</si>
  <si>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</si>
  <si>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</si>
  <si>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</si>
  <si>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</si>
  <si>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</si>
  <si>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</si>
  <si>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</si>
  <si>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</si>
  <si>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</si>
  <si>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</si>
  <si>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</si>
  <si>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</si>
  <si>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</si>
  <si>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</si>
  <si>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</si>
  <si>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</si>
  <si>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</si>
  <si>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</si>
  <si>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</si>
  <si>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</si>
  <si>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</si>
  <si>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</si>
  <si>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</si>
  <si>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</si>
  <si>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</si>
  <si>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</si>
  <si>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</si>
  <si>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</si>
  <si>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</si>
  <si>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</si>
  <si>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</si>
  <si>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</si>
  <si>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</si>
  <si>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</si>
  <si>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</si>
  <si>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</si>
  <si>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</si>
  <si>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</si>
  <si>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</si>
  <si>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</si>
  <si>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</si>
  <si>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</si>
  <si>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</si>
  <si>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</si>
  <si>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</si>
  <si>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</si>
  <si>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</si>
  <si>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</si>
  <si>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</si>
  <si>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</si>
  <si>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</si>
  <si>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</si>
  <si>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</si>
  <si>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</si>
  <si>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</si>
  <si>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</si>
  <si>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</si>
  <si>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</si>
  <si>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</si>
  <si>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</si>
  <si>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</si>
  <si>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</si>
  <si>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</si>
  <si>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</si>
  <si>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</si>
  <si>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</si>
  <si>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</si>
  <si>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</si>
  <si>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</si>
  <si>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</si>
  <si>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</si>
  <si>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</si>
  <si>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</si>
  <si>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</si>
  <si>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</si>
  <si>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</si>
  <si>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</si>
  <si>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</si>
  <si>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</si>
  <si>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</si>
  <si>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</si>
  <si>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</si>
  <si>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</si>
  <si>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</si>
  <si>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</si>
  <si>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</si>
  <si>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</si>
  <si>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</si>
  <si>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</si>
  <si>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</si>
  <si>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</si>
  <si>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</si>
  <si>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</si>
  <si>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</si>
  <si>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</si>
  <si>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</si>
  <si>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</si>
  <si>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</si>
  <si>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</si>
  <si>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</si>
  <si>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</si>
  <si>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</si>
  <si>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</si>
  <si>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</si>
  <si>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</si>
  <si>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</si>
  <si>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</si>
  <si>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</si>
  <si>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</si>
  <si>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</si>
  <si>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</si>
  <si>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</si>
  <si>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</si>
  <si>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</si>
  <si>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</si>
  <si>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</si>
  <si>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</si>
  <si>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</si>
  <si>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</si>
  <si>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</si>
  <si>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</si>
  <si>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</si>
  <si>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</si>
  <si>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</si>
  <si>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</si>
  <si>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</si>
  <si>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</si>
  <si>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</si>
  <si>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</si>
  <si>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</si>
  <si>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</si>
  <si>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</si>
  <si>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</si>
  <si>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</si>
  <si>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</si>
  <si>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</si>
  <si>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</si>
  <si>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</si>
  <si>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</si>
  <si>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</si>
  <si>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</si>
  <si>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</si>
  <si>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</si>
  <si>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</si>
  <si>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</si>
  <si>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</si>
  <si>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</si>
  <si>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</si>
  <si>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</si>
  <si>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</si>
  <si>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</si>
  <si>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</si>
  <si>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</si>
  <si>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</si>
  <si>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</si>
  <si>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</si>
  <si>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</si>
  <si>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</si>
  <si>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</si>
  <si>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</si>
  <si>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</si>
  <si>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</si>
  <si>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</si>
  <si>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</si>
  <si>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</si>
  <si>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</si>
  <si>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</si>
  <si>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</si>
  <si>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</si>
  <si>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</si>
  <si>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</si>
  <si>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</si>
  <si>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</si>
  <si>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</si>
  <si>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</si>
  <si>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</si>
  <si>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</si>
  <si>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</si>
  <si>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</si>
  <si>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</si>
  <si>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</si>
  <si>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</si>
  <si>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</si>
  <si>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</si>
  <si>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</si>
  <si>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</si>
  <si>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</si>
  <si>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</si>
  <si>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</si>
  <si>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</si>
  <si>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</si>
  <si>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</si>
  <si>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</si>
  <si>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</si>
  <si>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</si>
  <si>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</si>
  <si>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</si>
  <si>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</si>
  <si>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</si>
  <si>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</si>
  <si>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</si>
  <si>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</si>
  <si>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</si>
  <si>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</si>
  <si>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</si>
  <si>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</si>
  <si>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</si>
  <si>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</si>
  <si>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</si>
  <si>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</si>
  <si>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</si>
  <si>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</si>
  <si>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</si>
  <si>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</si>
  <si>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</si>
  <si>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</si>
  <si>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</si>
  <si>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</si>
  <si>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</si>
  <si>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</si>
  <si>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</si>
  <si>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</si>
  <si>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</si>
  <si>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</si>
  <si>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</si>
  <si>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</si>
  <si>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</si>
  <si>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</si>
  <si>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</si>
  <si>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</si>
  <si>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</si>
  <si>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</si>
  <si>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</si>
  <si>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</si>
  <si>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</si>
  <si>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</si>
  <si>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</si>
  <si>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</si>
  <si>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</si>
  <si>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</si>
  <si>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</si>
  <si>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</si>
  <si>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</si>
  <si>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</si>
  <si>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</si>
  <si>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</si>
  <si>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</si>
  <si>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</si>
  <si>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</si>
  <si>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</si>
  <si>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</si>
  <si>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</si>
  <si>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</si>
  <si>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</si>
  <si>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</si>
  <si>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</si>
  <si>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</si>
  <si>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</si>
  <si>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</si>
  <si>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</si>
  <si>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</si>
  <si>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</si>
  <si>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</si>
  <si>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</si>
  <si>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</si>
  <si>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</si>
  <si>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</si>
  <si>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</si>
  <si>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</si>
  <si>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</si>
  <si>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</si>
  <si>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</si>
  <si>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</si>
  <si>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</si>
  <si>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</si>
  <si>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</si>
  <si>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</si>
  <si>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</si>
  <si>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</si>
  <si>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</si>
  <si>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</si>
  <si>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</si>
  <si>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</si>
  <si>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</si>
  <si>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</si>
  <si>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</si>
  <si>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</si>
  <si>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</si>
  <si>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</si>
  <si>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</si>
  <si>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</si>
  <si>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</si>
  <si>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</si>
  <si>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</si>
  <si>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</si>
  <si>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</si>
  <si>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</si>
  <si>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</si>
  <si>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</si>
  <si>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</si>
  <si>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</si>
  <si>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</si>
  <si>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</si>
  <si>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</si>
  <si>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</si>
  <si>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</si>
  <si>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</si>
  <si>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</si>
  <si>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</si>
  <si>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</si>
  <si>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</si>
  <si>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</si>
  <si>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</si>
  <si>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</si>
  <si>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</si>
  <si>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</si>
  <si>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</si>
  <si>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</si>
  <si>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</si>
  <si>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</si>
  <si>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</si>
  <si>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</si>
  <si>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</si>
  <si>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</si>
  <si>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</si>
  <si>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</si>
  <si>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</si>
  <si>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</si>
  <si>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</si>
  <si>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</si>
  <si>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</si>
  <si>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</si>
  <si>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</si>
  <si>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</si>
  <si>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</si>
  <si>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</si>
  <si>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</si>
  <si>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</si>
  <si>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</si>
  <si>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</si>
  <si>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</si>
  <si>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</si>
  <si>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</si>
  <si>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</si>
  <si>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</si>
  <si>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</si>
  <si>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</si>
  <si>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</si>
  <si>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</si>
  <si>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</si>
  <si>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</si>
  <si>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</si>
  <si>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</si>
  <si>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</si>
  <si>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</si>
  <si>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</si>
  <si>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</si>
  <si>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</si>
  <si>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</si>
  <si>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</si>
  <si>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</si>
  <si>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</si>
  <si>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</si>
  <si>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</si>
  <si>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</si>
  <si>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</si>
  <si>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</si>
  <si>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</si>
  <si>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</si>
  <si>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</si>
  <si>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</si>
  <si>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</si>
  <si>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</si>
  <si>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</si>
  <si>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</si>
  <si>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</si>
  <si>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</si>
  <si>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</si>
  <si>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</si>
  <si>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</si>
  <si>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</si>
  <si>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</si>
  <si>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</si>
  <si>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</si>
  <si>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</si>
  <si>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</si>
  <si>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</si>
  <si>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</si>
  <si>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</si>
  <si>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</si>
  <si>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</si>
  <si>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</si>
  <si>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</si>
  <si>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</si>
  <si>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</si>
  <si>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</si>
  <si>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</si>
  <si>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</si>
  <si>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</si>
  <si>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</si>
  <si>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</si>
  <si>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</si>
  <si>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</si>
  <si>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</si>
  <si>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</si>
  <si>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</si>
  <si>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</si>
  <si>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</si>
  <si>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</si>
  <si>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</si>
  <si>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</si>
  <si>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</si>
  <si>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</si>
  <si>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</si>
  <si>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</si>
  <si>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</si>
  <si>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</si>
  <si>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</si>
  <si>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</si>
  <si>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</si>
  <si>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</si>
  <si>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</si>
  <si>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</si>
  <si>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</si>
  <si>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</si>
  <si>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</si>
  <si>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</si>
  <si>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</si>
  <si>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</si>
  <si>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</si>
  <si>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</si>
  <si>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</si>
  <si>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</si>
  <si>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</si>
  <si>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</si>
  <si>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</si>
  <si>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</si>
  <si>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</si>
  <si>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</si>
  <si>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</si>
  <si>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</si>
  <si>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</si>
  <si>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</si>
  <si>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</si>
  <si>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</si>
  <si>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</si>
  <si>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</si>
  <si>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</si>
  <si>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</si>
  <si>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</si>
  <si>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</si>
  <si>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</si>
  <si>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</si>
  <si>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</si>
  <si>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</si>
  <si>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</si>
  <si>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</si>
  <si>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</si>
  <si>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</si>
  <si>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</si>
  <si>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</si>
  <si>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</si>
  <si>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</si>
  <si>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</si>
  <si>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</si>
  <si>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</si>
  <si>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</si>
  <si>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</si>
  <si>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</si>
  <si>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</si>
  <si>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</si>
  <si>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</si>
  <si>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</si>
  <si>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</si>
  <si>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</si>
  <si>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</si>
  <si>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</si>
  <si>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</si>
  <si>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</si>
  <si>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</si>
  <si>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</si>
  <si>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</si>
  <si>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</si>
  <si>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</si>
  <si>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</si>
  <si>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</si>
  <si>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</si>
  <si>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</si>
  <si>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</si>
  <si>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</si>
  <si>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</si>
  <si>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</si>
  <si>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</si>
  <si>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</si>
  <si>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</si>
  <si>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</si>
  <si>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</si>
  <si>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</si>
  <si>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</si>
  <si>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</si>
  <si>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</si>
  <si>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</si>
  <si>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</si>
  <si>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</si>
  <si>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</si>
  <si>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</si>
  <si>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</si>
  <si>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</si>
  <si>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</si>
  <si>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</si>
  <si>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</si>
  <si>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</si>
  <si>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</si>
  <si>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</si>
  <si>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</si>
  <si>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</si>
  <si>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</si>
  <si>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</si>
  <si>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</si>
  <si>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</si>
  <si>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</si>
  <si>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</si>
  <si>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</si>
  <si>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</si>
  <si>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</si>
  <si>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</si>
  <si>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</si>
  <si>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</si>
  <si>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</si>
  <si>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</si>
  <si>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</si>
  <si>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</si>
  <si>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</si>
  <si>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</si>
  <si>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</si>
  <si>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</si>
  <si>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</si>
  <si>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</si>
  <si>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</si>
  <si>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</si>
  <si>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</si>
  <si>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</si>
  <si>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</si>
  <si>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</si>
  <si>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</si>
  <si>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</si>
  <si>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</si>
  <si>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</si>
  <si>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</si>
  <si>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</si>
  <si>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</si>
  <si>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</si>
  <si>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</si>
  <si>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</si>
  <si>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</si>
  <si>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</si>
  <si>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</si>
  <si>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</si>
  <si>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</si>
  <si>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</si>
  <si>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</si>
  <si>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</si>
  <si>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</si>
  <si>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</si>
  <si>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</si>
  <si>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</si>
  <si>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</si>
  <si>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</si>
  <si>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</si>
  <si>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</si>
  <si>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</si>
  <si>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</si>
  <si>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</si>
  <si>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</si>
  <si>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</si>
  <si>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</si>
  <si>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</si>
  <si>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</si>
  <si>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</si>
  <si>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</si>
  <si>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</si>
  <si>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</si>
  <si>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</si>
  <si>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</si>
  <si>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</si>
  <si>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</si>
  <si>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</si>
  <si>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</si>
  <si>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</si>
  <si>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</si>
  <si>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</si>
  <si>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</si>
  <si>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</si>
  <si>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</si>
  <si>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</si>
  <si>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</si>
  <si>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</si>
  <si>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</si>
  <si>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</si>
  <si>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</si>
  <si>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</si>
  <si>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</si>
  <si>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</si>
  <si>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</si>
  <si>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</si>
  <si>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</si>
  <si>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</si>
  <si>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</si>
  <si>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</si>
  <si>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</si>
  <si>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</si>
  <si>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</si>
  <si>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</si>
  <si>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</si>
  <si>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</si>
  <si>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</si>
  <si>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</si>
  <si>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</si>
  <si>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</si>
  <si>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</si>
  <si>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</si>
  <si>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</si>
  <si>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</si>
  <si>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</si>
  <si>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</si>
  <si>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</si>
  <si>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</si>
  <si>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</si>
  <si>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</si>
  <si>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</si>
  <si>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</si>
  <si>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</si>
  <si>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</si>
  <si>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</si>
  <si>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</si>
  <si>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</si>
  <si>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</si>
  <si>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</si>
  <si>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</si>
  <si>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</si>
  <si>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</si>
  <si>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</si>
  <si>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</si>
  <si>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</si>
  <si>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</si>
  <si>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</si>
  <si>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</si>
  <si>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</si>
  <si>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</si>
  <si>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</si>
  <si>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</si>
  <si>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</si>
  <si>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</si>
  <si>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</si>
  <si>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</si>
  <si>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</si>
  <si>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</si>
  <si>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</si>
  <si>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</si>
  <si>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</si>
  <si>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</si>
  <si>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</si>
  <si>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</si>
  <si>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</si>
  <si>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</si>
  <si>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</si>
  <si>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</si>
  <si>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</si>
  <si>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</si>
  <si>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</si>
  <si>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</si>
  <si>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</si>
  <si>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</si>
  <si>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</si>
  <si>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</si>
  <si>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</si>
  <si>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</si>
  <si>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</si>
  <si>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</si>
  <si>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</si>
  <si>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</si>
  <si>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</si>
  <si>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</si>
  <si>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</si>
  <si>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</si>
  <si>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</si>
  <si>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</si>
  <si>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</si>
  <si>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</si>
  <si>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</si>
  <si>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</si>
  <si>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</si>
  <si>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</si>
  <si>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</si>
  <si>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</si>
  <si>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</si>
  <si>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</si>
  <si>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</si>
  <si>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</si>
  <si>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</si>
  <si>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</si>
  <si>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</si>
  <si>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</si>
  <si>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</si>
  <si>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</si>
  <si>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</si>
  <si>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</si>
  <si>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</si>
  <si>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</si>
  <si>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</si>
  <si>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</si>
  <si>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</si>
  <si>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</si>
  <si>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</si>
  <si>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</si>
  <si>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</si>
  <si>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</si>
  <si>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</si>
  <si>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</si>
  <si>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</si>
  <si>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</si>
  <si>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</si>
  <si>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</si>
  <si>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</si>
  <si>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</si>
  <si>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</si>
  <si>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</si>
  <si>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</si>
  <si>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</si>
  <si>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</si>
  <si>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</si>
  <si>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</si>
  <si>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</si>
  <si>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</si>
  <si>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</si>
  <si>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</si>
  <si>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</si>
  <si>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</si>
  <si>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</si>
  <si>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</si>
  <si>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</si>
  <si>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</si>
  <si>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</si>
  <si>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</si>
  <si>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</si>
  <si>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</si>
  <si>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</si>
  <si>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</si>
  <si>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</si>
  <si>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</si>
  <si>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</si>
  <si>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</si>
  <si>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</si>
  <si>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</si>
  <si>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</si>
  <si>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</si>
  <si>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</si>
  <si>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</si>
  <si>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</si>
  <si>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</si>
  <si>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</si>
  <si>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</si>
  <si>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</si>
  <si>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</si>
  <si>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</si>
  <si>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</si>
  <si>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</si>
  <si>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</si>
  <si>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</si>
  <si>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</si>
  <si>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</si>
  <si>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</si>
  <si>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</si>
  <si>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</si>
  <si>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</si>
  <si>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</si>
  <si>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</si>
  <si>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</si>
  <si>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</si>
  <si>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</si>
  <si>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</si>
  <si>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</si>
  <si>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</si>
  <si>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</si>
  <si>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</si>
  <si>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</si>
  <si>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</si>
  <si>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</si>
  <si>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</si>
  <si>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</si>
  <si>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</si>
  <si>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</si>
  <si>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</si>
  <si>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</si>
  <si>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</si>
  <si>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</si>
  <si>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</si>
  <si>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</si>
  <si>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</si>
  <si>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</si>
  <si>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</si>
  <si>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</si>
  <si>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</si>
  <si>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</si>
  <si>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</si>
  <si>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</si>
  <si>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</si>
  <si>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</si>
  <si>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</si>
  <si>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</si>
  <si>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</si>
  <si>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</si>
  <si>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</si>
  <si>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</si>
  <si>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</si>
  <si>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</si>
  <si>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</si>
  <si>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</si>
  <si>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</si>
  <si>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</si>
  <si>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</si>
  <si>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</si>
  <si>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</si>
  <si>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</si>
  <si>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</si>
  <si>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</si>
  <si>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</si>
  <si>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</si>
  <si>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</si>
  <si>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</si>
  <si>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</si>
  <si>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</si>
  <si>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</si>
  <si>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</si>
  <si>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</si>
  <si>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</si>
  <si>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</si>
  <si>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</si>
  <si>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</si>
  <si>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</si>
  <si>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</si>
  <si>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</si>
  <si>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</si>
  <si>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</si>
  <si>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</si>
  <si>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</si>
  <si>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</si>
  <si>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</si>
  <si>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</si>
  <si>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</si>
  <si>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</si>
  <si>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</si>
  <si>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</si>
  <si>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</si>
  <si>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</si>
  <si>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</si>
  <si>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</si>
  <si>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</si>
  <si>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</si>
  <si>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</si>
  <si>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</si>
  <si>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</si>
  <si>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</si>
  <si>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</si>
  <si>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</si>
  <si>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</si>
  <si>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</si>
  <si>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</si>
  <si>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</si>
  <si>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</si>
  <si>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</si>
  <si>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</si>
  <si>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</si>
  <si>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</si>
  <si>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</si>
  <si>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</si>
  <si>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</si>
  <si>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</si>
  <si>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</si>
  <si>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</si>
  <si>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</si>
  <si>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</si>
  <si>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</si>
  <si>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</si>
  <si>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</si>
  <si>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</si>
  <si>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</si>
  <si>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</si>
  <si>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</si>
  <si>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</si>
  <si>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</si>
  <si>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</si>
  <si>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</si>
  <si>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</si>
  <si>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</si>
  <si>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</si>
  <si>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</si>
  <si>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</si>
  <si>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</si>
  <si>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</si>
  <si>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</si>
  <si>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</si>
  <si>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</si>
  <si>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</si>
  <si>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</si>
  <si>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</si>
  <si>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</si>
  <si>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</si>
  <si>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</si>
  <si>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</si>
  <si>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</si>
  <si>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</si>
  <si>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</si>
  <si>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</si>
  <si>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</si>
  <si>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</si>
  <si>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</si>
  <si>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</si>
  <si>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</si>
  <si>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</si>
  <si>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</si>
  <si>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</si>
  <si>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</si>
  <si>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</si>
  <si>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</si>
  <si>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</si>
  <si>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</si>
  <si>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</si>
  <si>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</si>
  <si>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</si>
  <si>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</si>
  <si>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</si>
  <si>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</si>
  <si>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</si>
  <si>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</si>
  <si>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</si>
  <si>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</si>
  <si>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</si>
  <si>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</si>
  <si>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</si>
  <si>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</si>
  <si>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</si>
  <si>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</si>
  <si>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</si>
  <si>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</si>
  <si>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</si>
  <si>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</si>
  <si>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</si>
  <si>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</si>
  <si>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</si>
  <si>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</si>
  <si>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</si>
  <si>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</si>
  <si>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</si>
  <si>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</si>
  <si>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</si>
  <si>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</si>
  <si>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</si>
  <si>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</si>
  <si>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</si>
  <si>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</si>
  <si>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</si>
  <si>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</si>
  <si>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</si>
  <si>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</si>
  <si>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</si>
  <si>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</si>
  <si>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</si>
  <si>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</si>
  <si>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</si>
  <si>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</si>
  <si>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</si>
  <si>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</si>
  <si>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</si>
  <si>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</si>
  <si>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</si>
  <si>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</si>
  <si>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</si>
  <si>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</si>
  <si>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</si>
  <si>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</si>
  <si>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</si>
  <si>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</si>
  <si>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</si>
  <si>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</si>
  <si>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</si>
  <si>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</si>
  <si>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</si>
  <si>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</si>
  <si>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</si>
  <si>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</si>
  <si>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</si>
  <si>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</si>
  <si>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</si>
  <si>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</si>
  <si>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</si>
  <si>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</si>
  <si>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</si>
  <si>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</si>
  <si>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</si>
  <si>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</si>
  <si>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</si>
  <si>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</si>
  <si>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</si>
  <si>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</si>
  <si>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</si>
  <si>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</si>
  <si>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</si>
  <si>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</si>
  <si>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</si>
  <si>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</si>
  <si>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</si>
  <si>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</si>
  <si>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</si>
  <si>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</si>
  <si>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</si>
  <si>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</si>
  <si>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</si>
  <si>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</si>
  <si>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</si>
  <si>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</si>
  <si>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</si>
  <si>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</si>
  <si>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</si>
  <si>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</si>
  <si>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</si>
  <si>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</si>
  <si>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</si>
  <si>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</si>
  <si>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</si>
  <si>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</si>
  <si>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</si>
  <si>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</si>
  <si>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</si>
  <si>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</si>
  <si>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</si>
  <si>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</si>
  <si>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</si>
  <si>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</si>
  <si>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</si>
  <si>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</si>
  <si>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</si>
  <si>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</si>
  <si>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</si>
  <si>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</si>
  <si>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</si>
  <si>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</si>
  <si>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</si>
  <si>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</si>
  <si>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</si>
  <si>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</si>
  <si>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</si>
  <si>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</si>
  <si>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</si>
  <si>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</si>
  <si>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</si>
  <si>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</si>
  <si>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</si>
  <si>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</si>
  <si>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</si>
  <si>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</si>
  <si>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</si>
  <si>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</si>
  <si>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</si>
  <si>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</si>
  <si>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</si>
  <si>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</si>
  <si>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</si>
  <si>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</si>
  <si>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</si>
  <si>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</si>
  <si>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</si>
  <si>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</si>
  <si>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</si>
  <si>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</si>
  <si>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</si>
  <si>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</si>
  <si>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</si>
  <si>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</si>
  <si>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</si>
  <si>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</si>
  <si>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</si>
  <si>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</si>
  <si>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</si>
  <si>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</si>
  <si>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</si>
  <si>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</si>
  <si>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</si>
  <si>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</si>
  <si>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</si>
  <si>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</si>
  <si>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</si>
  <si>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</si>
  <si>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</si>
  <si>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</si>
  <si>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</si>
  <si>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</si>
  <si>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</si>
  <si>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</si>
  <si>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</si>
  <si>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</si>
  <si>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</si>
  <si>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</si>
  <si>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</si>
  <si>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</si>
  <si>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</si>
  <si>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</si>
  <si>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</si>
  <si>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</si>
  <si>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</si>
  <si>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</si>
  <si>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</si>
  <si>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</si>
  <si>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</si>
  <si>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</si>
  <si>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</si>
  <si>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</si>
  <si>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</si>
  <si>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</si>
  <si>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</si>
  <si>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</si>
  <si>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</si>
  <si>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</si>
  <si>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</si>
  <si>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</si>
  <si>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</si>
  <si>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</si>
  <si>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</si>
  <si>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</si>
  <si>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</si>
  <si>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</si>
  <si>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</si>
  <si>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</si>
  <si>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</si>
  <si>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</si>
  <si>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</si>
  <si>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</si>
  <si>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</si>
  <si>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</si>
  <si>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</si>
  <si>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</si>
  <si>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</si>
  <si>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</si>
  <si>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</si>
  <si>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</si>
  <si>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</si>
  <si>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</si>
  <si>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</si>
  <si>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</si>
  <si>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</si>
  <si>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</si>
  <si>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</si>
  <si>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</si>
  <si>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</si>
  <si>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</si>
  <si>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</si>
  <si>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</si>
  <si>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</si>
  <si>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</si>
  <si>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</si>
  <si>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</si>
  <si>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</si>
  <si>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</si>
  <si>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</si>
  <si>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</si>
  <si>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</si>
  <si>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</si>
  <si>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</si>
  <si>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</si>
  <si>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</si>
  <si>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</si>
  <si>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</si>
  <si>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</si>
  <si>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</si>
  <si>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</si>
  <si>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</si>
  <si>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</si>
  <si>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</si>
  <si>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</si>
  <si>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</si>
  <si>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</si>
  <si>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</si>
  <si>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</si>
  <si>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</si>
  <si>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</si>
  <si>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</si>
  <si>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</si>
  <si>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</si>
  <si>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</si>
  <si>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</si>
  <si>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</si>
  <si>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</si>
  <si>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</si>
  <si>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</si>
  <si>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</si>
  <si>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</si>
  <si>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</si>
  <si>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</si>
  <si>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</si>
  <si>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</si>
  <si>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</si>
  <si>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</si>
  <si>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</si>
  <si>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</si>
  <si>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</si>
  <si>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</si>
  <si>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</si>
  <si>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TRNSYS</t>
  </si>
  <si>
    <t>DesignBuilder</t>
  </si>
  <si>
    <t>EnergyPlus</t>
  </si>
  <si>
    <t>RE_RU_KE</t>
  </si>
  <si>
    <t>MoCES</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</si>
  <si>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</si>
  <si>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</si>
  <si>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</si>
  <si>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</si>
  <si>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</si>
  <si>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</si>
  <si>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</si>
  <si>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</si>
  <si>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</si>
  <si>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</si>
  <si>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</si>
  <si>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</si>
  <si>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</si>
  <si>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</si>
  <si>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</si>
  <si>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</si>
  <si>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</si>
  <si>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</si>
  <si>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</si>
  <si>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</si>
  <si>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</si>
  <si>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</si>
  <si>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</si>
  <si>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</si>
  <si>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</si>
  <si>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</si>
  <si>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</si>
  <si>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</si>
  <si>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</si>
  <si>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</si>
  <si>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</si>
  <si>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</si>
  <si>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</si>
  <si>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</si>
  <si>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</si>
  <si>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</si>
  <si>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</si>
  <si>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</si>
  <si>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</si>
  <si>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</si>
  <si>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</si>
  <si>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</si>
  <si>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</si>
  <si>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</si>
  <si>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</si>
  <si>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</si>
  <si>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</si>
  <si>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</si>
  <si>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</si>
  <si>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</si>
  <si>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</si>
  <si>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</si>
  <si>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</si>
  <si>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</si>
  <si>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</si>
  <si>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</si>
  <si>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</si>
  <si>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</si>
  <si>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</si>
  <si>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</si>
  <si>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</si>
  <si>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</si>
  <si>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</si>
  <si>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</si>
  <si>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</si>
  <si>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</si>
  <si>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</si>
  <si>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</si>
  <si>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</si>
  <si>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</si>
  <si>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</si>
  <si>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</si>
  <si>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</si>
  <si>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</si>
  <si>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</si>
  <si>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</si>
  <si>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</si>
  <si>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</si>
  <si>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</si>
  <si>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</si>
  <si>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</si>
  <si>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</si>
  <si>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</si>
  <si>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</si>
  <si>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</si>
  <si>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</si>
  <si>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</si>
  <si>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</si>
  <si>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</si>
  <si>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</si>
  <si>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</si>
  <si>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</si>
  <si>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</si>
  <si>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</si>
  <si>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</si>
  <si>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</si>
  <si>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</si>
  <si>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</si>
  <si>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</si>
  <si>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</si>
  <si>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</si>
  <si>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</si>
  <si>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</si>
  <si>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</si>
  <si>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</si>
  <si>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</si>
  <si>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</si>
  <si>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</si>
  <si>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</si>
  <si>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</si>
  <si>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</si>
  <si>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</si>
  <si>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</si>
  <si>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</si>
  <si>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</si>
  <si>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</si>
  <si>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</si>
  <si>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</si>
  <si>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</si>
  <si>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</si>
  <si>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</si>
  <si>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</si>
  <si>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</si>
  <si>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</si>
  <si>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</si>
  <si>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</si>
  <si>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</si>
  <si>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</si>
  <si>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</si>
  <si>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</si>
  <si>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</si>
  <si>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</si>
  <si>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</si>
  <si>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</si>
  <si>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</si>
  <si>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</si>
  <si>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</si>
  <si>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</si>
  <si>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</si>
  <si>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</si>
  <si>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</si>
  <si>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</si>
  <si>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</si>
  <si>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</si>
  <si>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</si>
  <si>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</si>
  <si>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</si>
  <si>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</si>
  <si>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</si>
  <si>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</si>
  <si>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</si>
  <si>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</si>
  <si>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</si>
  <si>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</si>
  <si>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</si>
  <si>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</si>
  <si>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</si>
  <si>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</si>
  <si>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</si>
  <si>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</si>
  <si>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</si>
  <si>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</si>
  <si>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</si>
  <si>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</si>
  <si>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</si>
  <si>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</si>
  <si>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</si>
  <si>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</si>
  <si>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</si>
  <si>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</si>
  <si>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</si>
  <si>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</si>
  <si>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</si>
  <si>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</si>
  <si>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</si>
  <si>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</si>
  <si>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</si>
  <si>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</si>
  <si>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</si>
  <si>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</si>
  <si>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</si>
  <si>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</si>
  <si>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</si>
  <si>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</si>
  <si>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</si>
  <si>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</si>
  <si>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</si>
  <si>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</si>
  <si>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</si>
  <si>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</si>
  <si>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</si>
  <si>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</si>
  <si>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</si>
  <si>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</si>
  <si>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</si>
  <si>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</si>
  <si>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</si>
  <si>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</si>
  <si>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</si>
  <si>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</si>
  <si>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</si>
  <si>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</si>
  <si>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</si>
  <si>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</si>
  <si>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</si>
  <si>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</si>
  <si>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</si>
  <si>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</si>
  <si>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</si>
  <si>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</si>
  <si>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</si>
  <si>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</si>
  <si>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</si>
  <si>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</si>
  <si>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</si>
  <si>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</si>
  <si>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</si>
  <si>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</si>
  <si>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</si>
  <si>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</si>
  <si>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</si>
  <si>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</si>
  <si>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</si>
  <si>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</si>
  <si>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</si>
  <si>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</si>
  <si>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</si>
  <si>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</si>
  <si>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</si>
  <si>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</si>
  <si>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</si>
  <si>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</si>
  <si>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</si>
  <si>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</si>
  <si>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</si>
  <si>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</si>
  <si>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</si>
  <si>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</si>
  <si>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</si>
  <si>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</si>
  <si>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</si>
  <si>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</si>
  <si>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</si>
  <si>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</si>
  <si>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</si>
  <si>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</si>
  <si>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</si>
  <si>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</si>
  <si>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</si>
  <si>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</si>
  <si>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</si>
  <si>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</si>
  <si>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</si>
  <si>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</si>
  <si>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</si>
  <si>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</si>
  <si>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</si>
  <si>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</si>
  <si>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</si>
  <si>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</si>
  <si>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</si>
  <si>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</si>
  <si>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</si>
  <si>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</si>
  <si>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</si>
  <si>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</si>
  <si>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</si>
  <si>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</si>
  <si>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</si>
  <si>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</si>
  <si>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</si>
  <si>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</si>
  <si>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</si>
  <si>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</si>
  <si>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</si>
  <si>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</si>
  <si>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</si>
  <si>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</si>
  <si>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</si>
  <si>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</si>
  <si>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</si>
  <si>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</si>
  <si>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</si>
  <si>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</si>
  <si>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</si>
  <si>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</si>
  <si>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</si>
  <si>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</si>
  <si>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</si>
  <si>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</si>
  <si>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</si>
  <si>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</si>
  <si>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</si>
  <si>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</si>
  <si>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</si>
  <si>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</si>
  <si>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</si>
  <si>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</si>
  <si>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</si>
  <si>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</si>
  <si>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</si>
  <si>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</si>
  <si>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</si>
  <si>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</si>
  <si>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</si>
  <si>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</si>
  <si>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</si>
  <si>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</si>
  <si>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</si>
  <si>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</si>
  <si>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</si>
  <si>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</si>
  <si>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</si>
  <si>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</si>
  <si>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</si>
  <si>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</si>
  <si>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</si>
  <si>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</si>
  <si>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</si>
  <si>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</si>
  <si>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</si>
  <si>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</si>
  <si>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</si>
  <si>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</si>
  <si>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</si>
  <si>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</si>
  <si>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</si>
  <si>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</si>
  <si>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</si>
  <si>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</si>
  <si>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</si>
  <si>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</si>
  <si>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</si>
  <si>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</si>
  <si>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</si>
  <si>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</si>
  <si>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</si>
  <si>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</si>
  <si>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</si>
  <si>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</si>
  <si>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</si>
  <si>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</si>
  <si>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</si>
  <si>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</si>
  <si>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</si>
  <si>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</si>
  <si>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</si>
  <si>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</si>
  <si>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</si>
  <si>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</si>
  <si>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</si>
  <si>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</si>
  <si>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</si>
  <si>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</si>
  <si>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</si>
  <si>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</si>
  <si>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</si>
  <si>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</si>
  <si>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</si>
  <si>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</si>
  <si>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</si>
  <si>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</si>
  <si>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</si>
  <si>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</si>
  <si>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</si>
  <si>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</si>
  <si>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</si>
  <si>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</si>
  <si>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</si>
  <si>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</si>
  <si>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</si>
  <si>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</si>
  <si>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</si>
  <si>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</si>
  <si>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</si>
  <si>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</si>
  <si>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</si>
  <si>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</si>
  <si>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</si>
  <si>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</si>
  <si>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</si>
  <si>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</si>
  <si>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</si>
  <si>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</si>
  <si>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</si>
  <si>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</si>
  <si>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</si>
  <si>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</si>
  <si>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</si>
  <si>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</si>
  <si>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</si>
  <si>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</si>
  <si>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</si>
  <si>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</si>
  <si>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</si>
  <si>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</si>
  <si>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</si>
  <si>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</si>
  <si>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</si>
  <si>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</si>
  <si>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</si>
  <si>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</si>
  <si>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</si>
  <si>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</si>
  <si>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</si>
  <si>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</si>
  <si>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</si>
  <si>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</si>
  <si>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</si>
  <si>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</si>
  <si>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</si>
  <si>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</si>
  <si>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</si>
  <si>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</si>
  <si>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</si>
  <si>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</si>
  <si>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</si>
  <si>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</si>
  <si>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</si>
  <si>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</si>
  <si>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</si>
  <si>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</si>
  <si>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</si>
  <si>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</si>
  <si>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</si>
  <si>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</si>
  <si>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</si>
  <si>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</si>
  <si>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</si>
  <si>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</si>
  <si>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</si>
  <si>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</si>
  <si>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</si>
  <si>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</si>
  <si>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</si>
  <si>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</si>
  <si>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</si>
  <si>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</si>
  <si>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</si>
  <si>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</si>
  <si>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</si>
  <si>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</si>
  <si>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</si>
  <si>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</si>
  <si>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</si>
  <si>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</si>
  <si>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</si>
  <si>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</si>
  <si>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</si>
  <si>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</si>
  <si>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</si>
  <si>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</si>
  <si>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</si>
  <si>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</si>
  <si>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</si>
  <si>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</si>
  <si>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</si>
  <si>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</si>
  <si>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</si>
  <si>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</si>
  <si>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</si>
  <si>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</si>
  <si>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</si>
  <si>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</si>
  <si>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</si>
  <si>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</si>
  <si>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</si>
  <si>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</si>
  <si>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</si>
  <si>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</si>
  <si>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</si>
  <si>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</si>
  <si>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</si>
  <si>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</si>
  <si>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</si>
  <si>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</si>
  <si>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</si>
  <si>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</si>
  <si>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</si>
  <si>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</si>
  <si>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</si>
  <si>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</si>
  <si>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</si>
  <si>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</si>
  <si>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</si>
  <si>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</si>
  <si>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</si>
  <si>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</si>
  <si>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</si>
  <si>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</si>
  <si>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</si>
  <si>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</si>
  <si>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</si>
  <si>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</si>
  <si>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</si>
  <si>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</si>
  <si>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</si>
  <si>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</si>
  <si>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</si>
  <si>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</si>
  <si>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</si>
  <si>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</si>
  <si>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</si>
  <si>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</si>
  <si>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</si>
  <si>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</si>
  <si>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</si>
  <si>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</si>
  <si>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</si>
  <si>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</si>
  <si>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</si>
  <si>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</si>
  <si>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</si>
  <si>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</si>
  <si>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</si>
  <si>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</si>
  <si>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</si>
  <si>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</si>
  <si>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</si>
  <si>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</si>
  <si>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</si>
  <si>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</si>
  <si>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</si>
  <si>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</si>
  <si>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</si>
  <si>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</si>
  <si>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</si>
  <si>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</si>
  <si>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</si>
  <si>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</si>
  <si>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</si>
  <si>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</si>
  <si>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</si>
  <si>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</si>
  <si>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</si>
  <si>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</si>
  <si>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</si>
  <si>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</si>
  <si>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</si>
  <si>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</si>
  <si>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</si>
  <si>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</si>
  <si>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</si>
  <si>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</si>
  <si>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</si>
  <si>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</si>
  <si>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</si>
  <si>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</si>
  <si>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</si>
  <si>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</si>
  <si>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</si>
  <si>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</si>
  <si>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</si>
  <si>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</si>
  <si>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</si>
  <si>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</si>
  <si>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</si>
  <si>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</si>
  <si>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</si>
  <si>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</si>
  <si>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</si>
  <si>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</si>
  <si>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</si>
  <si>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</si>
  <si>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</si>
  <si>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</si>
  <si>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</si>
  <si>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</si>
  <si>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</si>
  <si>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</si>
  <si>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</si>
  <si>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</si>
  <si>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</si>
  <si>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</si>
  <si>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</si>
  <si>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</si>
  <si>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</si>
  <si>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</si>
  <si>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</si>
  <si>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Agent-based Market model for the Investigation of Renewable and Integrated energy Systems</t>
  </si>
  <si>
    <t>DLR</t>
  </si>
  <si>
    <t>Greenhouse gas - Air Pollution Interactions and Synergies</t>
  </si>
  <si>
    <t>NewClimate Institute</t>
  </si>
  <si>
    <t>AspenTech</t>
  </si>
  <si>
    <t>Soil and Water Assessment Tool</t>
  </si>
  <si>
    <t>USDA-ARS / Texas A&amp;M Univ.</t>
  </si>
  <si>
    <t>EPANET Water Distribution System Modelling</t>
  </si>
  <si>
    <t>US Environmental Protection Agency</t>
  </si>
  <si>
    <t>LISFLOOD hydrological model</t>
  </si>
  <si>
    <t>Free Greenius</t>
  </si>
  <si>
    <t>Geospatial Climate, Land, Energy and Water strategies</t>
  </si>
  <si>
    <t>Clewsy (CLEWs model generator)</t>
  </si>
  <si>
    <t>GlobalEnergyGIS</t>
  </si>
  <si>
    <t>Chalmers Univ. of Technology</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</si>
  <si>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</si>
  <si>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</si>
  <si>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</si>
  <si>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</si>
  <si>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</si>
  <si>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</si>
  <si>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</si>
  <si>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</si>
  <si>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</si>
  <si>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</si>
  <si>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</si>
  <si>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</si>
  <si>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</si>
  <si>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</si>
  <si>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</si>
  <si>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</si>
  <si>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proprietary_dependency</t>
  </si>
  <si>
    <t>GAMS+VEDA</t>
  </si>
  <si>
    <t>GAMS+ANSWER</t>
  </si>
  <si>
    <t>GAMS</t>
  </si>
  <si>
    <t>MATLAB (optional)</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</si>
  <si>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</si>
  <si>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</si>
  <si>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</si>
  <si>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</si>
  <si>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</si>
  <si>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</si>
  <si>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nexus_water_land</t>
  </si>
  <si>
    <t>power_system_operation</t>
  </si>
  <si>
    <t>emissions_air_quality</t>
  </si>
  <si>
    <t>grid_reliability</t>
  </si>
  <si>
    <t>buildings_thermal</t>
  </si>
  <si>
    <t>minigrid_hybrid_design</t>
  </si>
  <si>
    <t>resource_assessment</t>
  </si>
  <si>
    <t>resource_assessment,project_prefeasibility</t>
  </si>
  <si>
    <t>nexus_water_land,geospatial_analysis</t>
  </si>
  <si>
    <t>resource_assessment,geospatial_analysis</t>
  </si>
  <si>
    <t>electrification_planning</t>
  </si>
  <si>
    <t>https://doi.org/10.3390/ijgi10110780</t>
  </si>
  <si>
    <t>City Energy Analyst</t>
  </si>
  <si>
    <t>TEAM</t>
  </si>
  <si>
    <t>GISele</t>
  </si>
  <si>
    <t>Grid-Sim</t>
  </si>
  <si>
    <t>GEOH2</t>
  </si>
  <si>
    <t>GISELE</t>
  </si>
  <si>
    <t>VANIA</t>
  </si>
  <si>
    <t>OnStove</t>
  </si>
  <si>
    <t>NREL LCOE Calculator</t>
  </si>
  <si>
    <t>M-LED</t>
  </si>
  <si>
    <t>WaterCROP</t>
  </si>
  <si>
    <t>OptGen</t>
  </si>
  <si>
    <t>SDDP</t>
  </si>
  <si>
    <t>Network Planner</t>
  </si>
  <si>
    <t>WindPRO</t>
  </si>
  <si>
    <t>PVSyst</t>
  </si>
  <si>
    <t>PV*SOL</t>
  </si>
  <si>
    <t>BEFS RA</t>
  </si>
  <si>
    <t>PlantPredict</t>
  </si>
  <si>
    <t>CLOVER</t>
  </si>
  <si>
    <t>TEMT</t>
  </si>
  <si>
    <t>MESAP</t>
  </si>
  <si>
    <t>RE2nAF</t>
  </si>
  <si>
    <t>RTEP</t>
  </si>
  <si>
    <t>KCERT</t>
  </si>
  <si>
    <t>AnyMOD</t>
  </si>
  <si>
    <t>IMAGE</t>
  </si>
  <si>
    <t>H2RES</t>
  </si>
  <si>
    <t>Offgridders</t>
  </si>
  <si>
    <t>OpenDSS</t>
  </si>
  <si>
    <t>K Kusakana and HJ Vermaak</t>
  </si>
  <si>
    <t>Hydrokinetic power generation for rural electricity supply: Case of South Africa</t>
  </si>
  <si>
    <t>To investigate the feasibility of hydrokinetic power generation for supplying reliable, affordable electricity to rural and isolated loads in South Africa, comparing it to PV, wind, diesel and grid extension options.</t>
  </si>
  <si>
    <t>Hydrokinetic power was found to be the lowest-cost supply option in both case studies, with a cost of energy 2.5-9 times lower than PV, wind, and diesel generator alternatives.</t>
  </si>
  <si>
    <t>Central University of Technology, Free State, Bloemfontein, South Africa</t>
  </si>
  <si>
    <t>https://doi.org/10.1016/j.renene.2012.12.051</t>
  </si>
  <si>
    <t>A Recioui and FZ Dekhandji</t>
  </si>
  <si>
    <t>Hydrogen-based Hybrid Renewable Energy System Sizing Optimization using HOMER</t>
  </si>
  <si>
    <t>To design and optimize a standalone hybrid renewable energy system with a hydrogen storage component to meet the electricity demand of a remote drilling camp in Adrar, Algeria, comparing techno-economic performance with and without hydrogen elements.</t>
  </si>
  <si>
    <t>The PV/wind/diesel/battery configuration without hydrogen components achieves the lowest net present cost and emissions, outperforming the hydrogen-based configuration which has higher NPC and diesel-driven emissions.</t>
  </si>
  <si>
    <t>Laboratory of Signals and Systems, Institute of Electrical and Electronic Engineering, University M’hamed Bougara of Boumerdes, Algeria</t>
  </si>
  <si>
    <t>https://doi.org/10.1109/IREC56325.2022.10002028</t>
  </si>
  <si>
    <t>a_recioui@univ-boumerdes.dz</t>
  </si>
  <si>
    <t>P Tiam Kapen and M.D. Wamba</t>
  </si>
  <si>
    <t>Hydrogen and electricity production from Mount Cameroon's energy potential: Seismic imaging, techno-environmental-socio-economic assessment, and sensitivity considerations of a zero-carbon Fuel cell/Geothermal/Electrolyzer hybrid system</t>
  </si>
  <si>
    <t>To assess the technical, economic, environmental, and social feasibility of a zero-carbon Fuel Cell/Geothermal/Electrolyzer hybrid system for electricity and hydrogen production near Mount Cameroon, using seismic imaging and HOMER Pro-based optimization.</t>
  </si>
  <si>
    <t>The optimal configuration (110 kW geothermal turbine, 50 kW fuel cell, 10 kW electrolyzer, 25.5 kW converter, 20 kg H2 tank) achieves a net present cost of about US$1.84 million and a levelized cost of energy of US$0.465/kWh with zero direct carbon emissions.</t>
  </si>
  <si>
    <t>University of Dschang (Cameroon), University of Bern (Switzerland)</t>
  </si>
  <si>
    <t>CM, CH</t>
  </si>
  <si>
    <t>https://doi.org/10.1016/j.ecmx.2026.101637</t>
  </si>
  <si>
    <t>pascalin.tiam@univ-dschang.org</t>
  </si>
  <si>
    <t>AA Elwan et al.</t>
  </si>
  <si>
    <t>Hybrid Waste to Energy Electricity Generation and Battery Storage System: The Economics and Environmental Emission in a Low-Income Community</t>
  </si>
  <si>
    <t>To assess the economic, environmental, and technical impact of a hybrid waste-to-energy plant with battery storage for a low-income suburb of Gombe, Nigeria, using HOMER Pro.</t>
  </si>
  <si>
    <t>The hybrid WtE/storage system meets 100% of local demand with an NPC of $112,634 and LCOE of $0.238/kWh but is not economically viable versus grid electricity, though it shows strong environmental benefits with very low emissions.</t>
  </si>
  <si>
    <t>Universiti Teknologi Malaysia (UTM), Universiti Malaysia Sarawak (UNIMAS)</t>
  </si>
  <si>
    <t>https://doi.org/10.1007/978-981-99-6749-0_51</t>
  </si>
  <si>
    <t>ayzulardiansyah@unimas.my</t>
  </si>
  <si>
    <t>C Diyoke et al.</t>
  </si>
  <si>
    <t>Hydro Backed-up Hybrid Renewable System for Off-grid Power in Nigeria</t>
  </si>
  <si>
    <t>To design and optimize a hydropower-backed-up hybrid renewable energy system (PV/WT/HPP/battery) for a rural off-grid community in Kwara State, Nigeria, and compare it with diesel-only, grid extension, and diesel-backed-up alternatives.</t>
  </si>
  <si>
    <t>The optimal PV/HPP/battery system achieves a COE of $0.34/kWh with 100% renewable fraction, cheaper than diesel-only ($0.473/kWh) but more expensive than the subsidized grid tariff.</t>
  </si>
  <si>
    <t>Department of Mechanical Engineering, Enugu State University of Science and Technology, Enugu, Nigeria; Department of Agricultural and Bio-resources Engineering, Enugu State University of Science and Technology, Enugu, Nigeria</t>
  </si>
  <si>
    <t>https://doi.org/10.11648/j.epes.20221102.12</t>
  </si>
  <si>
    <t>O.M. Babatunde et al.</t>
  </si>
  <si>
    <t>Hybridized off-grid fuel cell/wind/solar PV/battery for energy generation in a small household: A multi-criteria perspective</t>
  </si>
  <si>
    <t>To explore the technical, economic and environmental sustainability of hybridizing PV, wind, fuel cell and hydrogen storage for a residential load in Lagos, Nigeria, and to rank feasible energy system alternatives using HOMER and multi-criteria decision making (CRITIC-COPRAS).</t>
  </si>
  <si>
    <t>Based on total net present cost alone, PV-Battery is the optimal system, but when ranked using multiple criteria (economic, technical, environmental), the hybrid PV-Fuel Cell-Wind-Battery system becomes the most preferred.</t>
  </si>
  <si>
    <t>https://doi.org/10.1016/j.ijhydene.2021.12.018</t>
  </si>
  <si>
    <t>A.F. Touré et al.</t>
  </si>
  <si>
    <t>Hybrid Systems Optimization: Application to Hybrid Systems Photovoltaic Connected to Grid. A Mali Case Study</t>
  </si>
  <si>
    <t>To optimize the operation of a grid-connected hybrid PV-thermal-hydro power system in Bamako by minimizing thermal power production and interconnection energy purchases using HOMER simulation.</t>
  </si>
  <si>
    <t>Raising the interconnection purchase limit from 50 MW to 100 MW cuts thermal production from 211,537 MWh/year to 20,240 MWh/year and fuel use from 74,303 L to 7,141 L, making it the more economical and ecological option.</t>
  </si>
  <si>
    <t>IUT de Montreuil, Laboratoire Quartz, France; Faculté des Sciences et Techniques de Bamako, USTTB, Mali</t>
  </si>
  <si>
    <t>FR, ML</t>
  </si>
  <si>
    <t>https://doi.org/10.3390/su11082356</t>
  </si>
  <si>
    <t>a.elmhamedi@iut.univ-paris8.fr</t>
  </si>
  <si>
    <t>Kokouvi Etse et al.</t>
  </si>
  <si>
    <t>Hybrid System for Electrification and Upliftment of Northern Rural Region of Togo</t>
  </si>
  <si>
    <t>To assess the techno-economic viability of a hybrid PV/biodiesel (Jatropha) system for rural electrification of the village of Djarkpanga in northern Togo using HOMER simulation.</t>
  </si>
  <si>
    <t>The hybrid PV/biodiesel system offers the lowest cost of electricity (0.168-0.208 USD/kWh) across scenarios, cheaper than PV alone, biodiesel generator alone, and Togo's largest thermal power plant (0.30 USD/kWh).</t>
  </si>
  <si>
    <t>AP Goyal Shimla University, Shimla, India</t>
  </si>
  <si>
    <t>https://hal.science/hal-03937281v1</t>
  </si>
  <si>
    <t>Central University of Technology, Free State, South Africa</t>
  </si>
  <si>
    <t>OO Olatunji et al.</t>
  </si>
  <si>
    <t>Hybrid standalone microgrid for agricultural last-mile: A techno-economic analysis</t>
  </si>
  <si>
    <t>To perform a techno-economic analysis of a grid-independent hybrid PV-diesel microgrid for an agricultural last-mile farm in South Africa. To compare a PV-only system against a PV-Genset hybrid system in terms of cost, emissions and reliability.</t>
  </si>
  <si>
    <t>The PV-Genset system had the lowest LCOE (R4.01) and NPC (R551,766.4), while the PV-only system had zero carbon emissions but higher operating cost.</t>
  </si>
  <si>
    <t>Department of Mechanical Engineering Science, University of Johannesburg, South Africa; Process Energy and Environmental Technology Station, University of Johannesburg, South Africa</t>
  </si>
  <si>
    <t>https://doi.org/10.1016/j.egyr.2022.10.274</t>
  </si>
  <si>
    <t>oolatunji@uj.ac.za</t>
  </si>
  <si>
    <t>AH Abraha et al.</t>
  </si>
  <si>
    <t>Hybrid Solar – Wind – Diesel Systems for Rural Application in North Ethiopia: Case Study for Three Rural Villages using HOMER Simulation</t>
  </si>
  <si>
    <t>To assess the feasibility of hybrid solar-wind-diesel systems for electrifying three off-grid rural villages in Tigray, Ethiopia, and determine optimum system configurations using HOMER simulation.</t>
  </si>
  <si>
    <t>Hybrid wind/PV-diesel systems achieve significantly lower LCOE (0.41-0.70 $/kWh) than 100% diesel systems (1.67-3.01 $/kWh) across all three villages, with wind penetration favored over PV due to lower capital costs.</t>
  </si>
  <si>
    <t>University of Flensburg (Germany), Ethiopian Institute of Technology - Mekelle University (Ethiopia), University of Dar es Salaam (Tanzania)</t>
  </si>
  <si>
    <t>DE, ET, TZ</t>
  </si>
  <si>
    <t>https://doi.org/10.4314/mejs.v5i2.94227</t>
  </si>
  <si>
    <t>mul_at@yahoo.com</t>
  </si>
  <si>
    <t>O.E. Diemuodeke et al.</t>
  </si>
  <si>
    <t>Hybrid Solar PV–Agro-Waste-Driven Combined Heat and Power Energy System as Feasible Energy Source for Schools in Sub-Saharan Africa</t>
  </si>
  <si>
    <t>To assess the feasibility of a solar PV–agro-waste (syngas) hybrid combined heat and power energy system for a Ghanaian secondary school to address energy deficits and enhance quality education.</t>
  </si>
  <si>
    <t>The optimized hybrid system generates 221,621 kWh of electricity and 110,896 kWh of thermal energy annually at 0.295 EUR/kWh, cheaper than diesel generation but more expensive than the municipal grid.</t>
  </si>
  <si>
    <t>University of Port Harcourt, Nigeria; University of Jaén, Spain; NASCO Foundation, Ghana</t>
  </si>
  <si>
    <t>NG, ES, GH</t>
  </si>
  <si>
    <t>https://doi.org/10.3390/biomass4040067</t>
  </si>
  <si>
    <t>A. Ramseebaluck and S. Chowdhury</t>
  </si>
  <si>
    <t>Hybrid Renewable-based Reliable and Cost-effective Rural Electrification in Southern Africa</t>
  </si>
  <si>
    <t>ZA, LS</t>
  </si>
  <si>
    <t>To design and compare hybrid renewable energy system configurations for cost-effective and reliable rural electrification of two off-grid villages in South Africa and Lesotho using HOMER optimization.</t>
  </si>
  <si>
    <t>A Solar PV/Wind Turbine/Diesel Generator/Battery hybrid system was the most cost-effective solution for both villages, achieving LCOE of $0.173/kWh for Ncera and $0.210/kWh for Boipuso.</t>
  </si>
  <si>
    <t>University of Cape Town, Electrical Engineering Department</t>
  </si>
  <si>
    <t>https://doi.org/10.1109/IREC.2019.8754568</t>
  </si>
  <si>
    <t>rmsarv001@myuct.ac.za</t>
  </si>
  <si>
    <t>F Oueslati</t>
  </si>
  <si>
    <t>Hybrid renewable system based on solar wind and fuel cell energies coupled with diesel engines for Tunisian climate: TRNSYS simulation and economic assessment</t>
  </si>
  <si>
    <t>To design and test the performance of a standalone hybrid renewable energy system integrating wind turbine, PV array, fuel cell, and diesel generator to meet the load demand of a residential community in Sidi Daoud, Tunisia, using TRNSYS simulation and techno-economic analysis.</t>
  </si>
  <si>
    <t>The optimized hybrid system achieves a renewable fraction of 35.52%, an LCOE of $0.0492/kWh, less than 0.05% unmet load, and reduces CO2 emissions by 76,296 tons over 20 years.</t>
  </si>
  <si>
    <t>Physics Department, Faculty of Science, Albaha University, Al-Baha, Kingdom of Saudi Arabia; Laboratory of Physics of Fluids, Physics Department, Faculty of Science of Tunis, University of Tunis El-Manar, Tunis, Tunisia</t>
  </si>
  <si>
    <t>SA,TN</t>
  </si>
  <si>
    <t>https://doi.org/10.1080/15435075.2020.1865366</t>
  </si>
  <si>
    <t>fakher.oueslati@gmail.com</t>
  </si>
  <si>
    <t>S Ladide et al.</t>
  </si>
  <si>
    <t>Hybrid Renewable Power Supply for Typical Public Facilities in Six Various Climate Zones in Morocco</t>
  </si>
  <si>
    <t>To assess, via a techno-economic analysis of a grid-connected hybrid PV/wind system, the deployment of small and medium microgrids for typical public facilities across six climate zones in Morocco. To evaluate the impact of interest rate, purchased power price and wind speed on system viability through sensitivity analysis.</t>
  </si>
  <si>
    <t>Wind energy systems are optimal in western cities (Tangier, Dakhla), PV systems in eastern cities (Marrakech, Berkane), while a PV/wind hybrid is best in Zagora and Essaouira. Resulting cost of electricity is comparable to the national electricity price of 0.1 $/kWh.</t>
  </si>
  <si>
    <t>LGECOS Laboratory, National School of Applied Sciences Cadi Ayyad University Marrakech, Morocco; Faculty of Sciences and Techniques of Al Hoceima, Abdelmalek Essaadi University-Morocco; National School of Applied Sciences, Sidi Mohamed Ben Abdellah University Fès, Morocco</t>
  </si>
  <si>
    <t>https://www.researchgate.net/publication/359772790_Hybrid_Renewable_Power_Supply_for_Typical_Public_Facilities_in_Six_Various_Climate_Zones_in_Morocco</t>
  </si>
  <si>
    <t>saad.ladide@gmail.com</t>
  </si>
  <si>
    <t>Hybrid renewable power supply for rural health clinics (RHC) in six geo-political zones of Nigeria</t>
  </si>
  <si>
    <t>To assess the techno-economic feasibility of hybrid PV-wind-diesel-battery power systems for meeting the electricity load of rural health clinics at six sites representing Nigeria's geo-political zones.</t>
  </si>
  <si>
    <t>Hybrid PV/wind/diesel/battery systems are optimal for Sokoto, Maiduguri, Jos and Enugu, while PV/diesel/battery is optimal for Iseyin and Port-Harcourt, with diesel-only systems having the highest cost of energy at $0.911/kWh.</t>
  </si>
  <si>
    <t>University of Malaya, Federal University of Technology Minna, Covenant University</t>
  </si>
  <si>
    <t>https://doi.org/10.1016/j.seta.2015.11.001</t>
  </si>
  <si>
    <t>M.O. Atallah et al.</t>
  </si>
  <si>
    <t>Hybrid renewable energy systems for seawater-based green hydrogen in Egyptian coastal zones: A case study</t>
  </si>
  <si>
    <t>To evaluate the techno-economic and environmental feasibility of hybrid renewable energy systems producing green hydrogen via seawater electrolysis in four Egyptian coastal cities under stand-alone and grid-connected scenarios. To identify the optimal system configuration minimizing net present cost and gas emissions across multiple wind turbine and load scenarios.</t>
  </si>
  <si>
    <t>The grid-connected PV/WT/DG/Battery/PEME/H2 tank system with 50 wind turbines achieves the lowest levelized cost of hydrogen at 0.177 $/kg with a 100% renewable fraction. Selling surplus electricity to the grid reduces NPC and LCOH by up to 89.5% compared to stand-alone configurations.</t>
  </si>
  <si>
    <t>Damietta University, Prince Sattam Bin Abdulaziz University, Suez University</t>
  </si>
  <si>
    <t>EG, SA</t>
  </si>
  <si>
    <t>https://doi.org/10.1016/j.uncres.2025.100239</t>
  </si>
  <si>
    <t>mh.alqahtani@psau.edu.sa</t>
  </si>
  <si>
    <t>R Malange et al.</t>
  </si>
  <si>
    <t>Hybrid Renewable Energy System potentials in rural areas: A case of Zambia</t>
  </si>
  <si>
    <t>To investigate the techno-economic feasibility of a hybrid renewable energy system (biomass, solar, wind) to increase electricity access in Misisi rural area, Zambia.</t>
  </si>
  <si>
    <t>The hybrid system produces 73,577 kWh/yr against an estimated consumption of 60,386 kWh/yr, at a total capital cost of 151,708.84 USD.</t>
  </si>
  <si>
    <t>https://ssrn.com/abstract=3900351</t>
  </si>
  <si>
    <t>hangwimalange@gmail.com</t>
  </si>
  <si>
    <t>BM Olomiyesan and OD Oyedum</t>
  </si>
  <si>
    <t>Hybrid power system options for off-grid rural electrification in northwestern region of Nigeria</t>
  </si>
  <si>
    <t>To determine the optimal off-grid hybrid power system for remote rural settlements at the lowest energy cost in Kaduna and Katsina states of northwestern Nigeria, and to compare its cost with a stand-alone diesel generator.</t>
  </si>
  <si>
    <t>A PV-wind-diesel hybrid system is the least-cost option for both sites, with an NPC of US$435,818 and COE of 0.203 US$/kWh in Kaduna, and an NPC of US$322,091 and COE of 0.150 US$/kWh in Katsina.</t>
  </si>
  <si>
    <t>National Examinations Council (NECO), Minna, Nigeria; Federal University of Technology, Minna, Nigeria</t>
  </si>
  <si>
    <t>https://doi.org/10.20935/AcadEnergy7345</t>
  </si>
  <si>
    <t>olomiyebolu@yahoo.com</t>
  </si>
  <si>
    <t>Abdulrahman Alzarouq et al.</t>
  </si>
  <si>
    <t>Hybrid Power Optimization at the Libyan Investment Authority: A synergy of Homer Software and Machine Learning application</t>
  </si>
  <si>
    <t>To determine the optimal sizing of a hybrid PV, wind, battery storage and diesel generator system using HOMER software and machine learning to reliably meet the 250 kW power demand of the Libyan Investment Authority. To evaluate the electrical, financial and environmental performance of this hybrid configuration.</t>
  </si>
  <si>
    <t>The optimal hybrid system produces 2,398,024 kWh per year at a total cost of $5.69 million, with 86.1% of energy supplied by renewables and the rest by diesel generators.</t>
  </si>
  <si>
    <t>Electrical Engineering Department, Electrical Systems and Renewable Energies Laboratory (LSEER), University of Sfax, National Engineering School of Sfax (ENIS), Tunisia</t>
  </si>
  <si>
    <t>https://doi.org/10.1109/ICSC58660.2023.10449754</t>
  </si>
  <si>
    <t>RM Johannsen et al.</t>
  </si>
  <si>
    <t>Hybrid photovoltaic and wind mini-grids in Kenya: Techno-economic assessment and barriers to diffusion</t>
  </si>
  <si>
    <t>To assess the techno-economic viability of hybrid PV/wind mini-grids in Kenya and identify barriers hindering their diffusion using a combination of HOMER modelling and stakeholder interviews.</t>
  </si>
  <si>
    <t>PV/wind hybrids show technical and economic potential above average wind speeds of 4.5 m/s, reducing LCOE by 7-10% and battery storage by 11-29%, but comprehensive systemic, technical and economic barriers severely hinder diffusion.</t>
  </si>
  <si>
    <t>Aalborg University, African Centre for Technology Studies</t>
  </si>
  <si>
    <t>DK, KE</t>
  </si>
  <si>
    <t>https://doi.org/10.1016/j.esd.2019.11.002</t>
  </si>
  <si>
    <t>rmj@plan.aau.dk</t>
  </si>
  <si>
    <t>O.D.T. Odou et al.</t>
  </si>
  <si>
    <t>Hybrid off-grid renewable power system for sustainable rural electrification in Benin</t>
  </si>
  <si>
    <t>To analyse the techno-economic feasibility of a hybrid renewable energy system for sustainable rural electrification of the village of Fouay in Benin using HOMER software.</t>
  </si>
  <si>
    <t>A hybrid PV/diesel generator/battery system (150 kW/62.5 kVA/637 kWh) is the least-cost optimal configuration, reducing battery needs by 70% and CO2 emissions by 97% compared to a diesel-only system.</t>
  </si>
  <si>
    <t>West African Science Service Center on Climate Change and Adapted Land Use WASCAL, TH Köln (University of Applied Sciences)</t>
  </si>
  <si>
    <t>NE, DE</t>
  </si>
  <si>
    <t>https://doi.org/10.1016/j.renene.2019.06.032</t>
  </si>
  <si>
    <t>odou.o@edu.wascal.org</t>
  </si>
  <si>
    <t>M. Mohammed et al.</t>
  </si>
  <si>
    <t>Hybrid Micro Grid Power System Technical and Economic Analysis Using Homer Legacy Software</t>
  </si>
  <si>
    <t>To determine the most economically viable hybrid power configuration for a university department in Nigeria using solar PV, diesel generator, battery and grid supply.</t>
  </si>
  <si>
    <t>A grid-connected PV/diesel/battery hybrid system yields the lowest Net Present Cost, saving 43.6% and 44.66% compared with PV/diesel systems without grid connection.</t>
  </si>
  <si>
    <t>Ahmadu Bello University Zaria, Centre for Energy Research and Training Ahmadu Bello University Zaria, Federal Polytechnic K/Namoda</t>
  </si>
  <si>
    <t>https://www.bibliomed.org/?mno=117029</t>
  </si>
  <si>
    <t>musamtzaria@yahoo.com</t>
  </si>
  <si>
    <t>J.E. Okhaifoh et al.</t>
  </si>
  <si>
    <t>HOMER Grid</t>
  </si>
  <si>
    <t>Hybrid Energy Systems: Optimal Resource Determination and Cost Evaluation Using Homer Grid Software</t>
  </si>
  <si>
    <t>To design and evaluate a grid-connected hybrid solar PV-battery-gasoline power system for a university building in Nigeria using HOMER Grid software, and to validate simulation results against an experimental setup.</t>
  </si>
  <si>
    <t>The most economical configuration is a grid-connected Solar PV-Gasoline system without battery storage, achieving a cost of energy of ₦93.83/kWh and a 6.7% renewable energy fraction.</t>
  </si>
  <si>
    <t>Federal University of Petroleum Resources Effurun, Delta State, Nigeria</t>
  </si>
  <si>
    <t>https://doi.org/10.4314/equijost.v8i1.5</t>
  </si>
  <si>
    <t>okhaifoh.joseph@fupre.edu.ng</t>
  </si>
  <si>
    <t>S Yakubu et al.</t>
  </si>
  <si>
    <t>Hybrid energy system as driver of sustainable rural development: An optimization and impact analysis of Tulefa Energy Village, Ethiopia</t>
  </si>
  <si>
    <t>To design and optimize a hybrid renewable energy system for Tulefa Energy Village, Ethiopia, and assess its socioeconomic and environmental impact on rural development.</t>
  </si>
  <si>
    <t>The optimal hybrid system (35 kW PV, 5.1 kW wind, 15 kW diesel, 91 kWh battery) achieves a 98.8% renewable fraction with LCOE of $0.05018/kWh and NPC of $68,363.</t>
  </si>
  <si>
    <t>Addis Ababa Science and Technology University, Pan African University Institute of Water and Energy Sciences-University of Tlemcen, Bolgatanga Technical University, Johns Hopkins University, Universite Catholique de Bukavu, Dr. Hilla Limann Technical University</t>
  </si>
  <si>
    <t>ET, DZ, GH, US, CD</t>
  </si>
  <si>
    <t>https://doi.org/10.1016/j.nexus.2025.100434</t>
  </si>
  <si>
    <t>yakubusuf@gmail.com</t>
  </si>
  <si>
    <t>M Daldoul and A Dakhlaoui</t>
  </si>
  <si>
    <t>Hybrid Electric Vehicles and CO2 Emission Mitigation in Tunisia: A LEAP Model Analysis</t>
  </si>
  <si>
    <t>To assess the environmental impacts of electric mobility and energy efficiency improvements in Tunisia's road transport sector using LEAP model scenarios spanning 2015-2050.</t>
  </si>
  <si>
    <t>Electrification of the vehicle fleet under a renewable-dominated electricity mix and combined sustainable mobility measures reduce cumulative GHG emissions by up to 23.6% by 2050 compared to business-as-usual.</t>
  </si>
  <si>
    <t>first LEAP application to Tunisian road transport, detailed scenario comparison, integrates multiple vehicle classes and fuel types</t>
  </si>
  <si>
    <t>lacks macroeconomic impact assessment, limited to road transport only, excludes other transport modes</t>
  </si>
  <si>
    <t>Polytechnic School of Tunisia (LEGI), Higher School of Business of Tunis, University of Manouba, Institute of Higher Commercial Studies of Carthage, University of Carthage</t>
  </si>
  <si>
    <t>https://doi.org/10.32479/ijeep.21456</t>
  </si>
  <si>
    <t>daldoul_manel@yahoo.fr</t>
  </si>
  <si>
    <t>J Dixon et al.</t>
  </si>
  <si>
    <t>TEAM-Kenya</t>
  </si>
  <si>
    <t>How can emerging economies meet development and climate goals in the transport-energy system? Modelling co-developed scenarios in Kenya using a socio-technical approach</t>
  </si>
  <si>
    <t>To co-develop scenarios and a transport-energy system model, TEAM-Kenya, to quantify the impacts of policy pathways on Kenya's vehicle stock, energy demand, emissions, and fiscal outcomes.</t>
  </si>
  <si>
    <t>Favourable e-mobility scenarios increase electricity demand 2.7-3.9x by 2040 relative to 2023 while reducing fuel import bills by up to 69% and cutting fuel tax revenues by up to 41%.</t>
  </si>
  <si>
    <t>University of Strathclyde, University of Oxford, Strathmore University, Africa E-mobility Alliance, GIZ Kenya, University of Nairobi, Hasselt University, Imperial College London, Sustain2030</t>
  </si>
  <si>
    <t>GB,KE,BE,DE</t>
  </si>
  <si>
    <t>https://doi.org/10.1016/j.esr.2024.101396</t>
  </si>
  <si>
    <t>james.dixon@strath.ac.uk</t>
  </si>
  <si>
    <t>Hadj Moussa Bahamida et al.</t>
  </si>
  <si>
    <t>HOMER sizing of a Diesel-PV-Battery hybrid system to supply an isolated site in southern Algeria</t>
  </si>
  <si>
    <t>To optimally size a PV/diesel/battery hybrid mini-grid using HOMER for an isolated Algerian village, comparing multiple configurations to minimize net present cost, levelized cost of energy, and CO2 emissions.</t>
  </si>
  <si>
    <t>The AC/DC switched PV/diesel/battery configuration gave the lowest NPC ($483,443) and LCOE ($0.132/kWh), with 49,868 L/yr fuel use and 130.434 t/yr CO2 emissions; fuel price was the most influential sensitivity factor.</t>
  </si>
  <si>
    <t>Université des Sciences et de la Technologie Houari Boumediene (USTHB), Algiers, Algeria; Centre de Développement des Energies Renouvelables (CDER), Algiers, Algeria</t>
  </si>
  <si>
    <t>https://doi.org/10.54966/jreen.v28i1.1422</t>
  </si>
  <si>
    <t>a.kaabeche@cder.dz</t>
  </si>
  <si>
    <t>C Brandoni and B Bosnjakovic</t>
  </si>
  <si>
    <t>HOMER analysis of the water and renewable energy nexus for water-stressed urban areas in Sub-Saharan Africa</t>
  </si>
  <si>
    <t>To assess the benefits of integrating renewable energy technologies to satisfy the energy needs of a wastewater treatment facility, including a case with a membrane bioreactor for water reuse, using HOMER to identify optimal cost-effective technology combinations for a water-stressed area in Sub-Saharan Africa.</t>
  </si>
  <si>
    <t>Integration of PV, wind and biogas-fueled ICE can cover 33-55% of electricity demand of the basic wastewater facility at a levelised cost lower than the true cost of electricity, while for water reuse facilities only 13% of energy needs can be cost-effectively covered.</t>
  </si>
  <si>
    <t>Ulster University, University of Rijeka</t>
  </si>
  <si>
    <t>GB, HR</t>
  </si>
  <si>
    <t>https://doi.org/10.1016/j.jclepro.2016.07.114</t>
  </si>
  <si>
    <t>c.brandoni@ulster.ac.uk</t>
  </si>
  <si>
    <t>D Saheb Koussa and M Koussa</t>
  </si>
  <si>
    <t>HOMER Analysis for Integrating Wind Energy into the Grid in Southern of Algeria</t>
  </si>
  <si>
    <t>To evaluate the environmental and economic feasibility of integrating a grid-connected wind energy system with the standard grid in In Salah, southern Algeria, using HOMER simulation.</t>
  </si>
  <si>
    <t>The optimal wind-grid system reduced emissions by 19% and had a lower NPC than the grid-only system, with a payback period of about 5.57-5.77 years.</t>
  </si>
  <si>
    <t>Centre de Developpement des Energies Renouvelables, CDER, Algiers, Algeria</t>
  </si>
  <si>
    <t>https://doi.org/10.1109/IRSEC.2014.7059826</t>
  </si>
  <si>
    <t>d.saheb@cder.dz</t>
  </si>
  <si>
    <t>A Dimovski et al.</t>
  </si>
  <si>
    <t>Holistic MILP-based approach for rural electrification planning</t>
  </si>
  <si>
    <t>To propose an open-source, holistic MILP-based methodology combining generation portfolio sizing, grid routing and integrated area optimisation to identify least-cost electrification solutions for rural areas. To validate this procedure with a case study in Butha-Buthe, Lesotho.</t>
  </si>
  <si>
    <t>The integrated optimisation identified 4 off-grid communities and connected the remaining 72 communities to the grid, electrifying 46,536 people at a total investment of about $10 million.</t>
  </si>
  <si>
    <t>Politecnico di Milano, Department of Energy</t>
  </si>
  <si>
    <t>https://doi.org/10.1016/j.esr.2023.101171</t>
  </si>
  <si>
    <t>aleksandar.dimovski@polimi.it</t>
  </si>
  <si>
    <t>S. L. Tesema and G. Bekele</t>
  </si>
  <si>
    <t>High Wind Power Penetration Large-Scale Hybrid Renewable Energy System Design for Remote Off-Grid Application</t>
  </si>
  <si>
    <t>To design and techno-economically evaluate a wind/PV/diesel hybrid mini-grid system for electrifying the remote Geladin district in Ethiopia, comparing it against grid extension and stand-alone diesel generation.</t>
  </si>
  <si>
    <t>The optimal hybrid wind/PV/diesel/battery system achieves a levelized cost of energy of $0.11/kWh, with 92% of electricity from wind, far cheaper than grid extension (14 times more capital-intensive) or diesel-only supply.</t>
  </si>
  <si>
    <t>University of Nottingham, Addis Ababa University</t>
  </si>
  <si>
    <t>GB, ET</t>
  </si>
  <si>
    <t>https://doi.org/10.4236/jpee.2019.73002</t>
  </si>
  <si>
    <t>samuel.tesema@yahoo.com</t>
  </si>
  <si>
    <t>J.R. Singh Doorga et al.</t>
  </si>
  <si>
    <t>MCDM - AHP</t>
  </si>
  <si>
    <t>High resolution spatio-temporal modelling of solar photovoltaic potential for tropical islands: Case of Mauritius</t>
  </si>
  <si>
    <t>To identify the optimum sites for efficient harnessing of solar photovoltaic energy in Mauritius using GIS-based multi-criteria decision analysis, and to model the spatio-temporal variability of solar PV potential across the island.</t>
  </si>
  <si>
    <t>The northern districts of Pamplemousses and Riviere du Rempart show the highest solar PV potential, largely due to higher electricity output and sunshine duration, while the results were validated against Solargis and PVGIS maps.</t>
  </si>
  <si>
    <t>Department of Physics, Faculty of Science, University of Mauritius; Department of Mathematics, Faculty of Science, University of Mauritius</t>
  </si>
  <si>
    <t>https://doi.org/10.1016/j.energy.2018.12.072</t>
  </si>
  <si>
    <t>jay.doorga927@gmail.com</t>
  </si>
  <si>
    <t>M Gmal Osman and G Lazaroiu</t>
  </si>
  <si>
    <t>Harnessing Solar Energy for Sustainable Development in Rural Communities</t>
  </si>
  <si>
    <t>To assess the technical and economic feasibility of PV-battery-diesel hybrid systems for electrifying an off-grid rural village in Sudan and their role in post-conflict agricultural recovery.</t>
  </si>
  <si>
    <t>The PV-plus-battery configuration was the most cost-effective and eco-friendly option, with a COE of USD 0.673/kWh and zero emissions, outperforming diesel-inclusive alternatives.</t>
  </si>
  <si>
    <t>National University of Science and Technology Politehnica Bucharest, University MARITIMA of Constanta</t>
  </si>
  <si>
    <t>https://doi.org/10.3390/agriculture15192021</t>
  </si>
  <si>
    <t>mohagamal123@gmail.com</t>
  </si>
  <si>
    <t>K. E. Sarah et al.</t>
  </si>
  <si>
    <t>Harnessing Solar and Wind Power for Hybrid Stand-alone Energy System: The Case of Coastline Communities in Delta State of Southern Nigeria</t>
  </si>
  <si>
    <t>To design and simulate a replicable autonomous hybrid solar-wind-gas energy system to power off-grid coastline communities in Delta State, Nigeria, comparing central and individual microgrid configurations.</t>
  </si>
  <si>
    <t>A central power plant configuration with gas generator, lithium-ion battery and converter yields the lowest cost of electricity (about 0.08 USD/kWh) for the Escravos and Benin River clusters, while individual autonomous microgrids are preferred for the Forcados cluster due to minimal cost differences and energy independence benefits.</t>
  </si>
  <si>
    <t>University of Port Harcourt, Nisantasi University</t>
  </si>
  <si>
    <t>NG, TR</t>
  </si>
  <si>
    <t>https://doi.org/10.20508/ijsmartgrid.v7i1.268.g257</t>
  </si>
  <si>
    <t>kenneth.okedu@uniport.edu.ng</t>
  </si>
  <si>
    <t>J.H. Giliomee and M.J. Booysen</t>
  </si>
  <si>
    <t>Grid-Sim: Simulating Electric Fleet Charging with Renewable Generation and Battery Storage</t>
  </si>
  <si>
    <t>To develop and apply Grid-Sim, a simulation tool assessing the grid impact of electrifying minibus taxi fleets, including load-shifting via external batteries and solar charging, using a Johannesburg case study.</t>
  </si>
  <si>
    <t>Grid-only charging results in a peak draw of 12 kW/taxi and 87.4 kWh/taxi/day; adding external batteries and solar reduces peak power draw by 66% and grid-drawn energy/emissions by 58%.</t>
  </si>
  <si>
    <t>Department of E&amp;E Engineering, Stellenbosch University; Faculty of Engineering, Stellenbosch University</t>
  </si>
  <si>
    <t>https://doi.org/10.3390/wevj14100274</t>
  </si>
  <si>
    <t>mjbooysen@sun.ac.za</t>
  </si>
  <si>
    <t>U. A. Dodo et al.</t>
  </si>
  <si>
    <t>Grid-connected hydro–solar hybrid systems for low-carbon energy transition: a techno-economic assessment</t>
  </si>
  <si>
    <t>To investigate the techno-economic and environmental viability of hybrid run-of-river and solar energy systems connected to an erratic utility grid in a rural Nigerian community. It compares four configurations (Grid/PV/Hydro, PV/Hydro, Grid/Hydro, Grid/PV) to identify the optimal system minimizing net present cost.</t>
  </si>
  <si>
    <t>The Grid/PV/Hydro hybrid system is optimal, meeting demand at the lowest net present cost of $9,160,308 and LCOE of $0.13/kWh, with hydro contributing 80.9% of generation.</t>
  </si>
  <si>
    <t>Baze University Abuja, Federal Polytechnic Bida, Scientific Equipment Development Institute Minna</t>
  </si>
  <si>
    <t>https://doi.org/10.1007/s10668-026-07348-8</t>
  </si>
  <si>
    <t>usman.dodo@bazeuniversity.edu.ng</t>
  </si>
  <si>
    <t>MA, SA</t>
  </si>
  <si>
    <t>H.O. Guelleh et al.</t>
  </si>
  <si>
    <t>Grid connected hybrid renewable energy systems for urban households in Djibouti: An economic evaluation</t>
  </si>
  <si>
    <t>To assess the economic feasibility of different grid-connected hybrid renewable energy systems for an urban household in Tadjourah, Djibouti, to reduce grid electricity costs.</t>
  </si>
  <si>
    <t>The optimal PV-Wind grid-connected system achieves 77% renewable energy fraction and reduces the household's electricity cost by 51% compared to grid-only supply.</t>
  </si>
  <si>
    <t>University of Bradford</t>
  </si>
  <si>
    <t>https://doi.org/10.1016/j.sajce.2022.11.001</t>
  </si>
  <si>
    <t>I.M.Mujtaba@bradford.ac.uk</t>
  </si>
  <si>
    <t>H.C.O. Unegbu et al.</t>
  </si>
  <si>
    <t>Greening Nigeria's Cities: A Case Study on Renewable Energy in Sustainable Urban Development</t>
  </si>
  <si>
    <t>To assess how solar PV, wind, and biomass energy technologies can reduce energy use and emissions in sustainable building projects across Lagos, Abuja, and Port Harcourt, and to evaluate their financial viability and adoption barriers.</t>
  </si>
  <si>
    <t>Solar PV is the most efficient and financially viable option, cutting energy use by 25-35% with a 6-8 year payback, while wind energy is least viable due to high upfront costs and slow returns.</t>
  </si>
  <si>
    <t>Department of Mechanical Engineering, Ahmadu Bello University, Nigeria</t>
  </si>
  <si>
    <t>https://doi.org/10.26593/josc.v4i2.8867</t>
  </si>
  <si>
    <t>E.N. Kumi and M. Mahama</t>
  </si>
  <si>
    <t>Greenhouse gas (GHG) emissions reduction in the electricity sector: Implications of increasing renewable energy penetration in Ghana's electricity generation mix</t>
  </si>
  <si>
    <t>To analyse how increasing renewable energy penetration in Ghana's electricity generation mix affects overall electricity supply and GHG emissions reduction towards achieving the INDC target of 15% by 2030.</t>
  </si>
  <si>
    <t>Increasing renewable energy penetration from 10% to 30% reduces cumulative GHG emissions by 12.1%, 20.8% and 27.0% relative to BAU by 2030, with just over 10% renewable penetration sufficient to meet Ghana's unconditional 15% INDC target.</t>
  </si>
  <si>
    <t>widely recognized and validated modelling tool, systematic and data-driven evaluation, aligns with national policy targets</t>
  </si>
  <si>
    <t>market design problems obstructing renewable integration, high cost of financing, lack of access to long-term capital, grid connection constraints</t>
  </si>
  <si>
    <t>University of Energy and Natural Resources – Sunyani, Ghana; Regional Centre for Energy and Environmental Sustainability (RCEES)</t>
  </si>
  <si>
    <t>https://doi.org/10.1016/j.sciaf.2023.e01843</t>
  </si>
  <si>
    <t>ebenezer.kumi@uenr.edu.gh</t>
  </si>
  <si>
    <t>LA Müller et al.</t>
  </si>
  <si>
    <t>Green hydrogen production and use in low- and middle-income countries: A least-cost geospatial modelling approach applied to Kenya</t>
  </si>
  <si>
    <t>To develop a geospatial least-cost modelling method for green hydrogen production and apply it to Kenya across three use cases: ammonia fertilizer, freight transport, and export.</t>
  </si>
  <si>
    <t>Hydrogen production costs of €3.7-9.9/kgH2 are achievable across Kenya, with the cheapest sites near Lake Turkana, and Kenya could export hydrogen to Rotterdam at €7/kgH2, undercutting current market prices.</t>
  </si>
  <si>
    <t>RWTH Aachen University, University of Oxford, University of Wuppertal</t>
  </si>
  <si>
    <t>DE, GB</t>
  </si>
  <si>
    <t>https://doi.org/10.1016/j.apenergy.2023.121219</t>
  </si>
  <si>
    <t>alycia.leonard@eng.ox.ac.uk</t>
  </si>
  <si>
    <t>JK Musango et al.</t>
  </si>
  <si>
    <t>South Africa Green Economy Model (SAGEM)</t>
  </si>
  <si>
    <t>Green economy transitioning of the South African power sector: A system dynamics analysis approach</t>
  </si>
  <si>
    <t>To use the South Africa Green Economy Model to test whether current power-sector policies and strategies can improve economic growth while reducing environmental impact and creating jobs.</t>
  </si>
  <si>
    <t>Green economy investment scenarios (GETS, GE2%) increase renewable electricity share and create more manufacturing jobs than business-as-usual, but more aggressive investment is needed to meet the National Development Plan's 33% renewable target.</t>
  </si>
  <si>
    <t>2001</t>
  </si>
  <si>
    <t>Stellenbosch University, Department of Environmental Affairs (Republic of South Africa)</t>
  </si>
  <si>
    <t>https://doi.org/10.1080/0376835X.2014.930792</t>
  </si>
  <si>
    <t>abc@sun.ac.za</t>
  </si>
  <si>
    <t>GIS-facilitated procedure for optimal rural electrification planning: A case study in Naeder, Ethiopia</t>
  </si>
  <si>
    <t>To develop and demonstrate a GIS-based, machine-learning-supported procedure for estimating rural energy demand and optimizing least-cost electrification strategies, combining grid extension and microgrids. To apply this methodology to the Naeder province in Tigray, Ethiopia as a case study.</t>
  </si>
  <si>
    <t>The optimal electrification of 50 communities in Naeder favors grid extension for 39 communities and microgrids for 11, with sensitivity analysis showing microgrids become preferable above 130 €/MWh and grid extension unjustified above 145 €/MWh.</t>
  </si>
  <si>
    <t>Department of Energy, Politecnico di Milano</t>
  </si>
  <si>
    <t>https://doi.org/10.1016/j.esd.2024.101520</t>
  </si>
  <si>
    <t>Adewunmi Andrew Adesanmi et al.</t>
  </si>
  <si>
    <t>GIS - MCDA</t>
  </si>
  <si>
    <t>Gis-Based Spatial Classification of Onshore Wind Energy Potential in Nigeria</t>
  </si>
  <si>
    <t>To evaluate and classify the spatial potential of onshore wind energy resources across Nigeria using an integrated GIS-MCDA framework, guiding energy diversification and investment planning.</t>
  </si>
  <si>
    <t>Northern savanna states show the highest wind suitability, with about 18% of Nigeria's land area classified as Most Preferred for utility-scale wind development.</t>
  </si>
  <si>
    <t>Hochschule Bremerhaven, University of Bremen, Sam Kem Farms LTD Kano Nigeria, The Federal Polytechnic Ilaro Nigeria</t>
  </si>
  <si>
    <t>DE, NG</t>
  </si>
  <si>
    <t>https://doi.org/10.51584/IJRIAS.2026.110200049</t>
  </si>
  <si>
    <t>Belkhir Settou et al.</t>
  </si>
  <si>
    <t>GIS Modeling</t>
  </si>
  <si>
    <t>GIS-Based Method for Future Prospect of Energy Supply in Algerian Road Transport Sector Using Solar Roads Technology</t>
  </si>
  <si>
    <t>To investigate the potential integration of electric and fuel-cell vehicles supplied with electricity and/or hydrogen from solar road panels along the Algerian Est-Oust road, using GIS-based spatial analysis.</t>
  </si>
  <si>
    <t>Solar road panels on the Est-Oust road could produce over 804 GWh/year of electricity, yielding about 13,778 tons of hydrogen, saving over 41,000 liters of fossil fuel and reducing CO2 emissions by 216 tons per year.</t>
  </si>
  <si>
    <t>VPRS laboratory, University of Ouargla, Algeria</t>
  </si>
  <si>
    <t>https://doi.org/10.1016/j.egypro.2019.04.024</t>
  </si>
  <si>
    <t>S O Oladosu et al.</t>
  </si>
  <si>
    <t>GIS - FAHP</t>
  </si>
  <si>
    <t>GIS-Based Fuzzy AHP Approach for Solar Farm Site Suitability Analysis in Egor, Benin City, Nigeria</t>
  </si>
  <si>
    <t>To apply a GIS-based Fuzzy-AHP model to identify the most suitable locations for solar farm development in Egor LGA, Nigeria.</t>
  </si>
  <si>
    <t>Solar radiation and elevation were the most influential siting criteria, and about 39% of Egor's land area falls within High to Very High suitability categories, concentrated around Evbuotubu.</t>
  </si>
  <si>
    <t>Department of Geomatics, Faculty of Environmental Sciences, University of Benin, Edo State, Nigeria</t>
  </si>
  <si>
    <t>https://doi.org/10.33003/fjs-2025-0906-3725</t>
  </si>
  <si>
    <t>olushola.oladosu@uniben.edu</t>
  </si>
  <si>
    <t>M Mwanza and K Ulgen</t>
  </si>
  <si>
    <t>GIS-Based Assessment of Solar Energy Harvesting Sites and Electricity Generation Potential in Zambia</t>
  </si>
  <si>
    <t>To identify and map potential sites and available land areas suitable for solar energy harvesting in Zambia and assess the associated electricity generation potential using GIS-based restriction analysis.</t>
  </si>
  <si>
    <t>Zambia has 82,564.6 km2 (10.97%) of suitable land area for utility-scale solar PV, equivalent to 10,240.73 TWh/year of technical electricity generation potential using monocrystalline silicon technology.</t>
  </si>
  <si>
    <t>University of Zambia, Ege University Solar Energy Institute</t>
  </si>
  <si>
    <t>ZM, TR</t>
  </si>
  <si>
    <t>https://doi.org/10.1007/978-3-030-45106-6_60</t>
  </si>
  <si>
    <t>koray.ulgen@ege.edu.tr</t>
  </si>
  <si>
    <t>A Lake Temesgen and G Bekele</t>
  </si>
  <si>
    <t>GIS-based assessment of economically feasible off-grid mini-grids in Ethiopia</t>
  </si>
  <si>
    <t>To identify economically feasible sites for off-grid mini-grids (hydro, solar, wind) across Ethiopia using a GIS-based OnSSET framework, integrating resource, population, land cover, slope and grid proximity data. To calculate LCOE for candidate settlements under two grid-proximity scenarios (2.5 km and 25 km).</t>
  </si>
  <si>
    <t>Hydro mini-grids are the most cost-competitive option with LCOE of 0.09-0.16 $/kWh, followed by solar (0.15-0.22 $/kWh) and wind (0.12-1.75 $/kWh), collectively able to electrify millions of people under the two grid-proximity scenarios.</t>
  </si>
  <si>
    <t>Addis Ababa Institute of Technology, School of Electrical and Computer Engineering, Addis Ababa University, Addis Ababa, Ethiopia; Division of Energy, Technology, Department of Space, Earth, and Environment, Chalmers University of Technology, Gothenburg, Sweden</t>
  </si>
  <si>
    <t>ET,SE</t>
  </si>
  <si>
    <t>https://doi.org/10.1007/s43937-025-00073-9</t>
  </si>
  <si>
    <t>adugnaw@chalmers.se</t>
  </si>
  <si>
    <t>E.C. Chukwuma et al.</t>
  </si>
  <si>
    <t>GIS based</t>
  </si>
  <si>
    <t>GIS bio-waste assessment and suitability analysis for biogas power plant: A case study of Anambra state of Nigeria</t>
  </si>
  <si>
    <t>To identify suitable sites for biogas power plant installation in Anambra State, Nigeria, using GIS-based suitability analysis integrating economic, land use, and biomass resource factors.</t>
  </si>
  <si>
    <t>The most suitable sites for biogas plant siting were identified in Njikoka, Onitsha North, and Dunukofia LGAs, with annual bio-waste generation of 9,133,220 kg, 3,992,735 kg, and 6,909,450 kg respectively.</t>
  </si>
  <si>
    <t>Nnamdi Azikiwe University, Awka, Nigeria</t>
  </si>
  <si>
    <t>https://doi.org/10.1016/j.renene.2020.09.046</t>
  </si>
  <si>
    <t>ec.chukwuma@unizik.edu.ng</t>
  </si>
  <si>
    <t>D Messaoudi et al.</t>
  </si>
  <si>
    <t>GIS - MCDM - AHP</t>
  </si>
  <si>
    <t>GIS based multi-criteria decision making for solar hydrogen production sites selection in Algeria</t>
  </si>
  <si>
    <t>To develop a decision support system combining AHP and GIS to identify the most suitable sites for solar-powered hydrogen production installations in Algeria.</t>
  </si>
  <si>
    <t>0.49% of Algeria's land area is highly suitable for solar hydrogen production, while 60.75% has low suitability, mostly located in the south near roads and power lines.</t>
  </si>
  <si>
    <t>Universite Kasdi Merbah Ouargla</t>
  </si>
  <si>
    <t>https://doi.org/10.1016/j.ijhydene.2019.10.099</t>
  </si>
  <si>
    <t>messaoudi.djilali30@gmail.com</t>
  </si>
  <si>
    <t>D. saheb Koussa and M. Koussa</t>
  </si>
  <si>
    <t>GHGs (greenhouse gases) emission and economic analysis of a GCRES (grid-connected renewable energy system) in the arid region, Algeria</t>
  </si>
  <si>
    <t>To evaluate the economic and environmental (GHG emissions) performance of a grid-connected wind-PV-grid hybrid renewable energy system in two arid Algerian sites using HOMER simulation. To compare this system against a grid-only baseline in terms of cost, emissions and payback period.</t>
  </si>
  <si>
    <t>The GCRES reduces GHG emissions by 30% and 35%, and cost of energy by 81% and 76%, for In Salah and Adrar respectively, compared to a grid-only system.</t>
  </si>
  <si>
    <t>Centre de Developpement des Energies Renouvelables (CDER), Algeria</t>
  </si>
  <si>
    <t>https://doi.org/10.1016/j.energy.2016.02.103</t>
  </si>
  <si>
    <t>M R Elkadeem et al.</t>
  </si>
  <si>
    <t>GIS-OPA geospatial decision-making model</t>
  </si>
  <si>
    <t>Geospatial-assisted multi-criterion analysis of solar and wind power geographical-technical-economic potential assessment</t>
  </si>
  <si>
    <t>To develop a high-resolution GIS-based multi-criteria decision model to map and assess the geographical, technical, and economic potential of solar PV and onshore wind power plants in Egypt.</t>
  </si>
  <si>
    <t>Over half of Egypt's territory is suitable for PV and WT development, and using the top locations PV and WT could cover 32% and 50% of Egypt's projected electricity demand by 2030 at average LCOEs of 57.84 $/MWh and 32.36 $/MWh respectively.</t>
  </si>
  <si>
    <t>Tanta University, Kafrelsheikh University, University of Calabria, Wrocław University of Science and Technology, Mälardalen University</t>
  </si>
  <si>
    <t>EG, IT, PL, SE</t>
  </si>
  <si>
    <t>https://doi.org/10.1016/j.apenergy.2022.119532</t>
  </si>
  <si>
    <t>mohammad.elkadim@f-eng.tanta.edu.eg</t>
  </si>
  <si>
    <t>Manuel Enrique Salas Salazar</t>
  </si>
  <si>
    <t>OnStove-OnSSET</t>
  </si>
  <si>
    <t>Geospatial Tools for Energy Access</t>
  </si>
  <si>
    <t>To integrate electrification (OnSSET) and clean cooking (OnStove) planning models for Kenya and assess how integrated planning affects technology adoption and affordability.</t>
  </si>
  <si>
    <t>Integrated planning raises electricity adoption for cooking from 77% (without integration) to between 85 and 91% with integrated planning.</t>
  </si>
  <si>
    <t>2028</t>
  </si>
  <si>
    <t>mess@kth.se</t>
  </si>
  <si>
    <t>N.A. Mbufua et al.</t>
  </si>
  <si>
    <t>Geospatial parametric approach for identifying optimal sites for wind-solar hybrid energy systems</t>
  </si>
  <si>
    <t>To develop and apply a GIS-based multi-criteria decision algorithm integrating AHP, PROMETHEE, and TOPSIS to identify optimal sites for wind-solar hybrid renewable energy systems in the Koung-Khi sub-area of West Cameroon. To disaggregate 19 geospatial criteria into hydro-geomorphic, landscape-environment-topography, and socio-economic parameters for suitability assessment.</t>
  </si>
  <si>
    <t>The integrated APT (AHP+PROMETHEE+TOPSIS) model combining all three parameters shows more than 50% of the study area highly suitable for wind-solar hybrid systems, with unsuitable areas restricted to valleys and steep slopes.</t>
  </si>
  <si>
    <t>University Institute of Technology Fotso Victor of Bandjoun, University of Dschang</t>
  </si>
  <si>
    <t>https://doi.org/10.1016/j.rineng.2025.106448</t>
  </si>
  <si>
    <t>nyangersgis3000@gmail.com</t>
  </si>
  <si>
    <t>S Bimenyimana et al.</t>
  </si>
  <si>
    <t>Geospatial multi-criteria decision analysis (MCDA)</t>
  </si>
  <si>
    <t>Geospatial multi-criteria assessment of hydroelectric site suitability in the West African power pool</t>
  </si>
  <si>
    <t>BJ, BF, GH, GN, GW, CI, ML, NE, NG, GM, TG, SN, SL</t>
  </si>
  <si>
    <t>13</t>
  </si>
  <si>
    <t>To identify and map optimal sites for hydroelectric power generation within the West African Power Pool using a geospatial multi-criteria decision analysis framework integrating nine biophysical parameters.</t>
  </si>
  <si>
    <t>Most of the WAPP territory falls within Low to Moderate hydroelectric suitability, with high-suitability zones concentrated in Sierra Leone and coastal areas; validation against existing infrastructure confirmed model accuracy.</t>
  </si>
  <si>
    <t>Hello Renewables Ltd, Rwanda; Huaqiao University, China; African Centre of Excellence in Energy for Sustainable Development, University of Rwanda; Morayo College, Kenya</t>
  </si>
  <si>
    <t>RW, CN, KE</t>
  </si>
  <si>
    <t>https://doi.org/10.1177/27533735261435253</t>
  </si>
  <si>
    <t>s0785213122@gmail.com</t>
  </si>
  <si>
    <t>J.R.S. Doorga et al.</t>
  </si>
  <si>
    <t>Geospatial multi-criteria analysis for identifying optimum wind and solar sites in Africa: Towards effective power sector decarbonization</t>
  </si>
  <si>
    <t>ZA, EG, DZ, NE, TD, MA</t>
  </si>
  <si>
    <t>SAPP, EAPP, COMELEC, WAPP, CAPP</t>
  </si>
  <si>
    <t>To geolocate optimum sites across Africa for utility-scale grid-connected solar PV and onshore wind farms using a multi-criteria GIS approach, identifying countries with abundant renewable resources and high fossil fuel dependence for priority investment.</t>
  </si>
  <si>
    <t>Egypt is the most favorable country for solar PV investment and South Africa for wind investment, with wind farms in South Africa 16.7% cheaper than new coal plants and solar farms in Egypt 29.7% cheaper than combined-cycle gas turbines.</t>
  </si>
  <si>
    <t>School of Geography and the Environment, Environmental Change Institute, University of Oxford, Oxford, UK</t>
  </si>
  <si>
    <t>https://doi.org/10.1016/j.rser.2022.112107</t>
  </si>
  <si>
    <t>E Mulungo et al.</t>
  </si>
  <si>
    <t>Geospatial Modeling for Electrification Planning in the Democratic Republic of the Congo Using OnSSET</t>
  </si>
  <si>
    <t>To provide a spatiotemporal mapping of least-cost electrification technologies for the DRC and identify the optimal investment path to achieve 62% electricity access by 2030 while balancing emissions.</t>
  </si>
  <si>
    <t>Grid densification and PV-based mini-grids/SHS can electrify 62% of the population by 2030 for about $5.6-5.9 billion investment, leaving 38% still non-electrified.</t>
  </si>
  <si>
    <t>Centre d'Etude et de Recherches sur les Energies Renouvelables Kitsisa Khonde de Kinshasa (CERERK)</t>
  </si>
  <si>
    <t>https://doi.org/10.5281/zenodo.18502895</t>
  </si>
  <si>
    <t>eliseemulungo@gmail.com</t>
  </si>
  <si>
    <t>Boubou Bagré et al</t>
  </si>
  <si>
    <t>Geospatial estimation and projection of electricity demand in Burkina Faso for efficient and sustainable rural electrification</t>
  </si>
  <si>
    <t>To estimate geospatial, multisectoral electricity demand up to 2060 across residential, health, education, agriculture and productive sectors in Burkina Faso using the M-LED model, to support sustainable electrification planning under baseline, improved and ambitious scenarios.</t>
  </si>
  <si>
    <t>Total electricity demand including latent demand is projected to reach 11.4 TWh by 2030 under the baseline scenario, dominated by residential load, and could rise to 35.6 TWh by 2060, with the residential sector consistently the largest consumer.</t>
  </si>
  <si>
    <t>Université Joseph KI-ZERBO (Burkina Faso), Université Abdou Moumouni WASCAL-DRP CCE (Niger), IIASA (Austria), CMCC (Italy), Université Thomas SANKARA (Burkina Faso), Université Savoie Mont Blanc (France)</t>
  </si>
  <si>
    <t>BF, NE, AT, IT, FR</t>
  </si>
  <si>
    <t>https://doi.org/10.1088/2515-7620/ae256f</t>
  </si>
  <si>
    <t>bagre.b@edu.wascal.org</t>
  </si>
  <si>
    <t>Stella Mutai et al.</t>
  </si>
  <si>
    <t>Geospatial Electrification Scenario Modelling for Zambia Using OnSSET</t>
  </si>
  <si>
    <t>To identify and evaluate the most cost-effective and sustainable electrification pathway for achieving universal access to energy services in Zambia by 2030, comparing grid, mini-grid and stand-alone technology options.</t>
  </si>
  <si>
    <t>Scenario 1 (uncapped grid connections) achieves universal access with 169.95 MW additional capacity and $1,448.19 million investment, while Scenario 2 (capped grid connections) requires $1,373.42 million but relies more on solar home systems; Scenario 1 is deemed most effective given proximity of demand clusters to existing infrastructure.</t>
  </si>
  <si>
    <t>Energy Modelling Platform Africa (EMP-A)</t>
  </si>
  <si>
    <t>IT, UK, ZW, ZM</t>
  </si>
  <si>
    <t>https://doi.org/10.5281/zenodo.18501765</t>
  </si>
  <si>
    <t>siakweendabrian@gmail.com</t>
  </si>
  <si>
    <t>K.E. Okedu et al.</t>
  </si>
  <si>
    <t>Geographical information system based assessment of various renewable energy potentials in Nigeria</t>
  </si>
  <si>
    <t>To assess and map the potentials of solar, wind, biomass and small hydro renewable energy resources across Nigeria using ArcGIS-based geospatial analysis. To identify suitability areas for siting renewable energy power generating plants.</t>
  </si>
  <si>
    <t>Katsina state shows the highest solar potential (GHI 2191.8kWh/m2, PVOUT 1750.3kWh/kWp), Northern states show highest wind potentials, Benue state has highest biomass potential, and Yobe state has highest hydropower potential with 55 inland water sites.</t>
  </si>
  <si>
    <t>University of Port Harcourt, Victoria University, Nisantasi University</t>
  </si>
  <si>
    <t>NG, AU, TR</t>
  </si>
  <si>
    <t>https://doi.org/10.1016/j.egyr.2023.12.065</t>
  </si>
  <si>
    <t>kokedu@academic.mit.edu.au</t>
  </si>
  <si>
    <t>F Ouchani et al.</t>
  </si>
  <si>
    <t>AHP - GIS</t>
  </si>
  <si>
    <t>Geographic Information System-based Multi-Criteria Decision-Making analysis for assessing prospective locations of Pumped Hydro Energy Storage plants in Morocco: Towards efficient management of variable renewables</t>
  </si>
  <si>
    <t>To identify and rank prospective sites for pumped hydro energy storage plants in Morocco using GIS and AHP multi-criteria decision-making, considering conventional (T2) and seawater (T4) topologies.</t>
  </si>
  <si>
    <t>A total of 1606 potential PHES sites were identified in Morocco with over 36% deemed highly suitable, offering a total storage capacity of about 6862 GWh, mostly from the conventional T2 topology (72%).</t>
  </si>
  <si>
    <t>Mohammadia School of Engineers, Mohammed V University in Rabat; Green Energy Park (IRESEN, UM6P); Mohammed First University, Oujda</t>
  </si>
  <si>
    <t>https://doi.org/10.1016/j.est.2022.105751</t>
  </si>
  <si>
    <t>B C Oyinna and K E Okedu</t>
  </si>
  <si>
    <t>Geo-spatial Assessment of Small Hydro Potential in Abia State, South-Eastern Nigeria</t>
  </si>
  <si>
    <t>To conduct a geospatial suitability analysis using ArcGIS to identify locations in Abia State, Nigeria suitable for siting small hydropower plants based on waterlines, roads, and land use data.</t>
  </si>
  <si>
    <t>Osisioma Ngwa and Obingwa Local Government Areas were identified as most suitable for small hydropower siting, with weighted scores of 33-66 and 11-16 respectively.</t>
  </si>
  <si>
    <t>University of Port Harcourt (Nigeria), Victoria University (Australia)</t>
  </si>
  <si>
    <t>NG, AU</t>
  </si>
  <si>
    <t>https://doi.org/10.20508/ijsmartgrid.v7i4.316.g310</t>
  </si>
  <si>
    <t>M Bissiri et al.</t>
  </si>
  <si>
    <t>Generation capacity expansion planning with spatially-resolved electricity demand and increasing variable renewable energy supply: Perspectives from power pooling in West Africa</t>
  </si>
  <si>
    <t>BF, CI, GH, ML</t>
  </si>
  <si>
    <t>To model spatially- and temporally-resolved generation capacity expansion and dispatch for four West African Power Pool countries, testing whether the conservative 10% VRE cap and current transmission constraints are optimal. To assess how increasing VRE penetration and relaxed cross-border transmission could reshape traditional importer/exporter roles and enhance power pooling.</t>
  </si>
  <si>
    <t>The 10% conservative VRE share limit used in the WAPP Master Plan is not optimal for Burkina Faso and Mali, with optimal shares reaching 12.4%-40.9% of peak demand. Relaxing transmission constraints to double-circuit lines substantially reduces renewable spillage and enables bidirectional cross-border VRE trade.</t>
  </si>
  <si>
    <t>spatially-resolved demand, hourly VRE resolution, soft-linked capacity expansion and dispatch models, stochastic hydro/VRE representation, multi-node granularity</t>
  </si>
  <si>
    <t>limited to four of 14 WAPP countries, lack of detailed transmission and gas network modeling, no representation of forced outage rates beyond standard values</t>
  </si>
  <si>
    <t>University of Coimbra, INESC Coimbra, University of Aveiro, CeBER Coimbra, PSR Energy Consulting &amp; Analytics</t>
  </si>
  <si>
    <t>PT, BR</t>
  </si>
  <si>
    <t>https://doi.org/10.1016/j.apenergy.2024.123115</t>
  </si>
  <si>
    <t>uc2017280231@student.uc.pt</t>
  </si>
  <si>
    <t>D Keiner et al.</t>
  </si>
  <si>
    <t>Future role of wave power in Seychelles: A structured sensitivity analysis empowered by a novel EnergyPLAN-based optimisation tool</t>
  </si>
  <si>
    <t>To assess the future role of wave power in Seychelles' energy system for 2030 and 2050 using a novel EnergyPLAN-based optimisation add-on tool through structured sensitivity analysis of e-fuel import versus domestic production scenarios.</t>
  </si>
  <si>
    <t>Wave power plays a limited role due to relatively low yield, but by 2050 up to 500 MW of installed capacity can achieve lower or similar levelised cost of final energy compared to the reference scenario, aiding diversification of the power portfolio.</t>
  </si>
  <si>
    <t>fast and accurate optimisation, open-access tool, structured sensitivity analysis, combines EnergyPLAN simulation with linear optimisation, allows detailed technology screening</t>
  </si>
  <si>
    <t>only overnight transition analyses, no flexible conventional power plant operation, re-electrification limited to hydrogen, tool availability limited to Matlab users</t>
  </si>
  <si>
    <t>LUT University (Finland), University of Seychelles, James Michel Blue Economy Research Institute (Seychelles), Delft University of Technology (Netherlands)</t>
  </si>
  <si>
    <t>FI, SC, NL</t>
  </si>
  <si>
    <t>https://doi.org/10.1016/j.energy.2024.131905</t>
  </si>
  <si>
    <t>dominik.keiner@lut.fi</t>
  </si>
  <si>
    <t>B Silinto and N Bila</t>
  </si>
  <si>
    <t>Feasibility Study of Solar-Wind Hybrid Power System for Rural Electrification at the Estatuene Locality in Mozambique</t>
  </si>
  <si>
    <t>To study the feasibility of a solar-wind hybrid power system for rural electrification of the Estatuene locality in southern Mozambique. To determine the technical and economic viability of a hybrid PV-wind configuration compared with PV-only and wind-only systems.</t>
  </si>
  <si>
    <t>The hybrid PV-wind system (SC1) achieves the lowest levelized cost of electricity (0.34 $/kWh) compared to PV-only (0.37 $/kWh) and wind-only (0.82 $/kWh) systems, though it still requires significant subsidy for rural affordability.</t>
  </si>
  <si>
    <t>KTH Royal Institute of Technology, University Eduardo Mondlane</t>
  </si>
  <si>
    <t>https://www.diva-portal.org/smash/get/diva2:877768/FULLTEXT01.pdf</t>
  </si>
  <si>
    <t xml:space="preserve"> berino_s@inam.gov.mz</t>
  </si>
  <si>
    <t>S. Ladide et al.</t>
  </si>
  <si>
    <t>Flexible Design and Assessment of a Stand-Alone Hybrid Renewable Energy System: A Case Study Marrakech, Morocco</t>
  </si>
  <si>
    <t>To design and assess the techno-economic feasibility of a stand-alone hybrid renewable energy system combining PV, wind, diesel generator and batteries to supply electricity to a group of 50 typical houses in Marrakech, Morocco. To compare four hybrid configurations and perform sensitivity analysis on interest rate, load demand, and battery/PV sizing.</t>
  </si>
  <si>
    <t>The PV/Battery hybrid system is the most cost-effective configuration with a levelized cost of energy of 0.236 $/kWh, lower than PV/DG/battery, PV/Wind/battery and PV/Wind/DG/battery systems, and remains viable across interest rates from 7-10%.</t>
  </si>
  <si>
    <t>LGECOS Laboratory, National School of Applied Sciences Cadi Ayyad University Marrakech, Morocco; Faculty of Sciences and Techniques of Al Hoceima, Abdelmalek Essaadi University-Morocco; National School of Applied Sciences, Sidi Mohamed Ben Abdellah University Fès, Morocco; LaSTI Laboratory, National School of Applied Sciences of Khouribga</t>
  </si>
  <si>
    <t>https://www.researchgate.net/publication/359773019_Flexible_Design_and_Assessment_of_a_Stand-Alone_Hybrid_Renewable_Energy_System_A_Case_Study_Marrakech_Morocco</t>
  </si>
  <si>
    <t>Isaac Chitedze et al.</t>
  </si>
  <si>
    <t>Financial Modelling of Feed-In Tariff for Increasing Solar Photovoltaic Energy Portfolio in Malawi</t>
  </si>
  <si>
    <t>To determine, via financial modelling of the Kamuzu International Airport solar farm using RETScreen Expert, the feed-in tariff levels required under six policy scenarios to make solar PV investment financially viable in Malawi.</t>
  </si>
  <si>
    <t>The current Malawi FIT of USD0.20/kWh is unprofitable, requiring a minimum FIT of USD0.34/kWh with a 5% annual escalation over a ten-year payback to achieve a 10% IRR on equity.</t>
  </si>
  <si>
    <t>Mzuzu University, University of Ibadan, University of Nairobi</t>
  </si>
  <si>
    <t>MW, NG, KE</t>
  </si>
  <si>
    <t>https://doi.org/10.11648/j.jenr.20200901.13</t>
  </si>
  <si>
    <t>chitedze.i@mzuni.ac.mw</t>
  </si>
  <si>
    <t>K H. Alshoshan et al.</t>
  </si>
  <si>
    <t>Feasibility Study of Zero Energy Houses: Case Study of Magrun City - Libya</t>
  </si>
  <si>
    <t>To assess the feasibility of using wind energy with battery storage to supply the electricity demand of a self-sufficient off-grid house in Magrun city, Libya.</t>
  </si>
  <si>
    <t>A hybrid system of two 6kW wind turbines with battery storage can fully meet the house's 35 kWh/day demand, achieving an LCOE of $0.26/kWh and a 7-year payback period.</t>
  </si>
  <si>
    <t>Tajura Research Center, Libya; Center for Solar Energy Research and Studies, Tripoli, Libya; University of Tripoli, Libya</t>
  </si>
  <si>
    <t>https://doi.org/10.51646/jsesd.v7i2.41</t>
  </si>
  <si>
    <t>Karimah_2012@hotmail.com</t>
  </si>
  <si>
    <t>S Ghaem Sigarchian et al.</t>
  </si>
  <si>
    <t>Feasibility study of using a biogas engine as backup in a decentralized hybrid (PV/wind/battery) power generation system - Case study Kenya</t>
  </si>
  <si>
    <t>To assess the techno-economic viability of using a locally produced biogas engine versus a diesel engine as backup in a decentralized PV/wind/battery hybrid power system for a rural Kenyan village, and to compare these options with a diesel-only system and grid extension.</t>
  </si>
  <si>
    <t>The hybrid system with biogas backup achieves the lowest LCOE ($0.25/kWh), about 20% cheaper than diesel backup ($0.31/kWh), while saving 17 tons of CO2 per year.</t>
  </si>
  <si>
    <t>KTH Royal Institute of Technology, Sweden; Instituto Superior Tecnico, Universidade de Lisboa, Portugal</t>
  </si>
  <si>
    <t>SE, PT</t>
  </si>
  <si>
    <t>https://doi.org/10.1016/j.energy.2015.07.008</t>
  </si>
  <si>
    <t>G Bekele and G Tadesse</t>
  </si>
  <si>
    <t>Feasibility study of small Hydro/PV/Wind hybrid system for off-grid rural electrification in Ethiopia</t>
  </si>
  <si>
    <t>To assess the feasibility of a small Hydro/PV/Wind hybrid off-grid electric supply system for the remote Dejen district villages in Ethiopia using HOMER optimization. To determine the least-cost combination of hydro, wind, solar, diesel, and battery components at the Taba (B) site.</t>
  </si>
  <si>
    <t>The Hydro/Diesel/Battery system is the most cost-effective configuration with a 90% renewable fraction and 4% capacity shortage, achieving a levelized cost of energy as low as $0.101/kWh.</t>
  </si>
  <si>
    <t>https://doi.org/10.1016/j.apenergy.2011.11.059</t>
  </si>
  <si>
    <t>M Kebede and G Beyene</t>
  </si>
  <si>
    <t>Feasibility Study of PV-Wind-Fuel Cell Hybrid Power System for Electrification of a Rural Village in Ethiopia</t>
  </si>
  <si>
    <t>To assess the techno-economic feasibility of a PV-wind-fuel cell hybrid power system for electrifying the rural village of Nifasso in Ethiopia using HOMER.</t>
  </si>
  <si>
    <t>The optimal hybrid PV-wind-fuel cell system achieved a levelized COE of $0.313/kWh with 100% renewable fraction, outperforming previously studied PV-wind-Genset setups.</t>
  </si>
  <si>
    <t>Debre Berhan University, Addis Ababa University (AAiT)</t>
  </si>
  <si>
    <t>https://doi.org/10.1155/2018/4015354</t>
  </si>
  <si>
    <t>hailumikias@yahoo.com</t>
  </si>
  <si>
    <t>C Ezekwem and S Muthusamy</t>
  </si>
  <si>
    <t>Feasibility study of integrating the renewable energy system for increased electricity access: A case study of Choba community in Nigeria</t>
  </si>
  <si>
    <t>To assess the feasibility of integrating a grid-connected hybrid PVM/wind turbine renewable energy system to improve electricity access in the Choba community of Rivers State, Nigeria, using HOMER software.</t>
  </si>
  <si>
    <t>The optimal grid-connected hybrid PVM/wind turbine configuration achieves an NPC of $20.8 Million and LCOE of $0.0117/kWh, reducing energy cost by about 87% compared to the current Band D tariff.</t>
  </si>
  <si>
    <t>University of Port Harcourt, Nigeria; Kongu Engineering College, Tamil Nadu, India</t>
  </si>
  <si>
    <t>NG, IN</t>
  </si>
  <si>
    <t>https://doi.org/10.1016/j.sciaf.2023.e01781</t>
  </si>
  <si>
    <t>chidozie.ezekwem@uniport.edu.ng</t>
  </si>
  <si>
    <t>S Kheder-Haddouche et al.</t>
  </si>
  <si>
    <t>Feasibility Study of a Wind-Diesel Hybrid System in a Remote Site on Southern of Algeria</t>
  </si>
  <si>
    <t>To find the best combination of wind/diesel/battery hybrid renewable energy system for a remote off-grid community in the Timimoun region of Algeria. To evaluate techno-economic and emissions performance across different wind turbine configurations using HOMER.</t>
  </si>
  <si>
    <t>The wind/diesel/battery configuration with three 2.6 kW WES5 Tulipo turbines achieves the lowest cost of energy (0.569 $/kWh) and highest renewable fraction (86%), cutting CO2, CO and SO2 emissions by over 70% compared to a diesel-only system.</t>
  </si>
  <si>
    <t>Centre de Développement des Energies Renouvelables (CDER), Algiers, Algeria</t>
  </si>
  <si>
    <t>https://doi.org/10.54966/jreen.v1i1.1260</t>
  </si>
  <si>
    <t>s.kheder@cder.dz</t>
  </si>
  <si>
    <t>L Nzirorera and JP Shumbusho</t>
  </si>
  <si>
    <t>Feasibility study of Gisuma micro-hydropower plant (Rwanda)</t>
  </si>
  <si>
    <t>To assess the technical and financial feasibility of a 451 kW off-grid micro-hydropower plant on the Gisuma River in Gisagara District, Rwanda, for rural electrification.</t>
  </si>
  <si>
    <t>The Gisuma micro-hydropower project has a positive NPV of 545,940 CAD and a payback period of 10.1 years over a 35-year project life, confirming its financial feasibility.</t>
  </si>
  <si>
    <t>University of Gävle</t>
  </si>
  <si>
    <t>https://hig.diva-portal.org/smash/record.jsf?pid=diva2%3A792182&amp;dswid=-8555</t>
  </si>
  <si>
    <t>K Kusakana and H Vermaak</t>
  </si>
  <si>
    <t>Feasibility Study of Hydrokinetic Power for Energy Access in Rural South Africa</t>
  </si>
  <si>
    <t>To assess the feasibility of hydrokinetic power to supply electricity to rural and isolated loads in South Africa, comparing it against PV, diesel generator, and grid extension options.</t>
  </si>
  <si>
    <t>The hydrokinetic system had the lowest total net present cost ($16,713) and cost of energy ($0.387/kWh), making it the best supply option compared to PV and diesel generator.</t>
  </si>
  <si>
    <t>https://doi.org/10.2316/P.2012.768-071</t>
  </si>
  <si>
    <t>S Barakat et al.</t>
  </si>
  <si>
    <t>Feasibility Study of Grid Connected PV-Biomass Integrated Energy System in Egypt</t>
  </si>
  <si>
    <t>To design an optimal grid-connected PV-biomass integrated renewable energy system to meet the electricity demand of Monshaet Taher village in Egypt at lowest cost with reduced emissions.</t>
  </si>
  <si>
    <t>A grid-connected PV-biomass hybrid system with a biomass generator as the dominant source achieves a levelized cost of energy of $0.02/kWh and significantly lower emissions than grid-only supply.</t>
  </si>
  <si>
    <t>Beni-Suef University, Al-Baha University, Fayoum University</t>
  </si>
  <si>
    <t>EG,SA</t>
  </si>
  <si>
    <t>https://doi.org/10.1515/ijeeps-2016-0056</t>
  </si>
  <si>
    <t>Mohamed_227@hotmail.com</t>
  </si>
  <si>
    <t>R Naji El idrissi et al.</t>
  </si>
  <si>
    <t>Feasibility study of Grid connected Photovoltaic system for electricity generation with peak demand deficit</t>
  </si>
  <si>
    <t>To study the feasibility and viability of a grid-connected solar PV system for three consumer types in Rabat, Morocco, using a demand-side management strategy combined with HOMER simulation.</t>
  </si>
  <si>
    <t>PV generation covers 69.6-70.6% of daily electricity demand across residential, commercial and industrial areas while DSM reduces peak loads by 24-33%.</t>
  </si>
  <si>
    <t>Engineering for Smart and Sustainable Systems Research Center, Mohammadia School of Engineers, Mohammed V University, Rabat, Morocco</t>
  </si>
  <si>
    <t>https://doi.org/10.1109/ICDS47004.2019.8942358</t>
  </si>
  <si>
    <t>rajaanaji@research.emi.ac.ma</t>
  </si>
  <si>
    <t>S Bentouba and M Bourouis</t>
  </si>
  <si>
    <t>Feasibility study of a wind–photovoltaic hybrid power generation system for a remote area in the extreme south of Algeria</t>
  </si>
  <si>
    <t>To evaluate the technical and economic feasibility of a hybrid wind-PV-diesel power generation system to supply electricity to the remote off-grid town of Timiaouine in southern Algeria.</t>
  </si>
  <si>
    <t>A hybrid wind-PV-diesel configuration can supply 100% of Timiaouine's electricity demand at 0.176 US$/kWh with 96% renewable penetration, reducing CO2 emissions by 593.125 tons/year.</t>
  </si>
  <si>
    <t>University of Adrar, Universitat Rovira i Virgili</t>
  </si>
  <si>
    <t>DZ, ES</t>
  </si>
  <si>
    <t>https://doi.org/10.1016/j.applthermaleng.2015.12.014</t>
  </si>
  <si>
    <t>mahmoud.bourouis@urv.cat</t>
  </si>
  <si>
    <t>N.S.D. Ladu et al.</t>
  </si>
  <si>
    <t>Feasibility study of a standalone hybrid energy system to supply electricity to a rural community in South Sudan</t>
  </si>
  <si>
    <t>To assess the feasibility of standalone hybrid energy system configurations for electrifying Nyepo Payam, a rural community in South Sudan, while reducing fuel costs and emissions.</t>
  </si>
  <si>
    <t>The PV/DG/Battery configuration offers the lowest NPC and COE with a 22.94% return on investment and an 85% renewable fraction.</t>
  </si>
  <si>
    <t>Rumbek University of Science and Technology (South Sudan), Botswana International University of Science &amp; Technology (Botswana), King Fahd University of Petroleum and Minerals (Saudi Arabia), Fourah Bay College - University of Sierra Leone (Sierra Leone), Pan African University Institute of Water and Energy Sciences - PAUWES (Algeria)</t>
  </si>
  <si>
    <t>SS, BW, SA, SL, DZ</t>
  </si>
  <si>
    <t>https://doi.org/10.1016/j.sciaf.2022.e01157</t>
  </si>
  <si>
    <t>nyagongsantino19@gmail.com</t>
  </si>
  <si>
    <t>M Saad et al.</t>
  </si>
  <si>
    <t>Feasibility Study of a Small-Scale Grid-Connected PV Power Plants in Egypt; Case Study: New Valley Governorate</t>
  </si>
  <si>
    <t>To assess the technical, environmental, and economic feasibility of installing 50kW grid-connected PV power plants at five sites in the New Valley Governorate, Egypt.</t>
  </si>
  <si>
    <t>All five sites are economically feasible with positive NPV and BCR above 1, with Paris station offering the best financial performance including highest IRR (20.5%) and lowest payback period (5 years).</t>
  </si>
  <si>
    <t>Faculty of Engineering, Minia University, Minia, Egypt</t>
  </si>
  <si>
    <t>https://doi.org/10.14569/IJACSA.2021.0120673</t>
  </si>
  <si>
    <t>A Helal et al.</t>
  </si>
  <si>
    <t>Feasibility Study for Self-Sustained Wastewater Treatment Plants—Using Biogas CHP Fuel Cell, Micro-Turbine, PV and Wind Turbine Systems</t>
  </si>
  <si>
    <t>To design and economically evaluate a self-sustained renewable hybrid power system, combining biogas CHP (fuel cell and micro-turbine), PV and wind, for a small-scale rural wastewater treatment plant in Egypt. To determine the optimum system configuration and size that minimizes lifecycle cost while meeting emissions constraints.</t>
  </si>
  <si>
    <t>The best configuration couples PV and wind turbine systems to a DC bus alongside the FC-MT hybrid system, achieving the lowest net present cost of $3,682,842. Biogas-based CHP proves more economical than solar and wind energy, though battery storage remains a costly component.</t>
  </si>
  <si>
    <t>Arab Academy for Science and Technology, Alexandria, Egypt</t>
  </si>
  <si>
    <t>http://dx.doi.org/10.4236/sgre.2013.42028</t>
  </si>
  <si>
    <t>ahmed.helal@staff.aast.edu</t>
  </si>
  <si>
    <t>Tilahun Nigussie et al.</t>
  </si>
  <si>
    <t>Feasibility study for power generation using off-grid energy system from micro hydro-PV-diesel generator-battery for rural area of Ethiopia: The case of Melkey Hera village, Western Ethiopia</t>
  </si>
  <si>
    <t>To investigate the technical and economic feasibility of a micro hydro, PV, and diesel generator-battery hybrid power system for supplying electricity to Melka Hera village in western Ethiopia. To determine the optimum system configuration using HOMER software.</t>
  </si>
  <si>
    <t>The optimal hybrid system derives 79% of energy from hydropower, 20% from PV, and only 1% from diesel, achieving a cost of $0.133/kWh and a 99% renewable fraction.</t>
  </si>
  <si>
    <t>Addis Ababa University</t>
  </si>
  <si>
    <t>https://doi.org/10.3934/energy.2017.4.667</t>
  </si>
  <si>
    <t>tilahunnigussie2008@gmail.com</t>
  </si>
  <si>
    <t>G Bekele and B Palm</t>
  </si>
  <si>
    <t>Feasibility study for a standalone solar–wind-based hybrid energy system for application in Ethiopia</t>
  </si>
  <si>
    <t>To assess the feasibility and economic viability of a standalone solar-wind-diesel-battery hybrid system for a remote model community in Ethiopia. To identify least-cost system configurations and analyse sensitivity to wind speed, PV cost, and diesel price.</t>
  </si>
  <si>
    <t>The lowest-cost system is a generator-battery-converter setup with zero renewable contribution and NPC of $201,609, while a 51% renewable-fraction PV-wind-diesel-battery system raises NPC by only 19% to $239,756.</t>
  </si>
  <si>
    <t>Department of Energy Technology, KTH, Stockholm, Sweden</t>
  </si>
  <si>
    <t>https://doi.org/10.1016/j.apenergy.2009.06.006</t>
  </si>
  <si>
    <t>getachew@energy.kth.se</t>
  </si>
  <si>
    <t>A. Osalade et al.</t>
  </si>
  <si>
    <t>Feasibility Study and Techno-Economic Analysis of Solar PV-Biomass Hybrid Power System: A Case Study of Kajola Village, Nigeria</t>
  </si>
  <si>
    <t>To assess the techno-economic feasibility of an off-grid solar PV/biomass/diesel/battery hybrid power system for rural electrification of Kajola village, Nigeria.</t>
  </si>
  <si>
    <t>The optimal PV-biomass-battery configuration achieves a levelized cost of energy of $0.178/kWh with 100% renewable energy fraction and a payback period of 0.33 years.</t>
  </si>
  <si>
    <t>http://dx.doi.org/10.24018/ejenergy.2022.2.4.71</t>
  </si>
  <si>
    <t>osaladeaj gmail.com</t>
  </si>
  <si>
    <t>Ani Vincent Anayochukwu and Ani Emmanuel Onyeka</t>
  </si>
  <si>
    <t>Feasibility Study and Simulation of Optimal Power System for Off-Grid Voter Registration Centres</t>
  </si>
  <si>
    <t>To design and optimize a PV-battery energy system with energy management for powering off-grid voter registration centres in Nigeria.</t>
  </si>
  <si>
    <t>The most optimized PV-battery system for 2.3kWh/day consumption with 235W peak load consists of 0.9 kW solar PV array, 9 Hoppecke batteries and a 1kW DC/AC inverter.</t>
  </si>
  <si>
    <t>Department of Electronic Engineering, University of Nigeria, Nsukka; Department of Accountancy, University of Nigeria, Enugu campus</t>
  </si>
  <si>
    <t>https://izlik.org/JA45BC87JR</t>
  </si>
  <si>
    <t>vincent_ani@yahoo.com</t>
  </si>
  <si>
    <t>M.F. Elmorshedy et al.</t>
  </si>
  <si>
    <t>Feasibility study and performance analysis of microgrid with 100% hybrid renewables for a real agricultural irrigation application</t>
  </si>
  <si>
    <t>To perform a techno-economic simulation and sizing optimization of a proposed autonomous microgrid with 100% hybrid renewable (PV/WT/BAT/CONV) for a real agricultural irrigation area in Egypt, comparing it to four alternative power generation configurations.</t>
  </si>
  <si>
    <t>The optimal PV/WT/battery/converter hybrid microgrid achieves the lowest NPC ($194,017) and COE ($0.119/kWh) with negligible unmet load (0.098%) and 61.7% surplus energy, outperforming standalone PV, WT/BAT, and diesel alternatives.</t>
  </si>
  <si>
    <t>Tanta University, Prince Sultan University, Taif University, Kafrelsheikh University, Damanhour University</t>
  </si>
  <si>
    <t>https://doi.org/10.1016/j.seta.2022.102746</t>
  </si>
  <si>
    <t>mahmoud.elmorshedy@f-eng.tanta.edu.eg</t>
  </si>
  <si>
    <t>D. Saheb-Koussa et al.</t>
  </si>
  <si>
    <t>Feasibility Study and Optimization of an Hybrid System (Eolian- Photovoltaic - Diesel) with Provision of Electric Energy Completely Independent</t>
  </si>
  <si>
    <t>To perform a feasibility study and optimization of a stand-alone hybrid wind-photovoltaic-diesel system for a rural site in Adrar, Algeria using HOMER. To determine the levelized cost of electricity and environmental benefits compared to a diesel-only system.</t>
  </si>
  <si>
    <t>The optimal hybrid PV/wind/diesel/battery system costs $1.417/kWh compared to $0.47/kWh for diesel-only, but reduces CO2 emissions nearly fourfold from 16086 kg/year to 599 kg/year.</t>
  </si>
  <si>
    <t>Centre de développement des énergies renouvelables, Algiers, Algeria</t>
  </si>
  <si>
    <t>https://doi.org/10.4314/jfas.v2i1.8</t>
  </si>
  <si>
    <t>A EL Zerk et al.</t>
  </si>
  <si>
    <t>Feasibility study and optimization of a standalone hybrid system for remote area: A case study of High Atlas mountains in Morocco</t>
  </si>
  <si>
    <t>To assess the technical and economic feasibility of a standalone PV-wind-battery hybrid system for a remote village in the High Atlas mountains of Morocco using HOMER simulation.</t>
  </si>
  <si>
    <t>The optimal PV-wind-battery configuration achieves a cost of energy of 0.582 €/kWh, about seven times lower than a diesel-generator-based mini-grid costing 3.98 €/kWh.</t>
  </si>
  <si>
    <t>Mohammadia School of Engineers, Mohammed V University, Rabat, Morocco; Cadi Ayyad University, Marrakech, Morocco</t>
  </si>
  <si>
    <t>https://doi.org/10.1109/CIST.2018.8596413</t>
  </si>
  <si>
    <t>Abdallahelzerk@research.emi.ac.ma</t>
  </si>
  <si>
    <t>F Baghdadi et al.</t>
  </si>
  <si>
    <t>Feasibility study and energy conversion analysis of stand-alone hybrid renewable energy system</t>
  </si>
  <si>
    <t>To assess the feasibility and performance of a hybrid PV-Wind-Diesel-Battery stand-alone system for a remote site in Adrar, southern Algeria, and to develop an energy management model to maximize renewable use and minimize fossil fuel consumption.</t>
  </si>
  <si>
    <t>The optimized hybrid system supplies about 70% of demand from renewables, with wind providing 43% and PV 26% of total electricity, saving about 70% of fossil fuel compared to diesel-only generation.</t>
  </si>
  <si>
    <t>University of Mouloud Mammeri, Tiziouzou; University M'Hamed Bougara, Boumerdès; Development Center of Renewable Energies, Bouzareha</t>
  </si>
  <si>
    <t>https://doi.org/10.1016/j.enconman.2015.07.051</t>
  </si>
  <si>
    <t>fazi2020@yahoo.fr</t>
  </si>
  <si>
    <t>J.O. Oladigbolu et al.</t>
  </si>
  <si>
    <t>Feasibility Study and Comparative Analysis of Hybrid Renewable Power System for off-Grid Rural Electrification in a Typical Remote Village Located in Nigeria</t>
  </si>
  <si>
    <t>To assess the techno-economic and environmental feasibility of an optimal hybrid micro-hydro-photovoltaic-diesel-battery-wind power system for off-grid rural electrification in a remote Nigerian village. To compare this system against alternative configurations including diesel-only, PV/diesel/battery, PV/wind/diesel/battery, and hydro/wind/diesel/battery systems.</t>
  </si>
  <si>
    <t>The optimal hydro/PV/wind/diesel/battery system achieved a net present cost of $1.01m and cost of energy of $0.106/kWh with a renewable fraction of 77.4% and the lowest emissions among all configurations at 228,945 kg/year.</t>
  </si>
  <si>
    <t>Department of Electrical and Computer Engineering, King Abdulaziz University, Jeddah, Saudi Arabia</t>
  </si>
  <si>
    <t>https://doi.org/10.1109/ACCESS.2020.3024676</t>
  </si>
  <si>
    <t>C A Amlabu et al.</t>
  </si>
  <si>
    <t>Feasibility Optimization and Simulations of Hybrid Renewable Energy for Household Electrification in Nigeria</t>
  </si>
  <si>
    <t>To assess the techno-economic feasibility of four hybrid renewable energy system configurations for electrifying a rural community in Nigeria.</t>
  </si>
  <si>
    <t>The PV/battery/converter configuration is the most cost-effective, with NPC of $11,502 and COE of $0.216/kWh at 100% renewable fraction.</t>
  </si>
  <si>
    <t>Department of Electrical/Electronic Engineering Technology, Federal Polytechnic Nasarawa, Nasarawa State, Nigeria</t>
  </si>
  <si>
    <t>https://doi.org/10.62154/ajesre.2025.019.01021</t>
  </si>
  <si>
    <t>F Kumih and M Issahaku</t>
  </si>
  <si>
    <t>Feasibility of Rice Husk for Electricity Generation: A Case Study at Avnash Rice Mill</t>
  </si>
  <si>
    <t>To perform a techno-economic analysis of rice husk biomass for electricity generation at a rice mill in northern Ghana using HOMER simulation.</t>
  </si>
  <si>
    <t>A 1250 kW biomass generator system is the optimal solution with a COE of US$0.0703/kWh, far cheaper than the diesel generator base case at US$0.290/kWh.</t>
  </si>
  <si>
    <t>University for Development Studies, Tamale, Ghana</t>
  </si>
  <si>
    <t>https://doi.org/10.47740/609.UDSIJD6i</t>
  </si>
  <si>
    <t>kumihfelix1996@gmail.com</t>
  </si>
  <si>
    <t>Ö Merev</t>
  </si>
  <si>
    <t>Feasibility of PV-Based Islanded Microgrids for Affordable Electricity in Sub-Saharan Africa</t>
  </si>
  <si>
    <t>To assess the feasibility of a PV-based islanded microgrid in Burkina Faso as a means of providing affordable electricity to rural populations in Sub-Saharan Africa.</t>
  </si>
  <si>
    <t>A PV-only islanded microgrid with an optimized community load profile achieves a lowest cost of electricity of $0.136/kWh, well below Burkina Faso's average tariff of $0.240/kWh.</t>
  </si>
  <si>
    <t>Department of Electrical Engineering, İstanbul Technical University, Institute of Science Eng. &amp; Tech, İstanbul, Turkey</t>
  </si>
  <si>
    <t>https://doi.org/10.5152/tepes.2021.21020</t>
  </si>
  <si>
    <t>merev15@itu.edu.tr</t>
  </si>
  <si>
    <t>S.H. Badi et al.</t>
  </si>
  <si>
    <t>Feasibility of pumped hydro energy storage in arid climate using GIS and AHP: Libya as a case study</t>
  </si>
  <si>
    <t>To develop and apply an integrated GIS-AHP and MATLAB hydrological-hydraulic simulation framework for identifying and evaluating feasible Type 2 pumped hydro energy storage sites in Libya's arid climate. To quantify storage capacity, efficiency and levelized cost of storage under severe water scarcity constraints.</t>
  </si>
  <si>
    <t>Three sites (Ghan, Mejenean, Zaret) provide a combined 2.19 TWh storage capacity across 190 km2 of suitable terrain with 74-77% round-trip efficiency and competitive LCOS of $48.95-$62.11/MWh, demonstrating PHES viability under severe arid water constraints.</t>
  </si>
  <si>
    <t>Misurata University, Benghazi University</t>
  </si>
  <si>
    <t>https://doi.org/10.1016/j.esd.2026.101989</t>
  </si>
  <si>
    <t>m.1801001@eng.misuratau.edu.ly</t>
  </si>
  <si>
    <t>E.M. Nfah and J.M. Ngundam</t>
  </si>
  <si>
    <t>Feasibility of pico-hydro and photovoltaic hybrid power systems for remote villages in Cameroon</t>
  </si>
  <si>
    <t>To simulate pico-hydro and photovoltaic hybrid systems incorporating a biogas generator for the electrification of remote villages in Cameroon.</t>
  </si>
  <si>
    <t>A 5 kW pico-hydro/biogas/battery system produces electricity at 0.352 €/kWh with a breakeven grid distance of 12.9 km, while a 3 kWp PV/biogas/battery system costs 0.396 €/kWh with a breakeven distance of 15.2 km.</t>
  </si>
  <si>
    <t>University of Dschang, Cameroon; University of Yaounde I, Cameroon</t>
  </si>
  <si>
    <t>https://doi.org/10.1016/j.renene.2008.10.019</t>
  </si>
  <si>
    <t>em_nfah@yahoo.fr</t>
  </si>
  <si>
    <t>B.A.A. Yousef et al.</t>
  </si>
  <si>
    <t>Feasibility of integrated photovoltaic and mechanical storage systems for irrigation purposes in remote areas: Optimization, energy management, and multicriteria decision-making</t>
  </si>
  <si>
    <t>To assess the techno-economic and environmental feasibility of a hybrid PV, diesel generator, battery and flywheel storage system for irrigation pumping in a remote farm in Sudan, using HOMER simulation combined with multi-criteria decision-making to select the optimal configuration.</t>
  </si>
  <si>
    <t>Alternative A8, with a 750 kW diesel generator and combined load-following/cycle-charging management, is ranked best overall by TOPSIS, WASPAS and WSM/WPM methods, balancing cost and emissions better than the lowest-COE (A9) or lowest-emission (A4) options.</t>
  </si>
  <si>
    <t>University of Sharjah (UAE), Bahri University (Sudan), Prince Sattam bin Abdulaziz University (Saudi Arabia)</t>
  </si>
  <si>
    <t>AE, SD, SA</t>
  </si>
  <si>
    <t>https://doi.org/10.1016/j.csite.2022.102363</t>
  </si>
  <si>
    <t>byousef@sharjah.ac.ae</t>
  </si>
  <si>
    <t>N. M. Khattab et al.</t>
  </si>
  <si>
    <t>Feasibility of Hybrid Renewable Energy Water Pumping System for a Small Farm in Egypt</t>
  </si>
  <si>
    <t>To investigate the feasibility of small, decentralized hybrid PV/WT water pumping systems for irrigation by comparing different renewable and diesel configurations using economic optimization software.</t>
  </si>
  <si>
    <t>PV-only system has the lowest cost of energy (0.614 $/kWh) but higher capacity shortage, while adding diesel reduces shortage to near zero at higher cost.</t>
  </si>
  <si>
    <t>National Research Centre, Egypt</t>
  </si>
  <si>
    <t>https://www.researchgate.net/publication/309049396_Feasibility_of_hybrid_renewable_energy_water_pumping_system_for_a_small_farm_in_Egypt</t>
  </si>
  <si>
    <t>H. El-houari et al.</t>
  </si>
  <si>
    <t>Feasibility evaluation of a hybrid renewable power generation system for sustainable electricity supply in a Moroccan remote site</t>
  </si>
  <si>
    <t>To assess the technical and economic feasibility of various standalone hybrid renewable energy system configurations combining PV, wind and biomass to supply electricity to a remote Moroccan village. To identify the optimum configuration minimizing net present cost while meeting the local electric load.</t>
  </si>
  <si>
    <t>The optimal PV-Wind-Biomass-Battery configuration achieves the lowest cost of energy at 0.2 $/kWh and avoids 26.48 tons of CO2 annually compared to grid extension, and 28.8 tons compared to diesel generation.</t>
  </si>
  <si>
    <t>Ecole Superieure de Technologie de Fes (U.S.M.B.A), Ecole Normale Superieure de Fes (U.S.M.B.A), King Fahd University of Petroleum and Minerals, BITAM Konya NEU University, Universite de Pau et des Pays de L'Adour</t>
  </si>
  <si>
    <t>MA, SA, TR, FR</t>
  </si>
  <si>
    <t>https://doi.org/10.1016/j.jclepro.2020.123534</t>
  </si>
  <si>
    <t>haythamelhouari1@gmail.com</t>
  </si>
  <si>
    <t>Feasibility design, comparative evaluation, and energy consumption prediction of standalone hybrid energy system for rural electrification in Ghana using machine learning models</t>
  </si>
  <si>
    <t>To design and comparatively evaluate standalone hybrid energy system configurations (solar PV, diesel generator, battery storage) for rural electrification of Dupare village in Ghana, integrating machine learning-based energy consumption prediction into HOMER simulations, and to compare the optimal system against grid extension.</t>
  </si>
  <si>
    <t>The optimal hybrid system (112 kW SPV, 80 kW DG, 342 kWh battery storage, 54 kW converter) achieved the lowest LCOE of $0.0263/kWh and NPC of $244,937 with a 91.5% renewable fraction, and is more cost-effective than grid extension beyond a 7.5 km breakeven distance.</t>
  </si>
  <si>
    <t>Pan African University Institute of Water and Energy Sciences (Algeria), Bolgatanga Technical University (Ghana), Botswana International University of Science and Technology, Saveetha Institute of Medical and Technical Sciences (India), King Khalid University (Saudi Arabia), Periyar Maniammai Institute of Science and Technology (India), Bui Power Authority (Ghana), Rumbek University of Science and Technology (South Sudan)</t>
  </si>
  <si>
    <t>DZ, GH, BW, IN, SA, SS</t>
  </si>
  <si>
    <t>https://doi.org/10.1016/j.rineng.2025.104269</t>
  </si>
  <si>
    <t>A. Boutaghane et al.</t>
  </si>
  <si>
    <t>Feasibility and Sensitivity Analysis of an Off-Grid PV/Wind Hybrid Energy System Integrated with Green Hydrogen Production: A Case Study of Algeria</t>
  </si>
  <si>
    <t>To assess the techno-economic feasibility of off-grid PV/wind hybrid systems integrated with hydrogen production and a water-extraction subsystem across five representative Algerian regions, including a sensitivity analysis on renewable resources and capital costs.</t>
  </si>
  <si>
    <t>LCOE ranged from 0.514 to 0.868 $/kWh, LCOH from 8.31 to 12.4 $/kg, and NPC from 10.28 M$ to 17.7 M$ across the five regions, with strong sensitivity to solar, wind, and capital cost variations.</t>
  </si>
  <si>
    <t>LEREESI Laboratory, HNS-RE2SD, Algeria; Université Marie et Louis Pasteur, UTBM, France</t>
  </si>
  <si>
    <t>DZ, FR</t>
  </si>
  <si>
    <t>https://doi.org/10.3390/hydrogen6040103</t>
  </si>
  <si>
    <t>nadhir.lebaal@utbm.fr</t>
  </si>
  <si>
    <t>EO Nnaemeka et al.</t>
  </si>
  <si>
    <t>SolarGIS-pvPlanner</t>
  </si>
  <si>
    <t>Feasibility and Performance Analysis of Solar Energy Integration into National Grid for Improved Power Supply, Using Umuezerokam Community, Nigeria as a Case Study</t>
  </si>
  <si>
    <t>To assess the technical feasibility and performance of integrating a 750 kW grid-tied solar PV system into Nigeria's national grid at Umuezerokam community using SolarGIS-pvPlanner simulation.</t>
  </si>
  <si>
    <t>The 750 kW PV system can generate about 1.019 GWh annually, meeting the needs of over 300 households and improving daily electricity supply from 5-6 hours to about 11 hours.</t>
  </si>
  <si>
    <t>Department of Mechanical Engineering, Nnamdi Azikiwe University, Awka, Nigeria</t>
  </si>
  <si>
    <t>https://doi.org/10.11648/j.sjee.20251302.12</t>
  </si>
  <si>
    <t>on.ezenwa@unizik.edu.ng</t>
  </si>
  <si>
    <t>I Elsayed et al.</t>
  </si>
  <si>
    <t>Feasibility and optimal sizing analysis of hybrid PV/Wind powered seawater desalination system: A case study of four ports, Egypt</t>
  </si>
  <si>
    <t>To assess the feasibility and optimal sizing of hybrid PV/Wind powered seawater desalination systems at four Egyptian coastal ports using HOMER and a fuzzy-AHP multi-criteria decision framework.</t>
  </si>
  <si>
    <t>The hybrid PV/Wind/PH245 storage system (Case 3) is the most cost-effective configuration, with lowest NPC ($9,910,202), COE ($0.0873/kWh) and payback period (1.1 years) at Suez, and 100% renewable fraction.</t>
  </si>
  <si>
    <t>Al-Azhar University, Cairo, Egypt</t>
  </si>
  <si>
    <t>https://doi.org/10.1016/j.heliyon.2024.e40313</t>
  </si>
  <si>
    <t>Ibrahim.elsayed@suezcanal.gov.eg</t>
  </si>
  <si>
    <t>N Kefif et al.</t>
  </si>
  <si>
    <t>Feasibility and optimal operation of micro energy hybrid system (hydro/wind) in the rural valley region</t>
  </si>
  <si>
    <t>To determine the optimum design size for a hydro-wind hybrid energy system meeting electric load demand at three locations in the Yesser valley, Algeria, under varying water flow and wind speeds.</t>
  </si>
  <si>
    <t>The hydro/wind hybrid system meets the required load in all three valley locations, with cost decreasing as wind speed and water flow rate increase; the most cost-effective case (25.3 m3/s flow) costs 61,330.46 USD.</t>
  </si>
  <si>
    <t>University of Boumerdes (Algeria), Wuhan University of Technology (China), Urmia University (Iran), University of Sharjah (UAE), Sapienza University of Rome (Italy)</t>
  </si>
  <si>
    <t>DZ, CN, IR, AE, IT</t>
  </si>
  <si>
    <t>https://doi.org/10.1093/ijlct/ctab081</t>
  </si>
  <si>
    <t>m.hashemian@urmia.ac.ir</t>
  </si>
  <si>
    <t>W.Nguz Mbav et al.</t>
  </si>
  <si>
    <t>Feasibility and Cost Optimization Study of Landfill Gas to Energy Projects Based on a Western Cape Landfill Site in South Africa</t>
  </si>
  <si>
    <t>To assess the technical, economic, and environmental feasibility of a landfill gas to energy system using microturbine technology at the Bellville South landfill site via HOMER-based cost optimization.</t>
  </si>
  <si>
    <t>The stand-alone LFGTE microturbine system is technically and economically viable, showing a reasonable Net Present Cost and lower O&amp;M costs but a higher Cost of Energy.</t>
  </si>
  <si>
    <t>University of Cape Town, South Africa</t>
  </si>
  <si>
    <t>https://doi.org/10.1109/upec.2012.6398679</t>
  </si>
  <si>
    <t>jwilfriednguz@hotmail.fr</t>
  </si>
  <si>
    <t>A A Felix et al.</t>
  </si>
  <si>
    <t>Feasibility and Economic Assessment of a Hybrid Energy System for Bakori Area, Katsina in Nigeria</t>
  </si>
  <si>
    <t>To carry out a feasibility and economic assessment of a hybrid solar-wind-battery energy system for Bakori LGA in Katsina, Nigeria. To identify the least-cost configuration meeting residential and community electricity demand.</t>
  </si>
  <si>
    <t>The PV/Wind/Battery hybrid system is the most viable configuration with a Net Present Cost of ₦3.62M and annual generation of 1,423,132 kWh, outperforming other configurations in cost and output.</t>
  </si>
  <si>
    <t>Covenant University, Ota, Nigeria; Ekiti State University, Nigeria</t>
  </si>
  <si>
    <t>https://doi.org/10.32479/ijeep.14155</t>
  </si>
  <si>
    <t>elizabeth.amuta@covenantuniversity.edu.ng</t>
  </si>
  <si>
    <t>Y Kassem et al.</t>
  </si>
  <si>
    <t>Feasibility Analysis of the Wind Energy Potential in Libya using the RETScreen Expert</t>
  </si>
  <si>
    <t>To assess the wind energy potential of 22 locations in Libya and evaluate the techno-economic feasibility of 100 MW and 10 MW wind farms using RETScreen Expert.</t>
  </si>
  <si>
    <t>Darnah is the most promising site with the highest wind speed and WPD, and the EWT-DW 52 500 kW turbine proves economically viable with positive NPV and payback periods under 7 years across all locations.</t>
  </si>
  <si>
    <t>Near East University, Cyprus; High and Intermediate Institute of Agricultural Technology, Libya</t>
  </si>
  <si>
    <t>CY, LY</t>
  </si>
  <si>
    <t>https://doi.org/10.48084/etasr.6007</t>
  </si>
  <si>
    <t>yousseuf.kassem@neu.edu.tr</t>
  </si>
  <si>
    <t>F Odoi-Yorke et al.</t>
  </si>
  <si>
    <t>Feasibility analysis of solar PV/biogas hybrid energy system for rural electrification in Ghana</t>
  </si>
  <si>
    <t>To assess the techno-economic viability of hybridising solar PV and biogas to provide reliable and cost-effective electricity for a remote community in Ghana, comparing it against PV/diesel/battery and diesel-only systems.</t>
  </si>
  <si>
    <t>The optimal PV/biogas/battery system achieves an LCOE of 0.265 $/kWh, cheaper than PV/diesel/battery and diesel-only systems, and reduces CO2 emissions by 99.8% and 99.2% respectively.</t>
  </si>
  <si>
    <t>Cape Coast Technical University, Department of Renewable Energy Technology, Centre for Renewable Energy, Department of Mechanical Engineering</t>
  </si>
  <si>
    <t>https://doi.org/10.1080/23311916.2022.2034376</t>
  </si>
  <si>
    <t>fodoi-yorke@cctu.edu.gh</t>
  </si>
  <si>
    <t>Albert K. Awopone</t>
  </si>
  <si>
    <t>Feasibility analysis of off-grid hybrid energy system for rural electrification in Northern Ghana</t>
  </si>
  <si>
    <t>To assess the technical and economic feasibility of an off-grid PV/diesel/battery hybrid energy system for rural electrification in a community in northern Ghana using HOMER simulation.</t>
  </si>
  <si>
    <t>The PV/diesel/battery hybrid system (Case I) is the most cost-effective option with a COE of 0.399 $/kWh and NPC of $296,552, though grants and capital subsidies are needed to make the payback period attractive to investors.</t>
  </si>
  <si>
    <t>Akenten Appiah-Menka University of Skills Training and Entrepreneurial Development (AAMUSTED), Ghana</t>
  </si>
  <si>
    <t>https://doi.org/10.1080/23311916.2021.1981523</t>
  </si>
  <si>
    <t>aawopone@uew.edu.gh</t>
  </si>
  <si>
    <t>F.A.F.J. Dima et al.</t>
  </si>
  <si>
    <t>Feasibility Analysis of Biogas Production by Using GIS and Multicriteria Decision Aid Methods in the Central African Republic</t>
  </si>
  <si>
    <t>To identify the most suitable site for a large-scale biogas plant in Bangui using GIS and MCDA (ELECTRE TRI) methods, and to estimate its electricity production, waste treatment, and CO2 reduction potential.</t>
  </si>
  <si>
    <t>A 3.5 km2 site (Sakai I) was identified as most suitable for a large-scale biogas plant, capable of treating 20% of organic waste, covering 60% of the city's electricity demand, and reducing 946,200 kg CO2 equivalent annually.</t>
  </si>
  <si>
    <t>University of Science and Technology Beijing, Nanjing Academy of Resources and Ecology Sciences</t>
  </si>
  <si>
    <t>https://doi.org/10.3390/su142013418</t>
  </si>
  <si>
    <t>dima.francis@xs.ustb.edu.cn</t>
  </si>
  <si>
    <t>D E Babatunde et al.</t>
  </si>
  <si>
    <t>Feasibility analysis of an off-grid photovoltaic-battery energy system for a farm facility</t>
  </si>
  <si>
    <t>To evaluate the techno-economic and environmental feasibility of replacing diesel generators with a PV-battery energy system for a livestock farmhouse in Nigeria.</t>
  </si>
  <si>
    <t>A standalone PV/battery system achieves 48% savings in total net present cost and cost of energy over a diesel-only system, with zero emissions.</t>
  </si>
  <si>
    <t>Covenant University, Nigeria; University of Lagos, Nigeria; Oaks and Pearl Engineering Partners, Nigeria; AB-OLUS and Associates, Nigeria</t>
  </si>
  <si>
    <t>https://doi.org/10.11591/ijece.v10i3.pp2874-2883</t>
  </si>
  <si>
    <t>damilola.babatunde@covenantuniversity.edu.ng</t>
  </si>
  <si>
    <t>Emad M. Sayed et al.</t>
  </si>
  <si>
    <t>Feasibility Analysis and Techno-Economic Study for Green Energy System Connected to Unhealthy Grid</t>
  </si>
  <si>
    <t>To size and optimize a hybrid PV/wind/battery/grid energy system for a hospital in Hurghada, Egypt affected by unreliable grid supply. To determine the most cost-effective configuration minimizing net present cost and cost of energy.</t>
  </si>
  <si>
    <t>The optimal PV/Wind/Battery/Converter/Grid system achieves a cost of energy of $0.042/kWh and NPC of $3.76M, with a 77.4% renewable energy fraction and 74% CO2 emission reduction.</t>
  </si>
  <si>
    <t>Faculty of Engineering-Fayoum University-Fayoum, Egypt, Faculty of Engineering, Beni-Suef University, Beni-Suef, Egypt</t>
  </si>
  <si>
    <t>https://doi.org/10.1109/MEPCON63025.2024.10850253</t>
  </si>
  <si>
    <t>ems13@fayoum.edu.eg</t>
  </si>
  <si>
    <t>C Sundin</t>
  </si>
  <si>
    <t>Exploring the water-energy nexus in the Omo river basin: A first step toward the development of an integrated hydrological-OSeMOSYS energy model</t>
  </si>
  <si>
    <t>To explore the possibility of developing a coupled hydrological-electricity model linking Topkapi-ETH and OSeMOSYS for the Omo River basin in Ethiopia, feeding OSeMOSYS with varying water availability data and analysing electricity production responses.</t>
  </si>
  <si>
    <t>OSeMOSYS responds to varying water availability from Topkapi-ETH in its electricity production, but the modelled reservoir volumes did not match Topkapi-ETH's hydrological behaviour, with volumes often dropping to zero.</t>
  </si>
  <si>
    <t>national and basin-level integration, disaggregation of individual hydropower plants, ability to respond to varying water availability</t>
  </si>
  <si>
    <t>mismatch in hydrological volume representation, limited Topkapi-ETH simulation period (10 years), coarse time resolution matching, incomplete coupling</t>
  </si>
  <si>
    <t>KTH Royal Institute of Technology, Stockholm; ETH Zurich, Department of Hydrology and Water Resources Management</t>
  </si>
  <si>
    <t>SE, CH</t>
  </si>
  <si>
    <t>https://www.diva-portal.org/smash/get/diva2:1120666/FULLTEXT01.pdf</t>
  </si>
  <si>
    <t>Feasibility analysis and techno-economic design of grid-isolated hybrid renewable energy system for electrification of agriculture and irrigation area: A case study in Dongola, Sudan</t>
  </si>
  <si>
    <t>To assess the techno-economic feasibility of a grid-isolated hybrid renewable energy system for electrifying an agriculture and irrigation area in Dongola, Sudan. To identify the optimal hybridization configuration among PV, wind, diesel, battery and converter options with minimum net present cost and analyze sensitivity to resource and economic uncertainties.</t>
  </si>
  <si>
    <t>The PV-WT-DG1-DG2-battery-converter hybrid system is the optimal configuration, achieving a minimum NPC of 24.16 M$ and COE of 0.387 $/kWh, with a 39.94% ROI and about 95% reduction in emissions and fuel consumption compared to the diesel-only base case.</t>
  </si>
  <si>
    <t>Huazhong University of Science and Technology (China), Kafrelsheikh University (Egypt), Tanta University (Egypt)</t>
  </si>
  <si>
    <t>https://doi.org/10.1016/j.enconman.2019.06.085</t>
  </si>
  <si>
    <t>V A Ani and B Abubakar</t>
  </si>
  <si>
    <t>Feasibility Analysis and Simulation of Integrated Renewable Energy System for Power Generation: A Hypothetical Study of Rural Health Clinic</t>
  </si>
  <si>
    <t>To assess the feasibility of a stand-alone integrated PV/wind renewable energy system to meet the electricity demand of a hypothetical rural health clinic in Borno State, Nigeria.</t>
  </si>
  <si>
    <t>The optimal integrated PV/wind system (5 kW PV, 7.5 kW wind turbine, 24 batteries) generates 16,628 kWh/year, fully covering the clinic's demand with a total NPC of $137,139.</t>
  </si>
  <si>
    <t>University of Nigeria (UNN), Nsukka; Federal Ministry of Environment, Abuja</t>
  </si>
  <si>
    <t>https://doi.org/10.1155/2015/802036</t>
  </si>
  <si>
    <t>E.S. Bayu et al.</t>
  </si>
  <si>
    <t>Feasibility Analysis and Development of Stand-Alone Hybrid Power Generation System for Remote Areas: A Case Study of Ethiopian Rural Area</t>
  </si>
  <si>
    <t>To conduct a feasibility analysis and design of a standalone solar/wind/micro-hydro hybrid power system for Maji town, Ethiopia, and compare its cost with grid extension.</t>
  </si>
  <si>
    <t>The optimal hybrid solar/wind/micro-hydro system costs $4,377,731 (NPC) at $0.81/kWh, saving $17,808,000 compared to extending the national grid.</t>
  </si>
  <si>
    <t>Hawassa University (Ethiopia), Rajasthan Rajya Vidyut Prasaran Nigam Ltd. (India), Aalborg University (Denmark)</t>
  </si>
  <si>
    <t>ET, IN, DK</t>
  </si>
  <si>
    <t>https://doi.org/10.3390/wind2010005</t>
  </si>
  <si>
    <t>opmahela@gmail.com</t>
  </si>
  <si>
    <t>M.F. Agunyo et al.</t>
  </si>
  <si>
    <t>Exploring the Feasibility of Solar Mini-Grids for Island Communities in Uganda: A Case of Koome and Damba Islands</t>
  </si>
  <si>
    <t>To assess the technical, economic, and social feasibility of installing solar-diesel hybrid mini-grid systems on Koome Main and Damba Island in Uganda.</t>
  </si>
  <si>
    <t>Solar-diesel hybrid mini-grids of 650-950 kW (Koome) and 300-470 kW (Damba) are feasible with IRR of 14-19% and PBP of 4-7 years, though a 50% subsidy is needed to make domestic and institutional electricity affordable.</t>
  </si>
  <si>
    <t>Uganda Christian University, Neu-Ulm University of Applied Sciences, Uganda Management Institute</t>
  </si>
  <si>
    <t>UG, DE</t>
  </si>
  <si>
    <t>https://doi.org/10.4236/sgre.2026.174004</t>
  </si>
  <si>
    <t>magunyo@ucu.ac.ug</t>
  </si>
  <si>
    <t>M.O. Dioha and A. Kumar</t>
  </si>
  <si>
    <t>TIMES-Nigeria (TINIG)</t>
  </si>
  <si>
    <t>Exploring the energy system impacts of Nigeria's Nationally Determined Contributions and low-carbon transition to mid-century</t>
  </si>
  <si>
    <t>To assess the energy system impacts of Nigeria's NDC mitigation strategies and explore low-carbon transition pathways to 2050 using a TIMES-based model.</t>
  </si>
  <si>
    <t>Mitigation scenarios drive profound restructuring of the Nigerian energy system favouring solar PV deployment, with the residential sector offering the largest demand reduction potential and the power sector being the key focus for CO2 mitigation.</t>
  </si>
  <si>
    <t>integrated framework for analysing resource flow from extraction to end-use, detailed technological representation, user-defined constraints, ability to run numerous scenarios, widely used internationally allowing comparability</t>
  </si>
  <si>
    <t>limited available country data, no direct feedback between model and economy, data paucity for fragmented industries</t>
  </si>
  <si>
    <t>Department of Energy and Environment, TERI School of Advanced Studies, New Delhi, India</t>
  </si>
  <si>
    <t>https://doi.org/10.1016/j.enpol.2020.111703</t>
  </si>
  <si>
    <t>atul.kumar@terisas.ac.in</t>
  </si>
  <si>
    <t>E Omorogiuwa and E Ekiyor Martin Thompson</t>
  </si>
  <si>
    <t>Exploring Technically Feasible and Economically Viable Hybrid Renewable Energy Solution for Off-Grid Electricity Supply</t>
  </si>
  <si>
    <t>To identify a technically feasible and economically viable hybrid renewable energy solution for off-grid electricity supply to the remote village of Ofubu, Nigeria, using HOMER software. To compare the optimal off-grid hybrid system with conventional grid extension.</t>
  </si>
  <si>
    <t>A PV-diesel-battery hybrid system with 30kW PV, 8kW diesel generator, and battery storage is the least-cost option at N66.06/kWh, with solar PV supplying 91.4% of electricity.</t>
  </si>
  <si>
    <t>Department of Electrical Faculty of Engineering, University of Port Harcourt, Rivers State, Nigeria</t>
  </si>
  <si>
    <t>https://doi.org/10.21307/ijanmc-2021-012</t>
  </si>
  <si>
    <t>eseosa.omorogiuwa@uniport.edu.ng</t>
  </si>
  <si>
    <t>M Dioha and A Kumar</t>
  </si>
  <si>
    <t>Exploring sustainable energy transitions in sub-Saharan Africa residential sector: The case of Nigeria</t>
  </si>
  <si>
    <t>To develop a residential energy system model (TINIRES) for Nigeria and explore sustainable energy transition scenarios based on SDG 7 targets. To assess the impacts of these scenarios on energy demand and environmental emissions.</t>
  </si>
  <si>
    <t>Realising SDG 7 drastically reduces final energy demand of the residential sector, but switching to LPG for cooking increases CO2 emissions despite reducing air pollutants. Including externality costs makes electricity and biogas the most economically viable cooking options.</t>
  </si>
  <si>
    <t>detailed representation of rural and urban households, technology-rich bottom-up modelling, replicable approach for other SSA countries</t>
  </si>
  <si>
    <t>data scarcity for Nigeria, reliance on foreign data for emission factors, no socio-economic heterogeneity within households, does not capture cultural preferences</t>
  </si>
  <si>
    <t>TERI School of Advanced Studies, New Delhi, India</t>
  </si>
  <si>
    <t>https://doi.org/10.1016/j.rser.2019.109510</t>
  </si>
  <si>
    <t>Exploring Solar and Wind Energy as a Power Generation Source for Solving the Electricity Crisis in Libya</t>
  </si>
  <si>
    <t>To assess the economic and technical feasibility of small-scale (5kW) and large-scale (50MW) grid-connected solar PV and wind systems across nine regions of Libya using NASA meteorological data and RETScreen Expert software.</t>
  </si>
  <si>
    <t>Libya has significantly greater solar than wind energy potential, with Al Kufrah best suited for large-scale PV plants and Benghazi/Darnah best for wind farms; all proposed systems show positive NPV and are economically feasible.</t>
  </si>
  <si>
    <t>Near East University, Department of Mechanical Engineering; Near East University, Department of Civil Engineering</t>
  </si>
  <si>
    <t>https://doi.org/10.3390/en13143708</t>
  </si>
  <si>
    <t>Ekaba S. O. and Ekoko U. J.</t>
  </si>
  <si>
    <t>Exploring Rural Electrification Possibilities in Southern Nigeria</t>
  </si>
  <si>
    <t>To identify the best PV-diesel hybrid system configurations for three off-grid rural communities in Delta State, Nigeria, minimizing net present cost.</t>
  </si>
  <si>
    <t>The hybrid solar-diesel system was the most reliable, achieving renewable fractions of 88-95% and cutting CO2 emissions to 6-16% of diesel-only levels across the three communities.</t>
  </si>
  <si>
    <t>Admiralty University of Nigeria, Delta State Polytechnic</t>
  </si>
  <si>
    <t>https://doi.org/10.38124/ijisrt/26feb769</t>
  </si>
  <si>
    <t>A Sahlberg et al.</t>
  </si>
  <si>
    <t>Exploring long-term electrification pathway dynamics: a case study of Ethiopia</t>
  </si>
  <si>
    <t>To explore long-term electrification pathway dynamics for Ethiopia until 2070, examining the effects of optimal versus restricted grid expansion rates and the compatibility between off-grid and grid technologies over time.</t>
  </si>
  <si>
    <t>Under unrestricted grid rollout and low generation costs, grid extension and stand-alone PV dominate least-cost electrification, but restricted grid expansion or higher generation costs make mini-grids cost-competitive and important as transitional solutions, though incompatible technology transitions can raise investment costs by up to 53%.</t>
  </si>
  <si>
    <t>open source and reproducible, long-term time horizon beyond 2030, geospatial granularity, considers technology compatibility and transitional dynamics</t>
  </si>
  <si>
    <t>only residential demand considered, excludes agriculture/social/productive sectors, myopic optimization not fully forward-looking</t>
  </si>
  <si>
    <t>KTH Royal Institute of Technology, Addis Ababa University, University College London, Nantes Université</t>
  </si>
  <si>
    <t>SE, ET, GB, FR</t>
  </si>
  <si>
    <t>8.5-20%</t>
  </si>
  <si>
    <t>https://doi.org/10.1007/s43937-023-00014-4</t>
  </si>
  <si>
    <t>R Akpahou et al.</t>
  </si>
  <si>
    <t>OSeMOSYS-Gh</t>
  </si>
  <si>
    <t>Exploring Long-Term Clean Energy Transition Pathways in Ghana Using an Open-Source Optimization Approach</t>
  </si>
  <si>
    <t>To explore long-term clean energy transition pathways for Ghana using an open-source OSeMOSYS optimization model across four scenarios to meet renewable energy and net-zero targets by 2070.</t>
  </si>
  <si>
    <t>Alternative renewable and nuclear-based scenarios (GT, REW, NZ) achieve higher clean energy shares with cost savings of USD 11-15 billion compared to the Business as Usual case by 2070, with nuclear power playing a crucial role.</t>
  </si>
  <si>
    <t>open-source, transparent, replicable, low-cost, model validation performed, sensitivity analysis conducted, stakeholder engagement, U4RIA compliance</t>
  </si>
  <si>
    <t>limited data availability, no forecasting of demographic/economic factors, diesel transport not modelled, no CLEW nexus approach, no EV consumer behavior modelling</t>
  </si>
  <si>
    <t>Loughborough University STEER Centre (UK), Kwame Nkrumah University of Science and Technology (Ghana), Energy Commission of Ghana, Universidad Industrial de Santander (Colombia), Imperial College London (UK)</t>
  </si>
  <si>
    <t>GB, GH, CO</t>
  </si>
  <si>
    <t>https://doi.org/10.3390/en18133516</t>
  </si>
  <si>
    <t>I Kougias et al.</t>
  </si>
  <si>
    <t>Exploiting existing dams for solar PV system installations</t>
  </si>
  <si>
    <t>To develop a GIS-based methodology identifying first-rate dam sites in South Africa suitable for solar PV installation on the downstream face of existing dams, and estimate their energy production potential using PVGIS.</t>
  </si>
  <si>
    <t>Ten first-rate non-powered dams in South Africa were identified with a combined potential PV capacity of about 42 MWp producing roughly 70 GWh annually, with most sites achieving over 90% of optimal production.</t>
  </si>
  <si>
    <t>European Commission Joint Research Centre (DG-JRC), Institute for Energy and Transport, Ispra, Italy</t>
  </si>
  <si>
    <t>https://doi.org/10.1002/pip.2640</t>
  </si>
  <si>
    <t>Ioannis.Kougias@ec.europa.eu</t>
  </si>
  <si>
    <t>G Mahumane and P Mulder</t>
  </si>
  <si>
    <t>MOZLEAP</t>
  </si>
  <si>
    <t>Expanding versus greening? Long-term energy and emission transitions in Mozambique</t>
  </si>
  <si>
    <t>To develop a comprehensive scenario analysis of Mozambique's long-term energy and emissions transitions and to assess the impact of sustainable energy policies on these pathways.</t>
  </si>
  <si>
    <t>Energy production expands 4-8 fold by 2030 while consumption grows only ~50%, with sustainable supply-side policies delivering far larger cumulative emission reductions than demand-side policies, and even a full coal ban would not cause domestic electricity shortages.</t>
  </si>
  <si>
    <t>comprehensive scenario analysis, rich locally collected dataset, first integrated long-run energy model for Mozambique, links energy and emissions to export destination</t>
  </si>
  <si>
    <t>demand-side policies limited to marginal 1% changes, general policy documents lack quantitative targets, uncertainty in extractive project realization</t>
  </si>
  <si>
    <t>Eduardo Mondlane University, Vrije Universiteit Amsterdam</t>
  </si>
  <si>
    <t>MZ, NL</t>
  </si>
  <si>
    <t>https://doi.org/10.1016/j.enpol.2018.10.056</t>
  </si>
  <si>
    <t>p.mulder@vu.nl</t>
  </si>
  <si>
    <t>S Ohiare</t>
  </si>
  <si>
    <t>Expanding electricity access to all in Nigeria: a spatial planning and cost analysis</t>
  </si>
  <si>
    <t>To identify the least-cost electrification technology mix (grid, mini-grid, off-grid) and estimate the investment required to achieve universal electricity access in Nigeria by 2030.</t>
  </si>
  <si>
    <t>Grid expansion is the least-cost option for 98% of currently unelectrified communities, requiring an estimated US$34.5 billion investment to connect 28.5 million households by 2030.</t>
  </si>
  <si>
    <t>Nigerian Energy Support Programme (NESP), Deutsche Gesellschaft für Internationale Zusammenarbeit GmbH (GIZ), Abuja, Nigeria</t>
  </si>
  <si>
    <t>https://doi.org/10.1186/s13705-015-0037-9</t>
  </si>
  <si>
    <t>sanusiohiare@gmail.com</t>
  </si>
  <si>
    <t>D Bukari et al.</t>
  </si>
  <si>
    <t>Ex-post design, operations and financial cost-benefit analysis of mini-grids in Ghana: What can we learn?</t>
  </si>
  <si>
    <t>To analyse two existing mini-grid systems in Ghana focusing on design accuracy, operations and financial returns adequacy, and to examine the economic competitiveness of grid extension relative to the mini-grids.</t>
  </si>
  <si>
    <t>Both mini-grids were found to be oversized due to load over-estimation and grant influence, yet still faced reliability problems from altered operating decisions, and cost of electricity was far higher than applied tariffs making financial sustainability unattainable without tariff reform.</t>
  </si>
  <si>
    <t>Kwame Nkrumah University of Science and Technology, The Brew-Hammond Energy Centre, Norwegian University of Life Sciences Ås</t>
  </si>
  <si>
    <t>GH, NO</t>
  </si>
  <si>
    <t>https://doi.org/10.1016/j.esd.2022.04.009</t>
  </si>
  <si>
    <t>S Isihak et al.</t>
  </si>
  <si>
    <t>Evolution of GIS-based rural electrification planning models and an application of OnSSET in Nigeria</t>
  </si>
  <si>
    <t>To review the evolution of GIS-based rural electrification planning tools and demonstrate the application of OnSSET to identify the least-cost electrification technology options for Kaduna State, Nigeria.</t>
  </si>
  <si>
    <t>Mini-grid solar PV is the least-cost technology for about 50% of unelectrified settlements, requiring US$505.08 million investment and 252MW additional capacity to reach universal access by 2030.</t>
  </si>
  <si>
    <t>Institute for Energy and Sustainable Development, De Montfort University, United Kingdom; Sustainability, Policy, and Innovative, Development Research (SPIDER) Solutions Nigeria, Uyo, Nigeria</t>
  </si>
  <si>
    <t>GB, NG</t>
  </si>
  <si>
    <t>https://doi.org/10.1016/j.rset.2022.100019</t>
  </si>
  <si>
    <t>N Fields et al.</t>
  </si>
  <si>
    <t>Evidence-Based Policymaking: Insights and Recommendations for the Implementation of Clean Energy Transition Pathways for Kenya's Power Sector</t>
  </si>
  <si>
    <t>To model six clean energy transition scenarios for Kenya's power sector integrating national policies (Vision 2030, LCPDP) to assess generation mixes, production and costs. To derive policy recommendations for implementing a clean energy transition.</t>
  </si>
  <si>
    <t>A 90-100% renewable power mix is achievable under all scenarios by 2030, with wind overtaking hydropower in the long term, but energy efficiency measures reduce overall system costs while full renewable systems without EE are more expensive.</t>
  </si>
  <si>
    <t>open-source and accessible, replicable model, capacity-building potential, integrates multiple national policies, transparent methodology</t>
  </si>
  <si>
    <t>single technology aggregation per power source, does not include social/economic/political factors, excludes clean cooking/transport, limited national data availability</t>
  </si>
  <si>
    <t>Loughborough University; Imperial College London</t>
  </si>
  <si>
    <t>https://doi.org/10.3390/en16237904</t>
  </si>
  <si>
    <t>n.fields@lboro.ac.uk</t>
  </si>
  <si>
    <t>T. Adefarati and G.D Obikoya</t>
  </si>
  <si>
    <t>Evaluation of Wind Resources Potential and Economic Analysis of Wind Power Generation in South Africa</t>
  </si>
  <si>
    <t>To evaluate the wind resource potential and assess the economic feasibility of wind turbine installations at ten locations in South Africa using HOMER software.</t>
  </si>
  <si>
    <t>Cape Town, with a higher average wind speed of 6.39 m/s compared to Pretoria's 4.04 m/s, is found to be the most suitable location for wind turbine installation.</t>
  </si>
  <si>
    <t>University of Pretoria, South Africa; University of Delaware, USA</t>
  </si>
  <si>
    <t>ZA, US</t>
  </si>
  <si>
    <t>https://doi.org/10.4028/www.scientific.net/JERA.44.150</t>
  </si>
  <si>
    <t>au14459109@tuks.co.za</t>
  </si>
  <si>
    <t>Sydney Mutale et al.</t>
  </si>
  <si>
    <t>Evaluation of wind energy potential in Lunga District, Luapula Province, Zambia</t>
  </si>
  <si>
    <t>To evaluate the wind energy potential in Lunga District, Zambia, using site-specific wind data collected at multiple hub heights and to assess the feasibility of two wind farm scenarios for rural electrification.</t>
  </si>
  <si>
    <t>The Vestas V117-3.45 scenario at 116.5 m hub height yielded a P50 net energy output of 30.2 GWh/year with a 29.5% capacity factor, far exceeding the smaller Vergnet turbine scenario's 525.4 MWh/year.</t>
  </si>
  <si>
    <t>School of New Energy, North China Electric Power University, China; School of Engineering, University of Zambia, Zambia</t>
  </si>
  <si>
    <t>CN, ZM</t>
  </si>
  <si>
    <t>https://doi.org/10.1177/27533735241310244</t>
  </si>
  <si>
    <t>sydney.mutale@unza.zm</t>
  </si>
  <si>
    <t>S Marih et al.</t>
  </si>
  <si>
    <t>WasP - HOMER</t>
  </si>
  <si>
    <t>Evaluation of the Wind Potential and Optimal Design of a Wind Farm in the Arzew Industrial Zone in Western Algeria</t>
  </si>
  <si>
    <t>To assess the wind potential and design an optimal 10 MW wind farm configuration in the Arzew industrial zone of northwest Algeria, comparing four wind turbine technologies for cost-effectiveness and environmental performance.</t>
  </si>
  <si>
    <t>The PowerWind 56/900 kW turbine configuration produced the highest annual energy output at the lowest cost of $0.068/kWh with the least CO2 emissions among the four technologies compared.</t>
  </si>
  <si>
    <t>Abdelhamid Ibn Badis University, Mostaganem, Algeria</t>
  </si>
  <si>
    <t>https://doi.org/10.14710/ijred.9.2.177-187</t>
  </si>
  <si>
    <t>salah.marih@gmail.com</t>
  </si>
  <si>
    <t>I Bagayogo et al.</t>
  </si>
  <si>
    <t>Evaluation of the Solar Photovoltaic Potential for Electrification of Rural Areas off the National Grid in Mali</t>
  </si>
  <si>
    <t>To evaluate the solar photovoltaic potential for electrifying rural communes of Mali not connected to the national grid, using GIS and AHP to identify suitable sites.</t>
  </si>
  <si>
    <t>409 communes were identified as suitable, with an estimated technical solar potential of 4.25285E+11 MWh, far exceeding the electricity needs of these areas.</t>
  </si>
  <si>
    <t>University of Sciences, Techniques, and Technologies of Bamako</t>
  </si>
  <si>
    <t>https://doi.org/10.4236/cweee.2025.142005</t>
  </si>
  <si>
    <t>isbag557@gmail.com</t>
  </si>
  <si>
    <t>B. González-Díaz et al.</t>
  </si>
  <si>
    <t>Evaluation of the energy transition roadmaps in islands: Cape Verde Case Study</t>
  </si>
  <si>
    <t>To evaluate optimal energy transition pathways for achieving full decarbonization of Santiago Island, Cape Verde, using EnergyPLAN across Business-as-Usual, policy-driven, and optimal scenarios.</t>
  </si>
  <si>
    <t>The policy-driven and optimal scenarios are 85% and 90% cheaper than the Business-as-Usual scenario, while the optimal scenario achieves 96% renewable penetration with minimal fossil fuel use.</t>
  </si>
  <si>
    <t>hourly resolution, quick scenario modelling, sector integration, detailed cost and emissions outputs</t>
  </si>
  <si>
    <t>dependent on input data quality, deterministic formulation, may not capture real-world complexities, requires significant financial investment for implementation</t>
  </si>
  <si>
    <t>Universidad de La Laguna (ULL)</t>
  </si>
  <si>
    <t>https://doi.org/10.24084/reepqj25-360</t>
  </si>
  <si>
    <t>bgdiaz@ull.edu.es</t>
  </si>
  <si>
    <t>M Adda et al.</t>
  </si>
  <si>
    <t>Evaluation of Electricity Excess in Hybrid Energy System</t>
  </si>
  <si>
    <t>To evaluate the technical and economic performance of a wind-PV-diesel hybrid energy system with grid connection for a military campus in Tindouf, Algeria, focusing on electricity excess.</t>
  </si>
  <si>
    <t>Renewable energy integration reaches 97.3% (82% wind, 16% PV) but produces a large electricity excess of 59.2% due to inverter sizing limitations.</t>
  </si>
  <si>
    <t>Normale Science and Technology School Oran Algeria, Military Polytechnical School Bordj-El-Bahri Algiers Algeria, Energetic Department Boumerdes University Algeria, Polytechnical School El-Harrach Algiers Algeria</t>
  </si>
  <si>
    <t>https://doi.org/10.21275/SR22617055826</t>
  </si>
  <si>
    <t>benyssaad_y@yahoo.fr</t>
  </si>
  <si>
    <t>W S Ebhota and P Y Tabakov</t>
  </si>
  <si>
    <t>Evaluation of Critical Solar PV Meteorological and Performance Parameters of a Roof-Mounted Crystalline Solar PV System in Berea, Durban, South Africa</t>
  </si>
  <si>
    <t>To assess the solar PV potential and predict the performance of an 8-kWp rooftop grid-connected mono-crystalline PV system in Musgrave, Durban, South Africa using four PV design and simulation software applications.</t>
  </si>
  <si>
    <t>The average annual energy yield of the proposed 8-kWp system is about 13.06 MWh with an average performance ratio of 79%, of which around 34% is self-consumed and 86% fed into the grid.</t>
  </si>
  <si>
    <t>Durban University of Technology, South Africa</t>
  </si>
  <si>
    <t>https://doi.org/10.24840/2183-6493_008.002_0003</t>
  </si>
  <si>
    <t>ebhotawilliams1@gmail.com</t>
  </si>
  <si>
    <t>W Bensalmi et al.</t>
  </si>
  <si>
    <t>Evaluation of Algeria's energy potential: hybrid energy system analysis and sizing with HOMER pro.</t>
  </si>
  <si>
    <t>To size and evaluate hybrid PV/wind/battery energy systems for six regions of Algeria using HOMER Pro to minimize cost and improve reliability.</t>
  </si>
  <si>
    <t>Reliance on a single energy source raises system cost; the PV/WT/battery hybrid configuration achieved the lowest COE and unmet load across all six provinces studied.</t>
  </si>
  <si>
    <t>Constantine 1 University, Laboratoire Vision Artificielle et Automatique de Systèmes (LVAAS), Paris-Est Creteil University</t>
  </si>
  <si>
    <t>https://doi.org/10.1109/ICEEAC61226.2024.10576241</t>
  </si>
  <si>
    <t>walidbensalmi1@gmail.com</t>
  </si>
  <si>
    <t>Evaluation of a bioenergy resource of agricultural residues and municipal solid wastes in Benin</t>
  </si>
  <si>
    <t>To evaluate the bioenergy potential of agricultural residues and municipal solid waste in Benin and assess the feasibility of rural electrification through gasification using the BEFS RA tool and NPV/IRR financial analysis.</t>
  </si>
  <si>
    <t>Benin has a total bioenergy potential of 142.63 PJ/year in 2021, with agricultural residues (maize, cotton, cassava) contributing 98%, and gasification plants of 10-100 kW show positive NPV and IRR for all feedstocks.</t>
  </si>
  <si>
    <t>Kwame Nkrumah University of Science and Technology (KNUST), Ghana; Norwegian University of Life Sciences (NMBU), Norway</t>
  </si>
  <si>
    <t>https://doi.org/10.3934/energy.2024008</t>
  </si>
  <si>
    <t>A Ahmed and K Gidado</t>
  </si>
  <si>
    <t>Evaluating the potential of renewable energy technologies for buildings in Nigeria</t>
  </si>
  <si>
    <t>To evaluate the potential of solar PV systems for buildings in Nigeria using TRNSYS and RETScreen simulation tools across multiple locations.</t>
  </si>
  <si>
    <t>PV systems show significant potential as standalone applications in buildings, with power output increasing from South to North due to lower cloudiness.</t>
  </si>
  <si>
    <t>University of Brighton, UK</t>
  </si>
  <si>
    <t>https://www.arcom.ac.uk/-docs/proceedings/ar2008-1175-1182_Ahmed_and_Gidado.pdf</t>
  </si>
  <si>
    <t>aa1@brighton.ac.uk</t>
  </si>
  <si>
    <t>S Afonaa-Mensah et al.</t>
  </si>
  <si>
    <t>Evaluating the impact of industrial loads on the performance of solar PV/diesel hybrid renewable energy systems for rural electrification in Ghana</t>
  </si>
  <si>
    <t>To assess the impact of agro-processing industrial loads on the performance and cost-effectiveness of a solar PV/diesel/battery hybrid renewable energy system for rural electrification in Ghana, exploring changes in load factor and solar-load correlation.</t>
  </si>
  <si>
    <t>Integrating industrial loads improved the load factor and solar-load correlation, lowering LCOE, with the pure industrial load case achieving the lowest LCOE, but all cases remained substantially more expensive than the national grid tariff even under full capital subsidy.</t>
  </si>
  <si>
    <t>Takoradi Technical University, Cape Coast Technical University, Accra Technical University</t>
  </si>
  <si>
    <t>https://doi.org/10.1016/j.ecmx.2024.100525</t>
  </si>
  <si>
    <t>flavio.odoi-yorke@cctu.edu.gh</t>
  </si>
  <si>
    <t>S Fennane et al.</t>
  </si>
  <si>
    <t>Evaluating the feasibility of a photovoltaic-wind-diesel-battery hybrid microgrid for sustainable off-grid electrification in Dakhla, Morocco</t>
  </si>
  <si>
    <t>To assess the techno-economic feasibility of a PV-wind-diesel-battery hybrid microgrid for off-grid electrification in Dakhla, Morocco, using HOMER and comparing it with GA, PSO, and SA optimization algorithms.</t>
  </si>
  <si>
    <t>The PV-wind-diesel-battery configuration is the most cost-effective solution, achieving a net present cost of $829,380, a cost of energy of $0.160/kWh, and minimal CO2 emissions of 54.9 kg/year.</t>
  </si>
  <si>
    <t>Ibn Tofail University, Kenitra, Morocco</t>
  </si>
  <si>
    <t>https://doi.org/10.11591/ijece.v15i3.pp2655-2668</t>
  </si>
  <si>
    <t>sara.fennane@uit.ac.ma</t>
  </si>
  <si>
    <t>M A H Mondal et al.</t>
  </si>
  <si>
    <t>Ethiopian energy status and demand scenarios: Prospects to improve energy efficiency and mitigate GHG emissions</t>
  </si>
  <si>
    <t>To forecast Ethiopia's sector-wise energy demand to 2030 under a reference scenario and three alternative policy scenarios (improved cookstoves, efficient lighting, universal electrification) using the LEAP model. To assess implications for GHG emissions and sustainable development indicators.</t>
  </si>
  <si>
    <t>Total energy demand is projected to rise from 1358 PJ in 2012 to about 2120 PJ in 2030, with the improved cookstove scenario cutting GHG emissions by 5.8% by 2030 while universal electrification raises electricity demand to 27,321 GWh by 2030.</t>
  </si>
  <si>
    <t>flexible, easy to use, limited data requirements, considers full life cycle of energy sources, bottom-up household detail</t>
  </si>
  <si>
    <t>no economic optimization capacity, cannot do least-cost financial planning, limited to demand-side accounting, data quality limitations</t>
  </si>
  <si>
    <t>International Food Policy Research Institute (IFPRI), Washington DC, USA</t>
  </si>
  <si>
    <t>https://doi.org/10.1016/j.energy.2018.02.067</t>
  </si>
  <si>
    <t>S Davidsson and AK Hagberg</t>
  </si>
  <si>
    <t>Estimating Investment Needs for the Power Sector in the African Region</t>
  </si>
  <si>
    <t>EG, MG, MU, ZW</t>
  </si>
  <si>
    <t>To develop OSeMOSYS models of the power sectors of Egypt, Madagascar, Mauritius and Zimbabwe to estimate least-cost investments, technologies and fuels for 2010-2030, feeding an AfDB web application.</t>
  </si>
  <si>
    <t>Hydropower and coal steam plants dominate the least-cost electricity mixes in all four countries, while Egypt relies heavily on natural gas and Mauritius shows a large share of off-grid PV.</t>
  </si>
  <si>
    <t>free and open source, transparent code, shorter learning period, flexible modelling structure</t>
  </si>
  <si>
    <t>unreliable temporary data, no error margin evaluation, edge effects at end of modelling period, limited fuels and technologies, simplified transmission assumptions</t>
  </si>
  <si>
    <t>KTH School of Industrial Engineering and Management, Division of Energy System Analysis (KTH-dESA)</t>
  </si>
  <si>
    <t>African Development Bank</t>
  </si>
  <si>
    <t>https://www.diva-portal.org/smash/get/diva2:770120/FULLTEXT01.pdf</t>
  </si>
  <si>
    <t>Mark Amoah Nyasapoh et al.</t>
  </si>
  <si>
    <t>Estimation of CO2 Emissions of Fossil-Fueled Power Plants in Ghana: Message Analytical Model</t>
  </si>
  <si>
    <t>To estimate CO2 emissions from Ghana's fossil-fueled power plants using the MESSAGE model and to evaluate the impact of different fuel and technology options, including a 15% emission reduction scenario, on the electricity supply system to 2048.</t>
  </si>
  <si>
    <t>The 15% emission reduction scenario (EFES), driven by adding nuclear capacity, cuts CO2 emissions by about 4,142 kilotons (15%) and the generation emission factor by 69.92% relative to the business-as-usual case by 2048.</t>
  </si>
  <si>
    <t>2048</t>
  </si>
  <si>
    <t>widely used optimization tool, extensive application in national energy planning, used in IPCC and GEA assessments, flexible strategic options</t>
  </si>
  <si>
    <t>data on electricity demand not disclosed, high overnight cost of nuclear limits uptake</t>
  </si>
  <si>
    <t>Nuclear Power Institute, Ghana Atomic Energy Commission; Regional Centre for Energy and Environmental Sustainability (RCEES), University of Energy and Natural Resources; Ho Technical University</t>
  </si>
  <si>
    <t>IAEA, IRENA</t>
  </si>
  <si>
    <t>12%</t>
  </si>
  <si>
    <t>https://doi.org/10.1155/2022/5312895</t>
  </si>
  <si>
    <t>Estimating Investment Needs for the Power Sector in Africa 2023-2030</t>
  </si>
  <si>
    <t>To estimate the economic least-cost power sector investment needs across Africa from 2023 to 2030 required to achieve universal electricity access and meet growing demand without high-emissions lock-in, and to explore structural barriers and enablers of the energy transition.</t>
  </si>
  <si>
    <t>Africa needs about USD 454 billion (USD 64 billion per year) in power sector investment from 2023-2030, with 88% of the 182 GW net capacity expansion from variable renewables like wind and solar.</t>
  </si>
  <si>
    <t>open-source tool, hourly resolution over full calendar year, continental coverage, detailed technology representation, scenario analysis</t>
  </si>
  <si>
    <t>no detailed grid topology/power flow, simplified climate change assumptions, data uncertainty across countries, off-grid/mini-grid access modelled exogenously</t>
  </si>
  <si>
    <t>African Development Bank, COMESA, Multiconsult</t>
  </si>
  <si>
    <t>CI, ZM, NO</t>
  </si>
  <si>
    <t>African Development Bank, COMESA</t>
  </si>
  <si>
    <t>https://www.afdb.org/en/documents/estimating-investment-needs-power-sector-africa-2023-2030-africa-report</t>
  </si>
  <si>
    <t>R L Carvalho et al.</t>
  </si>
  <si>
    <t>Environmental Sustainability of Bioenergy Strategies in Western Kenya to Address Household Air Pollution</t>
  </si>
  <si>
    <t>To assess the life-cycle environmental sustainability of four biomass cooking transition strategies in Kisumu County, Kenya, using LEAP-derived energy projections combined with LCA.</t>
  </si>
  <si>
    <t>Biogas and pellet-fired gasifier cookstove scenarios reduce environmental impacts by over 90% relative to the business-as-usual scenario in 2035, outperforming improved cookstoves.</t>
  </si>
  <si>
    <t>integration of LEAP and LCA tools, dynamic LCA approach, detailed regional inventory data, multiple impact categories analyzed</t>
  </si>
  <si>
    <t>lack of socio-economic assessment, data gaps requiring proxies, no accounting for biodiversity/land-use change impacts</t>
  </si>
  <si>
    <t>Umeå University, University of Aveiro, Swedish University of Agricultural Sciences, Stockholm Environment Institute Africa Centre</t>
  </si>
  <si>
    <t>SE, PT, KE</t>
  </si>
  <si>
    <t>https://doi.org/10.3390/en13030719</t>
  </si>
  <si>
    <t>ricardo.teles@ua.pt</t>
  </si>
  <si>
    <t>O Halloufi et al.</t>
  </si>
  <si>
    <t>Environmental and economic analysis of harnessing solar energy in building: the case photovoltaic car park in Jijel</t>
  </si>
  <si>
    <t>To assess the environmental and economic impacts of a grid-connected rooftop building-integrated photovoltaic (BIPV) system installed on an automated parking structure in Jijel, Algeria.</t>
  </si>
  <si>
    <t>The 502 kWp PV system achieves an energy payback time of 3.4 years and a greenhouse gas payback time of 1.9 years, with an investment payback period of about 8.2 years and total annual savings near $37,586.</t>
  </si>
  <si>
    <t>Constantine 1 Frère Mentouri University, University of Mohamed Seddik Benyahia, Centre de Développement Des Energies Renouvelables (CDER), Debre Markos University</t>
  </si>
  <si>
    <t>DZ, ET</t>
  </si>
  <si>
    <t>https://doi.org/10.1007/s43621-025-01442-z</t>
  </si>
  <si>
    <t>halloufiouahid@univ-jijel.dz</t>
  </si>
  <si>
    <t>T Tesfay and M Kahsay</t>
  </si>
  <si>
    <t>GIS - AHP</t>
  </si>
  <si>
    <t>Enhancing Rural Electrification in Tigray: A Geospatial Approach to Hybrid Wind-Solar Site Selection</t>
  </si>
  <si>
    <t>To identify suitable sites for off-grid hybrid wind-solar power generation in the Tigray region of Ethiopia using GIS, AHP, and Monte Carlo simulation, and to estimate the levelized cost of energy for candidate battery-storage and wind-solar share configurations.</t>
  </si>
  <si>
    <t>Solar resources are far more abundant than wind for site suitability (6470 km2 highly suitable solar vs 76 km2 wind, 177 km2 hybrid); minimum LCOE of $0.23/kWh is achieved with 1-day battery storage, rising to $0.58/kWh with 3-day storage, with the discount rate and battery CAPEX dominating cost sensitivity.</t>
  </si>
  <si>
    <t>Ethiopian Institute of Technology—Mekelle (EiT—M), Mekelle University, Ethiopia; Department of Energy and Process Engineering, NTNU, Norway</t>
  </si>
  <si>
    <t>ET, NO</t>
  </si>
  <si>
    <t>https://doi.org/10.3390/en18215580</t>
  </si>
  <si>
    <t>tsige.gebregergs@mu.edu.et</t>
  </si>
  <si>
    <t>M Elwalaty and S Sow</t>
  </si>
  <si>
    <t>Enhancing Rural Electrification in Mauritania through Hybrid Energy Solutions: A Techno-Economic Analysis Using HOMER Software</t>
  </si>
  <si>
    <t>To identify optimal hybrid PV/diesel/battery system configurations for rural electrification in three Mauritanian villages using HOMER software based on LCOE and NPC.</t>
  </si>
  <si>
    <t>Hybrid PV/diesel/battery systems reduce the cost of electricity to about $0.3/kWh, roughly half the current cost of $0.66/kWh in isolated areas, with grid extension only economically favorable at distances greater than 28-40 km.</t>
  </si>
  <si>
    <t>University of Nouakchott (UN), Mauritania; Centre Internationale de Formation et de Recherche en Énergie Solaire (C.I.F.R.E.S), Ecole supérieure polytechnique-UCAD, Dakar, Sénégal</t>
  </si>
  <si>
    <t>MR, SN</t>
  </si>
  <si>
    <t>https://doi.org/10.4236/jpee.2025.133001</t>
  </si>
  <si>
    <t>A Kuhe et al.</t>
  </si>
  <si>
    <t>Enhancing energy security and cost efficiency in Nigerian higher institutions via hybrid renewable energy systems</t>
  </si>
  <si>
    <t>To design, simulate, and optimise a hybrid PV-diesel-battery energy system for a Nigerian College of Education to enhance energy reliability and reduce costs. To compare two dispatch strategies and assess economic and environmental performance via sensitivity analysis.</t>
  </si>
  <si>
    <t>The optimised hybrid PV-diesel-battery system with Cycle Charging dispatch achieves an NPC of $57.1 million and COE of $0.241/kWh versus $99.5 million and $0.419/kWh for diesel-only, with a 55% renewable fraction and 51% CO2 reduction.</t>
  </si>
  <si>
    <t>Joseph Sarwuan Tarka University Makurdi, College of Education Akwanga</t>
  </si>
  <si>
    <t>https://doi.org/10.1007/s44274-025-00350-3</t>
  </si>
  <si>
    <t>alphazenga@gmail.com</t>
  </si>
  <si>
    <t>I M Ibrahim et al.</t>
  </si>
  <si>
    <t>Enhancement of photovoltaic power farms using a new power prediction approach</t>
  </si>
  <si>
    <t>To develop and validate a new solar power prediction approach by combining transposition and decomposition models, and apply it to identify the best PV sites and design parameters in Egypt.</t>
  </si>
  <si>
    <t>Combining DIRINT and Perez models achieves the lowest relative error of 2.9% for annual energy prediction; the Red Sea region in Egypt shows the highest solar potential at 14.39 GWh/year, and single-axis tracking increases energy output by about 13.4% over fixed mounts.</t>
  </si>
  <si>
    <t>Arab Academy for Science, Technology and Maritime Transport, Alexandria, Egypt; California Polytechnic State University, San Luis Obispo, California</t>
  </si>
  <si>
    <t>EG, US</t>
  </si>
  <si>
    <t>https://doi.org/10.1002/er.7422</t>
  </si>
  <si>
    <t>a_samir@aast.edu</t>
  </si>
  <si>
    <t>Energy, Economic, Environment (3E) analysis of WT-PV-Battery autonomous hybrid power plants in climatically varying regions</t>
  </si>
  <si>
    <t>To conduct an energy, economic and environmental (3E) analysis of an autonomous wind-PV-battery hybrid renewable energy system across 24 climatically diverse Moroccan cities to identify optimal configurations and inform rural electrification policy.</t>
  </si>
  <si>
    <t>Eddakhla and Laayoune show the lowest levelized cost of energy (0.171-0.172 $/kWh), while PV-battery systems without wind are more cost-effective in nine cities with poor wind resources.</t>
  </si>
  <si>
    <t>Ecole Superieure de Technologie de Fes, U.S.M.B.A, Morocco; Laboratoire de Mathematiques, Modelisation en Physique Appliquee, Ecole Normale Superieure de Fes, Morocco; University of Sharjah, UAE; Universite de Pau et des Pays de l'Adour, France</t>
  </si>
  <si>
    <t>MA, AE, FR</t>
  </si>
  <si>
    <t>https://doi.org/10.1016/j.seta.2020.100961</t>
  </si>
  <si>
    <t>A S Momodu</t>
  </si>
  <si>
    <t>EP-LCD</t>
  </si>
  <si>
    <t>Energy Use: Electricity System in West Africa and Climate Change Impact</t>
  </si>
  <si>
    <t>BJ, BF, CI, GM, GH, GN, GW, LR, ML, NE, NG, SN, SL, TG</t>
  </si>
  <si>
    <t>14</t>
  </si>
  <si>
    <t>To develop a system dynamics model examining the nonlinear relationship between generation capacity adequacy and GHG emission reduction in the WAPP electricity system under low-carbon development pathways.</t>
  </si>
  <si>
    <t>Achieving low-carbon development in the WAPP through improved capacity and emission factors costs an estimated US$1.54 trillion over 50 years, with reduced emission factors (LCD Option 2) yielding the greatest emission cuts.</t>
  </si>
  <si>
    <t>2064</t>
  </si>
  <si>
    <t>Centre for Energy Research and Development, Obafemi Awolowo University, Nigeria</t>
  </si>
  <si>
    <t>https://dx.doi.org/10.5278/ijsepm.2017.14.3</t>
  </si>
  <si>
    <t>abiodunmomodu8@gmail.com</t>
  </si>
  <si>
    <t>H Beath</t>
  </si>
  <si>
    <t>Energy system modelling for pathways to achieving sustainable electricity access</t>
  </si>
  <si>
    <t>AO, BJ, BW, BF, BI, CM, CF, TD, CI, DJ, CD, GQ, ER, ET, GA, GM, GH, GN, GW, KE, LS, LR, MG, MW, ML, MR, MZ, NA, NE, NG, CG, RW, SN, SL, SO, ZA, SS, SD, TZ, TG, UG, ZM, ZW</t>
  </si>
  <si>
    <t>43</t>
  </si>
  <si>
    <t>To develop and apply open-source energy system and geospatial modelling tools to investigate economic pathways to sustainable electricity access, including hybrid mini-grid design in India and Rwanda and least-cost electrification planning across 43 Sub-Saharan African countries.</t>
  </si>
  <si>
    <t>Higher electricity demand levels necessitate greater investment in grid extension, while a financial penalty for unmet demand or a carbon price increases the share of off-grid solar in least-cost electrification pathways.</t>
  </si>
  <si>
    <t>Imperial College London, Department of Physics</t>
  </si>
  <si>
    <t>https://doi.org/10.25560/126586</t>
  </si>
  <si>
    <t>J Tomaschek et al.</t>
  </si>
  <si>
    <t>TIMES-GEECO</t>
  </si>
  <si>
    <t>Energy system modelling and GIS to build an Integrated Climate Protection Concept for Gauteng Province, South Africa</t>
  </si>
  <si>
    <t>To combine a transport emissions modelling tool (TEMT) with an energy system model (TIMES-GEECO) and GIS to assess GHG mitigation options for Gauteng's transport sector and support the Integrated Climate Protection Concept. To identify robust, cost-effective policy measures for reducing transport emissions under different climate mitigation scenarios.</t>
  </si>
  <si>
    <t>Under implemented policies, Gauteng's transport GHG emissions are projected to rise substantially by 2040, while alternative powertrains and biofuels can reduce emissions significantly, with spatial GIS analysis identifying pollution hot-spots concentrated in the Johannesburg CBD.</t>
  </si>
  <si>
    <t>combines energy system optimisation with GIS spatial visualisation, detailed technology representation, robust scenario analysis, integrates local emission factors</t>
  </si>
  <si>
    <t>requires extensive detailed data, uncertain emission standard assignment, does not cover educational/leisure travel demand, incomplete road network coverage</t>
  </si>
  <si>
    <t>Institute of Energy Economics and the Rational Use of Energy (IER), University of Stuttgart, Germany; TÜV Rheinland Immissionsschutz und Energiesysteme, Carbon Services, Cologne, Germany</t>
  </si>
  <si>
    <t>https://doi.org/10.1016/j.enpol.2015.10.041</t>
  </si>
  <si>
    <t>jan.tomaschek@ier.uni-stuttgart.de</t>
  </si>
  <si>
    <t>W Usher et al.</t>
  </si>
  <si>
    <t>OSeMOSYS-OnSSET soft-link</t>
  </si>
  <si>
    <t>Electrification Pathways for Ethiopia: Work Package 3: On-grid and Off-grid power sector planning- Modelling results from the soft-link of OnSSET and OSeMOSYS models</t>
  </si>
  <si>
    <t>To estimate the cost-optimal electricity supply mix of on-grid and off-grid technologies to satisfy Ethiopia's future electricity demand under five plausible scenarios.</t>
  </si>
  <si>
    <t>Hydroelectric power dominates supply before 2030 while non-hydro technologies become important afterward; off-grid technologies reduce electrification costs, and Ethiopia has strong potential to become a regional energy export hub.</t>
  </si>
  <si>
    <t>open-source tools, spatial and temporal integration via soft-linking, scenario-based exploration, freely available data and code</t>
  </si>
  <si>
    <t>climate vulnerability of hydropower dependence, uncertainty in biomass sustainability, risk of duplicate mini-grid investments</t>
  </si>
  <si>
    <t>SE, ET</t>
  </si>
  <si>
    <t>5%-20% (varies by scenario)</t>
  </si>
  <si>
    <t>https://doi.org/10.5281/zenodo.5046169</t>
  </si>
  <si>
    <t>B Frey and M Neubauer</t>
  </si>
  <si>
    <t>Energy Supply for Three Cities in Southern Africa</t>
  </si>
  <si>
    <t>2002</t>
  </si>
  <si>
    <t>MZ, TZ, ZM</t>
  </si>
  <si>
    <t>3</t>
  </si>
  <si>
    <t>To model the influences of urban charcoal and wood-fuel demand on woodlands in Maputo, Dar es Salaam and Lusaka, and to design strategies (improved kilns and stoves) that could ensure sustainable charcoal supply areas.</t>
  </si>
  <si>
    <t>Combining improved kilns and stoves can cut projected 2020 wood/charcoal demand by up to 60% in Dar es Salaam and 54% in Lusaka, but in Mozambique's savannah study area even combined strategies cannot prevent complete deforestation by around 2018.</t>
  </si>
  <si>
    <t>integrated energy-forest modelling, scenario and strategy comparison, avoids risks of real-system experiments, transparent RES structure, case manager for systematic comparison</t>
  </si>
  <si>
    <t>data gaps and estimated data, reliance on extrapolated growth rates, no monetary/cost calculations performed, limited disaggregation for Mozambique and Tanzania</t>
  </si>
  <si>
    <t>Institut für Energiewirtschaft und Rationelle Energieanwendung (IER), Universität Stuttgart</t>
  </si>
  <si>
    <t>https://doi.org/10.18419/opus-1565</t>
  </si>
  <si>
    <t>H Abid et al.</t>
  </si>
  <si>
    <t>Energy storage integration with solar PV for increased electricity access: A case study of Burkina Faso</t>
  </si>
  <si>
    <t>To perform a techno-economic feasibility analysis of solar PV integration with pumped hydro storage and Li-ion batteries for rural off-grid and urban grid-connected electrification cases in Burkina Faso. To identify the least-cost configuration and compare standalone systems with grid extension costs.</t>
  </si>
  <si>
    <t>Solar PV with pumped hydro storage is the least-cost configuration for both rural and urban cases, even including reservoir construction costs, while battery storage remains economically expensive due to high capital costs and short lifetime.</t>
  </si>
  <si>
    <t>KTH Royal Institute of Technology Stockholm, Sweden; Renetech AB, Sweden</t>
  </si>
  <si>
    <t>https://doi.org/10.1016/j.energy.2021.120656</t>
  </si>
  <si>
    <t>jagrutithakur.ec@gmail.com</t>
  </si>
  <si>
    <t>Benjamin Hodia Kibungu et al.</t>
  </si>
  <si>
    <t>Energy resource development in the DRC: A scenario planning for hydroelectric potential development by 2050 based on OSeMOSYS</t>
  </si>
  <si>
    <t>To develop a scenario-based energy planning model for the DRC using OSeMOSYS to assess the technical, economic and environmental impacts of a hydropower-centered scenario up to 2050.</t>
  </si>
  <si>
    <t>Installed capacity reaches 23 GW by 2050 under the HYDRO scenario, dominated by hydropower (83%), meeting 70% of demand from the residential sector while avoiding 1,229 Mt CO2 cumulatively, at a cost of about USD 100 billion.</t>
  </si>
  <si>
    <t>open and transparent code structure, easy to adapt, linear programming optimization, first application to DRC at this scale, detailed technology representation</t>
  </si>
  <si>
    <t>does not fully incorporate local infrastructure cost dynamics, does not model social acceptability issues, lacks green hydrogen/storage/waste-to-energy detail, climate change effects on hydro not modelled</t>
  </si>
  <si>
    <t>Regional Water School, University of Kinshasa, DR Congo; AUMT Brazzaville Campus, Republic of Congo; Institute of Applied Techniques, Kinshasa, DR Congo; Majmaah University, Saudi Arabia</t>
  </si>
  <si>
    <t>CD, CG, SA</t>
  </si>
  <si>
    <t>https://doi.org/10.61435/ijred.2025.61121</t>
  </si>
  <si>
    <t>benjamin.kibungu@crrebac.org</t>
  </si>
  <si>
    <t>I Pappis et al.</t>
  </si>
  <si>
    <t>Energy projections for African countries</t>
  </si>
  <si>
    <t>AO, BF, BI, BJ, BW, CD, CF, CG, CI, CM, DJ, DZ, EG, ER, ET, GA, GH, GM, GN, GQ, GW, KE, LR, LS, LY, MA, ML, MR, MW, MZ, NA, NE, NG, RW, SD, SL, SN, SO, SS, SZ, TD, TG, TN, TZ, UG, ZA, ZM, ZW</t>
  </si>
  <si>
    <t>To develop cost-optimal energy supply and power system expansion scenarios for 47 African countries from 2015 to 2065 using an extended TEMBA/OSeMOSYS model under Reference, 2.0°C and 1.5°C climate scenarios. To assess implications for capacity investments, water use, emissions and system costs.</t>
  </si>
  <si>
    <t>Power generation capacity must increase roughly 10-fold from 2015 to 2065 to meet demand, with renewables dominating investment while coal investment remains limited under climate-constrained scenarios; nuclear and CCS play growing roles under stricter decarbonisation targets.</t>
  </si>
  <si>
    <t>2065</t>
  </si>
  <si>
    <t>open source and reproducible, continental scope with 47 countries, detailed technology and trade representation, multiple climate scenarios, water-energy nexus tracking</t>
  </si>
  <si>
    <t>islands excluded due to data limitations, demands not disaggregated by sector, generic capacity factors used for hydro and old thermal plants due to data gaps, oil and coal trade kept constant rather than modelled</t>
  </si>
  <si>
    <t>KTH Royal Institute of Technology (Division of Energy Systems Analysis, KTH-dESA)</t>
  </si>
  <si>
    <t>https://doi.org/10.2760/678700</t>
  </si>
  <si>
    <t>Hrvoje.Medarac@ec.europa.eu</t>
  </si>
  <si>
    <t>A Micangeli et al.</t>
  </si>
  <si>
    <t>Energy Production Analysis and Optimization of Mini-Grid in Remote Areas: The Case Study of Habaswein, Kenya</t>
  </si>
  <si>
    <t>To evaluate the performance of the Habaswein off-grid hybrid power station and optimize the existing wind, PV-solar and diesel generation system to enhance reliability, performance and sustainability.</t>
  </si>
  <si>
    <t>A hybrid PV-battery-diesel configuration with optimized BESS reduces the cost of energy from 0.46 $/kWh to 0.253 $/kWh and cuts diesel consumption by over 90%, while a stochastic model confirms similar optimal sizing.</t>
  </si>
  <si>
    <t>University of Rome La Sapienza, Ministry of Energy and Petroleum of Kenya, Jomo Kenyatta University of Agriculture and Technology, Kenya Power and Lighting Company, Universitat de les Illes Balears, University of Pisa</t>
  </si>
  <si>
    <t>IT, KE, ES</t>
  </si>
  <si>
    <t>https://doi.org/10.3390/en10122041</t>
  </si>
  <si>
    <t>andrea.micangeli@uniroma1.it</t>
  </si>
  <si>
    <t>H Winkler</t>
  </si>
  <si>
    <t>Energy policies for sustainable development in South Africa</t>
  </si>
  <si>
    <t>To assess whether alternative energy policies can make South Africa's energy development more economically, socially and environmentally sustainable using the MARKAL model up to 2025.</t>
  </si>
  <si>
    <t>A combination of energy efficiency and renewable energy policies reduces total energy system costs by R16 billion and CO2 emissions by 770 Mt over 25 years compared to the reference case.</t>
  </si>
  <si>
    <t>rich in technologies, capable of including environmental constraints, provides scope for trade-off analysis, combines modelling with sustainable development indicators</t>
  </si>
  <si>
    <t>requires forceful implementation for efficiency gains, subsidies needed for poorer households, more detailed analysis required for coal tax option</t>
  </si>
  <si>
    <t>https://doi.org/10.1016/s0973-0826(08)60561-x</t>
  </si>
  <si>
    <t>Harald.Winkler@uct.ac.za</t>
  </si>
  <si>
    <t>Energy Planning for West African Power Pool with Geographical Explicit Representation of Variable Renewable Potential Sites</t>
  </si>
  <si>
    <t>BJ,BF,CI,GM,GH,GN,GW,LR,ML,NE,NG,SN,SL,TG</t>
  </si>
  <si>
    <t>To assess energy planning pathways for the West African Power Pool to 2040 using the Calliope model, exploring how renewable integration, storage deployment, and transmission strategies affect cost, security, and sustainability.</t>
  </si>
  <si>
    <t>Regional interconnection scenarios outperform autarkic ones in both cost and reliability, with storage investment costs for PHES dropping from $36.8 billion under autarky to $10 billion under interconnection.</t>
  </si>
  <si>
    <t>spatial clustering of renewable potential sites, realistic siting constraints, regional cooperation cost savings, validated clustering approach</t>
  </si>
  <si>
    <t>computational burden requiring clustering, geopolitical instability affecting feasibility, limited detail on financing mechanisms</t>
  </si>
  <si>
    <t>Department of Energy, Politecnico di Milano, Milano, Italy</t>
  </si>
  <si>
    <t>https://doi.org/10.18280/ijsdp.200938</t>
  </si>
  <si>
    <t>S Ghennou et al.</t>
  </si>
  <si>
    <t>Energy Optimization of a Purely Renewable Autonomous Micro-Grid to Supply a Tourist Region</t>
  </si>
  <si>
    <t>To evaluate the technical and economic feasibility of a 100% renewable PV-hydrogen (power-to-hydrogen-to-power) hybrid microgrid to supply an isolated tourist site in Kenadsa, Algeria.</t>
  </si>
  <si>
    <t>The optimal PV/fuel-cell/electrolyzer system (120 kW PV, 20 kW fuel cell, 70 kW electrolyzer, 20 kg hydrogen tank, 13.5 kW converter) achieves a 100% renewable fraction with an NPC of $1,029,499 and COE of $0.9025/kWh.</t>
  </si>
  <si>
    <t>Tahri Mohammed Bechar University, Algeria</t>
  </si>
  <si>
    <t>https://doi.org/10.18280/ejee.240105</t>
  </si>
  <si>
    <t>s_ghennou@yahoo.fr</t>
  </si>
  <si>
    <t>Ani Vincent Anayochukwu</t>
  </si>
  <si>
    <t>Energy Optimization Map for Off-Grid Health Clinics in Nigeria</t>
  </si>
  <si>
    <t>To develop an energy optimization map for off-grid rural health clinics in Nigeria by simulating and comparing hybrid PV/wind/diesel power system configurations across three climatic regions.</t>
  </si>
  <si>
    <t>PV/Diesel hybrid systems offer the least-cost option at all three locations, while PV/Wind/Diesel systems minimize emissions; the optimal choice varies by climatic region.</t>
  </si>
  <si>
    <t>University of Nigeria, Nsukka</t>
  </si>
  <si>
    <t>https://izlik.org/JA68WW38BM</t>
  </si>
  <si>
    <t>A Korkovelos</t>
  </si>
  <si>
    <t>Energy modelling to support subnational sustainable planning in developing countries: The case of Kakamega County in Kenya</t>
  </si>
  <si>
    <t>To develop a LEAP-based sub-national energy model for Kakamega County, Kenya, estimating current energy demand across six sectors, assessing renewable resource potential, and projecting demand and supply to 2030 under reference, productive-use and SE4ALL scenarios.</t>
  </si>
  <si>
    <t>The combined SE4ALL and productive-use scenarios raise household electrification to 70% by 2030 while keeping total energy demand near current levels (~5.8 TWh/year) and cutting emissions by 10.1% versus the reference case, with a positive net present value of 126.7 million USD.</t>
  </si>
  <si>
    <t>comprehensive bottom-up sectoral disaggregation, GIS-based renewable resource assessment, scenario comparison, integration of multi-tier energy access methodology</t>
  </si>
  <si>
    <t>reliance on literature-derived assumptions rather than field data, no informal economy representation in LEAP, limited disaggregation, lack of environmental loading for imported electricity in LEAP</t>
  </si>
  <si>
    <t>KTH Royal Institute of Technology, Department of Energy Systems Analysis</t>
  </si>
  <si>
    <t>https://www.diva-portal.org/smash/record.jsf?pid=diva2%3A852441&amp;dswid=926</t>
  </si>
  <si>
    <t>N Adgeh Ejigu</t>
  </si>
  <si>
    <t>Energy Modelling in Residential Houses: A Case Study of Single Family Houses in Bahir Dar City, Ethiopia</t>
  </si>
  <si>
    <t>To evaluate and model residential energy consumption in single family houses in Bahir Dar City, Ethiopia for cooking, water heating, lighting, television, and other appliances, projecting future consumption to 2030 under baseline and mitigation scenarios.</t>
  </si>
  <si>
    <t>Total residential energy consumption is projected to grow from about 330 GWh in 2014 to over 450 GWh by 2030 under business-as-usual, but stays below 350 GWh under the mitigation scenario due to efficiency improvements and fuel switching to electricity.</t>
  </si>
  <si>
    <t>detailed household survey with 350 samples, disaggregated end-use categories, use of LEAP for scenario forecasting, comparison with Sweden for context</t>
  </si>
  <si>
    <t>lack of consistent historical data, uncertainty in self-reported appliance consumption, no clear governmental policy to inform mitigation scenario, rural areas excluded</t>
  </si>
  <si>
    <t>KTH School of Industrial Engineering and Management, Bahir Dar University</t>
  </si>
  <si>
    <t>https://www.diva-portal.org/smash/record.jsf?pid=diva2%3A900564&amp;dswid=-9640</t>
  </si>
  <si>
    <t>Ahmad Garba Khaleel and Milindo Chakrabarti</t>
  </si>
  <si>
    <t>Energy modelling as a tool for curbing energy crisis and enhancing transition to sustainable energy system in Nigeria</t>
  </si>
  <si>
    <t>To compare NECAL2050's electricity demand and supply projections for Nigeria against alternative projections from MAED/MESSAGE, PwC, and load-forecast studies to assess whether the underlying economic assumptions reflect Nigeria's realities.</t>
  </si>
  <si>
    <t>NECAL2050 projects continued reliance on electricity imports and lower renewable shares by 2030, while the older MESSAGE-based projections show higher renewable shares and eliminate the demand-supply gap by 2020-2025, suggesting NECAL2050's assumptions are less sustainable.</t>
  </si>
  <si>
    <t>integrated demand-supply-emissions modelling, multiple scenario trajectories, fast scenario runtime, openness about model weaknesses</t>
  </si>
  <si>
    <t>does not capture economic feedback, unrealistic low coal cost assumption, no optimal pathway identified, weak rural sector representation, omission of agriculture role, underestimates renewable potential, overemphasized cooling demand</t>
  </si>
  <si>
    <t>Sharda University, Greater Noida, India; O.P. Jindal Global University, Sonipat, India; Research and Information System for Developing Countries, New Delhi, India</t>
  </si>
  <si>
    <t>Energy Commission of Nigeria (ECN)</t>
  </si>
  <si>
    <t>http://dx.doi.org/10.5278/ijsepm.2019.21.2</t>
  </si>
  <si>
    <t>2015017696.ahmad@dr.sharda.ac.in</t>
  </si>
  <si>
    <t>Abdisalan Moallim Hirsi et al.</t>
  </si>
  <si>
    <t>Energy Modelling and Analysis for Sustainable Energy System of Somalia</t>
  </si>
  <si>
    <t>To develop the first comprehensive LEAP-based energy model for Somalia's electricity sector under BAU, RET, and VTS scenarios to project demand, supply, emissions, and costs to 2050. To provide policy recommendations for a sustainable low-carbon energy transition.</t>
  </si>
  <si>
    <t>Electricity demand is projected to grow 13.62 times from 133.2 GWh in 2020 to 1814.2 GWh in 2050, and the Visionary Transition Scenario achieves net-zero CO2 emissions by 2050 with the lowest NPV cost.</t>
  </si>
  <si>
    <t>first comprehensive LEAP application for Somalia, flexible for data-scarce contexts, integrates demand and supply analysis, transparent and adaptable</t>
  </si>
  <si>
    <t>lack of historic time series data, data scarcity, institutional barriers, no unified grid</t>
  </si>
  <si>
    <t>Mehran University of Engineering and Technology Jamshoro, Mehran University of Engineering and Technology SZAB Khairpur Mir's, International University of Business Agriculture and Technology Dhaka</t>
  </si>
  <si>
    <t>PK,BD</t>
  </si>
  <si>
    <t>https://doi.org/10.1002/ese3.70371</t>
  </si>
  <si>
    <t>shouquat64@gmail.com</t>
  </si>
  <si>
    <t>N. Hassen</t>
  </si>
  <si>
    <t>Energy System Model for Mauritius</t>
  </si>
  <si>
    <t>To develop an OSeMOSYS-based least-cost capacity expansion model of Mauritius's electricity system to assess pathways for renewable energy targets, coal phase-out, and LNG introduction from 2023 to 2050.</t>
  </si>
  <si>
    <t>The model evaluates five scenarios ranging from business-as-usual with LNG introduction to accelerated renewable transition with coal phase-out by 2030, testing sensitivity to LNG price increases and declining storage/renewable costs.</t>
  </si>
  <si>
    <t>least-cost optimization, seasonal and daily time slices, detailed power plant inventory</t>
  </si>
  <si>
    <t>no hourly time slices, no battery storage modelling, low discount rate not accounting for currency/inflation risk</t>
  </si>
  <si>
    <t>University of Mauritius</t>
  </si>
  <si>
    <t>https://doi.org/10.5281/zenodo.18741127</t>
  </si>
  <si>
    <t>K Akom et al.</t>
  </si>
  <si>
    <t>Energy Framework and Policy Direction Guidelines: Ghana 2017–2050 Perspectives</t>
  </si>
  <si>
    <t>To develop an integrated energy planning framework for Ghana as a guideline for addressing energy challenges, promoting energy efficiency, CO2 emissions reduction, and renewable energy utilization from 2017 to 2050.</t>
  </si>
  <si>
    <t>The optimum framework forecasts 40% non-conventional renewable energy in Ghana's installed capacity by 2050, corresponding to about 40% CO2 emissions reduction.</t>
  </si>
  <si>
    <t>validated with historical data, low simulation error, comprehensive policy review across multiple countries</t>
  </si>
  <si>
    <t>no CO2 emission limitations modelled, reliance on historical demand trends, uncertain data accessibility</t>
  </si>
  <si>
    <t>University of Johannesburg, Kumasi Technical University, IEEE Computer Society SA Chapter, Aalborg University</t>
  </si>
  <si>
    <t>ZA, GH, DK</t>
  </si>
  <si>
    <t>https://doi.org/10.1109/ACCESS.2020.3018314</t>
  </si>
  <si>
    <t>kingsleyakom@yahoo.com</t>
  </si>
  <si>
    <t>P Díaz-Cuevas et al.</t>
  </si>
  <si>
    <t>MCDM -GIS</t>
  </si>
  <si>
    <t>Energy for the future: Planning and mapping renewable energy. The case of Algeria</t>
  </si>
  <si>
    <t>To assess, map and undertake a preliminary examination of Algeria's potential for setting individual or combined wind and photovoltaic solar farms using an open-access GIS-based MCDM locational model.</t>
  </si>
  <si>
    <t>97% of Algerian territory is unsuitable for wind and PV plants, yet 25,377 km2 show high wind potential, 13,485 km2 solar potential, and 11,199 km2 potential for both.</t>
  </si>
  <si>
    <t>University of Seville (Spain), Centre de Développement des Energies Renouvelables CDER (Algeria), Kingston University (United Kingdom)</t>
  </si>
  <si>
    <t>ES, DZ, GB</t>
  </si>
  <si>
    <t>https://doi.org/10.1016/j.seta.2021.101445</t>
  </si>
  <si>
    <t>pilard@us.es</t>
  </si>
  <si>
    <t>Omata David Omakoji et al.</t>
  </si>
  <si>
    <t>Energy Efficiency, Cost-Saving Opportunities and Nearly Zero Emissions Analysis in the Residential Sector</t>
  </si>
  <si>
    <t>GH, NG</t>
  </si>
  <si>
    <t>To evaluate energy efficiency, cost-saving opportunities and nearly zero emissions potential for residential appliances in Ghana and Nigeria, comparing energy-efficient and non-energy-efficient scenarios and their impact on renewable energy system design and cost.</t>
  </si>
  <si>
    <t>Solar PV and battery systems are financially viable in Ghana with a 10.3-year payback period, but not viable in Nigeria where payback takes 22 years under current tariffs.</t>
  </si>
  <si>
    <t>Kwame Nkrumah University of Science and Technology, Kumasi, Ghana</t>
  </si>
  <si>
    <t>https://doi.org/10.4028/p-lkc7on</t>
  </si>
  <si>
    <t>omatadavid.omakoji@gmail.com</t>
  </si>
  <si>
    <t>K Amega et al.</t>
  </si>
  <si>
    <t>LECSDPHAE</t>
  </si>
  <si>
    <t>Energy efficiency impact on urban residential's electricity consumption and carbon dioxide reduction: a case study of Lomé, Togo</t>
  </si>
  <si>
    <t>To model the energy efficiency impact on Lomé's residential electricity consumption and estimate the corresponding CO2 emissions reduction using system dynamics under three scenarios.</t>
  </si>
  <si>
    <t>Substituting inefficient appliances with efficient models can lead to electricity savings of 680 GWh and CO2 emission reductions of about 350 kt by 2050 under the extreme scenario.</t>
  </si>
  <si>
    <t>WASCAL, University Abdou Moumouni of Niamey; CERME, University of Lomé; Higher Colleges of Technology, Ras Al Khaimah UAE</t>
  </si>
  <si>
    <t>NE, TG, AE</t>
  </si>
  <si>
    <t>https://doi.org/10.1007/s12053-022-10044-x</t>
  </si>
  <si>
    <t>amega.k@edu.wascal.org</t>
  </si>
  <si>
    <t>M Senatla</t>
  </si>
  <si>
    <t>Energy demand projections and relevance of income dynamics in Gauteng's residential sector</t>
  </si>
  <si>
    <t>To model how income dynamics and household mobility across income categories affect long-run residential energy demand in Gauteng using LEAP under three economic and five energy demand scenarios.</t>
  </si>
  <si>
    <t>Electricity demand remains dominant across all scenarios, with ECO2 (higher share of high-income households) showing the highest energy demand, while Energy Efficiency and MEPS scenarios achieve the largest demand reductions.</t>
  </si>
  <si>
    <t>detailed household income categorisation, hierarchical LEAP structure, multiple economic and energy scenarios</t>
  </si>
  <si>
    <t>lack of panel income data, weak mobility forecast reliability due to only three data points</t>
  </si>
  <si>
    <t>Energy Research Centre, University of Cape Town, South Africa</t>
  </si>
  <si>
    <t>https://doi.org/10.17159/2413-3051/2011/v22i4a3227</t>
  </si>
  <si>
    <t>Eskemech Tewodros et al.</t>
  </si>
  <si>
    <t>Energy Demand Projections for Urban Household Cooking in Ethiopia from 2022-2050: a MAED-Based Approach</t>
  </si>
  <si>
    <t>To project urban household cooking energy demand in Ethiopia from 2022 to 2050 under BAU, modern biomass, and clean cooking scenarios using MAED. To assess the impact of shifting to clean cooking and modern biomass technologies on carbon emission reduction.</t>
  </si>
  <si>
    <t>BAU nearly doubles energy demand by 2050, while clean cooking reduces CO2 emissions from 6.16 to 1.714 million tons (70.8%) and modern biomass reduces them to 4.31 million tons (29.2%).</t>
  </si>
  <si>
    <t>scenario-based analysis, clear policy insights, CO2 emission quantification</t>
  </si>
  <si>
    <t>not linked to power system expansion planning, limited to cooking end-use</t>
  </si>
  <si>
    <t>Jimma University, Ethiopian Electric Utility</t>
  </si>
  <si>
    <t>https://doi.org/10.5281/zenodo.18482818</t>
  </si>
  <si>
    <t>jotekalkidan061@gmail.com</t>
  </si>
  <si>
    <t>M Howells et al.</t>
  </si>
  <si>
    <t>Energy Access and Electricity Planning</t>
  </si>
  <si>
    <t>To review energy planning methodologies and tools available for developing countries and demonstrate, through an Ethiopia case study, a combined OnSSET-OSeMOSYS approach to identify cost-optimal electrification and grid expansion strategies.</t>
  </si>
  <si>
    <t>Higher rural electrification targets favor grid and mini-grid deployment while lower targets shift toward stand-alone systems, and hydropower is projected to dominate Ethiopia's future generation mix with significant export potential by 2030.</t>
  </si>
  <si>
    <t>combines geospatial electrification and grid expansion planning, cost-optimal analysis, open source tools, reduces barriers to entry for developing country practitioners</t>
  </si>
  <si>
    <t>lack of adequate data, shortage of skilled human resources, models ill-adapted to developing countries, proprietary closed-source features, poor documentation</t>
  </si>
  <si>
    <t>Royal Institute of Technology, International Institute for Applied Systems Analysis, University College London</t>
  </si>
  <si>
    <t>SE, AT, GB</t>
  </si>
  <si>
    <t>The World Bank</t>
  </si>
  <si>
    <t>https://www.researchgate.net/publication/364380568_Energy_access_and_electricity_planning</t>
  </si>
  <si>
    <t>pubrights@worldbank.org</t>
  </si>
  <si>
    <t>Joan R Nkiriki</t>
  </si>
  <si>
    <t>Energy Access and Climate Mitigation: Impacts on Technology Choice, Emissions, and Costs in East Africa</t>
  </si>
  <si>
    <t>BI, CD, KE, RW, TZ, UG</t>
  </si>
  <si>
    <t>To develop an open-source Temoa East Africa energy system model and assess the impacts of different universal energy access definitions on least-cost technology choice, emissions, and costs across household access tiers under multiple socioeconomic and climate scenarios in six East African countries, while also modelling long-term land-based transport demand.</t>
  </si>
  <si>
    <t>Higher access tiers (Tier 3+) drive a shift toward natural gas and electricity while decentralized off-grid solar PV remains critical for rural electrification, and low-income East African countries are projected to see the largest growth in transport demand globally by 2050.</t>
  </si>
  <si>
    <t>open-source, high-resolution, technology-rich parameterization, multi-tier access representation, third-party replicability</t>
  </si>
  <si>
    <t>excludes industrial and agricultural sectors, data scarcity, no fuel cost curves, transport sector excluded from access analysis, limited CCS storage data</t>
  </si>
  <si>
    <t>Carnegie Mellon University, Engineering and Public Policy</t>
  </si>
  <si>
    <t>https://kilthub.cmu.edu/articles/thesis/Energy_Access_and_Climate_Mitigation_Impacts_on_Technology_Choice_Emissions_and_Costs_in_East_Africa/23563512/1</t>
  </si>
  <si>
    <t>W Ouled Amor et al.</t>
  </si>
  <si>
    <t>Energetic and Cost Analysis of Two Conversion Systems Connected To The Grid By Using Homer Pro</t>
  </si>
  <si>
    <t>To compare a wind turbine farm and a photovoltaic park connected to the grid for electrifying a village in the Sfax region, evaluating energy, economic and environmental performance. To select the optimal renewable configuration minimizing grid dependence and cost using HOMER Pro.</t>
  </si>
  <si>
    <t>Wind energy conversion system is the most favourable option, supplying 79% of consumed energy at a lower cost of 0.036 €/kWh and with fewer pollutant emissions than the photovoltaic park.</t>
  </si>
  <si>
    <t>National School of Engineering, University of Sfax, Tunisia</t>
  </si>
  <si>
    <t>https://dergipark.org.tr/en/download/article-file/148049</t>
  </si>
  <si>
    <t>oa.walid3@gmail.com</t>
  </si>
  <si>
    <t>F Lombardi et al.</t>
  </si>
  <si>
    <t>Enabling combined access to electricity and clean cooking with PV-microgrids: new evidences from a high-resolution model of cooking loads</t>
  </si>
  <si>
    <t>To investigate the techno-economic potential of a fully-renewable solar micro-grid ensuring integrated access to electricity and clean cooking through electric cooking, using high-resolution stochastic load profiles for two Tanzanian case studies.</t>
  </si>
  <si>
    <t>E-cooking proves cost-competitive with traditional cooking options, requiring only 17% additional capital investment in the community-service case, with LCCM ranging 0.16-0.70 USD/meal, more competitive than LPG.</t>
  </si>
  <si>
    <t>https://doi.org/10.1016/j.esd.2019.01.005</t>
  </si>
  <si>
    <t>francesco.lombardi@polimi.it</t>
  </si>
  <si>
    <t>O Krakau</t>
  </si>
  <si>
    <t>Electrification planning in Zimbabwe: A GIS-based approach</t>
  </si>
  <si>
    <t>To investigate optimal electrification pathways for Zimbabwe using the OnSSET tool in order to achieve universal electricity access by 2040. To identify the cost-optimal electricity generation mix and estimate total investment needs across multiple grid-cost, demand and diesel-price scenarios.</t>
  </si>
  <si>
    <t>The grid becomes more important as electricity consumption rises, while higher grid costs favour stand-alone and mini-grid technologies. Total investment costs range from 29.10 to 83.67 billion USD and added capacity from 494.42 to 2,769.27 MW across the eight scenarios.</t>
  </si>
  <si>
    <t>Division of Energy System Analysis, KTH Royal Institute of Technology, Stockholm</t>
  </si>
  <si>
    <t>https://www.diva-portal.org/smash/record.jsf?pid=diva2%3A944691&amp;dswid=8626</t>
  </si>
  <si>
    <t>I Pappis</t>
  </si>
  <si>
    <t>TEMBA (OSeMOSYS)</t>
  </si>
  <si>
    <t>Electrified Africa - Associated investments and costs</t>
  </si>
  <si>
    <t>AO, BF, BI, BJ, BW, CD, CF, CG, CI, CM, DJ, DZ, EG, ER, ET, GA, GH, GM, GN, GQ, GW, KE, LR, LS, LY, MA, ML, MR, MW, MZ, NA, NE, NG, RW, SD, SL, SN, SO, SZ, TD, TG, TN, TZ, UG, ZA, ZM, ZW</t>
  </si>
  <si>
    <t>47</t>
  </si>
  <si>
    <t>To assess the national investments and costs required to fully electrify Africa's un-electrified population by 2030 and meet the continent's electricity demand through 2050 under two grid-interconnection trade scenarios.</t>
  </si>
  <si>
    <t>An expanded cross-border electricity trading scheme (Enhanced scenario) reduces fuel costs by up to 12% and total costs by about 3%, mainly by exploiting Democratic Republic of Congo's hydro potential, while lowering electricity prices by around 5%.</t>
  </si>
  <si>
    <t>open source, low learning curve and time commitment, publicly available data and model, flexible model structure</t>
  </si>
  <si>
    <t>limited temporal resolution, no uncertainty/Monte Carlo analysis, CO2 emissions discrepancy needing sensitivity analysis, aggregated national assumptions</t>
  </si>
  <si>
    <t>KTH Royal Institute of Technology, Division of Energy Systems Analysis, Sweden</t>
  </si>
  <si>
    <t>https://doi.org/10.13140/rg.2.2.35222.91200</t>
  </si>
  <si>
    <t>F Kemausuor et al.</t>
  </si>
  <si>
    <t>Electrification planning using Network Planner tool: The case of Ghana</t>
  </si>
  <si>
    <t>To apply the Network Planner model to recommend least-cost electrification technology options (grid, mini-grid, off-grid) for 2600 un-electrified communities in Ghana over a 10-year planning horizon and estimate associated costs.</t>
  </si>
  <si>
    <t>Grid connection is the cost-optimal option for over 85% of un-electrified communities, with total electrification cost of US$696 million at 100% penetration by 2020.</t>
  </si>
  <si>
    <t>Kwame Nkrumah University of Science and Technology (KNUST), Ghana; Columbia University, USA</t>
  </si>
  <si>
    <t>GH, US</t>
  </si>
  <si>
    <t>https://doi.org/10.1016/j.esd.2013.12.009</t>
  </si>
  <si>
    <t>kemausuor@gmail.com</t>
  </si>
  <si>
    <t>B. Lwakatare et al.</t>
  </si>
  <si>
    <t>Electrification Planning for Off-Grid Communities in Sub-Saharan Africa: Advancing Energy Access</t>
  </si>
  <si>
    <t>To analyze the viability of expanding mini-grids or extending the existing grid to increase generation capacity and reduce energy poverty in Namibia's off-grid communities of Tsumkwe and Gam.</t>
  </si>
  <si>
    <t>Mini-grid capacity expansion proves more economically feasible than grid extension for both communities, with break-even grid extension distances of 68.87 km for Tsumkwe and 5.2 km for Gam, both shorter than the actual distances needed.</t>
  </si>
  <si>
    <t>Institute of new Energy Systems (InES), Technische Hochschule Ingolstadt (THI), Germany</t>
  </si>
  <si>
    <t>https://doi.org/10.3390/en17235994</t>
  </si>
  <si>
    <t>bertha.lwakatare@thi.de</t>
  </si>
  <si>
    <t>Electrification pathways for Tanzania: Implications for the economy and the environment</t>
  </si>
  <si>
    <t>To model alternative electrification scenarios for Tanzania and estimate their potential impact on the country's economy and environment using a joint OSeMOSYS-Input Output modelling approach.</t>
  </si>
  <si>
    <t>Expanding electricity access substantially boosts economic growth but also significantly increases carbon emissions, with full access by 2030 (E4A) leading to higher economy-wide emissions than business-as-usual despite similar electricity-sector-only emissions.</t>
  </si>
  <si>
    <t>combines technical and economic modelling, open-source data and code, geospatial demand characterization, novel on-grid/off-grid representation</t>
  </si>
  <si>
    <t>constant technology and final demand structure assumption, high sectoral aggregation of electricity technologies, cannot model dynamic transition to new optimum</t>
  </si>
  <si>
    <t>Politecnico di Milano; Utrecht University</t>
  </si>
  <si>
    <t>IT, NL</t>
  </si>
  <si>
    <t>https://doi.org/10.1016/j.jclepro.2020.121278</t>
  </si>
  <si>
    <t>Electrification of Sub-Saharan Africa through PV/hybrid mini-grids: Reducing the gap between current business models and on-site experience</t>
  </si>
  <si>
    <t>KE, GW</t>
  </si>
  <si>
    <t>EAPP, WAPP</t>
  </si>
  <si>
    <t>To provide a standardised, multi-dimensional cost breakdown of implemented PV/hybrid mini-grids in Sub-Saharan Africa and assess their social and environmental impacts.</t>
  </si>
  <si>
    <t>Larger PV/hybrid mini-grids (&gt;150 kWp) achieve capital costs of 4-6 EUR/Wp versus 8-14 EUR/Wp for smaller systems (&lt;50 kWp), with soft costs representing 25-35% of total installed costs.</t>
  </si>
  <si>
    <t>European Commission Joint Research Centre (JRC), TTA Trama TecnoAmbiental, UNEP DTU Partnership (Technical University Denmark)</t>
  </si>
  <si>
    <t>IT, ES, KE, DK</t>
  </si>
  <si>
    <t>https://doi.org/10.1016/j.rser.2018.04.018</t>
  </si>
  <si>
    <t>Ahmed M. Selim et al.</t>
  </si>
  <si>
    <t>Electrification of Egyptian army camps in remote areas using renewable energies: An Application of HOMER in New Valley</t>
  </si>
  <si>
    <t>To propose the optimum hybrid renewable energy system to supply electricity for Egyptian army camps (battalions) in remote border areas, using New Valley as a case study.</t>
  </si>
  <si>
    <t>The third scenario combining a diesel generator with PV panels and a wind turbine was the optimal solution, cutting costs by about 83% and eliminating diesel fuel use.</t>
  </si>
  <si>
    <t>Modern Academy for Engineering and Technology, Cairo, Egypt; Canadian International College (CIC), El Shiekh Zayed, Egypt</t>
  </si>
  <si>
    <t>https://doi.org/10.21608/EJMTC.2023.154846.1226</t>
  </si>
  <si>
    <t>ahmed.selim@eng.modern-academy.edu.eg</t>
  </si>
  <si>
    <t>O Bamisile et al.</t>
  </si>
  <si>
    <t>Electrification and renewable energy nexus in developing countries; an overarching analysis of hydrogen production and electric vehicles integrality in renewable energy penetration</t>
  </si>
  <si>
    <t>To model feasible hourly electricity generation pathways for Nigeria's 100% electrification by 2030, integrating renewable and fossil fuel technologies with hydrogen production and electric vehicles.</t>
  </si>
  <si>
    <t>The combination of natural gas, onshore wind, and solar PV is the most cost-effective feasible solution, while integrating hydrogen production and EVs helps maximize renewable electricity utilization and reduce carbon emissions.</t>
  </si>
  <si>
    <t>hourly time-step analysis, integration of RES and non-RES, hydrogen production and EV integration for RE maximization, comprehensive economic and environmental feasibility</t>
  </si>
  <si>
    <t>generation side only, transmission/distribution neglected, financial constraints not considered, constant load profile assumption</t>
  </si>
  <si>
    <t>University of Electronic Science and Technology of China, Middle East Technical University North Cyprus Campus, Cyprus International University, University of Yaounde I, Guangdong University of Petrochemical Technology, Chengdu University of Technology</t>
  </si>
  <si>
    <t>CN, TR, CM</t>
  </si>
  <si>
    <t>https://doi.org/10.1016/j.enconman.2021.114023</t>
  </si>
  <si>
    <t>hwong@uestc.edu.cn</t>
  </si>
  <si>
    <t>A McCluskey et al.</t>
  </si>
  <si>
    <t>Electricity trade impacts on regional power pools in Sub-Saharan Africa</t>
  </si>
  <si>
    <t>AO,BW,LS,MW,MZ,NA,ZA,SZ,ZM,ZW,BI,DJ,EG,ET,KE,RW,SD,SS,TZ,UG,BF,CI,GM,GH,GN,GW,LR,ML,NE,NG,SN,SL,TG,BJ,CM,CF,TD,CG,CD,GQ,GA</t>
  </si>
  <si>
    <t>41</t>
  </si>
  <si>
    <t>SAPP, EAPP, WAPP, CAPP</t>
  </si>
  <si>
    <t>To evaluate the impacts of three electricity trade scenarios among four African power pools using linked river-basin (WEAP) and regional power system expansion (RTEP) models. To assess how regional power trade affects hydropower use and new generation capacity needs.</t>
  </si>
  <si>
    <t>Allowing full trade eliminates wasted hydropower and cuts new generation capacity needs by about 29 GW compared to no trade. Minimum trade alone reduces new capacity needs by 19 GW.</t>
  </si>
  <si>
    <t>linking hydrological river-basin model with regional power system model, multi-country regional integration analysis, effective technical/economic representation of energy systems</t>
  </si>
  <si>
    <t>does not address political/institutional/national security issues, single climate scenario, no transmission siting representation, hydropower spill not fully optimized in some scenarios</t>
  </si>
  <si>
    <t>University of Colorado Boulder, Massachusetts Institute of Technology, National Renewable Energy Lab</t>
  </si>
  <si>
    <t>https://doi.org/10.1016/j.ref.2022.01.001</t>
  </si>
  <si>
    <t>alyssa.mccluskey@colorado.edu</t>
  </si>
  <si>
    <t>A Ålander</t>
  </si>
  <si>
    <t>Electricity Supply Solutions for an Educational Center in Tanzania</t>
  </si>
  <si>
    <t>To investigate off-grid electricity supply solutions for an educational center being built in Chonyonyo, Tanzania, and to explore further system optimization possibilities.</t>
  </si>
  <si>
    <t>A PV/diesel hybrid system of 26 kW PV, 5.5 kW diesel generator, 15 kW converter and 112 batteries was found optimal, with an LCOE of 0.264 €/kWh, and distributing DC night loads or stacking inverters could further reduce costs.</t>
  </si>
  <si>
    <t>Dalarna University, European Solar Engineering School</t>
  </si>
  <si>
    <t>https://www.diva-portal.org/smash/record.jsf?pid=diva2%3A643346&amp;dswid=6996</t>
  </si>
  <si>
    <t>R Spalding-Fecher et al.</t>
  </si>
  <si>
    <t>Electricity supply and demand scenarios for the Southern African power pool</t>
  </si>
  <si>
    <t>AO, BW, CD, LS, MW, MZ, NA, ZA, SZ, TZ, ZM, ZW</t>
  </si>
  <si>
    <t>12</t>
  </si>
  <si>
    <t>To analyse and provide long-term electricity supply and demand projections for the Southern African Power Pool (2010-2070) using internally consistent development scenarios and bottom-up demand analysis combined with least-cost supply optimisation.</t>
  </si>
  <si>
    <t>Total regional electricity demand and supply increase 8 to 14 times from 2010 to 2070, with the fuel mix shifting from coal toward hydro in the medium term and toward solar in the longer term, while the unit cost of generation remains stable across scenarios.</t>
  </si>
  <si>
    <t>bottom-up demand analysis, long time horizon, internally consistent scenarios, combines simulation and optimisation, user-friendly, free to public sector users</t>
  </si>
  <si>
    <t>no transmission optimisation, no dynamic transmission adjustment, no time-of-day trade granularity, hydropower based on historical river flow not climate change impacts</t>
  </si>
  <si>
    <t>Carbon Limits AS Oslo, Energy Research Centre University of Cape Town, Centre for Energy Environment Engineering Zambia, Stockholm Environment Institute-US Center, OneWorld Sustainable Investments, Eduardo Mondlane University, University College London, University of Zambia</t>
  </si>
  <si>
    <t>NO, ZA, ZM, US, GB, MZ</t>
  </si>
  <si>
    <t>https://doi.org/10.1016/j.enpol.2016.10.033</t>
  </si>
  <si>
    <t>randall.spaldingfecher@gmail.com</t>
  </si>
  <si>
    <t>H A Ibrahim and G Kirkil</t>
  </si>
  <si>
    <t>Electricity Demand and Supply Scenario Analysis for Nigeria Using Long Range Energy Alternatives Planning (LEAP)</t>
  </si>
  <si>
    <t>To project electricity demand and supply in Nigeria from 2010 to 2040 under three scenarios (BAU, EC, REN) using LEAP and compare them based on demand/supply, GHG emissions and costs.</t>
  </si>
  <si>
    <t>The Energy Conservation scenario offers the lowest costs and second-lowest emissions, making it the most realistic path, while the Renewable Energy scenario achieves the lowest GHG emissions but at highest capital cost.</t>
  </si>
  <si>
    <t>low data requirements, scenario comparison, covers demand supply emissions and cost</t>
  </si>
  <si>
    <t>Kadir Has University, Department of Industrial Engineering; Kadir Has University, Department of Energy Systems Engineering</t>
  </si>
  <si>
    <t>https://doi.org/10.9734/JSRR/2018/39719</t>
  </si>
  <si>
    <t>20161107001@stu.khas.edu.tr</t>
  </si>
  <si>
    <t>Meskerem Tadesse Gebre et al.</t>
  </si>
  <si>
    <t>Electricity demand analysis and forecasting: The case of GADA special economic zone</t>
  </si>
  <si>
    <t>To forecast and analyze the future power demand and supply needed for the newly constructed GADA Special Economic Zone in Ethiopia over a 15-year period under three scenarios. To assess whether onsite off-grid generation is needed to complement the national grid.</t>
  </si>
  <si>
    <t>Total power demand grows by 52.2% under the baseline scenario, 68% under the aggressive scenario, and 30.3% under the conservative scenario by 2040 compared to 2025. Onsite off-grid generation covering 25% of demand is needed to reduce pressure on the national grid, which alone would need to increase supply by 93.5% to 175.9% by 2040.</t>
  </si>
  <si>
    <t>bottom-up sectoral disaggregation, scenario-based analysis, considers both supply and demand sides, incorporates off-grid alternatives</t>
  </si>
  <si>
    <t>lack of historical data, assumptions and simplifications, uncertainty affecting forecast accuracy</t>
  </si>
  <si>
    <t>Adama Science and Technology University (Ethiopia), Seoul National University (South Korea), Addis Ababa Institute of Technology (Ethiopia)</t>
  </si>
  <si>
    <t>ET, KR</t>
  </si>
  <si>
    <t>https://doi.org/10.1016/j.heliyon.2024.e25364</t>
  </si>
  <si>
    <t>meskerem.tadesse@astu.edu.et</t>
  </si>
  <si>
    <t>M Senatla et al.</t>
  </si>
  <si>
    <t>Electricity capacity expansion plan for Lesotho – implications on energy policy</t>
  </si>
  <si>
    <t>To develop a research-based electricity capacity expansion plan for Lesotho focused on security of supply, determining the least-cost generation capacity needed to meet growing demand under two demand growth scenarios and three capacity investment cases.</t>
  </si>
  <si>
    <t>Investing in local generation, particularly large hydro, PV and pumped storage, guarantees long-term energy security and is cheaper than relying on imports, saving Lesotho up to M80 billion by 2050 compared to import reliance.</t>
  </si>
  <si>
    <t>captures variability of renewables via hourly profiles, considers reserve margin and reliability, compares multiple demand scenarios and capacity cases</t>
  </si>
  <si>
    <t>no co-optimisation of transmission and generation expansion, PLEXOS long-term planning does not give detailed dispatch insight into pumped hydro</t>
  </si>
  <si>
    <t>https://doi.org/10.1016/j.enpol.2018.06.003</t>
  </si>
  <si>
    <t>msenatla@gmail.com</t>
  </si>
  <si>
    <t>C. K. Amuzuvi et al.</t>
  </si>
  <si>
    <t>Electrical Energy Deficiency Solution Using Grid Connected Solar Photovoltaic System in Ghana - A Case Study at Accra East Region</t>
  </si>
  <si>
    <t>To assess electrical energy deficiency across customer sectors in the Accra East Region of Ghana and to design a grid-connected solar PV system to address the sector with the highest deficiency.</t>
  </si>
  <si>
    <t>The commercial sector showed the highest power deficiency at 8.3%, and grid-connected solar PV systems (34.4 kW and 3.4 kW) could generate significant savings for institutions and individual customers respectively.</t>
  </si>
  <si>
    <t>University of Mines and Technology (UMaT), Tarkwa Ghana; Architectural and Engineering Services limited (AESL), Accra, Ghana</t>
  </si>
  <si>
    <t>J.D. Ampah et al.</t>
  </si>
  <si>
    <t>Electric vehicles development in Sub-Saharan Africa: Performance assessment of standalone renewable energy systems for hydrogen refuelling and electricity charging stations (HRECS)</t>
  </si>
  <si>
    <t>To assess the technical, economic, and environmental feasibility of six standalone hybrid renewable energy system configurations for a hydrogen refuelling and electricity charging station (HRECS) serving 70 BEVs and 30 FCEVs in Accra, Ghana, ranked using CRITIC-PROMETHEE II multicriteria decision analysis.</t>
  </si>
  <si>
    <t>The biogas generator-photovoltaic hybrid system (Scenario D) was ranked most feasible, producing 3.9 GWh/yr of electricity and 55.6 tonnes/yr of hydrogen at an NPC of $6.53 million, LCOE of $0.52/kWh, LCOH of $9.09/kg, and payback period of ~8 years.</t>
  </si>
  <si>
    <t>Tianjin University, Ural Federal University, Cyprus International University, University of Liberia, Chengdu University of Technology</t>
  </si>
  <si>
    <t>CN, RU, TR, LR</t>
  </si>
  <si>
    <t>https://doi.org/10.1016/j.jclepro.2022.134238</t>
  </si>
  <si>
    <t>jeffampah@live.com</t>
  </si>
  <si>
    <t>I Lemba et al.</t>
  </si>
  <si>
    <t>Electric energy planning in Namibe, Angola: Inserting renewable energies in search of a sustainable energy mix</t>
  </si>
  <si>
    <t>To propose a sustainable energy mix for Namibe province, Angola, guaranteeing electricity supply security, environmental protection and sustainable socio-economic development through LEAP-based scenario simulation for 2014-2040.</t>
  </si>
  <si>
    <t>Scenario D, combining hydro, wind, solar PV, diesel and natural gas, is the most diversified and least costly, avoiding 386,550 tCO2eq of emissions compared to the base scenario in 2040.</t>
  </si>
  <si>
    <t>flexibility, ease of use, low data requirements, first study of its kind for Angola, replicable methodology</t>
  </si>
  <si>
    <t>data limitations, no breakdown of energy consumption by sector, lack of detailed economic analysis</t>
  </si>
  <si>
    <t>University of Namibe, Angola; University of Aveiro, Portugal</t>
  </si>
  <si>
    <t>AO, PT</t>
  </si>
  <si>
    <t>https://dx.doi.org/10.17159/2413-3051/2021/v32i4a9430</t>
  </si>
  <si>
    <t>mfdias@ua.pt</t>
  </si>
  <si>
    <t>M Traore et al.</t>
  </si>
  <si>
    <t>Effects of photovoltaic power plants connected to the grid from 2016 to 2022 in Senegal on carbon dioxide emissions</t>
  </si>
  <si>
    <t>To quantify the reduction in carbon dioxide emissions achieved by eight grid-connected photovoltaic power plants installed in Senegal between 2016 and 2022, accounting for meteorological effects on PV output.</t>
  </si>
  <si>
    <t>The eight PV plants inject 364.746 GWh per year (7294.920 GWh over 20 years) and reduce 314,411.1 tons of CO2 per year, totaling 62,288,222 tons over 20 years.</t>
  </si>
  <si>
    <t>University of Julius Nyéréré of Kankan (Guinea), Alioune Diop University of Bambey (Senegal), Université d'Abomey-Calavi (Benin)</t>
  </si>
  <si>
    <t>GN, SN, BJ</t>
  </si>
  <si>
    <t>https://doi.org/10.20448/arees.v12i1.6368</t>
  </si>
  <si>
    <t>mamadou.traore@uadb.edu.sn</t>
  </si>
  <si>
    <t>Effects of Global Horizontal Irradiance on Power Output of Hybrid Solar PV/Mini-hydro Renewable Energy System</t>
  </si>
  <si>
    <t>To evaluate the performance and cost of a hybrid solar PV/mini-hydropower system under different global horizontal irradiance conditions in Bamenda and Buea, Cameroon.</t>
  </si>
  <si>
    <t>The zone with higher global horizontal irradiance (Bamenda) achieves higher PV penetration and a lower levelized cost of energy (0.267 USD/kWh) than Buea (0.308 USD/kWh), despite similar overall system LCOE of 0.180 USD/kWh.</t>
  </si>
  <si>
    <t>University of Buea, Department of Electrical and Electronic Engineering, Cameroon</t>
  </si>
  <si>
    <t>https://doi.org/10.5281/zenodo.4781315</t>
  </si>
  <si>
    <t>M Mukhtar et al.</t>
  </si>
  <si>
    <t>Effect of Inadequate Electrification on Nigeria’s Economic Development and Environmental Sustainability</t>
  </si>
  <si>
    <t>To analyze the effect of electricity consumption on Nigeria's economic development and environmental sustainability using time-series regression models, and to assess the techno-economic feasibility of a 500-kW off-grid solar PV microgrid system across 12 locations in Nigeria.</t>
  </si>
  <si>
    <t>Electricity consumption is strongly positively correlated with GNI and negatively correlated with gross domestic savings, while solar PV installation is economically feasible in all 12 locations, with Gombe and Kaduna in northern Nigeria showing the shortest payback periods.</t>
  </si>
  <si>
    <t>Guangdong University of Petrochemical Technology, University of Electronic Science and Technology of China, University of Yaounde I, Augustine University, Federal University of Agriculture</t>
  </si>
  <si>
    <t>CN, CM, NG</t>
  </si>
  <si>
    <t>https://doi.org/10.3390/su13042229</t>
  </si>
  <si>
    <t>boomfem@hotmail.com</t>
  </si>
  <si>
    <t>A.A. Adesanya and J.M. Pearce</t>
  </si>
  <si>
    <t>Economic viability of captive off-grid solar photovoltaic and diesel hybrid energy systems for the Nigerian private sector</t>
  </si>
  <si>
    <t>To investigate the economic viability of solar PV and diesel hybrid off-grid energy systems for six private business sectors near Lagos, Nigeria currently reliant on captive diesel generation. To assess how adding battery storage affects the levelized cost of electricity, ROI, and payback periods.</t>
  </si>
  <si>
    <t>Solar PV and diesel hybrid systems are economically viable for all six business subsectors, with five of six having payback under a year and ROIs above 100%; adding battery storage further lowers LCOE and improves ROI up to 332%.</t>
  </si>
  <si>
    <t>Michigan Technological University, Aalto University</t>
  </si>
  <si>
    <t>US, FI</t>
  </si>
  <si>
    <t>https://doi.org/10.1016/j.rser.2019.109348</t>
  </si>
  <si>
    <t>pearce@mtu.edu</t>
  </si>
  <si>
    <t>Chu Donatus Iweh et al.</t>
  </si>
  <si>
    <t>Economic viability and environmental sustainability of a grid-connected solar PV plant in Yaounde - Cameroon using RETScreen expert</t>
  </si>
  <si>
    <t>To assess the economic viability and environmental sustainability of a 211.75 MW grid-connected solar PV plant in Yaounde, Cameroon using RETScreen Expert. To evaluate the effect of financial and technical parameters on capital cost, payback period, NPV and cost of energy.</t>
  </si>
  <si>
    <t>The solar PV project was economically viable with a cost of energy of $75.43/MWh, a benefit-cost ratio of 4.5, and a simple payback of 8.9 years. Project NPV is more sensitive to the initial capital cost than to the debt interest rate or grid electricity export rate.</t>
  </si>
  <si>
    <t>University of Energy and Natural Resources, Sunyani, Ghana; University of Buea, Cameroon</t>
  </si>
  <si>
    <t>https://doi.org/10.1080/23311916.2023.2185946</t>
  </si>
  <si>
    <t>B. Adebanji et al.</t>
  </si>
  <si>
    <t>Economic and Environmental Sustainability Assessment of Solar Photovoltaic Technology in Nigeria: Rural Electrification Perspective</t>
  </si>
  <si>
    <t>To assess the economic and environmental sustainability of a stand-alone solar PV system for rural electrification of Alare/Araromi village, Nigeria, using RETScreen software.</t>
  </si>
  <si>
    <t>The base case solar PV system is not economically viable, with a negative NPV of -$1,585,220 and BC-R of -0.78, but becomes viable (positive NPV of $8,295,699) with lower interest rates and start-up grants.</t>
  </si>
  <si>
    <t>Ekiti State University, Ado-Ekiti, Ekiti State, Nigeria</t>
  </si>
  <si>
    <t>https://doi.org/10.20508/ijsmartgrid.v7i2.282.g280</t>
  </si>
  <si>
    <t>P C Okonkwo et al.</t>
  </si>
  <si>
    <t>Economic evaluation of hybrid electrical systems for rural electrification: A case study of a rural community in Nigeria</t>
  </si>
  <si>
    <t>To assess the feasibility and economic viability of different hybrid electrical system configurations (PV/diesel/battery, PV/battery, and diesel-only) for electrifying the rural Umuejim Amorka community in Nigeria using HOMER software.</t>
  </si>
  <si>
    <t>The PV/battery hybrid system achieved the lowest net present cost and cost of energy, zero emissions, and the highest return on investment, making it the preferred option over diesel-based systems.</t>
  </si>
  <si>
    <t>Dhofar University, Sichuan University of Science and Engineering, Federal University of Technology Owerri, Suez University, Qatar University</t>
  </si>
  <si>
    <t>OM, CN, NG, EG, QA</t>
  </si>
  <si>
    <t>https://doi.org/10.1080/15435075.2021.1979982</t>
  </si>
  <si>
    <t>pokonkwo@du.edu.om</t>
  </si>
  <si>
    <t>Abba Lawan Bukar et al.</t>
  </si>
  <si>
    <t>Economic Assessment of a PV/Diesel/Battery Hybrid Energy System for a Non-Electrified Remote Village in Nigeria</t>
  </si>
  <si>
    <t>To assess the economic feasibility of PV/diesel/battery hybrid off-grid systems as an alternative to diesel generators for a non-electrified remote village in Nigeria. To compare three configurations (standalone diesel, hybrid without battery, hybrid with battery) using HOMER software.</t>
  </si>
  <si>
    <t>The standalone diesel system has the lowest cost of energy and net present cost, but the hybrid PV/diesel with battery (10 kW PV, 4 battery units) is recommended as best due to lower emissions despite slightly higher cost.</t>
  </si>
  <si>
    <t>University of Maiduguri, Ramat Polytechnic Maiduguri</t>
  </si>
  <si>
    <t>http://dx.doi.org/10.24018/ejers.2017.2.1.252</t>
  </si>
  <si>
    <t>A Youssef et al.</t>
  </si>
  <si>
    <t>Economic and Technical Evaluation of Hydrogen Storage in Hybrid Renewable Systems With Demand-Side Management: Upper Egypt Case Study</t>
  </si>
  <si>
    <t>To evaluate the techno-economic and environmental impacts of integrating hydrogen energy storage into a hybrid PV/wind/battery system with demand-side management for residential homes in Qena and Hurghada, Egypt.</t>
  </si>
  <si>
    <t>Adopting demand-side management yields the lowest net present cost for both cities ($798,614 in Qena and $646,046 in Hurghada) while increasing hydrogen production and virtually eliminating CO2 emissions compared to diesel generation.</t>
  </si>
  <si>
    <t>Department of Electrical Engineering, South Valley University, Qena, Egypt; Electrical Engineering Department, Faculty of Engineering, King Khalid University, Abha, Saudi Arabia</t>
  </si>
  <si>
    <t>https://doi.org/10.1109/ACCESS.2024.3428640</t>
  </si>
  <si>
    <t>A.yousaf@eng.svu.edu.eg</t>
  </si>
  <si>
    <t>L.P. Amaral et al.</t>
  </si>
  <si>
    <t>Economic and environmental assessment of renewable energy micro-systems in a developing country</t>
  </si>
  <si>
    <t>To assess the economic and environmental impacts of a decentralized electrification plan using renewable energy micro-systems for rural households in Santiago Island, Cape Verde, comparing it against grid-expansion and diesel-based scenarios.</t>
  </si>
  <si>
    <t>Decentralized off-grid renewable energy micro-systems achieve lower Net Present Cost and CO2 emissions than both a grid-connected renewable expansion scenario and a diesel power plant scenario.</t>
  </si>
  <si>
    <t>combines LEAP for national-level scenario planning with HOMER for detailed micro-system design, considers economic/technical/environmental criteria, includes sensitivity/uncertainty analysis via HOMER</t>
  </si>
  <si>
    <t>lack of local household load-profile data (used African house profile as proxy), small island case limits generalizability</t>
  </si>
  <si>
    <t>Department of Economics, Management and Industrial Engineering, University of Aveiro; Centre for Mechanical Technology and Automation (TEMA), University of Aveiro</t>
  </si>
  <si>
    <t>https://doi.org/10.1016/j.seta.2014.04.002</t>
  </si>
  <si>
    <t>lpgamaral@ua.pt</t>
  </si>
  <si>
    <t>D.Saheb-Koussa et al.</t>
  </si>
  <si>
    <t>Economic and environmental analysis for grid-connected hybrid photovoltaic-wind power system in the arid region</t>
  </si>
  <si>
    <t>To assess the economic and environmental performance of a grid-connected hybrid photovoltaic-wind power system compared to a standard grid in an arid region of Algeria.</t>
  </si>
  <si>
    <t>The optimized PV-wind-grid system achieves a 22% reduction in emissions and a renewable fraction of 22%, with NPC and COE nearly equal to those of the standard grid.</t>
  </si>
  <si>
    <t>Centre de Développment des Energies Renouvelable, Alger, Algérie; Laboratoire de Dispositif de Communication et de Conversion Photovoltaïque, E.N.P, Alger, Algérie</t>
  </si>
  <si>
    <t>https://doi.org/10.1016/j.egypro.2011.05.042</t>
  </si>
  <si>
    <t>N M Khattab et al.</t>
  </si>
  <si>
    <t>Economic Analysis of Stand-Alone Hybrid Wind/PV/Diesel Water Pumping System: A Case Study in Egypt</t>
  </si>
  <si>
    <t>To design and economically compare different stand-alone hybrid renewable energy configurations (PV, wind, diesel) for small farm water pumping and irrigation in Sinai, Egypt. To identify the optimum system configuration based on net present cost, cost of energy, and capacity shortage.</t>
  </si>
  <si>
    <t>PV-only configuration has the lowest NPC (22,523$) and COE (0.614$/kWh), while adding wind turbines increases costs due to low local wind speeds relative to turbine rated speed. Diesel-inclusive systems reduce capacity shortage to near zero but at higher overall NPC.</t>
  </si>
  <si>
    <t>http://dx.doi.org/10.5772/intechopen.89161</t>
  </si>
  <si>
    <t>essamahame@hotmail.com</t>
  </si>
  <si>
    <t>E. Mnyanghwalo et al.</t>
  </si>
  <si>
    <t>Economic Analysis of Islanded Microgrid: A Case Study of Kisiju Village - Coastal Region</t>
  </si>
  <si>
    <t>To perform an economic and reliability analysis of the solar PV microgrid installed at Kisiju village, comparing manual LCOE calculations with HOMER software simulation results.</t>
  </si>
  <si>
    <t>The Kisiju SPV microgrid operated at a loss for four years and its LCOE from HOMER simulation (TZS 673.9) was much higher than the manually calculated LCOE (TZS 423.53).</t>
  </si>
  <si>
    <t>Department of Electrical Engineering, College of Engineering and Technology, University of Dar es Salaam, TANZANIA</t>
  </si>
  <si>
    <t>https://doi.org/10.52339/tjet.v40i2.734</t>
  </si>
  <si>
    <t>justo.jack@udsm.ac.tz</t>
  </si>
  <si>
    <t>A Dosa et al.</t>
  </si>
  <si>
    <t>Economic Analysis and Modelling of a Hybrid Solar-Wind Diesel Power Generation System for Rural Electrification</t>
  </si>
  <si>
    <t>To assess the technical feasibility and economic viability of a solar-wind-diesel hybrid renewable energy system for electrifying an isolated coastal rural community in Nigeria using HOMER software.</t>
  </si>
  <si>
    <t>The optimal HRES configuration (20kW PV, wind turbines, 50kW diesel, batteries) achieves an NPC of N27,181,044 and LCOE of N71.676/kWh, cutting CO2 emissions by 97.1% compared to standalone diesel.</t>
  </si>
  <si>
    <t>Durban University of Technology, Federal University of Technology Akure, University of Lagos</t>
  </si>
  <si>
    <t>https://dx.doi.org/10.4314/gjss.v24i2.10</t>
  </si>
  <si>
    <t>dosbel@yahoo.com</t>
  </si>
  <si>
    <t>Samuel S. C. Thompson</t>
  </si>
  <si>
    <t>OSGEM</t>
  </si>
  <si>
    <t>Integrated Geospatial and Long-Term Electricity Planning for Universal Access and Decarbonization in Burkina Faso</t>
  </si>
  <si>
    <t>To assess least-cost electrification pathways for Burkina Faso developed with a geospatial, long-term energy model.</t>
  </si>
  <si>
    <t>The Balanced scenario achieves an optimal balance between expanding access, managing costs and reducing emissions; the Ambitious scenario requires the highest investments but delivers rapid electrification and the greatest emission reductions.</t>
  </si>
  <si>
    <t>open-source transparency, integration of geospatial and long-term planning, soft-linking framework, convenience</t>
  </si>
  <si>
    <t>data uncertainties, need for more granular modeling of demand and system reliability</t>
  </si>
  <si>
    <t>https://www.diva-portal.org/smash/record.jsf?pid=diva2%3A2012309&amp;dswid=7375</t>
  </si>
  <si>
    <t>ssth@kth.se</t>
  </si>
  <si>
    <t>A Berggren and S Österberg</t>
  </si>
  <si>
    <t>Kenya meeting the electricity demand of 2030 An assessment of how Kenya Vision 2030 and climate change impact the optimal electricity generation mix</t>
  </si>
  <si>
    <t>To assess how Kenya Vision 2030 demand and climate change affect the optimal electricity generation mix for Kenya in 2030, including household electrification split and hydropower impacts.</t>
  </si>
  <si>
    <t>Meeting Kenya Vision 2030 demand requires 106% higher investment than BAU and increases grid-connected households; extreme climate change reduces hydropower generation so 2% of electricity must be supplied by other sources in 2030.</t>
  </si>
  <si>
    <t>considers climate-land-energy-water nexus, compares demand scenarios, uses open source tools</t>
  </si>
  <si>
    <t>does not include a spatial analysis, short modelling period, WEAP model not recalibrated, excludes trade with neighbouring countries</t>
  </si>
  <si>
    <t>https://kth.diva-portal.org/smash/record.jsf?pid=diva2%3A1201920&amp;dswid=2940</t>
  </si>
  <si>
    <t>J Gachanja et al.</t>
  </si>
  <si>
    <t>KCERT 2050</t>
  </si>
  <si>
    <t>Kenya’s Low Carbon Futures: An Assessment Using the KCERT Model</t>
  </si>
  <si>
    <t>To investigate whether the KCERT 2050 model incorporates Kenya's emission mitigation policies and to demonstrate the technical viability of achieving a net-zero emissions pathway by 2050.</t>
  </si>
  <si>
    <t>Kenya's net-zero emissions target is technically feasible by 2050, requiring ambitious sustainable land use and waste management; transport and industry emissions decline substantially while land use becomes a carbon sink.</t>
  </si>
  <si>
    <t>Strathmore University, Imperial College London, Hasselt University, University of Brasilia</t>
  </si>
  <si>
    <t>KE, GB, BE, BR</t>
  </si>
  <si>
    <t>https://doi.org/10.3390/en16217459</t>
  </si>
  <si>
    <t>o.mwabonje@imperial.ac.uk</t>
  </si>
  <si>
    <t>D. W. Irungu et al.</t>
  </si>
  <si>
    <t>Kenya Power Sector Developnet Scenarios – Analysis Using Long Range Energy Alternative Planning System</t>
  </si>
  <si>
    <t>To analyse three power development scenarios in Kenya and compare their greenhouse gas emissions and cost implications using LEAP.</t>
  </si>
  <si>
    <t>The renewable scenario achieves the greatest GHG savings (6.2 million tonnes CO2eq) at $8.6/tCO2eq, while the reference least-cost plan has the highest emissions.</t>
  </si>
  <si>
    <t>scenario planning useful, compares cost and emissions</t>
  </si>
  <si>
    <t>Brenda Zabadiah Kiwelu et al.</t>
  </si>
  <si>
    <t>Kenya Electrification Pathways to 2030</t>
  </si>
  <si>
    <t>To assess grid-first and least-cost pathways to universal electricity access in Kenya by 2030 and prioritize investments.</t>
  </si>
  <si>
    <t>Least-cost scenario requires USD 4.07 billion and serves 13.40 million off-grid; grid-first costs USD 4.39 billion with lower emissions.</t>
  </si>
  <si>
    <t>Sustainable energy for all, The World Bank group</t>
  </si>
  <si>
    <t>https://doi.org/10.5281/zenodo.18510531</t>
  </si>
  <si>
    <t>brendazk@unops.org</t>
  </si>
  <si>
    <t>Mustapha Mukhtar et al.</t>
  </si>
  <si>
    <t>Juxtaposing Sub-Sahara Africa’s energy poverty and renewable energy potential</t>
  </si>
  <si>
    <t>ET, KE, ML, MZ, NE, NG, RW, SD, TD, TZ, UG, ZA</t>
  </si>
  <si>
    <t>EAPP, WAPP, SAPP, CAPP</t>
  </si>
  <si>
    <t>To determine RE electricity generation capacities, economic costs, and supply strategies required to balance projected future electricity demand in Sub-Saharan Africa via a proposed central grid.</t>
  </si>
  <si>
    <t>The cheapest investment cost is $298 billion for the hybrid with import power scenario; integrating existing/fossil power systems with RE reduces emissions by 56.6% and 61.8% by 2030 and 2040 respectively.</t>
  </si>
  <si>
    <t>novel central grid proposal, hourly time-step analysis, considers multiple RE technologies and storage, validated against literature</t>
  </si>
  <si>
    <t>EnergyPLAN limitation of 7 locations, pumped hydro input limitation, constant load profile, financial constraints neglected</t>
  </si>
  <si>
    <t>Guangdong University of Petrochemical Technology, Cyprus International University, Near East University, Chengdu University of Technology, University of Electronic Science and Technology of China, Chrisland University, University of Sharjah</t>
  </si>
  <si>
    <t>CN, TR, NG, AE</t>
  </si>
  <si>
    <t>https://doi.org/10.1038/s41598-023-38642-4</t>
  </si>
  <si>
    <t>Boomfem@hotmail.com</t>
  </si>
  <si>
    <t>Amr A. Youssef et al.</t>
  </si>
  <si>
    <t>Islanded green energy system optimal analysis using PV, wind, biomass, and battery resources with various economic criteria</t>
  </si>
  <si>
    <t>To design an efficient islanded hybrid renewable energy system for an international school in New Cairo, Egypt, and identify the most cost-effective configuration among PV, wind, biomass, and battery combinations.</t>
  </si>
  <si>
    <t>PV/wind/biomass with lithium-ion batteries is the optimal system, with NPC of $6.23 million and LCOE of $0.382/kWh, and requires only two batteries versus 2784 lead-acid batteries.</t>
  </si>
  <si>
    <t>Benha University, Al-Baha University, Beni-Suef University, Future University in Egypt</t>
  </si>
  <si>
    <t>https://doi.org/10.1016/j.rineng.2023.101321</t>
  </si>
  <si>
    <t>Sulaiman O. Fadlallah et al.</t>
  </si>
  <si>
    <t>Is this the right time for Sudan to replace diesel-powered generator systems with wind turbines?</t>
  </si>
  <si>
    <t>To assess the techno-economic viability of wind energy systems in Sudan by identifying optimal wind turbine type and best locations, and to quantify cost savings and avoided emissions compared to diesel generators.</t>
  </si>
  <si>
    <t>Wind turbines (Enercon E-138 EP3) at Wawa, Dongola, Karima, Wadi Halfa, and Al-Goled can reduce energy cost by US$0.91317/kWh and avoid nearly 49 million kg/year of pollutants compared to diesel generators.</t>
  </si>
  <si>
    <t>University of Huddersfield, United Kingdom; Auckland University of Technology, New Zealand</t>
  </si>
  <si>
    <t>GB, NZ</t>
  </si>
  <si>
    <t>https://doi.org/10.1016/j.renene.2021.08.018</t>
  </si>
  <si>
    <t>sulaiman.fadlallah@aut.ac.nz</t>
  </si>
  <si>
    <t>A. S. Oladeji et al.</t>
  </si>
  <si>
    <t>INVESTIGATION OF SMALL HYDROPOWER POTENTIAL OF RIVER OSHIN IN KWARA STATE, NORTH CENTRAL, NIGERIA</t>
  </si>
  <si>
    <t>To assess the small hydropower potential of River Oshin in Kwara State, Nigeria and estimate the electricity that could serve nearby off-grid rural communities.</t>
  </si>
  <si>
    <t>The river has a mini hydropower potential of 363.36 kW, annual energy generation of 2,624,482.08 kWh, and a capacity factor of 0.83, sufficient to meet present and future electricity needs of the three rural communities.</t>
  </si>
  <si>
    <t>National Centre for Hydropower Research and Development, University of Ilorin, Ilorin, Nigeria; Advanced Power and Green Energy Research Group, Department of Electrical and Electronics Engineering, University of Ilorin, Ilorin, Nigeria; Kwara State University, Malete, Nigeria</t>
  </si>
  <si>
    <t>https://www.ajol.info/index.php/azojete/article/view/243819</t>
  </si>
  <si>
    <t>akinsun3k@yahoo.co.uk</t>
  </si>
  <si>
    <t>M Khalil and I Dincer</t>
  </si>
  <si>
    <t>Investigation of a community-based clean energy system holistically with renewable and hydrogen energy options for better sustainable development</t>
  </si>
  <si>
    <t>To develop and assess a novel community-based integrated energy system using solar and geothermal energy with hydrogen production, providing electricity, heating, hot water, fresh water, and biogas for three communities in Kenya, the US, and Australia.</t>
  </si>
  <si>
    <t>The proposed system achieves geothermal energy and exergy efficiencies of 65.15% and 63.54% respectively, with annual hydrogen production capacities of 235 tons, 216 tons, and 313 tons for the three communities.</t>
  </si>
  <si>
    <t>Clean Energy Research Laboratory (CERL), Faculty of Engineering and Applied Science, Ontario Tech University, Oshawa, Ontario, Canada</t>
  </si>
  <si>
    <t>https://doi.org/10.1016/j.jclepro.2024.140895</t>
  </si>
  <si>
    <t>Muarij.Khalil@ontariotechu.ca</t>
  </si>
  <si>
    <t>O S Omorogiuwa et al.</t>
  </si>
  <si>
    <t>Investigating the Performance of Solar System Using Simulation in Nigeria</t>
  </si>
  <si>
    <t>To assess the performance of a solar-powered system for a sustainable solar city in Nigeria, comparing sites and technologies using PVsyst and Simulink simulations.</t>
  </si>
  <si>
    <t>Jos has the highest global irradiation (2151.5 kWh/m²) among Kaduna, Jos, and Maiduguri; MPPT charge controllers, si-mono PV modules, and lithium-ion batteries are identified as the most efficient technology choices.</t>
  </si>
  <si>
    <t>Department of Electrical and Electronics Engineering, University of Benin, Benin City, Nigeria</t>
  </si>
  <si>
    <t>https://doi.org/10.5281/zenodo.14317417</t>
  </si>
  <si>
    <t>sam@uniben.edu</t>
  </si>
  <si>
    <t>U.A. Dodo et al.</t>
  </si>
  <si>
    <t>Investigating the influence of erratic grid on stationary battery energy storage technologies in hybrid power systems: Techno-environ-economic perspectives</t>
  </si>
  <si>
    <t>To assess the techno-economic and environmental performance of four battery storage technologies in a grid-connected hybrid renewable energy system supplying Baze University, Nigeria, under erratic grid conditions.</t>
  </si>
  <si>
    <t>Vanadium redox flow battery (VRB) gave the lowest net present cost ($6.33M), levelized cost of energy ($0.0722/kWh), and CO2 emissions (21,754 kg/yr), outperforming lithium-ion, lead-acid, and nickel-iron batteries.</t>
  </si>
  <si>
    <t>Baze University, Cardiff Metropolitan University, University of Hail, Najran University, Near East University, King Fahd University of Petroleum &amp; Minerals</t>
  </si>
  <si>
    <t>NG, GB, SA, TR</t>
  </si>
  <si>
    <t>https://doi.org/10.1016/j.energy.2024.132140</t>
  </si>
  <si>
    <t>usman.dodo@bazeuniversity.edu.ng; sani.abba@kfupm.edu.sa</t>
  </si>
  <si>
    <t>M O Dioha and N V Emodi</t>
  </si>
  <si>
    <t>Investigating the Impacts of Energy Access Scenarios in the Nigerian Household Sector by 2030</t>
  </si>
  <si>
    <t>To assess the impacts of different energy access scenarios on Nigerian household energy consumption, CO2 emissions and local air pollutant emissions by 2030.</t>
  </si>
  <si>
    <t>Achieving 100% modern energy access by 2030 would reduce final energy demand by around 845 PJ (52.4% vs baseline) and local air pollutants, but increase CO2 emissions by 16.7 MtCO2 compared to baseline unless unsustainable biomass harvesting is considered.</t>
  </si>
  <si>
    <t>introduces one of the earliest case studies in Nigeria that quantitatively analyses the impacts of the UN SE4ALL initiative, considers non-renewability of biomass</t>
  </si>
  <si>
    <t>no data yet and no well recognised approach for calculating the sustainability of biomass consumption in Nigeria, only kerosene lanterns and electric bulbs modelled to simplify analysis</t>
  </si>
  <si>
    <t>TERI School of Advanced Studies, India; James Cook University, Australia</t>
  </si>
  <si>
    <t>IN, AU</t>
  </si>
  <si>
    <t>https://doi.org/10.3390/resources8030127</t>
  </si>
  <si>
    <t>Investigating grid-connected green power systems’ energy storage solutions in the event of frequent blackouts</t>
  </si>
  <si>
    <t>To assess the techno-economic feasibility of grid-connected PV/battery systems using five battery technologies for a school in El Dabaa, Egypt under frequent grid outages.</t>
  </si>
  <si>
    <t>At 250 outages/year the PV/zinc-bromine flow battery system is optimal, at 500-1000 and 3000 PV/nickel-iron, and at 2000 PV/lithium-ion; renewable fraction reaches 72.0-77.4% and investment duration has little effect.</t>
  </si>
  <si>
    <t>Faculty of Engineering, Beni-Suef University, Beni-Suef, Egypt, Faculty of Engineering, Cairo University, Giza, Egypt</t>
  </si>
  <si>
    <t>https://doi.org/10.1016/j.egyr.2022.03.201</t>
  </si>
  <si>
    <t>shimaabara@yahoo.com</t>
  </si>
  <si>
    <t>J Oosthuizen et al.</t>
  </si>
  <si>
    <t>WeCaGEM</t>
  </si>
  <si>
    <t>Investigating a green economy transition of the electricity sector in the Western Cape Province of South Africa: A system dynamics approach</t>
  </si>
  <si>
    <t>To investigate the investment requirements to transform the electricity sector in the Western Cape Province of South Africa towards a green economy using a system dynamics approach.</t>
  </si>
  <si>
    <t>Continuing current policies increases the demand-supply gap and carbon emissions without growing employment; strategic green economy investments improve renewable share, reduce emissions, and create jobs, especially with localisation.</t>
  </si>
  <si>
    <t>Stellenbosch University</t>
  </si>
  <si>
    <t>http://dx.doi.org/10.7166/27-4-1522</t>
  </si>
  <si>
    <t>acb@sun.ac.za</t>
  </si>
  <si>
    <t>Gilberto Mahumane and Peter Mulder</t>
  </si>
  <si>
    <t>Introducing MOZLEAP: An integrated long-run scenario model of the emerging energy sector of Mozambique</t>
  </si>
  <si>
    <t>To introduce MOZLEAP, an integrated long-run scenario model, and assess the impact of natural resource exploration on energy supply, demand, infrastructure, and economic growth in Mozambique to 2030.</t>
  </si>
  <si>
    <t>Primary energy production is projected to increase at least six-fold by 2030, about ten times expected energy demand growth, making Mozambique a leading natural gas and coal producer; electrification unlikely to exceed 45%.</t>
  </si>
  <si>
    <t>first integrated long-run scenario model for Mozambique, locally collected energy statistics, project-by-project supply detail, embedded biomass and transport models</t>
  </si>
  <si>
    <t>intentionally fairly simple and straightforward assumptions; energy efficiency improvements left for future research</t>
  </si>
  <si>
    <t>Eduardo Mondlane University, Maputo, Mozambique; VU University, Amsterdam, The Netherlands</t>
  </si>
  <si>
    <t>https://doi.org/10.1016/j.eneco.2016.08.010</t>
  </si>
  <si>
    <t>O Babatunde and O Olanrewaju</t>
  </si>
  <si>
    <t>Integration of solar PV, fuel cell, and hydrogen storage systems for sustainable desalination: techno-economic and multi-criteria decision-making analysis</t>
  </si>
  <si>
    <t>To assess the techno-economic, environmental, and reliability performance of solar PV/fuel cell/battery/electrolyzer/hydrogen storage systems for powering seawater desalination plants in four South African coastal locations and rank alternatives using multi-criteria decision-making.</t>
  </si>
  <si>
    <t>Alexandra Bay emerged as the optimal location with lowest total net present cost ($122,742), levelized cost of energy ($0.242/kWh), levelized cost of water ($0.796/m3), and 100% essential load reliability, while fuel cell capacity factors remained low (0.38–0.84%), suggesting battery storage alone may suffice.</t>
  </si>
  <si>
    <t>Durban University of Technology</t>
  </si>
  <si>
    <t>https://doi.org/10.1016/j.ecmx.2025.101498</t>
  </si>
  <si>
    <t>babatundeom@ieee.org</t>
  </si>
  <si>
    <t>H Kumba et al.</t>
  </si>
  <si>
    <t>Integration of Renewable Energy Technologies for Sustainable Development in South Africa: A Focus on Grid-Connected PV Systems</t>
  </si>
  <si>
    <t>To assess the techno-economic feasibility and optimize the design of a grid-connected photovoltaic system in Lephalale, South Africa and evaluate its environmental impact.</t>
  </si>
  <si>
    <t>Grid-connected PV is feasible; Scenario A (30° tilt, 3819 modules) produces 1720 MWh/year with lower installation cost and a payback of about 1.3 years.</t>
  </si>
  <si>
    <t>Durban University of Technology, Midlands State University</t>
  </si>
  <si>
    <t>ZA, ZW</t>
  </si>
  <si>
    <t>https://doi.org/10.3390/en17122823</t>
  </si>
  <si>
    <t>22176504@dut4life.ac.za</t>
  </si>
  <si>
    <t>R Agadi et al.</t>
  </si>
  <si>
    <t>Integration of renewable energy resources into the water-energy-food nexus–Modeling a demand side management approach and application to a microgrid farm in Morocco</t>
  </si>
  <si>
    <t>To model the water-energy-food nexus of an off-grid farm in Morocco using AnyMOD and CropWat, and compare irrigation timing scenarios to optimize renewable energy and water supply.</t>
  </si>
  <si>
    <t>A smart microgrid optimizing irrigation timing around solar availability yields 39% lower system costs than fixed daytime irrigation and requires minimal battery storage.</t>
  </si>
  <si>
    <t>Technical University of Berlin, German Institute for Economic Research (DIW Berlin)</t>
  </si>
  <si>
    <t>https://doi.org/10.3389/frevc.2023.1200703</t>
  </si>
  <si>
    <t>rea@wip.tu-berlin.de</t>
  </si>
  <si>
    <t>Yassine Bouroumeid et al.</t>
  </si>
  <si>
    <t>Integration of photovoltaic systems in Algeria's building electrical network: technical and financial analysis</t>
  </si>
  <si>
    <t>To assess the technical and financial feasibility of a grid-connected photovoltaic system on a university parking lot in Sidi Bel Abbès, Algeria, comparing grid-only and grid-plus-PV scenarios.</t>
  </si>
  <si>
    <t>The grid-plus-PV hybrid system becomes more profitable than grid-only after about a decade, yielding significant savings over 25 years.</t>
  </si>
  <si>
    <t>ICEPS Laboratory, Djillali Liabes University of Sidi-Bel-Abbes; APELEC Laboratory, Djillali Liabes University of Sidi-Bel-Abbes</t>
  </si>
  <si>
    <t>https://doi.org/10.54021/seesv5n1-087</t>
  </si>
  <si>
    <t>bouroumeid.yassine@yahoo.com</t>
  </si>
  <si>
    <t>Integration of Microgrids and Electric Vehicle Technologies in the National Grid as the Key Enabler to the Sustainable Development for Rwanda</t>
  </si>
  <si>
    <t>To assess the economic impact of integrating a grid-connected solar PV microgrid with storage and a managed EV charging station in Rwanda.</t>
  </si>
  <si>
    <t>The proposed system reduces net present cost from $1,715,610 to -$15,480,080 and LCOE from $0.259/kWh to -$0.103/kWh, with annual savings of $1.73 million.</t>
  </si>
  <si>
    <t>Huaqiao University, Africa Centre of Excellence in Energy for Sustainable Development, University of Rwanda, School of Education, University of Rwanda, Fujian Province Key Laboratory of Automotive Electronics and Electric Drive, Fujian University of Technology, Department of Climate Change Observatory Secretariat, Ministry of Education, Kigali, Rwanda, School of Electrical Engineering and Automation, Tianjin Polytechnic University, Kenya Industrial Research and Development Institute, Hello Renewables Ltd.</t>
  </si>
  <si>
    <t>CN, RW, KE</t>
  </si>
  <si>
    <t>https://doi.org/10.1155/2021/9928551</t>
  </si>
  <si>
    <t>wch@hqu.edu.cn</t>
  </si>
  <si>
    <t>M.D. Sklar-Chik et al.</t>
  </si>
  <si>
    <t>INTEGRATION COSTS OF RENEWABLE ENERGY TECHNOLOGIES IN FUTURE ENERGY GENERATION SCENARIOS</t>
  </si>
  <si>
    <t>To assess the integration costs of renewable energy technologies in future energy generation scenarios for South Africa using a PLEXOS bottom-up hourly simulation.</t>
  </si>
  <si>
    <t>System costs for 2030 were R0.39/kWh in the base case and R0.48/kWh in the constrained case, and sensitivity analysis showed the demand forecast was the largest contributor to cost changes.</t>
  </si>
  <si>
    <t>integrates all simulation phases, day-ahead dispatch and forecasting functionality, bottom-up simulation modelling</t>
  </si>
  <si>
    <t>single node model with no grid infrastructure, small-scale projects excluded, no maintenance events, detailed solar and wind resource data not used</t>
  </si>
  <si>
    <t>Energy Exemplar LLC, Stellenbosch University, Victoria University of Wellington</t>
  </si>
  <si>
    <t>US, ZA, NZ</t>
  </si>
  <si>
    <t>https://doi.org/10.7166/29-2-1801</t>
  </si>
  <si>
    <t>mark.sklar.chik@gmail.com</t>
  </si>
  <si>
    <t>M Brenna et al.</t>
  </si>
  <si>
    <t>Integration and Optimization of Renewables and Storages for Rural Electrification</t>
  </si>
  <si>
    <t>To assess optimal configurations of renewables and storage for a rural microgrid in Abiy Addi, Ethiopia, minimizing cost and ensuring reliability.</t>
  </si>
  <si>
    <t>PV-Wind-Hydro-Battery is the optimal 100% renewable microgrid configuration with a levelized cost of energy of $0.09/kWh and net present cost of $7,011,074.</t>
  </si>
  <si>
    <t>https://doi.org/10.3390/su8100982</t>
  </si>
  <si>
    <t>michela.longo@polimi.it</t>
  </si>
  <si>
    <t>Samuel Effiom et al.</t>
  </si>
  <si>
    <t>Integrating sustainable wind power into Nigeria’s energy system: an analysis of excess electricity, CO2 emissions reduction, and fuel demand implications</t>
  </si>
  <si>
    <t>To assess the integration of sustainable wind power into Nigeria's energy system, focusing on effects on excess electricity, CO2 emissions reduction, and fuel demand under different regulatory scenarios.</t>
  </si>
  <si>
    <t>Increasing wind power capacity with heat pump integration reduces CO2 emissions by about 28% and fuel demand by up to 65% by 2050, while eliminating excess electricity under flexible regulation.</t>
  </si>
  <si>
    <t>system flexibility, CO2 emissions reduction, fuel demand reduction, wind energy integration, heat pump integration</t>
  </si>
  <si>
    <t>increase in CEEP without regulations</t>
  </si>
  <si>
    <t>University of Cross River State, Calabar, Nigeria, University of Calabar, Calabar, Nigeria, University of Portharcourt, Portharcourt, Nigeria, University of Florida, USA</t>
  </si>
  <si>
    <t>https://doi.org/10.55670/fpll.fusus.3.2.2</t>
  </si>
  <si>
    <t>samueloliver@unicross.edu.ng</t>
  </si>
  <si>
    <t>Isaka J. Mwakitalima et al.</t>
  </si>
  <si>
    <t>Integrating Solar Photovoltaic Power Source and Biogas Energy-Based System for Increasing Access to Electricity in Rural Areas of Tanzania</t>
  </si>
  <si>
    <t>To assess the techno-economic viability of an off-grid hybrid solar PV-biogas-battery system for supplying electricity to Simboya village in Mbeya, Tanzania, and to compare it with PV-diesel and diesel-only options.</t>
  </si>
  <si>
    <t>The hybrid PV-biogas-battery system has the lowest NPC of $106,383.50 and LCOE of $0.1109/kWh among the three configurations, with negligible GHG emissions; the grey wolf optimization further reduces NPC to $85,106.80 and LCOE to $0.0887/kWh.</t>
  </si>
  <si>
    <t>Department of Electrical Engineering, Delhi Technological University, Delhi, India, Department of Electrical and Power Engineering, Mbeya University of Science and Technology, Mbeya, Tanzania</t>
  </si>
  <si>
    <t>IN, TZ</t>
  </si>
  <si>
    <t>https://doi.org/10.1155/2023/7950699</t>
  </si>
  <si>
    <t>mwakitalimaisaka0@gmail.com</t>
  </si>
  <si>
    <t>Alpha A. Ndah et al.</t>
  </si>
  <si>
    <t>Integrating Solar and Biomass Energy for Sustainable Off-Grid Power Solutions in Adadu Community, Nasarawa State, Nigeria</t>
  </si>
  <si>
    <t>To assess the techno-economic feasibility of integrating solar and biomass energy into an off-grid hybrid renewable energy system for rural electrification in Adadu community, Nigeria.</t>
  </si>
  <si>
    <t>The optimal hybrid system with PV, biomass, and ABB-M1 battery achieves a net present cost of $1.97 million, cost of energy of $0.0467/kWh, and 100% renewable fraction with minimal CO2 emissions.</t>
  </si>
  <si>
    <t>Joseph Sarwuan Tarka University, Federal Polytechnic Nasarawa, Federal Polytechnic Idah</t>
  </si>
  <si>
    <t>https://doi.org/10.7759/s44388-024-00001-y</t>
  </si>
  <si>
    <t>Nuhu Caleb Amulah</t>
  </si>
  <si>
    <t>Integrating Renewable Energy into Nigeria’s Energy Supply Mix</t>
  </si>
  <si>
    <t>To develop and validate a 2017 reference energy system model for Nigeria and explore 2030 and 2050 renewable energy scenarios using EnergyPLAN.</t>
  </si>
  <si>
    <t>Renewable energy share in electricity production can increase from 20.2% in 2017 to 37.88% in 2030 and 71.20% in 2050.</t>
  </si>
  <si>
    <t>Department of Mechanical Engineering, Faculty of Engineering, University of Maiduguri</t>
  </si>
  <si>
    <t>https://doi.org/10.21622/RESD.2022.08.1.011</t>
  </si>
  <si>
    <t>amulahn@unimaid.edu.ng</t>
  </si>
  <si>
    <t>A Barbieri and M Daddi</t>
  </si>
  <si>
    <t>Integrating Hydrological Constraints for Hydropower in Energy Models: The case study of the Zambezi River Basin in the Southern African Power Pool</t>
  </si>
  <si>
    <t>To integrate hydrological constraints for hydropower into an energy model of the Southern African Power Pool using Calliope, and evaluate impacts on production under different hydrological scenarios.</t>
  </si>
  <si>
    <t>Calliope_hydro reduces hydropower overestimation; for Zimbabwe 1998, its hydro share was 28% versus 59% in Calliope_base, close to the observed 29%.</t>
  </si>
  <si>
    <t>improved hydropower characterization, capturing reservoir dynamics, high spatial and temporal resolution</t>
  </si>
  <si>
    <t>imperfect spillage modelling, external loop convergence not always achieved, high computational effort</t>
  </si>
  <si>
    <t>https://doi.org/10.5194/egusphere-egu2020-11722</t>
  </si>
  <si>
    <t>Anteneh G Dagnachew et al.</t>
  </si>
  <si>
    <t>IMAGE-TIMER and MESSAGE-Access</t>
  </si>
  <si>
    <t>Integrating energy access, efficiency and renewable energy policies in sub-Saharan Africa: a model-based analysis</t>
  </si>
  <si>
    <t>AO, BF, BI, BJ, BW, CD, CF, CG, CI, CM, CV, DJ, ER, ET, GA, GH, GM, GN, GQ, GW, KE, KM, LR, LS, MG, ML, MR, MU, MW, MZ, NA, NE, NG, RW, SC, SD, SL, SN, SO, SS, ST, SZ, TD, TG, TZ, UG, ZA, ZM, ZW</t>
  </si>
  <si>
    <t>49</t>
  </si>
  <si>
    <t>To explore the synergies and trade-offs between universal access to clean and modern energy, higher energy efficiency, and increased renewable energy deployment in sub-Saharan Africa.</t>
  </si>
  <si>
    <t>Integrating the three SDG7 targets could reduce residential final energy consumption by up to 25%, cut annual residential emissions by a third, and lower energy-related investments by up to 30% relative to pursuing universal access alone.</t>
  </si>
  <si>
    <t>captures uncertainties from distinct model structures and data</t>
  </si>
  <si>
    <t>does not consider productive uses or other sectors; does not address institutional, governance or financial barriers; limited reliable data on end-use energy</t>
  </si>
  <si>
    <t>PBL Netherlands Environmental Assessment Agency, Copernicus Institute of Sustainable Development, Utrecht University, International Institute for Applied Systems Analysis (IIASA)</t>
  </si>
  <si>
    <t>NL, AT</t>
  </si>
  <si>
    <t>https://doi.org/10.1088/1748-9326/abcbb9</t>
  </si>
  <si>
    <t>Anteneh.dagnachew@pbl.nl</t>
  </si>
  <si>
    <t>J.O. Eko and M.C. Paul</t>
  </si>
  <si>
    <t>Integrated Sustainable Energy for Sub-Saharan Africa: A Case Study of Machinga Boma in Malawi</t>
  </si>
  <si>
    <t>To assess the techno-economic performance of off-grid integrated solar, wind, and diesel hybrid systems for electrifying the Machinga Boma community in Malawi.</t>
  </si>
  <si>
    <t>The PV/diesel/battery system with 750 kWp PV, 460 kW diesel generator, and 3000 kWh battery is the most optimal configuration, with a cost of energy of $0.339/kWh and 87.6% renewable fraction.</t>
  </si>
  <si>
    <t>James Watt School of Engineering, University of Glasgow, Glasgow G12 8QQ, UK</t>
  </si>
  <si>
    <t>https://doi.org/10.3390/en14196330</t>
  </si>
  <si>
    <t>Manosh.Paul@glasgow.ac.uk</t>
  </si>
  <si>
    <t>Babak Khavari et al.</t>
  </si>
  <si>
    <t>OnSSET and OnStove</t>
  </si>
  <si>
    <t>Integrated geospatial modelling for the achievement of universal energy access in Kenya</t>
  </si>
  <si>
    <t>To assess integrated planning for universal electricity and clean cooking access in Kenya by soft-linking OnSSET and OnStove.</t>
  </si>
  <si>
    <t>Integrated planning increases grid connections from 62% to 72% and raises investment needs from 3.3 to 4.5 billion USD while increasing electric cooking adoption to 85-91%.</t>
  </si>
  <si>
    <t>KTH Royal Institute of Technology, Strathmore University, Nuvoni Centre for Innovation Research, World Resources Institute, Clean Cooking Alliance, University of Oxford</t>
  </si>
  <si>
    <t>SE, KE, US, GB</t>
  </si>
  <si>
    <t>https://doi.org/10.1038/s44406-025-00017-1</t>
  </si>
  <si>
    <t>Uchenna Godswill Onu et al.</t>
  </si>
  <si>
    <t>Integrated design of photovoltaic power generation plant with pumped hydro storage system and irrigation facility at the Uhuelem-Amoncha African community</t>
  </si>
  <si>
    <t>To design an integrated photovoltaic power generation plant with pumped hydro storage and irrigation for the Uhuelem-Amoncha community in Nigeria and to assess its technical and economic feasibility using HOMER.</t>
  </si>
  <si>
    <t>The PV-pumped hydro system with 98.4 kW PV, two 245 kWh pumped hydro units, and 20.8 kW converter achieves a net present cost of US$194,385, cost of energy of US$0.129/kWh, and power supply probability of 99.9%, while also providing irrigation water.</t>
  </si>
  <si>
    <t>Institute of Electrical Systems and Energy, Federal University of Itajubá, Brazil</t>
  </si>
  <si>
    <t>https://doi.org/10.1016/j.renene.2022.08.059</t>
  </si>
  <si>
    <t>uchmangod@gmail.com</t>
  </si>
  <si>
    <t>M. A. Nyasapoh et al.</t>
  </si>
  <si>
    <t>INTEGRATED ASSESSMENT OF NUCLEAR-RENEWABLE HYBRID ENERGY SYSTEMS: A PATHWAY TO SUSTAINABLE AND RESILIENT INDUSTRIAL ELECTRIFICATION IN GHANA</t>
  </si>
  <si>
    <t>To assess the feasibility and economic viability of a nuclear-renewable hybrid energy system for sustainable industrial electrification in Ghana.</t>
  </si>
  <si>
    <t>The hybrid system achieves an LCOE of $0.1846/kWh, 34% lower than Ghana's grid tariff, and reduces CO2 emissions by 15,824,965 kg annually.</t>
  </si>
  <si>
    <t>University of Energy and Natural Resources, Ghana Atomic Energy Commission, University of Ghana, Wadi Alshatti University, Islamic University of Gaza, Imperial College London</t>
  </si>
  <si>
    <t>GH, LY, PS, GB</t>
  </si>
  <si>
    <t>https://doi.org/10.26437/ajar.v11i2.969</t>
  </si>
  <si>
    <t>mark.nyasapoh.stu@uenr.edu.gh</t>
  </si>
  <si>
    <t>D Kofi et al.</t>
  </si>
  <si>
    <t>RETSceen</t>
  </si>
  <si>
    <t>Innovative design of grid connected solar/diesel hybrid system using RETScreen software</t>
  </si>
  <si>
    <t>To assess the techno-economic feasibility of a grid-connected solar PV/diesel hybrid system for a warehouse in Accra, Ghana using RETScreen and HOMER.</t>
  </si>
  <si>
    <t>The hybrid system reduces GHG emissions by 78% and achieves a payback period of 4.6 years, with a levelized cost of electricity of $0.076/kWh, significantly cheaper than grid electricity.</t>
  </si>
  <si>
    <t>Regional Maritime University, Accra Technical University, University of Ghana, University of Cape-Coast</t>
  </si>
  <si>
    <t>https://doi.org/10.1088/1755-1315/1042/1/012018</t>
  </si>
  <si>
    <t>acakpovia@gmail.com</t>
  </si>
  <si>
    <t>G Baccouche et al.</t>
  </si>
  <si>
    <t>Influence of initial capital on optimal sizing of grid-connected photovoltaic system: A case study in Tunisia</t>
  </si>
  <si>
    <t>To assess the influence of initial capital constraints on the optimal sizing and economic-environmental performance of a grid-connected photovoltaic system in Sousse, Tunisia.</t>
  </si>
  <si>
    <t>Self-consumption (0% grid sales) becomes economically optimal when initial investment exceeds TND 8 million, achieving a COE of 0.130 TND/kWh and reducing CO2 emissions to 1490 kg/year.</t>
  </si>
  <si>
    <t>University of Monastir, University of Sousse, University of Tunis El Manar, King Saud University, University of Picardie Jules Verne</t>
  </si>
  <si>
    <t>TN,SA,FR</t>
  </si>
  <si>
    <t>https://doi.org/10.1016/j.energy.2025.137445</t>
  </si>
  <si>
    <t>gaithbaccouche@yahoo.fr</t>
  </si>
  <si>
    <t>Ioannis Pappis et al.</t>
  </si>
  <si>
    <t>Influence of Electrification Pathways in the Electricity Sector of Ethiopia—Policy Implications Linking Spatial Electrification Analysis and Medium to Long-Term Energy Planning</t>
  </si>
  <si>
    <t>To assess the influence of electrification pathways on Ethiopia's electricity sector by soft-linking spatial electrification analysis (OnSSET) and medium to long-term energy planning (OSeMOSYS) under three scenarios.</t>
  </si>
  <si>
    <t>Ethiopia needs to diversify its power generation system to achieve universal access and cover future electricity needs, with grid supplying 65% of newly electrified population by 2025 and electricity exports increasing to 17 TWh by 2065.</t>
  </si>
  <si>
    <t>open-source, geographically explicit, co-developed with local stakeholders, transparency</t>
  </si>
  <si>
    <t>deterministic, uncertainty not examined, environmental and socio-economic impacts not considered, economy-wide interactions not accounted</t>
  </si>
  <si>
    <t>KTH Royal Institute of Technology, Addis Ababa University, University College London, Loughborough University, Imperial College London</t>
  </si>
  <si>
    <t>SE, ET, GB</t>
  </si>
  <si>
    <t>10% (New Policy), 20% (Slow Down), 8.5% (Big Business)</t>
  </si>
  <si>
    <t>https://doi.org/10.3390/en14041209</t>
  </si>
  <si>
    <t>R Segurado et al.</t>
  </si>
  <si>
    <t>Increasing the penetration of renewable energy resources in S. Vicente, Cape Verde</t>
  </si>
  <si>
    <t>To analyse scenarios for increasing renewable energy penetration in the electricity and water supply systems of S. Vicente Island, Cape Verde, using H2RES with wind, pumped hydro and desalination.</t>
  </si>
  <si>
    <t>Renewable sources can provide more than 30% of yearly electricity (up to 71% with 100% hourly intermittent penetration), and wind-powered desalination can supply over 50% of water demand.</t>
  </si>
  <si>
    <t>important and stable wind resources, Mont Verde suitable for pumped hydro, integrated energy-water approach increases efficiency</t>
  </si>
  <si>
    <t>scenarios need environmental and financial analysis, reservoir sites and wind turbine locations must be examined</t>
  </si>
  <si>
    <t>Department of Mechanical Engineering, Instituto Superior Técnico, Lisbon, Portugal; Department of Energy, Power Engineering and Environment, Faculty of Mechanical Engineering and Naval Architecture, University of Zagreb, Zagreb, Croatia</t>
  </si>
  <si>
    <t>PT, HR</t>
  </si>
  <si>
    <t>https://doi.org/10.1016/j.apenergy.2010.07.005</t>
  </si>
  <si>
    <t>raquelsegurado@ist.utl.pt</t>
  </si>
  <si>
    <t>Nandi Moksnes et al.</t>
  </si>
  <si>
    <t>GEOSeMOSYS</t>
  </si>
  <si>
    <t>Increasing spatial and temporal resolution in energy system optimisation model – The case of Kenya</t>
  </si>
  <si>
    <t>To increase spatial and temporal resolution in an energy system optimisation model and apply it to Kenya to assess cost-optimal techno-economic solutions for universal electricity access.</t>
  </si>
  <si>
    <t>In the reference scenario, the optimal supply option for the unelectrified population is PV panels with batteries, while high-demand scenarios shift to grid and mini-grid; planned power plants are oversupplied.</t>
  </si>
  <si>
    <t>high spatial resolution, simultaneously models decentralised and centralised supply, open-source and open-access data, provides marginal cost insights, captures trade-offs between supply options</t>
  </si>
  <si>
    <t>coarse spatial resolution, LP allows continuous variables leading to unrealistic small installations, no power flow modelling, long computational time, electrification algorithm hard to validate, no reserve margin</t>
  </si>
  <si>
    <t>KTH Royal Institute of Technology, Sweden, Loughborough University, UK, Imperial College London, UK</t>
  </si>
  <si>
    <t>SE, GB</t>
  </si>
  <si>
    <t>https://doi.org/10.1016/j.esr.2023.101263</t>
  </si>
  <si>
    <t>Mohamed Hamdi et al.</t>
  </si>
  <si>
    <t>Incorporating operational constraints into long-term energy planning: The case of the Egyptian power system under high share of renewables</t>
  </si>
  <si>
    <t>To assess the short-term operational feasibility of Egypt's power system under high renewable penetration, validating the long-term plan up to 2040 using PLEXOS unit commitment and economic dispatch.</t>
  </si>
  <si>
    <t>By 2040, 69.5% of electricity can come from renewables (excluding hydro) with average short-run marginal cost of 7.8 USD/MWh, but traditional generators face excessive cycling; operational adjustments reduce renewable curtailment to 1.2%.</t>
  </si>
  <si>
    <t>widely available software tools, updated real data from Egyptian grid operator, first detailed operational study</t>
  </si>
  <si>
    <t>copper plate transmission assumption, deterministic approach for hydro, P50 exceedance probabilities, no climate change effects</t>
  </si>
  <si>
    <t>Mechanical Power Engineering Department, Faculty of Engineering, Zagazig University, Zagazig, Egypt</t>
  </si>
  <si>
    <t>https://doi.org/10.1016/j.energy.2024.131619</t>
  </si>
  <si>
    <t>mhamdyi@zu.edu.eg</t>
  </si>
  <si>
    <t>A.A. Velásquez et al.</t>
  </si>
  <si>
    <t>Improving vaccination access through off-grid electrification: An assessment in Ghana</t>
  </si>
  <si>
    <t>To develop an integrated methodology combining geospatial analysis, energy system modelling, and multi-criteria analysis to identify off-grid healthcare facilities in Ghana and determine cost-effective electrification strategies.</t>
  </si>
  <si>
    <t>PV-battery-diesel hybrid systems have two to three times lower LCOE and up to 30 times lower CO2 emissions than diesel-only systems, and electrifying 184 off-grid healthcare facilities would improve healthcare access for nearly one million people.</t>
  </si>
  <si>
    <t>Reiner Lemoine Institut, Arizona State University</t>
  </si>
  <si>
    <t>DE, US</t>
  </si>
  <si>
    <t>https://doi.org/10.1016/j.esd.2025.101794</t>
  </si>
  <si>
    <t>avia.linke@rl-institut.de</t>
  </si>
  <si>
    <t>D Yamegueu et al.</t>
  </si>
  <si>
    <t>Improving the performance of PV/diesel microgrids via integration of a battery energy storage system: the case of Bilgo village in Burkina Faso</t>
  </si>
  <si>
    <t>To assess the techno-economic and environmental performance of integrating battery storage into an existing PV/diesel microgrid in Bilgo village, Burkina Faso.</t>
  </si>
  <si>
    <t>The PV/diesel/battery configuration is optimal with the lowest LCOE of US$0.524/kWh and reduces CO2 emissions by about 30% compared to diesel-only.</t>
  </si>
  <si>
    <t>Institut International d’Ingénierie de l’Eau et de l’Environnement (2iE), Burkina Faso; Pan-African University Institute for Water and Energy Sciences (PAUWES), Algeria; FasoBiogaz, Burkina Faso</t>
  </si>
  <si>
    <t>BF, DZ</t>
  </si>
  <si>
    <t>https://doi.org/10.1186/s13705-024-00480-1</t>
  </si>
  <si>
    <t>daniel.yamegueu@2ie-edu.org</t>
  </si>
  <si>
    <t>F Tonini et al.</t>
  </si>
  <si>
    <t>System Dynamics</t>
  </si>
  <si>
    <t>Improving Sustainable Access to Electricity in Rural Tanzania: A System Dynamics Approach to the Matembwe Village</t>
  </si>
  <si>
    <t>To assess the impact of complementary activities (microcredit, capacity building, exogenously financed IGAs, and MVC demand) on rural electrification and socio-economic development in Matembwe village, Tanzania, using a system dynamics model.</t>
  </si>
  <si>
    <t>Microcredit increases electricity connections by 17% and average income by 69%; MVC demand raises income by 22%, while other complementary actions have negligible effects.</t>
  </si>
  <si>
    <t>Politecnico di Milano, CEFA Onlus</t>
  </si>
  <si>
    <t>https://doi.org/10.3390/en15051902</t>
  </si>
  <si>
    <t>francesco.tonini@polimi.it</t>
  </si>
  <si>
    <t>G. Sengi and E. Ntagwirumugara</t>
  </si>
  <si>
    <t>Improving reliability of the power distribution system in Goma (DRC) using solar distributed generation</t>
  </si>
  <si>
    <t>To evaluate the reliability of Goma's power distribution system and design and assess the techno-economic feasibility of solar distributed generation to improve reliability.</t>
  </si>
  <si>
    <t>Solar distributed generation improves system reliability by up to 76%, reducing SAIFI from 364.878 to 12.247 and SAIDI from 1478.7 to 37.067, and the investment is economically feasible for most feeders.</t>
  </si>
  <si>
    <t>University of Rwanda, Sapientia Catholic University</t>
  </si>
  <si>
    <t>RW, CD</t>
  </si>
  <si>
    <t>https://dx.doi.org/10.17159/2413-3051/2021/v32i4a11207</t>
  </si>
  <si>
    <t>gislsengi@gmail.com</t>
  </si>
  <si>
    <t>Paxis Marques João Roque et al.</t>
  </si>
  <si>
    <t>Improvement of Stand-Alone Solar PV Systems in the Maputo Region by Adapting Necessary Parameters</t>
  </si>
  <si>
    <t>To evaluate the influence of installation and operation parameters on the power output of stand-alone solar PV systems in the Maputo region and to optimize tilt, azimuth and ventilation for improved performance.</t>
  </si>
  <si>
    <t>Optimal tilt is 23±2° and azimuth 11±1°; optimal gap between module and roof is 0.2 m. Backside temperature below 20°C maximises output, with LCOE 15.40 ¢/kWh (37% below utility tariff).</t>
  </si>
  <si>
    <t>https://doi.org/10.3390/en14144357</t>
  </si>
  <si>
    <t>paxis@uem.mz</t>
  </si>
  <si>
    <t>C Okereke et al.</t>
  </si>
  <si>
    <t>Implications of the power sector emissions on the deep decarbonisation of Nigeria: evaluating long-term model based scenarios</t>
  </si>
  <si>
    <t>To assess the implications of the power sector's emissions on Nigeria's net-zero goal by 2060 under three scenarios modelled in LEAP, assuming universal energy access by 2030.</t>
  </si>
  <si>
    <t>Nigeria can reduce power sector emissions from 112.5 MMT CO2-eq to 0.5, 0.1, and 0.1 MMT in CPS, GES, and RES by 2060 while achieving universal access, but requires 398, 250, or 347 GW capacity and major solar or CCS deployment.</t>
  </si>
  <si>
    <t>first of its kind</t>
  </si>
  <si>
    <t>School of Policy Studies, University of Bristol, UK, Department of Mechanical Engineering, Faculty of Engineering, Delta State University, Nigeria, Energy and Thermofluid Research Group, Department of Mechanical Engineering, University of Port Harcourt, Nigeria, Center for Climate Change and Development, Alex Ekwueme Federal University Ndufu Alike Ikwo, Nigeria, Grantham Research Institute on Climate Change and The Environment, London School of Economics, UK</t>
  </si>
  <si>
    <t>https://doi.org/10.1007/s10584-025-04074-4</t>
  </si>
  <si>
    <t>kowebor@delsu.edu.ng</t>
  </si>
  <si>
    <t>L Bouseba and A Chaker</t>
  </si>
  <si>
    <t>Implementing of a grid-connected PV energy system in building with medium consumption: A techno- economic case study</t>
  </si>
  <si>
    <t>To assess the technical and economic feasibility of optimally sizing a grid-connected PV system for a medium-consumption building in Constantine, Algeria.</t>
  </si>
  <si>
    <t>The optimal grid-connected PV system without storage supplies 81.3% of the institute's electricity demand at an NPC of $748,413 and COE of $0.0894/kWh, cutting CO2 emissions by 68%.</t>
  </si>
  <si>
    <t>Energy Physics Laboratory, Department of Physics, University of Mentouri Brothers Constantine1, Constantine, Algeria</t>
  </si>
  <si>
    <t>https://doi.org/10.1016/j.enbuild.2024.114929</t>
  </si>
  <si>
    <t>louizabouseba@gmail.com</t>
  </si>
  <si>
    <t>Santos Kihwele</t>
  </si>
  <si>
    <t>Implementation of a carbon-neutral PV+BESS system - A case study of KNAUF gypsum Tanzania</t>
  </si>
  <si>
    <t>To assess the techno-economic feasibility of a 2.966 MWp PV and 2 MW/8 MWh BESS system at KNAUF Gypsum Tanzania to reduce emissions, lower energy costs, and enhance reliability.</t>
  </si>
  <si>
    <t>The PV+BESS solution reduces the energy-related carbon footprint to 64% and cuts annual energy costs by 65%, achieving a 6-year payback period, meeting 52% of factory demand.</t>
  </si>
  <si>
    <t>Department of Electrical Engineering, College of Engineering and Technology, University of Dar es Salaam, Tanzania</t>
  </si>
  <si>
    <t>https://doi.org/10.65085/2507-7961.1104</t>
  </si>
  <si>
    <t>A Dhakouani et al.</t>
  </si>
  <si>
    <t>Impacts of energy efficiency policies on the integration of renewable energy</t>
  </si>
  <si>
    <t>To assess how a planned decrease in power system reliability, via peak clipping as scheduled outages, could enable higher renewable energy integration in Tunisia's power system.</t>
  </si>
  <si>
    <t>Decreasing system reliability from 99% to 97% cuts total costs by $0.12–0.14 billion over 2010–2030, making a 30% renewable scenario cost-competitive with business-as-usual; wind and centralized PV dominate investments.</t>
  </si>
  <si>
    <t>open-source, accessible, flexible long-term optimization</t>
  </si>
  <si>
    <t>not demand-oriented, simulation time increases with more time slices</t>
  </si>
  <si>
    <t>Université de Tunis El Manar, Ecole Nationale d'Ingénieurs de Tunis</t>
  </si>
  <si>
    <t>https://doi.org/10.1016/j.enpol.2019.110922</t>
  </si>
  <si>
    <t>essia.znouda@enit.utm.tn</t>
  </si>
  <si>
    <t>Joseph Pemndje et al.</t>
  </si>
  <si>
    <t>Impact of Using Renewable Energy on the Cost of Electricity and Environment in Northern Cameroon</t>
  </si>
  <si>
    <t>To assess and compare the cost of energy, renewable fraction, and emissions of hybrid PV-wind-diesel-battery systems for four off-grid facilities in Northern Cameroon over 25 years.</t>
  </si>
  <si>
    <t>Hybrid renewable systems achieve low COE of $0.412–0.467/kWh, renewable fractions above 80%, and about seven times lower GHG emissions than diesel-only operation.</t>
  </si>
  <si>
    <t>Local Materials Promotion Authority/MIPROMALO, Wind Energy Research Laboratory (WERL), Université du Québec à Rimouski, IUT Fotso Victor of Bandjoun, University of Dschang</t>
  </si>
  <si>
    <t>CM, CA</t>
  </si>
  <si>
    <t>https://doi.org/10.30501/jree.2016.70098</t>
  </si>
  <si>
    <t>joseph.pemndje@gmail.com</t>
  </si>
  <si>
    <t>A. Benallal et al.</t>
  </si>
  <si>
    <t>Impact of Capacity Shortage on The Feasibility of PV-Wind Hybrid Systems in Africa</t>
  </si>
  <si>
    <t>To assess the techno-economic feasibility of a PV-wind hybrid system with capacity shortage for a Saharan village in Algeria using HOMER.</t>
  </si>
  <si>
    <t>Allowing 0.5% capacity shortage reduced total system cost and energy cost by 18% while causing only 123 hours of outage per year.</t>
  </si>
  <si>
    <t>Wind Energy Laboratory, University of Quebec At Rimouski; Department of Electronics, University of Blida 1</t>
  </si>
  <si>
    <t>CA, DZ</t>
  </si>
  <si>
    <t>http://dx.doi.org/10.24018/ejenergy.2022.2.3.63</t>
  </si>
  <si>
    <t>benallal.abdellah@hotmail.com</t>
  </si>
  <si>
    <t>M Missoum et al.</t>
  </si>
  <si>
    <t>TRNSYS and HOMER</t>
  </si>
  <si>
    <t>Impact of a grid-connected PV system application in a bioclimatic house toward the zero energy status in the north of Algeria</t>
  </si>
  <si>
    <t>To estimate energy performance of a bioclimatic house equipped with solar heating and investigate its conversion into a zero energy house using grid-connected PV in north Algeria.</t>
  </si>
  <si>
    <t>Conversion to zero energy house is feasible, but return on investment is 35 years due high solar costs and low conventional energy prices.</t>
  </si>
  <si>
    <t>https://doi.org/10.1016/j.enbuild.2016.07.005</t>
  </si>
  <si>
    <t>missoum1976@hotmail.fr</t>
  </si>
  <si>
    <t>Abiodun Suleiman Momodu et al.</t>
  </si>
  <si>
    <t>Electricity Planning-Low-Carbon Development</t>
  </si>
  <si>
    <t>Low-carbon development strategy for the West African electricity system: preliminary assessment using System dynamics approach</t>
  </si>
  <si>
    <t>To develop a System Dynamics model to assess low-carbon development strategies for the West African Power Pool electricity system and identify key policy leverage points.</t>
  </si>
  <si>
    <t>Four high leverage points were identified for policy intervention: capacity factor, emission factor, time to adjust capacity, and expectation formation, which can guide policies on resource mix and investment.</t>
  </si>
  <si>
    <t>Obafemi Awolowo University,Kwame Nkrumah University of Science and Technology,University College London</t>
  </si>
  <si>
    <t>NG,GH,GB</t>
  </si>
  <si>
    <t>https://doi.org/10.1186/s13705-017-0113-4</t>
  </si>
  <si>
    <t>Musonye, X.S. et al.</t>
  </si>
  <si>
    <t>Low-Carbon Development Strategies for Power Generation Expansion in Sub-Saharan Africa: Insights from an Optimisation-Based Analysis for Kenya</t>
  </si>
  <si>
    <t>To assess the implication of three low-carbon policy instruments (carbon tax, renewable portfolio standard, and renewable subsidies) on Kenya’s power generation expansion from 2020 to 2050.</t>
  </si>
  <si>
    <t>A hybrid scenario combining a carbon tax and renewable energy subsidies emerges as the most effective and cost-efficient pathway for Kenya to meet its NDC emission reduction targets by 2050.</t>
  </si>
  <si>
    <t>high level of detail, ability to derive optimal solutions, using time slices for seasons and different times of the day</t>
  </si>
  <si>
    <t>does not consider financial limitations, power export and off-grid generation not considered, does not account for storage, does not account for short-term operational constraints</t>
  </si>
  <si>
    <t>Reykjavik University, GRÓ-Geothermal Training Program, Kenya Electricity Generating Company, University of Iceland</t>
  </si>
  <si>
    <t>IS, KE</t>
  </si>
  <si>
    <t>carbon tax, renewable energy subsidies</t>
  </si>
  <si>
    <t>https://doi.org/10.3390/en18051049</t>
  </si>
  <si>
    <t>hlynur@ru.is</t>
  </si>
  <si>
    <t>Babajide Epe Shari et al.</t>
  </si>
  <si>
    <t>Low Carbon Transition of Residential Electricity Consumption in Nigeria: A System Dynamics Modeling Approach</t>
  </si>
  <si>
    <t>To analyze the effects of prepaid electricity metering and the replacement of inefficient appliances on residential electricity consumption, energy savings, and carbon emissions in Nigeria.</t>
  </si>
  <si>
    <t>The availability of prepaid meters and efficient appliances motivates electricity saving behaviors and can reduce carbon emissions by 45% by 2050. Changes in electricity tariffs influence demand but not consumption due to supply insufficiencies.</t>
  </si>
  <si>
    <t>West African Science Service Centre on Climate Change and Adapted Land Use, Université Abdou Moumouni, Higher Colleges of Technology, Centre for Energy Research and Development, Obafemi Awolowo University</t>
  </si>
  <si>
    <t>NE, NG</t>
  </si>
  <si>
    <t>https://doi.org/10.11648/j.ijepe.20200901.12</t>
  </si>
  <si>
    <t>babadjide.s@edu.wascal.org</t>
  </si>
  <si>
    <t>Moses s Bass and Lopez-Agüera, A</t>
  </si>
  <si>
    <t>LONGTERM OPTIMIZATION MODEL FOR THE GAMBIA’S ENERGY TRANSITION</t>
  </si>
  <si>
    <t>To model The Gambia's long-term energy transition to provide insights on its capacity expansion planning and net-zero ambition.</t>
  </si>
  <si>
    <t>Under the official roadmap scenario, renewables account for only 11% of electricity generation by 2050. A 'new scenario' with high renewable penetration reduces CO2 emissions by 71% but is 29% more expensive.</t>
  </si>
  <si>
    <t>open-source energy modelling tool, longer time horizon</t>
  </si>
  <si>
    <t>assumption of the demand growth rate, technology costs assumed to remain constant</t>
  </si>
  <si>
    <t>Santiago de Compostela University</t>
  </si>
  <si>
    <t>https://doi.org/10.24084/repqj21.412</t>
  </si>
  <si>
    <t>mosess.bass@rai.usc.es</t>
  </si>
  <si>
    <t>Adugnaw Lake Temesgen et al.</t>
  </si>
  <si>
    <t>Long-term spatially explicit electricity demand scenarios for rural electrification: The case of Ethiopia</t>
  </si>
  <si>
    <t>To project long-term, spatially explicit electricity demand for households, productive users, and community institutions in Ethiopia, and to assess the impact of rising temperatures on this demand.</t>
  </si>
  <si>
    <t>National electricity demand could increase by 176-285% by 2050, with significant spatial variations. While rising temperatures increase national demand by only 0.53%, local demand in hotter regions could rise by up to 22.6%.</t>
  </si>
  <si>
    <t>Addis Ababa University,Chalmers University of Technology</t>
  </si>
  <si>
    <t>https://doi.org/10.1016/j.esr.2025.101931</t>
  </si>
  <si>
    <t>adugenetlake@gmail.com</t>
  </si>
  <si>
    <t>Md Alam Hossain Mondal and Claudia Ringler</t>
  </si>
  <si>
    <t>Long-term optimization of regional power sector development: Potential for cooperation in the Eastern Nile region?</t>
  </si>
  <si>
    <t>EG,ET,SD</t>
  </si>
  <si>
    <t>To assess the potential of regional electricity trading in the Eastern Nile Basin (Egypt, Ethiopia, Sudan) and identify least-cost development strategies for the power sector up to 2050.</t>
  </si>
  <si>
    <t>Regional electricity trading scenarios outperform scenarios without trade, lowering total system costs by 4.5% to 7.2%. Pursuing energy trade can help achieve energy security and climate mitigation goals at the lowest cost.</t>
  </si>
  <si>
    <t>Daffodil International University, International Food Policy Research Institute (IFPRI)</t>
  </si>
  <si>
    <t>BD,US</t>
  </si>
  <si>
    <t>https://doi.org/10.1016/j.energy.2020.117703</t>
  </si>
  <si>
    <t>a.mondal-nsf@cgiar.org</t>
  </si>
  <si>
    <t>Moussa Kanté et al.</t>
  </si>
  <si>
    <t>Long-term optimization of hydro &amp; solar power electricity generation in the Taoussa area of Mali using the MESSAGE model</t>
  </si>
  <si>
    <t>To determine the least-cost, optimal electricity supply mix for the Taoussa area in northern Mali by balancing electricity demand with sustainable generation options under three scenarios.</t>
  </si>
  <si>
    <t>The optimal power strategy requires annual generation to be 1.02 times greater than demand, with annual increases between 8.13% and 12.56% depending on the scenario. Solar PV provides the largest share of future capacity, reaching up to 66% in the High Scenario.</t>
  </si>
  <si>
    <t>improved representation of electricity demands, handles load curves</t>
  </si>
  <si>
    <t>intermittency of renewables not fully addressed, no energy storage</t>
  </si>
  <si>
    <t>Tianjin University, Abderhamane Baba Touré National School of Engineers, University of Bamako, Vocational School of Soumangourou KANTÉ</t>
  </si>
  <si>
    <t>CN,ML</t>
  </si>
  <si>
    <t>https://doi.org/10.1016/j.egyr.2022.11.183</t>
  </si>
  <si>
    <t>liyangtju@tju.edu.cn</t>
  </si>
  <si>
    <t>Yibeltal T. Wassie and Erik O. Ahlgren</t>
  </si>
  <si>
    <t>Long-term optimal capacity expansion planning for an operating off-grid PV mini-grid in rural Africa under different demand evolution scenarios</t>
  </si>
  <si>
    <t>To determine the long-term optimal capacity expansion for an overloaded off-grid PV mini-grid in Ethiopia under different demand growth scenarios, considering cost, reliability, and techno-economic performance trade-offs.</t>
  </si>
  <si>
    <t>Capacity expansion supporting productive use demand is the most cost-effective and reliable path, reducing the Levelized Cost of Electricity (LCOE) by 67%, but is not financially viable under current tariffs and still leaves 6% of load unmet.</t>
  </si>
  <si>
    <t>Chalmers University of Technology</t>
  </si>
  <si>
    <t>https://doi.org/10.1016/j.esd.2023.101305</t>
  </si>
  <si>
    <t>Long-term least-cost geospatial electrification planning to bridge the electricity access gap: the case of Ethiopia</t>
  </si>
  <si>
    <t>To develop a long-term, settlement-level electrification plan for Ethiopia using geospatial analysis to identify the least-cost mix of grid extension, mini-grids, and standalone systems under various scenarios.</t>
  </si>
  <si>
    <t>Under a low grid generation cost scenario, grid extension is the least-cost option for over 82% of the population by 2030. However, under a high grid cost scenario, mini-grids become competitive for about 26% of the population by 2050.</t>
  </si>
  <si>
    <t>Addis Ababa University, Addis Ababa Institute of Technology, School of Electrical and Computer Engineering, Chalmers University of Technology; Department of Space, Earth, and Environment; Division of Energy, Technology</t>
  </si>
  <si>
    <t>https://doi.org/10.1088/2634-4505/ae5556</t>
  </si>
  <si>
    <t>Fields, N. et al.</t>
  </si>
  <si>
    <t>Long-Term Forecasting: A MAED Application for Sierra Leone’s Electricity Demand (2023–2050)</t>
  </si>
  <si>
    <t>To generate long-term electricity demand forecasts for Sierra Leone from 2023 to 2050 under three different socio-economic scenarios.</t>
  </si>
  <si>
    <t>By 2050, electricity demand is projected to increase to 7.32 PJ under a baseline scenario, 5.53 PJ under a low-demand scenario, and 12.23 PJ under a high-demand scenario.</t>
  </si>
  <si>
    <t>flexible, free, open-sourced, capacity building potential, overcomes barriers for developing countries</t>
  </si>
  <si>
    <t>difficulty representing external shocks, data reliability is a barrier, simplified methodology</t>
  </si>
  <si>
    <t>Loughborough University, Ministry of Energy, Government of Sierra Leone, Foreign, Commonwealth and Development Office, Imperial College London</t>
  </si>
  <si>
    <t>GB, SL</t>
  </si>
  <si>
    <t>https://doi.org/10.3390/en17122878</t>
  </si>
  <si>
    <t>Conteh, F. et al.</t>
  </si>
  <si>
    <t>Long-Term Forecast of Sierra Leone’s Energy Supply and Demand (2019–2040): A LEAP Model Application for Sustainable Power Generation System</t>
  </si>
  <si>
    <t>To assess Sierra Leone's long-term energy supply and demand from 2019 to 2040 using three scenarios to inform sustainable power system development.</t>
  </si>
  <si>
    <t>The 'High' scenario, with significant renewable energy penetration, reduces production costs by 67.15% and CO2 emissions by 51.8% compared to the business-as-usual 'Base' case.</t>
  </si>
  <si>
    <t>University of the Ryukyus, National Institute of Technology Sasebo College, Enerzinx India Private Limited, Clemson University, Western Carolina University, Fourah Bay College University of Sierra Leone, Aswan University</t>
  </si>
  <si>
    <t>JP,IN,US,SL,EG</t>
  </si>
  <si>
    <t>https://doi.org/10.3390/su151511838</t>
  </si>
  <si>
    <t>contehfoday1979@gmail.com</t>
  </si>
  <si>
    <t>Dawit Habtu Gebremeskel et al.</t>
  </si>
  <si>
    <t>Long-term evolution of energy and electricity demand forecasting: The case of Ethiopia</t>
  </si>
  <si>
    <t>To forecast the long-term energy and electricity demand in Ethiopia up to 2050 using six different scenarios, and to assess the effect of introducing energy efficiency policies.</t>
  </si>
  <si>
    <t>Energy demand will increase significantly by 2050, with electricity demand growing strongly in all scenarios. Energy efficiency policies are crucial for managing this growth, and a shift from biomass to clean fuels could substantially reduce GHG emissions.</t>
  </si>
  <si>
    <t>Addis Ababa Institute of Technology, Addis Ababa University, Chalmers University of Technology</t>
  </si>
  <si>
    <t>https://doi.org/10.1016/j.esr.2021.100671</t>
  </si>
  <si>
    <t>Gibson, A. et al.</t>
  </si>
  <si>
    <t>Long-Term Energy System Modelling for a Clean Energy Transition in Egypt’s Energy Sector</t>
  </si>
  <si>
    <t>To model six scenarios investigating the impact of upscaling renewable energy technologies (RETs) in Egypt's energy system to identify required technologies and policies for a clean energy transition.</t>
  </si>
  <si>
    <t>Solar PV and onshore wind are key technologies to be upscaled for Egypt's clean energy transition. The optimal renewable target is IRENA's suggestion of 53% of electricity from renewables by 2030.</t>
  </si>
  <si>
    <t>accessibility, transparency, open-source</t>
  </si>
  <si>
    <t>climate system variations not represented, inaccurate cost projections for energy efficiency</t>
  </si>
  <si>
    <t>Centre for Environmental Policy, Imperial College London, Centre for Sustainable Transitions: Energy, Environment and Resilience (STEER), Loughborough University</t>
  </si>
  <si>
    <t>https://doi.org/10.3390/en17102397</t>
  </si>
  <si>
    <t>annagibson2222@gmail.com</t>
  </si>
  <si>
    <t>Ashraf El Haddad</t>
  </si>
  <si>
    <t>Long-term Energy Demand and Carbon-Neutrality Pathways for Egypt</t>
  </si>
  <si>
    <t>To develop a comprehensive, long-range integrated energy system model for Egypt to assess carbon-neutrality pathways under six structured transition scenarios.</t>
  </si>
  <si>
    <t>Achieving carbon neutrality requires a combined approach of both supply-side renewable expansion and demand-side efficiency measures, as neither strategy is sufficient on its own.</t>
  </si>
  <si>
    <t>First Integrated Model,Structured Framework,Long-Range Analysis,Transferable Methodology</t>
  </si>
  <si>
    <t>University of Seoul</t>
  </si>
  <si>
    <t>https://doi.org/10.5194/egusphere-egu26-6927</t>
  </si>
  <si>
    <t>ashraf@uos.ac.kr</t>
  </si>
  <si>
    <t>Dawodu M.O. et al.</t>
  </si>
  <si>
    <t>War Strategy Optimization</t>
  </si>
  <si>
    <t>Life Cycle Cost Evaluation of Hybrid Power System at Peak Load Scenario, Using War Strategy Optimization</t>
  </si>
  <si>
    <t>To perform an economic evaluation and optimal sizing of a hybrid power system for two remote communities in Nigeria using a novel War Strategy Optimization (WSO) algorithm and benchmark it against HOMER.</t>
  </si>
  <si>
    <t>The developed War Strategy Optimization (WSO) algorithm resulted in a hybrid power system design with a lower Life Cycle Cost (LCC) and zero Loss of Load Probability (LLP) compared to the design optimized by HOMER.</t>
  </si>
  <si>
    <t>Lagos State University of Science and Technology, Ikorodu, Ladoke Akintola University of Technology, Ogbomoso</t>
  </si>
  <si>
    <t>https://doi.org/10.35629/5252-0612108119</t>
  </si>
  <si>
    <t>Anaïs Matthey-Junod et al.</t>
  </si>
  <si>
    <t>Leaving no aspect of sustainability behind: A framework for designing sustainable energy interventions applied to refugee camps</t>
  </si>
  <si>
    <t>To present a novel framework for the holistic planning of sustainable energy projects in displacement settings and to apply it to the design of a solar mini-grid for a refugee camp in Djibouti.</t>
  </si>
  <si>
    <t>A solar mini-grid owned by a private company under a Power Purchase Agreement (PPA) with humanitarian organizations can be a sustainable solution, but requires a 78% start-up grant to be profitable within three years and attractive to investors.</t>
  </si>
  <si>
    <t>Ecole Polytechnique Fédérale de Lausanne (EPFL), Imperial College London, United Nations Institute for Training and Research (UNITAR)</t>
  </si>
  <si>
    <t>CH, GB</t>
  </si>
  <si>
    <t>https://doi.org/10.1016/j.erss.2022.102636</t>
  </si>
  <si>
    <t>klaus.schonenberger@epfl.ch</t>
  </si>
  <si>
    <t>Adama Sarr et al.</t>
  </si>
  <si>
    <t>Least-cost electrification pathways for Senegal by 2030: A nationwide analysis using open-source spatial electrification tool (OnSSET)</t>
  </si>
  <si>
    <t>To conduct a nationwide, spatially explicit assessment of least-cost electrification pathways for Senegal by 2030 using the OnSSET model.</t>
  </si>
  <si>
    <t>Grid extension is the least-cost option for 93.7% of the population, while solar mini-grids and stand-alone systems are optimal for 0.7% and 5.6% respectively. The total investment required to achieve universal access by 2030 is estimated at USD 269.8 million.</t>
  </si>
  <si>
    <t>Laboratoire Eau, Energie, Environnement et Procédés Industriels (LE3PI), Ecole Supérieure Polytechnique, Cheikh Anta Diop University of Dakar,Department of Energy, Systems, Territory and Construction Engineering, University of Pisa,Centre de Test des Systèmes Solaires (CT2S) of Dakar</t>
  </si>
  <si>
    <t>SN,IT</t>
  </si>
  <si>
    <t>https://doi.org/10.1016/j.nexus.2025.100621</t>
  </si>
  <si>
    <t>sarr.adama@esp.sn</t>
  </si>
  <si>
    <t>Amanda Nilsson and Ingrid Johansson</t>
  </si>
  <si>
    <t>Laying foundation for energy policy making in Uganda by indicating the energy flow</t>
  </si>
  <si>
    <t>To support Ugandan policymakers in developing a sustainable energy system by modelling future energy flows and identifying the least-cost electricity generation mix under different scenarios.</t>
  </si>
  <si>
    <t>The least-cost energy mix involves utilizing all of Uganda's hydropower potential, supplemented by a large installed capacity of natural gas from national reserves.</t>
  </si>
  <si>
    <t>easily accessible, customizable</t>
  </si>
  <si>
    <t>lack of correct data, assumed data, insecurity of projections</t>
  </si>
  <si>
    <t>KTH School of Industrial Engineering and Management</t>
  </si>
  <si>
    <t>http://www.diva-portal.org/smash/get/diva2:822301/FULLTEXT01.pdf</t>
  </si>
  <si>
    <t>amanil@kth.se</t>
  </si>
  <si>
    <t>A. Dahani et al.</t>
  </si>
  <si>
    <t>Land Suitability Analysis for Green Ammonia Unit Implementation in Morocco Using the Geographical Information System–Analytic Hierarchy Process Approach</t>
  </si>
  <si>
    <t>To identify the most promising locations in Morocco for hosting a green ammonia unit using a GIS-based multi-criteria analysis, and to simulate and assess the levelized cost of ammonia for selected sites.</t>
  </si>
  <si>
    <t>The levelized cost of ammonia (LCOA) for highly suitable sites ranges from 646 USD/t to 687 USD/t, with Dakhla identified as the location with the lowest cost. A sensitivity analysis shows the LCOA could potentially reach 548 USD/t.</t>
  </si>
  <si>
    <t>Ecole Nationale Supérieure des Mines de Rabat, Anhalt University of Applied Sciences</t>
  </si>
  <si>
    <t>MA,DE</t>
  </si>
  <si>
    <t>https://doi.org/10.3390/pr12091991</t>
  </si>
  <si>
    <t>a.dahani@enim.ac.ma</t>
  </si>
  <si>
    <t>B C Oyinna and M O Ukoba</t>
  </si>
  <si>
    <t>Geographical Information System Based Assessment of Small Hydropower Potential in South-Eastern Nigeria: A Case Study of Abia State</t>
  </si>
  <si>
    <t>To assess small hydropower potential sites in Abia State, South-Eastern Nigeria using GIS-based spatial analysis of water bodies, land use and terrain data.</t>
  </si>
  <si>
    <t>Osisioma Ngwa and Obingwa Local Government areas were identified as suitable sites for run-off-river small hydropower schemes, with weighted suitability scores between 33-66.</t>
  </si>
  <si>
    <t>Offshore Technology Institute, University of Port Harcourt; Department of Mechanical Engineering, University of Port Harcourt</t>
  </si>
  <si>
    <t>https://doi.org/10.4028/p-A0RoUM</t>
  </si>
  <si>
    <t>benneth.oyinna@earetuniport.com.ng</t>
  </si>
  <si>
    <t>B Sweerts et al.</t>
  </si>
  <si>
    <t>Financial de-risking to unlock Africa's renewable energy potential</t>
  </si>
  <si>
    <t>DZ,AO,BJ,BF,CV,TD,CG,DJ,EG,ER,ET,GM,GN,KE,LS,MW,MR,MA,NE,NG,SN,SC,SO,ZA,TZ,TN,UG,ZW</t>
  </si>
  <si>
    <t>46</t>
  </si>
  <si>
    <t>COMELEC, SAPP, WAPP, CAPP, EAPP</t>
  </si>
  <si>
    <t>To assess how differences in the cost of capital affect the levelized cost of renewable versus fossil electricity generation across 46 African countries, and to model the long-term implications of financial de-risking scenarios on Africa's power sector using the TIAM-ECN energy system model.</t>
  </si>
  <si>
    <t>Financial de-risking scenarios substantially lower the cost of capital and allow solar PV to reach 10-15% of total African electricity generation by 2050 even without climate policy, at lower overall system costs than a uniform-WACC baseline.</t>
  </si>
  <si>
    <t>technology-rich IAM, incorporates country- and technology-specific financing scenarios, novel financial de-risking modelling, large country coverage (46 countries)</t>
  </si>
  <si>
    <t>lack of empirical validation databases, generalized WACC assumptions in conventional IAMs, limited coverage of financial parameter databases for developing countries</t>
  </si>
  <si>
    <t>University of Amsterdam (IBED), Energy research Centre of the Netherlands (ECN-TNO), Johns Hopkins University SAIS, University of Amsterdam (HIMS)</t>
  </si>
  <si>
    <t>8-32%</t>
  </si>
  <si>
    <t>financial de-risking via development finance institutions, Green Climate Fund concessional/sub-market interest rates, and national policy support (NDCs)</t>
  </si>
  <si>
    <t>https://doi.org/10.1016/j.rser.2018.11.039</t>
  </si>
  <si>
    <t>A Tesfa</t>
  </si>
  <si>
    <t>Feasibility Study of Off-Grid Hybrid Systems: Mini-Hydro, PV and Wind for Rural Electrification in Ethiopia</t>
  </si>
  <si>
    <t>To conduct a feasibility study of a small-hydro, wind and photovoltaic hybrid off-grid system to supply electricity to Asofe and Filagenet villages in Mojana Wodera district and compare its cost to grid extension.</t>
  </si>
  <si>
    <t>The optimal 100% renewable hybrid system combines mini-hydro (82%) and wind (18%) at a cost of energy of $0.056/kWh, with solar PV found not promising for the site. Off-grid supply is far cheaper than grid extension from the 82 km distant substation.</t>
  </si>
  <si>
    <t>Addis Ababa University, Addis Ababa Institute of Technology, Energy Center</t>
  </si>
  <si>
    <t>https://etd.aau.edu.et/items/3164cada-3920-488d-8982-f9e6fcd18224</t>
  </si>
  <si>
    <t>Ismail Kimuli et al.</t>
  </si>
  <si>
    <t>KAMPALA-TIMES</t>
  </si>
  <si>
    <t>Electrifying boda-boda transportation with battery-swapping: a techno-economic and grid-aware rollout for Kampala Metropolis</t>
  </si>
  <si>
    <t>To develop an integrated techno-economic and grid-aware framework for electrifying motorcycle taxi fleets in Kampala, evaluating battery-swapping infrastructure rollout.</t>
  </si>
  <si>
    <t>A hybrid deployment strategy combining battery swapping with tariff-optimized charging is the most cost-effective, reducing operating costs by 28-35% while maintaining grid stability within existing feeder capacity.</t>
  </si>
  <si>
    <t>integrated grid-aware techno-economic framework, explicit incorporation of feeder-level constraints, coupling of transport and input-output models, randomized controlled trial for financing</t>
  </si>
  <si>
    <t>incomplete representation of informal mobility routes, simplified outage dynamics, uncertainty in long-term battery aging, risks to policy continuity, informal connections not included</t>
  </si>
  <si>
    <t>Makerere University, Makerere University Business School</t>
  </si>
  <si>
    <t>lease-to-own, pay-as-you-ride</t>
  </si>
  <si>
    <t>https://doi.org/10.1016/j.ecmx.2026.101648</t>
  </si>
  <si>
    <t>73kimuli.ug@gmail.com</t>
  </si>
  <si>
    <t>Nathalie Spittler et al.</t>
  </si>
  <si>
    <t>System dynamics model</t>
  </si>
  <si>
    <t>Implications of renewable resource dynamics for energy system planning: The case of geothermal and hydropower in Kenya</t>
  </si>
  <si>
    <t>To assess the implications of hydro and geothermal resource dynamics for short- and long-term electricity system planning in Kenya.</t>
  </si>
  <si>
    <t>When geothermal and hydro resource dynamics are considered, higher installed capacity is required in the long-term to compensate for production losses, leading to higher electricity generation costs.</t>
  </si>
  <si>
    <t>University of Iceland, DNV GL, CERDI, University of Clermont Auvergne</t>
  </si>
  <si>
    <t>IS, NO, FR</t>
  </si>
  <si>
    <t>https://doi.org/10.1016/j.enpol.2020.111985</t>
  </si>
  <si>
    <t>nathalie@spittler.at</t>
  </si>
  <si>
    <t>EnergyPlan</t>
  </si>
  <si>
    <t>ENPEP-BALANCE</t>
  </si>
  <si>
    <t>PVsol</t>
  </si>
  <si>
    <t>STEMM</t>
  </si>
  <si>
    <t>NEPLAN</t>
  </si>
  <si>
    <t>HOGA</t>
  </si>
  <si>
    <t>Onsset</t>
  </si>
  <si>
    <t>PV-ON</t>
  </si>
  <si>
    <t>EPM</t>
  </si>
  <si>
    <t>PREVOS-DZ</t>
  </si>
  <si>
    <t>Spark!</t>
  </si>
  <si>
    <t>DECO2</t>
  </si>
  <si>
    <t>MADE-II</t>
  </si>
  <si>
    <t>DigSILENT PowerFactory</t>
  </si>
  <si>
    <t>GAP</t>
  </si>
  <si>
    <t>GENeSYS-MOD</t>
  </si>
  <si>
    <t>openTEPES</t>
  </si>
  <si>
    <t>Plan4RES</t>
  </si>
  <si>
    <t>BUENAS</t>
  </si>
  <si>
    <t>MESSAGEix</t>
  </si>
  <si>
    <t>PROGRESS</t>
  </si>
  <si>
    <t>IHOGA</t>
  </si>
  <si>
    <t>PyPSA-Earth</t>
  </si>
  <si>
    <t>GLAES</t>
  </si>
  <si>
    <t>IEA Mobility Model</t>
  </si>
  <si>
    <t>OpenSolar</t>
  </si>
  <si>
    <t>windPRO</t>
  </si>
  <si>
    <t>O.A. Odetoye et al.</t>
  </si>
  <si>
    <t>Multi-year techno-economic assessment of proposed zero-emission hybrid community microgrid in Nigeria using HOMER</t>
  </si>
  <si>
    <t>To conduct a multi-year techno-economic assessment of a proposed zero-emission hybrid microgrid for a rural community in Nigeria, comparing it to a diesel-based alternative.</t>
  </si>
  <si>
    <t>The proposed renewable microgrid (PV, CSP, hydro, battery) is economically superior to a diesel-only system, with a Net Present Cost of $55.7 million versus $408 million and a Levelized Cost of Electricity of $0.26/kWh versus $1.01/kWh over 25 years.</t>
  </si>
  <si>
    <t>Department of Electrical and Information Engineering, Landmark University Omu-Aran, Kwara State, Nigeria</t>
  </si>
  <si>
    <t>https://doi.org/10.1016/j.heliyon.2023.e19189</t>
  </si>
  <si>
    <t>olulope.paul@lmu.edu.ng</t>
  </si>
  <si>
    <t>Fahad Maoulida et al.</t>
  </si>
  <si>
    <t>Numerical Modeling and Technico-Economic Analysis of a Hybrid Energy Production System for Self-Consumption: Case of Rural Area in the Comoros</t>
  </si>
  <si>
    <t>To conduct a detailed analysis and optimization of a hybrid diesel and renewable energy system to meet the electricity demand of a remote village in the Comoros.</t>
  </si>
  <si>
    <t>The optimal system combines 1500 kW PV, a 10 kW wind turbine, a 50 kW diesel generator, and battery storage, achieving 99.2% renewable energy production at a cost of $0.1871/kWh.</t>
  </si>
  <si>
    <t>University of Lorraine, University of Comoros, University of Mayotte, University Ibn Zohr BP</t>
  </si>
  <si>
    <t>FR,KM,MA</t>
  </si>
  <si>
    <t>https://doi.org/10.4236/jpee.2024.125002</t>
  </si>
  <si>
    <t>Suleiman Bello and Muyiwa Michael Orosun</t>
  </si>
  <si>
    <t>Nigeria’s sustainable energy future: NECAL 2050 simulations of low carbon pathways</t>
  </si>
  <si>
    <t>To assess six low-carbon development scenarios for Nigeria's energy system up to 2050, evaluating their effectiveness in reducing greenhouse gas emissions and improving air quality.</t>
  </si>
  <si>
    <t>Scenarios featuring high deployment of renewables, energy efficiency, and bioenergy can reduce greenhouse gas emissions by up to 55% and improve air quality by up to 76% compared to business-as-usual.</t>
  </si>
  <si>
    <t>Umaru Musa Yar’adua University Katsina, University of Ilorin, Institute of Environmental Radioactivity, Fukushima University</t>
  </si>
  <si>
    <t>NG, JP</t>
  </si>
  <si>
    <t>https://doi.org/10.1007/s10668-025-06687-2</t>
  </si>
  <si>
    <t>r466@ipc.fukushima-u.ac.jp</t>
  </si>
  <si>
    <t>Abubakar Sadiq Aliyu et al.</t>
  </si>
  <si>
    <t>Nigeria electricity crisis: Power generation capacity expansion and environmental ramiﬁcations</t>
  </si>
  <si>
    <t>To simulate Nigeria's electricity generation system and future expansion plans up to 2030 under three different demand scenarios, and to investigate the associated environmental impacts.</t>
  </si>
  <si>
    <t>Under the government's expansion plans, Nigeria's power generation capacity is projected to grow significantly by 2030, but this will lead to a substantial increase in greenhouse gas emissions, with the Global Warming Potential potentially tripling or more depending on the demand scenario.</t>
  </si>
  <si>
    <t>Univeristi Teknologi Malaysia,Nasarawa State University Kefﬁ</t>
  </si>
  <si>
    <t>https://doi.org/10.1016/j.energy.2013.09.011</t>
  </si>
  <si>
    <t>sadiqulkafawi4real@yahoo.co.uk</t>
  </si>
  <si>
    <t>M.N. Edoo and Robert T.F. Ah King</t>
  </si>
  <si>
    <t>New insights into the technical challenges of the Mauritius long term energy strategy</t>
  </si>
  <si>
    <t>To model the Mauritian energy system using the EnergyPLAN software to identify technical challenges in achieving the 35% renewable electricity target by 2025.</t>
  </si>
  <si>
    <t>Achieving the 35% renewable target with high solar PV requires the power system to operate at high non-synchronous generation (NSG) limits (up to 80%), while AC-coupled battery storage is economically unviable for reducing curtailment.</t>
  </si>
  <si>
    <t>high temporal resolution</t>
  </si>
  <si>
    <t>6%</t>
  </si>
  <si>
    <t>https://doi.org/10.1016/j.energy.2020.116975</t>
  </si>
  <si>
    <t>Navigating Renewable Energy Transition Challenges for a Sustainable Energy Future in Ghana</t>
  </si>
  <si>
    <t>To evaluate the feasibility of Ghana achieving its 10% renewable energy target by 2030 and beyond, and to identify challenges and solutions for its energy transition.</t>
  </si>
  <si>
    <t>Ghana is projected to fall significantly short of its renewable energy targets, with actual penetration reaching only 4.77%, far below the 10% goal, due to the continued dominance of fossil fuels.</t>
  </si>
  <si>
    <t>University of Energy and Natural Resources (UENR), Ghana Atomic Energy Commission, University of Ghana–Legon, Ontario Tech University, Wadi Alshatti University, Islamic University of Gaza, Cape Coast Technical University, Imperial college London</t>
  </si>
  <si>
    <t>GH, CA, LY, PS, GB</t>
  </si>
  <si>
    <t>https://doi.org/10.51646/jsesd.v14i1.479</t>
  </si>
  <si>
    <t>MESSAGE-SPLAT</t>
  </si>
  <si>
    <t>Navigating the Energy Transition: The Impact of Delayed Hydroelectric Projects on the Democratic Republic of the Congo’s Energy System based on MESSAGE-SPLAT tools</t>
  </si>
  <si>
    <t>To analyze the consequences of delaying the INGA III hydroelectric project on the Democratic Republic of the Congo's energy system, particularly regarding capacity expansion, energy mix, emissions, and costs.</t>
  </si>
  <si>
    <t>Delaying the INGA III project to 2035 creates an energy deficit, requiring an additional 510 MW of natural gas capacity and increasing the fossil fuel share in the energy mix, which raises CO2 emissions and system costs.</t>
  </si>
  <si>
    <t>static fuel prices, hydrological variability, lack of regional interconnection modelling</t>
  </si>
  <si>
    <t>University of Kinshasa, SNEL SA</t>
  </si>
  <si>
    <t>SNEL SA</t>
  </si>
  <si>
    <t>https://doi.org/10.1088/1742-6596/3195/1/012009</t>
  </si>
  <si>
    <t>Multipurpose renewable energy resources based hybrid energy system for remote community in northern Ghana</t>
  </si>
  <si>
    <t>To examine the economic feasibility of a solar PV and biodiesel hybrid energy system for meeting the electricity and water needs of a remote community in Ghana.</t>
  </si>
  <si>
    <t>The system is not competitive with the grid without subsidies, with an LCOE of $0.76/kWh, but becomes viable with 100% grant financing, which reduces the LCOE to $0.20/kWh.</t>
  </si>
  <si>
    <t>Norwegian University of Life Sciences Ås, Kwame Nkrumah University of Science and Technology, University of Ontario Institute of Technology, SUNRIT Engineering and Consulting Services Inc.</t>
  </si>
  <si>
    <t>NO,GH,CA</t>
  </si>
  <si>
    <t>https://doi.org/10.1016/j.seta.2017.02.011</t>
  </si>
  <si>
    <t>M. O. Ukoba et al.</t>
  </si>
  <si>
    <t>GIS model</t>
  </si>
  <si>
    <t>Multicriteria GIS-based assessment of biomass energy potentials in Nigeria</t>
  </si>
  <si>
    <t>To assess the biomass energy potential from crop and forest residues in Nigeria and identify the most suitable locations for biomass plants using a multicriteria GIS-based approach.</t>
  </si>
  <si>
    <t>The northern regions of Nigeria have the highest potential for crop and forest residue generation. The most suitable sites for biomass plants are located in the northern states, including Niger, Zamfara, FCT, Nassarawa, Kano, Kebbi, Kaduna, and Borno.</t>
  </si>
  <si>
    <t>University of Port Harcourt, Victoria University, Istinye University, Delta State University</t>
  </si>
  <si>
    <t>https://doi.org/10.3389/fbioe.2024.1329878</t>
  </si>
  <si>
    <t>Hamza El Hafdaoui et al.</t>
  </si>
  <si>
    <t>Multi-scenario optimization of future energy mix for strategic energy planning in Morocco</t>
  </si>
  <si>
    <t>To determine the cost-optimal, spatially feasible, and emission-consistent configuration of Morocco's future energy system under varying policy ambitions and to quantify the trade-offs between economic, environmental, and spatial goals.</t>
  </si>
  <si>
    <t>Achieving a Net Zero Emissions (NZE) pathway by 2050 requires full decarbonization, approximately 70 GW of renewable capacity, and significant green hydrogen production (347,200 TJ/year), representing a substantial increase in investment and land use compared to a Business-as-Usual scenario.</t>
  </si>
  <si>
    <t>first fully integrated multi-scenario optimization framework, hybrid LEAP-NEMO optimization architecture, jointly minimizes net present system cost and GHG emissions</t>
  </si>
  <si>
    <t>data are subject to uncertainty, institutional and regulatory constraints, spatial land allocation may face conflicts, approximates hourly renewable variability</t>
  </si>
  <si>
    <t>Al Akhawayn University, Green Energy Park, Sidi Mohamed Ben Abdellah University</t>
  </si>
  <si>
    <t>4.0-6.0%</t>
  </si>
  <si>
    <t>https://doi.org/10.1016/j.ref.2026.100828</t>
  </si>
  <si>
    <t>h.elhafdaoui@aui.ma</t>
  </si>
  <si>
    <t>Sidahmed Sidi Habib et al.</t>
  </si>
  <si>
    <t>Multi-objective optimization and feasibility analysis of integrated biogas–solar energy systems for rural electrification</t>
  </si>
  <si>
    <t>To optimize and evaluate the techno-economic and environmental feasibility of on-grid and off-grid photovoltaic-biogas hybrid systems for electrification in Rosso, Mauritania.</t>
  </si>
  <si>
    <t>The on-grid PV-biogas system is the most cost-effective configuration, achieving an LCOE of $0.041/kWh, which optimization algorithms further reduced to $0.036/kWh. The off-grid system is also viable with an LCOE of $0.128/kWh.</t>
  </si>
  <si>
    <t>Kumamoto University, Green University of Bangladesh, FEU Institute of Technology, Termez University of Economics and Service, Mamun University, Tashkent State University of Economics, Alfraganus University, Urgench State University, University of Gabès, Applied Science Private University, Jadara University, VSB-Technical University of Ostrava</t>
  </si>
  <si>
    <t>JP, BD, PH, UZ, TN, JO, CZ</t>
  </si>
  <si>
    <t>https://doi.org/10.1016/j.rineng.2025.107086</t>
  </si>
  <si>
    <t>mdashrafulislam3210@gmail.com</t>
  </si>
  <si>
    <t>Saida Makhlouﬁ et al.</t>
  </si>
  <si>
    <t>Multi-objective cuckoo search algorithm for optimized pathways for 75 % renewable electricity mix by 2050 in Algeria</t>
  </si>
  <si>
    <t>To develop a long-term vision for Algeria's electricity mix and explore strategic pathways to achieve a 75% renewable electricity share by 2050.</t>
  </si>
  <si>
    <t>Achieving a 75% renewable electricity share by 2050 is technically feasible but requires significant investment, including 238 GW of total installed renewable capacity.</t>
  </si>
  <si>
    <t>efficiency and simplicity of multi-objective cuckoo search algorithm</t>
  </si>
  <si>
    <t>does not consider grid topology, optimal location of generation units is not addressed</t>
  </si>
  <si>
    <t>Centre de Developpement des Energies Renouvelable, CDER,Energy and Climate Change Expert</t>
  </si>
  <si>
    <t>DZ,GB</t>
  </si>
  <si>
    <t>https://doi.org/10.1016/j.renene.2021.10.088</t>
  </si>
  <si>
    <t>s.makhlouﬁ@cder.dz</t>
  </si>
  <si>
    <t>Ronak Mehta et al.</t>
  </si>
  <si>
    <t>Multi-Nodal Energy Systems Modelling Scenarios of South Africa’s Power Sector</t>
  </si>
  <si>
    <t>To model South Africa’s 2031 power system under various scenarios of renewable energy allocation, transmission expansion, and battery storage to assess system flexibility and transmission bottlenecks.</t>
  </si>
  <si>
    <t>Strategic renewable energy allocation, transmission expansion, and increased battery storage capacity can significantly increase the renewable energy share, reduce CO2 emissions, and eliminate load shedding in South Africa's 2031 power system.</t>
  </si>
  <si>
    <t>2031</t>
  </si>
  <si>
    <t>Department of Electrical Engineering University of Cape Town, Energy Systems Research Group University of Cape Town</t>
  </si>
  <si>
    <t>https://doi.org/10.1109/SAUPEC57889.2023.10057721</t>
  </si>
  <si>
    <t>mhtron001@myuct.ac.za</t>
  </si>
  <si>
    <t>Multi-criteria assessment of hybrid renewable energy systems for Nigeria’s coastline communities</t>
  </si>
  <si>
    <t>To determine the optimal sustainable and environment-friendly hybrid energy system for Nigeria's coastline communities using a multi-criteria assessment.</t>
  </si>
  <si>
    <t>The most promising hybrid energy system is a diesel-PV-wind configuration, which has a cost of electricity of 0.787 $/kWh and can reduce CO2 emissions by 48.5% compared to a diesel-battery system.</t>
  </si>
  <si>
    <t>University of Port Harcourt, Kwame Nkrumah University of Science and Technology</t>
  </si>
  <si>
    <t>NG, GH</t>
  </si>
  <si>
    <t>https://doi.org/10.1186/s13705-016-0092-x</t>
  </si>
  <si>
    <t>Multi-Attribute Decision-Making Approach for a Cost-Effective and Sustainable Energy System Considering Weight Assignment Analysis</t>
  </si>
  <si>
    <t>To design and rank cost-effective and sustainable hybrid renewable energy systems for electrifying the Banana Islands in Sierra Leone using a dual-flow optimization method.</t>
  </si>
  <si>
    <t>The PV-wind-biogas-battery system is the optimal configuration, with a net present cost of $487,247 and a cost of energy of $0.211/kWh, proving superior to the existing diesel-only system.</t>
  </si>
  <si>
    <t>University of the Ryukyus, University Putra Malaysia (UPM), Fuji Electric Co., Ltd., SASTRA Deemed University</t>
  </si>
  <si>
    <t>JP, MY, IN</t>
  </si>
  <si>
    <t>https://doi.org/10.3390/su13105615</t>
  </si>
  <si>
    <t>James D. S. Cullis et al.</t>
  </si>
  <si>
    <t>SATIM-W</t>
  </si>
  <si>
    <t>Modelling the water energy nexus: should variability in water supply impact on decision making for future energy supply options?</t>
  </si>
  <si>
    <t>To incorporate regional water availability and supply costs into a national energy model for South Africa to assess the impact on the optimal future energy mix.</t>
  </si>
  <si>
    <t>Including regional water supply costs makes dry-cooling for new coal power plants the preferred option and increases the share of renewables in the optimal energy mix, cutting cumulative water consumption for the power sector by 77%.</t>
  </si>
  <si>
    <t>integrated water-energy modelling, regionally disaggregated</t>
  </si>
  <si>
    <t>does not include externalities, does not include impacts on water quality</t>
  </si>
  <si>
    <t>Aurecon, Energy Research Centre, University of Cape Town, Water Global Practice, World Bank Group</t>
  </si>
  <si>
    <t>World Bank Group</t>
  </si>
  <si>
    <t>https://doi.org/10.5194/piahs-376-3-2018</t>
  </si>
  <si>
    <t>james.cullis@aurecongroup.com</t>
  </si>
  <si>
    <t>Melikamu Mulat and Solomon Kebede</t>
  </si>
  <si>
    <t>Modelling the potential alternative pathways for the transition to clean cooking for the Residential sector in Ethiopia</t>
  </si>
  <si>
    <t>To model alternative pathways for the transition to clean cooking in Ethiopia's residential sector and to assess the role of LPG as a transition fuel towards full electrification.</t>
  </si>
  <si>
    <t>The model demonstrates a significant shift from traditional biomass to clean cooking technologies, with LPG serving as a crucial transitional fuel before electric cooking becomes dominant by 2050 under strong policy support.</t>
  </si>
  <si>
    <t>optimistic projections, unrealistically rapid technology shifts</t>
  </si>
  <si>
    <t>Jimma university, Energy Modelling Platform Ethiopia (EMP-E)</t>
  </si>
  <si>
    <t>https://doi.org/10.5281/zenodo.18487526</t>
  </si>
  <si>
    <t>melikamu.mulat@ju.edu.et</t>
  </si>
  <si>
    <t>Margaret Ntangenoi Letiyan et al.</t>
  </si>
  <si>
    <t>Modelling the Impact of Solar Power Expansion on Generation Costs in Kenya</t>
  </si>
  <si>
    <t>To evaluate the impact of utility-scale solar PV expansion on electricity costs in Kenya, with a focus on both cost and sustainability.</t>
  </si>
  <si>
    <t>While solar PV expansion contributes to decarbonising Kenya's electricity mix, it increases annual investment obligations and total system costs, highlighting a trade-off between sustainability and cost minimisation.</t>
  </si>
  <si>
    <t>accessibility, simplicity, transparency, modular structure</t>
  </si>
  <si>
    <t>simplified representation, not a simulation model, inaccurate curtailment and reserve margins</t>
  </si>
  <si>
    <t>University of Nairobi, Durban University of Technology</t>
  </si>
  <si>
    <t>KE,ZA</t>
  </si>
  <si>
    <t>https://doi.org/10.3390/en19020296</t>
  </si>
  <si>
    <t>mletiyan@gmail.com</t>
  </si>
  <si>
    <t>Michael O. Dioha</t>
  </si>
  <si>
    <t>Modelling the Impact of Nigeria Household Energy Policies on Energy Consumption and CO2 Emissions</t>
  </si>
  <si>
    <t>To analyse the effect of Nigeria's household energy policies on final energy demand and CO2 emissions up to 2050, comparing a reference scenario with a policy implementation scenario.</t>
  </si>
  <si>
    <t>While Nigeria's household energy policies can reduce energy demand by up to 61% by 2030, they are ineffective for climate change mitigation, as the shift from traditional biomass to LPG would increase CO2 emissions by 170% compared to the reference case.</t>
  </si>
  <si>
    <t>non-availability of data</t>
  </si>
  <si>
    <t>TERI School of Advanced Studies</t>
  </si>
  <si>
    <t>https://doi.org/10.4186/ej.2018.22.6.1</t>
  </si>
  <si>
    <t>F Jalkenäs and M Mizgalewicz</t>
  </si>
  <si>
    <t>Modelling resources to supply Ethiopia with renewable electricity by 2030</t>
  </si>
  <si>
    <t>To identify the least-cost energy mix for Ethiopia that ensures universal electricity access and no carbon emissions by 2030, and to quantify the necessary investments to achieve SDG 7.</t>
  </si>
  <si>
    <t>Solar and wind power dominate the electricity production mix in all scenarios by 2030, enabling universal electricity access and the elimination of carbon dioxide emissions by 2022 in most scenarios.</t>
  </si>
  <si>
    <t>data scarcity, transmission and distribution losses not included, bug in model code, electricity only</t>
  </si>
  <si>
    <t>Royal Institute of Technology</t>
  </si>
  <si>
    <t>https://www.diva-portal.org/smash/record.jsf?dswid=4042&amp;pid=diva2%3A1139315&amp;c=1&amp;searchType=SIMPLE&amp;language=en&amp;query=Modelling+resources+to+supply+Ethiopia+with+renewable+electricity+by+2030&amp;af=%5B%5D&amp;aq=%5B%5B%5D%5D&amp;aq2=%5B%5B%5D%5D&amp;aqe=%5B%5D&amp;noOfRows=50&amp;sortOrder=author_sort_asc&amp;sortOrder2=title_sort_asc&amp;onlyFullText=false&amp;sf=all</t>
  </si>
  <si>
    <t>georgios.avgerinopoulos@desa.kth.se</t>
  </si>
  <si>
    <t>A. Fall and C. A. Mbodji</t>
  </si>
  <si>
    <t>LEAP, ENPEP-BALANCE, MoCES</t>
  </si>
  <si>
    <t>Modelling Sustainable Energy Transition for Cities: Case Studies of LEAP, ENPEP-BALANCE, and MoCES</t>
  </si>
  <si>
    <t>To compare how different energy modelling software (LEAP, ENPEP-BALANCE, MoCES) and their underlying approaches affect the computed results for a future energy system for the city of Dakar.</t>
  </si>
  <si>
    <t>The choice of modelling software significantly affects the resulting energy mix and system cost. LEAP produces the most secure but expensive scenario using only domestic resources, ENPEP finds the cheapest but less secure option including imports, and MoCES provides a balance between the two.</t>
  </si>
  <si>
    <t>integrates complexity of agents' rationales</t>
  </si>
  <si>
    <t>abstraction of relevant energy parameters, absence of flexibility in integrating different agent rationales</t>
  </si>
  <si>
    <t>Energy Economics Group TU Wien, Vienna, Austria,Laboratoire Electronique, Informatique, Télécommunications et Energies Renouvelables, Gaston Berger University, Saint-Louis, Senegal</t>
  </si>
  <si>
    <t>AT,SN</t>
  </si>
  <si>
    <t>https://doi.org/10.1007/978-3-030-68410-5_9</t>
  </si>
  <si>
    <t>Jacob Dalder et al.</t>
  </si>
  <si>
    <t>Modelling Policy Pathways to Maximise Renewable Energy Growth and Investment in the Democratic Republic of the Congo Using OSeMOSYS (Open Source Energy Modelling System)</t>
  </si>
  <si>
    <t>To generate, evaluate, and recommend national policies for the government of the DRC to boost growth and investment in renewable energy generation through 2065.</t>
  </si>
  <si>
    <t>Policy pathways including a 70% fossil fuel tax result in the lowest net costs and the highest share of renewables (over 90%), while hydropower plays a minimal role in all future scenarios.</t>
  </si>
  <si>
    <t>original approach, practical for a LMIC government, data retrievability, model reusability, repeatability, reconstructability, interoperability, auditability</t>
  </si>
  <si>
    <t>out-of-date data, single source for demand projection, conducted by foreign scholars</t>
  </si>
  <si>
    <t>Imperial College London, Loughborough University</t>
  </si>
  <si>
    <t>16% capital cost reduction (subsidy) applied to all RETs</t>
  </si>
  <si>
    <t>https://doi.org/10.3390/en17020342</t>
  </si>
  <si>
    <t>jjd121@ic.ac.uk</t>
  </si>
  <si>
    <t>Nwachukwu Councillor Olokotor</t>
  </si>
  <si>
    <t>Modelling Pathways to Energy Transition in Nigeria Using OSeMOSYS (Open-Source Energy Modelling System)</t>
  </si>
  <si>
    <t>To analyze cost-effective pathways for Nigeria's energy transition and achievement of energy security under different policy scenarios.</t>
  </si>
  <si>
    <t>To increase energy security in the most cost-effective way, Nigeria needs to increase its share of variable renewable energy, particularly solar PV and geothermal, alongside continued investment in hydropower.</t>
  </si>
  <si>
    <t>data estimated from previous studies, no consolidated data on renewable potential, does not consider domestic indigenous resources, does not assess energy efficiency</t>
  </si>
  <si>
    <t>University of Port Harcourt</t>
  </si>
  <si>
    <t>https://doi.org/10.37745/ijepr.13/vol12n13848</t>
  </si>
  <si>
    <t>Odeh J.A et al.</t>
  </si>
  <si>
    <t>Modelling of Hybrid Renewable Energy System For Oron Local Government Area Electrification</t>
  </si>
  <si>
    <t>To design a reliable and efficient hybrid renewable energy system using photovoltaics and wind turbines for the electrification of Oron communities in Nigeria.</t>
  </si>
  <si>
    <t>A hybrid system comprising 20 wind turbines, 88,715 solar panels, batteries, and converters is a viable solution to meet the 11.1 MW peak load and provide stable electrification for Oron communities.</t>
  </si>
  <si>
    <t>Maritime Academy of Nigeria, Michael Okpara University of Agriculture</t>
  </si>
  <si>
    <t>https://doi.org/10.18535/ijecs/v15i03.5442</t>
  </si>
  <si>
    <t>Fabio Riva et al.</t>
  </si>
  <si>
    <t>Modelling long-term electricity load demand for rural electrification planning</t>
  </si>
  <si>
    <t>To model the fundamental dynamics and variables that determine the evolution of electricity demand in rural settings, using a system dynamics approach calibrated with a case study in Tanzania.</t>
  </si>
  <si>
    <t>The system dynamics model successfully represents the main dynamics of electricity demand evolution in a rural context, finding that the cost of electricity connections is a more significant driver for diffusion than awareness of its benefits.</t>
  </si>
  <si>
    <t>Department of Energy Politecnico di Milano, CEFA Onlus</t>
  </si>
  <si>
    <t>https://doi.org/10.1109/ptc.2019.8810727</t>
  </si>
  <si>
    <t>Baraka Kichonge et al.</t>
  </si>
  <si>
    <t>Modelling energy supply options for electricity generations in Tanzania</t>
  </si>
  <si>
    <t>To determine the least-cost optimal energy supply options for Tanzania's electricity sector from 2010 to 2040 under different economic and weather scenarios.</t>
  </si>
  <si>
    <t>Hydro, coal, natural gas, and geothermal are the dominant least-cost options for electricity generation, while solar and wind technologies are not competitive and require specific policy support for significant penetration.</t>
  </si>
  <si>
    <t>Nelson Mandela African Institution of Science and Technology,College of Engineering and Technology, University of Dar es Salaam</t>
  </si>
  <si>
    <t>http://dx.doi.org/10.17159/2413-3051/2015/v26i3a2128</t>
  </si>
  <si>
    <t>José Luis Díez Rodríguez et al.</t>
  </si>
  <si>
    <t>Modelling and simulation of the energy system in Morocco in 2035</t>
  </si>
  <si>
    <t>To simulate and optimize the Moroccan energy system for 2035 to determine the optimal energy mix and share of renewable energy based on cost, CO2 emissions, and energy trade.</t>
  </si>
  <si>
    <t>The most favorable scenario for Morocco's 2035 energy system involves approximately 70% installed renewable capacity with long-term electricity storage, which minimizes costs and CO2 emissions while maximizing exports.</t>
  </si>
  <si>
    <t>weights given to each variable influence the solution</t>
  </si>
  <si>
    <t>DTU Engineering Technology, Technical University of Denmark, Green Energy Park (UM6P/IRESEN)</t>
  </si>
  <si>
    <t>DK, MA</t>
  </si>
  <si>
    <t>https://doi.org/10.1109/IREC64614.2025.10926762</t>
  </si>
  <si>
    <t>s226789@student.dtu.dk</t>
  </si>
  <si>
    <t>Bachirou Bogno et al.</t>
  </si>
  <si>
    <t>Modelling and Optimization of Hydroelectric Power Plants in Cameroon for the Development of the Green Energy Market in Neighboring Countries Using Homer Software</t>
  </si>
  <si>
    <t>CM,TD,GA,NG</t>
  </si>
  <si>
    <t>CAPP, WAPP</t>
  </si>
  <si>
    <t>To conduct a techno-economic analysis of a hybrid renewable energy system in Cameroon designed to meet energy demand in Cameroon, Chad, Gabon, and Nigeria.</t>
  </si>
  <si>
    <t>An optimal hybrid system comprising 33.12 kW hydro, 54.45 kW wind, and an 80 kWh battery is proposed, with a Net Present Cost of $12,536.458 and a Levelized Cost of Energy of $0.457/kWh.</t>
  </si>
  <si>
    <t>Université de Garoua, Garoua, Cameroon,Université de Lorraine, CentraleSupelec, Metz, France,University of Maroua, Maroua, Cameroon</t>
  </si>
  <si>
    <t>CM,FR</t>
  </si>
  <si>
    <t>https://doi.org/10.4236/sgre.2024.1510014</t>
  </si>
  <si>
    <t>kidmokaoga@gmail.com</t>
  </si>
  <si>
    <t>Brendan Ifeany Ekwueme et al.</t>
  </si>
  <si>
    <t>Modelling and Optimisation of Integrated Renewable Energy Conversion Technologies with Dual Energy Storage for an Island</t>
  </si>
  <si>
    <t>To model and optimize an integrated renewable energy system with dual battery and hydrogen storage to satisfy the energy demand of Patani Island, Nigeria.</t>
  </si>
  <si>
    <t>An optimized hybrid system of PV (0.218 MW), wind (236 MW), and biomass (0.100 MW) with dual storage can meet 89% of the energy demand for Patani Island at a levelized cost of energy of $0.321/kWh.</t>
  </si>
  <si>
    <t>https://doi.org/10.21926/jept.2601005</t>
  </si>
  <si>
    <t>brendan_ekwueme@uniport.edu.ng</t>
  </si>
  <si>
    <t>Bachir Melzi et al.</t>
  </si>
  <si>
    <t>Modelling and Optimal Design of Hybrid Power System Photovoltaic/Solid Oxide Fuel Cell for a Mediterranean City</t>
  </si>
  <si>
    <t>To model and optimally design a hybrid photovoltaic/solid oxide fuel cell (PV-SOFC) power system to meet the electricity demand of Bou-Zedjar city in Algeria.</t>
  </si>
  <si>
    <t>The optimized PV-SOFC hybrid system, with 8.733 MW of PV and 0.5 MW of SOFC, can meet the 500 kW peak load of Bou-Zedjar city at a total net present cost of $3,266,865, proving to be a suitable replacement for diesel generators.</t>
  </si>
  <si>
    <t>Wuhan University of Technology, M’hamed Bougara University, University of Sharjah, National Cheng Kung University</t>
  </si>
  <si>
    <t>CN,DZ,AE,TW</t>
  </si>
  <si>
    <t>https://doi.org/10.32604/EE.2021.017270</t>
  </si>
  <si>
    <t>massad@sharjah.ac.ae</t>
  </si>
  <si>
    <t>Eunice C. Nnajia et al.</t>
  </si>
  <si>
    <t>Modelling and management of smart microgrid for rural electriﬁcation in sub-saharan Africa: The case of Nigeria</t>
  </si>
  <si>
    <t>To examine the potential of a smart microgrid for off-grid rural electrification in Nigeria by designing, sizing, and simulating a PV-battery-diesel system for ten rural communities.</t>
  </si>
  <si>
    <t>A PV-battery-diesel microgrid combined with energy-efficient LED bulbs is the most suitable configuration, having 56% to 81% lower Net Present Cost (NPC) than a diesel-only system with incandescent bulbs.</t>
  </si>
  <si>
    <t>University of Edinburgh, Federal University of Agriculture, Makurdi, TERI School of Advanced Studies, Tshwane University of Technology, Nigeria Atomic Energy Commission</t>
  </si>
  <si>
    <t>GB, NG, IN, ZA</t>
  </si>
  <si>
    <t>https://doi.org/10.1016/j.tej.2019.106672</t>
  </si>
  <si>
    <t>ewimdr@tut.ac.za</t>
  </si>
  <si>
    <t>Abdallah Adil Awad Bashir and Mustafa Özbey</t>
  </si>
  <si>
    <t>Modelling and analysis of an 80-MW parabolic trough concentrated solar power plant in Sudan</t>
  </si>
  <si>
    <t>To investigate the technical and economic feasibility of a hypothetical 80-MW parabolic trough concentrated solar power plant in Sudan.</t>
  </si>
  <si>
    <t>The proposed 80-MW CSP plant in Wadi Halfa is technically and economically feasible, capable of generating 281.145 GWh annually at a levelized cost of electricity of 0.155 $/kWh.</t>
  </si>
  <si>
    <t>Ondokuz Mayis Universitesi</t>
  </si>
  <si>
    <t>https://doi.org/10.1093/ce/zkac032</t>
  </si>
  <si>
    <t>abduadil159@gmail.com</t>
  </si>
  <si>
    <t>Ibim Sofimieari et al.</t>
  </si>
  <si>
    <t>Modelling and analysis of a PV/wind/diesel hybrid standalone microgrid for rural electrification in Nigeria</t>
  </si>
  <si>
    <t>To model and analyse a PV/Wind/Diesel hybrid system for a small remote community in Kaduna State, northern Nigeria, to determine the most cost-effective configuration.</t>
  </si>
  <si>
    <t>The PV/Diesel system with battery is the most cost-effective configuration with a Net Present Cost of $379,914 and a Levelized Cost of Energy of $0.4868/kWh.</t>
  </si>
  <si>
    <t>Universiti Teknologi Malaysia, University of Port Harcourt, Ahmdu Bello University</t>
  </si>
  <si>
    <t>https://doi.org/10.11591/eei.v8i4.1608</t>
  </si>
  <si>
    <t>iesofimieari2@gmail.com</t>
  </si>
  <si>
    <t>Lydia Muriuki et al.</t>
  </si>
  <si>
    <t>Modeling, simulation and techno-economic evaluation of a micro-grid system based on steam gasification of organic municipal solid waste</t>
  </si>
  <si>
    <t>To model the steam gasification of organic municipal solid waste from Nairobi, Kenya, and to evaluate the techno-economic feasibility of a resulting 60 kW micro-grid power plant.</t>
  </si>
  <si>
    <t>A 60 kW micro-grid using steam gasification of organic MSW is financially feasible, with an LCoE of 0.155 $/kWh and an NPV of $1.43 M, while being 99% more carbon neutral than the Kenyan grid.</t>
  </si>
  <si>
    <t>Multimedia University of Kenya, Technical University of Applied Sciences Amberg-Weiden (OTH-AW), Kenyatta University</t>
  </si>
  <si>
    <t>KE, DE</t>
  </si>
  <si>
    <t>https://doi.org/10.1016/j.enconman.2023.117813</t>
  </si>
  <si>
    <t>dwekesa@mmu.ac.ke</t>
  </si>
  <si>
    <t>Kamilia Boucenna et al.</t>
  </si>
  <si>
    <t>Modeling, Optimization, and Techno-Economic Assessment of a Hybrid System Composed of Photovoltaic-Wind-Fuel Cell and Battery Bank</t>
  </si>
  <si>
    <t>To conduct a techno-economic assessment and optimize the design of an off-grid hybrid renewable energy system to supply electricity to the University of Skikda, Algeria.</t>
  </si>
  <si>
    <t>The optimal system consists of a wind turbine, solar panels, a battery bank, and a fuel cell, producing electricity at a levelized cost of 0.193 €/kWh.</t>
  </si>
  <si>
    <t>University of 20 Août 1955 - Skikda, University of Souk Ahras</t>
  </si>
  <si>
    <t>https://doi.org/10.18280/jesa.560104</t>
  </si>
  <si>
    <t>t.sebbagh@univ-skikda.dz</t>
  </si>
  <si>
    <t>Tefera Mekonnen et al.</t>
  </si>
  <si>
    <t>Modeling, Analysis and Optimization of Grid-Integrated and Islanded Solar PV Systems for the Ethiopian Residential Sector: Considering an Emerging Utility Tariff Plan for 2021 and Beyond</t>
  </si>
  <si>
    <t>To analyze the techno-economic viability, modeling, and optimization of grid-tied and islanded solar PV systems for a residential load in Mekelle City, Ethiopia, considering the country's proposed 2021 utility tariff plan.</t>
  </si>
  <si>
    <t>The cost of energy for a grid/PV system is approximately 12% lower than the utility grid tariff. An islanded PV/battery system is projected to become cheaper than the grid tariff after 2029, or after 2023 if annual grid tariff escalations are considered.</t>
  </si>
  <si>
    <t>TH Köln (University of Applied Science),Jimma University</t>
  </si>
  <si>
    <t>DE,ET</t>
  </si>
  <si>
    <t>https://doi.org/10.3390/en14113360</t>
  </si>
  <si>
    <t>mtefee@gmail.com</t>
  </si>
  <si>
    <t>Lemya Bentoumia and Adel Miles</t>
  </si>
  <si>
    <t>Modeling solar and hydrogen-based electricity generation in the Algerian Sahara with HOMER Pro</t>
  </si>
  <si>
    <t>To design and model a solar-hydrogen hybrid energy system to supply off-grid electricity in the Illizi region of Algeria and determine its annual production.</t>
  </si>
  <si>
    <t>A solar-hydrogen hybrid system is technically feasible for off-grid supply in the Illizi region, with solar PV providing 98.8% of the annual 95,791 kWh generation and hydrogen serving a minor backup role.</t>
  </si>
  <si>
    <t>University Frères Mentouri-Constantine 1</t>
  </si>
  <si>
    <t>https://doi.org/10.18844/wjer.v15i2.9917</t>
  </si>
  <si>
    <t>adel.miles@umc.edu.dz</t>
  </si>
  <si>
    <t>Hamagham Peter Ishaku and Quadri Yinka Quadri</t>
  </si>
  <si>
    <t>Modeling renewable energy integration for Nigeria’s 2030 electricity target using EnergyPLAN</t>
  </si>
  <si>
    <t>To model and compare different scenarios for integrating renewable energy sources into Nigeria's power system to meet its 2030 target of 30 GW capacity with a 30% renewable share.</t>
  </si>
  <si>
    <t>A scenario integrating natural gas with solar PV, wind, hydropower, and biomass is optimal, providing the lowest CO₂ emissions (8.97 Mt/yr) and a 26.4% renewable energy share, enhancing grid stability and energy security.</t>
  </si>
  <si>
    <t>system-wide, hourly simulations, sector integration, policy-testing</t>
  </si>
  <si>
    <t>inconsistently applied regulations, restricted access to affordable financing, infrastructure bottlenecks, antiquated transmission network</t>
  </si>
  <si>
    <t>University of Kyrenia, Cyprus International University</t>
  </si>
  <si>
    <t>13%</t>
  </si>
  <si>
    <t>https://doi.org/10.30521/jes.1598604</t>
  </si>
  <si>
    <t>peterishaku66@gmail.com</t>
  </si>
  <si>
    <t>Youssef Kassem and M. Hamid Ali Abdalla</t>
  </si>
  <si>
    <t>Modeling predictive suitability to identify the potential of wind and solar energy as a driver of sustainable development in the Red Sea state, Sudan</t>
  </si>
  <si>
    <t>To investigate the potential and economic viability of small-scale, grid-connected wind and solar PV systems for buildings in the Red Sea state of Sudan.</t>
  </si>
  <si>
    <t>Small-scale vertical axis wind turbines and rooftop PV systems are technically and economically viable options for power generation in the Red Sea state, with energy production costs ranging from 0.010-0.087 $/kWh for wind and 0.036-0.049 $/kWh for PV.</t>
  </si>
  <si>
    <t>Near East University</t>
  </si>
  <si>
    <t>https://doi.org/10.1007/s11356-022-19062-9</t>
  </si>
  <si>
    <t>Kehinde Oke et al.</t>
  </si>
  <si>
    <t>MODELING OF A HYBRID ENERGY SYSTEM INTEGRATED WITH AN INTERMITTENT POWER GRID IN DEVELOPING COUNTRIES</t>
  </si>
  <si>
    <t>To model and optimize a hybrid energy system, including solar PV, wind, and a diesel generator, integrated with an unreliable grid for a neighborhood in Lagos, Nigeria.</t>
  </si>
  <si>
    <t>A hybrid system combining solar PV and a backup generator with the intermittent grid is the optimal configuration based on the cost of energy and reduced generator operating hours.</t>
  </si>
  <si>
    <t>Tennessee State University</t>
  </si>
  <si>
    <t>https://doi.org/10.1115/IMECE2014-37084</t>
  </si>
  <si>
    <t>Azemeraw Tadesse Mengistu</t>
  </si>
  <si>
    <t>Modeling and Analysis of Long-Term Shifts in Bioenergy Use-With Special Reference to Ethiopia: Improving Sustainable Development</t>
  </si>
  <si>
    <t>To investigate the long-term shifts in bioenergy use in Ethiopia by formulating alternative scenarios and to evaluate the expected economic, social, and environmental implications of these shifts.</t>
  </si>
  <si>
    <t>Under a high shift scenario, by 2030, Ethiopia could save 65 million tons of wood, reduce GHG emissions by 46 million tons of CO2e, and save 674 million USD in foreign currency through a transition to modern bioenergy.</t>
  </si>
  <si>
    <t>unaddressed uncertainties, adoption rate, management efficiency, supply chain management</t>
  </si>
  <si>
    <t>KTH Royal Institute of Technology, Stockholm Environment Institute</t>
  </si>
  <si>
    <t>https://www.diva-portal.org/smash/record.jsf?dswid=-9103&amp;pid=diva2%3A652857&amp;c=1&amp;searchType=SIMPLE&amp;language=en&amp;query=Modeling+and+Analysis+of+Long-Term+Shifts+in+Bioenergy+Use-With+Special+Reference+to+Ethiopia%3A+Improving+Sustainable+Development&amp;af=%5B%5D&amp;aq=%5B%5B%5D%5D&amp;aq2=%5B%5B%5D%5D&amp;aqe=%5B%5D&amp;noOfRows=50&amp;sortOrder=author_sort_asc&amp;sortOrder2=title_sort_asc&amp;onlyFullText=false&amp;sf=all</t>
  </si>
  <si>
    <t>A.B. Muhammad et al.</t>
  </si>
  <si>
    <t>MODELING AND SIMULATION OF WIND-SOLAR HYBRID ENERGY SYSTEM FOR POWER SUPPLY TO FACULTY OF ENGINEERING TEACHING WORKSHOP IN UNIVERSITY OF MAIDUGURI</t>
  </si>
  <si>
    <t>To model and simulate a wind-solar hybrid energy system to supply power to the Faculty of Engineering Teaching Workshop at the University of Maiduguri.</t>
  </si>
  <si>
    <t>The most economically feasible off-grid system consists of a 25kW wind turbine, a 60kW PV panel, 80 batteries, and a 100kW inverter, delivering energy at a cost of $0.201/kWh.</t>
  </si>
  <si>
    <t>University of Maiduguri</t>
  </si>
  <si>
    <t>https://doi.org/10.15623/ijret.2016.0505042</t>
  </si>
  <si>
    <t>Ahmed Aisa et al.</t>
  </si>
  <si>
    <t>Modeling and simulation of a hybrid power system for Hospital in Sabratha, Libya via HOMER software</t>
  </si>
  <si>
    <t>To assess the feasibility of powering a general hospital in Sabratha, Libya, with a solar-wind hybrid power plant.</t>
  </si>
  <si>
    <t>The optimal hybrid system achieves an 81% renewable energy fraction, with a resulting cost of energy of $0.182/kWh.</t>
  </si>
  <si>
    <t>Department of Mechanical Engineering, College of Engineer, Zawia University, Libya</t>
  </si>
  <si>
    <t>https://doi.org/10.1109/MI-STA54861.2022.9837516</t>
  </si>
  <si>
    <t>a.aisa@zu.edu.ly</t>
  </si>
  <si>
    <t>Okwe Gerald. I et al.</t>
  </si>
  <si>
    <t>Modeling and Performance Assessment of 6mw Net-Metered Grid Tied Photovoltaic System for Owerri Metropolis</t>
  </si>
  <si>
    <t>To model and assess the technical and financial performance of a 6MW grid-tied, net-metered photovoltaic system for Owerri metropolis as an alternative energy supply.</t>
  </si>
  <si>
    <t>The proposed 6MW PV system is technically viable for Owerri, with a performance ratio of 76.1% and an annual yield of 1,098 kWh/kWp, and would save 11,688 kg/year of CO2 emissions. The project has an amortization period of 18.14 years.</t>
  </si>
  <si>
    <t>Centre for Energy Research and Development, University of Nigeria Nsukka, Federal University of Technology Owerri, Federal Poly Nekede</t>
  </si>
  <si>
    <t>https://doi.org/10.1088/1755-1315/730/1/012014</t>
  </si>
  <si>
    <t>ogbaotumgbo@gmail.com</t>
  </si>
  <si>
    <t>Mohammed Benattalah et al.</t>
  </si>
  <si>
    <t>Modeling and performance analysis of a 5MW grid-connected photovoltaic power plant in the hot region of in Salah, Algeria</t>
  </si>
  <si>
    <t>To evaluate the performance of a 5MW grid-connected photovoltaic power plant in the In Salah region of southern Algeria using PVsyst simulation software.</t>
  </si>
  <si>
    <t>The 5MW PV plant generates 7,603,339 kWh of energy annually with a performance ratio of 81.7%, which is considered average compared to other plants in Algeria and internationally.</t>
  </si>
  <si>
    <t>Faculty of Sciences and Technology, University of Tamanghasset</t>
  </si>
  <si>
    <t>https://doi.org/10.54021/seesv5n1-170</t>
  </si>
  <si>
    <t>benatallah.mohammed50@gmail.com</t>
  </si>
  <si>
    <t>Timothy Oluwaseun Araoye et al.</t>
  </si>
  <si>
    <t>Modeling and optimization of hybrid microgrid energy system: a case study of University of Abuja, Nigeria</t>
  </si>
  <si>
    <t>To model and optimize a hybrid microgrid energy system using PV, wind, diesel, and battery resources for electricity generation at the University of Abuja, Nigeria.</t>
  </si>
  <si>
    <t>A hybrid system of PV, wind, diesel, converter, and battery provides the lowest cost of energy (COE) at $0.1616/kWh and a net present cost (NPC) of $1,795,026, with PV contributing 81% of the total electricity generated.</t>
  </si>
  <si>
    <t>University of Nigeria, Nsukka, Nigeria, University of Abuja, Abuja, Nigeria, Enugu State University of Science and Technology, Enugu, Nigeria</t>
  </si>
  <si>
    <t>https://doi.org/10.11591/ijpeds.v14.i2.pp1201-1209</t>
  </si>
  <si>
    <t>timothy.araoye@unn.edu.ng</t>
  </si>
  <si>
    <t>Atanda K. Raji and Doudou N. Luta</t>
  </si>
  <si>
    <t>Modeling and Optimization of a Community Microgrid Components</t>
  </si>
  <si>
    <t>To model and optimize the component sizes of a community microgrid for a housing estate in Cape Town, assessing its technical and economic feasibility against a grid-connected option.</t>
  </si>
  <si>
    <t>The off-grid community microgrid is more cost-effective than grid extension only if the distance to the grid is greater than 130.84 km.</t>
  </si>
  <si>
    <t>https://doi.org/10.1016/j.egypro.2018.11.103</t>
  </si>
  <si>
    <t>rajia@cput.ac.za</t>
  </si>
  <si>
    <t>Ramia Ouederni et al.</t>
  </si>
  <si>
    <t>Modeling and Cost Optimization of an Islanded Virtual Power Plant: Case Study of Tunisia</t>
  </si>
  <si>
    <t>To determine the optimal sizing and configuration of an islanded virtual power plant for Djerba Island, Tunisia, by comparing six different technology combinations based on cost and economic criteria.</t>
  </si>
  <si>
    <t>The optimal system configuration, combining PV, wind, biomass, hydro, tidal, and battery storage, achieves a levelized cost of energy of $0.403/kWh and a net present cost of $314,846, with a 100% renewable fraction.</t>
  </si>
  <si>
    <t>National Institute of Applied Sciences and Technology</t>
  </si>
  <si>
    <t>https://doi.org/10.5152/tepes.2022.22024</t>
  </si>
  <si>
    <t>bechir.bouaziz@isimg.tn</t>
  </si>
  <si>
    <t>Enoch Asante et al.</t>
  </si>
  <si>
    <t>Modeling and assessment of the techno-economic analysis of biogas and its potential for the generation of electricity from water hyacinth biomass</t>
  </si>
  <si>
    <t>To conduct a technical and economic assessment of generating biogas from water hyacinth biomass and its subsequent use for electricity production in Ghana.</t>
  </si>
  <si>
    <t>Generating electricity from water hyacinth via anaerobic digestion in Ghana is financially feasible, with a positive net present value (NPV) of $8.9 million, a simple payback of 5.5 years, and an equity payback of 11.3 years.</t>
  </si>
  <si>
    <t>Koforidua Technical University, Kwame Nkrumah University of Science and Technology</t>
  </si>
  <si>
    <t>https://doi.org/10.1186/s44147-024-00431-9</t>
  </si>
  <si>
    <t>enoch.asante@ktu.edu.gh</t>
  </si>
  <si>
    <t>Ahmed Hassan A. El-Sayed et al.</t>
  </si>
  <si>
    <t>Modeling alternative scenarios for Egypt 2050 energy mix based on LEAP analysis</t>
  </si>
  <si>
    <t>To analyze alternative scenarios for Egypt's electricity generation and consumption mix up to 2050, balancing economic and environmental considerations.</t>
  </si>
  <si>
    <t>High renewable energy scenarios result in the lowest long-term production cost and CO2 emissions, providing economic benefits and enhanced energy security.</t>
  </si>
  <si>
    <t>ability for energy modeling on both local and global scale,ability to analyze the effect of all pollutants</t>
  </si>
  <si>
    <t>does not require any data about the energy transmission lines</t>
  </si>
  <si>
    <t>Cairo University,Anglia Ruskin University (ARU)</t>
  </si>
  <si>
    <t>EG,GB</t>
  </si>
  <si>
    <t>https://doi.org/10.1016/j.energy.2023.126615</t>
  </si>
  <si>
    <t>a.hassan2013@eng.cu.edu.eg</t>
  </si>
  <si>
    <t>Filipos Kefelegn and Siraye Abirham</t>
  </si>
  <si>
    <t>Modeling a fully electrified passenger Transport System In Ethiopia by 2050</t>
  </si>
  <si>
    <t>To model the full electrification of Ethiopia's passenger transport system by 2050 and to quantify the resulting electricity demand and CO2 emissions compared to a business-as-usual scenario.</t>
  </si>
  <si>
    <t>Full electrification of passenger transport by 2050 significantly reduces CO2 emissions but requires higher annualized investment costs, shifting expenditure from fuel imports to electricity system investments.</t>
  </si>
  <si>
    <t>Requires more detailed fleet and infrastructure data, grid integration and storage not assessed, multi-modal transport not included, socio-economic impacts not analyzed</t>
  </si>
  <si>
    <t>Energy Modelling Platform Ethiopia (EMP-E), Jimma University</t>
  </si>
  <si>
    <t>https://doi.org/10.5281/zenodo.18483476</t>
  </si>
  <si>
    <t>fke2030@gmail.com</t>
  </si>
  <si>
    <t>Andrea Cabanero et al.</t>
  </si>
  <si>
    <t>Mini-Grids for the Sustainable Electriﬁcation of Rural Areas in Sub-Saharan Africa: Assessing the Potential of KeyMaker Models</t>
  </si>
  <si>
    <t>To assess the potential of a new business model, the KeyMaker Model, to reduce grant requirements for financing solar hybrid mini-grids by leveraging the value added from local agro-processing.</t>
  </si>
  <si>
    <t>A well-selected KeyMaker Model, such as cocoa bean processing, can substantially reduce the grant requirement for mini-grid projects, in one case by 68 percentage points from 82% to 18% of total project cost.</t>
  </si>
  <si>
    <t>Technische Universität Berlin, RWTH Aachen University, INENSUS GmbH</t>
  </si>
  <si>
    <t>https://doi.org/10.3390/en13236350</t>
  </si>
  <si>
    <t>lnolting@eonerc.rwth-aachen.de</t>
  </si>
  <si>
    <t>Nathaniel J. Williams</t>
  </si>
  <si>
    <t>Microgrid Utilities for Rural Electrification in East Africa: Challenges and Opportunities</t>
  </si>
  <si>
    <t>RW, TZ</t>
  </si>
  <si>
    <t>To develop modeling tools to identify, quantify, and mitigate the primary sources of investment risk for private microgrid utilities in East Africa.</t>
  </si>
  <si>
    <t>The most important drivers of risk are fuel prices, foreign exchange rates, and electricity demand, with demand uncertainty being more critical for solar-heavy systems and fuel prices for diesel-heavy systems.</t>
  </si>
  <si>
    <t>Carnegie Mellon University</t>
  </si>
  <si>
    <t>https://doi.org/10.1184/r1/6720584</t>
  </si>
  <si>
    <t>Jan Tomaschek</t>
  </si>
  <si>
    <t>Marginal abatement cost curves for policy recommendation – A method for energy system analysis</t>
  </si>
  <si>
    <t>To demonstrate a method for deriving marginal abatement cost curves for the transport sector's well-to-wheel GHG emissions and to identify cost-efficient GHG reduction strategies for Gauteng province.</t>
  </si>
  <si>
    <t>The transport sector is not the primary sector for cost-efficient GHG emission reductions; initial efforts should focus on decarbonizing electricity supply and replacing coal-to-liquid synthetic fuels.</t>
  </si>
  <si>
    <t>consistent view, interlinkages between measures, inter-temporal aspects</t>
  </si>
  <si>
    <t>model type applied, sectoral and technology details, assumptions taken for energy carrier prices, discount rate</t>
  </si>
  <si>
    <t>Institute of Energy Economics and the Rational Use of Energy (IER) University of Stuttgart</t>
  </si>
  <si>
    <t>https://doi.org/10.1016/j.enpol.2015.05.021</t>
  </si>
  <si>
    <t>Maria Cristina Pinto et al.</t>
  </si>
  <si>
    <t>AHP-GIS</t>
  </si>
  <si>
    <t>Mapping the suitability of North Africa for green hydrogen production: an application of a multi-criteria spatial decision support system combining GIS and AHP for Tunisia</t>
  </si>
  <si>
    <t>To develop and apply a multi-criteria spatial decision support system to map the land suitability for solar-based green hydrogen production in Tunisia, incorporating techno-economic, social, environmental, and geopolitical criteria.</t>
  </si>
  <si>
    <t>The majority of Tunisia's land area is moderately or highly suitable for solar-based green hydrogen production, with the most favorable areas being a trade-off between resource availability and socio-economic or geopolitical factors.</t>
  </si>
  <si>
    <t>Politecnico di Torino, Research on Energy System (RSE)</t>
  </si>
  <si>
    <t>https://doi.org/10.1186/s13705-025-00512-4</t>
  </si>
  <si>
    <t>mariacristina.pinto@polito.it</t>
  </si>
  <si>
    <t>Maghreb’s renewable power future for climate mitigation: insights from the TIMES-MAGe model</t>
  </si>
  <si>
    <t>TN,MA,DZ</t>
  </si>
  <si>
    <t>To assess renewable energy targets, decarbonization feasibility, and the value of regional electricity trade for the power systems of Tunisia, Morocco, and Algeria through 2050.</t>
  </si>
  <si>
    <t>All three Maghreb countries can exceed their renewable electricity targets, with onshore wind and solar PV comprising over 90% of capacity. Full decarbonization requires €17 billion and 28 GW of storage, while regional electricity trade enables significant cost savings, reducing Algeria's investment needs by 18%.</t>
  </si>
  <si>
    <t>replicable, regionally integrated energy modeling approach, decision-support tool, integrating national NDCs and LT-LEDS</t>
  </si>
  <si>
    <t>no empirical validation, socioeconomic and employment impacts not captured, data inconsistencies, limited to the power sector, sector coupling excluded</t>
  </si>
  <si>
    <t>CENSE – Centre for Environmental and Sustainability Research, Energy and Climate &amp; CHANGE - Global Change and Sustainability Institute, NOVA School of Science and Technology, NOVA University Lisbon,Institute of Chemical and Energy Engineering, University of Natural Resources and Life Sciences, Vienna</t>
  </si>
  <si>
    <t>https://doi.org/10.1016/j.esr.2025.101918</t>
  </si>
  <si>
    <t>Tibebu Ababu and Aregaahegn Asaro</t>
  </si>
  <si>
    <t>MAED-Based Analysis of Rural Household Cooking Energy Demand in Ethiopia</t>
  </si>
  <si>
    <t>To determine the extent to which improved cooking technologies and fuel switching can reduce traditional biomass dependence in rural Ethiopia.</t>
  </si>
  <si>
    <t>A high-ambition transition to electric and clean cooking technologies can reduce final energy demand for cooking by 62.4% and total emissions by 81.3% by 2053 compared to a business-as-usual scenario.</t>
  </si>
  <si>
    <t>2053</t>
  </si>
  <si>
    <t>Ministry of Energy, Ethiopia</t>
  </si>
  <si>
    <t>https://doi.org/10.5281/zenodo.18482785</t>
  </si>
  <si>
    <t>tibebuababu2016@gemail.com</t>
  </si>
  <si>
    <t>Macro Economics of Virtual Power Plant for Rural Areas of Botswana</t>
  </si>
  <si>
    <t>To study the microeconomic benefits of a virtual power plant as an energy solution for rural areas in Botswana.</t>
  </si>
  <si>
    <t>A solar PV-based virtual power plant is an economically feasible and viable project for rural Botswana, offering a high return on investment and positive cash flow over its lifetime, benefiting both the prosumer and the VPP operator.</t>
  </si>
  <si>
    <t>25</t>
  </si>
  <si>
    <t>Grant Thornton, Botswana, Amity University Rajasthan, India, Botswana International University of Science and Technology, Botswana, Botho University, Botswana</t>
  </si>
  <si>
    <t>BW, IN</t>
  </si>
  <si>
    <t>https://doi.org/10.32479/ijeep.9602</t>
  </si>
  <si>
    <t>Giacomo Falchetta et al.</t>
  </si>
  <si>
    <t>M-LED: Multi-sectoral Latent Electricity Demand Assessment for Energy Access Planning</t>
  </si>
  <si>
    <t>To introduce and apply a geospatial platform (M-LED) for estimating multi-sectoral, bottom-up latent electricity demand to improve energy access planning.</t>
  </si>
  <si>
    <t>Including non-residential sectors (healthcare, education, commercial, agriculture) more than doubles the estimated latent electricity demand compared to residential-only assessments, particularly in rural areas.</t>
  </si>
  <si>
    <t>Fondazione Eni Enrico Mattei (FEEM), Cattolica University, Politecnico di Milano, European Commission, Joint Research Centre (JRC), John Hopkins University SAIS, Sciences Po PSIA</t>
  </si>
  <si>
    <t>IT, FR</t>
  </si>
  <si>
    <t>https://doi.org/10.2139/ssrn.3700858</t>
  </si>
  <si>
    <t>giacomo.falchetta@feem.it</t>
  </si>
  <si>
    <t>Karima Mahmoud et al.</t>
  </si>
  <si>
    <t>Optimizing green hydrogen integration in grid-connected hybrid renewable systems: Techno-economic and sensitivity analysis in hot desert environments</t>
  </si>
  <si>
    <t>To investigate the techno-economic feasibility and environmental sustainability of a grid-connected hybrid renewable energy system (PV/WT/FC) in Kabertane, Algeria, to meet a 1 MWh daily load.</t>
  </si>
  <si>
    <t>The optimal system is a grid-connected PV/WT/Fuel Cell configuration, achieving a 92.2% renewable fraction with a Cost of Energy of 0.127 $/kWh and a payback period of 2.36 years.</t>
  </si>
  <si>
    <t>University of Tamanghasset, Umm Al-Qura University, Jadara University, University of Gab`es, VSB-Technical University of Ostrava, Taif University, Industrial Technical Institute-Mataria Technical College, Chitkara University</t>
  </si>
  <si>
    <t>DZ, SA, JO, TN, CZ, EG, IN</t>
  </si>
  <si>
    <t>https://doi.org/10.1016/j.rineng.2026.110109</t>
  </si>
  <si>
    <t>aymen.flah@enig.u-gabes.tn</t>
  </si>
  <si>
    <t>Ahmed Souissi</t>
  </si>
  <si>
    <t>Optimum utilization of grid-connected renewable energy sources using multi-year module in Tunisia</t>
  </si>
  <si>
    <t>To conduct a techno-economic analysis of grid-connected PV-wind systems for residential loads in 26 Tunisian cities and provide reference data for investment decisions.</t>
  </si>
  <si>
    <t>Wind energy is more profitable and competitive than PV in northern and central Tunisia, while PV systems have greater potential in the southern regions. The economic benefit of the projects is realized within 11 to 16 years.</t>
  </si>
  <si>
    <t>Unit of Research ERCO, INSAT</t>
  </si>
  <si>
    <t>https://doi.org/10.1016/j.aej.2020.12.029</t>
  </si>
  <si>
    <t>ahmed_souissi@ymail.com</t>
  </si>
  <si>
    <t>Mohamed M. Torad et al.</t>
  </si>
  <si>
    <t>Optimum sizing of hybrid renewable energy system with biomass backup of Egypt’s Western Desert</t>
  </si>
  <si>
    <t>To determine the optimal design of an off-grid hybrid microgrid (PV, wind, battery, biomass) to meet the year-round power demands of a remote area in Egypt.</t>
  </si>
  <si>
    <t>The optimal system configuration, comprising a 1,749 kW PV system, 30 kW wind turbine, and a 460 kW biomass generator, achieves a low cost of energy of $0.118/kWh while meeting all electrical loads.</t>
  </si>
  <si>
    <t>Al-Azhar University, Minia University</t>
  </si>
  <si>
    <t>https://doi.org/10.1016/j.asej.2025.103402</t>
  </si>
  <si>
    <t>Mtorad@gmail.com</t>
  </si>
  <si>
    <t>Abdulfatai Olatunji Yakub et al.</t>
  </si>
  <si>
    <t>Optimizing the performance of hybrid renewable energy systems to accelerate a sustainable energy transition in Nigeria: A case study of a rural healthcare centre in Kano</t>
  </si>
  <si>
    <t>To model and design an affordable hybrid energy system (HES) for a rural healthcare centre in northern Nigeria and conduct a techno-economic analysis of its viability.</t>
  </si>
  <si>
    <t>The PV-Diesel hybrid energy system is the most suitable option for the healthcare center, with a payback period of 1.3 years, annual savings of $30,583, and a gross annual GHG emission reduction of 75.3 tCO2.</t>
  </si>
  <si>
    <t>Institute for Global Climate Change and Energy, Department of Energy Convergence and Climate Change, Department of Convergence &amp; Fusion System Engineering, Kyungpook National University, Daegu, 41566, South Korea</t>
  </si>
  <si>
    <t>https://doi.org/10.1016/j.esr.2022.100906</t>
  </si>
  <si>
    <t>Yakubabdulfatai1@gmail.com</t>
  </si>
  <si>
    <t>Kangaji, L.M. et al.</t>
  </si>
  <si>
    <t>Optimizing Sustainability Offshore Hybrid Tidal-Wind Energy Storage Systems for an Off-Grid Coastal City in South Africa</t>
  </si>
  <si>
    <t>To design and optimize a sustainable offshore hybrid wind-tidal energy system with storage and diesel backup for an off-grid coastal community in South Africa.</t>
  </si>
  <si>
    <t>A hybrid system with one wind turbine, five tidal turbines, and a diesel generator is the most effective configuration, increasing the renewable energy fraction and lowering the net present cost.</t>
  </si>
  <si>
    <t>Cape Peninsula University of Cape Town</t>
  </si>
  <si>
    <t>https://doi.org/10.3390/su16219139</t>
  </si>
  <si>
    <t>Rasha Elazab et al.</t>
  </si>
  <si>
    <t>LOP</t>
  </si>
  <si>
    <t>Optimizing stand-alone microgrids with lagrange multiplier technique: A cost-effective and sustainable solution for rural electrification</t>
  </si>
  <si>
    <t>To develop and validate a Lagrange multiplier optimization algorithm for optimally sizing and planning stand-alone microgrids in remote areas, benchmarking it against HOMER software.</t>
  </si>
  <si>
    <t>The proposed Lagrange multiplier optimization technique achieves up to 22% lower net present costs and 13% lower cost of electricity compared to HOMER for sizing stand-alone microgrids, along with significant environmental benefits.</t>
  </si>
  <si>
    <t>Helwan University</t>
  </si>
  <si>
    <t>https://doi.org/10.1016/j.fraope.2024.100199</t>
  </si>
  <si>
    <t>r_m_elazab@h-eng.helwan.edu.eg</t>
  </si>
  <si>
    <t>Katundu Imasiku et al.</t>
  </si>
  <si>
    <t>Optimizing Spatial Input Data for Techno-Economic Modeling of Least-Cost Electrification Pathways in Zambia</t>
  </si>
  <si>
    <t>To model and propose cost-effective pathways for achieving 100% electrification in Zambia by 2030 by improving the accuracy of spatial input data, specifically population clusters and grid networks.</t>
  </si>
  <si>
    <t>Improving spatial data accuracy leads to a 10% decrease in required grid extension investments, offset by a proportional increase in standalone solar systems, while achieving 100% electrification by 2030 at a nearly identical total investment cost.</t>
  </si>
  <si>
    <t>Georgia Institute of Technology, University of Cape Town</t>
  </si>
  <si>
    <t>US, ZA</t>
  </si>
  <si>
    <t>https://doi.org/10.13044/j.sdewes.d13.0549</t>
  </si>
  <si>
    <t>kimasiku3@gatech.edu</t>
  </si>
  <si>
    <t>Anthony Chitete</t>
  </si>
  <si>
    <t>Optimizing Renewable Energy to Meet Malawi’s Electricity Demand</t>
  </si>
  <si>
    <t>To identify the least-cost and reliable renewable energy mix for meeting Malawi’s electricity demand by assessing the role of renewable energy and battery storage under alternative development pathways.</t>
  </si>
  <si>
    <t>Scaling up solar PV to 1.5–2.0 GW by 2040, supported by 300–500 MW of battery storage, can reduce system emissions by over 60% and lower generation costs, but requires a coordinated renewables-plus-storage strategy.</t>
  </si>
  <si>
    <t>does not explicitly account for barriers such as administrative hurdles or land availability, overly ambitious BESS capacity increase</t>
  </si>
  <si>
    <t>Energy Modelling Platform–Africa (EMP-A)</t>
  </si>
  <si>
    <t>https://doi.org/10.5281/zenodo.18499321</t>
  </si>
  <si>
    <t>chiteteanthony@gmail.com</t>
  </si>
  <si>
    <t>K Sithole et al.</t>
  </si>
  <si>
    <t>Optimizing Off-Grid Solar Photovoltaic Systems for Rural Communities: A Case Study of Ketane Village, Lesotho</t>
  </si>
  <si>
    <t>To conduct a techno-economic design and optimization of a standalone solar PV system for the remote Ketane village in Lesotho, proposing a cost-optimized and reliable solution.</t>
  </si>
  <si>
    <t>An optimized 84.15 kW PV array with a 28.8 kWh battery bank can reliably meet the community's load with a 100% renewable fraction, achieving an LCOE of LSL 3.85/kWh and a payback period of 7.01 years.</t>
  </si>
  <si>
    <t>Department of electrical and smart systems engineering, University of South Africa</t>
  </si>
  <si>
    <t>https://doi.org/10.12732/ijam.v39i1s.1668</t>
  </si>
  <si>
    <t>yokwaxp@unisa.ac.za</t>
  </si>
  <si>
    <t>Anouar Makhoukh et al.</t>
  </si>
  <si>
    <t>Optimizing oﬀ-grid energy solutions: a hybrid approach leveraging solar, wind, and biomass for sustainable development</t>
  </si>
  <si>
    <t>To design and assess the techno-economic and environmental viability of an off-grid hybrid solar, wind, and biomass energy system for rural electrification in a mountainous region of Morocco.</t>
  </si>
  <si>
    <t>The optimized hybrid solar-wind-biomass system with battery and hydrogen storage can achieve 100% renewable self-sufficiency for the studied region at a levelized cost of energy of $0.02386/kWh, significantly reducing GHG emissions by over 99%.</t>
  </si>
  <si>
    <t>CPS2E Laboratory, National Higher School of Mines of Rabat</t>
  </si>
  <si>
    <t>https://doi.org/10.1016/j.gloei.2025.05.008</t>
  </si>
  <si>
    <t>makhoukh.anouar@gmail.com</t>
  </si>
  <si>
    <t>Optimizing Hybrid Renewable Energy Systems for Rural Electrification: A Case Study of Selected Villages in Kwara State, Nigeria</t>
  </si>
  <si>
    <t>To determine the optimal size and configuration of a stand-alone small hydro-solar PV-storage hybrid system for electrifying three off-grid villages in Kwara State, Nigeria.</t>
  </si>
  <si>
    <t>The optimal system configuration is a small hydropower-solar PV system with a flywheel energy storage system (FESS), which has a lower Net Present Cost ($524,940) and LCOE ($0.23/kWh) than a comparable system using battery storage.</t>
  </si>
  <si>
    <t>National Centre for Hydropower Research and Development, University of Ilorin, Nigeria., Department of Electrical and Electronic Engineering, Redeemer’s University, Ede, Osun, Nigeria., Agricultural and Rural Management Training Institute, Ilorin, Nigeria.</t>
  </si>
  <si>
    <t>http://dx.doi.org/10.4314/njtd.v21i3.2359</t>
  </si>
  <si>
    <t>atilolaolubunmi@gmail.com</t>
  </si>
  <si>
    <t>Beni-Suef University, Fayoum University</t>
  </si>
  <si>
    <t>M. B. Shafik et al.</t>
  </si>
  <si>
    <t>Optimizing Energy Savings and Operation of Active Distribution Networks Utilizing Hybrid Energy Resources and Soft Open Points: Case Study in Sohag, Egypt</t>
  </si>
  <si>
    <t>To develop a co-simulation framework for the techno-economic planning and optimal operation of an active distribution network in Sohag, Egypt, integrating hybrid renewable energy resources and Soft Open Points.</t>
  </si>
  <si>
    <t>A hybrid grid-connected system (PV/Wind/Diesel) provides the most cost-effective plan for Sohag, reducing NPC by 16% and emissions by 35.6%. Optimal operation with Soft Open Points further reduces system losses by 57% and improves the voltage profile.</t>
  </si>
  <si>
    <t>Wuhan University,Kafrelsheikh University</t>
  </si>
  <si>
    <t>CN,EG</t>
  </si>
  <si>
    <t>https://doi.org/10.1109/ACCESS.2020.2966909</t>
  </si>
  <si>
    <t>mohamed.shafeeq@eng.kfs.edu.eg</t>
  </si>
  <si>
    <t>Mohamed Benayad et al.</t>
  </si>
  <si>
    <t>Optimizing electric vehicle charging infrastructure powered by photovoltaics: A geospatial and multi-criteria analysis for sustainable urban mobility</t>
  </si>
  <si>
    <t>To develop and apply an integrated, data-driven planning framework for optimizing the deployment of solar-powered electric vehicle charging stations at an urban scale, using a combination of geospatial analysis, multi-criteria decision-making, and techno-economic evaluation.</t>
  </si>
  <si>
    <t>The analysis identified 36 suitable areas in Benguerir totaling 58,107 m², sufficient for installing 148 charging stations, which far exceeds the 10 stations required for 50 EVs. This transition could achieve a net annual CO2 emission reduction of 54.75 tonnes, a 44.4% decrease compared to conventional vehicles.</t>
  </si>
  <si>
    <t>Hassan II University,Green Energy Park (GEP),Al Akhawayn University,National School of Architecture</t>
  </si>
  <si>
    <t>https://doi.org/10.1016/j.rineng.2025.106456</t>
  </si>
  <si>
    <t>Med.benayad98@gmail.com</t>
  </si>
  <si>
    <t>Chukwuma Leonard Azimoh and Charles Mbohwa</t>
  </si>
  <si>
    <t>Optimized Solution for Increasing Electricity Access with Mini-Grid Technology in Nigeria</t>
  </si>
  <si>
    <t>To explore optimal renewable energy solutions for mini-grids at eleven locations in Nigeria to increase electricity access.</t>
  </si>
  <si>
    <t>Southern and middle belt regions of Nigeria are more suited for grid extension, while northern locations are more favorable for mini-grid implementation. Wind technology contributes significantly in the north, while solar dominates in the south.</t>
  </si>
  <si>
    <t>https://doi.org/10.5539/jsd.v12n1p156</t>
  </si>
  <si>
    <t>lcazimoh@gmail.com</t>
  </si>
  <si>
    <t>Muntasir Elhaj et al.</t>
  </si>
  <si>
    <t>Optimized Design of a Stand-Alone Hybrid PV/Wind/Diesel Energy System for Sustainable Development in Sudan: Minimizing Costs and Carbon Emissions</t>
  </si>
  <si>
    <t>To design an optimized stand-alone hybrid PV/wind/diesel energy system for a site in Southern Sudan, with the goal of minimizing the levelized cost of energy and carbon emissions.</t>
  </si>
  <si>
    <t>The optimized hybrid system reduces the cost of energy by 29% and greenhouse gas emissions by 51.4% compared to a diesel-only system.</t>
  </si>
  <si>
    <t>University of Wyoming, Al Mughtaribeen University, University Tenaga Nasioanl, Bashayer Pipeline Company</t>
  </si>
  <si>
    <t>US, SD, MY</t>
  </si>
  <si>
    <t>https://doi.org/10.1109/ICPEE64457.2024.10949874</t>
  </si>
  <si>
    <t>monty8085@hotmail.com</t>
  </si>
  <si>
    <t>Maoulida, F. et al.</t>
  </si>
  <si>
    <t>Optimization Study of the Electrical Microgrid for a Hybrid PV–Wind–Diesel–Storage System in an Island Environment</t>
  </si>
  <si>
    <t>To investigate the techno-economic optimization of a hybrid microgrid designed to supply electricity to a rural village in Grande Comore.</t>
  </si>
  <si>
    <t>The optimal configuration consists solely of PV and battery storage, meeting 100% of electricity demand with a levelized cost of energy (LCOE) of 0.563 USD/kWh and zero greenhouse gas emissions.</t>
  </si>
  <si>
    <t>Université Le Havre Normandie, LERMAB—Laboratoire d’Études et de Recherches sur le Matériau Bois, INRAE, Université de Lorraine, LEMA—Laboratoire d’Énergie et Mécanique Appliquée, Faculté des Sciences et Techniques, Université des Comores, IREMIS—Institut de Recherche sur l’Enseignement des Mathématiques, de l’Informatique et des Sciences, Université de Mayotte</t>
  </si>
  <si>
    <t>FR, KM</t>
  </si>
  <si>
    <t>https://doi.org/10.3390/solar5030039</t>
  </si>
  <si>
    <t>fahad.maoulida@univ-lehavre.fr</t>
  </si>
  <si>
    <t>Amy Nabiliou et al.</t>
  </si>
  <si>
    <t>custom LP model</t>
  </si>
  <si>
    <t>Optimization of the sizing of hybrid wind, solar photovoltaic, biodiesel and storage systems using the integer linear programming method.</t>
  </si>
  <si>
    <t>To develop and validate an optimization program for sizing hybrid energy systems (wind, solar, biodiesel, storage) for isolated sites using integer linear programming.</t>
  </si>
  <si>
    <t>The developed integer linear programming model provides a valid sizing for a hybrid system at a 3% lower total net cost ($871,095) compared to HOMER ($898,372), validating the model's accuracy.</t>
  </si>
  <si>
    <t>Ecole Nationale Supérieure d’Ingénieurs (ENSI), University of Lome, LAboratoire de Recherche en Sciences de l’Ingénieur (LARSI), Ecole Nationale Supérieure d’Ingénieurs (ENSI), University of Lome</t>
  </si>
  <si>
    <t>https://doi.org/10.21474/IJAR01/9290</t>
  </si>
  <si>
    <t>Negasa Muleta et al.</t>
  </si>
  <si>
    <t>Optimization of Micro Hydro Electric Power with Solar PV and Diesel Generator Supply System: A case study</t>
  </si>
  <si>
    <t>To conduct a reliability analysis and optimize a micro-hydroelectric power system combined with solar PV and a diesel generator for a rural village in Ethiopia.</t>
  </si>
  <si>
    <t>The optimal and most economical system to supply the village load is a combination of 7kW hydropower, 5kW solar PV, a 5kW diesel generator, 8 batteries, and a 6kW converter.</t>
  </si>
  <si>
    <t>Dire Dawa Institute of Technology, Dire Dawa University</t>
  </si>
  <si>
    <t>https://doi.org/10.31695/IJASRE.2018.32999</t>
  </si>
  <si>
    <t>Joseph Uchenna Ezekwugo et al.</t>
  </si>
  <si>
    <t>Optimization of Integrated Energy Systems in a Developing Economy using Technology</t>
  </si>
  <si>
    <t>To optimize the integrated energy system of Nigeria from 2020-2050, evaluating a technology application scenario against a baseline to reduce energy demand and GHG emissions.</t>
  </si>
  <si>
    <t>Applying technology can reduce Nigeria's energy demand by 70.6% and GHG emissions by 64.8% by 2050 compared to a baseline scenario.</t>
  </si>
  <si>
    <t>robustness, addresses data dearth, accounts for rural energy demand</t>
  </si>
  <si>
    <t>unavailability of data</t>
  </si>
  <si>
    <t>https://doi.org/10.3844/ajebasp.2022.1.11</t>
  </si>
  <si>
    <t>juezekwugo@yahoo.com</t>
  </si>
  <si>
    <t>Arthur M. Omari</t>
  </si>
  <si>
    <t>Optimization of Hybrid Wind and Solar Power Generator at Izazi, Tanzania</t>
  </si>
  <si>
    <t>To design and optimize a cost-effective hybrid solar PV and wind turbine power system with battery storage to supply electricity to Izazi village.</t>
  </si>
  <si>
    <t>A hybrid system combining solar PV, wind turbines, and battery storage is the most reliable and optimal configuration to meet the electricity demand of Izazi village, generating an annual excess of 32,561 kWh.</t>
  </si>
  <si>
    <t>https://doi.org/10.9734/JENRR/2021/v9i330232</t>
  </si>
  <si>
    <t>mngoma2003@hotmail.com</t>
  </si>
  <si>
    <t>Muniru Olajide Okelola et al.</t>
  </si>
  <si>
    <t>Optimization of Hybrid Renewable Energy Systems for Sustainable Rural Electrification in Kwara State, Nigeria: A Techno-Economic and Environmental Assessment</t>
  </si>
  <si>
    <t>To design and optimize hybrid renewable energy systems for three off-grid communities in Kwara State, Nigeria, and to assess their techno-economic and environmental performance.</t>
  </si>
  <si>
    <t>Community-specific solar-biomass and solar-wind hybrid systems provide reliable, cost-effective, and sustainable electrification pathways for rural Nigeria, with payback periods of 3.2–3.5 years and GHG emission reductions of 63-70%.</t>
  </si>
  <si>
    <t>Ladoke Akintola University of Technology, Ogbomoso, Nigeria, National Centre for Agricultural Mechanization, Ilorin, Nigeria</t>
  </si>
  <si>
    <t>https://doi.org/10.9734/jerr/2025/v27i111684</t>
  </si>
  <si>
    <t>oyedokun.j@ncam.gov.ng</t>
  </si>
  <si>
    <t>Maklewa Agoundedemba et al.</t>
  </si>
  <si>
    <t>Optimization of Hybrid Renewable Energy System Incorporating Solar Tower With Thermal Energy Storage, PV and Battery Storage for Enhanced Energy Flexibility and Reliability</t>
  </si>
  <si>
    <t>To optimize a hybrid renewable energy system (CSP/TES, PV/BESS) in North Togo by minimizing the levelized cost of energy and maximizing the net present value.</t>
  </si>
  <si>
    <t>The optimized hybrid system is financially viable with a competitive LCOE of $0.14/kWh, a robust IRR of 14.87%, and achieves significant environmental benefits by saving 25,816 tons of CO2 annually.</t>
  </si>
  <si>
    <t>Kenyatta University, Korea Institute of Energy Research, University of Science and Technology</t>
  </si>
  <si>
    <t>KE,KR</t>
  </si>
  <si>
    <t>https://doi.org/10.52825/solarpaces.v3i.2290</t>
  </si>
  <si>
    <t>ckkim@kier.re.kr</t>
  </si>
  <si>
    <t>Ekpo, Andifiok Aloysius and Nelson Ogbogu</t>
  </si>
  <si>
    <t>Optimization of Hybrid Energy Systems for Rural Electrification</t>
  </si>
  <si>
    <t>To determine the most suitable hybrid energy system option to optimally meet the energy demand of a rural community in Nigeria, considering economic and environmental impacts.</t>
  </si>
  <si>
    <t>The optimal system for the Ikot Inyang community is a hybrid of a 50kW diesel generator, 50kW of wind (5 turbines), 134kW of solar PV, and batteries. This configuration achieves a renewable fraction of 84.8% at a Levelized Cost of Energy of $0.228/kWh.</t>
  </si>
  <si>
    <t>https://doi.org/10.7753/ijsea1005.1003</t>
  </si>
  <si>
    <t>Optimization of Hybrid Biogas-Solar Energy Systems for Sustainable Power Generation in Mauritania</t>
  </si>
  <si>
    <t>To assess the feasibility and optimize the integration of biogas and solar photovoltaic (PV) systems for on-grid and off-grid electricity generation in Rosso, Mauritania, using HOMER software and advanced optimization algorithms.</t>
  </si>
  <si>
    <t>An on-grid hybrid biogas-PV system is the most economically viable option with a Levelized Cost of Energy (LCOE) of $0.041/kWh. The off-grid system is environmentally superior with lower emissions but has a higher LCOE of $0.128/kWh.</t>
  </si>
  <si>
    <t>Kumamoto University, SRKR Engineering College (A), Mamun University Khiva, Tashkent State University of Economy, Green University of Bangladesh</t>
  </si>
  <si>
    <t>JP, IN, UZ, BD</t>
  </si>
  <si>
    <t>https://doi.org/10.1109/PIICON63519.2024.10995045</t>
  </si>
  <si>
    <t>sidahmed23719@gmail.com</t>
  </si>
  <si>
    <t>Ahmed Abdel-Hameed et al.</t>
  </si>
  <si>
    <t>Optimization of Electricity Generation Technologies to Reduce Carbon Dioxide Emissions in Egypt</t>
  </si>
  <si>
    <t>To evaluate the optimal choice of electricity generation technology for Egypt under various scenarios, including CO2 emission limits and constraints on natural gas production, based on the goals of Egyptian Vision 2030.</t>
  </si>
  <si>
    <t>Nuclear and natural gas power plants are the optimal long-term electricity supply sources for Egypt. Under scenarios with CO2 emission constraints, nuclear power becomes the best alternative to meet future electricity demand.</t>
  </si>
  <si>
    <t>8.75%</t>
  </si>
  <si>
    <t>https://doi.org/10.3390/app11188788</t>
  </si>
  <si>
    <t>I. B. Ramdhane et al.</t>
  </si>
  <si>
    <t>Optimization of electrical production of a hybrid system (solar, diesel and storage) pilot using HOMER in Biret, Southern Coast of Mauritania</t>
  </si>
  <si>
    <t>To optimize a solar-diesel-storage hybrid system for electricity production in the village of Biret, Mauritania, using HOMER software to find the most economical configuration.</t>
  </si>
  <si>
    <t>Photovoltaic systems coupled with a storage system are the most economical and optimal choice for electricity production in Biret. In Sahelian countries, this configuration is economically superior to diesel-based generation, especially as diesel prices rise.</t>
  </si>
  <si>
    <t>Laboratory of Electronic, Computing, Telecommunication and Renewable Energies (LEITER), UGB, Saint-Louis, Senegal., Applied Research Laboratory for Renewable Energies (LRAER), University of Science, Technology and Medicine, Nouakchott, Mauritania., Laboratory of Semiconductor and Solar Energy (LASES), Faculty of Science and Technology, Cheikh Anta Diop University, Dakar, Senegal.</t>
  </si>
  <si>
    <t>SN, MR</t>
  </si>
  <si>
    <t>https://doi.org/10.5897/IJPS2017.4632</t>
  </si>
  <si>
    <t>smailr814.sr@gmail.com</t>
  </si>
  <si>
    <t>Omorogiuwa Eseosa and Ekiyor Martin Thompson</t>
  </si>
  <si>
    <t>Optimization Of Distributed Hybrid Renewable Energy Resources In Power Network: Study Of Madangho---Escravos</t>
  </si>
  <si>
    <t>To design and assess the techno-economic feasibility of a distributed hybrid renewable energy system to provide a reliable, cost-effective, and clean power supply for the remote Madangho community in Nigeria.</t>
  </si>
  <si>
    <t>A hybrid system of solar PV, wind turbines, and a diesel generator is technically and economically feasible, achieving a 99.6% renewable fraction and significantly reducing harmful emissions compared to a diesel-only system.</t>
  </si>
  <si>
    <t>http://www.ijeas.org</t>
  </si>
  <si>
    <t>https://doi.org/10.31873/ijeas.5.8.19</t>
  </si>
  <si>
    <t>Usman Alhaji Dodo et al.</t>
  </si>
  <si>
    <t>Optimization of an Autonomous Hybrid Power System for an Academic Institution</t>
  </si>
  <si>
    <t>To conduct a techno-economic analysis of a standalone diesel generator versus a hybrid solar PV-DG-battery system to provide a sustainable power supply for Baze University in Abuja, Nigeria.</t>
  </si>
  <si>
    <t>The hybrid solar PV-DG-battery system is the most suitable technology, with a 50% lower net present cost and 90% lower CO2 emissions compared to a standalone diesel generator system.</t>
  </si>
  <si>
    <t>Baze University Abuja, Nigeria, University of Abuja, Nigeria, The Federal Polytechnic, Nigeria</t>
  </si>
  <si>
    <t>https://doi.org/10.24018/ejers.2020.5.10.2157</t>
  </si>
  <si>
    <t>T. Tahri et al.</t>
  </si>
  <si>
    <t>Optimization of a Hybrid Wind-Pv-Diesel Standalone System: Case Chlef, Algeria</t>
  </si>
  <si>
    <t>To optimize a hybrid wind/solar/diesel standalone power system for a village in Algeria to assess its technical and economic feasibility.</t>
  </si>
  <si>
    <t>A hybrid wind-PV-diesel system with 54% renewable energy penetration is the optimal technical and economic choice to meet the village's energy requirements, avoiding 62 tons of GHG emissions annually.</t>
  </si>
  <si>
    <t>Hassiba Benbouali University</t>
  </si>
  <si>
    <t>https://doi.org/10.5281/zenodo.1070149</t>
  </si>
  <si>
    <t>t.tahri@univ-chlef.dz</t>
  </si>
  <si>
    <t>Optimization of a Hybrid Off-Grid Solar PV—Hydro Power Systems for Rural Electrification in Cameroon</t>
  </si>
  <si>
    <t>To optimize the design and minimize the cost of a hybrid solar PV-hydro-battery off-grid system for a rural community in Cameroon.</t>
  </si>
  <si>
    <t>An optimized off-grid system with 32.2 kW hydro and 3 kW solar PV can supply electricity at an LCOE of $0.0453/kWh. Increasing hydropower capacity significantly reduces costs and the need for battery storage.</t>
  </si>
  <si>
    <t>Laboratoire d’´Energ´etique et de M´ecanique Appliqu´ees (LEMA), Ecole Polytechnique d’Abomey-Calavi, Universit´e d’Abomey-Calavi, Department of Electrical and Electronic Engineering, University of Buea</t>
  </si>
  <si>
    <t>BJ, CM</t>
  </si>
  <si>
    <t>https://doi.org/10.1155/2024/4199455</t>
  </si>
  <si>
    <t>Rwanda Energy Group</t>
  </si>
  <si>
    <t>RWANDA LEAST COST POWER DEVELOPMENT PLAN (LCPDP) 2019 – 2040</t>
  </si>
  <si>
    <t>To develop a least-cost generation expansion plan for Rwanda's electricity system to meet forecasted demand while optimizing tariff affordability.</t>
  </si>
  <si>
    <t>The least-cost development path involves power trade, specifically importing power in 2019 to avoid expensive diesel generation and exporting surplus power until 2025, leading to potential savings of 28.6 MUSD.</t>
  </si>
  <si>
    <t>modelling seasonal supply alternatives</t>
  </si>
  <si>
    <t>climate change impacts not conducted, limited river inflow data</t>
  </si>
  <si>
    <t>Ministry of Infrastructure, Rwanda Energy Group</t>
  </si>
  <si>
    <t>https://www.mininfra.gov.rw/index.php?eID=dumpFile&amp;t=f&amp;f=15687&amp;token=661a807cfbc25e0c855046ab90118f4958fbff53</t>
  </si>
  <si>
    <t xml:space="preserve">info@reg.rw </t>
  </si>
  <si>
    <t>Lambe Mutalub Adesina et al.</t>
  </si>
  <si>
    <t>Optimization and techno-economic analysis of hybrid renewable systems in Nigeria</t>
  </si>
  <si>
    <t>To design and optimize a hybrid renewable energy system for the Elenjere community in Nigeria to enhance energy reliability, minimize costs, and integrate local socioeconomic realities into system planning.</t>
  </si>
  <si>
    <t>The optimal PV/Wind/Battery/Diesel hybrid system achieves a levelized cost of energy of $0.455/kWh with 86.2% renewable penetration, significantly reducing diesel dependency for the community.</t>
  </si>
  <si>
    <t>Kwara State University, University of Ilorin, University of Johannesburg</t>
  </si>
  <si>
    <t>https://doi.org/10.12928/TELKOMNIKA.v24i1.27499</t>
  </si>
  <si>
    <t>jamiulawal9557@gmail.com</t>
  </si>
  <si>
    <t>Jado, A. et al.</t>
  </si>
  <si>
    <t>Optimization and Sensitivity Analysis of Standalone PV-Wind-Biomass-Battery Hybrid Systems for Sustainable Agricultural Electrification in Remote Areas</t>
  </si>
  <si>
    <t>To conduct a techno-economic feasibility analysis and identify the optimal design of a hybrid renewable energy system (PV, wind, biomass, battery) for electrifying a remote poultry and livestock farm in Egypt.</t>
  </si>
  <si>
    <t>A hybrid system combining PV, wind, biomass, and batteries is the most economical configuration, with a net present cost of $9.62 million and a levelized cost of energy of $0.716/kWh. Solar PV provides the majority (82%) of the electricity.</t>
  </si>
  <si>
    <t>Mansoura University, Technical University of Berlin, Zhejiang University</t>
  </si>
  <si>
    <t>EG, DE, CN</t>
  </si>
  <si>
    <t>https://doi.org/10.21608/jssae.2025.379482.1283</t>
  </si>
  <si>
    <t>Jado@mans.edu.eg</t>
  </si>
  <si>
    <t>Norddine Oubouch et al.</t>
  </si>
  <si>
    <t>Optimization and design to catalyze sustainable energy in Morocco’s Eastern Sahara: A hybrid energy system of PV/Wind/PHS for rural electrification</t>
  </si>
  <si>
    <t>To conduct a techno-economic assessment and optimization of a hybrid PV/Wind/Pumped Hydro Storage system for rural electrification in a village in Morocco.</t>
  </si>
  <si>
    <t>A hybrid PV/Wind/Pumped Hydro Storage system is the most cost-effective configuration for electrifying the studied village, achieving a low cost of energy of $0.03831/kWh.</t>
  </si>
  <si>
    <t>Laboratoire Commande, Pilotage et Surveillance en Energie Electriques (CPS2E), Ecole nationale supérieure des mines de Rabat</t>
  </si>
  <si>
    <t>https://doi.org/10.1016/j.cles.2024.100141</t>
  </si>
  <si>
    <t>nourddin.oubouch@gmail.com</t>
  </si>
  <si>
    <t>Optimization and design of hybrid power system using HOMER pro and integrated CRITIC-PROMETHEE II approaches</t>
  </si>
  <si>
    <t>To conduct a techno-economic analysis of a hybrid system for a school in Malawi to ensure electricity reliability, reduce bills, and lower grid demand.</t>
  </si>
  <si>
    <t>The most viable hybrid system for the school combines the grid, biogas from human excreta, and solar PV, achieving a levelized cost of electricity of $0.095/kWh, which is lower than the national grid tariff.</t>
  </si>
  <si>
    <t>Malawi University of Science and Technology</t>
  </si>
  <si>
    <t>https://doi.org/10.1016/j.grets.2022.100005</t>
  </si>
  <si>
    <t>Kiﬂom Gebrehiwot et al.</t>
  </si>
  <si>
    <t>Optimization and cost-benefit assessment of hybrid power systems for off-grid rural electrification in Ethiopia</t>
  </si>
  <si>
    <t>To assess the potential of a hybrid power system and identify the optimal least-cost configuration for electrifying a remote rural village in Ethiopia.</t>
  </si>
  <si>
    <t>A hybrid system combining a 20 kW PV array, three 3 kW wind turbines, a 5 kW diesel generator, and batteries is the most economic and reliable option, with a levelized cost of electricity of $0.207/kWh.</t>
  </si>
  <si>
    <t>Research &amp; Development Directorate, Ministry of Water, Irrigation and Electricity, Addis Ababa, Ethiopia b International Food Policy Research Institute (IFPRI), 1201 Eye Street, NW, Washington DC, 20005, USA c Department of Electrical and Electronic Engineering, Daffodil International University (DIU), Dhaka, Bangladesh</t>
  </si>
  <si>
    <t>ET,US,BD</t>
  </si>
  <si>
    <t>https://doi.org/10.1016/j.energy.2019.04.095</t>
  </si>
  <si>
    <t>Ibrahim Seidu et al.</t>
  </si>
  <si>
    <t>Optimization and Cost Evaluation of an Autonomous Hybrid Renewable Energy System for Electrifying Rural Areas in Nigeria</t>
  </si>
  <si>
    <t>To evaluate the techno-economic and environmental performance of different autonomous hybrid renewable energy system configurations for rural electrification in Auchi, Nigeria.</t>
  </si>
  <si>
    <t>The PV-WT-Battery configuration is the optimal solution, providing reliable, cost-effective, and zero-emission electricity at a Cost of Energy (COE) of $0.0850/kWh.</t>
  </si>
  <si>
    <t>Ahmadu Bello University, Edo State University, Jubail Industrial College, Edinburgh Napier University, University Sultan Zainal Abidin</t>
  </si>
  <si>
    <t>NG, SA, GB, MY</t>
  </si>
  <si>
    <t>https://doi.org/10.1002/ese3.70532</t>
  </si>
  <si>
    <t>Hamatwi et al.</t>
  </si>
  <si>
    <t>Optimisation of a Hybrid PV-Diesel System for Rural Application: The Case of Oluundje Village, Namibia</t>
  </si>
  <si>
    <t>To model, simulate, and optimize a PV-Diesel hybrid system to provide off-grid electricity access for Oluundje village in Namibia.</t>
  </si>
  <si>
    <t>A PV-diesel hybrid system is more cost-effective and environmentally friendly for electrifying the remote village than a diesel-only system, due to lower long-term costs and reduced emissions.</t>
  </si>
  <si>
    <t>University of Namibia, Durban University of Technology</t>
  </si>
  <si>
    <t>NA, ZA</t>
  </si>
  <si>
    <t>https://www.researchgate.net/publication/313477718_Optimisation_of_a_Hybrid_PV-Diesel_System_for_Rural_Application_The_Case_of_Oluundje_Village_Namibia</t>
  </si>
  <si>
    <t>ehamatwi@unam.na</t>
  </si>
  <si>
    <t>Mampuya Nzita André et al.</t>
  </si>
  <si>
    <t>Optimization of energy forecasts in Boma: study of PSO and Leap-Nemo algorithms (2023-2053)</t>
  </si>
  <si>
    <t>To develop an energy demand forecasting model for the city of Boma using PSO and LEAP-Nemo algorithms to optimize energy production through 2053.</t>
  </si>
  <si>
    <t>The PSO model tends to overestimate energy demand, whereas the LEAP-based BALU scenario provides more realistic and consistent forecasts.</t>
  </si>
  <si>
    <t>high correlation coefficient</t>
  </si>
  <si>
    <t>overestimation of energy demand, significant average error</t>
  </si>
  <si>
    <t>University of Kinshasa (UNIKIN),President Joseph Kasa-Vubu University,Higher Institute of Applied Techniques,University of Quebec in Abitibi-Temiscamingue</t>
  </si>
  <si>
    <t>CD,CA</t>
  </si>
  <si>
    <t>https://doi.org/10.59228/rcst.025.v4.i4.205</t>
  </si>
  <si>
    <t>simmlicem57@gmail.com</t>
  </si>
  <si>
    <t>M Asare-Addo</t>
  </si>
  <si>
    <t>Geospatial AHP multi-criteria approach</t>
  </si>
  <si>
    <t>Optimal techno-economic potential and site evaluation for solar PV and CSP systems in Ghana. A geospatial AHP multi-criteria approach</t>
  </si>
  <si>
    <t>To assess the techno-economic potential and site suitability for utility-scale solar PV and CSP technologies in Ghana using a combined geospatial and multi-criteria decision-making approach.</t>
  </si>
  <si>
    <t>About 85% of Ghana's total land area is suitable for solar energy deployment, with a potential generation capacity of 68,622 TWh/year from utility-scale PV and 23,452 TWh/year from CSP systems.</t>
  </si>
  <si>
    <t>Europa-Universität Flensburg</t>
  </si>
  <si>
    <t>https://doi.org/10.1016/j.ref.2022.03.007</t>
  </si>
  <si>
    <t>mary.asare-addo@studierende.uni-flensburg.de</t>
  </si>
  <si>
    <t>Ouassima Boqtob et al.</t>
  </si>
  <si>
    <t>Optimal sizing of grid connected microgrid in Morocco using Homer Pro</t>
  </si>
  <si>
    <t>To optimize the sizing of a grid-connected microgrid for a rural community in Morocco based on technical and economic analysis.</t>
  </si>
  <si>
    <t>The optimal microgrid configuration combines PV, wind, diesel, and battery storage, achieving a 51.4% renewable fraction at the lowest Net Present Cost.</t>
  </si>
  <si>
    <t>The Signals, Systems and Components Laboratory, FST Sidi Mohamed Ben Abdellah University</t>
  </si>
  <si>
    <t>https://doi.org/10.1109/wits.2019.8723790</t>
  </si>
  <si>
    <t>ouassima.boqtob@usmba.ac.ma</t>
  </si>
  <si>
    <t>Benallal Abdellah and Cheggaga Nawel</t>
  </si>
  <si>
    <t>Optimal Sizing of a Pv-Wind Hybrid System Using Measured and Generated Database</t>
  </si>
  <si>
    <t>To optimize a completely autonomous PV-wind hybrid system for an isolated village in Algeria and to assess the techno-economic effects of wind turbine height on the system's sizing.</t>
  </si>
  <si>
    <t>Using measured wind speed data at the actual turbine height is preferable for accurate sizing. Extrapolating wind data from a lower altitude is more accurate than ignoring the height effect but remains less precise than direct measurement.</t>
  </si>
  <si>
    <t>USDB, Blida, Algeria</t>
  </si>
  <si>
    <t>https://doi.org/10.46657/ajresd.2021.3.1.4</t>
  </si>
  <si>
    <t>Saleeb, H. et al.</t>
  </si>
  <si>
    <t>Optimal Sizing and Techno-Economic Feasibility of Hybrid Microgrid</t>
  </si>
  <si>
    <t>To assess the techno-economic feasibility of a hybrid PV-battery-hydrogen microgrid for a university campus in Egypt and to determine its optimal component sizing.</t>
  </si>
  <si>
    <t>The proposed hybrid microgrid system achieves cost savings of 20–30% over 20 years compared to conventional grid supply, with a payback period of 8–10 years, while also reducing carbon emissions.</t>
  </si>
  <si>
    <t>Sohag University, American University of the Middle East, South Valley University</t>
  </si>
  <si>
    <t>EG, KW</t>
  </si>
  <si>
    <t>https://doi.org/10.3390/pr13041209</t>
  </si>
  <si>
    <t>hedra_mahfouz@techedu.sohag.edu.eg</t>
  </si>
  <si>
    <t>Teketay Mulu Beza et al.</t>
  </si>
  <si>
    <t>Optimal Sizing and Techno-Economic Analysis of Minigrid Hybrid Renewable Energy System for Tourist Destination Islands of Lake Tana, Ethiopia</t>
  </si>
  <si>
    <t>To assess the techno-economic feasibility of a minigrid renewable energy system for electrifying Kibran Gabriel island in Ethiopia.</t>
  </si>
  <si>
    <t>A hybrid PV/diesel/battery system is the most economically feasible option, with a levelized cost of energy of USD 0.175/kWh and a renewable fraction of 86.4%, reducing pollutant emissions by 86.5% compared to a stand-alone diesel system.</t>
  </si>
  <si>
    <t>National Taiwan University of Science and Technology, Bahir Dar University</t>
  </si>
  <si>
    <t>TW, ET</t>
  </si>
  <si>
    <t>https://doi.org/10.3390/app11157085</t>
  </si>
  <si>
    <t>cckuo@mail.ntust.edu.tw</t>
  </si>
  <si>
    <t>Godfred Tay et al.</t>
  </si>
  <si>
    <t>Optimal sizing and techno-economic analysis of a hybrid solar PV/wind/diesel generator system</t>
  </si>
  <si>
    <t>To assess the techno-economic viability of a hybrid solar PV, wind, and diesel generator system to power a telecommunication base station, a tourism center, and a community clinic in Avuto, Ghana.</t>
  </si>
  <si>
    <t>The optimal hybrid system (58.8 kW PV, 7x3 kW wind turbines, 10 kW diesel generator) achieves a levelized cost of energy of 0.39 US$/kWh and reduces emissions by 55% compared to a diesel-only system.</t>
  </si>
  <si>
    <t>Regional Maritime University, Accra, Ghana, Accra Technical University, Accra, Ghana, University of Cape-Coast, Cape-Coast, Ghana, University of Ghana, Accra, Ghana</t>
  </si>
  <si>
    <t>https://doi.org/10.1088/1755-1315/1042/1/012014</t>
  </si>
  <si>
    <t>patrickadjei1@gmail.com</t>
  </si>
  <si>
    <t>Ninet Mohamed Ahmed et al.</t>
  </si>
  <si>
    <t>Optimal Sizing and Economical Analysis of PV-Wind Hybrid Power System for Water Irrigation using Genetic Algorithm</t>
  </si>
  <si>
    <t>To determine the optimal configuration and cost-effectiveness of three renewable power systems (standalone PV, standalone wind, and PV-wind hybrid) for an irrigation and household load in two locations in Sinai, Egypt.</t>
  </si>
  <si>
    <t>The optimal configurations are a hybrid PV-wind system for the Abu-Rudies location and a standalone PV system for the El-Arish location, with Net Present Costs of $37,433 and $35,450 respectively.</t>
  </si>
  <si>
    <t>Electronics Research Institute</t>
  </si>
  <si>
    <t>https://doi.org/10.11591/ijece.v7i4.pp1797-1814</t>
  </si>
  <si>
    <t>ninet@eri.sci.eg</t>
  </si>
  <si>
    <t>Optimal site selection for utility-scale solar PV projects using a RETscreen-AHP-TOPSIS framework: application to the southern Cameroon</t>
  </si>
  <si>
    <t>To develop and apply a hybrid RETScreen-AHP-TOPSIS framework to select the optimal site for a utility-scale solar PV project in southern Cameroon by integrating technical, economic, and environmental criteria.</t>
  </si>
  <si>
    <t>Baffousam is identified as the optimal location for a utility-scale solar PV project due to its higher solar potential, favorable land use, and proximity to the grid.</t>
  </si>
  <si>
    <t>Makerere University,University of Buea</t>
  </si>
  <si>
    <t>UG,CM</t>
  </si>
  <si>
    <t>https://doi.org/10.1186/s40807-025-00166-y</t>
  </si>
  <si>
    <t>Hegazy Rezk et al.</t>
  </si>
  <si>
    <t>Optimal Selection of Hybrid Renewable Energy System Using Multi-Criteria Decision-Making Algorithms</t>
  </si>
  <si>
    <t>To identify the optimal hybrid renewable energy system to supply a water pumping and desalination load in an isolated region in Al-Minya, Egypt, using multi-criteria decision-making models.</t>
  </si>
  <si>
    <t>The optimal option is a hybrid PV-DG-Battery system with a 5 kW diesel generator, an RO-500 desalination unit, and a load-following control strategy, achieving a cost of energy of 0.077 $/kWh and reducing CO2 emissions by 113,939 kg/year compared to a diesel-only system.</t>
  </si>
  <si>
    <t>Prince Sattam Bin Abdulaziz University, Minia University, Ufa Federal Research Centre of the Russian Academy of Sciences, King Fahd University of Petroleum &amp; Minerals, Assiut University</t>
  </si>
  <si>
    <t>SA, EG, RU</t>
  </si>
  <si>
    <t>https://doi.org/10.32604/cmc.2021.015895</t>
  </si>
  <si>
    <t>mujahed@kfupm.edu.sa</t>
  </si>
  <si>
    <t>Chidozie Ezekwem et al.</t>
  </si>
  <si>
    <t>Optimal selection and design of grid-connected hybrid renewable energy system in three selected communities of Rivers State</t>
  </si>
  <si>
    <t>To perform a techno-economic analysis of a grid-connected hybrid renewable energy system to improve electricity reliability for three rural communities in Rivers State, Nigeria.</t>
  </si>
  <si>
    <t>A grid-connected PV system is the optimal configuration for all three communities, reducing the cost of energy from the grid's $0.08625/kWh to as low as $0.0181/kWh.</t>
  </si>
  <si>
    <t>University of Port Harcourt, Kongu Engineering College</t>
  </si>
  <si>
    <t>https://doi.org/10.1016/j.sciaf.2024.e02305</t>
  </si>
  <si>
    <t>Abenezer Bekele et al.</t>
  </si>
  <si>
    <t>Optimal planning and sizing of microgrid cluster for performance enhancement</t>
  </si>
  <si>
    <t>To optimally size microgrids for three Ethiopian villages using a multi-tier framework, analyze the techno-economic performance of clustering them, and assess the feasibility of grid extension.</t>
  </si>
  <si>
    <t>Clustering microgrids reduces required PV and battery capacity and lowers the cost of energy compared to standalone systems, despite higher initial interconnection costs. Grid extension was not economically feasible.</t>
  </si>
  <si>
    <t>Hawassa University, Huanjiang Laboratory, Zhejiang University, Aalborg University</t>
  </si>
  <si>
    <t>ET, CN, DK</t>
  </si>
  <si>
    <t>https://doi.org/10.1038/s41598-024-75906-z</t>
  </si>
  <si>
    <t>baseem.khan04@gmail.com</t>
  </si>
  <si>
    <t>L. Olatomiwa et al.</t>
  </si>
  <si>
    <t>Optimal Planning and Deployment of Hybrid Renewable Energy to Rural Healthcare Facilities in Nigeria</t>
  </si>
  <si>
    <t>To design and optimize grid-tied hybrid renewable energy systems to ensure a reliable power supply for rural healthcare facilities in Nigeria.</t>
  </si>
  <si>
    <t>The optimal system configuration for all six sites is a grid-tied PV/wind/diesel/battery system, achieving high renewable energy fractions (85-95%) and significantly lower costs of energy compared to diesel-grid systems.</t>
  </si>
  <si>
    <t>Federal University of Technology, Minna, University of Johannesburg</t>
  </si>
  <si>
    <t>NG,ZA</t>
  </si>
  <si>
    <t>https://doi.org/10.3390/en16217259</t>
  </si>
  <si>
    <t>Charles Ofori et al.</t>
  </si>
  <si>
    <t>Optimal Mini-grid for Rural Electrification: A Case Study of Sekoukou-Niger</t>
  </si>
  <si>
    <t>To analyze the techno-economic feasibility of a hybrid mini-grid system for rural electrification in the village of Sekoukou, Niger, and to identify the optimal system configuration.</t>
  </si>
  <si>
    <t>The most optimal mini-grid configuration is a generator-photovoltaic hybrid system with a levelized cost of energy (LCOE) of $0.271. A load shifting approach can further reduce the LCOE to $0.177.</t>
  </si>
  <si>
    <t>Auckland University of Technology, University of Mines and Technology</t>
  </si>
  <si>
    <t>NZ, GH</t>
  </si>
  <si>
    <t>https://doi.org/10.25077/jnte.v11n3.1053.2022</t>
  </si>
  <si>
    <t>ocharlesx@gmail.com</t>
  </si>
  <si>
    <t>J. G. Akinbomi et al.</t>
  </si>
  <si>
    <t>Optimal Microgrid Power Supply System for Nigerian Detached Communities: Environmental Impact and Energy Cost Criteria</t>
  </si>
  <si>
    <t>To identify an optimal microgrid power supply strategy for detached communities in Nigeria that minimizes adverse environmental impacts and costs compared to the current strategy.</t>
  </si>
  <si>
    <t>Microgrids combining solar PV, grid connection, and battery storage are the most environmentally friendly and cost-effective option for on-grid detached communities. For off-grid communities, a combination of diesel generators, solar PV, and battery storage is suitable.</t>
  </si>
  <si>
    <t>Lagos State University, Tennessee State University</t>
  </si>
  <si>
    <t>https://doi.org/10.4314/njt.v40i3.15</t>
  </si>
  <si>
    <t>julius.akinbomi@lasu.edu.ng</t>
  </si>
  <si>
    <t>E.O. Diemuodeke et al.</t>
  </si>
  <si>
    <t>Optimal mapping of hybrid renewable energy systems for locations using multi-criteria decision-making algorithm</t>
  </si>
  <si>
    <t>To determine the optimal hybrid renewable energy system configuration for households in six locations in Nigeria's South-South zone using a multi-criteria approach.</t>
  </si>
  <si>
    <t>The optimal system is a Diesel-PV-Wind-Battery hybrid for Benin-city, Yenagoa, and Port Harcourt, and a PV-Wind-Battery system for Warri, Uyo, and Calabar. The levelized cost of energy ranges from $0.459 to $0.562/kWh.</t>
  </si>
  <si>
    <t>University of Port Harcourt, Kwame Nkrumah University of Science and Technology, University College London</t>
  </si>
  <si>
    <t>https://doi.org/10.1016/j.renene.2018.11.055</t>
  </si>
  <si>
    <t>Amevi Acakpovi et al.</t>
  </si>
  <si>
    <t>Optimal Hybrid Renewable Energy System: A Comparative Study of Wind/Hydrogen/Fuel-Cell and Wind/Battery Storage</t>
  </si>
  <si>
    <t>To perform a techno-economic comparison of two hybrid renewable energy systems (wind/hydrogen/fuel-cell and wind/battery storage) for a rural community in Ghana and identify the optimal solution based on cost, capacity, and emissions.</t>
  </si>
  <si>
    <t>The traditional wind/battery system has a clear economic advantage over the wind/hydrogen/fuel-cell system, demonstrating the lowest Net Present Cost (NPC) and Levelized Cost of Electricity (COE) over the 25-year project lifespan.</t>
  </si>
  <si>
    <t>University of Johannesburg, Regional Maritime University, Accra Technical University</t>
  </si>
  <si>
    <t>ZA, GH</t>
  </si>
  <si>
    <t>https://doi.org/10.1155/2020/1756503</t>
  </si>
  <si>
    <t>E.O. Diemuodeke and I.M. Okorho</t>
  </si>
  <si>
    <t>Optimal Hybrid PV-Battery-Diese Generator Energy System for the Oil Producing Communities in Niger-Delta, Nigeria: A Case Study</t>
  </si>
  <si>
    <t>To determine the optimal configuration and design of a hybrid PV-battery-diesel generator system to power households in a remote oil-producing community in Nigeria.</t>
  </si>
  <si>
    <t>The optimal system consists of 0.8kW PV panels, a 1.5kW diesel generator, and 25 batteries, achieving a cost of energy of 0.781 US$/kWh and reducing CO2 emissions by 25.72% compared to a diesel-only system.</t>
  </si>
  <si>
    <t>University of Port Harcourt, Cranfield University</t>
  </si>
  <si>
    <t>NG,GB</t>
  </si>
  <si>
    <t>https://doi.org/10.1080/21563306.2016.11744003</t>
  </si>
  <si>
    <t>Maimuna Drammeh et al.</t>
  </si>
  <si>
    <t>Optimal energy management system for a community microgrid: A case study from the Gambia</t>
  </si>
  <si>
    <t>To investigate the technical, economic, and environmental feasibility of a hybrid microgrid system for the rural community of Kantong Kunda in The Gambia.</t>
  </si>
  <si>
    <t>A hybrid microgrid with 79.8 kW solar PV, a 60 kW diesel generator, and 374 batteries is the most practical option, delivering electricity at an LCOE of $0.08527/kWh, which is significantly lower than the national grid tariff.</t>
  </si>
  <si>
    <t>Pan African University of Water and Energy Sciences (PAUWES), Botswana International University of Science and Technology, Saveetha School of Engineering, Saveetha Institute of Medical and Technical Sciences, Saveetha University, Periyar Maniammai Institute of Science &amp; Technology, SRM Institute of Science and Technology, Vellore Institute of Technology, Kongu Engineering College</t>
  </si>
  <si>
    <t>DZ, BW, IN</t>
  </si>
  <si>
    <t>https://doi.org/10.1016/j.jup.2025.102132</t>
  </si>
  <si>
    <t>maimunadrammeh10@gmail.com</t>
  </si>
  <si>
    <t>M Kabe et al.</t>
  </si>
  <si>
    <t>Optimal Electrification Using Renewable Energies: Microgrid Installation Model with Combined Mixture k-Means Clustering Algorithm, Mixed Integer Linear Programming, and Onsset Method</t>
  </si>
  <si>
    <t>To propose a multi-step model for optimal microgrid installation and planning for off-grid areas, combining clustering for location, MILP for sizing and resource selection, and a spatial tool for national electrification strategy, using Togo as a case study.</t>
  </si>
  <si>
    <t>For a 40 kW microgrid, the optimal resource mix is 80% solar, 7.5% wind, and 12.5% battery systems. For national electrification in Togo, achieving universal access requires a mix of hybrid PV mini-grids and stand-alone systems, with long-term investment estimated at $2.6 billion for 1 GW capacity.</t>
  </si>
  <si>
    <t>University of Lome, National Renewable Energy Laboratory, Ecole Polytechnique de Lomé</t>
  </si>
  <si>
    <t>TG, US</t>
  </si>
  <si>
    <t>https://doi.org/10.3390/en17123022</t>
  </si>
  <si>
    <t>danielkabe2@gmail.com, bokoviyao@gmail.com</t>
  </si>
  <si>
    <t>Olumuyiwa Oludare Fagbohun et al.</t>
  </si>
  <si>
    <t>Optimal Design of Independent Mini Hydro-photovoltaic-battery-diesel Hybrid Power System for Erin-ijesha Water Fall, Nigeria</t>
  </si>
  <si>
    <t>To design an optimal and reliable independent mini hydro-photovoltaic-battery-diesel hybrid power system for a rural community in Nigeria.</t>
  </si>
  <si>
    <t>A mini-hydro-photovoltaic-battery combination is the most cost-effective option with a Cost of Energy (COE) of $0.218/kWh, which is more expensive than grid electricity but suitable for areas where grid extension is infeasible.</t>
  </si>
  <si>
    <t>Ekiti State University</t>
  </si>
  <si>
    <t>https://doi.org/10.9734/JERR/2018/v1i19760</t>
  </si>
  <si>
    <t>olumuyiwafagbohun@gmail.com</t>
  </si>
  <si>
    <t>M. Osman et al.</t>
  </si>
  <si>
    <t>OPTIMAL DESIGN OF HYBRID ENERGY SYSTEM DRIVES SMALL-SCALE REVERSE OSMOSIS DESALINATION PLANT</t>
  </si>
  <si>
    <t>To determine the optimal design of a hybrid energy system to power a small-scale reverse osmosis desalination plant in Nakhl city, Egypt.</t>
  </si>
  <si>
    <t>A hybrid PV/diesel system with storage batteries is the optimal configuration, achieving the lowest net present cost and cost of energy while reducing CO2 emissions compared to a diesel-only system.</t>
  </si>
  <si>
    <t>Zagazig University, Ryukyus University</t>
  </si>
  <si>
    <t>https://doi.org/10.18488/journal.13.2019.81.48.61</t>
  </si>
  <si>
    <t>m.aatallah@zu.edu.eg</t>
  </si>
  <si>
    <t>Yonas Tibebu Mekonnen et al.</t>
  </si>
  <si>
    <t>Optimal design of a photovoltaic–diesel–battery hybrid renewable energy system for sustainable off-grid electrification of a village in Ethiopia</t>
  </si>
  <si>
    <t>To design and optimize a PV-diesel-battery hybrid system for off-grid electrification of a rural village in Ethiopia, minimizing cost and emissions.</t>
  </si>
  <si>
    <t>A PV-diesel-battery hybrid system with an 84% renewable fraction is the most cost-effective solution, significantly reducing fuel consumption and CO₂ emissions compared to a diesel-only system.</t>
  </si>
  <si>
    <t>Debre Tabor University, WOLLO University, Saveetha Engineering College, New Horizon College of Engineering, St Xavier’s Catholic College of Engineering</t>
  </si>
  <si>
    <t>ET, IN</t>
  </si>
  <si>
    <t>https://doi.org/10.1186/s42162-026-00625-w</t>
  </si>
  <si>
    <t>haiterlenina@gmail.com</t>
  </si>
  <si>
    <t>Jamiu Omotayo Oladigbolu et al.</t>
  </si>
  <si>
    <t>Optimal Design of a Hybrid PV Solar/Micro-Hydro/Diesel/Battery Energy System for a Remote Rural Village under Tropical Climate Conditions</t>
  </si>
  <si>
    <t>To examine the techno-economic and environmental performance of different hybrid PV/hydro/diesel/battery systems for off-grid electrification of a rural Nigerian village.</t>
  </si>
  <si>
    <t>A hybrid PV/hydro/diesel system with battery storage is the most economically optimal solution, with a net present cost of $963,431 and a cost of energy of $0.112/kWh.</t>
  </si>
  <si>
    <t>King Abdul-Aziz University</t>
  </si>
  <si>
    <t>https://doi.org/10.3390/electronics9091491</t>
  </si>
  <si>
    <t>Marwa MALLEK et al.</t>
  </si>
  <si>
    <t>Optimal design of a hybrid photovoltaic–wind power system with the national grid using HOMER: A case study in Kerkennah, Tunisia</t>
  </si>
  <si>
    <t>To optimize hybrid energy system models combining solar PV, wind, and the national grid for a desalination plant in Kerkennah, Tunisia, to reduce electricity production costs and greenhouse gas emissions.</t>
  </si>
  <si>
    <t>A hybrid system of PV, wind, batteries, and a grid connection is the most economically optimal configuration, reducing the levelized cost of energy to £ 0.149/kWh compared to the grid tariff of £ 0.251/kWh.</t>
  </si>
  <si>
    <t>OLID Laboratory, ISGIS, Higher Institute of Industrial Management of Sfax, ENIS Computer Engineering and Applied Mathematics</t>
  </si>
  <si>
    <t>https://doi.org/10.1109/DASA54658.2022.9765310</t>
  </si>
  <si>
    <t>marwa.mallek@fsegs.rnu.tn</t>
  </si>
  <si>
    <t>Abdullahi Mohamed Samatar et al.</t>
  </si>
  <si>
    <t>Optimal design of a hybrid energy system considering techno‑economic factors for off‑grid electrification in remote areas</t>
  </si>
  <si>
    <t>To investigate the techno-economic feasibility and optimal design of a hybrid PV-diesel-battery system for off-grid electrification in a remote region of Somalia.</t>
  </si>
  <si>
    <t>A hybrid PV/DG/BESS system is the most dependable and economically viable configuration for rural electrification, resulting in a net present cost of $129,679 and a levelized cost of energy of $0.180/kWh.</t>
  </si>
  <si>
    <t>University Malaya, Hormuud University, Swinburne University of Technology, Presidency University, University of Hail</t>
  </si>
  <si>
    <t>MY, SO, AU, IN, SA</t>
  </si>
  <si>
    <t>https://doi.org/10.1007/s10098-024-02939-3</t>
  </si>
  <si>
    <t>samatar@um.edu.my; samatar.hp@gmail.com</t>
  </si>
  <si>
    <t>Divine Khan Ngwashi et al.</t>
  </si>
  <si>
    <t>Optimal design and sizing of a multi-microgrids system: Case study of Goma in The Democratic Republic of the Congo</t>
  </si>
  <si>
    <t>To investigate the influence of interconnecting multiple microgrids on system reliability and techno-economic benefits through optimal design and sizing for the town of Goma.</t>
  </si>
  <si>
    <t>The interconnection of several microgrids can produce a more stable and reliable system. When connected to a private grid, a system incorporating PV can be sold to the grid with a payback period of approximately seven years.</t>
  </si>
  <si>
    <t>Faculty of Engineering and Technology, University of Buea</t>
  </si>
  <si>
    <t>https://doi.org/10.1016/j.sciaf.2023.e01913</t>
  </si>
  <si>
    <t>ngwashi.divine@ubuea.cm</t>
  </si>
  <si>
    <t>Optimal design and sensitivity analysis of distributed biomass-based hybrid renewable energy systems for rural electriﬁcation: Case study of different photovoltaic/wind/ battery-integrated options in Babadam, northern Cameroon</t>
  </si>
  <si>
    <t>To model, simulate, and optimize two distributed biomass-based hybrid renewable energy systems (using anaerobic digestion or gasification) to meet the electricity needs of the remote community of Babadam in northern Cameroon.</t>
  </si>
  <si>
    <t>The gasifier-integrated system (PV/syngas generator/battery) is the most cost-effective option, with a cost of energy (COE) of $0.319/kWh. Integrating a syngas generator reduces the COE by 40% compared to a PV/Wind/Battery system.</t>
  </si>
  <si>
    <t>University of Yaoundé I, University of Douala, University of Buea, Cyprus International University, Brandenburg University of Technology, University of Bamenda</t>
  </si>
  <si>
    <t>CM, CY, DE</t>
  </si>
  <si>
    <t>https://doi.org/10.1049/rpg2.12266</t>
  </si>
  <si>
    <t>nasser.yimen@polytechnique.cm</t>
  </si>
  <si>
    <t>Thani R. Said et al.</t>
  </si>
  <si>
    <t>Optimal design and analysis of a grid‐connected hybrid renewable energy system using HOMER Pro: A case study of Tumbatu Island, Zanzibar</t>
  </si>
  <si>
    <t>To improve the voltage profile on Tumbatu Island's high-voltage transmission line by designing an optimal grid-connected hybrid renewable energy system.</t>
  </si>
  <si>
    <t>Integrating solar PV and wind turbines with the grid improves the high-voltage line's voltage profile from 29.6 kV to 31.23 kV. This hybrid system is the most economically viable option with a net present cost of $4,003,851.</t>
  </si>
  <si>
    <t>The Nelson Mandela African Institution of Science and Technology (NM‐AIST), Arusha Technical College</t>
  </si>
  <si>
    <t>https://doi.org/10.1002/ese3.1735</t>
  </si>
  <si>
    <t>thomas.kivevele@nm-aist.ac.tz</t>
  </si>
  <si>
    <t>Yaouba et al.</t>
  </si>
  <si>
    <t>Optimal Decision-Making on Hybrid Off-Grid Energy Systems for Rural and Remote Areas Electrification in the Northern Cameroon</t>
  </si>
  <si>
    <t>To compare ten different standalone hybrid energy systems for rural electrification in northern Cameroon and identify the optimal configuration based on economic and environmental criteria.</t>
  </si>
  <si>
    <t>The PV/DG/battery system is the most cost-effective option, with a cost of energy between $0.359/kWh and $0.394/kWh. Environmentally, the PV/Battery and PV/wind/Battery systems are superior with zero CO2 emissions.</t>
  </si>
  <si>
    <t>Research Centre for Renewable Energy, Institute of Geological and Mining Research, University of Maroua, Higher National School of Mines and Petroleum Industries, Higher Teacher Training Technical College of Sarh, School of Geology and Mining Engineering, University of Ngaound´er´e</t>
  </si>
  <si>
    <t>CM, TD</t>
  </si>
  <si>
    <t>https://doi.org/10.1155/2022/5316520</t>
  </si>
  <si>
    <t>rubenziebafalama@gmail.com</t>
  </si>
  <si>
    <t>Lanre Olatomiwa</t>
  </si>
  <si>
    <t>Optimal configuration assessments of hybrid renewable power supply for rural healthcare facilities</t>
  </si>
  <si>
    <t>To assess the optimal configurations of hybrid renewable energy systems for powering rural health clinics in three different locations in Nigeria.</t>
  </si>
  <si>
    <t>A hybrid PV/wind/diesel/battery system is the most cost-effective configuration for rural health clinics in Maiduguri and Enugu, while a PV/diesel/battery system is optimal for Iseyin. All optimal configurations are superior to a conventional diesel stand-alone system.</t>
  </si>
  <si>
    <t>Federal University of Technology, Minna</t>
  </si>
  <si>
    <t>https://doi.org/10.1016/j.egyr.2016.06.001</t>
  </si>
  <si>
    <t>Gordon Rae and Gareth Erfort</t>
  </si>
  <si>
    <t>GIS methodology</t>
  </si>
  <si>
    <t>Offshore wind energy – South Africa’s untapped resource</t>
  </si>
  <si>
    <t>To estimate the offshore wind energy resource available within South Africa’s exclusive economic zone (EEZ) under four scenarios and to identify the most suitable locations for wind farm development using a GIS-based multi-criteria evaluation.</t>
  </si>
  <si>
    <t>South Africa has an annual offshore wind energy potential of 44.52 TWh in shallow waters (&lt;50m) and 2,387.08 TWh in deep waters (&lt;1000m), which could theoretically supply 15% and 800% of the country's annual electricity demand, respectively. The most suitable development regions identified are Richards Bay, KwaDukuza, Durban, and Struis Bay.</t>
  </si>
  <si>
    <t>https://dx.doi.org/10.17159/2413-3051/2020/v31i4a7940</t>
  </si>
  <si>
    <t>gordonrae95@gmail.com</t>
  </si>
  <si>
    <t>Hamza Bahri et al.</t>
  </si>
  <si>
    <t>Optimal configuration and techno-economic analysis of hybrid photovoltaic/PEM fuel cell power system</t>
  </si>
  <si>
    <t>To design and optimize a hybrid PV/PEM fuel cell power system to supply a cell tower in Ouanougha, Algeria, and perform a techno-economic analysis.</t>
  </si>
  <si>
    <t>The optimal system configuration consists of a 12 kW PV array and a 7 kW PEMFC with 8 batteries, achieving a levelized cost of energy of 0.259 $/kWh and a total net present cost of $64,384.</t>
  </si>
  <si>
    <t>Mohamed Boudiaf University of Msila, Ferhat Abbas University Setif 1, Prince Sattam Bin Abdulaziz University, Minia University</t>
  </si>
  <si>
    <t>DZ, SA, EG</t>
  </si>
  <si>
    <t>https://doi.org/10.14447/jnmes.v25i2.a05</t>
  </si>
  <si>
    <t>a.harrag@univ-setif.dz</t>
  </si>
  <si>
    <t>Mohamed Osman Atallah et al.</t>
  </si>
  <si>
    <t>Operation of conventional and unconventional energy sources to drive a reverse osmosis desalination plant in Sinai Peninsula, Egypt</t>
  </si>
  <si>
    <t>To determine the optimal technical and economic configuration of an off-grid hybrid energy system to power a reverse osmosis desalination plant in Nakhl, Egypt.</t>
  </si>
  <si>
    <t>The optimal configuration is a hybrid PV/diesel/battery system, consisting of 160 kW PV, a 50 kW diesel generator, and 19 strings of batteries, achieving the lowest cost of energy ($0.107/kWh) and net present cost ($502,662).</t>
  </si>
  <si>
    <t>https://doi.org/10.1016/j.renene.2019.05.138</t>
  </si>
  <si>
    <t>Joel Yongoua Nana and Michael O Dioha</t>
  </si>
  <si>
    <t>On the role of interconnected mini-grids in net-zero emissions electricity system: insights from Nigeria</t>
  </si>
  <si>
    <t>To explore the techno-economic implications of deploying interconnected mini-grids (IMGs) in Nigeria's electricity system under different net-zero emissions scenarios and demand projections.</t>
  </si>
  <si>
    <t>Interconnected mini-grids (IMGs) can reduce system costs, minimize stranded assets, and decrease reliance on negative emissions technologies like CCS in Nigeria's net-zero electricity system.</t>
  </si>
  <si>
    <t>interconnection costs not included, low sub-annual time resolution, aggregated hydropower representation, no explicit reserve margin, no spatial distribution of renewables</t>
  </si>
  <si>
    <t>University of Cape Town, Clean Air Task Force, Sustainable Energy Africa</t>
  </si>
  <si>
    <t>https://doi.org/10.1088/1748-9326/ad259f</t>
  </si>
  <si>
    <t>joel@sustainable.org.za, michael@dioha.us</t>
  </si>
  <si>
    <t>Elodie Kelly et al.</t>
  </si>
  <si>
    <t>Off grid PV/Diesel/Wind/Batteries energy system options for the electrification of isolated regions of Chad</t>
  </si>
  <si>
    <t>To propose reliable off-grid hybrid energy system options for the electrification of 16 isolated regions in Chad.</t>
  </si>
  <si>
    <t>Optimal off-grid systems are PV/Battery, PV/Diesel/Battery, and PV/Wind/Diesel/Battery, with a cost of energy (COE) ranging from 0.367 to 0.529 US$/kWh, which is profitable for some sites compared to the national production cost.</t>
  </si>
  <si>
    <t>URISIE, University Institute of Technology Fotso Victor, University of Dschang, UR2MSP, Department of Physics, University of Dschang</t>
  </si>
  <si>
    <t>https://doi.org/10.1016/j.heliyon.2023.e13906</t>
  </si>
  <si>
    <t>kellyelodie68@gmail.com</t>
  </si>
  <si>
    <t>Matthew Little and Richard Blanchard</t>
  </si>
  <si>
    <t>Pre-feasibility methodology to compare productive uses of energy supplied by stand-alone solar photovoltaic systems: A Tanzanian case study</t>
  </si>
  <si>
    <t>To present a standardized methodology for assessing the technical and economic feasibility of stand-alone solar PV systems for various productive uses of energy, using Tanzania as a case study.</t>
  </si>
  <si>
    <t>Stand-alone solar PV systems for barbershops, tailors, mobile carpenters, drip-feed irrigation, and fishing lights represent the lowest-risk and most profitable productive use of energy applications for implementation in Tanzania.</t>
  </si>
  <si>
    <t>Loughborough University The Wolfson School of Mechanical Electrical and Manufacturing Engineering</t>
  </si>
  <si>
    <t>https://doi.org/10.1016/j.esd.2022.08.018</t>
  </si>
  <si>
    <t>m.e.little@lboro.ac.uk</t>
  </si>
  <si>
    <t>Maximilian Parzen et al.</t>
  </si>
  <si>
    <t>PyPSA-Earth. A new global open energy system optimization model demonstrated in Africa</t>
  </si>
  <si>
    <t>To introduce PyPSA-Earth, a new open-source global energy system model, and demonstrate its capabilities through data validation for Africa and a 2060 net-zero planning study for Nigeria.</t>
  </si>
  <si>
    <t>An optimized 2060 net-zero power system for Nigeria can be supplied mostly by solar energy (256.9 GW) and battery storage (67.9 GW), with an average marginal price (51 €/MWh) potentially lower than the 2020 system.</t>
  </si>
  <si>
    <t>open-source, high spatial and temporal resolution, modular, reproducible, flexible</t>
  </si>
  <si>
    <t>Missing network topology data, Missing demand time series, Imprecise global data, Missing technologies</t>
  </si>
  <si>
    <t>University of Edinburgh, Fraunhofer Research Institution for Energy Infrastructures and Geothermal Systems IEG, Justus-Liebig-University Gießen, Karlsruhe Institute of Technology, University of Pisa, Technische Universität Berlin, University of Applied Sciences (OTH) Regensburg</t>
  </si>
  <si>
    <t>GB, DE, RU, IT</t>
  </si>
  <si>
    <t>https://doi.org/10.1016/j.apenergy.2023.121096</t>
  </si>
  <si>
    <t>max.parzen@ed.ac.uk</t>
  </si>
  <si>
    <t>Mohammed Sadeq and Sameh Abdellatif</t>
  </si>
  <si>
    <t>PV-ON: An online/bilingual PV sizing tool for grid-connected system, case studies in Egypt</t>
  </si>
  <si>
    <t>To develop and validate a free, online, bilingual techno-economic pre-sizing tool for grid-connected PV systems, using case studies in Egypt.</t>
  </si>
  <si>
    <t>The developed online tool, PV-ON, provides accurate techno-economic pre-sizing for grid-connected PV systems, with a mismatch error of 1% to 6% compared to the commercial software PVsyst.</t>
  </si>
  <si>
    <t>The British University in Egypt (BUE), Solar Installer Company</t>
  </si>
  <si>
    <t>https://doi.org/10.1002/2050-7038.12910</t>
  </si>
  <si>
    <t>sameh.osama@bue.edu.eg</t>
  </si>
  <si>
    <t>Noralden Mohamed Bauid and Md Mizanur Rahman</t>
  </si>
  <si>
    <t>Providing electricity access for unelectrified people in remote areas: demonstrated to a case study in Libya</t>
  </si>
  <si>
    <t>To plan and assess the techno-economic feasibility of providing electricity to the rural village of Enttelat in Libya using renewable energy sources, and to identify the most cost-effective technology options.</t>
  </si>
  <si>
    <t>A hybrid system of PV solar panels and a wind turbine was identified as the most viable option, with a cost of energy (COE) of 0.1801 LYD/kWh. This system was chosen over a cheaper PV-diesel hybrid due to its lower capacity shortage.</t>
  </si>
  <si>
    <t>University Technology Malaysia</t>
  </si>
  <si>
    <t>https://doi.org/10.54279/mijeec.v4i2.247735</t>
  </si>
  <si>
    <t>noor_bauid@yahoo.co.uk</t>
  </si>
  <si>
    <t>MARKO MILETIC et al.</t>
  </si>
  <si>
    <t>Prospects of Renewable Energy for the New City of El Alamein, Egypt: An Energy System Model using OSeMOSYS to obtain the most cost-efficient electricity production mix</t>
  </si>
  <si>
    <t>To model the most cost-efficient electricity production mix for the new city of El Alamein, Egypt, for the period 2020-2040 under different renewable energy scenarios.</t>
  </si>
  <si>
    <t>The scenario where 50% of electricity was produced from renewables in 2040 was the most cost-efficient option and also the most cost-efficient at reducing emissions. Solar PV was the most cost-efficient renewable technology.</t>
  </si>
  <si>
    <t>only considered electricity, isolated unit, oversimplified approach</t>
  </si>
  <si>
    <t>KTH Royal Institute of Technology, Pharos University</t>
  </si>
  <si>
    <t>SE, EG</t>
  </si>
  <si>
    <t>http://kth.diva-portal.org/smash/record.jsf?pid=diva2:1331971</t>
  </si>
  <si>
    <t>Adrian Stone et al.</t>
  </si>
  <si>
    <t>Providing a foundation for road transport energy demand analysis: A vehicle parc model for South Africa</t>
  </si>
  <si>
    <t>To develop and calibrate a detailed bottom-up vehicle parc model for South Africa for the period 2000-2014, in order to provide robust inputs on transport energy demand for a national energy systems model (SATIM).</t>
  </si>
  <si>
    <t>The model shows a steady dieselisation of the light vehicle fleet and very slow improvement in fuel economy. Gasoline consumption has dropped since 2011, likely due to lower vehicle activity driven by economic factors rather than efficiency gains.</t>
  </si>
  <si>
    <t>data-rich picture, longer historical window for calibration, more granular detail on heavy commercial vehicles</t>
  </si>
  <si>
    <t>poor data quality, sparse metadata, sparse activity data, uncertainty in sectoral diesel use</t>
  </si>
  <si>
    <t>Sustainable Energy Africa, The Energy Research Centre, University of Cape Town, Mott Macdonald, South African National Energy Development Institute</t>
  </si>
  <si>
    <t>Department of Environmental Affairs, Department of Energy</t>
  </si>
  <si>
    <t>https://doi.org/10.17159/2413-3051/2018/v29i2a2774</t>
  </si>
  <si>
    <t>adrian@sustainable.org.za</t>
  </si>
  <si>
    <t>Y. Himri et al.</t>
  </si>
  <si>
    <t>Prospects of Wind Farm Development in Algeria</t>
  </si>
  <si>
    <t>To assess the energy output and economic feasibility of developing 30 MW wind farms at three sites in Algeria.</t>
  </si>
  <si>
    <t>A 30 MW wind farm using 30 wind turbines of 1 MW rated power each is the most economically feasible configuration for all three sites studied, with the Adrar site showing the highest potential.</t>
  </si>
  <si>
    <t>Electricity and Gas National Enterprise (Sonelgaz), University of Sciences and Technology of Oran, University of Béchar</t>
  </si>
  <si>
    <t>https://doi.org/10.3844/ajessp.2008.589.594</t>
  </si>
  <si>
    <t>Francis Kemausuor et al.</t>
  </si>
  <si>
    <t>Prospects for bioenergy use in Ghana using Long-range Energy Alternatives Planning model</t>
  </si>
  <si>
    <t>To explore the extent to which future energy scenarios in Ghana could rely on modern biomass energy and to determine the possible impacts on GHG emissions and fuel substitution.</t>
  </si>
  <si>
    <t>Introducing bioenergy into Ghana's energy mix could reduce GHG emissions by approximately 6 million tonnes of CO2e by 2030, a 14% reduction compared to a business-as-usual scenario. However, producing the required ethanol from first-generation crops would necessitate dedicating over 580,000 ha of agricultural land.</t>
  </si>
  <si>
    <t>user friendly, scenario-based, integrated with energy-environment model building tool, includes a Technology and Environment Database (TED), flexible with regards to data availability, low initial data requirement, free to use for developing country researchers</t>
  </si>
  <si>
    <t>detailed economic analysis outside of scope</t>
  </si>
  <si>
    <t>Department of Agricultural Engineering, Kwame Nkrumah University of Science and Technology, The Energy Center, Kwame Nkrumah University of Science and Technology, UNEP DTU Partnership, Technical University of Denmark (DTU)</t>
  </si>
  <si>
    <t>GH,DK</t>
  </si>
  <si>
    <t>https://doi.org/10.1016/j.energy.2015.08.104</t>
  </si>
  <si>
    <t>Tom Remy and Debabrata Chattopadhyay</t>
  </si>
  <si>
    <t>Promoting better economics, renewables and CO2 reduction through trade: A case study for the Eastern Africa Power Pool</t>
  </si>
  <si>
    <t>BI,CD,DJ,EG,ER,ET,KE,LY,RW,SD,SS,TZ,UG</t>
  </si>
  <si>
    <t>EAPP, SAPP, COMELEC</t>
  </si>
  <si>
    <t>To assess the economic and CO2 emission reduction benefits of different levels of regional power trade integration in the Eastern Africa Power Pool.</t>
  </si>
  <si>
    <t>Increased regional power trade offers significant benefits, with a 'Shallow' integration yielding $7.6 billion in savings and a 'Tight' integration with regional optimization yielding $18.6 billion.</t>
  </si>
  <si>
    <t>flexibility to capture specific policy constraints</t>
  </si>
  <si>
    <t>does not model off-grid solutions</t>
  </si>
  <si>
    <t>The World Bank,University of Queensland</t>
  </si>
  <si>
    <t>US,AU</t>
  </si>
  <si>
    <t>https://doi.org/10.1016/j.esd.2020.05.006</t>
  </si>
  <si>
    <t>dchattopadhyay@worldbank.org</t>
  </si>
  <si>
    <t>Salisu Isihak et al.</t>
  </si>
  <si>
    <t>Prioritizing projects in rural electrification planning: Integrating MAUT with OnSSET</t>
  </si>
  <si>
    <t>To determine the least-cost technology options, investment requirement, and capacity needed for electrifying all unelectrified communities in Sokoto State, Nigeria, and to prioritize these communities to maximize socio-economic benefits.</t>
  </si>
  <si>
    <t>Mini-grid PV is the least-cost electrification option for about 90% of unelectrified settlements in Sokoto State, requiring a total investment of US$231.4 million to achieve universal access.</t>
  </si>
  <si>
    <t>NNPC Retail Ltd, De Montfort University, SPIDER Solutions Nigeria</t>
  </si>
  <si>
    <t>https://doi.org/10.1016/j.esr.2025.101807</t>
  </si>
  <si>
    <t>Khadir M.T. et al.</t>
  </si>
  <si>
    <t>PREVOS-DZ: A Short-Mid Term Algerian Electric Load Forecasting Software</t>
  </si>
  <si>
    <t>To design and implement a software tool, PREVOS-DZ, for short and mid-term electricity demand forecasting in Algeria using multiple regression and artificial neural networks to support daily production planning.</t>
  </si>
  <si>
    <t>Artificial Neural Network (ANN) models generally outperform traditional Multiple Linear Regression (MLR) models for short-term load forecasting, particularly when specialized models are used for different seasons or day types.</t>
  </si>
  <si>
    <t>Laboratoire de Gestion Electronique de Document University Badji Mokhtar Annaba, Opérateur Système</t>
  </si>
  <si>
    <t>https://doi.org/10.1109/cagre.2019.8713319</t>
  </si>
  <si>
    <t>khadir@labged.net</t>
  </si>
  <si>
    <t>Mamadou Seck and Ange-Lionel Toba</t>
  </si>
  <si>
    <t>Powering West Africa: modelling sustainable long-term electricity planning</t>
  </si>
  <si>
    <t>BF,CI,GM,GH,GN,GW,LR,ML,NE,NG,SN,SL,TG,BJ</t>
  </si>
  <si>
    <t>To analyze and compare alternative long-term electricity grid development strategies for West Africa using a generative, path-dependent modelling approach.</t>
  </si>
  <si>
    <t>A grid development strategy focused on building local renewable generation capacity is more effective for improving reliability and sustainability than one focused primarily on transmission interconnections.</t>
  </si>
  <si>
    <t>long-term planning and real-time grid simulation, detailed and abstract for fast execution</t>
  </si>
  <si>
    <t>no forced/planned outages, simple transportation model for transmission</t>
  </si>
  <si>
    <t>Old Dominion University</t>
  </si>
  <si>
    <t>https://doi.org/10.1504/ijcis.2019.100430</t>
  </si>
  <si>
    <t>mseck@odu.edu</t>
  </si>
  <si>
    <t>Cristian Giovanni Colombo et al.</t>
  </si>
  <si>
    <t>Powering future urban transport: a renewable-based electrification model for public transit–A Mediterranean case study</t>
  </si>
  <si>
    <t>To propose a scalable methodology for decarbonizing public transport systems by electrifying services with PV-based microgrids and storage, demonstrated with a case study in Alexandria, Egypt.</t>
  </si>
  <si>
    <t>Modeling two PV-integrated depots (12.143 MW and 8.873 MW) in Alexandria shows they can power the entire electric transit service, saving 17,544 tons of CO2 annually.</t>
  </si>
  <si>
    <t>https://doi.org/10.1016/j.energy.2025.139375</t>
  </si>
  <si>
    <t>cristiangiovanni.colombo@polimi.it</t>
  </si>
  <si>
    <t>Ayobami Solomon Oyewo et al.</t>
  </si>
  <si>
    <t>Power-to-X Economy: Green e-hydrogen, e-fuels, e-chemicals, and e-materials opportunities in Africa</t>
  </si>
  <si>
    <t>MA,LY,TN,DZ,EG,MR,SN,SL,GM,GW,CV,GN,LR,ML,BJ,CI,BF,TG,GH,NE,NG,SD,ER,ET,DJ,SO,KE,UG,TZ,RW,BI,TD,ST,CG,GQ,GA,CM,CF,CD,AO,NA,BW,LS,MW,MZ,ZM,ZW,SZ,ZA,SC,MU,MG,KM</t>
  </si>
  <si>
    <t>53</t>
  </si>
  <si>
    <t>COMELEC, EAPP, WAPP, CAPP, SAPP</t>
  </si>
  <si>
    <t>To assess the techno-economic potential of Power-to-X products (e-fuels, e-chemicals, e-materials) in Africa for both domestic demand and export to Europe, using a long-term energy system model.</t>
  </si>
  <si>
    <t>Africa has significant potential to export low-cost Power-to-X products like e-ammonia, e-methanol, and e-steel to Europe, driven by cheap solar PV. However, direct hydrogen trade is unlikely due to high transport costs.</t>
  </si>
  <si>
    <t>multi-technology,multi-sector,multi-scenario,hourly sequential temporal resolution</t>
  </si>
  <si>
    <t>fixed shipping costs,transportation costs may be underestimated,existing infrastructure not considered,costs based on regional average LCOE</t>
  </si>
  <si>
    <t>School of Energy Systems, LUT University</t>
  </si>
  <si>
    <t>https://doi.org/10.1016/j.egyr.2024.08.011</t>
  </si>
  <si>
    <t>solomon.oyewo@lut.fi</t>
  </si>
  <si>
    <t>Bala-Geidam M. et al.</t>
  </si>
  <si>
    <t>Power Grid Corridor Modelling for Efficient Electricity Distribution in Communities of Damaturu Nigeria Using GIS</t>
  </si>
  <si>
    <t>To map and evaluate existing electricity substations and model optimal locations for new distribution sources in Damaturu, Nigeria, using GIS.</t>
  </si>
  <si>
    <t>Out of 32 communities, 10 were on the national grid. Location-allocation analysis identified 8 of these as optimal, least-cost distribution centers to serve the wider area.</t>
  </si>
  <si>
    <t>Yobe State College of Agriculture Gujba, Yobe State University Damaturu, Abubakar TafawaBalewa University Bauchi</t>
  </si>
  <si>
    <t>https://doi.org/10.31695/IJASRE.2019.33154</t>
  </si>
  <si>
    <t>Joel Placide Kouer and P. Meukam</t>
  </si>
  <si>
    <t>Power generation scenarios for Cameroon: Valorisation of biomass for the reduction of electricity transmission and the mitigation of greenhouse gas emissions by 2050</t>
  </si>
  <si>
    <t>To model power generation scenarios for Cameroon's three interconnected networks, focusing on biomass valorization to reduce GHG emissions and electricity transmission losses.</t>
  </si>
  <si>
    <t>Replacing some thermal oil power plants with biomass plants can avoid 462 kt of CO2eq in the South Interconnected Network and 14 kt of CO2eq in the East Interconnected Network over the planning period.</t>
  </si>
  <si>
    <t>fuel supply logistics, transport costs</t>
  </si>
  <si>
    <t>University of Yaoundé I Cameroon, National Advanced School of Engineering</t>
  </si>
  <si>
    <t>https://doi.org/10.1016/j.psep.2023.10.022</t>
  </si>
  <si>
    <t>pierre_meukam@polytechnique.cm</t>
  </si>
  <si>
    <t>Power generation expansion pathways: A policy analysis of the Cameroon power system</t>
  </si>
  <si>
    <t>To analyze the implications of sustainable policies on Cameroon's least-cost electricity generation expansion pathways and evaluate the evolution of the generation mix, costs, and emissions.</t>
  </si>
  <si>
    <t>Reducing power losses offers the most significant benefits, with potential capacity savings up to 44% and economic benefits up to 25% compared to the business-as-usual scenario.</t>
  </si>
  <si>
    <t>first of its kind being done in the nation,incorporates both off and on grid generation</t>
  </si>
  <si>
    <t>genset capacity not considered,implementation costs not considered,rely on parametric and structural assumptions,inconsideration of the rebound effect</t>
  </si>
  <si>
    <t>Regional Center for Energy and Environmental Sustainability (RCEES),University of Energy and Natural Resources (UENR),University of Piraeus</t>
  </si>
  <si>
    <t>GH,GR</t>
  </si>
  <si>
    <t>https://doi.org/10.1016/j.esr.2022.101004</t>
  </si>
  <si>
    <t>F. Fodhil et al.</t>
  </si>
  <si>
    <t>particle swarm optimization comparison with Homer</t>
  </si>
  <si>
    <t>Potential, optimization and sensitivity analysis of photovoltaic-diesel-battery hybrid energy system for rural electriﬁcation in Algeria</t>
  </si>
  <si>
    <t>To optimize and evaluate a hybrid PV-diesel-battery system for rural electrification in a remote Algerian village, minimizing total system cost, unmet load, and CO2 emissions.</t>
  </si>
  <si>
    <t>The optimal system supplies the load with no unmet demand at a cost of energy of 0.38 $/kWh with a 93% renewable fraction. The custom PSO-based optimization approach was found to be more cost-effective with higher PV penetration than HOMER.</t>
  </si>
  <si>
    <t>Universite Saad Dahlab Blida 1, Centre de Developpement des Energies Renouvelables</t>
  </si>
  <si>
    <t>https://doi.org/10.1016/j.energy.2018.12.049</t>
  </si>
  <si>
    <t>fadfod1@yahoo.fr</t>
  </si>
  <si>
    <t>Elsadic Salim and Amar Abobkr Amar</t>
  </si>
  <si>
    <t>Potential of Renewable Energy Resources in Aljofra - Libya</t>
  </si>
  <si>
    <t>To assess the technical and economic feasibility of utility-scale renewable energy technologies in the Aljofra region of Libya and identify the most cost-effective option.</t>
  </si>
  <si>
    <t>Solar trough technology is the most economical option for utility-scale electricity generation in Aljofra, with a minimum LCOE of 8 ₡US/kWh.</t>
  </si>
  <si>
    <t>Sebha University, Higher institute of Sciences and Technology</t>
  </si>
  <si>
    <t>https://doi.org/10.5281/zenodo.18630540</t>
  </si>
  <si>
    <t>Emmanuel Yeboah Asuamah et al.</t>
  </si>
  <si>
    <t>Potential of meeting electricity needs of off-grid community with mini-grid solar systems</t>
  </si>
  <si>
    <t>To evaluate the feasibility and financial viability of a solar mini-grid to meet the electricity needs of the off-grid community of Nkrankrom in Ghana.</t>
  </si>
  <si>
    <t>A solar PV/Battery/Converter mini-grid is the most cost-effective configuration, with a Levelized Cost of Energy of $0.107/kWh, which is lower than the grid tariff of $0.124/kWh.</t>
  </si>
  <si>
    <t>Regional Centre for Energy and Environmental Sustainability, School of Engineering, University of Energy and Natural Resources (UENR), University of Piraeus</t>
  </si>
  <si>
    <t>https://doi.org/10.1016/j.sciaf.2020.e00675</t>
  </si>
  <si>
    <t>amuel.gyamﬁ@uenr.edu.gh</t>
  </si>
  <si>
    <t>Khalil Abdulfattah Glaisaa et al.</t>
  </si>
  <si>
    <t>Potential of Hybrid System Powering School in Libya</t>
  </si>
  <si>
    <t>To conduct a techno-economic analysis of a hybrid renewable power system for a school in Misurata, Libya, to determine the most feasible configuration.</t>
  </si>
  <si>
    <t>A hybrid PV/wind turbine/diesel generator/battery system is the most economically feasible solution across a range of scenarios for renewable resource availability and fuel prices.</t>
  </si>
  <si>
    <t>Misurata university, The college of industrial technology</t>
  </si>
  <si>
    <t>https://doi.org/10.1016/j.egypro.2014.10.132</t>
  </si>
  <si>
    <t>kglaisa@yahoo.com</t>
  </si>
  <si>
    <t>O. Cedric et al.</t>
  </si>
  <si>
    <t>Potential of Accelerated Integration of Solar Electrification in Kenya’s Energy System</t>
  </si>
  <si>
    <t>To determine the impact of high solar PV penetration on system operations and production costs in the Kenyan electricity system under a business-as-usual and an accelerated future scenario.</t>
  </si>
  <si>
    <t>Large-scale solar PV integration in Kenya is feasible, with potential to increase its share to 39.56% of total generation. This would reduce CO2-equivalent emissions from 0.134 Mt to 0.021 Mt.</t>
  </si>
  <si>
    <t>distribution and transmission losses not considered</t>
  </si>
  <si>
    <t>Nanjing Agricultural University, Moi University</t>
  </si>
  <si>
    <t>CN, KE</t>
  </si>
  <si>
    <t>https://doi.org/10.22044/rera.2023.13298.1229</t>
  </si>
  <si>
    <t>cokinda@mmust.ac.ke</t>
  </si>
  <si>
    <t>Isaka J Mwakitalima et al.</t>
  </si>
  <si>
    <t>Potential of a Nonperennial Tributary Integrated with Solar Energy for Rural Electrification: A Case Study of Ikukwa Village in Tanzania</t>
  </si>
  <si>
    <t>To evaluate the potential of a micro-hydro/solar PV hybrid system with battery storage for rural electrification in Ikukwa Village, Tanzania, and to optimize its design using HOMER and AI techniques.</t>
  </si>
  <si>
    <t>A micro-hydro/solar PV hybrid system is economically feasible for electrifying the village. AI-based optimization algorithms (PSO, GWO, GWO-PSOHD) achieve significantly lower Net Present Costs and Costs of Energy compared to HOMER.</t>
  </si>
  <si>
    <t>Delhi Technological University, Mbeya University of Science and Technology</t>
  </si>
  <si>
    <t>https://doi.org/10.1155/2022/1172050</t>
  </si>
  <si>
    <t>Godfred Obrempong Addai et al.</t>
  </si>
  <si>
    <t>SWAT, RETScreen</t>
  </si>
  <si>
    <t>Potential for small hydropower development in the Tano River Basin of Ghana using SWAT and RETScreen</t>
  </si>
  <si>
    <t>To evaluate the potential for small hydropower development in Ghana's Tano River Basin by integrating hydrological modelling (SWAT) with techno-economic and emissions analysis (RETScreen).</t>
  </si>
  <si>
    <t>The Tano River Basin has significant small hydropower potential, with 24 identified sites. The most economically viable sites (HP9, HP11, HP14) have Net Present Values over $175 million and can save over 66,000 tons of CO2 annually.</t>
  </si>
  <si>
    <t>University of Energy and Natural Resources (UENR), Cologne University of Applied Sciences, Swiss Federal Institute of Technology (ETH Zurich)</t>
  </si>
  <si>
    <t>GH, DE, CH</t>
  </si>
  <si>
    <t>https://doi.org/10.1016/j.esd.2025.101720</t>
  </si>
  <si>
    <t>godfred.addai.stu@uenr.edu.gh</t>
  </si>
  <si>
    <t>Jean de Dieu K. Hakizimana et al.</t>
  </si>
  <si>
    <t>Potential for peat-to-power usage in Rwanda and associated implications</t>
  </si>
  <si>
    <t>To formulate a medium- to long-term electricity supply strategy for Rwanda, assessing the optimal use of national resources, particularly peat-to-power technology.</t>
  </si>
  <si>
    <t>Peat-to-power technology is a cost-competitive option for Rwanda's electricity system, helping to phase out expensive oil thermal power and contributing over 25% of the total electricity share throughout the study period.</t>
  </si>
  <si>
    <t>Ajou University, Korea District Heating Corp., Korea Institute of Energy Research</t>
  </si>
  <si>
    <t>https://doi.org/10.1016/j.esr.2016.04.001</t>
  </si>
  <si>
    <t>htkim@ajou.ac.kr</t>
  </si>
  <si>
    <t>Mark Howells et al.</t>
  </si>
  <si>
    <t>Potential Climate Change Risks to Meeting Zimbabwe’s NDC Goals and How to Become Resilient</t>
  </si>
  <si>
    <t>To evaluate the climate change risks to Zimbabwe's NDC targets and assess adaptation pathways to enhance resilience.</t>
  </si>
  <si>
    <t>A 'clean adaptation' pathway with renewables and energy efficiency allows Zimbabwe to meet its NDC targets resiliently, but requires significant market and policy changes.</t>
  </si>
  <si>
    <t>U4RIA compliance, open-source model</t>
  </si>
  <si>
    <t>Limited climate runs, Limited scenario calibration, Regional market design is not considered</t>
  </si>
  <si>
    <t>Loughborough University, Imperial College London, Industrial Economics, Incorporated, Massachusetts Institute of Technology, World Bank Group</t>
  </si>
  <si>
    <t>GB, US</t>
  </si>
  <si>
    <t>https://doi.org/10.3390/en14185827</t>
  </si>
  <si>
    <t>M.I.Howells@lboro.ac.uk</t>
  </si>
  <si>
    <t>O. D. OHIJEAGBON and Oluseyi. O AJAYI</t>
  </si>
  <si>
    <t>Potential and economic viability of standalone hybrid systems for a rural community of Sokoto, North-west Nigeria</t>
  </si>
  <si>
    <t>To assess the potential and economic viability of standalone and hybrid energy systems (PV, wind, diesel) for an off-grid rural community in Sokoto, Nigeria.</t>
  </si>
  <si>
    <t>The standalone wind system (WSS) is the most economically optimal option with a levelised cost of energy of $0.15/kWh, which is competitive with grid electricity and 410% better than a diesel-only system.</t>
  </si>
  <si>
    <t>Mechanical Engineering Department, University of Lagos, Mechanical Engineering Department, Covenant University</t>
  </si>
  <si>
    <t>https://doi.org/10.1007/s11708-014-0304-z</t>
  </si>
  <si>
    <t>Vikas Menghwani et al.</t>
  </si>
  <si>
    <t>Planning with justice: Using spatial modelling to incorporate justice in electricity pricing – The case of Tanzania</t>
  </si>
  <si>
    <t>To develop and demonstrate a methodology using a geospatial electrification model to explore justice and fairness in electricity pricing for universal electrification in Tanzania, considering equality and equity scenarios.</t>
  </si>
  <si>
    <t>The equity-based pricing approach benefits a larger portion of the population and costs significantly less per capita than a uniform equality-based pricing approach, although it is more complex to implement.</t>
  </si>
  <si>
    <t>University of British Columbia, KTH Royal Institute of Technology, Loughborough University, Imperial College, World Resources Institute</t>
  </si>
  <si>
    <t>CA, SE, UK, US</t>
  </si>
  <si>
    <t>https://doi.org/10.1016/j.apenergy.2020.114749</t>
  </si>
  <si>
    <t>vikas.m@alumni.ubc.ca</t>
  </si>
  <si>
    <t>Kevin Ummel and Charles Fant</t>
  </si>
  <si>
    <t>Planning for large-scale wind and solar power in South Africa: Identifying cost-effective deployment strategies through spatiotemporal modelling</t>
  </si>
  <si>
    <t>To demonstrate how spatiotemporal modelling can identify cost-effective deployment strategies for wind and solar power in South Africa's 2040 power system.</t>
  </si>
  <si>
    <t>Optimizing the spatial location and technology mix of wind and solar power can significantly reduce the cost of CO2 abatement, with potential reductions from $26.5 to $15.7 per tCO2.</t>
  </si>
  <si>
    <t>Center for Global Development, Massachusetts Institute of Technology</t>
  </si>
  <si>
    <t>https://doi.org/10.35188/UNU-WIDER/2014/842-1</t>
  </si>
  <si>
    <t>kevinummel@gmail.com</t>
  </si>
  <si>
    <t>Samuel Bimenyimana et al.</t>
  </si>
  <si>
    <t>Photovoltaic Solar Technologies: Solution to Affordable, Sustainable, and Reliable Energy Access for All in Rwanda</t>
  </si>
  <si>
    <t>To model and optimize affordable, sustainable, and reliable photovoltaic solar energy solutions for both off-grid and on-grid users in Rwanda using HOMER.</t>
  </si>
  <si>
    <t>The levelized cost of energy (LCOE) for the modelled solar PV systems is significantly lower (33.9% to 67.5%) than the normal electricity tariff in Rwanda, making them affordable solutions.</t>
  </si>
  <si>
    <t>State Key Laboratory of Reliability and Intelligence of Electrical Equipment, School of Electrical Engineering, Hebei University of Technology, University of Rwanda, African Centre of Excellence in Energy for Sustainable Development, Fujian University of Technology, Electrical Engineering, Hello Renewables Ltd</t>
  </si>
  <si>
    <t>CN, RW</t>
  </si>
  <si>
    <t>https://doi.org/10.1155/2019/5984206</t>
  </si>
  <si>
    <t>Bibi Nabilah Hassen et al.</t>
  </si>
  <si>
    <t>Phasing-out of coal from the energy system in Mauritius</t>
  </si>
  <si>
    <t>To investigate the potential energy mix required to phase out coal from the electricity system in Mauritius by 2030, analyzing various scenarios with different levels of renewable energy investment.</t>
  </si>
  <si>
    <t>Phasing out coal requires significant investment (over 2.5 billion USD) in a mix of solar, wind, waste-to-energy, and biomass technologies, which can reduce emissions by over 70% by 2040.</t>
  </si>
  <si>
    <t>open-source energy modelling tool, open-source data</t>
  </si>
  <si>
    <t>controversial perception of forest biomass use</t>
  </si>
  <si>
    <t>University of Mauritius, PIMENT Laboratory, Department of Building Sciences and Environment, University of La Réunion</t>
  </si>
  <si>
    <t>MU, FR</t>
  </si>
  <si>
    <t>https://doi.org/10.1016/j.esr.2023.101068</t>
  </si>
  <si>
    <t>bibi.hassen2@umail.uom.ac.mu</t>
  </si>
  <si>
    <t>Kalyankolo Umaru et al.</t>
  </si>
  <si>
    <t>Performance Optimisation of Hybrid Renewable Systems for Remote Off-Grid Electrification</t>
  </si>
  <si>
    <t>To model, simulate, and optimize a hybrid renewable energy system for off-grid electrification of a remote community in Uganda, comparing different configurations to find the most cost-effective and reliable solution.</t>
  </si>
  <si>
    <t>A hybrid system combining solar PV, wind, and a diesel generator is the optimal configuration, providing the lowest Net Present Cost (NPC) and Levelized Cost of Energy (LCOE) while meeting the full electricity demand without any unmet load.</t>
  </si>
  <si>
    <t>Muni University, International University of East Africa (IUEA)</t>
  </si>
  <si>
    <t>https://doi.org/10.36079/lamintang.ijortas-0801.988</t>
  </si>
  <si>
    <t>u.kalyankolo@muni.ac.ug</t>
  </si>
  <si>
    <t>Umar Muhammad Kangiwa et al.</t>
  </si>
  <si>
    <t>Performance Investigation of Wind/Photovoltaic/Fuel cell Hybrid Energy System for Stand-alone Power Supply</t>
  </si>
  <si>
    <t>To investigate the techno-economic performance of different wind, solar, and fuel cell hybrid energy systems for stand-alone power supply in Nigeria.</t>
  </si>
  <si>
    <t>A wind-battery-fuel cell hybrid system is the most economically viable and technically feasible configuration for stand-alone power supply, with a cost of energy of $1.229/kWh.</t>
  </si>
  <si>
    <t>Department of Physics, Kebbi State University of Science and Technology Aliero</t>
  </si>
  <si>
    <t>https://doi.org/10.36347/sjet.2024.v12i01.002</t>
  </si>
  <si>
    <t>Abdalftah Hamed ALI and Atabak NAJAFI</t>
  </si>
  <si>
    <t>PERFORMANCE INVESTIGATION OF A 5 MW PHOTOVOLTAIC SYSTEM: ALFASHIR SUDAN</t>
  </si>
  <si>
    <t>To analyze the operational performance and economic feasibility of a 5MW grid-connected photovoltaic plant in Alfashir, Sudan, by comparing two years of operational data with simulation results.</t>
  </si>
  <si>
    <t>Actual annual energy generation (average 5,863 MWh) was significantly lower than the simulated potential (10,580 MWh), resulting in a 15-year equity payback period.</t>
  </si>
  <si>
    <t>Eskişehir Osmangazi University</t>
  </si>
  <si>
    <t>https://doi.org/10.31796/ogummf.1388751</t>
  </si>
  <si>
    <t>ataberk.najafi@ogu.edu.tr</t>
  </si>
  <si>
    <t>Hicham Kadraoui</t>
  </si>
  <si>
    <t>Performance Evaluation of the Andasol-1 Solar Power Plant in Algerian Climatic Conditions</t>
  </si>
  <si>
    <t>To evaluate the operational efficiency and economic performance of the Andasol-1 concentrated solar power plant design in three different desert locations in Algeria.</t>
  </si>
  <si>
    <t>The Tamanrasset region is the most suitable area for the deployment of the Andasol-1 power plant.</t>
  </si>
  <si>
    <t>University of Abou Bakr Belkaid</t>
  </si>
  <si>
    <t>https://doi.org/10.55549/epstem.1259</t>
  </si>
  <si>
    <t>Badara Mbow et al.</t>
  </si>
  <si>
    <t>PERFORMANCE EVALUATION OF A500 KWP SOLAR PHOTOVOLTAIC POWER PLANT CONNECTED TO GRID USING PVSYST SOFTWARE, IN LAMBAYE AREA, SENEGAL</t>
  </si>
  <si>
    <t>To evaluate the performance and feasibility of a 500 kWp grid-connected solar photovoltaic power plant to supply power to villages in Lambaye, Senegal.</t>
  </si>
  <si>
    <t>The 500 kWp solar PV system can inject 820.07 MWh/year into the grid with a high performance ratio of 82.24%, confirming its feasibility.</t>
  </si>
  <si>
    <t>Research Team in Renewable Energies, Materials and Lasers, Department of Physics Alioune Diop University Bambey, Senegal</t>
  </si>
  <si>
    <t>https://doi.org/10.21474/IJAR01/21689</t>
  </si>
  <si>
    <t>Cheikh Saliou Toure et al.</t>
  </si>
  <si>
    <t>PERFORMANCE EVALUATION OF A 67.2 KWP SI-POLY PHOTOVOLTAIC SYSTEM CONNECTED TO THE GRID USING PVSYST TOOL</t>
  </si>
  <si>
    <t>To evaluate the performance and assess the feasibility of a 67.2 kWp grid-connected photovoltaic system to supply electricity to the Alioune DIOP University of Bambey, Senegal.</t>
  </si>
  <si>
    <t>The proposed 67.2 kWp system can inject 108.98 MWh of energy into the grid annually, with an average performance ratio of 81.5%.</t>
  </si>
  <si>
    <t>Renewable Energies, Materials and Laser (ERML), Alioune DIOP University</t>
  </si>
  <si>
    <t>https://doi.org/10.21474/IJAR01/19134</t>
  </si>
  <si>
    <t>Said Bentouba et al.</t>
  </si>
  <si>
    <t>Performance assessment of a 20 MW photovoltaic power plant in a hot climate using real data and simulation tools</t>
  </si>
  <si>
    <t>To evaluate the performance of HOMER Pro and RETScreen Expert in predicting the energy output of a 20 MW grid-connected PV plant in Algeria by comparing simulations to 26 months of operational data.</t>
  </si>
  <si>
    <t>HOMER Pro predicted the plant's annual energy output with a -5.1% error, proving more accurate than RETScreen Expert (+14% error). High ambient temperatures significantly reduced the performance of the polycrystalline silicon panels, causing a 40% drop in output during summer.</t>
  </si>
  <si>
    <t>Western Norway University of Applied Sciences, Universitat Rovira i Virgili, University of Quebec at Trois-Rivieres</t>
  </si>
  <si>
    <t>NO, ES, CA</t>
  </si>
  <si>
    <t>https://doi.org/10.1016/j.egyr.2021.10.082</t>
  </si>
  <si>
    <t>sben@hvl.no</t>
  </si>
  <si>
    <t>PERFORMANCE ASSESSMENT AND OPTIMIZATION OF A MICRO-HYDROPOWER PLANT: CASE OF KIGWENA IN BURUNDI</t>
  </si>
  <si>
    <t>To identify a cost-effective and reliable hybrid power system to upgrade the Kigwena micro-hydropower plant and compensate for supply intermittencies.</t>
  </si>
  <si>
    <t>The most techno-economically viable option to upgrade the plant is a hybrid system combining the existing micro-hydro with solar PV and a grid connection, achieving a Levelized Cost of Energy of US$ 0.0334/kWh.</t>
  </si>
  <si>
    <t>University of Burundi, ULB, University of Johannesburg, University of Zimbabwe</t>
  </si>
  <si>
    <t>BI, BE, ZA, ZW</t>
  </si>
  <si>
    <t>https://papers.ssrn.com/sol3/papers.cfm?abstract_id=3734915</t>
  </si>
  <si>
    <t>tawanda.mushiri@gmail.com</t>
  </si>
  <si>
    <t>Performance analysis of hybrid off-grid renewable energy systems for sustainable rural electrification</t>
  </si>
  <si>
    <t>To evaluate the techno-economic and environmental viability of a hybrid renewable energy system (PV/WT/DG/BESS) for supplying sustainable power to a rural community in Somalia.</t>
  </si>
  <si>
    <t>The PV/WT/DG/BESS hybrid system is the most techno-economically superior configuration, achieving the lowest net present cost ($96,899.16) and levelized cost of energy ($0.090/kWh).</t>
  </si>
  <si>
    <t>Universiti Malaya, Hormuud University, Swinburne University of Technology, Presidency University, University of Leicester, University of Hail</t>
  </si>
  <si>
    <t>MY, SO, AU, IN, GB, SA</t>
  </si>
  <si>
    <t>https://doi.org/10.1016/j.ecmx.2024.100780</t>
  </si>
  <si>
    <t>samatar.hp@gmail.com</t>
  </si>
  <si>
    <t>Mostafa M. Ibrahim et al.</t>
  </si>
  <si>
    <t>Performance analysis of a stand-alone hybrid energy system for desalination unit in Egypt</t>
  </si>
  <si>
    <t>To assess the techno-economic performance of two off-grid hybrid energy system configurations (PV-wind-diesel-battery and PV-hydrokinetic-diesel-battery) for a small desalination unit in Egypt.</t>
  </si>
  <si>
    <t>A hybrid system including a hydrokinetic turbine, PV, diesel, and battery provides the lowest cost of electricity (0.1216 $/kWh) and desalinated water (0.56 $/m3) compared to a system using a wind turbine instead of a hydrokinetic turbine.</t>
  </si>
  <si>
    <t>Mechanical Power Engineering Department, Faculty of Engineering, Zagazig University</t>
  </si>
  <si>
    <t>https://doi.org/10.1016/j.enconman.2020.112941</t>
  </si>
  <si>
    <t>dr.moustafa48@gmail.com</t>
  </si>
  <si>
    <t>Cartland, R. et al.</t>
  </si>
  <si>
    <t>Performance Analysis of a Hybrid of Solar Photovoltaic, Genset, and Hydro of a Rural-Based Power Mini-Grid: Case Study of Kisiizi Hydro Power Mini-Grid, Uganda.</t>
  </si>
  <si>
    <t>To analyze the performance of an existing hydropower mini-grid in Uganda and to model and assess hybrid system options to improve its reliability and economic viability.</t>
  </si>
  <si>
    <t>Implementing the proposed hybrid system would reduce daily fuel consumption from 222 to 23.2 liters and average annual emissions from 82.5 to 8.3 kg, while increasing system reliability.</t>
  </si>
  <si>
    <t>University of Rwanda, Kyambogo University</t>
  </si>
  <si>
    <t>RW, UG</t>
  </si>
  <si>
    <t>https://doi.org/10.3390/pr11010175</t>
  </si>
  <si>
    <t>cartland.richard@gmail.com</t>
  </si>
  <si>
    <t>Viktor Paul Müller et al.</t>
  </si>
  <si>
    <t>Paving the way: Analysing energy transition pathways and green hydrogen exports in developing countries – The case of Algeria</t>
  </si>
  <si>
    <t>To investigate how different levels of ambition in hydrogen exports, energy efficiency, and fuel switching affect Algeria's final energy demand and power sector expansion until 2050.</t>
  </si>
  <si>
    <t>A fully renewable electricity system by 2050 is unlikely without appropriate policy measures due to very low natural gas prices. Energy efficiency is a key factor to mitigate CO2 emissions and reduce domestic electricity demand, which could instead be used for hydrogen production.</t>
  </si>
  <si>
    <t>reproducibility, openly available data, open source solver</t>
  </si>
  <si>
    <t>nuclear power excluded, freshwater availability for H2 not integrated, blue hydrogen not considered</t>
  </si>
  <si>
    <t>Fraunhofer Institute for Systems and Innovation Research ISI,Copernicus Institute of Sustainable Development, Utrecht University,PBL Netherlands Environmental Assessment Agency</t>
  </si>
  <si>
    <t>DE,NL</t>
  </si>
  <si>
    <t>https://doi.org/10.1016/j.ijhydene.2024.04.153</t>
  </si>
  <si>
    <t>viktor.paul.mueller@isi.fraunhofer.de</t>
  </si>
  <si>
    <t>Nazeefah U. Edoo et al.</t>
  </si>
  <si>
    <t>Pathways to decarbonise the power sector in Mauritius</t>
  </si>
  <si>
    <t>To explore long-term decarbonisation pathways for the power sector in Mauritius by developing a techno-economic optimisation model to support policy decisions in national electricity grid planning.</t>
  </si>
  <si>
    <t>Achieving net-zero emissions by 2050 requires the deployment of Negative Emission Technologies (NETs), as phasing out coal and using renewables is insufficient. Full electrification of the passenger vehicle fleet is not feasible with the current planned generation portfolio.</t>
  </si>
  <si>
    <t>open-source, robust optimisation capability, comprehensive scenario-based analysis, user-friendly Excel-based interface</t>
  </si>
  <si>
    <t>detailed power grid simulations not in scope, battery energy storage outside scope, transport sector not explicitly modelled</t>
  </si>
  <si>
    <t>University of Surrey, Chevening Scholar, Ministry of Financial Services and Economic Planning</t>
  </si>
  <si>
    <t>GB, MU</t>
  </si>
  <si>
    <t>https://doi.org/10.1016/j.esr.2025.101930</t>
  </si>
  <si>
    <t>m.short@surrey.ac.uk</t>
  </si>
  <si>
    <t>LUT Energy System Transition model</t>
  </si>
  <si>
    <t>Pathways to a fully sustainable electricity supply for Nigeria in the mid-term future</t>
  </si>
  <si>
    <t>To explore a cost-optimised transition pathway towards a 100% renewable energy based power system for Nigeria by 2050, covering the power, industrial gas, and desalination sectors.</t>
  </si>
  <si>
    <t>A 100% renewable energy system, dominated by solar PV and batteries, is the most competitive and least-cost electricity option for Nigeria by 2050, with the levelised cost of electricity declining from 54 €/MWh in 2015 to 46 €/MWh in 2050.</t>
  </si>
  <si>
    <t>full hourly resolution</t>
  </si>
  <si>
    <t>Lappeenranta University of Technology</t>
  </si>
  <si>
    <t>https://doi.org/10.1016/j.enconman.2018.10.036</t>
  </si>
  <si>
    <t>Pathways to 100% Electriﬁcation in East Africa by 2030</t>
  </si>
  <si>
    <t>BI,KE,MW,MZ,RW,TZ,UG</t>
  </si>
  <si>
    <t>To develop least-cost pathways for achieving universal electricity access in East Africa by 2030 and to assess the required investments and capacity additions under different consumption tiers and grid generation mix scenarios.</t>
  </si>
  <si>
    <t>Achieving universal electricity access by 2030 requires a median investment of $57 billion for basic consumption or $110 billion for moderate consumption. This implies median capacity additions of 12.2 GW, with on-grid solutions dominating investment but mini-grids playing a significant role.</t>
  </si>
  <si>
    <t>FEEM - Fondazione Eni Enrico Mattei, Cattolica University, SciencesPo - Paris School of International Affairs, The Johns Hopkins University – SAIS Europe, Bruegel</t>
  </si>
  <si>
    <t>IT,FR,BE</t>
  </si>
  <si>
    <t>https://doi.org/10.5547/01956574.41.3.gfal</t>
  </si>
  <si>
    <t>Theophilus Nii Odai Mensah et al.</t>
  </si>
  <si>
    <t>Pathway for a fully renewable power sector of Africa by 2050: Emphasising on flexible generation from biomass</t>
  </si>
  <si>
    <t>To investigate the role and impact of sustainable biomass in a least-cost, fully renewable power sector transition for Africa by 2050.</t>
  </si>
  <si>
    <t>Including sustainable biomass in the power sector reduces the levelised cost of electricity by 10.2%, total installed capacity by 8.4%, and required storage output by 47.1% by 2050 compared to a scenario without it.</t>
  </si>
  <si>
    <t>hierarchical approach to reduce complexity</t>
  </si>
  <si>
    <t>e-methane leakage not accounted for, waste handling costs not factored in</t>
  </si>
  <si>
    <t>https://doi.org/10.1016/j.renene.2024.121198</t>
  </si>
  <si>
    <t>theophilus.mensah@lut.fi</t>
  </si>
  <si>
    <t>B Z Taye et al.</t>
  </si>
  <si>
    <t>Rural electrification planning using Geographic Information System (GIS)</t>
  </si>
  <si>
    <t>To identify suitable rural electrification options — solar PV, wind, or grid extension — for four districts of Ethiopia's South Gondar Zone using GIS multi-criteria analysis weighted by AHP.</t>
  </si>
  <si>
    <t>Of the 5,226 km² study area, 2,898 km² suits solar, 2,836 km² wind and only 802 km² (15%) grid extension, making solar the best option across most of the Zone.</t>
  </si>
  <si>
    <t>Bahir Dar University Institute of Technology, Ethiopia</t>
  </si>
  <si>
    <t>https://doi.org/10.1080/23311916.2020.1836730</t>
  </si>
  <si>
    <t>biniyam_zemene@yahoo.com</t>
  </si>
  <si>
    <t>J. M. Hansen and G. A. Xydis</t>
  </si>
  <si>
    <t>Rural electrification in Kenya: a useful case for remote areas in sub-Saharan Africa</t>
  </si>
  <si>
    <t>To identify the most cost-effective hybrid off-grid power configuration for electrifying the remote village of Korr in Northern Kenya, using HOMER Pro simulation and optimisation of PV, wind, diesel and battery options.</t>
  </si>
  <si>
    <t>A PV–wind–diesel–battery mini-grid best meets the 5592 kWh/day demand, giving a cost of energy of $0.314/kWh, a net present cost of about $10.8 million and a 74% renewable share.</t>
  </si>
  <si>
    <t>Department of Business Development and Technology, Centre for Energy Technologies, Aarhus University</t>
  </si>
  <si>
    <t>https://doi.org/10.1007/s12053-018-9756-z</t>
  </si>
  <si>
    <t>gxydis@gmail.com</t>
  </si>
  <si>
    <t>F Ahjum et al.</t>
  </si>
  <si>
    <t>Road transport vehicles in South Africa towards 2050: Factors influencing technology choice and implications for fuel supply</t>
  </si>
  <si>
    <t>To model South African road transport technology and fuel choices to 2050 under uncertain oil prices, vehicle costs and carbon budgets, and to assess the resulting energy supply and emissions implications.</t>
  </si>
  <si>
    <t>If electric vehicles reach purchase-cost parity, they could take about 80% of new private and light freight vehicle sales by 2045, with electricity supplying ~30% of transport fuel and halving transport emissions to 30 MtCO2eq; hydrogen fuel cells dominate heavy freight and public transport, meeting up to 70% of that demand.</t>
  </si>
  <si>
    <t>rich technological database, integrated full-sector energy modelling, holistic assessment of technology, emissions and fuel supply</t>
  </si>
  <si>
    <t>no distributed solar-PV with storage, lacks granular temporal demand profile for EV charging behaviour, does not capture historic short-run supply-demand shocks</t>
  </si>
  <si>
    <t>Energy Research Centre, University of Cape Town; Sustainable Energy Africa</t>
  </si>
  <si>
    <t>http://dx.doi.org/10.17159/2413-3051/2018/v29i3a5596</t>
  </si>
  <si>
    <t>mf.ahjum@uct.ac.za</t>
  </si>
  <si>
    <t>Chuks Emu</t>
  </si>
  <si>
    <t>RETScreen-based Techno-economic Study of Wave Energy Potential in Bonny Island, Nigeria</t>
  </si>
  <si>
    <t>To assess the techno-economic feasibility of a 30 MW wave energy farm at Bonny Island, Nigeria, using 39 years of nearshore and offshore wave data analysed in RETScreen.</t>
  </si>
  <si>
    <t>Offshore waves (8–35 MW extractable) far outperform nearshore (0.25–0.6 MW), yielding 2,146,200 MWh/year at $0.11/kWh with 928,413 tCO2 avoided, a 10.5-year payback and NPV of about $171.9 million.</t>
  </si>
  <si>
    <t>Department of Electrical Engineering, Rivers State University, Nkpolu-Oroworukwo, Port-Harcourt, Nigeria</t>
  </si>
  <si>
    <t>https://doi.org/10.9734/jenrr/2025/v17i7431</t>
  </si>
  <si>
    <t>emu.chuks@gmail.com</t>
  </si>
  <si>
    <t>E Yeboah Osei and E Osei Essandoh</t>
  </si>
  <si>
    <t>RET Screen Assessment of Utility Scale Wind Power Generation Based on Historical Wind Speed Data-the Case of Mankoadze in the Central Region of Ghana</t>
  </si>
  <si>
    <t>To assess the technical and financial viability of a 50 MW grid-connected wind farm at Mankoadze, Ghana, using RETScreen and historical wind speed data, and to determine the minimum feed-in-tariff needed under different subsidy scenarios.</t>
  </si>
  <si>
    <t>The farm would generate 121.7 GWh/year at a 27.8% capacity factor for about $117 million, needing a feed-in-tariff of $0.15/kWh with no subsidy, falling to $0.10 and $0.06/kWh at 40% and 80% capital subsidy. Only the 80% subsidy case beats Ghana's current bulk supply tariff of $0.08/kWh.</t>
  </si>
  <si>
    <t>Kumasi Polytechnic, Ghana; Kwame Nkrumah University of Science and Technology, Ghana</t>
  </si>
  <si>
    <t>https://doi.org/10.19026/rjaset.7.838</t>
  </si>
  <si>
    <t>S Tesema and G Bekele</t>
  </si>
  <si>
    <t>Resource assessment and optimization study of efficient type hybrid power system for electrification of Rural District in Ethiopia</t>
  </si>
  <si>
    <t>To assess solar and wind resources at Werder district in Ethiopia's Somali region and to determine, via HOMER simulation, whether a stand-alone PV/wind/diesel hybrid is technically and economically preferable to a diesel-only plant or national grid extension.</t>
  </si>
  <si>
    <t>A PV/wind/diesel/battery hybrid delivers electricity at about US$0.11/kWh with 92-94% renewable share, versus US$0.329/kWh for diesel-only and US$0.996/kWh for grid extension; grid extension only competes within about 65 km, while the village lies 576 km away. Adding a boiler thermal load absorbs surplus generation and raises system efficiency.</t>
  </si>
  <si>
    <t>Arba Minch University, Addis Ababa University</t>
  </si>
  <si>
    <t>https://doi.org/10.11648/j.ijepe.20140306.16</t>
  </si>
  <si>
    <t>samuel.tesema@amu.edu.et</t>
  </si>
  <si>
    <t>T. Aissi et al.</t>
  </si>
  <si>
    <t>Resilient Hybrid Energy Architecture with Low CO2 Emission: Study of Agadir and Al Hoceima Cities in Morocco</t>
  </si>
  <si>
    <t>To design and evaluate a resilient grid-connected hybrid PV–generator–battery architecture for two seismically active Moroccan cities, Agadir and Al Hoceima, using HOMER Grid with outage sensitivity, and to compare costs and avoided CO2 emissions.</t>
  </si>
  <si>
    <t>The least-cost configuration for a 22 kW residential load was a 1 kWh Li-ion battery, 2.8 kW fuel generator and ~1.7 kW PV (NPC ~€30,300, LCOE ~€0.28/kWh, payback 7.3 years in Agadir vs 8 in Al Hoceima). Dropping the generator (PV/storage/grid) cuts emissions by about 3,759 kg CO2/year but raises NPC to €41,121.</t>
  </si>
  <si>
    <t>Laboratory of Engineering Sciences for Energy, National Engineering School of Applied Sciences, Chouaib Doukkali University of El Jadida, Morocco</t>
  </si>
  <si>
    <t>https://doi.org/10.20508/ijrer.v15i2.14845.g9053</t>
  </si>
  <si>
    <t>aissi.t@ucd.ac.ma</t>
  </si>
  <si>
    <t>C.L. Azimoh et al.</t>
  </si>
  <si>
    <t>Replicability and scalability of mini-grid solution to rural electrification programs in sub-Saharan Africa</t>
  </si>
  <si>
    <t>To identify the success factors and sustainability challenges of an operating solar-diesel hybrid mini-grid in Tsumkwe, Namibia, and to draw lessons for rural electrification elsewhere in sub-Saharan Africa.</t>
  </si>
  <si>
    <t>The system has survived because it built on an existing paying customer base, used prepaid metering with a progressive tariff, pre-commissioning energy efficiency measures (~34% load cut) and strict maintenance, backed by government subsidy; solar supplies 46% of the 807 MWh/yr generated, cutting electricity cost from US$0.60 to US$0.51/kWh, though diesel still drives 64% of net present cost.</t>
  </si>
  <si>
    <t>University of Johannesburg, Malardalen University</t>
  </si>
  <si>
    <t>ZA, SE</t>
  </si>
  <si>
    <t>https://doi.org/10.1016/j.renene.2017.01.017</t>
  </si>
  <si>
    <t>Jacob Manyuon Deng et al.</t>
  </si>
  <si>
    <t>Renewable Energy-Based Solutions for Decentralized Electrification: Demand Assessment and Multi-Tier Framework Approach</t>
  </si>
  <si>
    <t>To assess energy demand and design an optimised hybrid renewable system (solar PV, wind, battery, diesel) for decentralised off-grid electrification of Doleib Hill village, South Sudan, using the Multi-Tier Framework and HOMER Pro.</t>
  </si>
  <si>
    <t>The PV/wind/battery/generator hybrid is the least-cost option, delivering electricity at $0.276/kWh with a 36.5% ROI, 42.1% IRR and payback in about 2.3 years, while wind supplies roughly 798,800 kWh/yr and displaces most diesel use.</t>
  </si>
  <si>
    <t>University of Rwanda, University of Eldoret</t>
  </si>
  <si>
    <t>https://doi.org/10.32604/ee.2025.063398</t>
  </si>
  <si>
    <t>jdeng@nilebasin.org</t>
  </si>
  <si>
    <t>Renewable Energy Sources Microgrid Design for Rural Area in South Africa</t>
  </si>
  <si>
    <t>To compare a renewable-energy microgrid with national grid extension for electrifying uMhlabuyalingana Local Municipality, South Africa's least electrified municipality, using HOMER simulation, optimisation and sensitivity analysis.</t>
  </si>
  <si>
    <t>A PV-plus-battery microgrid is the least-cost configuration at $0.378/kWh with 100% renewable penetration and zero emissions, versus $0.328/kWh grid power at 8.9 kg/person CO2. Its 34 km breakeven distance is far below the ~150 km of powerline grid extension would require, making the microgrid the cheaper option.</t>
  </si>
  <si>
    <t>University of Johannesburg, Dept. of Electrical &amp; Electronics Engineering Science</t>
  </si>
  <si>
    <t>https://doi.org/10.1109/ISGT.2014.6816378</t>
  </si>
  <si>
    <t>mlonge@uj.ac.za</t>
  </si>
  <si>
    <t>K.R. Kamil et al.</t>
  </si>
  <si>
    <t>Renewable Energy Resources Hybridization as an Efficient and Cost-Effective Alternative for Electrification</t>
  </si>
  <si>
    <t>To size and simulate a hybrid solar PV, wind and micro-hydro system in HOMER for 51 rural households in Chanchaga, Niger State, and to compare the cost-effectiveness of the individual and combined configurations.</t>
  </si>
  <si>
    <t>The three-source hybrid produces 149,319 kWh/yr against a demand of 126,027 kWh/yr, with micro-hydro supplying 62%, PV 31% and wind only 7%. A micro-hydro plus solar pairing alone (138,585 kWh/yr) already covers demand at better cost than adding wind turbines.</t>
  </si>
  <si>
    <t>University of East London, University of Ilorin, Nigerian Building and Road Research Institute (NBRRI), Solar Force Nigeria Limited</t>
  </si>
  <si>
    <t>http://dx.doi.org/10.4314/njtd.v18i3.2</t>
  </si>
  <si>
    <t>kehinde.kamil@nbrri.gov.ng</t>
  </si>
  <si>
    <t>JF Akinbami</t>
  </si>
  <si>
    <t>Renewable Energy Resources and Technologies in Nigeria: Present Situation, Future Prospects and Policy Framework</t>
  </si>
  <si>
    <t>To model Nigeria's future energy supply system with MARKAL in order to assess the prospects for renewable energy resources and technologies under least-cost and CO2-constrained conditions, and to identify barriers and policy options.</t>
  </si>
  <si>
    <t>Under a least-cost objective alone, large hydro is the only commercial renewable technology entering the electricity mix; small hydro and solar PV appear only when CO2 constraints are imposed, with large hydro still dominating due to economies of scale.</t>
  </si>
  <si>
    <t>1990</t>
  </si>
  <si>
    <t>widely used nation-wide energy model, technology-rich representation, multiple scenario analysis, CO2 mitigation ranking</t>
  </si>
  <si>
    <t>not a predictive model, may not represent non-linear future of renewables, based on IPCC default emission factors due to lack of national data</t>
  </si>
  <si>
    <t>Centre for Energy Research and Development, Obafemi Awolowo University, Ile-Ife, Nigeria</t>
  </si>
  <si>
    <t>https://doi.org/10.1023/A:1011387516838</t>
  </si>
  <si>
    <t>jakinbam@energy.cerd.oauife.edu.ng</t>
  </si>
  <si>
    <t>R. C. Kiiza et al.</t>
  </si>
  <si>
    <t>Renewable Energy Potential Assessment for Improving Electric Power Availability in Urban Area: A Case of Msigani Ward in Ubungo Municipal, Tanzania</t>
  </si>
  <si>
    <t>To assess solar and wind resource potential and model a grid-connected hybrid system for improving power availability in Msigani ward, Ubungo Municipality, Tanzania, using HOMER Pro and 12 years of NASA weather data.</t>
  </si>
  <si>
    <t>Wind supplies about 74% of generation and the optimal PV-wind-grid hybrid costs USD 14.2 million NPC at $0.0399/kWh (TZS 93.3), far below the residential tariff of TZS 350/kWh, with surplus energy exported to the grid in some months.</t>
  </si>
  <si>
    <t>Dar es Salaam Institute of Technology, TANESCO Limited</t>
  </si>
  <si>
    <t>https://doi.org/10.52339/tjet.v42i3.956</t>
  </si>
  <si>
    <t>respicious.clemence@dit.ac.tz</t>
  </si>
  <si>
    <t>Renewable Energy in Nigeria: The Challenges and Opportunities in Mountainous and Riverine Regions</t>
  </si>
  <si>
    <t>To review the challenges and opportunities for renewable energy in Nigeria, and to design and optimise an off-grid micro power system of biomass, small hydro and solar PV for an un-electrified mountainous/riverine community using HOMER.</t>
  </si>
  <si>
    <t>The optimal biomass-hydro-PV configuration meets the 195 kWh/day, 20 kW peak demand with zero fuel cost, a net present cost of about $1.83 million and very low emissions, with biomass supplying most of the generation.</t>
  </si>
  <si>
    <t>University of Port Harcourt, Nigeria</t>
  </si>
  <si>
    <t>https://dergipark.org.tr/en/download/article-file/148108</t>
  </si>
  <si>
    <t>kenokedu@yahoo.com</t>
  </si>
  <si>
    <t>M Bah</t>
  </si>
  <si>
    <t>OSeMOSYS (MUIO)</t>
  </si>
  <si>
    <t>Renewable Energy Future for Sierra Leone: Systems Modeling for Energy Security and Sustainability</t>
  </si>
  <si>
    <t>To model long-term renewable energy pathways for Sierra Leone using OSeMOSYS (MUIO 5.3), comparing a business-as-usual fossil-import trajectory with a renewable transition scenario for energy security and sustainability.</t>
  </si>
  <si>
    <t>The Renewable Transition pathway raises renewables to roughly 55-60% of generation by 2039 (versus under 35% in BAU) and could cut energy import dependence by up to 60% by 2040, at lower cost than continued fossil reliance.</t>
  </si>
  <si>
    <t>open-source and free to use, transparent framework, comprehensive scenario analysis, incorporates temporal resolution for resource variability</t>
  </si>
  <si>
    <t>assumes perfect foresight and ideal competition, limited data availability, does not address climate/resource variability in depth</t>
  </si>
  <si>
    <t>Fourah Bay College, University of Sierra Leone</t>
  </si>
  <si>
    <t>https://www.carijournals.org</t>
  </si>
  <si>
    <t>Renewable energy and electricity incapacitation in sub-Sahara Africa: Analysis of a 100% renewable electrification in Chad</t>
  </si>
  <si>
    <t>To model pathways for 100% renewable electrification of Chad using EnergyPLAN, testing single and hybrid renewable technologies against estimated demand for 2030, 2040 and 2050, within an overview of energy poverty and renewable potential in sub-Saharan Africa.</t>
  </si>
  <si>
    <t>Biomass power plants are the only option with no critical excess electricity production, and need the smallest capacities (270 MW in 2030, 650 MW in 2040, 1600 MW in 2050). Solar PV and wind alone cannot deliver 100% supply and require pumped hydro storage.</t>
  </si>
  <si>
    <t>hourly-timestep analysis, validated tool used in prior African studies, multiple feasible scenarios tested</t>
  </si>
  <si>
    <t>does not analyze economics or biofuel supply feasibility, CEEP issues in some scenarios, no policy analysis</t>
  </si>
  <si>
    <t>Chengdu University of Technology, University of Electronic Science and Technology of China, Cyprus International University, Kingston University London</t>
  </si>
  <si>
    <t>CN, CY, GB</t>
  </si>
  <si>
    <t>https://doi.org/10.1016/j.egyr.2023.05.049</t>
  </si>
  <si>
    <t>leejian@uestc.edu.cn</t>
  </si>
  <si>
    <t>A.B. Esan et al.</t>
  </si>
  <si>
    <t>Reliability assessments of an islanded hybrid PV-diesel-battery system for a typical rural community in Nigeria</t>
  </si>
  <si>
    <t>To design and cost-optimise an islanded PV–diesel–battery mini-grid for the rural Nigerian village of Lade II, and to validate its generation reliability using a capacity outage probability table alongside HOMER results.</t>
  </si>
  <si>
    <t>The optimal mix (1.5 MW PV, 350 kW diesel, 1200 batteries) costs $4.91 million NPC at $0.396/kWh and cuts pollutant emissions ~97% versus diesel-only, with very low reliability risk (LOLP 5.76×10⁻⁸, LOLE 5.05×10⁻⁴ hr/yr, ELL 0.025 W).</t>
  </si>
  <si>
    <t>Department of Electrical &amp; Information Engineering, Landmark University, Omu-Aran, Nigeria; Department of Electrical &amp; Information Engineering, Covenant University, Ota, Nigeria</t>
  </si>
  <si>
    <t>https://doi.org/10.1016/j.heliyon.2019.e01632</t>
  </si>
  <si>
    <t>O Nkuriyingoma and E Özdemir</t>
  </si>
  <si>
    <t>Reliability Analysis of Electricity Grid Integrated With PV System and BESS at Distribution Level: A Case Study of Ntongwe and Gatumba Feeders at Rwanda's Electricity Network</t>
  </si>
  <si>
    <t>To assess how integrating solar PV plants with battery storage at the distribution level affects the reliability of Rwanda's electricity grid, using the Gatumba and Ntongwe feeders as a case study modelled in DigSILENT PowerFactory and PV*SOL.</t>
  </si>
  <si>
    <t>Adding PV plus BESS cut system average interruption frequency by 71.6% and interruption duration by 95.5% (84.3% for customer average duration), with PV self-sufficiency reaching about 82% at the 150% consumption ratio.</t>
  </si>
  <si>
    <t>Kocaeli University, University of Rwanda</t>
  </si>
  <si>
    <t>TR, RW</t>
  </si>
  <si>
    <t>https://doi.org/10.1002/eng2.70307</t>
  </si>
  <si>
    <t>nkuliyobas@gmail.com</t>
  </si>
  <si>
    <t>David Osigwar Okomol et al.</t>
  </si>
  <si>
    <t>Sustainable Energy Planning Based on the Electrical Grid and Green Energy Transition in Kenya between 2019-2030</t>
  </si>
  <si>
    <t>To develop a sustainable energy plan for Kenya to guide national and county governments in achieving 100% energy access and a green energy transition for the period 2019-2030.</t>
  </si>
  <si>
    <t>Kenya's abundant wind and solar resources offer significant opportunities for various applications, including developing new mini-grids and using PV and wind systems to supplement isolated grids.</t>
  </si>
  <si>
    <t>mobility of populations, lack of technical know-how, high costs of installation &amp; maintenance, inadequate financing, theft &amp; vandalism</t>
  </si>
  <si>
    <t>Mount Kenya University, Jomo Kenyatta University of Agriculture and Technology, Moi University</t>
  </si>
  <si>
    <t>https://doi.org/10.1109/ICSCGE53744.2021.9654364</t>
  </si>
  <si>
    <t>dokomol523@gmail.com</t>
  </si>
  <si>
    <t>Fabio Riva and Emanuela Colombo</t>
  </si>
  <si>
    <t>System dynamics</t>
  </si>
  <si>
    <t>System-dynamics modelling of the electricity-development nexus in rural electriﬁcation based on a Tanzanian case study</t>
  </si>
  <si>
    <t>To formulate and calibrate a system-dynamics simulation model to provide a robust framework for policy testing on the electricity-development nexus and for generating long-term projections of rural electricity demand.</t>
  </si>
  <si>
    <t>Electricity access fosters local socio-economic changes, such as income growth, which in turn supports the growth of electricity demand through a positive feedback loop.</t>
  </si>
  <si>
    <t>https://doi.org/10.1016/j.esd.2020.04.001</t>
  </si>
  <si>
    <t>fabio.riva@polimi.it</t>
  </si>
  <si>
    <t>Kumbuso Joshua Nyoni et al.</t>
  </si>
  <si>
    <t>System Studies to Assess Preparedness of the Zambian Electrical Grid for the Energy Transition Through Integration of Large-Scale Variable Renewable Energy Sources</t>
  </si>
  <si>
    <t>To conduct steady state and dynamic stability studies for the Zambian power grid to assess its preparedness for large-scale variable renewable energy integration for 2025 and 2030.</t>
  </si>
  <si>
    <t>Integrating large-scale VRE by 2025 is technically feasible, keeping transmission line loading and voltages within limits under N-1 conditions, although system inertia is reduced by up to 68.5%.</t>
  </si>
  <si>
    <t>University of Edinburgh, Zambian Electric Mobility and Innovation Alliance (ZEMIA)</t>
  </si>
  <si>
    <t>GB, ZM</t>
  </si>
  <si>
    <t>https://doi.org/10.33140/jeee.02.02.11</t>
  </si>
  <si>
    <t>J.G Nanfuka and R. Oosthuizen</t>
  </si>
  <si>
    <t>SYSTEM DYNAMICS MODELLING OF THE WATER-ENERGY NEXUS IN SOUTH AFRICA: A CASE OF THE INKOMATI-USUTHU WATER MANAGEMENT AREA</t>
  </si>
  <si>
    <t>To model the interconnections of the water-energy nexus in the Inkomati-Usuthu Water Management Area of South Africa using system dynamics, exploring the impacts of population growth and economic indicators on resource allocation.</t>
  </si>
  <si>
    <t>In the face of climate change and freshwater stress, prioritizing water allocation is crucial, as coal-powered energy generation, agriculture, and population growth place heavy demands on limited water resources.</t>
  </si>
  <si>
    <t>University of Valladolid, University of Pretoria</t>
  </si>
  <si>
    <t>ES, ZA</t>
  </si>
  <si>
    <t>http://dx.doi.org/10.7166/34-3-2946</t>
  </si>
  <si>
    <t>rudolph.oosthuizen@up.ac.za</t>
  </si>
  <si>
    <t>Marius Esdras Tokpassi et al.</t>
  </si>
  <si>
    <t>System dynamics model for sustainable energy transition in the Republic of Benin</t>
  </si>
  <si>
    <t>To develop a system dynamics model to investigate sustainable energy transition pathways for the residential electricity sector in Benin.</t>
  </si>
  <si>
    <t>Combining energy efficiency gains (30%), increased renewable energy share (45.4%), and reduced transmission losses (to 10%) can almost eliminate the electricity supply-demand gap by 2063.</t>
  </si>
  <si>
    <t>2063</t>
  </si>
  <si>
    <t>Pan African University, Institute of Water and Energy Sciences, University of Tlemcen, Nigeria Maritime University, Mewar International University, Covenant University, University of Johannesburg, University of Lom´e</t>
  </si>
  <si>
    <t>DZ, NG, ZA, TG</t>
  </si>
  <si>
    <t>https://doi.org/10.1016/j.esd.2026.102016</t>
  </si>
  <si>
    <t>marius.tokpassi@student.pauwes.dz</t>
  </si>
  <si>
    <t>Michael Uzoamaka Emezirinwune et al.</t>
  </si>
  <si>
    <t>Synergizing hybrid renewable energy systems and sustainable agriculture for rural development in Nigeria</t>
  </si>
  <si>
    <t>To examine the relationship between Hybrid Renewable Energy Systems (HRES) and sustainable agriculture in Nigeria and to assess the techno-economic feasibility of powering a farm facility with HRES.</t>
  </si>
  <si>
    <t>A hybrid system of solar PV, wind, and biogas is a cost-effective and environmentally beneficial solution for powering rural farm facilities in Nigeria, with a levelized cost of energy of $0.26/kWh and a discounted payback of 7.22 years.</t>
  </si>
  <si>
    <t>Federal University of Agriculture, Abeokuta</t>
  </si>
  <si>
    <t>https://doi.org/10.1016/j.prime.2024.100492</t>
  </si>
  <si>
    <t>michaelemezirinwune@yahoo.com</t>
  </si>
  <si>
    <t>James Katende and Kenneth J. Matovu</t>
  </si>
  <si>
    <t>Sustainable water pumping using hybrid renewable energy sources</t>
  </si>
  <si>
    <t>To assess the techno-economic feasibility and sustainability of using hybrid renewable energy systems (HRES) to power borehole pump stations in Namibia.</t>
  </si>
  <si>
    <t>The proposed optimal hybrid renewable energy system is economically feasible, with a levelized cost of energy (USD 0.0929/kWh) significantly lower than the utility's tariff (USD 0.283/kWh) and a payback period of 4.17 years.</t>
  </si>
  <si>
    <t>Pan African University-Institute of Water and Energy Sciences (PAUWES), Covenant University, University of Johannesburg, Institut International d’Ingénierie de l’Eau et de l’Environnement (2iE)</t>
  </si>
  <si>
    <t>DZ, NG, ZA, BF</t>
  </si>
  <si>
    <t>https://doi.org/10.1051/e3sconf/202668401010</t>
  </si>
  <si>
    <t>Sustainable urban transportation planning: Integrating an electriﬁed metro system into Kampala metropolis</t>
  </si>
  <si>
    <t>To analyze Kampala's urban transportation system, including energy consumption and emissions, and to assess various decarbonization strategies, including an electrified metro, to inform sustainable policy development.</t>
  </si>
  <si>
    <t>The Carbon Reduction Target (CRT) scenario, featuring an electrified metro system as the backbone of a mass rapid transit network, is the most effective pathway for sustainable urban mobility, achieving significant carbon emission reductions.</t>
  </si>
  <si>
    <t>pioneering contribution, integrates TIMES-VEDA with Schwartz scenario planning, innovative transportation solutions</t>
  </si>
  <si>
    <t>data accuracy and comprehensiveness, inherent model assumptions and simplifications</t>
  </si>
  <si>
    <t>Mechanical Engineering Department, Makerere University, Kampala, Uganda,Department of Entrepreneurship, Makerere University Business School, Uganda,Department of Business Administration, Makerere University College of Business and Management Sciences (COBAMS), Uganda,Makerere University Business School, Uganda</t>
  </si>
  <si>
    <t>https://doi.org/10.1016/j.multra.2025.100220</t>
  </si>
  <si>
    <t>Sustainable siting and design optimization of hybrid renewable energy system: A geospatial multi-criteria analysis</t>
  </si>
  <si>
    <t>To develop a decision-making framework for site suitability and optimal design of hybrid renewable energy systems for rural electrification in Kenya.</t>
  </si>
  <si>
    <t>A hybrid solar/wind/diesel/battery system is the most sustainable and economical solution for supplying a representative rural village, with a net present cost of $2.6M and energy cost of $0.28/kWh.</t>
  </si>
  <si>
    <t>Huazhong University of Science and Technology, Kafrelsheikh University, Mälardalen University, Tanta University</t>
  </si>
  <si>
    <t>CN, EG, SE</t>
  </si>
  <si>
    <t>https://doi.org/10.1016/j.apenergy.2021.117071</t>
  </si>
  <si>
    <t>Ayoub Rahmouni et al.</t>
  </si>
  <si>
    <t>Sustainable modernization of rural agricultural power systems in North Africa via optimal renewable microgrid design</t>
  </si>
  <si>
    <t>To present an integrated methodology for the design, sizing, and experimental validation of a renewable microgrid for an isolated agricultural farm in rural Morocco, including techno-economic optimization and environmental assessment.</t>
  </si>
  <si>
    <t>An AC-coupled microgrid architecture provides a 2.1% efficiency gain over a DC configuration, reduces CO2 emissions by 98%, and achieves estimated savings of €26,000 over 25 years compared to the conventional fossil-fuel system.</t>
  </si>
  <si>
    <t>National School of Applied Sciences, Universit´e Mohammed Premier, International University of Rabat</t>
  </si>
  <si>
    <t>https://doi.org/10.1016/j.rineng.2026.109238</t>
  </si>
  <si>
    <t>rahmouni.ayoub442@gmail.com</t>
  </si>
  <si>
    <t>Alice Chibulu Luo</t>
  </si>
  <si>
    <t>Sustainable Energy Use in Dar es Salaam: Current Trends, Future Scenarios, and Policy Options</t>
  </si>
  <si>
    <t>To estimate changes in residential energy use and GHG emissions in Dar es Salaam from 2015 to 2050, identify key drivers, and assess institutional and societal factors constraining low-carbon development.</t>
  </si>
  <si>
    <t>Residential GHG emissions in Dar es Salaam could increase between 4 and 24-fold by 2050, with significant variations in energy use at the sub-city level driven by cooking fuel choices, wealth, and transport modes.</t>
  </si>
  <si>
    <t>Scope 3 emissions not included</t>
  </si>
  <si>
    <t>University of Toronto</t>
  </si>
  <si>
    <t>http://central.bac-lac.gc.ca/.redirect?app=damspub&amp;id=22a606ac-4799-4934-bcc8-298c9c82cb65</t>
  </si>
  <si>
    <t>Abraham Rasheed Adeyemi</t>
  </si>
  <si>
    <t>Sustainable Energy Planning and Modelling for Global South: A Case Study of the Federal Republic of Nigeria.</t>
  </si>
  <si>
    <t>To review methodological approaches, tools, and techniques for sustainable energy planning and policy formulation in the Global South, with a focus on Nigeria.</t>
  </si>
  <si>
    <t>Existing energy models are often inadequate for challenges in the Global South, facing limitations from data unavailability, parameter ambiguity, and uncertainty, highlighting a need for more detailed and appropriate planning tools.</t>
  </si>
  <si>
    <t>SEAD Research Group, Glasgow Caledonian University</t>
  </si>
  <si>
    <t>https://doi.org/10.22624/AIMS/ACCRACROSSBORDER2023V2P8</t>
  </si>
  <si>
    <t>abrahamRasheed.Adeyemi@gcu.ac.uk</t>
  </si>
  <si>
    <t>Joseph Yakubu Oricha et al.</t>
  </si>
  <si>
    <t>Sustainable Energy for Financial Inclusion: Optimising Hybrid Energy Systems in Underserved Regions</t>
  </si>
  <si>
    <t>To assess the potential of a hybrid solar PV-diesel generator system to enhance energy reliability and cost-effectiveness for rural cash centres in Nigeria, thereby supporting financial inclusion.</t>
  </si>
  <si>
    <t>A hybrid PV-battery-diesel generator system is the optimal configuration, achieving an 85% renewable fraction and reducing diesel consumption by 88% at the lowest net present cost and cost of energy compared to diesel-only or PV-battery systems.</t>
  </si>
  <si>
    <t>Department of Electrical &amp; Electronics Engineering, Federal University Oye Ekiti</t>
  </si>
  <si>
    <t>https://doi.org/10.1007/s40998-025-00922-2</t>
  </si>
  <si>
    <t>shereefdeen.sanni@fuoye.edu.ng</t>
  </si>
  <si>
    <t>Serena N. Patel et al.</t>
  </si>
  <si>
    <t>Sustainable and Socially Resilient Minigrid Franchise Model for an Urban Informal Settlement in Kenya</t>
  </si>
  <si>
    <t>To assess the techno-economic feasibility of expanding a hybrid minigrid in an urban informal settlement in Kenya and to propose a community-based franchise business model for its operation.</t>
  </si>
  <si>
    <t>Optimal minigrid expansion can decrease the levelized cost of energy by 60%, achieving costs lower than prevailing utility rates, and a proposed community franchise model can support local employment.</t>
  </si>
  <si>
    <t>University of California, Berkeley, US, Kibera Town Center, Human Needs Project, Nairobi, Kenya</t>
  </si>
  <si>
    <t>US, KE</t>
  </si>
  <si>
    <t>https://doi.org/10.5547/2160-5890.11.1.spat</t>
  </si>
  <si>
    <t>isa.ferrall@berkeley.edu</t>
  </si>
  <si>
    <t>Diana Neves et al.</t>
  </si>
  <si>
    <t>Sustainable and inclusive energy solutions in refugee camps: Developing a modelling approach for energy demand and alternative renewable power supply</t>
  </si>
  <si>
    <t>To develop an energy demand modelling framework for refugee camps and to perform a techno-economic analysis of alternative renewable power and cooking supply technologies for the Mantapala refugee camp in Zambia.</t>
  </si>
  <si>
    <t>Hybrid renewable energy systems are technically and economically viable, reducing energy costs by up to 50% with paybacks under five years. A PV-biogas-battery system is the most cost-effective, with a cost of energy of 0.186 $/kWh and a payback of 2.4 years.</t>
  </si>
  <si>
    <t>IN+ Centre for Innovation, Technology and Policy Research, Instituto Superior Tecnico, Universidade de Lisboa, Associação para o desenvolvimento do Instituto Superior Tecnico, Universidade de Lisboa</t>
  </si>
  <si>
    <t>https://doi.org/10.1016/j.jclepro.2021.126745</t>
  </si>
  <si>
    <t>diana.neves@tecnico.ulisboa.pt</t>
  </si>
  <si>
    <t>Clement Malanda et al.</t>
  </si>
  <si>
    <t>Sustainability Evaluation of Hybrid Renewable Electrification Alternatives in Malawi’s Villages Using a Multi-Criteria Approach</t>
  </si>
  <si>
    <t>To evaluate the sustainability of five hybrid renewable energy systems and identify the most suitable option for electrifying three villages in Malawi using a multi-criteria approach.</t>
  </si>
  <si>
    <t>The most suitable system for Chigunda village is a PV-Wind-Battery configuration, while for Mdyaka and Kadzuwa villages, a PV-Battery system is best. Diesel generator options were not preferred in any location.</t>
  </si>
  <si>
    <t>Moi University, Africa Center of Excellence in Phytochemicals, Textiles and Renewable Energy, Malawi University of Science and Technology, Mzuzu University</t>
  </si>
  <si>
    <t>KE,MW</t>
  </si>
  <si>
    <t>https://doi.org/10.5923/j.ep.20201001.02</t>
  </si>
  <si>
    <t>clementhmalanda7@gmail.com</t>
  </si>
  <si>
    <t>MERCÈ LABORDENA</t>
  </si>
  <si>
    <t>CSP Site Suitability Model</t>
  </si>
  <si>
    <t>Super Grids in Africa - Could they release the economic potential of concentrating solar power?</t>
  </si>
  <si>
    <t>NG,CD,SD,AO,CI,ZA,KE,TZ,SN,GH,CM,BF,ML,ZW,MZ,ZM,SO,CG,NE,LR</t>
  </si>
  <si>
    <t>20</t>
  </si>
  <si>
    <t>WAPP, SAPP, EAPP, CAPP</t>
  </si>
  <si>
    <t>To investigate the potential for concentrating solar power (CSP) in Sub-Saharan Africa to supply growing urban demand centers through a cross-system electricity transmission mechanism, known as a Super Grid.</t>
  </si>
  <si>
    <t>Major Sub-Saharan African metropolises can benefit from distant concentrating solar power (CSP) that is economically competitive with coal-based generation. A Super Grid approach is important to realize this least-cost potential.</t>
  </si>
  <si>
    <t>Royal Institute of Technology, International Institute for Applied Systems Analysis</t>
  </si>
  <si>
    <t>SE,AT</t>
  </si>
  <si>
    <t>https://kth.diva-portal.org/smash/get/diva2:651389/FULLTEXT01.pdf</t>
  </si>
  <si>
    <t>Fitsum Bekele Tilahun et al.</t>
  </si>
  <si>
    <t>Supply optimization based on society’s cost of electricity and a calibrated demand model for future renewable energy transition in Niger</t>
  </si>
  <si>
    <t>To project future electricity demand in Niger based on population, urbanization, and industrialization factors, and to determine an optimal supply mix of conventional and renewable sources to meet that demand.</t>
  </si>
  <si>
    <t>An optimal grid mix for Niger in 2030, based on the society's cost of electricity (SCOE), would consist of 44% hydro, 23% PV, 19% coal, and 14% diesel, reducing GHG emissions by 11-16% compared to a least-cost optimization.</t>
  </si>
  <si>
    <t>TH Köln (University of Applied Science), Addis Ababa University</t>
  </si>
  <si>
    <t>https://doi.org/10.1186/s13705-019-0217-0</t>
  </si>
  <si>
    <t>ramchandra.bhandari@th-koeln.de</t>
  </si>
  <si>
    <t>Mika Paul Ibrahim et al.</t>
  </si>
  <si>
    <t>GIS-based</t>
  </si>
  <si>
    <t>Suitability and Socio-Economic Analysis of Hybrid Renewable Energy Systems Deployment in Rural Areas of Abuja, Nigeria</t>
  </si>
  <si>
    <t>To conduct a geospatial suitability analysis to identify optimal locations for deploying Hybrid Renewable Energy Systems (HRES) in the rural communities of Abuja, Nigeria.</t>
  </si>
  <si>
    <t>Bwari, Gwagwalada, and the Abuja Municipal Area Council are the most promising locations for hybrid renewable energy system deployment, based on a geospatial analysis of solar, wind, and biomass resources.</t>
  </si>
  <si>
    <t>Emerald Energy Institute, University of Port Harcourt, Center for Power Systems Studies, University of Port Harcourt</t>
  </si>
  <si>
    <t>https://doi.org/10.38124/ijisrt/25may2218</t>
  </si>
  <si>
    <t>Bernard Bali Tamegue et al.</t>
  </si>
  <si>
    <t>Study of the Sensitivity of a Hybrid PV/Wind/Diesel/Battery System in the Sahelian Town of Mongo (Chad)</t>
  </si>
  <si>
    <t>To assess the technical, economic, and environmental feasibility of a hybrid PV/wind/diesel/battery system for rural electrification in Mongo, Chad, and to identify the optimal configuration.</t>
  </si>
  <si>
    <t>The PV solution coupled with batteries provides the lowest cost of energy ($0.185/kWh) and net present value ($9,839), with a 99.7% renewable fraction and zero CO2 emissions.</t>
  </si>
  <si>
    <t>University of Adam Barka d’Abeche, National Advanced School of Maritime and Ocean Science and Technology (Nasmost), University of Ebolowa, University of Yaounde 1</t>
  </si>
  <si>
    <t>TD, CM</t>
  </si>
  <si>
    <t>https://doi.org/10.18280/jesa.581011</t>
  </si>
  <si>
    <t>campusromo@yahoo.fr</t>
  </si>
  <si>
    <t>Samir M. Dawoud and Xiangning Lin</t>
  </si>
  <si>
    <t>Study of Hybrid PV-Wind Energy System to Isolated Micro-grid</t>
  </si>
  <si>
    <t>To investigate the optimal combination of PV, wind, and battery systems to supply electricity to an isolated rural area in Egypt.</t>
  </si>
  <si>
    <t>The optimal hybrid PV-wind-battery system has the lowest cost of energy (COE) at 0.138 $/kWh, which is significantly lower than standalone PV or wind systems.</t>
  </si>
  <si>
    <t>Huazhong University of Science and Technology, Tanta University</t>
  </si>
  <si>
    <t>https://doi.org/10.11591/telkomnika.v16i2.8916</t>
  </si>
  <si>
    <t>engsamirdawoud@yahoo.com</t>
  </si>
  <si>
    <t>Dahmani Aissa and Rachid Abdessemed</t>
  </si>
  <si>
    <t>Study of Applying a Hybrid Standalone Wind-Photovoltaic Generation System</t>
  </si>
  <si>
    <t>To study the application of a hybrid wind/photovoltaic system to supply a community in southern Algeria and determine its economic feasibility.</t>
  </si>
  <si>
    <t>An optimized system with an acceptable capacity shortage of 1.5% can supply the community at a levelized cost of energy of $0.199/kWh.</t>
  </si>
  <si>
    <t>Department of Electrical Engineering, Batna University</t>
  </si>
  <si>
    <t>https://doi.org/10.2298/SJEE1503333A</t>
  </si>
  <si>
    <t>aissa.dahman@gmail.com</t>
  </si>
  <si>
    <t>Maamar Laidi et al.</t>
  </si>
  <si>
    <t>Study of a Solar PV-Wind-Battery Hybrid Power System for a Remotely Located Region in the Southern Algerian Sahara: Case of Refrigeration</t>
  </si>
  <si>
    <t>To design an optimal solar PV-wind-diesel hybrid power system to meet the refrigeration needs of a small, remote military base in the southern Algerian Sahara.</t>
  </si>
  <si>
    <t>A hybrid system with 47% renewable penetration (43% wind, 9% solar) and 47% gasoline generator contribution was the most economical option, with a cost of energy (COE) of 0.533 US$/kWh.</t>
  </si>
  <si>
    <t>Solar Equipment Development Unit (UDES) of Bou Ismail Tipasa, LMBPT, Dr. Yahia Fares University of Médéa</t>
  </si>
  <si>
    <t>https://doi.org/10.6000/1929-6002.2012.01.01.4</t>
  </si>
  <si>
    <t>maamarw@yahoo.fr</t>
  </si>
  <si>
    <t>Getachew Bekele</t>
  </si>
  <si>
    <t>STUDY INTO THE POTENTIAL AND FEASIBILITY OF A STANDALONE SOLAR-WIND HYBRID ELECTRIC ENERGY SUPPLY SYSTEM For Application in Ethiopia</t>
  </si>
  <si>
    <t>To investigate the feasibility of supplying electricity from a standalone solar-wind hybrid energy system to remote communities in Ethiopia.</t>
  </si>
  <si>
    <t>A generator-only system is the most cost-effective option with a Net Present Cost (NPC) of $201,609, but a hybrid PV-wind-generator system with a 51% renewable fraction is feasible for an 8% higher cost (NPC of $239,756).</t>
  </si>
  <si>
    <t>Royal Institute of Technology, KTH</t>
  </si>
  <si>
    <t>https://kth.diva-portal.org/smash/get/diva2:282919/FULLTEXT01.pdf</t>
  </si>
  <si>
    <t>Jules Yao Koffi et al.</t>
  </si>
  <si>
    <t>Study and Optimization of a Hybrid Power Generation System to Power Kalakala, a Remote Locality in Northern Côte d'Ivoire</t>
  </si>
  <si>
    <t>To determine the optimal combination of components for a PV-Diesel-Battery hybrid system to produce electricity at the lowest cost for the remote locality of Kalakala.</t>
  </si>
  <si>
    <t>The optimal hybrid system provides electricity at €0.373/kWh, which is cheaper than diesel-only (€0.608/kWh) or PV-battery (€0.466/kWh) systems, and reduces CO2 emissions by 60% compared to the diesel-only option.</t>
  </si>
  <si>
    <t>Institut National Polytechnique Félix Houphouët Boigny, Université Félix Houphouët Boigny</t>
  </si>
  <si>
    <t>https://doi.org/10.14710/ijred.2022.38492</t>
  </si>
  <si>
    <t>blaise.koua@univ-fhb.edu.ci</t>
  </si>
  <si>
    <t>Romain Akpahou et al.</t>
  </si>
  <si>
    <t>Strategizing towards sustainable energy planning: Modeling the mix of future generation technologies for 2050 in Benin</t>
  </si>
  <si>
    <t>To investigate and model different energy mix scenarios for Benin to achieve its renewable energy integration targets for 2025, 2030, and 2050.</t>
  </si>
  <si>
    <t>The government's 100% RE target by 2050 is overly ambitious. A more feasible scenario is 50% RE integration by 2050, which can be achieved with a mix of 563 MW NG, 125 MW PV, 200 MW wind, 600 MW hydro, and 60 MW CSP, reducing CO2 emissions by 50% without generating critical excess electricity.</t>
  </si>
  <si>
    <t>Kwame Nkrumah University of Science and Technology (KNUST), Cape Coast Technical University</t>
  </si>
  <si>
    <t>https://doi.org/10.1016/j.rset.2024.100079</t>
  </si>
  <si>
    <t>Georgios Avgerinopoulos</t>
  </si>
  <si>
    <t>OSeMOSYS, LEAP, MESSAGE</t>
  </si>
  <si>
    <t>Strategic energy systems analysis: Possible pathways for the transition of electricity sector in Tanzania</t>
  </si>
  <si>
    <t>To identify optimal expansion pathways for the transition of the electricity sector in Tanzania by creating and comparing nine scenarios based on different production pathways and demand projections using three different modeling tools.</t>
  </si>
  <si>
    <t>Hydropower is the dominant energy source across all scenarios for the expansion of Tanzania's electricity sector.</t>
  </si>
  <si>
    <t>OSeMOSYS: open source, transparency, expandability; LEAP: versatile with units, wide fuel database; MESSAGE: fastest in optimization, controls more variables</t>
  </si>
  <si>
    <t>ANSWER-OSeMOSYS: low flexibility with units; LEAP: complicated data import, optimization limitations; MESSAGE: unstable with some units</t>
  </si>
  <si>
    <t>https://www.diva-portal.org/smash/get/diva2:683492/FULLTEXT01.pdf</t>
  </si>
  <si>
    <t>gav@kth.se</t>
  </si>
  <si>
    <t>Juan Pablo Carvallo</t>
  </si>
  <si>
    <t>SWITCH, GAP</t>
  </si>
  <si>
    <t>Strategic Planning for Universal Electricity Access</t>
  </si>
  <si>
    <t>To develop and apply a framework using capacity expansion models to assess cost-effective strategies for expanding electricity access in Kenya, jointly considering centralized, distributed, and off-grid resources.</t>
  </si>
  <si>
    <t>Hybrid systems pairing grid connections with distributed energy resources (DER) are the preferred, lowest-cost mode for electricity expansion, offering 15-20% savings. Kenya's power system can transition to ~90% renewable capacity based on geothermal and wind.</t>
  </si>
  <si>
    <t>joint assessment of distributed and utility-scale resources, novel planning model (GAP), high spatial and temporal resolution</t>
  </si>
  <si>
    <t>need for better load forecasting tools, simplified transmission representation, no intra-hourly assessment, no demand response</t>
  </si>
  <si>
    <t>University of California, Berkeley</t>
  </si>
  <si>
    <t>differentiated discount rates for DER</t>
  </si>
  <si>
    <t>https://escholarship.org/uc/item/2qh8d0ng</t>
  </si>
  <si>
    <t>Ioannis Pappis</t>
  </si>
  <si>
    <t>Strategic low-cost energy investment opportunities and challenges towards achieving universal electricity access (SDG7) in forty-eight African nations</t>
  </si>
  <si>
    <t>AO,BF,BI,BJ,BW,CD,CF,CG,CI,CM,DJ,DZ,EG,ER,ET,GA,GH,GM,GN,GQ,GW,KE,LR,LS,LY,MA,ML,MR,MW,MZ,NA,NE,NG,RW,SD,SL,SN,SO,SS,SZ,TD,TG,TN,TZ,UG,ZA,ZM,ZW</t>
  </si>
  <si>
    <t>To identify least-cost power generation investment options for forty-eight African nations to achieve universal electricity access by 2030 and to assess the associated socio-economic and environmental implications.</t>
  </si>
  <si>
    <t>To achieve universal electricity access by 2030, power generation capacity needs to increase by 211-302 GW. Natural gas will be the dominant fossil fuel, while decreasing costs will lead solar to overtake hydropower. The transition can create 6.9 to 9.6 million direct jobs.</t>
  </si>
  <si>
    <t>open-source,geospatial data integration,continental scope</t>
  </si>
  <si>
    <t>limited time resolution,generic hydro capacity factors,no explicit reserve margin,implicit battery storage modelling</t>
  </si>
  <si>
    <t>KTH—Royal Institute of Technology</t>
  </si>
  <si>
    <t>https://doi.org/10.1088/2634-4505/ac7900</t>
  </si>
  <si>
    <t>Alemshet Ayele Admasu</t>
  </si>
  <si>
    <t>SOLAR PV BASED RURAL ELECTRIFICATION IN REMA RURAL VILLAGE</t>
  </si>
  <si>
    <t>To evaluate the socio-economic, environmental, and sustainability aspects of solar PV for rural electrification, using the Rema village in Ethiopia as a case study.</t>
  </si>
  <si>
    <t>Decentralised PV-based rural electrification improved livelihoods, quality of life, and public services in Rema village, but high initial investment costs and a lack of technical skills are major barriers to sustainability.</t>
  </si>
  <si>
    <t>Royal Institute of Technology (KTH)</t>
  </si>
  <si>
    <t>https://www.diva-portal.org/smash/get/diva2:420710/FULLTEXT01.pdf</t>
  </si>
  <si>
    <t>Stochastic behaviour of Ghana power grid with massive electro-mobility penetration</t>
  </si>
  <si>
    <t>To determine the stochastic behavior of Ghana's power grid with massive electro-mobility penetration and to assess the associated emission reduction potential.</t>
  </si>
  <si>
    <t>Massive EV penetration will overload local distribution transformers, though transmission lines can handle the load. EVs can significantly reduce emissions to 62.8 gCO2/km compared to 198.8 gCO2/km for conventional vehicles.</t>
  </si>
  <si>
    <t>Sunyani Technical University, University of Energy and Natural Resources (UENR), Northern Electricity Distribution Company (NEDCo), Cenpower Company Limited</t>
  </si>
  <si>
    <t>https://doi.org/10.1016/j.sciaf.2024.e02497</t>
  </si>
  <si>
    <t>emmanuel.yeboah@uenr.edu.gh</t>
  </si>
  <si>
    <t>Ali Mostafaeipour et al.</t>
  </si>
  <si>
    <t>Statistical evaluation of using the new generation of wind turbines in South Africa</t>
  </si>
  <si>
    <t>To perform a techno-economic and environmental analysis of using different small-scale wind turbines for residential electricity supply in various South African cities.</t>
  </si>
  <si>
    <t>East London was identified as the most suitable city for household-scale wind turbines, while Bloemfontein was the most unsuitable.</t>
  </si>
  <si>
    <t>Duy Tan University, Prince of Songkla University, Islamic Azad University, Allameh Tabataba’i University, Sharif University of Technology, Al-Farabi Kazakh National University, Australian College of Kuwait, University of Johannesburg, University of Zambia</t>
  </si>
  <si>
    <t>VN, TH, IR, KZ, KW, ZA, ZM</t>
  </si>
  <si>
    <t>https://doi.org/10.1016/j.egyr.2020.09.035</t>
  </si>
  <si>
    <t>kuaanan.t@psu.ac.th</t>
  </si>
  <si>
    <t>B. Afif et al.</t>
  </si>
  <si>
    <t>Standalone hybrid power system using homer software optimal case sizing of ferraguig (North West of Algeria)</t>
  </si>
  <si>
    <t>To assess the technical, economic, and environmental viability of a standalone hybrid power system for a school in Ferraguig, Algeria, compared to diesel-only and grid extension options.</t>
  </si>
  <si>
    <t>A hybrid PV-diesel-battery system is the most cost-effective solution for electrifying the site, with a levelized cost of energy of $0.243/kWh. The PV generator provides 90% of the total energy produced.</t>
  </si>
  <si>
    <t>University of Mustapha Stambouli, University of Boumerdes, SCAMRE Laboratory</t>
  </si>
  <si>
    <t>https://doi.org/10.11591/ijape.v8.i3.pp287-298</t>
  </si>
  <si>
    <t>b.merabet@univ-mascara.dz</t>
  </si>
  <si>
    <t>Kuo-Chi Chang et al.</t>
  </si>
  <si>
    <t>Standalone and Minigrid-Connected Solar Energy Systems for Rural Application in Rwanda: An In Situ Study</t>
  </si>
  <si>
    <t>To develop and compare cost-effective standalone and microgrid solar PV systems for powering rural households in Rwanda.</t>
  </si>
  <si>
    <t>A standalone PV system for an individual household is more cost-effective, with a lower Levelized Cost of Energy (LCOE), than a microgrid PV system for supplying a rural community in Rwanda.</t>
  </si>
  <si>
    <t>Yu Da University of Science and Technology, North Borneo University College, Fujian University of Technology, University of Rwanda, Carnegie Mellon University Africa, Fuzhou University, Huaqiao University, Hello Renewables Ltd.</t>
  </si>
  <si>
    <t>TW, MY, CN, RW</t>
  </si>
  <si>
    <t>https://doi.org/10.1155/2021/1211953</t>
  </si>
  <si>
    <t>albertchangxuite@gmail.com, hagumanoel@gmail.com</t>
  </si>
  <si>
    <t>Kanchi Gashaw et al.</t>
  </si>
  <si>
    <t>Specification of the Eastern Africa Case Studies</t>
  </si>
  <si>
    <t>BI, CD, EG, ET, KE, LY, RW, SD, TZ, UG, DJ, ER, SO, SS</t>
  </si>
  <si>
    <t>To define the methodologies, assumptions, and objectives for energy system modelling case studies in Ethiopia, Kenya, Uganda, and the EAPP region to guide energy system planning.</t>
  </si>
  <si>
    <t>To lay the groundwork for implementing energy modelling case studies by defining detailed specifications for analyses in Ethiopia, Kenya, Uganda, and the EAPP region.</t>
  </si>
  <si>
    <t>Veritas Consulting, Ministry of Water and Energy, Addis Ababa University, Makerere University, Strathmore University, Eastern Africa Power Pool, Comillas, FEEM, SINTEF</t>
  </si>
  <si>
    <t>ET, UG, KE, ES, IT, NO</t>
  </si>
  <si>
    <t>https://doi.org/10.5281/zenodo.18888176</t>
  </si>
  <si>
    <t>Cheikh Mouhamed Fadel KEBE et al.</t>
  </si>
  <si>
    <t>Specification of the Western Africa Case Studies</t>
  </si>
  <si>
    <t>To specify the scope, methodology, and scenarios for a set of case studies analyzing decarbonization pathways, energy access, and system reliability for the West African Power Pool (WAPP) region, with detailed analyses for Senegal and Ghana.</t>
  </si>
  <si>
    <t>To identify optimal decarbonization pathways for the WAPP region by balancing system costs, emissions reductions, and reliability, and to propose strategies for achieving universal energy access through grid extension and mini-grids.</t>
  </si>
  <si>
    <t>Centre de test de systemes solaires (CT2S),West African Power Pool (WAPP),Ecole Polytechnique Federale Lausane,Electricité de France (EDF),Tu-Berlin,SINTEF</t>
  </si>
  <si>
    <t>SN,CH,FR,DE,NO</t>
  </si>
  <si>
    <t>West African Power Pool (WAPP)</t>
  </si>
  <si>
    <t>https://doi.org/10.5281/zenodo.18888032</t>
  </si>
  <si>
    <t>Y. Halimi et al.</t>
  </si>
  <si>
    <t>Spatially-optimized photovoltaic site selection in Algeria: Assessing solar potential using high-resolution data, GIS, and multicriteria analysis</t>
  </si>
  <si>
    <t>To identify the most suitable sites for off-grid PV facilities in Algeria using a combination of GIS analysis, multi-criteria decision-making, and off-site measurements.</t>
  </si>
  <si>
    <t>Algeria can be classified into seven suitability grades for PV installation, with 'Somewhat suitable' areas covering the largest portion (36.4%) and 'Extremely suitable' sites covering the smallest (0.25%), located mainly in the Southeast.</t>
  </si>
  <si>
    <t>University of Abou Bekr Belkaid, University of Ben Youssef Ben Khadda, MDN</t>
  </si>
  <si>
    <t>https://doi.org/10.1016/j.enconman.2024.119176</t>
  </si>
  <si>
    <t>yasmine.halimi@univ-tlemcen.dz</t>
  </si>
  <si>
    <t>Dimitrios Mentis</t>
  </si>
  <si>
    <t>Spatially explicit electrification modelling insights: Applications, benefits, limitations and an open tool for geospatial electrification modelling</t>
  </si>
  <si>
    <t>NG, ET</t>
  </si>
  <si>
    <t>WAPP, EAPP</t>
  </si>
  <si>
    <t>To develop and apply an open-source geospatial electrification toolkit to determine the least-cost technology mix for achieving universal access to electricity in developing countries.</t>
  </si>
  <si>
    <t>Energy system models should incorporate the geographic dimension of energy-related parameters, as these are fundamental in determining the optimal energy system for a region, particularly the choice between grid and off-grid solutions.</t>
  </si>
  <si>
    <t>https://www.diva-portal.org/smash/get/diva2:1098505/FULLTEXT01.pdf</t>
  </si>
  <si>
    <t>Francis Oloo et al.</t>
  </si>
  <si>
    <t>Spatial Modelling of Solar Energy Potential in Kenya</t>
  </si>
  <si>
    <t>To assess the potential of photovoltaic solar energy in Kenya by modelling high-resolution solar radiation surfaces using GIS methods.</t>
  </si>
  <si>
    <t>Approximately 70% of Kenya's land area has an annual solar energy potential above 5 kWh/m2/day.</t>
  </si>
  <si>
    <t>University of Salzburg</t>
  </si>
  <si>
    <t>https://doi.org/10.5278/ijsepm.2015.6.3</t>
  </si>
  <si>
    <t>oloofrank@gmail.com</t>
  </si>
  <si>
    <t>Jay Rovisham Singh Doorga et al.</t>
  </si>
  <si>
    <t>Spatial modelling and policy evaluation of the offshore wind potential for a small oceanic island: the case of Mauritius</t>
  </si>
  <si>
    <t>To identify optimal sites for offshore wind farm placement in Mauritius using a multi-criteria spatial model incorporating technical, social, economic, and ecological factors.</t>
  </si>
  <si>
    <t>The North-Eastern offshore region is the most promising site, with a potential annual electricity generation of 1650 GWh at a levelized cost of $163/MWh, making it cost-competitive with heavy fuel oil.</t>
  </si>
  <si>
    <t>Université Des Mascareignes</t>
  </si>
  <si>
    <t>https://doi.org/10.1007/s40095-022-00554-w</t>
  </si>
  <si>
    <t>jdoorga@udm.ac.mu</t>
  </si>
  <si>
    <t>Hala A. Effat</t>
  </si>
  <si>
    <t>Spatial Multi-Criteria Evaluation</t>
  </si>
  <si>
    <t>Spatial Modeling of Optimum Zones for Wind Farms Using Remote Sensing and Geographic Information System, Application in the Red Sea, Egypt</t>
  </si>
  <si>
    <t>To identify and map appropriate zones for wind energy farms in the Red Sea Governorate, Egypt, using a GIS-based multi-criteria evaluation model.</t>
  </si>
  <si>
    <t>The model identified 706 sq. km of ideal zones (83%-100% suitability) and 3781 sq. km of highly suitable zones (66%-83% suitability) for wind farms along the northern Red Sea shoreline.</t>
  </si>
  <si>
    <t>National Authority for Remote Sensing and Space Sciences (NARSS)</t>
  </si>
  <si>
    <t>https://doi.org/10.4236/jgis.2014.64032</t>
  </si>
  <si>
    <t>heffat@narss.sci.eg</t>
  </si>
  <si>
    <t>Shaimaa Magdy Habib et al.</t>
  </si>
  <si>
    <t>Spatial modeling for the optimum site selection of solar photovoltaics power plant in the northwest coast of Egypt</t>
  </si>
  <si>
    <t>To identify the most suitable locations for establishing photovoltaic (PV) power plants in the northwest coast of Egypt using an integrated GIS and multi-criteria decision making approach.</t>
  </si>
  <si>
    <t>Approximately 24.9% (261.17 km²) of the study area is identified as most or highly suitable for deploying photovoltaic (PV) power plants.</t>
  </si>
  <si>
    <t>National Authority for Remote Sensing and Space Sciences (NARSS), Cairo University</t>
  </si>
  <si>
    <t>https://doi.org/10.1016/j.rsase.2020.100313</t>
  </si>
  <si>
    <t>shimaamagdy928@gmail.com</t>
  </si>
  <si>
    <t>Abdullahi, A. H. et al.</t>
  </si>
  <si>
    <t>Spatial Analysis of Site Suitability for Solar Photovoltaic Plants in Kaduna Metropolis, Kaduna State, Nigeria</t>
  </si>
  <si>
    <t>To analyze suitable sites for solar photovoltaic plants in Kaduna metropolis using geospatial techniques and multi-criteria analysis.</t>
  </si>
  <si>
    <t>Five optimum sites for solar PV plants were identified in Kaduna metropolis, with potential energy output ranging from 1453.08 to 1459.37 kWh/m²/year.</t>
  </si>
  <si>
    <t>Department of Geography and Environmental Management, Ahmadu Bello University, Zaria, Department of Environmental Management, Kaduna State University, Kaduna</t>
  </si>
  <si>
    <t>https://doi.org/10.57233/ijsgs.v10i4.742</t>
  </si>
  <si>
    <t>ahmadhamzaabdul@gmail.com</t>
  </si>
  <si>
    <t>Stephane de la Rue du Can et al.</t>
  </si>
  <si>
    <t>EDR</t>
  </si>
  <si>
    <t>South Africa’s Appliance Energy Efficiency Standards and Labeling Program Impact Assessment</t>
  </si>
  <si>
    <t>To estimate the energy savings achievable by South Africa’s Standards and Labeling (S&amp;L) program for residential appliances under different policy scenarios.</t>
  </si>
  <si>
    <t>Implementing international best practice standards could reduce residential electricity consumption by 17% in 2040, with the cost of saving 1 kWh being 100 times less than the cost of supplying it.</t>
  </si>
  <si>
    <t>provides a best estimate of residential electricity savings potential, provides a solid basis for future projection</t>
  </si>
  <si>
    <t>dependent on data collected, not comprehensive, not calibrated to top-down estimates</t>
  </si>
  <si>
    <t>Lawrence Berkeley National Laboratory (LBNL), Department of Mineral Resources and Energy (DMRE), Stockholm Environment Institute (SEI), South African National Energy Development Institute (SANEDI), United Nations Development Programme (UNDP)</t>
  </si>
  <si>
    <t>US, ZA, SE</t>
  </si>
  <si>
    <t>Department of Mineral Resources and Energy (DMRE), South African National Energy Development Institute (SANEDI)</t>
  </si>
  <si>
    <t>https://coilink.org/20.500.12592/99lz03p</t>
  </si>
  <si>
    <t>Orthofer CL et al.</t>
  </si>
  <si>
    <t>South Africa After Paris—Fracking Its Way to the NDCs?</t>
  </si>
  <si>
    <t>To analyze the role of shale gas in South Africa's energy system and its potential contribution to meeting the country's NDC emission targets under different cost and climate policy scenarios.</t>
  </si>
  <si>
    <t>Shale gas is only economically competitive if extraction costs are below 3 USD/GJ. If available at low cost, it displaces coal under weak climate policy but competes with and displaces zero-carbon renewables under stronger climate policies, potentially increasing emissions compared to a no-shale gas scenario.</t>
  </si>
  <si>
    <t>computationally lean, wide range scenario analysis, entire energy supply chain, transparency</t>
  </si>
  <si>
    <t>energy system emissions only, single node representation, no transport infrastructure, exogenous trade</t>
  </si>
  <si>
    <t>International Institute for Applied Systems Analysis, Technical University of Munich</t>
  </si>
  <si>
    <t>AT, DE</t>
  </si>
  <si>
    <t>https://doi.org/10.3389/fenrg.2019.00020</t>
  </si>
  <si>
    <t>clara.orthofer@tum.de</t>
  </si>
  <si>
    <t>Brahim Belmahdi and Abdelmajid El Bouardia</t>
  </si>
  <si>
    <t>Solar Potential Assessment using PVsyst Software in the Northern Zone of Morocco</t>
  </si>
  <si>
    <t>To model and simulate a 1 MW grid-connected photovoltaic plant in northern Morocco using PVsyst software to evaluate its performance and compare solar energy production across four different sites.</t>
  </si>
  <si>
    <t>A fixed-tilt panel configuration performs better than a seasonal adjustment tilt, achieving a performance ratio of 77.3%. The study confirms that northern Morocco has significant solar potential.</t>
  </si>
  <si>
    <t>ETEE, Abdelmalek Essaadi University, Faculty of Science, Tetuan, Morocco</t>
  </si>
  <si>
    <t>https://doi.org/10.1016/j.promfg.2020.03.104</t>
  </si>
  <si>
    <t>belmahdi.brahim@gmail.com</t>
  </si>
  <si>
    <t>Youssef Kassem et al.</t>
  </si>
  <si>
    <t>Solar Energy Potential and Feasibility Study of a 10MW Grid-connected Solar Plant in Libya</t>
  </si>
  <si>
    <t>To investigate the feasibility of a 10MW grid-connected PV power plant across 22 locations in Libya and to identify the most suitable sites for future installation.</t>
  </si>
  <si>
    <t>Al Kufrah and Murzuq are the best locations for future PV power plant installations based on annual energy generation and economic parameters. The cost of electricity is lowest in Al Kufrah at $0.06564/kWh.</t>
  </si>
  <si>
    <t>https://doi.org/10.48084/etasr.3607</t>
  </si>
  <si>
    <t>Salaheldin Hassabelgabo Abdelrazig Ibrahim and Osama Mohammed Elmardi Suleiman Khayal</t>
  </si>
  <si>
    <t>SOLAR ENERGY POTENTIAL AND ASSESSMENT OF CSP PLANT ACCOUNTING FOR SUSTAINABILITY IN SUDAN</t>
  </si>
  <si>
    <t>To assess the potential and performance of a concentrated solar power (CSP) plant for electricity production in the River Nile State of Sudan, considering the energy-food-water-land nexus.</t>
  </si>
  <si>
    <t>The Abu Hamad locality has the highest potential for a 100 MW CSP plant, which could generate 389 GWh annually, reduce CO2 emissions by 76 million cubic meters, and save 31 million cubic meters of natural gas.</t>
  </si>
  <si>
    <t>Department of Mechanical Engineering, Faculty of Engineering and Technology, Nile Valley University</t>
  </si>
  <si>
    <t>https://doi.org/10.33564/IJEAST.2020.v05i07.003</t>
  </si>
  <si>
    <t>T.R. Ayodele et al.</t>
  </si>
  <si>
    <t>GIS Based</t>
  </si>
  <si>
    <t>Solar energy harvesting on building’s rooftops: A case of a Nigeria cosmopolitan city</t>
  </si>
  <si>
    <t>To investigate the potential of rooftop solar PV systems for electricity generation in the city of Ibadan by determining the available rooftop area for PV deployment.</t>
  </si>
  <si>
    <t>The available rooftop area for PV deployment in Ibadan is 7.54 sq km, which could support a maximum installation capacity of 1734.8 MWp and generate approximately 6.67 TWh of electricity annually.</t>
  </si>
  <si>
    <t>University of Ibadan</t>
  </si>
  <si>
    <t>https://doi.org/10.1016/j.ref.2021.06.001</t>
  </si>
  <si>
    <t>tayodele2001@yahoo.com</t>
  </si>
  <si>
    <t>Matteo V. Rocco et al.</t>
  </si>
  <si>
    <t>Soft-linking bottom-up energy models with top-down input-output models to assess the environmental impact of future energy scenarios</t>
  </si>
  <si>
    <t>To propose and apply a soft-linked modelling approach, combining a bottom-up energy model (OSeMOSYS) with a top-down Input-Output model, to assess the economy-wide environmental implications of future electricity production scenarios in Egypt.</t>
  </si>
  <si>
    <t>Decarbonizing Egypt's power sector alone is insufficient to reduce total national GHG emissions, as the growth in emissions from the industrial, services, and transportation sectors outweighs the savings achieved in power generation.</t>
  </si>
  <si>
    <t>suited for application in DCs, based on open-source models, provides comprehensive and informative insights</t>
  </si>
  <si>
    <t>heuristic disaggregation method, assumptions on missing data, static technology for non-energy sectors</t>
  </si>
  <si>
    <t>Department of Energy, Politecnico di Milano, The America University in Cairo (AUC)</t>
  </si>
  <si>
    <t>IT, EG</t>
  </si>
  <si>
    <t>https://doi.org/10.18280/mmc_c.790307</t>
  </si>
  <si>
    <t>Nkiruka Ifunanya Avila</t>
  </si>
  <si>
    <t>Socio-Technical Innovation for a Low Carbon Energy Future</t>
  </si>
  <si>
    <t>NG,KE</t>
  </si>
  <si>
    <t>To develop a novel open-access capacity expansion model (PROGRESS) for data-scarce environments and to analyze cost-optimized, low-carbon electricity generation pathways for Nigeria and Kenya.</t>
  </si>
  <si>
    <t>Nigeria's official Vision 30:30:30 energy policy over-relies on natural gas and underestimates the role of solar energy. Lower-cost, cost-optimized expansion pathways exist that do not require coal or nuclear power.</t>
  </si>
  <si>
    <t>low data requirements, open-access</t>
  </si>
  <si>
    <t>no production cost modeling, no unit commitment, no transmission/distribution network model, single node</t>
  </si>
  <si>
    <t>7%, 10%, 13%</t>
  </si>
  <si>
    <t>https://core.ac.uk/outputs/484279313/?source=1&amp;algorithmId=15&amp;similarToDoc=oai%3Aorca.cardiff.ac.uk%3A92433&amp;similarToDocKey=OAI&amp;recSetID=47adcf80-7ed7-4321-bef2-a818076ca2f8&amp;position=4&amp;recommendation_type=same_repo&amp;otherRecs=227093014%2C641686022%2C650080563%2C484279313%2C148918216</t>
  </si>
  <si>
    <t>Fabien Mukundufite et al.</t>
  </si>
  <si>
    <t>Smart Micro Grid Energy System Management Based on Optimum Running Cost for Rural Communities in Rwanda</t>
  </si>
  <si>
    <t>To determine the optimal configuration and cost of a smart microgrid to supply Remera village in Rwanda.</t>
  </si>
  <si>
    <t>A microgrid composed of PV, a diesel generator, and batteries is the most viable solution. Without subsidies, the levelized cost of electricity (COE) is $1.31/kWh, but with subsidies covering capital and O&amp;M costs, it can drop to a competitive $0.186/kWh.</t>
  </si>
  <si>
    <t>University of Rwanda, University of Dar es Salaam</t>
  </si>
  <si>
    <t>https://doi.org/10.32604/ee.2024.051398</t>
  </si>
  <si>
    <t>f.mukundufite@ur.ac.rw</t>
  </si>
  <si>
    <t>Benameur Afif et al.</t>
  </si>
  <si>
    <t>Sizing of Optimal Case of Standalone Hybrid Power System Using Homer Software</t>
  </si>
  <si>
    <t>To assess the technological feasibility and economic viability of a hybrid PV/fuel electrification system for a school in a remote area of Algeria.</t>
  </si>
  <si>
    <t>The optimal hybrid system configuration produces 96% of its electricity from solar PV and 4% from a fuel generator, with PV accounting for 57.35% of the total system cost.</t>
  </si>
  <si>
    <t>E.N.P Oran, University of Boumerdes</t>
  </si>
  <si>
    <t>https://doi.org/10.15866/ireaco.v10i1.10450</t>
  </si>
  <si>
    <t>afifafif22@yahoo.fr</t>
  </si>
  <si>
    <t>Seddik Baala et al.</t>
  </si>
  <si>
    <t>Sizing Design a Hybrid PV-Wind System with Battery Storage using IHOGA Simulator</t>
  </si>
  <si>
    <t>To determine the optimal techno-economic design of a standalone hybrid PV-wind-battery system for an isolated area in Adrar, Algeria.</t>
  </si>
  <si>
    <t>The optimal system configuration results in a Levelized Cost of Energy (LCOE) of 0.12 $/kWh, which is competitive and economically sound compared to grid extension for the remote area.</t>
  </si>
  <si>
    <t>University of Adrar, Algeria, University of Mohamed Boudiaf Oran, Algeria</t>
  </si>
  <si>
    <t>https://doi.org/10.54966/jreen.v1i1.1511</t>
  </si>
  <si>
    <t>seddik.baala@univ-adrar.edu.dz</t>
  </si>
  <si>
    <t>Boudraham Salima et al.</t>
  </si>
  <si>
    <t>Sizing and simulation of a photovoltaic installation at the Al-Hoceima desalination plant</t>
  </si>
  <si>
    <t>To design, size, and simulate a photovoltaic system to supply a portion of the energy for the Al-Hoceima desalination plant in Morocco, and to conduct an accompanying economic and environmental analysis.</t>
  </si>
  <si>
    <t>The installation of a 1284 kWp photovoltaic system can reduce the total energy consumption of the Al-Hoceima desalination plant by approximately 10%, with an economic payback period of 5.58 years.</t>
  </si>
  <si>
    <t>Mohammed V University in Rabat, Northern Border University</t>
  </si>
  <si>
    <t>https://doi.org/10.1016/j.dwt.2025.101171</t>
  </si>
  <si>
    <t>jamal.mabrouki@um5r.ac.ma</t>
  </si>
  <si>
    <t>Ammari Chouaiba et al.</t>
  </si>
  <si>
    <t>Sizing and Optimization for Hybrid Central in South Algeria Based on Three Different Generators</t>
  </si>
  <si>
    <t>To determine the optimal size and configuration of a hybrid power system (PV, wind, diesel, battery) to supply electricity to an isolated village in southern Algeria.</t>
  </si>
  <si>
    <t>The optimal system configuration includes 2.5 MW of solar PV, two wind turbines, a 1.4 MW diesel generator, and a 2.4 MWh battery storage system. A system with battery storage is more efficient and cleaner than one without.</t>
  </si>
  <si>
    <t>University of Adrar</t>
  </si>
  <si>
    <t>https://doi.org/10.14710/ijred.6.3.263-272</t>
  </si>
  <si>
    <t>ammari@univ-adrar.dz</t>
  </si>
  <si>
    <t>Cherechi Ndukwe and Tariq Iqbal</t>
  </si>
  <si>
    <t>Sizing and dynamic modelling and simulation of a standalone PV based DC microgrid with battery storage system for a remote community in Nigeria</t>
  </si>
  <si>
    <t>To design and simulate a standalone PV-based DC microgrid with battery storage to provide electricity for a remote community in Nigeria.</t>
  </si>
  <si>
    <t>An optimal system comprising a 1,000kW PV array, a 630kW diesel generator, and a battery storage system can meet the community's 3.16 MWh/day energy demand with an 88.6% renewable energy fraction.</t>
  </si>
  <si>
    <t>Memorial University</t>
  </si>
  <si>
    <t>https://doi.org/10.30521/jes.544710</t>
  </si>
  <si>
    <t>cindukwe@mun.ca</t>
  </si>
  <si>
    <t>Abraham Hizkiel Nebey et al.</t>
  </si>
  <si>
    <t>Site Suitability Analysis of Solar PV Power Generation in South Gondar, Amhara Region</t>
  </si>
  <si>
    <t>To identify the most suitable sites for solar PV power generation in the South Gondar Zone of Ethiopia using a GIS-based multi-criteria decision analysis.</t>
  </si>
  <si>
    <t>The western and southwestern parts of the South Gondar Zone are most suitable for solar PV development, with 86.5% of the total study area being suitable to some degree.</t>
  </si>
  <si>
    <t>Faculty of Electrical and Computer Engineering, Bahir Dar University Institute of Technology</t>
  </si>
  <si>
    <t>https://doi.org/10.1155/2020/3519257</t>
  </si>
  <si>
    <t>Fahd Amjad et al.</t>
  </si>
  <si>
    <t>Site location and allocation decision for onshore wind farms, using spatial multi-criteria analysis and density-based clustering. A techno-economic-environmental assessment, Ghana</t>
  </si>
  <si>
    <t>To identify and rank optimal sites for onshore wind farms in Ghana using a hybrid spatial multi-criteria and clustering approach, and to assess their techno-economic viability.</t>
  </si>
  <si>
    <t>The analysis identifies 14 high-potential geographical clusters for wind farm development. Techno-economic assessment shows a minimum LCOE of 0.21 $/kWh, with the best site having a payback period of 4.3 years.</t>
  </si>
  <si>
    <t>Iqra University Islamabad Campus, Ural Federal University, Centre of Excellence for CPEC, Quaid-e-Azam University</t>
  </si>
  <si>
    <t>PK, RU</t>
  </si>
  <si>
    <t>https://doi.org/10.1016/j.seta.2021.101503</t>
  </si>
  <si>
    <t>agyekum@urfu.ru</t>
  </si>
  <si>
    <t>N.E. Choukri et al.</t>
  </si>
  <si>
    <t>Simulation, Optimization, and Techno-Economic Assessment of 100% Off-Grid Hybrid Renewable Energy Systems for Rural Electrification in Eastern Morocco</t>
  </si>
  <si>
    <t>To design and optimize various off-grid hybrid renewable energy systems for rural electrification in eastern Morocco, comparing 15 different technology configurations incorporating photovoltaics, wind, concentrating solar power, biomass, and batteries.</t>
  </si>
  <si>
    <t>The most cost-effective system for rural electrification is a PV and battery configuration (48.8 kW PV, 213 batteries), achieving a low Levelized Cost of Energy (LCOE) of 0.184 USD/kWh and reducing CO2 emissions by 81.7 tons per year.</t>
  </si>
  <si>
    <t>Mohammed 1st University, Centre de Recherche de l’École des Hautes Études d’Ingénierie</t>
  </si>
  <si>
    <t>https://doi.org/10.3390/pr13092801</t>
  </si>
  <si>
    <t>Djohra SAHEB-KOUSSA et al.</t>
  </si>
  <si>
    <t>SIMULATION OF PV/WIND/ DIESEL HYBRID POWER SYSTEMS FOR RURAL ELECTRIFICATION IN ALGERIA</t>
  </si>
  <si>
    <t>To simulate and size a PV/Wind/Diesel hybrid system with battery storage for rural electrification in Algeria, comparing costs and emissions for single- and multi-home configurations.</t>
  </si>
  <si>
    <t>Hybrid renewable systems reduce emissions by over 90% compared to diesel-only generation, and electrifying a cluster of 20 homes is more cost-effective per kWh than electrifying a single home.</t>
  </si>
  <si>
    <t>Centre de Développement des Energies Renouvelables, CDER, Laboratoire de Recherche en Electrotechnique-LRE, Ecole Nationale Polytechnique, ENP</t>
  </si>
  <si>
    <t>https://doi.org/10.4229/28THEUPVSEC2013-5CV.3.21</t>
  </si>
  <si>
    <t>E.M. Nfah et al.</t>
  </si>
  <si>
    <t>Simulation of off-grid generation options for remote villages in Cameroon</t>
  </si>
  <si>
    <t>To simulate and compare the costs of different off-grid hybrid power systems (micro-hydro/PV with LPG/diesel backup) for rural electrification in Cameroon.</t>
  </si>
  <si>
    <t>Micro-hydro/LPG hybrid systems are the cheapest option (0.296 €/kWh) for southern Cameroon, while PV/LPG hybrid systems are the cheapest option (0.576 €/kWh) for northern Cameroon.</t>
  </si>
  <si>
    <t>I.U.T. Fotso Victor, University of Dschang, School of Engineering, University of Yaounde I, ISET e.V.</t>
  </si>
  <si>
    <t>CM,DE</t>
  </si>
  <si>
    <t>https://doi.org/10.1016/j.renene.2007.05.045</t>
  </si>
  <si>
    <t>Babalola Abayomi Danlami et al.</t>
  </si>
  <si>
    <t>Simulation of a Hybrid Power Generation System (A Case Study of Oke Eda, Akure, Ondo State, Nigeria)</t>
  </si>
  <si>
    <t>To design and simulate a hybrid solar PV and diesel generator system to provide reliable power for the Oke Eda community in Akure, Nigeria, supplementing the unreliable grid supply.</t>
  </si>
  <si>
    <t>The optimal hybrid system to supplement power for the Oke Eda community consists of a 0.453 kW PV array, a 520 kW diesel generator, a 12 kW converter, and 350 batteries.</t>
  </si>
  <si>
    <t>Federal Polytechnic, Ile-Oluji</t>
  </si>
  <si>
    <t>https://doi.org/10.11648/j.ajme.20190502.14</t>
  </si>
  <si>
    <t>abababalola@fedpolel.edu.ng</t>
  </si>
  <si>
    <t>Leboli Z. Thamae</t>
  </si>
  <si>
    <t>Simulation and Optimization of Renewable Energy Hybrid Power System for Semonkong, Lesotho</t>
  </si>
  <si>
    <t>To model, simulate, and optimize a renewable energy hybrid power system for the remote town of Semonkong, Lesotho, to determine the optimal configuration with the minimum levelized cost of electricity.</t>
  </si>
  <si>
    <t>A full hydro/wind/PV/diesel/battery hybrid system can reduce the levelized cost of electricity by 40% to US$0.289/kWh with a 98% renewable energy fraction, compared to the existing hydro/diesel system, though a diesel generator remains necessary for reliability.</t>
  </si>
  <si>
    <t>Department of Physics and Electronics, National University of Lesotho,Energy Research Centre (ERC), National University of Lesotho</t>
  </si>
  <si>
    <t>https://doi.org/10.1007/978-3-319-93438-9_9</t>
  </si>
  <si>
    <t>zl.thamae@nul.ls; thamae@gmail.com</t>
  </si>
  <si>
    <t>Brahim Belmahdi and Abdelmajid El Bouardi</t>
  </si>
  <si>
    <t>Simulation and Optimization of Microgrid Distributed Generation: a Case Study of University Abdelmalek Essaâdi in Morocco</t>
  </si>
  <si>
    <t>To simulate and optimize a grid-connected PV and battery storage microgrid for the Abdelmalek Essaâdi University in Morocco to determine the most economically feasible configuration.</t>
  </si>
  <si>
    <t>The most economically feasible microgrid configuration, including PV, battery storage, a converter, and grid connection, has a levelized cost of electricity (COE) of 0.187 $/kWh and a net present cost (NPC) of $9.41 million.</t>
  </si>
  <si>
    <t>Abdelmalek Essaâdi University</t>
  </si>
  <si>
    <t>https://doi.org/10.1016/j.promfg.2020.03.105</t>
  </si>
  <si>
    <t>Fotsing Metegam Isabelle Flora et al.</t>
  </si>
  <si>
    <t>Selection Wind Farm Sites Based on GIS Using a Boolean Method: Evaluation of the Case of Cameroon</t>
  </si>
  <si>
    <t>To identify suitable sites for wind farm installation in Cameroon using a GIS-based Boolean method, considering climatic, geographical, economic, and environmental criteria.</t>
  </si>
  <si>
    <t>The most favorable sites for wind farms are located in the northern part of Cameroon, particularly in the Far North and North regions. The total suitable area for wind farm development is approximately 10,344 km², representing 2.22% of the country's land area.</t>
  </si>
  <si>
    <t>University of Yaounde 1, University of Dschang, National Higher Polytechnic School</t>
  </si>
  <si>
    <t>https://doi.org/10.4236/jpee.2021.91001</t>
  </si>
  <si>
    <t>fotsing85@yahoo.fr</t>
  </si>
  <si>
    <t>Jeremiah Uriah Richard and Godwill Tamunobiekiri Pepple</t>
  </si>
  <si>
    <t>Selecting optimal site for solar photovoltaic plant in Ikwerre L.G.A., Rivers State, Nigeria</t>
  </si>
  <si>
    <t>To select an optimal site for the installation of a solar photovoltaic system in Ikwerre L.G.A., Nigeria, using multi-criteria analysis and remote sensing data.</t>
  </si>
  <si>
    <t>Three optimal sites for a solar photovoltaic plant were identified in the northern part of the study area, characterized by high solar radiation, road access, and distance from built-up areas.</t>
  </si>
  <si>
    <t>Office of the Surveyor General, Moscow Road, Port Harcourt, Nigeria,Department of Surveying &amp;Geoinformatics Rivers State University, Port Harcourt, Nigeria</t>
  </si>
  <si>
    <t>https://doi.org/10.30574/gjeta.2020.5.2.0102</t>
  </si>
  <si>
    <t>Cynthia Omondi et al.</t>
  </si>
  <si>
    <t>Scenarios for universal electricity access with spatial changes in urbanisation: The case of Kenya</t>
  </si>
  <si>
    <t>To explore least-cost electrification scenarios for universal access in Kenya, incorporating the impact of urbanisation on electricity demand.</t>
  </si>
  <si>
    <t>Electrification scenarios that prioritize off-grid and stand-alone solutions require significantly lower investment ($1.8 billion) compared to scenarios focused on grid extension ($8.1 billion).</t>
  </si>
  <si>
    <t>Kenyatta University, Politecnico di Milano, Delft University of Technology</t>
  </si>
  <si>
    <t>KE, IT, NL</t>
  </si>
  <si>
    <t>https://doi.org/10.1016/j.esr.2025.102015</t>
  </si>
  <si>
    <t>e.abraham@tudelft.nl</t>
  </si>
  <si>
    <t>Mosisa Debebe et al.</t>
  </si>
  <si>
    <t>Scenario-Based Modeling of Electricity Demand for Cooking in Ethiopia’s Residential Sector Using the OSeMOSYS Model</t>
  </si>
  <si>
    <t>To identify the most effective pathways for Ethiopia's residential sector to transition to clean cooking and electrification, and to assess how renewable energy can meet future household energy demand.</t>
  </si>
  <si>
    <t>Combining clean cooking expansion with renewable-based electrification provides the greatest health, access, and sustainability benefits, while also potentially lowering long-term system costs.</t>
  </si>
  <si>
    <t>data on household cooking fuel use, health and environmental impact costs not included, regional disaggregation needs refinement</t>
  </si>
  <si>
    <t>https://doi.org/10.5281/zenodo.18483308</t>
  </si>
  <si>
    <t>mosisadebebe68@gmail.com</t>
  </si>
  <si>
    <t>Derval Olivier Toukama et al.</t>
  </si>
  <si>
    <t>Scenario modelling of sustainable electricity pathways in Côte d’Ivoire: an open-source system framework</t>
  </si>
  <si>
    <t>To develop and apply an open, reproducible electricity system modelling framework for Côte d’Ivoire to assess long-term generation expansion, dispatch, and system costs under different policy scenarios.</t>
  </si>
  <si>
    <t>Solar photovoltaics are the dominant expansion technology across all scenarios. Deep decarbonisation is technically feasible by 2050 but requires substantial investment in renewable capacity and flexibility from dispatchable biomass and battery storage.</t>
  </si>
  <si>
    <t>open-source, reproducible, spatially explicit, transparent integration of international and national data</t>
  </si>
  <si>
    <t>single historical weather year, simplified hydropower representation, exogenous biomass constraints, electricity-only sector focus, no financial risk premiums</t>
  </si>
  <si>
    <t>Hochschule Niederrhein, Hochschule Düsseldorf</t>
  </si>
  <si>
    <t>7.1%</t>
  </si>
  <si>
    <t>http://doi.org/10.54337/ijsepm.11265</t>
  </si>
  <si>
    <t>derval2kam@gmail.com</t>
  </si>
  <si>
    <t>Maganizo Kruger Nyasulu</t>
  </si>
  <si>
    <t>Scenario Evaluation of Malawi Energy Policy: LEAP System Modelling Projections from 2008 to 2063</t>
  </si>
  <si>
    <t>To evaluate potential energy pathways for Malawi by comparing three policy scenarios (national policy, SE4ALL, and business-as-usual) using the LEAP model to inform long-term energy planning.</t>
  </si>
  <si>
    <t>Biomass remains a critical energy source beyond 2030 in both the national policy and SE4ALL scenarios, indicating that the SDG 7 target will not be achieved. Energy demand is projected to grow beyond available generation capacity.</t>
  </si>
  <si>
    <t>integrated scenario-based modelling, requires limited initial data, data visualization</t>
  </si>
  <si>
    <t>secondary data, data gaps, data complemented with aggregates from other countries</t>
  </si>
  <si>
    <t>Uppsala University</t>
  </si>
  <si>
    <t>http://www.diva-portal.org/smash/record.jsf?pid=diva2:1272777</t>
  </si>
  <si>
    <t>Scaling up the electricity access and addressing best strategies for a sustainable operation of an existing solar PV mini-grid: A case study of Mavumira village in Mozambique</t>
  </si>
  <si>
    <t>To determine the optimal system configuration for scaling up an existing solar PV mini-grid in a Mozambican village and to assess the key factors influencing its long-term sustainability.</t>
  </si>
  <si>
    <t>A hybrid solar PV/diesel/battery system is the most cost-effective option for scaling up the mini-grid, with a levelized cost of electricity (LCOE) of $0.47/kWh. The project's sustainability is strong on social and economic dimensions but weak on technical and institutional aspects like power reliability and local governance.</t>
  </si>
  <si>
    <t>University of Groningen, Eduardo Mondlane University, Tshwane University of Technology, ECN part of TNO Energy Transition</t>
  </si>
  <si>
    <t>NL, MZ, ZA</t>
  </si>
  <si>
    <t>https://doi.org/10.1016/j.esd.2022.11.012</t>
  </si>
  <si>
    <t>Nwankwo et al.</t>
  </si>
  <si>
    <t>Scenario analysis of cooking fuel choices and CO2 emission reduction for bioenergy assessment in rural South-East Nigeria</t>
  </si>
  <si>
    <t>To conduct a scenario-based analysis to quantify CO₂ emission abatement potentials from shifts in cooking fuel types and to assess the viability of bioenergy integration in rural South-East Nigeria.</t>
  </si>
  <si>
    <t>Transitioning to modern bioenergy and cleaner fuels can significantly reduce cooking energy demand, but an overdependence on biogas could paradoxically yield more emissions than some traditional biomass, suggesting a proportional mix of fuels is essential.</t>
  </si>
  <si>
    <t>energy modelling methodology in areas with significant data dearth</t>
  </si>
  <si>
    <t>data quality and availability, technical and institutional barriers, oversimplification of behavioural or socio-economic dynamics</t>
  </si>
  <si>
    <t>West African Science Service Center on Climate Change and Adapted Land Uses (WASCAL) Graduate Research Program in Climate Change and Energy (GRP-CCE), Abdou Moumouni University, University of Port Harcourt, Technology Park, University of Energy and Natural Resources</t>
  </si>
  <si>
    <t>NE, NG, GH</t>
  </si>
  <si>
    <t>https://doi.org/10.1007/s43937-025-00119-y</t>
  </si>
  <si>
    <t>nnennasmails@yahoo.com</t>
  </si>
  <si>
    <t>Ghanem A. et al.</t>
  </si>
  <si>
    <t>Would climate change pose a challenge to meeting wind targets? A GIS-based approach to unravel impacts and identify suitable sites in Egypt</t>
  </si>
  <si>
    <t>To assess the impact of climate change on wind power potential in Egypt and to identify suitable sites for future wind farm development using a GIS-based multi-criteria analysis.</t>
  </si>
  <si>
    <t>Climate change is projected to have a slight adverse impact on Egypt's wind power potential, with a 1% decrease in areas with high wind power density. The Suez Gulf region remains the most suitable location for wind projects, with potential for expansion to the Red Sea Coast and Sinai.</t>
  </si>
  <si>
    <t>Department of Environmental Studies, Institute of Graduate Studies and Research, University of Alexandria</t>
  </si>
  <si>
    <t>https://doi.org/10.24057/2071-9388-2025-3669</t>
  </si>
  <si>
    <t>azza.ghanem@alexu.edu.eg</t>
  </si>
  <si>
    <t>Oluseyi O. Ajayi et al.</t>
  </si>
  <si>
    <t>Wind Power Mapping and NPV of Embedded Generation Systems in Nigeria</t>
  </si>
  <si>
    <t>To assess the potential and economic viability of standalone wind energy systems for embedded generation to supply electricity to small off-grid rural communities across Nigeria.</t>
  </si>
  <si>
    <t>Of the 40 meteorological sites studied, 62.5% are suitable for utility-scale standalone wind energy systems, with northern regions showing the highest potential for economically viable projects.</t>
  </si>
  <si>
    <t>Covenant University, University of Lagos</t>
  </si>
  <si>
    <t>https://doi.org/10.5281/zenodo.1124036</t>
  </si>
  <si>
    <t>Fares Meziane et al.</t>
  </si>
  <si>
    <t>Wind flow simulation and characteristics prediction using WAsP software for energy planning over the region of Hassi R’mel</t>
  </si>
  <si>
    <t>To characterize the wind potential of the Hassi R’mel region in Algeria and predict wind characteristics at specific sites for potential large-scale energy and hydrogen production.</t>
  </si>
  <si>
    <t>The Hassi R’mel region has significant wind potential, with an annual mean wind speed of 6.73 m/s at 10m. The Hassi R'mel site offers the highest energy production (12.41 GWh/yr), while the Bellil site offers the lowest energy cost (5.06 c$/kWh) with a different turbine.</t>
  </si>
  <si>
    <t>URMPE/MESO, University M’Hamed Bougara, Centre de Développement des Energies Renouvelables, University Ziane Achour</t>
  </si>
  <si>
    <t>https://doi.org/10.1080/15435075.2021.1875470</t>
  </si>
  <si>
    <t>fares.meziane1981@gmail.com</t>
  </si>
  <si>
    <t>Fabio Riva</t>
  </si>
  <si>
    <t>When complexity turns into local prosperity: A system dynamics approach to meeting the challenges of the rural electricity-development nexus</t>
  </si>
  <si>
    <t>To quantitatively assess the main dynamics, variables, and policies characterizing the electricity-development nexus in order to derive guidelines for future rural electrification actions in sub-Saharan Africa.</t>
  </si>
  <si>
    <t>The most fundamental determinants of the electricity-development nexus are market operations, farming trade, population, and household economics. Successful electrification requires complementary activities such as access to micro-credit, affordable tariffs, and high power reliability.</t>
  </si>
  <si>
    <t>https://doi.org/10.1016/j.esd.2020.10.009</t>
  </si>
  <si>
    <t>Kassahun Y. Kebede</t>
  </si>
  <si>
    <t>HOMER, RETScreen</t>
  </si>
  <si>
    <t>Viability study of grid-connected solar PV system in Ethiopia</t>
  </si>
  <si>
    <t>To explore the potential of grid-connected solar PV power generation in Ethiopia and conduct a technical and economic viability study of a 5 MW plant in the Addis Ababa area.</t>
  </si>
  <si>
    <t>A 5 MW grid-connected solar PV system in Addis Ababa is economically viable but not sufficiently attractive for commercial investors without incentive mechanisms like a feed-in tariff.</t>
  </si>
  <si>
    <t>Ritsumeikan University</t>
  </si>
  <si>
    <t>https://doi.org/10.1016/j.seta.2015.02.003</t>
  </si>
  <si>
    <t>ykassahun@gmail.com, gr0141pf@ed.ritsumei.ac.jp</t>
  </si>
  <si>
    <t>Shimaa Barakat et al.</t>
  </si>
  <si>
    <t>Viability Study of Grid Connected PV/Wind/Biomass Hybrid Energy System for a Small Village in Egypt</t>
  </si>
  <si>
    <t>To design an optimal and economic renewable energy system to supply the electricity needs of Monshaet Taher village in Egypt.</t>
  </si>
  <si>
    <t>A grid-connected hybrid PV/wind/biomass system is more economical and environmentally superior to a grid-only system, achieving a levelized cost of energy of $0.000/kWh and significantly reducing CO2 emissions.</t>
  </si>
  <si>
    <t>https://doi.org/10.1109/MEPCON.2016.7836909</t>
  </si>
  <si>
    <t>Muyiwa S. Adaramola</t>
  </si>
  <si>
    <t>Viability of grid-connected solar PV energy system in Jos, Nigeria</t>
  </si>
  <si>
    <t>To investigate the techno-economic viability of a solar PV-grid connected energy system in a location in north-east Nigeria.</t>
  </si>
  <si>
    <t>A grid-connected 80 kW solar PV system in Jos is economically viable, generating electricity at a levelized cost of $0.103/kWh, with solar PV contributing 40.4% of the total generation.</t>
  </si>
  <si>
    <t>Department of Ecology and Natural Resource Management, Faculty of Environmental Science and Technology, Norwegian University of Life Sciences</t>
  </si>
  <si>
    <t>https://doi.org/10.1016/j.ijepes.2014.03.015</t>
  </si>
  <si>
    <t>M. S. Okundamiya and O. Omorogiuwa</t>
  </si>
  <si>
    <t>Viability of a Photovoltaic-Diesel-Battery Hybrid Power System in Nigeria</t>
  </si>
  <si>
    <t>To investigate the viability of a photovoltaic-diesel-battery hybrid system for electricity generation in Nigeria and to determine its economic, technical, and environmental benefits under different climatic conditions.</t>
  </si>
  <si>
    <t>The use of a PV-diesel-battery system in Nigeria can provide significant cost savings, ranging from 21% to 61% depending on the region, and reduce CO2 emissions by over 90% compared to diesel-only systems, without compromising reliability.</t>
  </si>
  <si>
    <t>Ambrose Alli University</t>
  </si>
  <si>
    <t>https://doi.org/10.5829/idosi.ijee.2015.06.01.03</t>
  </si>
  <si>
    <t>msokundamiya@aauekpoma.edu.ng</t>
  </si>
  <si>
    <t>Caroline van Dongen et al.</t>
  </si>
  <si>
    <t>Valuation of Pumped Storage in Capacity Expansion Planning—A South African Case Study</t>
  </si>
  <si>
    <t>To investigate why pumped storage was excluded from South Africa's national energy plan by analyzing the impact of ancillary service valuation and input cost assumptions.</t>
  </si>
  <si>
    <t>Using more representative cost assumptions for pumped storage, instead of those from a single over-budget project, shows that it is a cost-effective option that could double its capacity in the optimal energy mix by 2030, displacing a significant amount of gas turbine capacity.</t>
  </si>
  <si>
    <t>uncertainties associated with input cost assumptions, net future value calculations</t>
  </si>
  <si>
    <t>8.2%</t>
  </si>
  <si>
    <t>amortized loan</t>
  </si>
  <si>
    <t>https://doi.org/10.3390/en14216999</t>
  </si>
  <si>
    <t>amaris_dalton@sun.ac.za</t>
  </si>
  <si>
    <t>Abdulhameed Babatunde Owolabi et al.</t>
  </si>
  <si>
    <t>Validating the techno-economic and environmental sustainability of solar PV technology in Nigeria using RETScreen Experts to assess its viability</t>
  </si>
  <si>
    <t>To assess the techno-economic and environmental viability of installing a 6 MW grid-connected solar PV system in six states of Northeastern Nigeria to create a roadmap for attracting investors.</t>
  </si>
  <si>
    <t>All selected locations in Northeastern Nigeria are recommended for solar PV projects. Yobe state is identified as the best site due to its high solar radiation, leading to the highest energy export, a payback period of 13.6 years, and the maximum GHG emission reduction.</t>
  </si>
  <si>
    <t>Kyungpook National University</t>
  </si>
  <si>
    <t>https://doi.org/10.1016/j.seta.2019.100542</t>
  </si>
  <si>
    <t>Gama Ali et al.</t>
  </si>
  <si>
    <t>Using HOMER software to investigate, size and apply renewable energy sources in a convention center in Sabratha, Libya.</t>
  </si>
  <si>
    <t>To determine the optimal configuration and size of a standalone hybrid power system for a convention center in Sabratha, Libya.</t>
  </si>
  <si>
    <t>The optimal configuration is a wind/diesel/battery system with the lowest Net Present Cost, but this option also has the highest emissions, creating a trade-off between cost and environmental impact.</t>
  </si>
  <si>
    <t>Dalhousie University</t>
  </si>
  <si>
    <t>https://doi.org/10.1109/ICECCE52056.2021.9514156</t>
  </si>
  <si>
    <t>Gama.Ali@Dal.Ca</t>
  </si>
  <si>
    <t>Nalini Sooknanan Pillay et al.</t>
  </si>
  <si>
    <t>eMobiSim</t>
  </si>
  <si>
    <t>Using a System Dynamics Modelling Process to Determine the Impact of eCar, eBus and eTruck Market Penetration on Carbon Emissions in South Africa</t>
  </si>
  <si>
    <t>To quantify the impacts of electric vehicle market penetration on carbon emissions in the transport and electricity sectors in South Africa, considering global EV trends and the country's economic structure.</t>
  </si>
  <si>
    <t>Under a high EV penetration scenario, transport sector emissions decrease by 12.33% while electricity sector emissions increase by 4.32%, resulting in a net national reduction. Even with a coal-heavy grid, EV adoption reduces overall carbon emissions.</t>
  </si>
  <si>
    <t>Eskom SOC, Stellenbosch University, Victoria University of Wellington</t>
  </si>
  <si>
    <t>ZA, NZ</t>
  </si>
  <si>
    <t>https://doi.org/10.3390/en13030575</t>
  </si>
  <si>
    <t>Pillayna@eskom.co.za</t>
  </si>
  <si>
    <t>M. Gebremicael et al.</t>
  </si>
  <si>
    <t>Use of System Dynamics for Studying a Restructured West African Power Pool</t>
  </si>
  <si>
    <t>To apply system dynamics models to understand the expected pattern of investment in the proposed West African Power Pool (WAPP).</t>
  </si>
  <si>
    <t>Interconnection between countries clearly impacts local system prices and new construction investments, but significant regional variations in both will persist.</t>
  </si>
  <si>
    <t>Washington State University, University of Tennessee</t>
  </si>
  <si>
    <t>https://doi.org/10.1109/pes.2009.5275368</t>
  </si>
  <si>
    <t>mengs_merhai@wsu.edu</t>
  </si>
  <si>
    <t>Nandi Moksnes</t>
  </si>
  <si>
    <t>CLEWS modelling</t>
  </si>
  <si>
    <t>UN Sustainable development goals from a Climate Land Energy and Water perspective for Kenya</t>
  </si>
  <si>
    <t>To analyse how Kenya can achieve its Sustainable Development Goals for climate, land, energy, and water using an integrated resource planning (CLEWs) framework.</t>
  </si>
  <si>
    <t>The least-cost electricity mix for universal access by 2030 is dominated by geothermal and natural gas. Significant pressure points emerge in water access and irrigation plans for the Tana catchment, with unmet demand in upstream areas.</t>
  </si>
  <si>
    <t>Exclusion of electricity trade</t>
  </si>
  <si>
    <t>KTH Industrial Engineering and Management</t>
  </si>
  <si>
    <t>http://kth.diva-portal.org/smash/record.jsf?pid=diva2:946269</t>
  </si>
  <si>
    <t>Sassi Rekik and Souheil El Alimi</t>
  </si>
  <si>
    <t>SWARA-DEMATEL-GIS</t>
  </si>
  <si>
    <t>Unlocking renewable energy potential: A case study of solar and wind site selection in the Kasserine region, central‐western Tunisia</t>
  </si>
  <si>
    <t>To determine the most suitable locations for large-scale solar photovoltaic and wind energy systems in the Kasserine region of Tunisia using a GIS-based multi-criteria decision-making approach.</t>
  </si>
  <si>
    <t>The Kasserine region has significant potential, with 467.6 km² identified as most suitable for solar PV and 635 km² for wind farms. An additional 349 km² are suitable for hybrid solar-wind systems.</t>
  </si>
  <si>
    <t>Laboratory of Thermal and Energy Systems Studies (LESTE), National Engineering School of Monastir, University of Monastir</t>
  </si>
  <si>
    <t>https://doi.org/10.1002/ese3.1650</t>
  </si>
  <si>
    <t>souheil.elalimi@gmail.com</t>
  </si>
  <si>
    <t>Henrik Lund et al.</t>
  </si>
  <si>
    <t>EnergyPLAN, H2RES</t>
  </si>
  <si>
    <t>Two energy system analysis models: A comparison of methodologies and results</t>
  </si>
  <si>
    <t>To compare the methodologies and results of two energy system analysis models, EnergyPLAN and H2RES, by applying them to the same case study of an island energy system.</t>
  </si>
  <si>
    <t>The two models, despite different focuses, produce very similar results when conducting a technical analysis of an electricity supply system, demonstrating potential for mutual improvement and validation.</t>
  </si>
  <si>
    <t>hour-by-hour calculations, analysis of systems with high shares of fluctuating renewables</t>
  </si>
  <si>
    <t>Aalborg University, University of Zagreb, Instituto Superior Te´cnico</t>
  </si>
  <si>
    <t>DK, PT</t>
  </si>
  <si>
    <t>https://doi.org/10.1016/j.energy.2006.10.014</t>
  </si>
  <si>
    <t>Lund@plan.aau.dk</t>
  </si>
  <si>
    <t>LUT Model</t>
  </si>
  <si>
    <t>Transition towards decarbonised power systems and its socio-economic impacts in West Africa</t>
  </si>
  <si>
    <t>BJ,BF,CV,CI,GM,GH,GN,GW,LR,ML,NE,NG,SN,SL,TG</t>
  </si>
  <si>
    <t>15</t>
  </si>
  <si>
    <t>To determine the least-cost, decarbonised power system pathways for the 15 ECOWAS member states from 2015 to 2050, considering various policy constraints.</t>
  </si>
  <si>
    <t>A fully renewable-based power system is the least-cost, least-GHG emitting, and most job-rich option for West Africa, with solar PV supplying 81-85% of electricity demand by 2050.</t>
  </si>
  <si>
    <t>https://doi.org/10.1016/j.renene.2020.03.085</t>
  </si>
  <si>
    <t>Henerica Tazvinga et al.</t>
  </si>
  <si>
    <t>Towards sustainable energy system options for improving energy access in Southern Africa</t>
  </si>
  <si>
    <t>To present and assess sustainable hybrid energy system options for increasing energy access and improving livelihoods in rural Sub-Saharan Africa, using a case study in Zimbabwe.</t>
  </si>
  <si>
    <t>A hybrid system comprising 5 kW PV, a 2.5 kW diesel generator, and a 2.4 kWh battery is the most cost-effective option for an off-grid rural community, with a cost of energy of USD 0.428/kWh.</t>
  </si>
  <si>
    <t>South African Weather Service, University of Johannesburg, Council for Scientific and Industrial Research</t>
  </si>
  <si>
    <t>https://doi.org/10.17159/2413-3051/2020/v31i1a6504</t>
  </si>
  <si>
    <t>henerica.tazvinga@weathersa.co.za</t>
  </si>
  <si>
    <t>Augustine Sadiq Okoh and Eyene Okpanachi</t>
  </si>
  <si>
    <t>Transcending energy transition complexities in building a carbon-neutral economy: The case of Nigeria</t>
  </si>
  <si>
    <t>To evaluate Nigeria's progress towards a carbon-neutral economy, identify barriers to the energy transition, and determine equitable pathways for decarbonization.</t>
  </si>
  <si>
    <t>The transition to a low-carbon economy is hindered by institutional inertia and inconsistent policies favouring fossil fuels. Accelerating carbon neutralization requires integrating all energy systems, particularly modern bioenergy and natural gas.</t>
  </si>
  <si>
    <t>Benue State University,University of South Wales</t>
  </si>
  <si>
    <t>https://doi.org/10.1016/j.cles.2023.100069</t>
  </si>
  <si>
    <t>sadiqok4u@yahoo.com</t>
  </si>
  <si>
    <t>Anteneh G. Dagnachew et al.</t>
  </si>
  <si>
    <t>IMAGE-TIMER</t>
  </si>
  <si>
    <t>Trade-oﬀs and synergies between universal electricity access and climate change mitigation in Sub-Saharan Africa</t>
  </si>
  <si>
    <t>AO, BF, BI, BJ, BW, CD, CF, CG, CI, CM, DJ, ER, ET, GA, GH, GM, GN, GQ, GW, KE, LR, LS, MG, ML, MR, MW, MZ, NA, NE, NG, RW, SD, SL, SN, SO, SS, SZ, TD, TG, TZ, UG, ZA, ZM, ZW</t>
  </si>
  <si>
    <t>44</t>
  </si>
  <si>
    <t>To analyze the key synergies and trade-offs between improving electricity access and climate mitigation in Sub-Saharan Africa.</t>
  </si>
  <si>
    <t>Achieving universal electricity access requires an annual investment of $27–33 billion until 2030. Climate policies can reduce this investment need by 20% through energy efficiency improvements, while the associated increase in CO2 emissions is negligible on a global scale.</t>
  </si>
  <si>
    <t>combines detailed electrification model with an IAM, assesses different consumption levels for urban/rural and income layers, uses high-resolution data</t>
  </si>
  <si>
    <t>large uncertainties in projections, aggregated regional data for some inputs, assumption of 100% grid connection in 2010, terrain roughness not addressed</t>
  </si>
  <si>
    <t>PBL Netherlands Environmental Assessment Agency, Copernicus Institute of Sustainable Development, Utrecht University</t>
  </si>
  <si>
    <t>https://doi.org/10.1016/j.enpol.2017.12.023</t>
  </si>
  <si>
    <t>Behrang Moradi et al.</t>
  </si>
  <si>
    <t>Towards resilient energy decisions: Integrating scenario-based weighting and Monte Carlo sensitivity in hybrid renewable system selection in Algeria</t>
  </si>
  <si>
    <t>To develop and apply a comprehensive framework combining techno-economic simulation and multi-criteria decision-making to evaluate and rank hybrid renewable energy systems for two distinct regions in Algeria.</t>
  </si>
  <si>
    <t>A fully solar-based system in Tamanrasset is the superior option in five out of six policy scenarios, proving more robustly optimal than a wind/diesel system in Adrar across economic, environmental, and social criteria.</t>
  </si>
  <si>
    <t>Islamic Azad University, Tehran, Iran, Islamic Azad University, Shahrekord, Iran, University of El Oued 39000. El Oued, Algeria</t>
  </si>
  <si>
    <t>IR, DZ</t>
  </si>
  <si>
    <t>https://doi.org/10.1016/j.rineng.2025.107020</t>
  </si>
  <si>
    <t>mehdi.jahangiri@iau.ac.ir</t>
  </si>
  <si>
    <t>Etiebet A. Udo et al.</t>
  </si>
  <si>
    <t>Towards Decarbonized Rural Electrification: Viability of a Renewable Hybrid Microgrid in Ibiaku Ikot Oku, Nigeria</t>
  </si>
  <si>
    <t>To conduct a techno-economic analysis and optimisation of a hybrid renewable microgrid for a rural community in Nigeria, assessing its viability and identifying the optimal configuration.</t>
  </si>
  <si>
    <t>The optimal PV–Wind–Diesel–Battery configuration is the most techno-economically viable option, achieving a Levelized Cost of Energy (LCOE) of US$0.197/kWh and a renewable fraction of 78.2%.</t>
  </si>
  <si>
    <t>University of Uyo</t>
  </si>
  <si>
    <t>https://doi.org/10.9734/jerr/2026/v28i31816</t>
  </si>
  <si>
    <t>ethiebet@yahoo.com</t>
  </si>
  <si>
    <t>M. A. Almaktar</t>
  </si>
  <si>
    <t>Towards an extensive exploitation of solar PV technology in Libya: Legislative, economic and environmental considerations</t>
  </si>
  <si>
    <t>To investigate the role of Feed-in Tariffs (FiT) in promoting investment in residential solar PV systems in Libya through a techno-economic and environmental analysis.</t>
  </si>
  <si>
    <t>A Feed-in Tariff (FiT) is vital for making residential solar PV investments profitable in Libya. The most favorable scenario yields a profit of LD 57,872 over the project lifetime with a FiT of 1 LD/kWh.</t>
  </si>
  <si>
    <t>Department of Electrical Power Technology, College of Electrical and Electronics Technology (CEET)</t>
  </si>
  <si>
    <t>https://doi.org/10.37376/ljst.v7i2.2289</t>
  </si>
  <si>
    <t>almokhtar@ceet.edu.ly</t>
  </si>
  <si>
    <t>Josephine Kaviti Musango and Andrea M. Bassi</t>
  </si>
  <si>
    <t>GUHET</t>
  </si>
  <si>
    <t>Towards a Systemic Assessment of Gendered Energy Transition in Urban Households</t>
  </si>
  <si>
    <t>To assess the gendered measures and the economic and socio-environmental effects of policy interventions, such as energy subsidies and efficiency measures, that promote urban household energy transition.</t>
  </si>
  <si>
    <t>Energy subsidy policies increase total energy consumption and can lead to negative socio-environmental impacts that worsen inequality. In contrast, energy efficiency policies reduce consumption of all fuel types and decrease associated negative impacts like health costs and emissions.</t>
  </si>
  <si>
    <t>https://doi.org/10.3390/en14217251</t>
  </si>
  <si>
    <t>jmusango@sun.ac.za</t>
  </si>
  <si>
    <t>El-Sayed, Marwa Adel et al.</t>
  </si>
  <si>
    <t>TOWARDS A FOSSIL FREE ENERGY PRODUCTION USING GIS MULTI-CRITERIA DECISION-MAKING SUPPORT TOOL</t>
  </si>
  <si>
    <t>To identify potential investment zones for solar and wind energy production in the Sinai Peninsula using a GIS-based multi-criteria decision-making approach.</t>
  </si>
  <si>
    <t>The analysis identified that 36% of the Sinai Peninsula is suitable for developing solar farms and 4% for wind farms. After accounting for other development needs, the net suitable area can produce up to 8.8 million MWh/year from solar and 249.4 MWh/year from wind.</t>
  </si>
  <si>
    <t>The British University in Egypt, Malmo University, Salford University</t>
  </si>
  <si>
    <t>EG, SE, GB</t>
  </si>
  <si>
    <t>https://www.researchgate.net/publication/323771774_TOWARDS_A_FOSSIL_FREE_ENERGY_PRODUCTION_USING_GIS_MULTI-CRITERIA_DECISION-MAKING_SUPPORT_TOOL</t>
  </si>
  <si>
    <t>Marwa.adel@bue.edu.eg</t>
  </si>
  <si>
    <t>Dominic Samoita et al.</t>
  </si>
  <si>
    <t>Towards 100% Renewable Energy: Incrementing Solar Electrification in Kenya</t>
  </si>
  <si>
    <t>To evaluate the techno-economic feasibility of optimizing grid-connected solar PV in Kenya's electricity system.</t>
  </si>
  <si>
    <t>It is technically and economically feasible to increase solar PV capacity to 4,601 MW, representing 32% of total generation, at a lower total annual system cost (970 MEUR) compared to the reference scenario (1246 MEUR).</t>
  </si>
  <si>
    <t>cost effectiveness, CO2 emissions reduction, reliability improvements, security of Kenya’s power system</t>
  </si>
  <si>
    <t>voltage and frequency stability not analyzed, energy storage not included</t>
  </si>
  <si>
    <t>Moi University, Aalborg University</t>
  </si>
  <si>
    <t>KE, DK</t>
  </si>
  <si>
    <t>https://doi.org/10.7176/JETP/14-3-03</t>
  </si>
  <si>
    <t>dsamoita@gmail.com</t>
  </si>
  <si>
    <t>Bachirou Djibo Boubé et al.</t>
  </si>
  <si>
    <t>Geospatial evaluation of solar potential for hydrogen production site suitability: GIS-MCDA approach for off-grid and utility or large-scale systems over Niger</t>
  </si>
  <si>
    <t>To develop a geospatial multi-criteria framework to assess site suitability for solar-based hydrogen production in Niger, considering off-grid, utility, and large-scale systems.</t>
  </si>
  <si>
    <t>Approximately 68% of Niger's territory is eligible for solar hydrogen systems. Suitability analysis identifies specific areas for off-grid, grid-connected, and large-scale export systems, with over 54% of eligible land being strongly suitable for large-scale export using desalinated water.</t>
  </si>
  <si>
    <t>Abdou Moumouni University, TH K¨oln (University of Applied Sciences)</t>
  </si>
  <si>
    <t>https://doi.org/10.1016/j.egyr.2025.01.032</t>
  </si>
  <si>
    <t>djibo.bachirou06@gmail.com</t>
  </si>
  <si>
    <t>Mebratu Adamu Assegie</t>
  </si>
  <si>
    <t>The Techno-Economic Feasibility Analysis of Integrating Wind Power Pumped Hydro-Storage System to the Existing Hydroelectric Power Plants in Ethiopia (Case of the Koka Hydropower Plant)</t>
  </si>
  <si>
    <t>To analyze the techno-economic feasibility of integrating a wind-powered pumped hydro storage system with the Koka Hydropower Plant in Ethiopia to enhance its reservoir volume and efficiency.</t>
  </si>
  <si>
    <t>Integrating a wind-powered pumped hydro storage system is the best solution for the energy security of existing hydropower plants in Ethiopia. It is more profitable than using either grid power or diesel generators for pumping water.</t>
  </si>
  <si>
    <t>https://doi.org/10.20372/nadre/5039</t>
  </si>
  <si>
    <t>Katia D.S. Gomes et al.</t>
  </si>
  <si>
    <t>The role of transport sector integration in achieving high shares of renewable energy in African islands: The case of Santiago, Cabo Verde</t>
  </si>
  <si>
    <t>To assess the role of electric vehicles (EVs) and vehicle-to-grid (V2G) services in facilitating high renewable energy integration in the energy system of Santiago Island, Cabo Verde.</t>
  </si>
  <si>
    <t>Vehicle-to-grid (V2G) services can significantly increase renewable energy penetration, making a fully renewable power system with a high share of electric vehicles technically and economically feasible by 2050.</t>
  </si>
  <si>
    <t>first high-resolution modelling, hourly-resolved analysis, assessment of short and long-term policy implications</t>
  </si>
  <si>
    <t>assumes same demand curve shape, assumes existing grid infrastructure is sufficient, simplified PHS operation, focuses on private BEVs, battery degradation not considered</t>
  </si>
  <si>
    <t>RWTH Aachen University</t>
  </si>
  <si>
    <t>https://doi.org/10.1016/j.energy.2025.137868</t>
  </si>
  <si>
    <t>dos.santos.gomes@controlling.rwth-aachen.de</t>
  </si>
  <si>
    <t>I. Lima et al.</t>
  </si>
  <si>
    <t>The Role of Pumped Storage in the Integration of Renewable Energies: Planning the Expansion of Electricity Generation on Santiago Island, Cabo Verde</t>
  </si>
  <si>
    <t>To evaluate the impact of integrating renewable energy and storage solutions, particularly pumped storage, into Santiago Island’s power system by modeling future scenarios for 2030.</t>
  </si>
  <si>
    <t>Pumped storage is crucial for enabling higher renewable energy penetration. A scenario combining renewable expansion with energy efficiency measures achieves the highest renewable share (46.1%), the greatest emissions reduction, and lower system costs.</t>
  </si>
  <si>
    <t>suitable for energy planning</t>
  </si>
  <si>
    <t>inability to simulate pumped storage in both charge and discharge modes simultaneously, battery simulation limited to optimized scenarios</t>
  </si>
  <si>
    <t>University of La Laguna, University of Cabo Verde</t>
  </si>
  <si>
    <t>ES, CV</t>
  </si>
  <si>
    <t>https://doi.org/10.24084/reepqj25-385</t>
  </si>
  <si>
    <t>alu0101693545@ull.edu.es</t>
  </si>
  <si>
    <t>Alexandros Korkovelos et al.</t>
  </si>
  <si>
    <t>The Role of Open Access Data in Geospatial Electriﬁcation Planning and the Achievement of SDG7. An OnSSET-Based Case Study for Malawi</t>
  </si>
  <si>
    <t>To illustrate the role of open access data and models in electrification planning by developing an electrification investment scenario for Malawi using the OnSSET toolkit.</t>
  </si>
  <si>
    <t>Off-grid PV is the least-cost electrification option for 67.4% of Malawians, while grid extension can connect 32.6% of the population by 2030, at a total cost of $1.83 billion.</t>
  </si>
  <si>
    <t>KTH Royal Institute of Technology, The World Bank Group</t>
  </si>
  <si>
    <t>SE, US</t>
  </si>
  <si>
    <t>https://doi.org/10.3390/en12071395</t>
  </si>
  <si>
    <t>alekor@kth.se</t>
  </si>
  <si>
    <t>Yasser Fathi Nassar et al.</t>
  </si>
  <si>
    <t>The role of hybrid renewable energy systems in covering power shortages in public electricity grid: An economic, environmental and technical optimization analysis</t>
  </si>
  <si>
    <t>To determine the optimal size of a grid-connected hybrid renewable energy system (PV, wind, PHS) to cover Libya's national electricity shortage.</t>
  </si>
  <si>
    <t>The optimal system to cover Libya's electricity deficit consists of 6000 MW of PV, 385 MW of wind, and 762,161 MWh of pumped hydro storage, achieving a levelized cost of electricity of $132.1/MWh.</t>
  </si>
  <si>
    <t>Wadi Alshatti University, Islamic University of Gaza, Imperial College London</t>
  </si>
  <si>
    <t>LY, PS, GB</t>
  </si>
  <si>
    <t>https://doi.org/10.1016/j.est.2024.115224</t>
  </si>
  <si>
    <t>RE4AFAGRI platform</t>
  </si>
  <si>
    <t>The role of agriculture for achieving renewable energy-centered sustainable development objectives in rural Africa</t>
  </si>
  <si>
    <t>To assess the role of agricultural water and energy demand in shaping infrastructure and investment requirements for achieving rural sustainable development objectives in Zambia.</t>
  </si>
  <si>
    <t>Scenarios with greater ambition in expanding irrigation and agricultural productivity lead to improved diffusion and economic feasibility of infrastructure for universal energy access, particularly for off-grid systems.</t>
  </si>
  <si>
    <t>integrated modelling, explicit focus on Nexus interlinkages, multi-level, open-source</t>
  </si>
  <si>
    <t>no dynamic representation of river flow and storage, upstream-downstream responses not factored in, uncertainty in parameter space not fully characterized</t>
  </si>
  <si>
    <t>International Institute for Applied Systems Analysis (IIASA), Centro Euro-Mediterraneo Sui Cambiamenti Climatici, RFF-CMCC European Institute on Economics and the Environment, University of Cape Town (UCT), Dipartimento di Ingegneria dell’Ambiente, del Territorio e delle Infrastructure, Politecnico di Torino, TFE Africa, HEAS AG, School of Engineering, University of Zambia</t>
  </si>
  <si>
    <t>AT, IT, ZA, CH, ZM</t>
  </si>
  <si>
    <t>https://doi.org/10.1016/j.envdev.2024.101098</t>
  </si>
  <si>
    <t>falchetta@iiasa.ac.at</t>
  </si>
  <si>
    <t>K.E. Enongene et al.</t>
  </si>
  <si>
    <t>The potential of solar photovoltaic systems for residential homes in Lagos city of Nigeria</t>
  </si>
  <si>
    <t>To assess the technical, economic, and environmental potential of solar PV systems for different residential building types in the Lagos Metropolitan Area of Nigeria.</t>
  </si>
  <si>
    <t>Solar PV systems are technically feasible for residential buildings in Lagos, with an LCOE ranging from $0.398 to $0.743/kWh. This makes them economically viable compared to diesel generators but more expensive than grid electricity. These systems could reduce annual GHG emissions by 63.2% compared to the grid.</t>
  </si>
  <si>
    <t>FOKABS INC, Oxford Brookes University, Kogi State University, Akanu Ibiam Federal Polytechnic Unwana, University of Nigeria Nsukka</t>
  </si>
  <si>
    <t>CA,GB,NG</t>
  </si>
  <si>
    <t>https://doi.org/10.1016/j.jenvman.2019.04.039</t>
  </si>
  <si>
    <t>enongenekevin@yahoo.com</t>
  </si>
  <si>
    <t>Korbinian Götz et al.</t>
  </si>
  <si>
    <t>The potential of electric agriculture and mobility for the least-cost rural electrification strategy in Sub-Saharan Africa</t>
  </si>
  <si>
    <t>NG,TD</t>
  </si>
  <si>
    <t>To quantify the impact of electric vehicles (EVs) and electric tractors (ETs) on least-cost rural electrification strategies in Nigeria and Chad.</t>
  </si>
  <si>
    <t>Integrating electric vehicles (EVs) and electric tractors (ETs) can lower the levelized cost of electricity (LCOE) in Nigeria by an average of 54% and 49% respectively. In Chad, this integration makes mini-grids the least-cost supply option for 60% of the newly connected population.</t>
  </si>
  <si>
    <t>Technical University of Munich, School of Engineering &amp; Design, Department of Mobility Systems Engineering, Institute of Automotive Technology</t>
  </si>
  <si>
    <t>https://doi.org/10.1016/j.esd.2024.101581</t>
  </si>
  <si>
    <t>korbinian.goetz@tum.de</t>
  </si>
  <si>
    <t>Remember Samu et al.</t>
  </si>
  <si>
    <t>The potential and economic viability of wind farms in Zimbabwe</t>
  </si>
  <si>
    <t>To analyze the economic viability and potential of grid-connected 10 MW wind farms in 28 locations across Zimbabwe.</t>
  </si>
  <si>
    <t>The energy production cost for 10 MW wind farms ranges from US$77.23/MWh to US$129.46/MWh, indicating that all 28 sites studied are profitable and feasible for investment.</t>
  </si>
  <si>
    <t>Murdoch University, Middle East Technical University Northern, Victoria University</t>
  </si>
  <si>
    <t>AU, TR</t>
  </si>
  <si>
    <t>https://doi.org/10.1080/15435075.2019.1671424</t>
  </si>
  <si>
    <t>cagil.ozansoy@vu.edu.au</t>
  </si>
  <si>
    <t>Samuel Asumadu-Sarkodie and Phebe Asantewaa Owusu</t>
  </si>
  <si>
    <t>The potential and economic viability of wind farms in Ghana</t>
  </si>
  <si>
    <t>To evaluate the potential and economic feasibility of wind farm projects at 11 locations in Ghana.</t>
  </si>
  <si>
    <t>Five of the eleven studied locations in Ghana are profitable for wind farm development, with energy production costs lower than the regional average.</t>
  </si>
  <si>
    <t>Middle East Technical University, Northern Cyprus Campus</t>
  </si>
  <si>
    <t>https://doi.org/10.1080/15567036.2015.1122680</t>
  </si>
  <si>
    <t>samuel.sarkodie@metu.edu.tr</t>
  </si>
  <si>
    <t>Jeffrey Dankwa Ampah et al.</t>
  </si>
  <si>
    <t>The overarching role of electric vehicles, power‑to‑hydrogen, and pumped hydro storage technologies in maximizing renewable energy integration and power generation in Sub-Saharan Africa</t>
  </si>
  <si>
    <t>To assess pathways for decarbonizing Ghana's energy sector by maximizing renewable energy penetration through the integration of electric vehicles, power-to-hydrogen, and pumped hydro storage.</t>
  </si>
  <si>
    <t>A high renewable energy penetration scenario for 2030, integrating EVs, P2H, and PHS, can increase solar and wind's share in electricity production to 26.5% and 30.9% respectively, while reducing total annual system costs by 12% and CO2 emissions by over 22% compared to the business-as-usual scenario.</t>
  </si>
  <si>
    <t>Tianjin University, Cyprus International University, Ural Federal University, University of Liberia, Chengdu University of Technology</t>
  </si>
  <si>
    <t>CN, TR, RU, LR</t>
  </si>
  <si>
    <t>https://doi.org/10.1016/j.est.2023.107602</t>
  </si>
  <si>
    <t>boomfem@cdut.edu.cn, haifengliu@tju.edu.cn</t>
  </si>
  <si>
    <t>Francis I Ibitoye</t>
  </si>
  <si>
    <t>The millennium development goals and household energy requirements in Nigeria</t>
  </si>
  <si>
    <t>To analyze household energy requirements in Nigeria up to 2020 by comparing a reference scenario with a scenario where the Millennium Development Goals for energy access and living conditions are met.</t>
  </si>
  <si>
    <t>To achieve the Millennium Development Goals, household electricity consumption would need to increase by 41% and the use of modern cooking fuels would more than double by 2020, reducing fuelwood consumption but increasing cumulative non-biogenic CO2 emissions by 56%.</t>
  </si>
  <si>
    <t>Centre for Energy Research and Development, Obafemi Awolowo University</t>
  </si>
  <si>
    <t>https://doi.org/10.1186/2193-1801-2-529</t>
  </si>
  <si>
    <t>fibitoye@cerd.gov.ng</t>
  </si>
  <si>
    <t>Ariane Millot et al.</t>
  </si>
  <si>
    <t>OSeMOSYS-FlexTool</t>
  </si>
  <si>
    <t>The map behind the roadmap—Introducing a geospatial energy model for utility-scale solar and wind power buildout in Kenya</t>
  </si>
  <si>
    <t>To introduce and apply a combined geospatial capacity expansion and dispatch optimization model to analyze the drivers of utility-scale solar and wind power buildout in Kenya.</t>
  </si>
  <si>
    <t>The optimal site selection for solar and wind power is a non-trivial function of resource strength, grid expansion costs, and temporal generation profiles, not just capacity factors alone.</t>
  </si>
  <si>
    <t>highly replicable, explicit geospatial dimension, open-source workflows</t>
  </si>
  <si>
    <t>islanded system assumption, static grid expansion cost, on-grid only</t>
  </si>
  <si>
    <t>Imperial College London, University College London, The Centre for Global Equality, University of Cambridge, Strathmore University, Energy and Petroleum Regulatory Authority (EPRA), World Resources Institute (WRI), Vrije Universiteit Brussel (VUB)</t>
  </si>
  <si>
    <t>UK, KE, ET, BE</t>
  </si>
  <si>
    <t>Kenyan Ministry of Energy and Petroleum</t>
  </si>
  <si>
    <t>https://doi.org/10.1016/j.crsus.2024.100222</t>
  </si>
  <si>
    <t>p.lubello@ucl.ac.uk</t>
  </si>
  <si>
    <t>The M-LED platform: advancing electricity demand assessment for communities living in energy poverty</t>
  </si>
  <si>
    <t>To introduce the M-LED platform for granular, multi-sectoral electricity demand estimation in energy-poor communities and to demonstrate its application for a national case study in Kenya.</t>
  </si>
  <si>
    <t>Accounting for non-residential sectors (healthcare, education, commercial, and agriculture) more than doubles the estimated yearly potential electricity demand compared to a residential-only assessment, with non-residential uses accounting for approximately 53% of the total.</t>
  </si>
  <si>
    <t>Fondazione Eni Enrico Mattei (FEEM), Free University of Bozen-Bolzano, Politecnico di Milano, European Commission, Joint Research Centre (JRC), John Hopkins University SAIS, Sciences Po PSIA</t>
  </si>
  <si>
    <t>IT, US, FR</t>
  </si>
  <si>
    <t>https://doi.org/10.1088/1748-9326/ac0cab</t>
  </si>
  <si>
    <t>Mokhtar Hosny Akl and Sherif Ahmed Sheta</t>
  </si>
  <si>
    <t>The Integration of Stand Alone Photovoltaic Systems in the Development of the Residential Buildings in Al Burullus Graduates Villages</t>
  </si>
  <si>
    <t>To develop a reliable stand-alone photovoltaic (SAPV) system for a self-sufficient economic housing prototype in the Al-Burullus Graduates Villages in Egypt.</t>
  </si>
  <si>
    <t>A 4.56 kWp stand-alone PV system, consisting of 76 modules and a battery bank, can supply 96.9% of the annual electricity demand for a modified residential unit.</t>
  </si>
  <si>
    <t>Faculty of Engineering - Mansoura University</t>
  </si>
  <si>
    <t>https://doi.org/10.58491/2735-4202.3104</t>
  </si>
  <si>
    <t>mokhtarakl@mans.edu.eg</t>
  </si>
  <si>
    <t>B.A. Brand</t>
  </si>
  <si>
    <t>The integration of renewable energies into the electricity systems of North Africa</t>
  </si>
  <si>
    <t>MA,DZ,TN,LY,EG</t>
  </si>
  <si>
    <t>COMELEC, EAPP</t>
  </si>
  <si>
    <t>To analyze the cost-efficient integration of renewable electricity sources into the North African electricity systems, assessing impacts on the conventional power system, transmission infrastructure, and technology choices.</t>
  </si>
  <si>
    <t>Cost-efficient renewable integration requires prioritizing wind and PV over more expensive CSP at low penetration levels. Transnational cooperation via interconnectors is crucial for realizing significant economic benefits.</t>
  </si>
  <si>
    <t>Universiteit Utrecht,Institute of Energy Economics at the University of Cologne (EWI),Wuppertal Institute for Climate, Environment and Energy</t>
  </si>
  <si>
    <t>NL,DE</t>
  </si>
  <si>
    <t>https://dspace.library.uu.nl/handle/1874/308493</t>
  </si>
  <si>
    <t>Stuart Daniel James et al.</t>
  </si>
  <si>
    <t>The hybrid renewable energy community approach (HyRECA): Synergising electricity access with bush encroachment mitigation in rural Southern Africa</t>
  </si>
  <si>
    <t>To assess the economic feasibility of hybrid renewable energy systems using encroacher bush biomass for rural electrification in Southern Africa, determine affordable electricity access tiers, and quantify the potential for bush encroachment mitigation.</t>
  </si>
  <si>
    <t>PV/biomass/battery systems are the most cost-effective solution for off-grid communities (LCOE 0.246 $/kWh), achieving 100% renewable energy. In grid-connected contexts, PV/diesel/grid combinations are cheaper (LCOE 0.117 $/kWh) but result in higher CO2 emissions.</t>
  </si>
  <si>
    <t>ECRI, Deggendorf Institute of Technology, ENS, Technical University of Munich, ORI, University of Botswana, School for Climate Studies, Stellenbosch University, Faculty of Sciences, Botswana International University of Science &amp; Technology, HySON – Institut für Angewandte Wasserstoffforschung Sonneberg gGmbH, InES, Technische Hochschule Ingolstadt</t>
  </si>
  <si>
    <t>DE, BW, ZA</t>
  </si>
  <si>
    <t>https://doi.org/10.1016/j.rset.2025.100136</t>
  </si>
  <si>
    <t>stuart.james@th-deg.de</t>
  </si>
  <si>
    <t>T.M. Tawfik et al.</t>
  </si>
  <si>
    <t>The Environmental and Economic Benefits of a Hybrid Renewable Energy System Considering Demand Side Management</t>
  </si>
  <si>
    <t>To conduct a techno-enviro-economic evaluation of a hybrid renewable energy system, with and without demand-side management, to supply a research farm in Egypt.</t>
  </si>
  <si>
    <t>Implementing demand-side management (DSM) reduces the net present cost (NPC) by 14.8%, cost of energy (COE) by 14%, and CO2 emissions by 25% for the optimal hybrid system.</t>
  </si>
  <si>
    <t>National Research Centre (NRC), Benha University</t>
  </si>
  <si>
    <t>https://doi.org/10.20508/ijrer.v12i2.12998.g8459</t>
  </si>
  <si>
    <t>Tawfik_mohamed1410@yahoo.com</t>
  </si>
  <si>
    <t>World Bank</t>
  </si>
  <si>
    <t>Sami Kamel and Carol Dahl</t>
  </si>
  <si>
    <t>The economics of hybrid power systems for sustainable desert agriculture in Egypt</t>
  </si>
  <si>
    <t>To analyze the economics of renewable energy technologies for remote agricultural applications in Egypt and compare hybrid power systems with the incumbent diesel-only generation technology.</t>
  </si>
  <si>
    <t>Hybrid power systems are less costly than diesel-only generation from a net present cost perspective, even when accounting for high diesel fuel price subsidies.</t>
  </si>
  <si>
    <t>UNEP Risoe Center, Risoe National Laboratory, Colorado School of Mines</t>
  </si>
  <si>
    <t>DK, US</t>
  </si>
  <si>
    <t>https://doi.org/10.1016/j.energy.2004.02.004</t>
  </si>
  <si>
    <t>sami.kamel@risoe.dk</t>
  </si>
  <si>
    <t>SH. A. Salem et al.</t>
  </si>
  <si>
    <t>The Economic Sizing of Hybrid Energy System and Reducing GHG Emissions for Drive a Small RO Plant in NRC Noubarya Farm, Egypt</t>
  </si>
  <si>
    <t>To design and determine the optimal techno-economic and environmental sizing for a hybrid renewable energy system to power a small-scale reverse osmosis desalination plant in Egypt.</t>
  </si>
  <si>
    <t>The optimal hybrid power system configuration is PV/Wind/Diesel/Battery, with a levelized cost of energy of $0.274/kWh and a renewable fraction of 87.1%.</t>
  </si>
  <si>
    <t>National Research Centre,Combustion and Energy Technology Lab, Mechanical Engineering Department, Shoubra Faculty of Engineering, Benha University</t>
  </si>
  <si>
    <t>https://doi.org/10.21608/jisse.2025.347669.1101</t>
  </si>
  <si>
    <t>e_shymaasalem@yahoo.com</t>
  </si>
  <si>
    <t>Ramadan R. Ahmed and Gabrel A. Mehoub</t>
  </si>
  <si>
    <t>The economic and environmental impact of feeding a school with renewable energy</t>
  </si>
  <si>
    <t>To design and simulate a renewable energy system using wind and solar energy for a high school in Gharyan, Libya, and to study its technical, economic, and environmental impacts.</t>
  </si>
  <si>
    <t>The most cost-effective system is a hybrid PV/wind/battery configuration with a 10% capacity shortage, achieving a cost of energy of $0.432/kWh and reducing CO2 emissions by 25,093 kg per year.</t>
  </si>
  <si>
    <t>Higher Institute of Science and Technology</t>
  </si>
  <si>
    <t>https://doi.org/10.62341/rrgm2728</t>
  </si>
  <si>
    <t>r_rajab2003@hinstitute-bcv.edu.ly</t>
  </si>
  <si>
    <t>Adimchinobi Asiegbu et al.</t>
  </si>
  <si>
    <t>The design and analysis of an advanced hybrid renewable energy microgrid for Cyangugu Remote rural community in Rwanda using Homer Pro</t>
  </si>
  <si>
    <t>To design and analyze an optimal hybrid renewable energy microgrid for the Cyangugu rural community in Rwanda to provide access to modern, clean, and reliable energy.</t>
  </si>
  <si>
    <t>A microgrid combining hydrokinetics, hydro-energy, and battery storage is the most cost-effective configuration, with a simple payback period of 2.6 years. Wind energy is not a recommended source for this location due to low and unpredictable output.</t>
  </si>
  <si>
    <t>https://doi.org/10.1201/9781003496724-22</t>
  </si>
  <si>
    <t>Florian Egli et al.</t>
  </si>
  <si>
    <t>The cost of electrifying all households in 40 Sub-Saharan African countries by 2030</t>
  </si>
  <si>
    <t>AO,BF,BI,BJ,BW,CD,CF,CG,CM,ER,ET,GA,GH,GM,GN,GQ,GW,KE,LR,LS,MG,MR,MW,MZ,NA,NE,NG,RW,SD,SN,SO,SS,SZ,TD,TG,TZ,UG,ZA,ZM,ZW</t>
  </si>
  <si>
    <t>40</t>
  </si>
  <si>
    <t>To estimate granular and spatially explicit levelized costs of electricity and costs per person per day for electrifying all households in 40 Sub-Saharan African countries by 2030.</t>
  </si>
  <si>
    <t>Solar-powered mini-grids and standalone systems drastically lower the cost of electrifying remote and high-cost areas. On average, least-cost electrification in Sub-Saharan Africa at Tier 3 can be provided at 14c USD/kWh or 7c USD per person per day.</t>
  </si>
  <si>
    <t>ETH Zurich, University College London, Kigali Collaborative Research Center, Massachusetts Institute of Technology, Princeton University</t>
  </si>
  <si>
    <t>CH,GB,RW,US</t>
  </si>
  <si>
    <t>https://doi.org/10.1038/s41467-023-40612-3</t>
  </si>
  <si>
    <t>florian.egli@gess.ethz.ch</t>
  </si>
  <si>
    <t>S. R. Joseph et al.</t>
  </si>
  <si>
    <t>The Contribution of Nuclear and Other Low Carbon Electricity Generation Technologies towards Nigeria’s Carbon Neutrality Journey</t>
  </si>
  <si>
    <t>To model Nigeria's energy supply needs and assess the contribution of nuclear and other low-carbon technologies towards achieving carbon neutrality targets.</t>
  </si>
  <si>
    <t>Nuclear and hydropower are the primary alternatives for future electricity production to achieve carbon neutrality, suppressing fossil fuel generation under a CO2 emission constraint.</t>
  </si>
  <si>
    <t>Nigerian Nuclear Regulatory Authority (NNRA) Abuja., Nigerian Television Authority, Yola.</t>
  </si>
  <si>
    <t>11.5%</t>
  </si>
  <si>
    <t>https://doi.org/10.4314/dujopas.v8i2a.13</t>
  </si>
  <si>
    <t>sojareuben@gmail.com</t>
  </si>
  <si>
    <t>Sarah Golobish et al.</t>
  </si>
  <si>
    <t>The Burden of the Broken Grid: Modelling power-sector reliability to support low carbon development in Nigeria</t>
  </si>
  <si>
    <t>To explore the impacts of improved power plant availability on alternative development pathways for Nigeria's power sector and its ability to meet climate commitments.</t>
  </si>
  <si>
    <t>Improving power plant reliability nearly halves total system costs and emissions. Nigeria cannot meet its 2021 Nationally Determined Contributions (NDCs) without such improvements.</t>
  </si>
  <si>
    <t>limited access to Nigeria-specific data,simplification of the geographic complexity of the grid,focused solely on the power system</t>
  </si>
  <si>
    <t>Imperial College London,Loughborough University</t>
  </si>
  <si>
    <t>https://doi.org/10.1016/j.esr.2025.101784</t>
  </si>
  <si>
    <t>R.Yeganyan1@lboro.ac.uk</t>
  </si>
  <si>
    <t>Rasaki T. James et al.</t>
  </si>
  <si>
    <t>Systems Thinking System Dynamics (ST/SD)</t>
  </si>
  <si>
    <t>The Application of Systems Thinking System Dynamics (ST/SD) Tool to Analyse Oil and Gas Operations Environmental Sustainability Issues in the Niger Delta Region of Nigeria</t>
  </si>
  <si>
    <t>To apply the Systems Thinking System Dynamics (ST/SD) tool to analyse environmental sustainability issues resulting from oil and gas operations in the Niger Delta region of Nigeria.</t>
  </si>
  <si>
    <t>Oil and gas operations in the Niger Delta lead to severe environmental degradation, negatively impacting livelihoods and public health, with gas flaring causing a high incidence of respiratory problems among residents.</t>
  </si>
  <si>
    <t>Glasgow Caledonian University, London</t>
  </si>
  <si>
    <t>https://doi.org/10.22624/AIMS/ACCRACROSSBORDER2023V2P1</t>
  </si>
  <si>
    <t>RrasakiTanimowo.James@gcu.ac.uk</t>
  </si>
  <si>
    <t>Abdullahi Abubakar Mas’ud</t>
  </si>
  <si>
    <t>The Application of Homer Optimization Software to Investigate the Prospects of Hybrid Renewable Energy System in Rural Communities of Sokoto in Nigeria</t>
  </si>
  <si>
    <t>To investigate the prospects and cost-effectiveness of a standalone PV/wind hybrid system for rural communities in Sokoto, Nigeria.</t>
  </si>
  <si>
    <t>A standalone PV/wind system is feasible for rural communities in Sokoto, with an initial capital cost of $249,910.24 and a payback period of 5 years, providing a 100% pollution-free energy system.</t>
  </si>
  <si>
    <t>Jubail Industrial College</t>
  </si>
  <si>
    <t>https://doi.org/10.11591/ijece.v7i2.pp596-603</t>
  </si>
  <si>
    <t>A. A. Umar et al.</t>
  </si>
  <si>
    <t>Techo-Economic Optimization of Hybrid Renewable Energy Resources for Electrical Power Generation: A Case Study Jibia General Hospital</t>
  </si>
  <si>
    <t>To conduct a techno-economic optimization for a standalone hybrid PV, Wind, and Battery renewable energy system to supply power to the Jibia General Hospital in Katsina State, Nigeria.</t>
  </si>
  <si>
    <t>The hybrid PV/Wind/Battery configuration was found to be the most economically viable option, with a Levelized Cost of Energy (LCOE) of ₦29.48/kWh, which is lower than standalone PV/Battery (₦44.14/kWh) or Wind/Battery (₦29.63/kWh) systems.</t>
  </si>
  <si>
    <t>Ahmadu Bello University, Zaria, Nigeria, Jubail Industrial College, Royal Commission for Jubail and Yanbu, Saudi Arabia</t>
  </si>
  <si>
    <t>NG, SA</t>
  </si>
  <si>
    <t>https://doi.org/10.5455/nje.2023.30.01.08</t>
  </si>
  <si>
    <t>umaraa@abu.edu.ng</t>
  </si>
  <si>
    <t>Michael O Dioha et al.</t>
  </si>
  <si>
    <t>Technology options and optimal pathways to a net-zero electricity system in Nigeria across different timelines</t>
  </si>
  <si>
    <t>To explore the optimal technology mix and costs for achieving a net-zero electricity system in Nigeria across different timelines (2050, 2060, and 2070), considering restrictions on firm low-carbon technologies.</t>
  </si>
  <si>
    <t>Solar power is a pivotal component in all net-zero scenarios, but firm low-carbon technologies like nuclear are vital for cost-effective transitions. The total system cost is consistently lower in net-zero scenarios compared to business-as-usual, despite higher initial investments.</t>
  </si>
  <si>
    <t>technology-rich, bottom-up, systematic approach to uncertainty</t>
  </si>
  <si>
    <t>stylized, national level modeling, operational constraints not explicitly considered, lack of Nigeria-specific data</t>
  </si>
  <si>
    <t>Clean Air Task Force, Pan-Atlantic University</t>
  </si>
  <si>
    <t>US, NG</t>
  </si>
  <si>
    <t>https://doi.org/10.1088/2516-1083/ae2bd7</t>
  </si>
  <si>
    <t>mdioha@catf.us, michael@dioha.us</t>
  </si>
  <si>
    <t>Harald Winkler et al.</t>
  </si>
  <si>
    <t>Technology learning for renewable energy: Implications for South Africa’s long-term mitigation scenarios</t>
  </si>
  <si>
    <t>To analyze the impact of technology learning on the cost-effectiveness of renewable energy for climate change mitigation in South Africa's electricity sector.</t>
  </si>
  <si>
    <t>Including technology learning assumptions dramatically reduces the mitigation costs of renewable energy, turning a 27% renewable electricity scenario from a cost into a net saving, and reducing the cost of a 50% scenario to near zero.</t>
  </si>
  <si>
    <t>identifies most cost-effective technology solutions</t>
  </si>
  <si>
    <t>lack of data to apply technology learning to all technologies</t>
  </si>
  <si>
    <t>Energy Research Centre, University of Cape Town, PJ Carew Consulting</t>
  </si>
  <si>
    <t>Department of Environmental Affairs and Tourism</t>
  </si>
  <si>
    <t>3%, 10%, 15%</t>
  </si>
  <si>
    <t>https://doi.org/10.1016/j.enpol.2009.06.062</t>
  </si>
  <si>
    <t>Latif Bukari Rashid et al.</t>
  </si>
  <si>
    <t>Technoeconomic Feasibility of Renewable Energy Systems for Sporting Stadiums</t>
  </si>
  <si>
    <t>To investigate the technoeconomic feasibility and environmental benefits of integrating solar and wind energy systems into six stadiums in Côte d’Ivoire for the 2024 AFCON.</t>
  </si>
  <si>
    <t>Hybrid solar-wind systems for the stadiums are economically viable, with payback periods under 2 years and high internal rates of return, and can cumulatively reduce annual CO2 emissions by 6,518.25 metric tonnes.</t>
  </si>
  <si>
    <t>Department of Renewable Energy Engineering, University of Mines and Technology</t>
  </si>
  <si>
    <t>https://doi.org/10.1155/er/9701161</t>
  </si>
  <si>
    <t>rn-lbrashid5519@st.umat.edu.gh</t>
  </si>
  <si>
    <t>David Caulker et al.</t>
  </si>
  <si>
    <t>Technoeconomic Assessment and Robust Validation of Hydropower Expansion Pathways under Deep Uncertainty: A Case Study of the Expansion of Bumbuna Hydroelectric Power in Sierra Leone</t>
  </si>
  <si>
    <t>To evaluate resilient hydropower expansion strategies for Sierra Leone's power sector by integrating a techno-economic optimization model (OSeMOSYS) with a Robust Decision Making (RDM) framework to assess pathways under deep uncertainty.</t>
  </si>
  <si>
    <t>Hydropower expansion scenarios that include the Yiben reservoir achieve nearly 100% renewable generation by 2030, deliver lower system costs, and demonstrate robustness across a wide range of uncertain futures.</t>
  </si>
  <si>
    <t>integration of optimization model with Robust Decision Making, systematic validation under deep uncertainty, enhanced credibility and policy relevance</t>
  </si>
  <si>
    <t>captures only direct combustion-based emissions, excludes lifecycle emissions, assumes centralized decision-maker, assumes perfect foresight</t>
  </si>
  <si>
    <t>University of Sierra Leone, Loughborough University, Imperial College London, Universidad Industrial de Satander, Foreign Commonwealth and Development Office</t>
  </si>
  <si>
    <t>SL,GB,CO</t>
  </si>
  <si>
    <t>https://doi.org/10.33774/coe-2026-lcrh3</t>
  </si>
  <si>
    <t>Techno-environmental optimal sizing and dynamic behavior of a hybrid system feeding a large-scale SWRO desalination system: The case of Djerba Island, Tunisia</t>
  </si>
  <si>
    <t>To determine the optimal technical, economic, and environmental architecture of a hybrid renewable energy system to power a large-scale desalination plant on Djerba Island, Tunisia.</t>
  </si>
  <si>
    <t>The optimal on-grid system consists of 60.513 MWp of solar PV and 13.64 MW of wind turbines with battery storage, reducing the cost of desalinated water from 0.585 $/m3 to 0.414 $/m3.</t>
  </si>
  <si>
    <t>Energy and Thermal Systems Laboratory, National Engineering School of Monastir, Monastir, Tunisia, Laboratory of Thermal Processes, Research and Technologies Centre of Energy, Tunis, Tunisia</t>
  </si>
  <si>
    <t>https://doi.org/10.1177/01445987241285463</t>
  </si>
  <si>
    <t>hmdimohamed@gmail.com</t>
  </si>
  <si>
    <t>Michael I. Ekpoh et al.</t>
  </si>
  <si>
    <t>Techno-Economics Analysis of an Off-Grid Hybrid Power System for Rural Areas in Nigeria</t>
  </si>
  <si>
    <t>To analyze the techno-economic viability of an off-grid hybrid power system for the Uzere community in Delta State, Nigeria.</t>
  </si>
  <si>
    <t>An optimized hybrid system combining gas generators, solar PV, and battery storage yields a Levelized Cost of Energy (LCOE) of ₦120.48/kWh and reduces CO2 emissions by 30% compared to a gas-only system.</t>
  </si>
  <si>
    <t>Delta State University</t>
  </si>
  <si>
    <t>https://doi.org/10.61448/jerisd32251</t>
  </si>
  <si>
    <t>maimykekpoh@gmail.com</t>
  </si>
  <si>
    <t>Techno-economical study of hybrid power system for a remote village in Algeria</t>
  </si>
  <si>
    <t>To assess the techno-economic feasibility of a wind-diesel hybrid system for a remote village in Algeria.</t>
  </si>
  <si>
    <t>A wind-diesel hybrid system becomes economically feasible at a wind speed of 5.48 m/s or more and a fuel price of 0.162$/L or more.</t>
  </si>
  <si>
    <t>Electricity &amp; Gas National Enterprise (Sonelgaz), University of Sciences and Technology of Oran, University of Be´char</t>
  </si>
  <si>
    <t>https://doi.org/10.1016/j.energy.2008.01.016</t>
  </si>
  <si>
    <t>y_himri@yahoo.com</t>
  </si>
  <si>
    <t>Riyadh Bouddou et al.</t>
  </si>
  <si>
    <t>Techno-economic-environmental optimization of grid-connected hybrid microgrid integrating renewable and geothermal resources in Naama, Algeria</t>
  </si>
  <si>
    <t>To conduct a techno-economic and environmental optimization of a grid-connected hybrid microgrid in Naama, Algeria, to supply combined electrical and thermal loads.</t>
  </si>
  <si>
    <t>The optimized hybrid microgrid with geothermal CHP (Scenario C) performed best, achieving a Net Present Cost of 4.19 M€ and an LCOE of 0.0854 €/kWh, representing savings of 76.2% and 72.9% respectively compared to the fossil-fuel-only baseline.</t>
  </si>
  <si>
    <t>University Centre of Naama, Afe Babalola University, University of Oran, University of Setif 1, Saveetha Institute of Medical and Technical Sciences</t>
  </si>
  <si>
    <t>DZ,NG,IN</t>
  </si>
  <si>
    <t>https://doi.org/10.1016/j.ecmx.2025.101512</t>
  </si>
  <si>
    <t>bouddou@cuniv-naama.dz</t>
  </si>
  <si>
    <t>I.F IKECHUKWU and P. CHIBUEZE</t>
  </si>
  <si>
    <t>Techno-Economic Viability Assessment of Standalone Solar PV System for Rural Electric Power Supply</t>
  </si>
  <si>
    <t>To assess the techno-economic viability of a standalone solar PV system to provide reliable power for a university department in Umudike, Nigeria.</t>
  </si>
  <si>
    <t>A 78.2 kW standalone PV system with battery storage is the optimal solution to meet the 180 kWh/d electricity demand of the university department, with a net present cost of $442,683 and a levelized cost of energy of $0.829/kWh.</t>
  </si>
  <si>
    <t>Michael Okpara University of Agriculture, Umudike, Abia State, Nigeria</t>
  </si>
  <si>
    <t>https://dx.doi.org/10.4314/jasem.v26i2.17</t>
  </si>
  <si>
    <t>ikechukwuijeoma7@gmail.com</t>
  </si>
  <si>
    <t>Kwame Anane-Fenin et al.</t>
  </si>
  <si>
    <t>Techno-economic viability and environmental sustainability of a grid-connected solar PV system for small and medium scale businesses in Cape Coast–Ghana using RETScreen expert</t>
  </si>
  <si>
    <t>To assess the techno-economic and environmental viability of grid-connected solar PV systems for small and medium-sized businesses in Cape Coast, Ghana.</t>
  </si>
  <si>
    <t>Grid-connected solar PV systems for SMEs in Cape Coast are not financially viable under current conditions, with payback periods of 17.8-20.3 years and negative Net Present Values.</t>
  </si>
  <si>
    <t>Cape Coast Technical University, Kwame Nkrumah University of Science and Technology, University of South Africa, Albert Ludwigs Universit€at Freiburg</t>
  </si>
  <si>
    <t>GH, ZA, DE</t>
  </si>
  <si>
    <t>https://doi.org/10.1080/23311916.2025.2532010</t>
  </si>
  <si>
    <t>kwame.anane-fenin@cctu.edu.gh</t>
  </si>
  <si>
    <t>Caroline Bastholm and Frank Fiedler</t>
  </si>
  <si>
    <t>Techno-economic study of the impact of blackouts on the viability of connecting an oﬀ-grid PV-diesel hybrid system in Tanzania to the national power grid</t>
  </si>
  <si>
    <t>To evaluate the economic viability of different options for an existing off-grid PV-diesel micro-grid in Tanzania when the national grid becomes available, considering the impact of grid blackouts.</t>
  </si>
  <si>
    <t>With a reliable grid, connecting the micro-grid offers few benefits. However, with frequent blackouts, it is economically beneficial to maintain the existing system, with the optimal configuration depending on the load level and blackout duration.</t>
  </si>
  <si>
    <t>Dalarna University</t>
  </si>
  <si>
    <t>https://doi.org/10.1016/j.enconman.2018.05.107</t>
  </si>
  <si>
    <t>caroline.bastholm@du.se</t>
  </si>
  <si>
    <t>Elegeonye, H.I. et al.</t>
  </si>
  <si>
    <t>Techno-Economic Optimization of Mini-Grid Systems in Nigeria: A Case Study of a PV–Battery–Diesel Hybrid System</t>
  </si>
  <si>
    <t>To analyze the technical, economic, and environmental feasibility of an existing PV-battery-diesel hybrid mini-grid system in a rural Nigerian community.</t>
  </si>
  <si>
    <t>The hybrid mini-grid system is economically feasible with a four-year payback period and environmentally viable, achieving a 92.9% reduction in GHG emissions compared to the business-as-usual scenario.</t>
  </si>
  <si>
    <t>Pan African University (PAUWES), Kyungpook National University, Covenant University, University of Johannesburg</t>
  </si>
  <si>
    <t>DZ, NG, ZA</t>
  </si>
  <si>
    <t>https://doi.org/10.3390/en16124645</t>
  </si>
  <si>
    <t>Techno-economic optimization of hydrogen-based hybrid renewable energy systems for rural electrification in sub-Saharan Africa: Case study of a photovoltaic/wind/hydrogen system in Dargalla, Cameroon</t>
  </si>
  <si>
    <t>To design and analyze an optimized photovoltaic/wind/hydrogen hybrid system to meet the electricity needs of the rural community of Dargalla, Cameroon, including agricultural loads.</t>
  </si>
  <si>
    <t>The optimal PV/wind/hydrogen system for Dargalla has a net present cost of USD 138,202 and a cost of energy of USD 0.443/kWh. Such systems are most viable in areas with high wind speeds.</t>
  </si>
  <si>
    <t>https://doi.org/10.1016/j.esr.2025.101974</t>
  </si>
  <si>
    <t>Messana M’oboun T.C.V. et al.</t>
  </si>
  <si>
    <t>Techno-Economic Optimization of Hybrid Renewable Energy Systems (HRESs) and Feasibility Study on Replacing Diesel and Photovoltaic Systems with Hydrogen for Electrical and Small Deferrable Loads: Case Study of Cameroon</t>
  </si>
  <si>
    <t>To determine the optimal hybrid energy system for off-grid households in Cameroon and to assess the feasibility of transitioning to green hydrogen by substituting polluting energy sources.</t>
  </si>
  <si>
    <t>Replacing diesel generators with hydrogen generators is environmentally beneficial, reducing energy-related expenses by a factor of 2.1 and fuel mass by 2.7. However, the cost-effectiveness of hydrogen systems is highly dependent on favorable customs duties.</t>
  </si>
  <si>
    <t>National Advanced School of Engineering, University of Yaounde I,National Institute of Cartography,Department of Physics, University of Yaounde I</t>
  </si>
  <si>
    <t>https://doi.org/10.3390/hydrogen6040090</t>
  </si>
  <si>
    <t>pestalazypouth12@gmail.com,pnnouck@yahoo.com</t>
  </si>
  <si>
    <t>Techno-economic optimization of hybrid renewable electriﬁcation systems for Malawi’s rural villages</t>
  </si>
  <si>
    <t>To design and assess the techno-economic feasibility of hybrid renewable energy systems for electrifying three off-grid villages in Malawi.</t>
  </si>
  <si>
    <t>The optimal system configurations were PV-wind-battery for Chigunda village and PV-battery for Mdyaka and Kadzuwa villages. However, all systems were found to be economically infeasible as their cost of energy was significantly higher than the national electricity tariff.</t>
  </si>
  <si>
    <t>Moi University, Malawi University of Science and Technology, Mzuzu University</t>
  </si>
  <si>
    <t>https://doi.org/10.1080/23311916.2021.1910112</t>
  </si>
  <si>
    <t>Makhubele, W.J. et al.</t>
  </si>
  <si>
    <t>Techno-Economic Optimization of a Grid-Tied PV/Battery System in Johannesburg’s Subtropical Highland Climate</t>
  </si>
  <si>
    <t>To investigate the techno-economic feasibility of a grid-connected hybrid PV and battery storage system for a commercial facility in Johannesburg.</t>
  </si>
  <si>
    <t>The optimal grid-tied PV/battery system reduces annual utility costs by over 97% (from $39,229 to $897) and has a simple payback period of less than two years.</t>
  </si>
  <si>
    <t>https://doi.org/10.3390/su17146383</t>
  </si>
  <si>
    <t>bonginkosit@uj.ac.za</t>
  </si>
  <si>
    <t>Aban Ayik et al.</t>
  </si>
  <si>
    <t>Techno-economic Modeling of Stand-Alone Solar Photovoltaic Systems: A case Scenario from South Sudan</t>
  </si>
  <si>
    <t>To assess the technical feasibility and economic viability of a stand-alone solar PV system compared to a diesel generator for commercial and community use in rural South Sudan.</t>
  </si>
  <si>
    <t>Stand-alone PV systems are technically feasible and economically viable in rural South Sudan. At a diesel price of $2/liter, the PV system's LCOE is 62% lower than a diesel generator, with an 11% ROI and a 5.5-year payback period.</t>
  </si>
  <si>
    <t>University of Rwanda,University of KwaZulu-Natal,ETH Zurich</t>
  </si>
  <si>
    <t>RW,ZA,CH</t>
  </si>
  <si>
    <t>https://doi.org/10.23919/saiee.2024.10520213</t>
  </si>
  <si>
    <t>ayik218014527@stud.ur.ac.rw</t>
  </si>
  <si>
    <t>Ugochukwu O. N. Ezeanyanwu et al.</t>
  </si>
  <si>
    <t>Techno-Economic Modeling of Hybrid PV/Wind/Biomass Microgrid Renewable Energy Systems Using Load Following Dispatch Method</t>
  </si>
  <si>
    <t>To determine the optimal sizes and techno-economic feasibility of hybrid PV/wind/biomass microgrids for 40 rural and semi-urban locations across Nigeria.</t>
  </si>
  <si>
    <t>Nigeria has ample renewable energy resources (solar, wind, biomass) to meet the minimum electricity demand for the 40 locations considered, with a resulting cost of energy between 0.00196 and 0.0231 USD/kWh.</t>
  </si>
  <si>
    <t>2033</t>
  </si>
  <si>
    <t>Africa Centre of Excellence for Sustainable Power and Energy Development, University of Nigeria, Nsukka, Nigeria, Department of Mechanical Engineering, University of Nigeria, Nsukka, Nigeria, Department of Mechanical Engineering Sciences, University of Johannesburg, Johannesburg, South Africa</t>
  </si>
  <si>
    <t>https://doi.org/10.4028/p-NwE7xK</t>
  </si>
  <si>
    <t>samuel.enibe@unn.edu.ng</t>
  </si>
  <si>
    <t>Techno-economic modeling and optimal sizing of autonomous hybrid microgrid renewable energy system for rural electrification sustainability using HOMER and grasshopper optimization algorithm</t>
  </si>
  <si>
    <t>To determine the optimal configuration and size of an autonomous hybrid microgrid for rural electrification in Nsukka, Nigeria, by comparing techno-economic results from HOMER Pro and a Grasshopper Optimization Algorithm.</t>
  </si>
  <si>
    <t>A Biogas/Diesel configuration is the most economical option. The Grasshopper Optimization Algorithm (GOA) identifies a more cost-effective solution, with a lower Cost of Energy ($0.01783/kWh) and Net Present Cost, than HOMER.</t>
  </si>
  <si>
    <t>University of Nigeria, Nsukka, University of Abuja, De Montfont University</t>
  </si>
  <si>
    <t>https://doi.org/10.1016/j.renene.2024.120712</t>
  </si>
  <si>
    <t>Gildas Fosso Tajouo et al.</t>
  </si>
  <si>
    <t>Techno-economic investigation of an environmentally friendly small-scale solar tracker-based PV/wind/Battery hybrid system for off-grid rural electrification in the mount bamboutos, Cameroon</t>
  </si>
  <si>
    <t>To conduct a techno-economic analysis of a small-scale PV/Wind/Battery hybrid system for off-grid rural electrification in Mbouda, Cameroon, and to compare the performance and cost-effectiveness of six different solar tracking techniques.</t>
  </si>
  <si>
    <t>The dual-axis solar tracking system provides the maximum power production (7-31% more than fixed panels) and results in the lowest Levelized Cost of Energy (LCOE) and Net Present Cost (NPC) compared to other tracking methods. Increasing wind turbine hub height also significantly increases power generation.</t>
  </si>
  <si>
    <t>University of Dschang, University of Douala</t>
  </si>
  <si>
    <t>https://doi.org/10.1016/j.esr.2023.101107</t>
  </si>
  <si>
    <t>fpascalin20022003@yahoo.fr</t>
  </si>
  <si>
    <t>Aikaterini Anastasopoulou et al.</t>
  </si>
  <si>
    <t>Techno-Economic Feasibility Study of Renewable Power Systems for a Small-Scale Plasma-Assisted Nitric Acid Plant in Africa</t>
  </si>
  <si>
    <t>KE, ZA</t>
  </si>
  <si>
    <t>To conduct a techno-economic feasibility study of renewable electricity supply for a small-scale plasma-assisted nitric acid plant in Kenya and South Africa.</t>
  </si>
  <si>
    <t>For both Kenya and South Africa, a hybrid solar/wind power system is the most economically optimal solution for powering the nitric acid plant, outperforming standalone solar or wind systems based on Net Present Cost.</t>
  </si>
  <si>
    <t>Eindhoven University of Technology, University of Cambridge, African Development Bank Group, Evonik Technology &amp; Infrastructure GmbH</t>
  </si>
  <si>
    <t>NL, GB, CI, DE</t>
  </si>
  <si>
    <t>https://doi.org/10.3390/pr4040054</t>
  </si>
  <si>
    <t>v.hessel@tue.nl</t>
  </si>
  <si>
    <t>Hanane Benchraa et al.</t>
  </si>
  <si>
    <t>Techno-economic feasibility study of a hybrid Biomass/PV/Diesel/Battery system for powering the village of Imlil in High Atlas of Morocco</t>
  </si>
  <si>
    <t>To conduct a techno-economic feasibility analysis of different hybrid energy systems (Biomass/PV/Diesel/Battery) to meet the electricity and heat needs of the rural village of Imlil, Morocco.</t>
  </si>
  <si>
    <t>Grid extension is the most expensive and therefore excluded option for electrifying the village. Hybrid renewable systems are the most economically feasible and environmentally friendly solution, with scenarios including PV modules showing reduced wood consumption.</t>
  </si>
  <si>
    <t>Mohammadia School of Engineers, Ecole Nationale Supérieure des Mines de Rabat</t>
  </si>
  <si>
    <t>https://doi.org/10.1109/irec.2018.8362541</t>
  </si>
  <si>
    <t>hanane.benchraa@gmail.com</t>
  </si>
  <si>
    <t>Zelalem Girma</t>
  </si>
  <si>
    <t>Techno-Economic Feasibility of Small Scale Hydropower in Ethiopia: The Case of the Kulfo River, in Southern Ethiopia</t>
  </si>
  <si>
    <t>To assess the techno-economic feasibility of a grid-connected small scale hydropower plant on the Kulfo River in southern Ethiopia.</t>
  </si>
  <si>
    <t>The construction of a small scale hydropower plant on the Kulfo River is technically and economically feasible, with a cost of energy of $0.028/kWh, a simple payback period of 12.4 years, and an internal rate of return of 12.9%.</t>
  </si>
  <si>
    <t>Arba Minch University, University of Kassel</t>
  </si>
  <si>
    <t>ET, DE</t>
  </si>
  <si>
    <t>https://doi.org/10.1155/2016/8037892</t>
  </si>
  <si>
    <t>zelalem.girma@amu.edu.et</t>
  </si>
  <si>
    <t>Amupolo, A. et al.</t>
  </si>
  <si>
    <t>Techno-Economic Feasibility of Off-Grid Renewable Energy Electriﬁcation Schemes: A Case Study of an Informal Settlement in Namibia</t>
  </si>
  <si>
    <t>To conduct a techno-economic comparison of off-grid electrification schemes, including solar home systems and microgrids, for an informal settlement in Namibia to identify the most feasible and least-cost energy system.</t>
  </si>
  <si>
    <t>A hybrid system of solar PV, a diesel generator, and batteries offers the lowest cost for both solar home systems and microgrids. A microgrid is recommended over individual systems for its superior control, scalability, and reliability.</t>
  </si>
  <si>
    <t>Namibia University of Science and Technology, University of Stuttgart, Nelson Mandela University</t>
  </si>
  <si>
    <t>NA, DE, ZA</t>
  </si>
  <si>
    <t>https://doi.org/10.3390/en15124235</t>
  </si>
  <si>
    <t>ashigwedha@nust.na</t>
  </si>
  <si>
    <t>L. Olatomiwa and S. Mekhilef</t>
  </si>
  <si>
    <t>Techno-economic Feasibility of Hybrid Renewable Energy System for Rural Health Centre (RHC): The Wayward for Quality Health Delivery</t>
  </si>
  <si>
    <t>To evaluate the techno-economic feasibility of a hybrid renewable energy system for an off-grid rural health clinic in northern Nigeria.</t>
  </si>
  <si>
    <t>A hybrid system of a 3kW PV array, 2.5kW diesel generator, and 16 batteries is the optimal configuration, providing electricity at a cost ($0.530/kWh) three times lower than a diesel-only system.</t>
  </si>
  <si>
    <t>University of Malaya, Federal University of Technology</t>
  </si>
  <si>
    <t>https://doi.org/10.1109/ICECEN.2015.7448208</t>
  </si>
  <si>
    <t>Pascalin Tiam Kapen et al.</t>
  </si>
  <si>
    <t>Techno-economic feasibility of a PV/battery/fuel cell/electrolyzer/biogas hybrid system for energy and hydrogen production in the far north region of cameroon by using HOMER pro</t>
  </si>
  <si>
    <t>To investigate the techno-economic feasibility of two hybrid system scenarios (PV/Fuel Cell/Electrolyzer/Biogas and PV/Battery/Fuel Cell/Electrolyzer/Biogas) for energy and hydrogen production in Maroua, Cameroon.</t>
  </si>
  <si>
    <t>The hybrid system including a battery bank is more cost-effective, with a levelized cost of energy as low as US$ 0.071/kWh, compared to the system using only hydrogen for storage.</t>
  </si>
  <si>
    <t>University of Dschang, Centre Béninois de La Recherche Scientifique et L’Innovation, Laboratoire de Thermique et Energie de Nantes</t>
  </si>
  <si>
    <t>CM, BJ, FR</t>
  </si>
  <si>
    <t>https://doi.org/10.1016/j.esr.2022.100988</t>
  </si>
  <si>
    <t>Victor T. Achirgbenda et al.</t>
  </si>
  <si>
    <t>Techno-economic feasibility assessment of a solar-biomass-diesel energy system for a remote rural health facility in Nigeria</t>
  </si>
  <si>
    <t>To assess the techno-economic feasibility of a solar-biomass-diesel hybrid system for a remote rural hospital in Nigeria and compare it to a diesel-only system.</t>
  </si>
  <si>
    <t>The optimal solar-biomass-diesel hybrid system is technically viable and economically sensible, with a net present cost of ₦718.3 million compared to ₦9.49 billion for a diesel-only system, and a payback period of less than one year.</t>
  </si>
  <si>
    <t>Federal University of Agriculture, Makurdi</t>
  </si>
  <si>
    <t>https://doi.org/10.1080/15567036.2020.1813848</t>
  </si>
  <si>
    <t>moseskuhe74@gmail.com</t>
  </si>
  <si>
    <t>Techno-Economic Feasibility Assessment for the promotion of Grid-Connected Rooftop PV Systems in Botswana: A Case Study</t>
  </si>
  <si>
    <t>To investigate the solar energy potential and evaluate the techno-economic viability of a 5kW grid-connected rooftop PV system in three regions of Botswana.</t>
  </si>
  <si>
    <t>Grid-connected rooftop PV systems are economically viable in all three studied locations, with poly-Si technology offering higher energy production and lower electricity costs than mono-Si technology.</t>
  </si>
  <si>
    <t>https://doi.org/10.48084/etasr.5668</t>
  </si>
  <si>
    <t>Jackson G. White et al.</t>
  </si>
  <si>
    <t>Techno-economic feasibility assessment and performance analysis of standalone solar photo voltaic-biomass hybrid system with optimized storage: a case study—Grand Bassa, Liberia</t>
  </si>
  <si>
    <t>To evaluate the techno-economic feasibility and performance of a standalone solar PV-biomass hybrid energy system for a rural community in Liberia.</t>
  </si>
  <si>
    <t>A hybrid system with a biomass gasifier, solar PV, and battery storage is the most feasible option, delivering power at an LCOE of $0.29/kWh and reducing CO2 emissions by 99.99% compared to alternatives.</t>
  </si>
  <si>
    <t>The Pan African University of Water and Energy Sciences (PAUWES), Botswana International University of Science and Technology, Saveetha School of Engineering, Rumbek University of Science and Technology, Periyar Maniammai Institute of Science &amp; Technology, Vellore Institute of Technology</t>
  </si>
  <si>
    <t>DZ,BW,IN,SS</t>
  </si>
  <si>
    <t>https://doi.org/10.3389/fenrg.2024.1326558</t>
  </si>
  <si>
    <t>Sara El Hassani et al.</t>
  </si>
  <si>
    <t>Techno-economic feasibility and performance analysis of an islanded hybrid renewable energy system with hydrogen storage in Morocco</t>
  </si>
  <si>
    <t>To assess the techno-economic feasibility and performance of an islanded hybrid renewable energy system with hydrogen storage for a settlement in Dakhla, Morocco.</t>
  </si>
  <si>
    <t>The proposed hybrid wind/fuel cell/diesel system is financially viable, achieving a levelized cost of energy of $0.0701/kWh and a renewable fraction of 44.57%.</t>
  </si>
  <si>
    <t>Mohammed 1st University, Bern University of Applied Sciences, Al-Baha University, University of Tunis El-Manar, Universidad Carlos III de Madrid</t>
  </si>
  <si>
    <t>MA, CH, SA, TN, ES</t>
  </si>
  <si>
    <t>https://doi.org/10.1016/j.est.2023.107853</t>
  </si>
  <si>
    <t>saraelhassani7@gmail.com</t>
  </si>
  <si>
    <t>Kalkidan Tesfaye and Lars Neumann</t>
  </si>
  <si>
    <t>TECHNO-ECONOMIC FEASIBILITY AND OPTIMIZATION OF OFF-GRID HYBRID RENEWABLE ENERGY SYSTEMS FOR RURAL ELECTRIFICATION IN ETHIOPIA</t>
  </si>
  <si>
    <t>To assess the techno-economic feasibility and optimal configuration of off-grid hybrid renewable energy systems for rural electrification in Ethiopia.</t>
  </si>
  <si>
    <t>Optimized hybrid renewable energy systems (PV-Wind-Battery or PV-Battery) are more cost-effective and reliable than diesel-only systems for rural Ethiopia, with a Levelized Cost of Electricity (LCOE) ranging from $0.25 to $0.45 USD/kWh.</t>
  </si>
  <si>
    <t>Bahir Dar University, TU Wien (Vienna University of Technology)</t>
  </si>
  <si>
    <t>ET, AT</t>
  </si>
  <si>
    <t>https://doi.org/10.55640/ijrgse-v02i06-03</t>
  </si>
  <si>
    <t>Satnam Singh Virdy et al.</t>
  </si>
  <si>
    <t>Techno-economic feasibility analysis of hybrid renewable energy system for off-grid African communities: Insights from a Zambian case study</t>
  </si>
  <si>
    <t>To optimize the design and configuration of a hybrid renewable energy system for an off-grid rural community in Zambia, considering technical, economic, and environmental performance.</t>
  </si>
  <si>
    <t>A hybrid system with a 445W PV panel and a lithium-ion battery under a load-following strategy is the most cost-effective and environmentally beneficial option, with a lifetime cost of USD 3.857 million and an LCOE of 0.1522 USD/kWh.</t>
  </si>
  <si>
    <t>University of Zambia, Indian Institute of Technology Roorkee, Malnad College of Engineering, King Mongkut’s University of Technology Thonburi, Center of Excellence on Energy Technology and Environment</t>
  </si>
  <si>
    <t>ZM, IN, TH</t>
  </si>
  <si>
    <t>https://doi.org/10.61435/ijred.2026.61421</t>
  </si>
  <si>
    <t>shabbir.ghe@kmutt.ac.th</t>
  </si>
  <si>
    <t>Salisu S. et al.</t>
  </si>
  <si>
    <t>Techno-Economic Feasibility Analysis of an Off-grid Hybrid Energy System for Rural Electrification in Nigeria</t>
  </si>
  <si>
    <t>To conduct a techno-economic feasibility analysis of an off-grid hybrid solar-wind-battery-diesel system to supply electricity to a rural secondary school in Nigeria.</t>
  </si>
  <si>
    <t>The optimal configuration is a hybrid solar PV-battery system, with a Net Present Cost of $18,161 and a Cost of Energy of $0.233/kWh.</t>
  </si>
  <si>
    <t>Universiti Teknologi Malaysia, Ahmadu Bello University, University of Ilorin</t>
  </si>
  <si>
    <t>https://www.researchgate.net/publication/332652177_Techno-Economic_Feasibility_Analysis_of_an_Off-grid_Hybrid_Energy_System_for_Rural_Electrification_in_Nigeria</t>
  </si>
  <si>
    <t>s.salisu@live.com</t>
  </si>
  <si>
    <t>Amaha Kidanu Atsbeha and Gebrekiros Gebreyesus Gebremariam</t>
  </si>
  <si>
    <t>Techno-Economic Feasibility Analysis of an Off-Grid Solar-Wind-Battery Hybrid Renewable Energy System for the Kara Adishuho Community, Northern Ethiopia</t>
  </si>
  <si>
    <t>To evaluate the techno-economic feasibility of an off-grid solar-wind-battery hybrid renewable energy system for the Kara Adishuho community in northern Ethiopia.</t>
  </si>
  <si>
    <t>The optimal hybrid system consists of 103 kW solar PV, four 3 kW wind turbines, and 224 batteries, achieving a cost of energy of $0.137/kWh, making it the most cost-effective configuration.</t>
  </si>
  <si>
    <t>Raya University</t>
  </si>
  <si>
    <t>https://doi.org/10.53941/rset.2026.100003</t>
  </si>
  <si>
    <t>amahakidanu12@gmail.com</t>
  </si>
  <si>
    <t>Martin Sankoh et al.</t>
  </si>
  <si>
    <t>Techno-Economic Feasibility Analysis of a Solar Photovoltaic Hybrid System for Rural Electrification in Sierra Leone for Zero Carbon Emission</t>
  </si>
  <si>
    <t>To conduct a comparative techno-economic analysis of four off-grid mini-grid power generation options (Diesel only, PV/Diesel, PV/Battery, and PV/Diesel/Battery) to determine the most feasible system for a rural village in Sierra Leone.</t>
  </si>
  <si>
    <t>The hybrid PV/Diesel/Battery system is the most optimal solution, with the lowest Net Present Cost ($152,491) and Levelized Cost of Electricity ($0.336/kWh) over a 25-year project lifetime, while achieving a renewable energy fraction of 87%.</t>
  </si>
  <si>
    <t>Fourah Bay College, University of Sierra Leone, University of Sciences, Techniques and Technologies of Bamako, Botswana International University of Science and Technology, Rumbek University of Science and Technology</t>
  </si>
  <si>
    <t>SL, ML, BW, SS</t>
  </si>
  <si>
    <t>https://doi.org/10.1155/2022/6349229</t>
  </si>
  <si>
    <t>sankohmartinsidi@gmail.com</t>
  </si>
  <si>
    <t>John Akpaduado and Joseph Oyekale</t>
  </si>
  <si>
    <t>TECHNO-ECONOMIC FEASIBILITY ANALYSIS OF A LARGE-SCALE PARABOLIC TROUGH THERMAL POWER PLANT IN EFFURUN-WARRI, NIGERIA</t>
  </si>
  <si>
    <t>To assess the techno-economic viability of a 25 MW parabolic trough CSP plant for the climatic conditions of Effurun-Warri, Southern Nigeria.</t>
  </si>
  <si>
    <t>The proposed 25 MW CSP plant is technically feasible with a 35.4% capacity factor, but economically unviable due to a high LCOE of 11.87 ₵/kWh and a negative NPV.</t>
  </si>
  <si>
    <t>Department of Mechanical Engineering, Federal University of Petroleum Resources Effurun</t>
  </si>
  <si>
    <t>https://doi.org/10.55088/ijesg.1234523</t>
  </si>
  <si>
    <t>johnakpoduado909@gmail.com</t>
  </si>
  <si>
    <t>Techno-economic feasibility analysis of a hybrid wind-PV-diesel energy system for Kiltu village, Oromia, Ethiopia using HOMER pro</t>
  </si>
  <si>
    <t>To evaluate the feasibility and cost-effectiveness of a hybrid energy system combining solar, wind, and diesel to provide a sustainable electricity supply for Kiltu Village, Ethiopia.</t>
  </si>
  <si>
    <t>A PV-diesel-battery-converter system is the most efficient configuration, with a levelized cost of electricity of $0.326/kWh and a net present cost of $1.42 million, reducing CO2 emissions by 49.16% compared to diesel-only systems.</t>
  </si>
  <si>
    <t>Wollo University, Addis Ababa University, Wolkite University</t>
  </si>
  <si>
    <t>https://doi.org/10.1088/2515-7620/add242</t>
  </si>
  <si>
    <t>argawtegenu3@gmail.com</t>
  </si>
  <si>
    <t>Asif Raza et al.</t>
  </si>
  <si>
    <t>Techno-economic feasibility analysis of a hybrid off grid AC-DC microgrid to support a health clinic</t>
  </si>
  <si>
    <t>To conduct a techno-economic design and feasibility analysis of a hybrid off-grid microgrid to power a rural health clinic in Aswan, Egypt, comparing four different system configurations.</t>
  </si>
  <si>
    <t>A hybrid system with a wind turbine, diesel generator, PV, battery, and converter (WT/DG/PV/BAT/Conv) provides the most efficient techno-economic solution, achieving the lowest net present cost of $51.76k and a cost of electricity of $0.107/kWh.</t>
  </si>
  <si>
    <t>NingboTech University, Zhejiang University, NFC Institute of Engineering and Technology (IET), University of Electronic Science and Technology of China, Aswan University, The Benazir Bhutto Shaheed University of Technology and Skill Development, Zhejiang Qiaoshi Intelligent Industry Co. Ltd.</t>
  </si>
  <si>
    <t>CN, PK, EG</t>
  </si>
  <si>
    <t>https://doi.org/10.1016/j.asej.2025.103888</t>
  </si>
  <si>
    <t>zhjiangee06@163.com</t>
  </si>
  <si>
    <t>Abdulkadir ADAMU and Usman Alhaji DODO</t>
  </si>
  <si>
    <t>Techno-economic Evaluation of Grid-connected Hybrid Energy System Based on Run-of-River and Solar Energy Plants for Sustainable Electrification of a Rural Community</t>
  </si>
  <si>
    <t>To perform a techno-economic evaluation of a grid-connected hybrid solar and run-of-river power system to supply a rural community in Nigeria, complementing an unreliable grid.</t>
  </si>
  <si>
    <t>The optimal grid-connected hybrid system, comprising a 98.1 kW micro-hydro turbine, 100 kW solar panels, and 704 battery strings, achieves a levelized cost of energy (LCOE) of $0.06053/kWh.</t>
  </si>
  <si>
    <t>Baze University</t>
  </si>
  <si>
    <t>https://doi.org/10.53982/ajerd.2025.0802.01-j</t>
  </si>
  <si>
    <t>S.L. Gbadamosi et al.</t>
  </si>
  <si>
    <t>Techno-Economic Evaluation of a Hybrid Energy System for an Educational Institution: A Case Study</t>
  </si>
  <si>
    <t>To evaluate the technical, economic, and environmental benefits of a hybrid renewable energy system for an educational institution in Nigeria.</t>
  </si>
  <si>
    <t>The optimal system configuration is a grid-tied solar PV and battery system, which reduces the cost of energy by 45% and CO2 emissions by 32.09%.</t>
  </si>
  <si>
    <t>University of Johannesburg, Afe Babalola University, Havilla University</t>
  </si>
  <si>
    <t>https://doi.org/10.3390/en15155606</t>
  </si>
  <si>
    <t>gbadamosiadeolu@gmail.com</t>
  </si>
  <si>
    <t>Godfred Atinkum et al.</t>
  </si>
  <si>
    <t>Techno-Economic Design and Sensitivity Analysis of a DC Microgrid for a Remote Community: A Case Study in Ghana</t>
  </si>
  <si>
    <t>To design an optimal renewable-energy-based microgrid for a remote island community in Ghana and to assess its techno-economic performance and robustness through sensitivity analysis.</t>
  </si>
  <si>
    <t>The optimal system is a hybrid of 102 kW solar PV, 24.3 kW wind, a 30 kW diesel generator, and a 289 kWh battery, achieving a 98.6% renewable fraction at a levelized cost of energy (LCOE) of $0.09812.</t>
  </si>
  <si>
    <t>Department of Electrical and Computer Engineering, Memorial University of Newfoundland</t>
  </si>
  <si>
    <t>https://doi.org/10.37256/jeee.4120256509</t>
  </si>
  <si>
    <t>godredatinkum14@gmail.com</t>
  </si>
  <si>
    <t>Mazibuko, T. et al.</t>
  </si>
  <si>
    <t>Techno-Economic Design and Optimization of Hybrid Energy Systems</t>
  </si>
  <si>
    <t>To evaluate the economic and technical feasibility of investing in renewable energy projects by modelling and optimizing hybrid energy systems for low-income households in South Africa.</t>
  </si>
  <si>
    <t>A grid-connected system with 90 kW of wind generation is the most cost-effective configuration, exhibiting the lowest net present cost and levelized cost of energy among all alternatives considered.</t>
  </si>
  <si>
    <t>https://doi.org/10.3390/en17164176</t>
  </si>
  <si>
    <t>kayodea@dut.ac.za</t>
  </si>
  <si>
    <t>Mohamed Dekkiche et al.</t>
  </si>
  <si>
    <t>Techno-economic comparative study of grid-connected PV/reformer/FC hybrid systems with distinct solar tracking systems</t>
  </si>
  <si>
    <t>To analyze and compare the techno-economic performance of a grid-connected PV/Reformer/Fuel-Cell hybrid system using different solar tracking techniques for a location in Chlef, Algeria.</t>
  </si>
  <si>
    <t>A grid-connected hybrid PV/Reformer/Fuel-Cell system with a Vertical Single Axis Tracker (VSAT) provides the best economic performance, with the lowest Net Present Cost and Cost of Energy.</t>
  </si>
  <si>
    <t>Hassiba Benbouali University, Laboratory of Electrical Engineering and Renewable Energy LGEER, University of Hertfordshire</t>
  </si>
  <si>
    <t>DZ, GB</t>
  </si>
  <si>
    <t>https://doi.org/10.1016/j.ecmx.2023.100360</t>
  </si>
  <si>
    <t>Adamu Mengesha Yebi</t>
  </si>
  <si>
    <t>Techno-economic Assessment of Wind Energy to Supply the Demand of Electricity for a Residential Community in Ethiopia</t>
  </si>
  <si>
    <t>To investigate the techno-economic viability of a wind energy system to supply electricity and heat for a residential community in Ethiopia.</t>
  </si>
  <si>
    <t>A hybrid system with two Fuhrlander100 wind turbines, a 53 kW diesel generator, and battery storage is the most cost-effective solution, delivering electricity at a cost of $0.344/kWh.</t>
  </si>
  <si>
    <t>https://www.diva-portal.org/smash/get/diva2:442988/FULLTEXT01.pdf</t>
  </si>
  <si>
    <t>Katche, M.L. et al.</t>
  </si>
  <si>
    <t>Techno-Economic Assessment of Solar–Grid–Battery Hybrid Energy Systems for Grid-Connected University Campuses in Kenya</t>
  </si>
  <si>
    <t>To assess the techno-economic feasibility of using a grid-connected solar PV hybrid system to reduce electricity costs for a university campus in Kenya.</t>
  </si>
  <si>
    <t>The optimal system is a solar PV/grid configuration without battery storage, which reduces the annual electricity bill by 83.94% and achieves a levelized cost of energy of KSH 8.78/kWh.</t>
  </si>
  <si>
    <t>Moi University, University of Buea, Norwegian University of Life Sciences</t>
  </si>
  <si>
    <t>KE, CM, NO</t>
  </si>
  <si>
    <t>https://doi.org/10.3390/electricity5010004</t>
  </si>
  <si>
    <t>Bignon Stéphanie Nounagnon et al.</t>
  </si>
  <si>
    <t>Techno-Economic Assessment of Solar Photovoltaic for Agro-Processing in Rural Africa: Evidence from Shea Butter Processing Facility</t>
  </si>
  <si>
    <t>To explore the technical and economic feasibility of using solar PV technology to sustain a mechanical screw press-based shea butter processing plant in Burkina Faso.</t>
  </si>
  <si>
    <t>Extending plant operations to eleven months a year makes solar PV systems economically viable. The grid/PV/battery configuration is the optimal solution with the lowest LCOE (0.246 USD/kWh), and the standalone PV/battery system is also profitable (0.292 USD/kWh).</t>
  </si>
  <si>
    <t>Institut International D’Ingénierie de l’Eau et de l’Environnement (2iE), University of Hohenheim</t>
  </si>
  <si>
    <t>BF, DE</t>
  </si>
  <si>
    <t>https://doi.org/10.3390/en19092163</t>
  </si>
  <si>
    <t>stephanie.nounagnon@2ie-edu.org</t>
  </si>
  <si>
    <t>Ajayi, Oluseyi. O et al.</t>
  </si>
  <si>
    <t>Techno-Economic Assessment of Renewable Hybrid Systems for Rural Electrification and Distributed Generation in Selected Sites across Nigeria</t>
  </si>
  <si>
    <t>To assess the potential and economic feasibility of solar, wind, and hybrid renewable energy systems for rural electrification and distributed generation in six sites across Nigeria.</t>
  </si>
  <si>
    <t>Wind standalone systems are the most economically feasible option for power generation in the studied rural communities, with costs ranging from $0.129/kWh to $0.327/kWh.</t>
  </si>
  <si>
    <t>Covenant University, Ota, Nigeria, University of Lagos, Akoka, Lagos, Nigeria</t>
  </si>
  <si>
    <t>https://doi.org/10.5171/2015.124767</t>
  </si>
  <si>
    <t>Ikopbo Mary et al.</t>
  </si>
  <si>
    <t>Techno-Economic Assessment of Distributed Generation in Nigeria’s Low Voltage Distribution Network</t>
  </si>
  <si>
    <t>To conduct a techno-economic assessment of integrating a flexible, hybrid energy mix at the household level in Nigeria to improve power supply reliability and bridge energy gaps from grid outages.</t>
  </si>
  <si>
    <t>The proposed hybrid system has a significantly lower levelized cost of energy ($0.0282/kWh) compared to the base system ($0.130/kWh) and generates revenue by selling excess power to the grid under a net metering policy.</t>
  </si>
  <si>
    <t>https://doi.org/10.9734/JERR/2023/v25i121055</t>
  </si>
  <si>
    <t>kufremudofia@uniuyo.edu.ng</t>
  </si>
  <si>
    <t>Flavio Odoi-Yorke et al.</t>
  </si>
  <si>
    <t>Techno-economic assessment of centralised solar PV deployment in Burkina Faso: Pathways for electricity generation, green hydrogen, and ammonia fertiliser production</t>
  </si>
  <si>
    <t>To perform a comprehensive techno-economic analysis of a 100 MW centralised solar PV power plant in Burkina Faso, investigating its potential for grid electricity supply, green hydrogen production, and ammonia synthesis.</t>
  </si>
  <si>
    <t>The levelized cost of electricity (LCOE) from the proposed 100 MW solar plant (0.089-0.095 USD/kWh) is significantly lower than existing tariffs, while the levelized cost of hydrogen (LCOH) is 5.21-5.52 USD/kg at full plant utilization.</t>
  </si>
  <si>
    <t>Cape Coast Technical University, Takoradi Technical University</t>
  </si>
  <si>
    <t>https://doi.org/10.1177/27533735251394262</t>
  </si>
  <si>
    <t>ﬂavio.odoi-yorke@cctu.edu.gh</t>
  </si>
  <si>
    <t>Techno-economic assessment of a utility-scale wind power plant in Ghana</t>
  </si>
  <si>
    <t>To evaluate suitable wind turbines for a site in Ghana and assess the techno-economic viability of a 10 MW utility-scale wind power plant.</t>
  </si>
  <si>
    <t>A 10 MW wind power plant in Adafoah would generate about 19.1 GWh of electricity annually, with a levelized cost of energy of US$0.143/kWh, which is not lucrative without a feed-in tariff higher than US$0.15/kWh.</t>
  </si>
  <si>
    <t>Cape Coast Technical University</t>
  </si>
  <si>
    <t>https://doi.org/10.1016/j.ecmx.2023.100375</t>
  </si>
  <si>
    <t>Techno-economic assessment of a central grid-connected wind farm in Ghana using RETScreen® Expert</t>
  </si>
  <si>
    <t>To assess the technical and financial viability of a 50 MW utility-scale wind farm at four coastal locations in Ghana to provide information for potential investors.</t>
  </si>
  <si>
    <t>A potential utility-scale wind project is financially viable at all four locations studied, indicated by positive Net Present Values (NPVs).</t>
  </si>
  <si>
    <t>Koforidua Technical University, University of Cape Coast</t>
  </si>
  <si>
    <t>https://doi.org/10.1016/j.heliyon.2023.e12902</t>
  </si>
  <si>
    <t>Samuel.asamoah@ktu.edu.gh</t>
  </si>
  <si>
    <t>Mushafau Oshundairo and Joseph Oyekale</t>
  </si>
  <si>
    <t>TECHNO-ECONOMIC ASSESSMENT OF A 25 MW SOLAR PHOTOVOLTAIC SYSTEM FOR ELECTRICITY GENERATION IN EFFURUN-WARRI, NIGERIA</t>
  </si>
  <si>
    <t>To assess the techno-economic feasibility of a 25 MW solar PV system for electricity generation in Effurun-Warri, Nigeria.</t>
  </si>
  <si>
    <t>The proposed 25 MW PV plant is not profitable, with a negative net present value and a levelized cost of electricity 85% higher than the current price.</t>
  </si>
  <si>
    <t>https://doi.org/10.29081/jesr.v28i2.008</t>
  </si>
  <si>
    <t>oyekale.oyetola@fupre.edu.ng</t>
  </si>
  <si>
    <t>Omrane Derhy et al.</t>
  </si>
  <si>
    <t>Techno-economic assessment and modeling of green hydrogen production using renewable energy: a case study of Moroccan regions</t>
  </si>
  <si>
    <t>To design an optimal system capable of continuously producing 7.28 kg/h of renewable hydrogen for biofuel upgrading across four Moroccan regions and validate its feasibility.</t>
  </si>
  <si>
    <t>The Dakhla–Oued Ed-Dahab region is the most favorable location, achieving the lowest Levelized Cost of Hydrogen (LCOH) of 5.42 $/kg.</t>
  </si>
  <si>
    <t>Research Institute on Solar Energy and New Energies (IRESEN), Morocco</t>
  </si>
  <si>
    <t>https://doi.org/10.1016/j.ecmx.2026.101893</t>
  </si>
  <si>
    <t>bouanou@iresen.org</t>
  </si>
  <si>
    <t>Techno-Economic and Sensitivity Analyses for an Optimal Hybrid Power System Which Is Adaptable and Eﬀective for Rural Electriﬁcation: A Case Study of Nigeria</t>
  </si>
  <si>
    <t>To determine an optimal, adaptable hybrid power system configuration for a rural village in Nigeria, capable of operating effectively in both on-grid and off-grid modes.</t>
  </si>
  <si>
    <t>The optimal system configuration consists of a 54 kW PV system, a 12 kW diesel generator, a 484 kWh battery bank, and a 21 kW converter, with a cost of electricity between $0.1/kWh and $0.218/kWh.</t>
  </si>
  <si>
    <t>https://doi.org/10.3390/su11184959</t>
  </si>
  <si>
    <t>SALISU, L et al.</t>
  </si>
  <si>
    <t>Techno-Economic and Life Cycle Analysis of Energy Generation Using Concentrated Solar Power (CSP) Technology in Sokoto State. Nigeria</t>
  </si>
  <si>
    <t>To conduct a techno-economic and life cycle analysis of three different Concentrated Solar Power (CSP) technologies for deployment in Sokoto State, Nigeria.</t>
  </si>
  <si>
    <t>The Solar Tower CSP technology is the most favored for adoption in the study site due to its superior techno-economic performance.</t>
  </si>
  <si>
    <t>Umaru M. Yar’adua University, Bayero University</t>
  </si>
  <si>
    <t>https://dx.doi.org/10.4314/jasem.v23i5.1</t>
  </si>
  <si>
    <t>aaadamu.mec@buk.edu.ng</t>
  </si>
  <si>
    <t>Tolulope O. Akinbulire et al.</t>
  </si>
  <si>
    <t>Techno-economic and environmental evaluation of demand side management techniques for rural electriﬁcation in Ibadan, Nigeria</t>
  </si>
  <si>
    <t>To evaluate the techno-economic and environmental benefits of applying demand-side management (DSM) before sizing a hybrid energy system for a rural community in Nigeria.</t>
  </si>
  <si>
    <t>Applying demand-side management (DSM) reduced the daily load by 56.8%, resulting in a more economical and environmentally friendly PV/Battery hybrid system with a 100% renewable fraction and a lower net present cost compared to the non-DSM PV/Diesel/Battery system.</t>
  </si>
  <si>
    <t>Department of Electrical/Electronic Engineering, University of Lagos</t>
  </si>
  <si>
    <t>https://doi.org/10.1007/s40095-014-0132-2</t>
  </si>
  <si>
    <t>Mohammed Okoe Alhassan et al.</t>
  </si>
  <si>
    <t>Techno-economic and environmental estimation assessment of floating solar PV power generation on Akosombo dam reservoir in Ghana</t>
  </si>
  <si>
    <t>To conduct a techno-economic and environmental feasibility analysis of a 420 MWp floating solar PV plant on the Akosombo dam reservoir in Ghana.</t>
  </si>
  <si>
    <t>A 420 MWp floating PV plant on the Akosombo reservoir is feasible, with an LCOE of US$ 0.10/kWh, a 12-year payback period, and annual GHG emission reductions of 308,904.5 tCO2.</t>
  </si>
  <si>
    <t>Takoradi Technical University, Kwame Nkrumah University of Science and Technology, The Brew-Hammond Energy Center, University of Energy and Natural Resources, Regional Centre of Energy and Environmental Sustainability (RCEES)</t>
  </si>
  <si>
    <t>https://doi.org/10.1016/j.egyr.2023.09.073</t>
  </si>
  <si>
    <t>Albert K. Awoponea et al.</t>
  </si>
  <si>
    <t>Techno-economic and environmental analysis of power generation expansion plan of Ghana</t>
  </si>
  <si>
    <t>To examine Ghana's current electricity generation expansion plan and compare it with alternative pathways featuring higher renewable energy penetration.</t>
  </si>
  <si>
    <t>Following a renewable energy expansion path could yield economic benefits of 0.5–13.23% for Ghana, depending on fuel price and technology cost developments.</t>
  </si>
  <si>
    <t>key assumptions used in the model, uncertainty in future fossil fuel prices, investment costs are site-specific</t>
  </si>
  <si>
    <t>Brunel University London, University of Education, Winneba</t>
  </si>
  <si>
    <t>GB, GH</t>
  </si>
  <si>
    <t>https://doi.org/10.1016/j.enpol.2017.01.034</t>
  </si>
  <si>
    <t>John Abban and Albert Awopone</t>
  </si>
  <si>
    <t>Techno-Economic and Environmental Analysis of Energy Scenarios in Ghana</t>
  </si>
  <si>
    <t>To evaluate and project techno-economic and environmental energy scenarios for Ghana from 2018 to 2048, assessing the viability and sustainability of renewable energy sources.</t>
  </si>
  <si>
    <t>Developing Ghana's power system with a high deployment of renewable energy technologies could save 1.3 million tons of CO2 and 4.0 billion U.S. dollars by 2048.</t>
  </si>
  <si>
    <t>demand projection may be underestimated</t>
  </si>
  <si>
    <t>https://doi.org/10.4236/sgre.2021.126006</t>
  </si>
  <si>
    <t>abbanjohn34@gmail.com</t>
  </si>
  <si>
    <t>Ditiro Setlhaolo et al.</t>
  </si>
  <si>
    <t>Techno-Economic and Environmental Analysis of a Grid-Tied Solar PV System for an Institution of Higher Learning Using PVSyst: Case of the University of Botswana</t>
  </si>
  <si>
    <t>To design and simulate a grid-tied solar PV system for a university building in Botswana, assessing its technical performance, economic viability, and potential for CO2 emission reductions.</t>
  </si>
  <si>
    <t>The proposed 289 kWp rooftop PV system can generate 480 MWh/year, achieve an annual energy bill reduction of 32%, and has a discounted payback period of 8.63 years.</t>
  </si>
  <si>
    <t>University of Botswana, Department of Electrical Engineering, Faculty of Engineering &amp; Technology</t>
  </si>
  <si>
    <t>https://doi.org/10.32628/IJSRST24114204</t>
  </si>
  <si>
    <t>Techno-economic and environmental analysis of a fully renewable hybrid energy system for sustainable power infrastructure advancement</t>
  </si>
  <si>
    <t>To evaluate the feasibility and performance of a hybrid renewable energy system (HRES) designed to meet the energy demands of Hobyo Seaport, Somalia, through a detailed techno-economic and environmental analysis.</t>
  </si>
  <si>
    <t>The PV/WT/PHES configuration is the most efficient solution, achieving a 100% renewable energy fraction, a levelized cost of electricity of $0.03845/kWh, and mitigating 1,029 tons of CO2 annually.</t>
  </si>
  <si>
    <t>Hormuud University, Universiti Malaya, Swinburne University of Technology, University of Hail</t>
  </si>
  <si>
    <t>SO, MY, AU, SA</t>
  </si>
  <si>
    <t>https://doi.org/10.1038/s41598-025-96401-z</t>
  </si>
  <si>
    <t>samatar@hu.edu.so</t>
  </si>
  <si>
    <t>Mohamed A. Abdelrahman et al.</t>
  </si>
  <si>
    <t>Techno-economic analysis to develop the first wind farm in the Egyptian western desert at Elkharga Oasis</t>
  </si>
  <si>
    <t>To conduct a techno-economic analysis for a proposed 50 MW wind farm at Elkharga Oasis, Egypt, identifying the optimal turbine model and layout to minimize the levelized cost of electricity.</t>
  </si>
  <si>
    <t>The proposed 50 MW wind farm is technically and economically viable, capable of generating electricity at a levelized cost as low as $28.15/MWh, which is over 50% cheaper than the current utility tariff in Egypt.</t>
  </si>
  <si>
    <t>Faculty of Engineering, Helwan University</t>
  </si>
  <si>
    <t>https://doi.org/10.1093/ce/zkac006</t>
  </si>
  <si>
    <t>m.nrea2010@yahoo.com</t>
  </si>
  <si>
    <t>Sandile Mtolo et al.</t>
  </si>
  <si>
    <t>Techno‐Economic Analysis of Solar‐Wind Hybrid Systems for Green Hydrogen Production in South Africa, KwaZulu‐Natal Province</t>
  </si>
  <si>
    <t>To assess the techno-economic feasibility of producing green hydrogen from a hybrid solar-wind battery system using seawater electrolysis in KwaZulu-Natal, South Africa.</t>
  </si>
  <si>
    <t>A hybrid solar-wind battery system is the most effective configuration, achieving a levelized cost of hydrogen (LCOH) of $8.94/kg and producing 45.8 tons/year, outperforming standalone systems.</t>
  </si>
  <si>
    <t>https://doi.org/10.1002/ese3.70257</t>
  </si>
  <si>
    <t>21960172@dut4life.ac.za, emmanuelk@dut.ac.za, ektetteh34@gmail.com</t>
  </si>
  <si>
    <t>Techno-economic analysis of solar energy system for electriﬁcation of rural school in Southern Ethiopia</t>
  </si>
  <si>
    <t>To examine the techno-economic and environmental feasibility of a PV/diesel/battery hybrid energy system for electrifying a remote rural school in southern Ethiopia.</t>
  </si>
  <si>
    <t>A hybrid system with a 7.5 kW PV array, a 7.3 kW diesel generator, and 11 batteries is the most feasible and cost-effective option, with a Net Present Cost of $32,019 and a Cost of Energy of $0.254/kWh.</t>
  </si>
  <si>
    <t>Wolaita Sodo University, Addis Ababa University, Wollo University, Wolkite University</t>
  </si>
  <si>
    <t>https://doi.org/10.1080/23311916.2021.2021838</t>
  </si>
  <si>
    <t>nateibenti@gmail.com</t>
  </si>
  <si>
    <t>Salamah O. Ihfedah et al.</t>
  </si>
  <si>
    <t>Techno-Economic Analysis of Solar Energy Developing Technologies in Libyan Residential Communities</t>
  </si>
  <si>
    <t>To assess the techno-economic viability of integrating grid-connected solar PV systems in Libyan residential communities under different load scenarios.</t>
  </si>
  <si>
    <t>Large PV systems serving high loads are more practical, achieving a financial cost return in 6.2 years, compared to systems for low and medium loads.</t>
  </si>
  <si>
    <t>Higher Institute of Science and Technology, Tamzawa – Al shati, Libya., Faculty of Engineering, University of Sebha, Sebha, Libya., Natural Resources Faculty, Al-Jufrah University -Soknah-Libya.</t>
  </si>
  <si>
    <t>https://doi.org/10.51646/jsesd.v14iFICTS-2024.447</t>
  </si>
  <si>
    <t>ahfidah1983@gmail.com</t>
  </si>
  <si>
    <t>N. Bashir and B. Modu</t>
  </si>
  <si>
    <t>Techno-Economic Analysis of Off-grid Renewable Energy Systems for Rural Electrification in North-eastern Nigeria</t>
  </si>
  <si>
    <t>To conduct a techno-economic analysis of five different off-grid power system models for rural electrification in a village in North-eastern Nigeria.</t>
  </si>
  <si>
    <t>A PV/diesel hybrid system with battery storage is the most cost-effective power system for the village, being up to 38% cheaper than a diesel-only system and cutting emissions by 36%.</t>
  </si>
  <si>
    <t>Power Equipment &amp; Electrical Machinery Development Institute, Universiti Teknologi Malaysia, University of Maiduguri</t>
  </si>
  <si>
    <t>NG,MY</t>
  </si>
  <si>
    <t>nour@naseni.org</t>
  </si>
  <si>
    <t>Enock Mulenga et al.</t>
  </si>
  <si>
    <t>Techno-economic analysis of off-grid PV-Diesel power generation system for rural electrification: A case study of Chilubi district in Zambia</t>
  </si>
  <si>
    <t>To explore the techno-economic feasibility and viability of a PV-Diesel hybrid system for rural electrification in Chilubi district, Zambia.</t>
  </si>
  <si>
    <t>Operating diesel generators as a stand-alone system is not economically sustainable due to a high LCoE. A 100% photovoltaic (PV) system with battery storage provides the lowest LCoE.</t>
  </si>
  <si>
    <t>Luleå University of Technology, University of Gävle, The Copperbelt University, ZESCO Limited</t>
  </si>
  <si>
    <t>SE, ZM</t>
  </si>
  <si>
    <t>https://doi.org/10.1016/j.renene.2022.12.112</t>
  </si>
  <si>
    <t>alan.kabanshi@hig.se</t>
  </si>
  <si>
    <t>Kanzumba Kusakana</t>
  </si>
  <si>
    <t>Techno-economic analysis of off-grid hydrokinetic-based hybrid energy systems for onshore/remote area in South Africa</t>
  </si>
  <si>
    <t>To investigate the techno-economic potential of hydrokinetic-based hybrid systems for providing low-cost, sustainable electricity to isolated loads in rural South Africa.</t>
  </si>
  <si>
    <t>Hybrid systems incorporating hydrokinetic modules have lower net present costs and costs of energy compared to all other supply options, making them the most cost-effective solution for the studied off-grid loads.</t>
  </si>
  <si>
    <t>Central University of Technology</t>
  </si>
  <si>
    <t>https://doi.org/10.1016/j.energy.2014.01.100</t>
  </si>
  <si>
    <t>Abiy Mekonnen et al.</t>
  </si>
  <si>
    <t>Techno-Economic Analysis of Off-Grid Hybrid Renewable Energy System for Ethiopian Rural Electrification</t>
  </si>
  <si>
    <t>To conduct a techno-economic analysis of off-grid hybrid renewable energy systems for rural electrification in Ethiopia, identifying optimal system configurations for different locations.</t>
  </si>
  <si>
    <t>A PV/Micro-Hydro/battery hybrid system is the most cost-efficient option ($0.043/kWh) for locations with good hydro resources. In areas with good solar and wind, a PV/wind/battery system is viable ($0.122/kWh), and a diesel generator can be added for reliability ($0.14/kWh).</t>
  </si>
  <si>
    <t>https://doi.org/10.5772/geet.20240030</t>
  </si>
  <si>
    <t>B. Modu et al.</t>
  </si>
  <si>
    <t>TECHNO-ECONOMIC ANALYSIS OF OFF-GRID HYBRID PV-DIESEL-BATTERY SYSTEM IN KATSINA STATE, NIGERIA</t>
  </si>
  <si>
    <t>To conduct a techno-economic analysis of different off-grid hybrid PV-diesel-battery system configurations to supply electricity to five houses in Katsina, Nigeria, and identify the optimal system.</t>
  </si>
  <si>
    <t>A hybrid PV-diesel-battery system is the optimal configuration, with a cost of energy of $0.432/kWh and a net present cost of $589,442. This system is more economical than standalone diesel, standalone PV, or a PV-diesel system without batteries.</t>
  </si>
  <si>
    <t>University of Maiduguri, Federal Airports Authority of Nigeria</t>
  </si>
  <si>
    <t>https://www.academia.edu/93371275/Techno_Economic_Analysis_of_Off_Grid_Hybrid_PV_Diesel_Battery_System_in_Katsina_State_Nigeria</t>
  </si>
  <si>
    <t>engrbb05@hotmail.com</t>
  </si>
  <si>
    <t>Reem Abdelkareem et al.</t>
  </si>
  <si>
    <t>Techno-economic Analysis of Hybrid Renewable Energy Systems Considering Demand Side Management</t>
  </si>
  <si>
    <t>To analyze the technical and economic feasibility of a hybrid renewable energy system with demand-side management for rural electrification in two locations in Egypt.</t>
  </si>
  <si>
    <t>Implementing demand-side management (DSM) with a hybrid renewable energy system is the most cost-effective option, reducing the net present cost by 23.9% in Qena and 23.8% in the Red Sea governorate compared to a hybrid system without DSM.</t>
  </si>
  <si>
    <t>South Valley University, King Khalid University</t>
  </si>
  <si>
    <t>https://doi.org/10.21608/SVUSRC.2024.250110.1162</t>
  </si>
  <si>
    <t>reem882015@gmail.com</t>
  </si>
  <si>
    <t>IKRAM EL HAJI et al.</t>
  </si>
  <si>
    <t>Techno-economic Analysis of Hybrid Renewable Energy System for Hydrogen Production in the Demnate Region of Morocco</t>
  </si>
  <si>
    <t>To investigate the techno-economic feasibility of an off-grid hybrid renewable energy system with hydrogen storage for electrifying three rural villages in Morocco.</t>
  </si>
  <si>
    <t>Two off-grid hybrid systems (PV-Genset and PV-Wind-Genset) with hydrogen storage are technically feasible, with LCOEs of $1.56/kWh and $1.57/kWh respectively.</t>
  </si>
  <si>
    <t>Power Electronics and System Control Lab, Higher National School of Mines</t>
  </si>
  <si>
    <t>https://doi.org/10.37394/232016.2024.19.28</t>
  </si>
  <si>
    <t>Onesmas Gumisiriza et al.</t>
  </si>
  <si>
    <t>Techno-Economic Analysis of Hybrid Renewable Energy System for a Rural Community Health Centre in Uganda</t>
  </si>
  <si>
    <t>To develop an optimally sized, cost-effective hybrid power system for a rural health centre in Uganda.</t>
  </si>
  <si>
    <t>A solar PV/diesel generator/battery system is the most appropriate optimal configuration, with a Net Present Cost of $27,427 and a Levelized Cost of Electricity of $0.265/kWh.</t>
  </si>
  <si>
    <t>Pan African University-Institute of Water and Energy Sciences –including Climate Change (PAUWES), Covenant University, The Energy and Environment Research Group (TEERG), Mechanical Engineering Department, Covenant University, University of Johannesburg, Institut International d’Ingénierie de l’Eau et de l’Environnement (2iE)</t>
  </si>
  <si>
    <t>https://doi.org/10.1051/e3sconf/202668403008</t>
  </si>
  <si>
    <t>ikenna.ekpe@covenantuniversity.edu.ng</t>
  </si>
  <si>
    <t>Saheed Ayodeji Adetoro et al.</t>
  </si>
  <si>
    <t>Techno-economic Analysis of Hybrid Energy System Connected to an Unreliable Grid: A Case Study of a Rural Community in Nigeria</t>
  </si>
  <si>
    <t>To determine the optimal configuration of a grid-connected hybrid renewable energy system for a rural community in Nigeria to minimize the net present cost and improve power supply reliability.</t>
  </si>
  <si>
    <t>Incorporating solar PV and battery storage into the existing grid and diesel generator system reduces the net present cost by 32.3% and decreases annual diesel fuel usage by 48.9%.</t>
  </si>
  <si>
    <t>Federal Polytechnic Bida, Federal University of Technology Minna</t>
  </si>
  <si>
    <t>https://doi.org/10.1109/NIGERCON54645.2022.9803128</t>
  </si>
  <si>
    <t>adetoroayo@fedpolybida.edu.ng</t>
  </si>
  <si>
    <t>Tefera Mekonnen Azerefegn et al.</t>
  </si>
  <si>
    <t>Techno-economic analysis of grid-integrated PV/wind systems for electricity reliability enhancement in Ethiopian industrial park</t>
  </si>
  <si>
    <t>To examine the techno-economic feasibility of integrating PV/wind power systems with an existing unreliable grid and diesel generator system to enhance electricity reliability for industrial parks in three regions of Ethiopia.</t>
  </si>
  <si>
    <t>Grid/diesel/PV/battery systems were found to be the best supply option for all three industrial park regions based on technical, economic, and environmental considerations, reducing CO2 emissions by 42-45% compared to the existing grid/diesel system.</t>
  </si>
  <si>
    <t>Institute for Technology and Resources Management in the Tropics and Subtropics (ITT), TH Köln (University of Applied Science), Jimma University, Institute of Technology</t>
  </si>
  <si>
    <t>https://doi.org/10.1016/j.scs.2019.101915</t>
  </si>
  <si>
    <t>Mostafa E. Elshebiny et al.</t>
  </si>
  <si>
    <t>Techno-Economic Analysis of Grid-Connected PV Power Plants in Different Zones of Egypt</t>
  </si>
  <si>
    <t>To conduct a techno-economic and environmental analysis of grid-connected PV systems in different zones of Egypt, comparing a small-scale 1.4 kW system with a large-scale 1 MW system to assess feasibility and attract investment.</t>
  </si>
  <si>
    <t>A 1.4 kW grid-connected PV system in Dokii has a payback period of 6.4 years. For a 1 MW system, Sohag is the most economically feasible location due to high solar resources, resulting in lower energy costs and a shorter payback period of 5.4 years.</t>
  </si>
  <si>
    <t>Menoufia University, Egypt, National Research Centre, Solar Energy Department, Egypt</t>
  </si>
  <si>
    <t>https://doi.org/10.21608/erjm.2024.285916.1327</t>
  </si>
  <si>
    <t>ayabalat08@gmail.com</t>
  </si>
  <si>
    <t>Hamza Abid</t>
  </si>
  <si>
    <t>Techno-economic analysis of energy storage integration for solar PV in Burkina Faso</t>
  </si>
  <si>
    <t>To determine the techno-economic feasibility of combining solar PV with pumped hydro storage and electric batteries for both off-grid rural and grid-connected urban electricity access in Burkina Faso.</t>
  </si>
  <si>
    <t>Adding grid-connected solar PV can reduce the cost of energy by half. For off-grid systems, PV with pumped hydro storage is the optimal configuration if reservoirs are geographically available.</t>
  </si>
  <si>
    <t>https://www.diva-portal.org/smash/get/diva2:1369220/FULLTEXT01.pdf</t>
  </si>
  <si>
    <t>S. Chahi et al.</t>
  </si>
  <si>
    <t>Techno-economic analysis of energy micro-grids with hydrogen storage and fuel cell in Moroccan farming systems</t>
  </si>
  <si>
    <t>To evaluate the techno-economic performance of hybrid renewable microgrids with hydrogen storage and fuel cells for two pilot farms in Morocco, and to assess community-scale applications.</t>
  </si>
  <si>
    <t>Community-networked hydrogen microgrids are more cost-effective than individual farm systems, reducing the Levelized Cost of Energy (LCOE) by over 50% and enhancing component utilization, energy resilience, and cost-effectiveness.</t>
  </si>
  <si>
    <t>International University of Rabat, Mohammed V University, Marie et Louis Pasteur University, Green Energy Park (IRESEN, UM6P)</t>
  </si>
  <si>
    <t>https://doi.org/10.1016/j.sciaf.2025.e03087</t>
  </si>
  <si>
    <t>sarah.chahi@uir.ac.ma</t>
  </si>
  <si>
    <t>Techno-economic analysis of a utility-scale grid-tied solar photovoltaic system in Benin republic</t>
  </si>
  <si>
    <t>To evaluate the techno-economic viability of installing a 10.0 MW utility-scale grid-tied solar PV system in seven cities in Benin and inform stakeholders on making such projects attractive for investment.</t>
  </si>
  <si>
    <t>Without revenues or subsidies, the project is unattractive, with a levelized cost of energy (LCOE) ranging from 0.110 to 0.128 USD/kWh. The project becomes economically viable at a feed-in tariff of 0.10 USD/kWh or higher.</t>
  </si>
  <si>
    <t>Department of Mechanical Engineering, Kwame Nkrumah University of Science and Technology, Department of Renewable Energy Technology, Cape Coast Technical University</t>
  </si>
  <si>
    <t>https://doi.org/10.1016/j.clet.2023.100633</t>
  </si>
  <si>
    <t>Abdellah El-Maaroufi et al.</t>
  </si>
  <si>
    <t>Techno-economic analysis of a PV/WT/biomass off-grid hybrid power system for rural electrification in northern Morocco using HOMER</t>
  </si>
  <si>
    <t>To design and conduct a techno-economic evaluation of an optimal off-grid hybrid energy system incorporating solar, wind, and biomass for rural electrification in Zoumi's circle, Morocco.</t>
  </si>
  <si>
    <t>The optimal configuration is a PV/Wind/Biomass/Battery system, which proves to be the most cost-effective option with a cost of energy of $0.125/kWh and a net present cost of $8.29 million.</t>
  </si>
  <si>
    <t>Mohammed V University in Rabat</t>
  </si>
  <si>
    <t>https://doi.org/10.1016/j.renene.2024.120904</t>
  </si>
  <si>
    <t>abdellah10elmaaroufi@gmail.com</t>
  </si>
  <si>
    <t>Nkuriyingoma O et al.</t>
  </si>
  <si>
    <t>Techno-economic analysis of a PV system with a battery energy storage system for small households: A case study in Rwanda</t>
  </si>
  <si>
    <t>To conduct a techno-economic analysis of a grid-connected solar PV system with battery storage designed to supply a small residential community in Rwanda.</t>
  </si>
  <si>
    <t>A 57.33 kWp PV system with an 89.2 kWh battery can supply the community load with a self-sufficiency of 64.38%, demonstrating technical and economic feasibility with a 9.65-year amortization period.</t>
  </si>
  <si>
    <t>https://doi.org/10.3389/fenrg.2022.957564</t>
  </si>
  <si>
    <t>Martin Ansong et al.</t>
  </si>
  <si>
    <t>Techno-economic analysis of a hybrid system to power a mine in an oﬀ-grid area in Ghana</t>
  </si>
  <si>
    <t>To perform a technical and economic feasibility study of a hybrid renewable energy system to power an off-grid mine in Ghana.</t>
  </si>
  <si>
    <t>A hybrid system with 50 MW solar PV, 15 MW fuel cell, batteries, and a 20 MW diesel generator is the most techno-economically viable option, yielding a levelized cost of energy of US$0.212/kWh under specific cost reduction assumptions.</t>
  </si>
  <si>
    <t>The Energy Centre, Kwame Nkrumah University of Science and Technology, Norwegian University of Life Sciences</t>
  </si>
  <si>
    <t>GH,NO</t>
  </si>
  <si>
    <t>https://doi.org/10.1016/j.seta.2017.09.001</t>
  </si>
  <si>
    <t>ldmensah.coe@knust.edu.gh</t>
  </si>
  <si>
    <t>Brigitte Astrid Medjo Nouadje et al.</t>
  </si>
  <si>
    <t>Techno-economic analysis of a grid/fuel cell/PV/electrolyzer system for hydrogen and electricity production in the countries of African and Malagasy council for higher education (CAMES)</t>
  </si>
  <si>
    <t>BJ,BF,BI,CM,CF,CG,CI,GA,GN,GW,GQ,MG,ML,NE,CD,RW,SN,TD,TG</t>
  </si>
  <si>
    <t>19</t>
  </si>
  <si>
    <t>WAPP, EAPP, CAPP, SAPP</t>
  </si>
  <si>
    <t>To conduct a techno-economic analysis of a grid-connected PV/fuel cell/electrolyzer hybrid system for hydrogen and electricity production in communities across the 19 CAMES member countries.</t>
  </si>
  <si>
    <t>The levelized cost of energy (LCOE) varies from US$ 0.238/kWh in Madagascar to US$ 0.344/kWh in Gabon, while the levelized cost of hydrogen (LCOH) ranges from US$ 1.84/kg in Madagascar to US$ 2.17/kg in Gabon and Equatorial Guinea.</t>
  </si>
  <si>
    <t>University of Dschang, Thermics and Energy Laboratory of Nantes, IRITESE</t>
  </si>
  <si>
    <t>CM,FR,BJ</t>
  </si>
  <si>
    <t>https://doi.org/10.1016/j.esr.2024.101392</t>
  </si>
  <si>
    <t>medjobrigitte@yahoo.fr</t>
  </si>
  <si>
    <t>Suzan Abdelhady et al.</t>
  </si>
  <si>
    <t>Techno-Economic Analysis for the Optimal Design of a National Network of Agro-Energy Biomass Power Plants in Egypt</t>
  </si>
  <si>
    <t>To assess the potential of agricultural biomass for electricity production in Egypt and to design an optimal national network of biomass power plants to maximize profit.</t>
  </si>
  <si>
    <t>An optimal network of 5 biomass power plants, each with a 460 MW capacity, should be established in Egypt. This network could generate 15,297 GWh of electricity and achieve an annual profit of $698.56 million.</t>
  </si>
  <si>
    <t>Fayoum University, Cairo University</t>
  </si>
  <si>
    <t>https://doi.org/10.3390/en14113063</t>
  </si>
  <si>
    <t>suzan.abdelhady@fayoum.edu.eg</t>
  </si>
  <si>
    <t>Noure elhouda Choukri et al.</t>
  </si>
  <si>
    <t>Techno-economic analysis for a 100% renewable hybrid energy systems integration in a research facility in Morocco</t>
  </si>
  <si>
    <t>To assess the optimal design of a hybrid renewable energy system to achieve a 100% renewable energy supply for a research institute in Morocco.</t>
  </si>
  <si>
    <t>The optimal system is a PV/Biomass/Battery combination, providing the lowest Levelized Cost of Energy (LCOE) at $0.333/kWh and achieving a 100% renewable supply for the research facility.</t>
  </si>
  <si>
    <t>Mohammed 1st, University, Centre de Recherche de l’E´ cole des Hautes E´ tudes d’Inge´ nierie</t>
  </si>
  <si>
    <t>https://doi.org/10.1016/j.isci.2025.113132</t>
  </si>
  <si>
    <t>M. C. Mukeshimana et al.</t>
  </si>
  <si>
    <t>Techno-economic analysis and viability assessment of concentrating solar power under climatic conditions of Rwanda</t>
  </si>
  <si>
    <t>To perform a techno-economic analysis of concentrating solar power (CSP) in Rwanda by modelling two technologies (solar tower and parabolic trough) and to evaluate their viability.</t>
  </si>
  <si>
    <t>Optimized parabolic trough power plants (PTPP) achieve a lower LCOE (10.51 ¢/kWh) than solar tower power plants (STPP) (11.33 ¢/kWh) in Rwanda. The economic feasibility is highly sensitive to financing conditions like interest and discount rates.</t>
  </si>
  <si>
    <t>North China Electric Power University, University of Rwanda</t>
  </si>
  <si>
    <t>https://doi.org/10.1007/s42108-021-00161-1</t>
  </si>
  <si>
    <t>muclairese@hotmail.com</t>
  </si>
  <si>
    <t>Samir M. Dawoud</t>
  </si>
  <si>
    <t>Techno-Economic Evaluation of Hybrid Energy Isolated Micro-Grids for Rural Areas in Four Zones of Egypt</t>
  </si>
  <si>
    <t>To conduct a techno-economic evaluation of hybrid isolated micro-grids for rural electrification in four different zones of Egypt, identifying the optimal system configuration.</t>
  </si>
  <si>
    <t>A hybrid SPV/wind/diesel/battery system is the optimal configuration for all four rural areas studied, offering a significantly lower Levelized Cost of Energy (LCOE) and CO2 emissions compared to a standalone diesel system.</t>
  </si>
  <si>
    <t>Department of Electrical Power and Machine Engineering, Faculty of Engineering, Tanta University, Tanta, Egypt</t>
  </si>
  <si>
    <t>https://doi.org/10.21608/jaet.2021.39959.1034</t>
  </si>
  <si>
    <t>sameer_dawood@f-eng.tanta.edu.eg</t>
  </si>
  <si>
    <t>Technical, economical, and environmental optimization analysis of the hybrid energy system on Djerba Island</t>
  </si>
  <si>
    <t>To provide a technical, economic, and environmental assessment of a hybrid renewable energy system for Djerba Island, Tunisia.</t>
  </si>
  <si>
    <t>The optimal hybrid system configuration resulted in a net present cost of $240,282, a levelized cost of energy of $0.308/kWh, and reduced CO2 emissions to 617 kg/year.</t>
  </si>
  <si>
    <t>Computer Laboratory for Electrical Systems, National Institute of Applied Sciences and Technology (INSAT), University of Carthage</t>
  </si>
  <si>
    <t>https://doi.org/10.1109/ICAIGE62696.2024.10776735</t>
  </si>
  <si>
    <t>Reagan Jean Jacques Molu et al.</t>
  </si>
  <si>
    <t>Technical, economic, and environmental evaluation of a grid-connected hybrid PV/biogas generator/battery microgrid system</t>
  </si>
  <si>
    <t>To conduct a techno-economic and environmental analysis of a grid-connected hybrid PV/biogas/battery microgrid for a university campus in Cameroon, comparing it to a conventional grid/diesel system.</t>
  </si>
  <si>
    <t>The proposed hybrid PV/biogas system is significantly more cost-effective, with a Levelized Cost of Energy (LCOE) of $0.07563/kWh compared to $0.1597/kWh for the conventional system, and reduces CO2 emissions by nearly 50%.</t>
  </si>
  <si>
    <t>University Institute of Technology of Douala, University of Douala, ENSET University of Douala</t>
  </si>
  <si>
    <t>https://doi.org/10.1016/j.esr.2025.101819</t>
  </si>
  <si>
    <t>reaganmolu@gmail.com</t>
  </si>
  <si>
    <t>Kelvin Nkalo Ukoima et al.</t>
  </si>
  <si>
    <t>Technical, economic and environmental assessment and optimization of four hybrid renewable energy models for rural electrification</t>
  </si>
  <si>
    <t>To assess the technical, economic, and environmental feasibility of four different off-grid hybrid renewable energy system models for electrifying the rural town of Okorobo-Ile in Nigeria.</t>
  </si>
  <si>
    <t>A hybrid system comprising 166 kW PV panels, 3 wind turbines, and 29 batteries is the most cost-effective configuration, with a net present cost of $615,664.95 and a cost of energy of $0.158/kWh.</t>
  </si>
  <si>
    <t>Michael Okpara University of Agriculture, Tshwane University of Technology, Cape Peninsula University of Tech.</t>
  </si>
  <si>
    <t>https://doi.org/10.1016/j.solcom.2024.100087</t>
  </si>
  <si>
    <t>Mebarka Bayoud et al.</t>
  </si>
  <si>
    <t>Technical-economic performance of fuel cell integration in autonomous hybrid systems</t>
  </si>
  <si>
    <t>To evaluate the technical and economic viability of integrating a fuel cell into autonomous hybrid systems for an isolated community in Algeria by comparing four different system configurations.</t>
  </si>
  <si>
    <t>The optimal configuration is a PV/Battery/Diesel Generator/Fuel Cell system, which reduces energy surplus to 4.05%, minimizes unmet load to 0.012%, and achieves a high renewable fraction of 84.5% with significant economic benefits.</t>
  </si>
  <si>
    <t>Badji Mokhtar - Annaba University, University of Djelfa</t>
  </si>
  <si>
    <t>https://doi.org/10.11591/eei.v14i3.8683</t>
  </si>
  <si>
    <t>mebarka.bayoud@univ-annaba.dz</t>
  </si>
  <si>
    <t>GIS-MCDM approach</t>
  </si>
  <si>
    <t>Technical potential appraisal and optimal site screening comparing AHP and fuzzy AHP methods for large-scale CSP plants: A GIS-MCDM approach in Morocco</t>
  </si>
  <si>
    <t>To assess the technical potential for Concentrating Solar Power (CSP) in Morocco and to identify optimal sites for large-scale plants by comparing AHP and Fuzzy AHP multi-criteria decision-making methods.</t>
  </si>
  <si>
    <t>Morocco has a significant technical potential for Concentrating Solar Power (CSP) of 21,100.32 TWh/year, with the southern regions of Laâyoune-Sakia El Hamra and Dakhla-Oued Ed-Dahab having the highest potential.</t>
  </si>
  <si>
    <t>Green Energy Park (UM6P/ IRESEN), Mohammadia School of Engineers, Mohammed V University in Rabat</t>
  </si>
  <si>
    <t>https://doi.org/10.1016/j.seta.2024.103877</t>
  </si>
  <si>
    <t>jbaihi@greenenergypark.ma</t>
  </si>
  <si>
    <t>P. Asigri et al.</t>
  </si>
  <si>
    <t>Technical Performance of Grid-Connected Rooftop Solar PVs</t>
  </si>
  <si>
    <t>To analyze the technical performance of grid-connected rooftop solar PV systems in five locations in Ghana and assess their feasibility.</t>
  </si>
  <si>
    <t>Grid-connected rooftop PV systems are technically feasible across all five studied locations in Ghana, with an average performance ratio of 79.7%. Northern sites show higher energy yields due to greater solar irradiation but also higher losses from elevated temperatures.</t>
  </si>
  <si>
    <t>Department of Electrical and Electronic Engineering, Kwame Nkrumah University of Science and Technology</t>
  </si>
  <si>
    <t>https://doi.org/10.47238/ijeca.v8i2.223</t>
  </si>
  <si>
    <t>asigripeter@gmail.com</t>
  </si>
  <si>
    <t>Isabelle Flora Fotsing Metegam et al.</t>
  </si>
  <si>
    <t>GIS-AHP multi-criteria</t>
  </si>
  <si>
    <t>Technical and geographic potential analysis for large-scale wind energy production using a GIS-AHP multi-criteria in Cameroon</t>
  </si>
  <si>
    <t>To evaluate the technical and geographical potential for large-scale, grid-connected wind farm sites in Cameroon using a GIS-based multi-criteria analysis.</t>
  </si>
  <si>
    <t>Approximately 57.6% of Cameroon's surface area is suitable for onshore, grid-connected wind farms, representing a theoretical potential of around 1,560 GW.</t>
  </si>
  <si>
    <t>University of Yaounde I, University of Dschang, University of Bangui</t>
  </si>
  <si>
    <t>CM, CF</t>
  </si>
  <si>
    <t>https://doi.org/10.1016/j.rineng.2024.102765</t>
  </si>
  <si>
    <t>Coban, H.H. et al.</t>
  </si>
  <si>
    <t>Technical and Economical Investigation of a Centralized and Decentralized Hybrid Renewable Energy System in Cadaado, Somalia</t>
  </si>
  <si>
    <t>To investigate the technical and economic feasibility of on-grid and off-grid hybrid wind-solar power systems for electricity generation in Cadaado, Somalia.</t>
  </si>
  <si>
    <t>The on-grid hybrid system is more economically favorable than the off-grid system, primarily due to revenue from selling excess electricity to the grid. The levelized cost of energy for the optimal off-grid system is 0.108 USD/kWh.</t>
  </si>
  <si>
    <t>Ardahan University, University of Gujrat, Future University in Egypt</t>
  </si>
  <si>
    <t>TR,PK,EG</t>
  </si>
  <si>
    <t>https://doi.org/10.3390/pr10040667</t>
  </si>
  <si>
    <t>Abdelmadjid RECIOUI and Fatma Zohra DEKHANDJI</t>
  </si>
  <si>
    <t>Technical and Economic Feasibility Study of a Hybrid Hydrogen-based Renewable Energy System</t>
  </si>
  <si>
    <t>To construct and optimize an autonomous hybrid renewable power plant to supply electricity for an isolated drilling location in Adrar, Algeria, comparing systems with and without hydrogen storage.</t>
  </si>
  <si>
    <t>A hybrid system with battery storage (DG/PV/WT/LI) is the most cost-effective configuration, with a lower Net Present Cost and Cost of Energy compared to a similar system using hydrogen storage.</t>
  </si>
  <si>
    <t>Laboratory of Signals and Systems, Institute of Electrical and Electronic Engineering, University M’hamed Bougara of Boumerdes</t>
  </si>
  <si>
    <t>https://doi.org/10.51485/ajss.v8i2.195</t>
  </si>
  <si>
    <t>Fabian Eze et al.</t>
  </si>
  <si>
    <t>Technical and economic feasibility assessment of hybrid renewable energy system at Kenyan institutional building: A case study</t>
  </si>
  <si>
    <t>To determine and propose an optimal grid-tied hybrid renewable energy system to supply stable, inexpensive, and dependable electricity to the School of Engineering, University of Nairobi.</t>
  </si>
  <si>
    <t>A grid-tied PV/Diesel system is the optimal configuration, reducing grid power purchases by approximately 77% and the electricity bill by approximately 84%, with a Cost of Energy of Ksh 7.89/kWh.</t>
  </si>
  <si>
    <t>University of Nairobi, University of Portland, Wichita State University</t>
  </si>
  <si>
    <t>https://doi.org/10.1016/j.seta.2021.101939</t>
  </si>
  <si>
    <t>fabianchidubem@students.uonbi.ac.ke</t>
  </si>
  <si>
    <t>Peter Maliro et al.</t>
  </si>
  <si>
    <t>Technical and economic feasibility assessment for a solar PV mini-grid for Matekenya village</t>
  </si>
  <si>
    <t>To assess the technical and economic feasibility of supplying electricity to Matekenya village in Malawi using a solar PV mini-grid.</t>
  </si>
  <si>
    <t>The project is economically feasible, with an optimized Levelized Cost of Energy of $0.074/kWh, which is below the national feed-in tariff of $0.10/kWh.</t>
  </si>
  <si>
    <t>Pan African University Institute for Water and Energy Sciences Including Climate Change, University of Sciences, Techniques and Technologies of Bamako, Botswana International University of Science and Technology</t>
  </si>
  <si>
    <t>DZ, ML, BW</t>
  </si>
  <si>
    <t>https://doi.org/10.1080/23311916.2022.2110707</t>
  </si>
  <si>
    <t>maliropeter@gmail.com</t>
  </si>
  <si>
    <t>Technical and Economic Assessment of solar PV/diesel Hybrid Power System for Rural School Electrification in Ethiopia</t>
  </si>
  <si>
    <t>To analyze the technical and economic viability of a PV/Diesel hybrid system for rural school electrification in Ethiopia and compare it with a standalone diesel generator system.</t>
  </si>
  <si>
    <t>The solar PV system with generator backup is more cost-effective and environmentally friendly than a conventional diesel generator alone, with a payback period of 2.09 years.</t>
  </si>
  <si>
    <t>https://izlik.org/JA76DC97DP</t>
  </si>
  <si>
    <t>Samuel O. Effiom et al.</t>
  </si>
  <si>
    <t>Technical and economic appraisal for harnessing a proposed hybrid energy system nexus for power generation and CO2 mitigation in Cross River State Nigeria</t>
  </si>
  <si>
    <t>To conduct a technical and economic appraisal of a proposed hybrid energy system nexus, including solar, wind, battery, and a hydrogen fuel cell, for power generation and CO2 mitigation in Cross River State, Nigeria.</t>
  </si>
  <si>
    <t>The proposed hybrid energy system is technically and economically viable, with a Levelized Cost of Energy (LCOE) of $0.89/kWh and achieving net-zero carbon emissions. The system is dominated by solar PV, which accounts for 89.4% of the annual electricity production.</t>
  </si>
  <si>
    <t>University of Cross River State, University of Calabar</t>
  </si>
  <si>
    <t>https://doi.org/10.31763/aet.v2i2.1075</t>
  </si>
  <si>
    <t>Samaila Buda and I. N. Umar</t>
  </si>
  <si>
    <t>Technical and Economic Analysis of Hybrid Solar PV-Wind Mini-grid Power System for Sokoto Energy Research Center (SERC)</t>
  </si>
  <si>
    <t>To conduct a techno-economic analysis of a hybrid solar-wind mini-grid system for the Sokoto Energy Research Centre (SERC) in Nigeria.</t>
  </si>
  <si>
    <t>The optimal hybrid system for the research center consists of a 99.6 kW PV array and a 25 kW wind turbine, achieving a 100% renewable fraction with a Levelized Cost of Electricity (LCOE) of ₦125.48/kWh.</t>
  </si>
  <si>
    <t>Sokoto Energy Research Center, Usman Danfodiyo University Sokoto, Ar-rahmaniya College of Health Science and Technology</t>
  </si>
  <si>
    <t>https://doi.org/10.57233/ijsgs.v11i4.997</t>
  </si>
  <si>
    <t>budasamaila@gmail.com</t>
  </si>
  <si>
    <t>Andrew Marquard et al.</t>
  </si>
  <si>
    <t>SATIMGE</t>
  </si>
  <si>
    <t>Technical Analysis to support the update of South Africa’s First NDC’s mitigation target ranges</t>
  </si>
  <si>
    <t>To provide an evidence base for updating South Africa's NDC mitigation targets for 2025 and 2030 by assessing likely GHG emissions pathways under different economic growth and policy implementation scenarios.</t>
  </si>
  <si>
    <t>South Africa can considerably reduce its NDC target upper ranges for 2025 and 2030. The electricity sector is the key driver for this mitigation, constituting 83% of the overall reduction resulting from the full implementation of planned policies.</t>
  </si>
  <si>
    <t>other uncertainties not considered, only assesses planned policies and measures, assumes least-cost investment choices in absence of policies</t>
  </si>
  <si>
    <t>Department of Fisheries, Forestry and Environment</t>
  </si>
  <si>
    <t>https://doi.org/10.25375/uct.16691950</t>
  </si>
  <si>
    <t>Karlberg, L. et al.</t>
  </si>
  <si>
    <t>Tackling Complexity: Understanding the Food-Energy-Environment Nexus in Ethiopia’s Lake Tana Sub-basin</t>
  </si>
  <si>
    <t>To evaluate and compare the impacts of alternative development trajectories for agriculture, energy, and the environment in Ethiopia's Lake Tana Sub-basin, accounting for cross-sectoral interlinkages and competing resource use.</t>
  </si>
  <si>
    <t>Agricultural transformation and energy transition are interdependent and competitive for water and biomass resources. The region faces a water scarcity dilemma between irrigation, hydropower, and lake levels, and has reached a 'biomass ceiling' where demand for food, fodder, and fuel matches or exceeds sustainable supply.</t>
  </si>
  <si>
    <t>illustrate system-wide and cross-sectoral outcomes, validation of scenario assumptions, mutual learning</t>
  </si>
  <si>
    <t>economics not included, climate change projections not incorporated, barriers to implementation not defined</t>
  </si>
  <si>
    <t>Stockholm Environment Institute, Bahir Dar University, Addis Ababa University, GFA Consulting Group</t>
  </si>
  <si>
    <t>SE, US, GB, KE, ET, DE</t>
  </si>
  <si>
    <t>https://www.water-alternatives.org/index.php/all-abs/273-a8-1-6/file</t>
  </si>
  <si>
    <t>louise.karlberg@sei-international.org</t>
  </si>
  <si>
    <t>Optimizing Technical and Economic Aspects of Off-Grid Hybrid Renewable Systems: A Case Study of Manoka Island, Cameroon</t>
  </si>
  <si>
    <t>To identify the most cost-effective and reliable hybrid renewable energy system configuration to meet the electricity needs of three off-grid communities on Manoka Island, Cameroon. To evaluate technical, environmental and economic performance of PV/wind/battery systems combined with diesel, biogas or fuel-cell backup using HOMER.</t>
  </si>
  <si>
    <t>Scenario 3 (PV/wind turbine/fuel cell/biogas/battery) is the most cost-effective configuration, with a levelized cost of energy of $0.1981/kWh, NPV of $2,209,741, IRR of 9.09%, ROI of 6.19% and a payback period of 8.76 years, with zero unmet load.</t>
  </si>
  <si>
    <t>University of Douala (Cameroon), University of Haute-Alsace (France), Edith Cowan University (Australia), Future University in Egypt, Umm Al-Qura University (Saudi Arabia), Taif University (Saudi Arabia)</t>
  </si>
  <si>
    <t>CM, FR, AU, EG, SA</t>
  </si>
  <si>
    <t>https://doi.org/10.1109/ACCESS.2023.3332693</t>
  </si>
  <si>
    <t>coc_min</t>
  </si>
  <si>
    <t>coc_max</t>
  </si>
  <si>
    <t>coc_type</t>
  </si>
  <si>
    <t>Ad hoc GIS-based spatial analysis</t>
  </si>
  <si>
    <t>LoadProGen</t>
  </si>
  <si>
    <t>Anything Modelling framework</t>
  </si>
  <si>
    <t>TU Berlin</t>
  </si>
  <si>
    <t>Bioenergy and Food Security Rapid Appraisal</t>
  </si>
  <si>
    <t>FAO</t>
  </si>
  <si>
    <t>free</t>
  </si>
  <si>
    <t>Bottom-Up Energy Analysis System</t>
  </si>
  <si>
    <t>LBNL</t>
  </si>
  <si>
    <t>Continuous Lifetime Optimisation of Variable Electricity Resources</t>
  </si>
  <si>
    <t>Energy and Power Evaluation Program (BALANCE module)</t>
  </si>
  <si>
    <t>Argonne National Laboratory / IAEA</t>
  </si>
  <si>
    <t>Electricity Planning Model</t>
  </si>
  <si>
    <t>Global Energy System Model</t>
  </si>
  <si>
    <t>TU Berlin / DIW Berlin</t>
  </si>
  <si>
    <t>Geospatial green hydrogen cost model</t>
  </si>
  <si>
    <t>Geospatial Land Availability for Energy Systems</t>
  </si>
  <si>
    <t>Forschungszentrum Julich</t>
  </si>
  <si>
    <t>H2RES energy planning model for islands and isolated regions</t>
  </si>
  <si>
    <t>University of Zagreb (FSB)</t>
  </si>
  <si>
    <t>internal</t>
  </si>
  <si>
    <t>IEA Mobility Model (MoMo)</t>
  </si>
  <si>
    <t>IEA</t>
  </si>
  <si>
    <t>Integrated Model to Assess the Global Environment (energy module TIMER)</t>
  </si>
  <si>
    <t>PBL Netherlands Environmental Assessment Agency</t>
  </si>
  <si>
    <t>Kenya Carbon Emission Reduction Tool</t>
  </si>
  <si>
    <t>Load Profile Generator</t>
  </si>
  <si>
    <t>Multi-sectoral Latent Electricity Demand</t>
  </si>
  <si>
    <t>FEEM / Politecnico di Milano</t>
  </si>
  <si>
    <t>Modular Energy System Analysis and Planning</t>
  </si>
  <si>
    <t>Seven2one</t>
  </si>
  <si>
    <t>NEPLAN power system analysis</t>
  </si>
  <si>
    <t>NEPLAN AG</t>
  </si>
  <si>
    <t>NREL Levelized Cost of Energy Calculator</t>
  </si>
  <si>
    <t>Columbia University (Modi Research Group)</t>
  </si>
  <si>
    <t>Reiner Lemoine Institut</t>
  </si>
  <si>
    <t>OnStove geospatial clean cooking tool</t>
  </si>
  <si>
    <t>Open Distribution System Simulator</t>
  </si>
  <si>
    <t>EPRI</t>
  </si>
  <si>
    <t>PSR</t>
  </si>
  <si>
    <t>Valentin Software</t>
  </si>
  <si>
    <t>EU</t>
  </si>
  <si>
    <t>Plan4RES consortium (H2020)</t>
  </si>
  <si>
    <t>First Solar</t>
  </si>
  <si>
    <t>Renewable Energy to Africa (RE2nAF) tool</t>
  </si>
  <si>
    <t>European Commission JRC</t>
  </si>
  <si>
    <t>Stochastic Dual Dynamic Programming (SDDP)</t>
  </si>
  <si>
    <t>Politecnico di Torino</t>
  </si>
  <si>
    <t>EMD International</t>
  </si>
  <si>
    <t>Open Generation, Storage and Transmission Operation and Expansion Planning Model</t>
  </si>
  <si>
    <t>Universidad Pontificia Comillas (IIT)</t>
  </si>
  <si>
    <t>Methodological family: ad hoc multi-criteria or resource mapping built on generic GIS platforms (ArcGIS, QGIS). Not a tool.</t>
  </si>
  <si>
    <t>Methodological family: custom system dynamics models built in dedicated environments (Vensim, Stella, Powersim, AnyLogic). Not a tool.</t>
  </si>
  <si>
    <t>time_horizon</t>
  </si>
  <si>
    <t>data_intensity</t>
  </si>
  <si>
    <t>info_source</t>
  </si>
  <si>
    <t>info_date</t>
  </si>
  <si>
    <t>on_request</t>
  </si>
  <si>
    <t>medium_term,long_term</t>
  </si>
  <si>
    <t>subnational,national,regional</t>
  </si>
  <si>
    <t>https://www.researchgate.net/publication/328661183_Techno-Economic_Analysis_of_Off-grid_Renewable_Energy_Systems_for_Rural_Electrification_in_Northeastern_Nigeria</t>
  </si>
  <si>
    <t>subnational,national,regional,continental</t>
  </si>
  <si>
    <t>long_term</t>
  </si>
  <si>
    <t>subnational,national,regional,continental,global</t>
  </si>
  <si>
    <t>national,regional</t>
  </si>
  <si>
    <t>national,regional,global</t>
  </si>
  <si>
    <t>short_term,long_term</t>
  </si>
  <si>
    <t>community,subnational,national,regional</t>
  </si>
  <si>
    <t>short_term,medium_term,long_term</t>
  </si>
  <si>
    <t>NREL (origine); UL Solutions / HOMER Energy (editeur actuel)</t>
  </si>
  <si>
    <t>short_term</t>
  </si>
  <si>
    <t>facility,community</t>
  </si>
  <si>
    <t>IRENA FlexTool</t>
  </si>
  <si>
    <t>subnational,national</t>
  </si>
  <si>
    <t>facility</t>
  </si>
  <si>
    <t>facility,subnational,national</t>
  </si>
  <si>
    <t>community,subnational</t>
  </si>
  <si>
    <t>short_term,medium_term</t>
  </si>
  <si>
    <t>web</t>
  </si>
  <si>
    <t>subnational,national,continental</t>
  </si>
  <si>
    <t>DIME (Dispatch and Investment Model for Electricity markets), DIME Maghreb application</t>
  </si>
  <si>
    <t>not_applicable</t>
  </si>
  <si>
    <t>European Commission JRC (with Oxfam America and African Solar Designs)</t>
  </si>
  <si>
    <t>ETH Zurich</t>
  </si>
  <si>
    <t>national,global</t>
  </si>
  <si>
    <t>GB,MU</t>
  </si>
  <si>
    <t>University of Oxford / Climate Compatible Growth</t>
  </si>
  <si>
    <t>Grid-Sim electric fleet charging simulator with renewable generation and battery storage</t>
  </si>
  <si>
    <t>regional,global</t>
  </si>
  <si>
    <t>KE,GB,BE,BR</t>
  </si>
  <si>
    <t>windows,web</t>
  </si>
  <si>
    <t>medium_term</t>
  </si>
  <si>
    <t>national,continental</t>
  </si>
  <si>
    <t>PREVOS-DZ Algerian short and mid-term electric load forecasting software</t>
  </si>
  <si>
    <t>PV-ON online bilingual PV sizing tool for grid-connected systems</t>
  </si>
  <si>
    <t>Stochastic Techno-Economic Microgrid Model</t>
  </si>
  <si>
    <t>TEAM-Kenya (Transport Energy Air pollution Model)</t>
  </si>
  <si>
    <t>varies</t>
  </si>
  <si>
    <t>2024-11-14</t>
  </si>
  <si>
    <t>OnSSET (17); LEAP (8); FlexTool (5); MAED (3); WEAP (2)</t>
  </si>
  <si>
    <t>TEMT (1); PLEXOS (1); LEAP (1); OpenDSS (1); FlexTool (1)</t>
  </si>
  <si>
    <t>official: https://iea-etsap.org/getting-started-withtimes-modelling/</t>
  </si>
  <si>
    <t>LEAP (2); MADE-II (1)</t>
  </si>
  <si>
    <t>MAED (5); LEAP (2); SIMPACTS (2); NECAL2050 (1); IMAGE (1)</t>
  </si>
  <si>
    <t>none (MESSAGE AIEA); GAMS (MESSAGEix)</t>
  </si>
  <si>
    <t>documentation (MESSAGEix): https://docs.messageix.org/</t>
  </si>
  <si>
    <t>GlobalEnergyGIS (2); OnSSET (1)</t>
  </si>
  <si>
    <t>other: https://sweet-pathfndr.ch/toolbox/</t>
  </si>
  <si>
    <t>OSeMOSYS (17); LEAP (2); OnStove (2); WEAP (2); openTEPES (2)</t>
  </si>
  <si>
    <t>model description paper: https://www.sciencedirect.com/science/article/pii/S2211467X18300038 ; repository: https://github.com/open-modex/model_Balmorel</t>
  </si>
  <si>
    <t>TIMES (1)</t>
  </si>
  <si>
    <t>official (academic programme): https://www.energyexemplar.com/blog/energy-exemplars-academics-program</t>
  </si>
  <si>
    <t>RETScreen (12); PVsyst (9); TRNSYS (3); Aspen Plus (2); PVGIS (2)</t>
  </si>
  <si>
    <t>pricing: https://homerenergy.com/homer-pro/pricing ; academic pricing: https://homerenergy.com/homer-pro/academic-pricing ; official site: https://ul-renewables.com/homer/pro</t>
  </si>
  <si>
    <t>OSeMOSYS (5); PSS/E (1); TIMES (1)</t>
  </si>
  <si>
    <t>Excel (interface)</t>
  </si>
  <si>
    <t>openmod wiki: https://wiki.openmod-initiative.org/wiki/IRENA_FlexTool</t>
  </si>
  <si>
    <t>MESSAGE (5); OSeMOSYS (3); NECAL2050 (1); LEAP (1); openTEPES (1)</t>
  </si>
  <si>
    <t>SAM (2); H2RES (1); IEA Mobility Model (1)</t>
  </si>
  <si>
    <t>review paper: https://vbn.aau.dk/ws/files/478698761/1_s2.0_S136403212200613X_main.pdf</t>
  </si>
  <si>
    <t>LEAP (7)</t>
  </si>
  <si>
    <t>repository: https://github.com/sei-international/NemoMod.jl</t>
  </si>
  <si>
    <t>LEAP (2); OSeMOSYS (2); OnSSET (2); RTEP (1)</t>
  </si>
  <si>
    <t>official: SEI weap.sei.org (URL non retournee par la recherche)</t>
  </si>
  <si>
    <t>LISFLOOD (1)</t>
  </si>
  <si>
    <t>repository (fork ouvert par la recherche; depot officiel energy-modelling-toolkit/Dispa-SET a verifier): https://github.com/jbaumg/Dispa-SET</t>
  </si>
  <si>
    <t>MAED (1); MESSAGE (1)</t>
  </si>
  <si>
    <t>Excel</t>
  </si>
  <si>
    <t>GAP (1); SAM (1)</t>
  </si>
  <si>
    <t>model description paper: https://www.sciencedirect.com/science/article/pii/S2352711018301547 ; repository: https://github.com/switch-model/switch/blob/master/LICENSE</t>
  </si>
  <si>
    <t>MESSAGE (2)</t>
  </si>
  <si>
    <t>EnergyPLAN (2); HOMER (2); LEAP (1); Greenius (1); PVsyst (1)</t>
  </si>
  <si>
    <t>official: https://sam.nrel.gov/sam-open-source.html?highlight=WyJ0byJd</t>
  </si>
  <si>
    <t>HOMER (12); PVGIS (2); PVsyst (1); WAsP (1); EPANET (1)</t>
  </si>
  <si>
    <t>(secondaire, a verifier sur natural-resources.canada.ca) https://www.energy-manager.ca/learn-about-retscreen-capacity-building/</t>
  </si>
  <si>
    <t>HOMER (9); PVGIS (3); RETScreen (1); Aspen Plus (1); PVWatts (1)</t>
  </si>
  <si>
    <t>(secondaire, a verifier sur pvsyst.com) https://www.heavengreenenergy.com/blog/pvsyst-price ; (secondaire) https://www.surgepv.com/blog/is-pvsyst-free</t>
  </si>
  <si>
    <t>repository: https://github.com/TemoaProject/temoa ; openmod wiki: https://wiki.openmod-initiative.org/wiki/Temoa</t>
  </si>
  <si>
    <t>HOMER (1); PVsyst (1)</t>
  </si>
  <si>
    <t>PV*SOL (1)</t>
  </si>
  <si>
    <t>OSeMOSYS (1); FlexTool (1)</t>
  </si>
  <si>
    <t>DesignBuilder (1)</t>
  </si>
  <si>
    <t>official: https://www.energy.gov/eere/buildings/articles/energyplus</t>
  </si>
  <si>
    <t>HOMER (1); EnergyPlus (1)</t>
  </si>
  <si>
    <t>pricing: designbuilder.co.uk (URL non retournee par la recherche)</t>
  </si>
  <si>
    <t>HOMER (3); RETScreen (1)</t>
  </si>
  <si>
    <t>pricing: liste de prix TESS (URL non retournee par la recherche)</t>
  </si>
  <si>
    <t>pricing: https://ihoga.unizar.es/en/comprar-version-pro/ ; documentation: https://ihoga.unizar.es/en/versiones/ ; official site: https://ihoga.unizar.es/en/</t>
  </si>
  <si>
    <t>GISEle (3); M-LED (3); SWAT (1); VANIA (1); WaterCROP (1)</t>
  </si>
  <si>
    <t>repository: https://github.com/RAMP-project/RAMP</t>
  </si>
  <si>
    <t>RAMP (3); SWAT (1); VANIA (1)</t>
  </si>
  <si>
    <t>PVsyst (3); PVWatts (2); HOMER (2); RETScreen (2); RE2nAF (1)</t>
  </si>
  <si>
    <t>PVGIS (2); PVsyst (1); HOMER (1)</t>
  </si>
  <si>
    <t>WindPRO (2); RETScreen (1); HOMER (1)</t>
  </si>
  <si>
    <t>pricing: DTU Wind / wasp.dk (URL non retournee par la recherche)</t>
  </si>
  <si>
    <t>PVsyst (1); PV*SOL (1)</t>
  </si>
  <si>
    <t>pricing: https://solargis.com/pricing/prospect</t>
  </si>
  <si>
    <t>official: https://iiasa.ac.at/models-tools-data/gains ; documentation: https://gains.docs.iiasa.ac.at/_/downloads/en/latest/pdf/</t>
  </si>
  <si>
    <t>2024-08-19</t>
  </si>
  <si>
    <t>HOMER (2); PVsyst (1)</t>
  </si>
  <si>
    <t>GISEle (1); RAMP (1); RETScreen (1)</t>
  </si>
  <si>
    <t>ArcGIS (optional, ArcSWAT)</t>
  </si>
  <si>
    <t>repository: https://github.com/swat-model/swatplus</t>
  </si>
  <si>
    <t>RETScreen (1)</t>
  </si>
  <si>
    <t>repository: https://github.com/USEPA/EPANET2.2 ; repository: https://github.com/USEPA/epanet-engine</t>
  </si>
  <si>
    <t>Dispa-SET (1)</t>
  </si>
  <si>
    <t>HOMER (2); SAM (1)</t>
  </si>
  <si>
    <t>official: https://www.dlr.de/en/sf/research-and-transfer/research-services/simulation-and-profitability-assessment/greenius/greenius-download ; release notes: https://www.dlr.de/de/sf/forschung-und-transfer/forschungsdienstleistungen/simulation-und-wirtschaftlichkeitsbewertung/greenius/greenius-support/greenius-release-notes.pdf/@@download/file</t>
  </si>
  <si>
    <t>2025-10</t>
  </si>
  <si>
    <t>OSeMOSYS (1); Clewsy (1)</t>
  </si>
  <si>
    <t>OSeMOSYS (1); GeoCLEWs (1)</t>
  </si>
  <si>
    <t>PyPSA (2)</t>
  </si>
  <si>
    <t>model description paper: https://www.researchgate.net/publication/339675437_An_autopilot_for_energy_models_--_automatic_generation_of_renewable_supply_curves_hourly_capacity_factors_and_hourly_synthetic_electricity_demand_for_arbitrary_world_regions ; repository: https://github.com/niclasmattsson/GlobalEnergyGIS</t>
  </si>
  <si>
    <t>study: B.Brand and J.Zingerle (2010), https://doi.org/10.1016/j.enpol.2010.10.010 ; study: B.A. Brand (2015), https://dspace.library.uu.nl/handle/1874/308493</t>
  </si>
  <si>
    <t>HOMER (1)</t>
  </si>
  <si>
    <t>study: S Kibaara et al. (2020), https://doi.org/10.1109/ENERGYCon48941.2020.9236543</t>
  </si>
  <si>
    <t>LEAP (1); ENPEP-BALANCE (1)</t>
  </si>
  <si>
    <t>study: A. Fall et al. (2022), https://doi.org/10.1007/978-3-030-68410-5_7 ; study: A. Fall and C. A. Mbodji (2022), https://doi.org/10.1007/978-3-030-68410-5_9</t>
  </si>
  <si>
    <t>study: M Moner-Girona et al. (2019), https://doi.org/10.1016/j.esd.2019.07.009</t>
  </si>
  <si>
    <t>repository: https://github.com/architecture-building-systems/CityEnergyAnalyst ; official: https://cityenergyanalyst.com/publications/</t>
  </si>
  <si>
    <t>repository: https://github.com/leonardgoeke/AnyMOD.jl</t>
  </si>
  <si>
    <t>nexus_water_land,resource_assessment</t>
  </si>
  <si>
    <t>LEAP (1)</t>
  </si>
  <si>
    <t>repository: https://github.com/phil-sandwell/CLOVER</t>
  </si>
  <si>
    <t>study: Nazeefah U. Edoo et al. (2025), https://doi.org/10.1016/j.esr.2025.101930</t>
  </si>
  <si>
    <t>MoCES (1); LEAP (1)</t>
  </si>
  <si>
    <t>repository: https://github.com/ESMAP-World-Bank-Group/EPM ; documentation: https://esmap-world-bank-group.github.io/EPM/</t>
  </si>
  <si>
    <t>SWITCH (1); SAM (1)</t>
  </si>
  <si>
    <t>study: Juan Pablo Carvallo (2019), https://escholarship.org/uc/item/2qh8d0ng</t>
  </si>
  <si>
    <t>openTEPES (2); OnSSET (2); LEAP (1); MAED (1); Plan4RES (1)</t>
  </si>
  <si>
    <t>repository: https://github.com/GENeSYS-MOD/GENeSYS_MOD.gms ; organisation: https://github.com/GENeSYS-MOD</t>
  </si>
  <si>
    <t>geospatial_analysis,hydrogen</t>
  </si>
  <si>
    <t>repository: https://github.com/ClimateCompatibleGrowth/GeoH2</t>
  </si>
  <si>
    <t>geospatial_analysis,resource_assessment</t>
  </si>
  <si>
    <t>organisation: https://github.com/FZJ-IEK3-VSA</t>
  </si>
  <si>
    <t>SAM (1)</t>
  </si>
  <si>
    <t>study: J.H. Giliomee and M.J. Booysen (2023), https://doi.org/10.3390/wevj14100274</t>
  </si>
  <si>
    <t>EnergyPLAN (1)</t>
  </si>
  <si>
    <t>MESSAGE (1)</t>
  </si>
  <si>
    <t>study: J Gachanja et al. (2023), https://doi.org/10.3390/en16217459</t>
  </si>
  <si>
    <t>System dynamics (1)</t>
  </si>
  <si>
    <t>MATLAB</t>
  </si>
  <si>
    <t>official: https://www.e4g.polimi.it/loadprogen/ ; model description paper: https://www.researchgate.net/publication/320697999_Novel_LoadProGen_procedure_for_micro-grid_design_in_emerging_country_scenarios_application_to_energy_storage_sizing</t>
  </si>
  <si>
    <t>demand_forecasting,electrification_planning</t>
  </si>
  <si>
    <t>RAMP (3); WaterCROP (2); MESSAGE (1); OnSSET (1)</t>
  </si>
  <si>
    <t>MARKAL (1)</t>
  </si>
  <si>
    <t>study: JF Akinbami (2001), https://doi.org/10.1023/A:1011387516838</t>
  </si>
  <si>
    <t>Superseded by the RLI Multi-Vector Simulator (MVS) and the open_plan tool, so no longer actively developed</t>
  </si>
  <si>
    <t>RAMP (1)</t>
  </si>
  <si>
    <t>repository (miroir ouvert par la recherche; depot officiel github.com/rl-institut/offgridders a verifier): https://github.hode.uk/rl-institut</t>
  </si>
  <si>
    <t>OnSSET (2)</t>
  </si>
  <si>
    <t>repository: https://github.com/Open-Source-Spatial-Clean-Cooking-Tool/OnStove</t>
  </si>
  <si>
    <t>official: https://opendss.epri.com/BriefHistoryandObjectives.html ; download: https://sourceforge.net/projects/electricdss/files/OpenDSS/</t>
  </si>
  <si>
    <t>PVsyst (1)</t>
  </si>
  <si>
    <t>SDDP (1); OnSSET (1)</t>
  </si>
  <si>
    <t>study: Khadir M.T. et al. (2019), https://doi.org/10.1109/cagre.2019.8713319</t>
  </si>
  <si>
    <t>study: Nkiruka Ifunanya Avila (2018), https://core.ac.uk/outputs/484279313/?source=1&amp;algorithmId=15&amp;similarToDoc=oai%3Aorca.cardiff.ac.uk%3A92433&amp;similarToDocKey=OAI&amp;recSetID=47adcf80-7ed7-4321-bef2-a818076ca2f8&amp;position=4&amp;recommendation_type=same_repo&amp;otherRecs=227093014%2C641686022%2C650080563%2C484279313%2C148918216</t>
  </si>
  <si>
    <t>PVsyst (1); Solargis (1); HOMER (1); DIgSILENT PowerFactory (1)</t>
  </si>
  <si>
    <t>(secondaire, a verifier sur valentin-software.com) https://www.heavengreenenergy.com/blog/pvsol-review</t>
  </si>
  <si>
    <t>PVsyst (1); PVGIS (1)</t>
  </si>
  <si>
    <t>study: Mohammed Sadeq and Sameh Abdellatif (2021), https://doi.org/10.1002/2050-7038.12910</t>
  </si>
  <si>
    <t>OnSSET (1); openTEPES (1); GENeSYS-MOD (1)</t>
  </si>
  <si>
    <t>PVGIS (1)</t>
  </si>
  <si>
    <t>WEAP (1)</t>
  </si>
  <si>
    <t>study: A McCluskey et al. (2022), https://doi.org/10.1016/j.ref.2022.01.001</t>
  </si>
  <si>
    <t>power_system_operation,regional_trade</t>
  </si>
  <si>
    <t>OptGen (1); OnSSET (1)</t>
  </si>
  <si>
    <t>study: Nathaniel J. Williams (2017), https://doi.org/10.1184/r1/6720584</t>
  </si>
  <si>
    <t>study: Mamadou Seck and Ange-Lionel Toba (2019), https://doi.org/10.1504/ijcis.2019.100430</t>
  </si>
  <si>
    <t>study: J Dixon et al. (2024), https://doi.org/10.1016/j.esr.2024.101396</t>
  </si>
  <si>
    <t>study: J Tomaschek et al. (2016), https://doi.org/10.1016/j.enpol.2015.10.041</t>
  </si>
  <si>
    <t>geospatial_analysis</t>
  </si>
  <si>
    <t>GISEle (1); RAMP (1)</t>
  </si>
  <si>
    <t>study: A Dimovski et al. (2024), https://doi.org/10.1016/j.esd.2024.101520</t>
  </si>
  <si>
    <t>M-LED (2); RAMP (1); MESSAGE (1); OnSSET (1)</t>
  </si>
  <si>
    <t>WAsP (2)</t>
  </si>
  <si>
    <t>pricing: https://www.emd-international.com/news/price-adjustments-for-windpro-and-energypro-2026</t>
  </si>
  <si>
    <t>OnSSET (2); GENeSYS-MOD (2); LEAP (1); MAED (1); Plan4RES (1)</t>
  </si>
  <si>
    <t>documentation: https://opentepes.readthedocs.io/en/latest/Download.html ; repository: https://github.com/IIT-EnergySystemModels/openTEPES</t>
  </si>
  <si>
    <t>suitability maps; ranked candidate sites; resource potential estimates; exclusion and buffer analyses</t>
  </si>
  <si>
    <t>ArcGIS (when used); QGIS is open source</t>
  </si>
  <si>
    <t>stock and flow trajectories; feedback-driven scenario dynamics; policy sensitivity analyses</t>
  </si>
  <si>
    <t>LoadProGen (1)</t>
  </si>
  <si>
    <t>Vensim, Stella, Powersim or AnyLogic (proprietary editions; free education editions exist)</t>
  </si>
  <si>
    <t>officials: https://www.sei.org/about-sei/press-room/leap-globally-popular-software-for-energy-climate-mitigation-and-air-pollution-planning-to-be-offered-free-to-an-additional-54-countries/; https://leap.sei.org/default.asp?action=home ; pricing: https://www.ccacoalition.org/projects/guidelines-and-tools-leap-ibc-national-planning ; documentation: https://www.unescap.org/sites/default/d8files/event-documents/New%20Developments%20with%20LEAP_The%20Low%20Emissions%20Analysis%20Platform%20-%20Charles%20Heaps%20SEI.pdf</t>
  </si>
  <si>
    <t>subnational,national,regional, continental</t>
  </si>
  <si>
    <t>demand_forecasting,what_if_scenarios,national_planning,emissions_air_quality</t>
  </si>
  <si>
    <t>Integrated energy, GHG mitigation and air pollution planning in one platform; used by governments in 190+ countries for NDCs, LT-LEDS and biennial transparency reports; flexible accounting structure tolerant of scarce data; free licences for low- and middle-income countries; easy to learn and use</t>
  </si>
  <si>
    <t>OSeMOSYS; NEMO; MARKAL; MESSAGE; WEAP</t>
  </si>
  <si>
    <t>Water Evaluation and Adaptation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</si>
</sst>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6" formatCode="0.0%"/>
  </numFmts>
  <fonts count="37">
    <font>
      <sz val="11"/>
      <color theme="1"/>
      <name val="Aptos Narrow"/>
      <family val="2"/>
      <scheme val="minor"/>
    </font>
    <font>
      <sz val="12"/>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
      <sz val="11"/>
      <color rgb="FF000000"/>
      <name val="Calibri"/>
      <family val="2"/>
    </font>
    <font>
      <sz val="11"/>
      <color rgb="FF000000"/>
      <name val="Aptos Narrow"/>
      <family val="2"/>
    </font>
    <font>
      <b/>
      <sz val="12"/>
      <color rgb="FFFFFFFF"/>
      <name val="Aptos Narrow"/>
      <family val="2"/>
      <scheme val="minor"/>
    </font>
    <font>
      <sz val="12"/>
      <name val="Calibri"/>
      <family val="2"/>
    </font>
  </fonts>
  <fills count="13">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
      <patternFill patternType="solid">
        <fgColor rgb="FFFFF2CC"/>
      </patternFill>
    </fill>
    <fill>
      <patternFill patternType="solid">
        <fgColor rgb="FFFCE4D6"/>
      </patternFill>
    </fill>
    <fill>
      <patternFill patternType="solid">
        <fgColor rgb="FFE2EFDA"/>
      </patternFill>
    </fill>
    <fill>
      <patternFill patternType="solid">
        <fgColor rgb="FFDDEBF7"/>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2" fillId="0" borderId="0" applyFont="0" applyFill="0" applyBorder="0" applyAlignment="0" applyProtection="0"/>
    <xf numFmtId="0" fontId="2" fillId="0" borderId="0" applyNumberFormat="0" applyFill="0" applyBorder="0" applyAlignment="0" applyProtection="0"/>
  </cellStyleXfs>
  <cellXfs count="114">
    <xf numFmtId="0" fontId="0" fillId="0" borderId="0" xfId="0"/>
    <xf numFmtId="0" fontId="3" fillId="0" borderId="0" xfId="0" applyFont="1"/>
    <xf numFmtId="0" fontId="4" fillId="0" borderId="0" xfId="0" applyFont="1"/>
    <xf numFmtId="0" fontId="5" fillId="0" borderId="0" xfId="0" applyFont="1" applyAlignment="1">
      <alignment horizontal="center" vertical="center"/>
    </xf>
    <xf numFmtId="0" fontId="5" fillId="0" borderId="0" xfId="0" applyFont="1"/>
    <xf numFmtId="9" fontId="0" fillId="0" borderId="0" xfId="0" applyNumberFormat="1"/>
    <xf numFmtId="0" fontId="0" fillId="0" borderId="1" xfId="0" applyBorder="1"/>
    <xf numFmtId="0" fontId="6" fillId="0" borderId="1" xfId="0" applyFont="1" applyBorder="1"/>
    <xf numFmtId="0" fontId="7" fillId="0" borderId="1" xfId="0" applyFont="1" applyBorder="1" applyAlignment="1">
      <alignment horizontal="center" vertical="center" wrapText="1"/>
    </xf>
    <xf numFmtId="0" fontId="8" fillId="0" borderId="1" xfId="2" applyFont="1" applyBorder="1" applyAlignment="1">
      <alignment horizontal="center" vertical="center" wrapText="1"/>
    </xf>
    <xf numFmtId="0" fontId="8" fillId="0" borderId="4" xfId="2" applyFont="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0" fontId="7" fillId="0" borderId="1" xfId="0" applyFont="1" applyBorder="1" applyAlignment="1">
      <alignment horizontal="center" vertical="center"/>
    </xf>
    <xf numFmtId="0" fontId="8" fillId="0" borderId="5" xfId="2" applyFont="1" applyBorder="1" applyAlignment="1">
      <alignment horizontal="center" vertical="center" wrapText="1"/>
    </xf>
    <xf numFmtId="0" fontId="0" fillId="0" borderId="0" xfId="0" applyAlignment="1">
      <alignment vertical="center" wrapText="1"/>
    </xf>
    <xf numFmtId="0" fontId="11" fillId="0" borderId="6" xfId="0" applyFont="1" applyBorder="1" applyAlignment="1">
      <alignment horizontal="center" wrapText="1"/>
    </xf>
    <xf numFmtId="0" fontId="11"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1" fillId="0" borderId="0" xfId="0" applyFont="1" applyAlignment="1">
      <alignment wrapText="1"/>
    </xf>
    <xf numFmtId="0" fontId="0" fillId="0" borderId="6" xfId="0" applyBorder="1"/>
    <xf numFmtId="0" fontId="2" fillId="0" borderId="1" xfId="2" applyBorder="1" applyAlignment="1">
      <alignment horizontal="center" vertical="center" wrapText="1"/>
    </xf>
    <xf numFmtId="0" fontId="0" fillId="0" borderId="0" xfId="0" applyAlignment="1">
      <alignment wrapText="1"/>
    </xf>
    <xf numFmtId="0" fontId="8" fillId="0" borderId="1" xfId="2" applyFont="1" applyFill="1" applyBorder="1" applyAlignment="1">
      <alignment horizontal="center" vertical="center" wrapText="1"/>
    </xf>
    <xf numFmtId="0" fontId="7" fillId="4"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8" fillId="4" borderId="1" xfId="2" applyFont="1" applyFill="1" applyBorder="1" applyAlignment="1">
      <alignment horizontal="center" vertical="center" wrapText="1"/>
    </xf>
    <xf numFmtId="0" fontId="3" fillId="4" borderId="0" xfId="0" applyFont="1" applyFill="1"/>
    <xf numFmtId="0" fontId="13" fillId="2" borderId="3" xfId="0" applyFont="1" applyFill="1" applyBorder="1" applyAlignment="1">
      <alignment horizontal="center" vertical="center" wrapText="1"/>
    </xf>
    <xf numFmtId="0" fontId="13" fillId="2" borderId="2" xfId="0" applyFont="1" applyFill="1" applyBorder="1" applyAlignment="1">
      <alignment horizontal="center" vertical="center" wrapText="1"/>
    </xf>
    <xf numFmtId="0" fontId="14" fillId="0" borderId="0" xfId="0" applyFont="1"/>
    <xf numFmtId="0" fontId="0" fillId="0" borderId="0" xfId="0" applyAlignment="1">
      <alignment vertical="center"/>
    </xf>
    <xf numFmtId="9" fontId="0" fillId="0" borderId="0" xfId="1" applyFont="1" applyBorder="1"/>
    <xf numFmtId="9" fontId="0" fillId="0" borderId="0" xfId="1" applyFont="1"/>
    <xf numFmtId="0" fontId="7" fillId="0" borderId="0" xfId="0" applyFont="1" applyAlignment="1">
      <alignment vertical="center" wrapText="1"/>
    </xf>
    <xf numFmtId="0" fontId="7" fillId="0" borderId="0" xfId="0" applyFont="1" applyAlignment="1">
      <alignment horizontal="center" vertical="center" wrapText="1"/>
    </xf>
    <xf numFmtId="0" fontId="17" fillId="5" borderId="0" xfId="0" applyFont="1" applyFill="1" applyAlignment="1">
      <alignment horizontal="center"/>
    </xf>
    <xf numFmtId="0" fontId="19" fillId="0" borderId="0" xfId="0" applyFont="1" applyAlignment="1">
      <alignment vertical="center" wrapText="1"/>
    </xf>
    <xf numFmtId="0" fontId="20" fillId="0" borderId="0" xfId="0" applyFont="1" applyAlignment="1">
      <alignment vertical="center" wrapText="1"/>
    </xf>
    <xf numFmtId="0" fontId="19" fillId="4" borderId="0" xfId="0" applyFont="1" applyFill="1" applyAlignment="1">
      <alignment vertical="center" wrapText="1"/>
    </xf>
    <xf numFmtId="0" fontId="22" fillId="0" borderId="6" xfId="0" applyFont="1" applyBorder="1" applyAlignment="1">
      <alignment horizontal="center" vertical="center" wrapText="1"/>
    </xf>
    <xf numFmtId="0" fontId="5" fillId="0" borderId="1" xfId="0" applyFont="1" applyBorder="1" applyAlignment="1">
      <alignment horizontal="center" vertical="center" wrapText="1"/>
    </xf>
    <xf numFmtId="0" fontId="5" fillId="0" borderId="6" xfId="0" applyFont="1" applyBorder="1" applyAlignment="1">
      <alignment horizontal="center" vertical="center" wrapText="1"/>
    </xf>
    <xf numFmtId="0" fontId="5" fillId="0" borderId="0" xfId="0" applyFont="1" applyAlignment="1">
      <alignment horizontal="center" vertical="center" wrapText="1"/>
    </xf>
    <xf numFmtId="0" fontId="23"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3" fillId="0" borderId="7" xfId="0" applyFont="1" applyBorder="1" applyAlignment="1">
      <alignment horizontal="center" vertical="center" wrapText="1"/>
    </xf>
    <xf numFmtId="0" fontId="21" fillId="3" borderId="8" xfId="0" applyFont="1" applyFill="1" applyBorder="1" applyAlignment="1">
      <alignment horizontal="center" vertical="center" wrapText="1"/>
    </xf>
    <xf numFmtId="0" fontId="21" fillId="3" borderId="9" xfId="0" applyFont="1" applyFill="1" applyBorder="1" applyAlignment="1">
      <alignment horizontal="center" vertical="center" wrapText="1"/>
    </xf>
    <xf numFmtId="0" fontId="22"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24" fillId="0" borderId="0" xfId="0" applyFont="1" applyAlignment="1">
      <alignment horizontal="center" vertical="center" wrapText="1"/>
    </xf>
    <xf numFmtId="0" fontId="22" fillId="0" borderId="0" xfId="0" applyFont="1" applyAlignment="1">
      <alignment horizontal="center" vertical="center" wrapText="1"/>
    </xf>
    <xf numFmtId="49" fontId="0" fillId="0" borderId="0" xfId="0" applyNumberFormat="1" applyAlignment="1">
      <alignment horizontal="center" vertical="center"/>
    </xf>
    <xf numFmtId="0" fontId="18" fillId="2" borderId="14"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18" fillId="2" borderId="15" xfId="0" applyFont="1" applyFill="1" applyBorder="1" applyAlignment="1">
      <alignment horizontal="center" vertical="center" wrapText="1"/>
    </xf>
    <xf numFmtId="0" fontId="25" fillId="0" borderId="0" xfId="0" applyFont="1" applyAlignment="1">
      <alignment horizontal="center" vertical="center"/>
    </xf>
    <xf numFmtId="0" fontId="0" fillId="0" borderId="0" xfId="0" applyAlignment="1">
      <alignment horizontal="center"/>
    </xf>
    <xf numFmtId="0" fontId="27" fillId="6" borderId="18" xfId="0" applyFont="1" applyFill="1" applyBorder="1" applyAlignment="1">
      <alignment horizontal="center" vertical="center" wrapText="1"/>
    </xf>
    <xf numFmtId="0" fontId="27" fillId="6" borderId="17" xfId="0" applyFont="1" applyFill="1" applyBorder="1" applyAlignment="1">
      <alignment horizontal="center" vertical="center" wrapText="1"/>
    </xf>
    <xf numFmtId="0" fontId="27" fillId="6" borderId="19" xfId="0" applyFont="1" applyFill="1" applyBorder="1" applyAlignment="1">
      <alignment horizontal="center" vertical="center" wrapText="1"/>
    </xf>
    <xf numFmtId="0" fontId="27" fillId="6" borderId="23" xfId="0" applyFont="1" applyFill="1" applyBorder="1" applyAlignment="1">
      <alignment horizontal="center" vertical="center" wrapText="1"/>
    </xf>
    <xf numFmtId="0" fontId="27" fillId="6" borderId="24" xfId="0" applyFont="1" applyFill="1" applyBorder="1" applyAlignment="1">
      <alignment horizontal="center" vertical="center" wrapText="1"/>
    </xf>
    <xf numFmtId="0" fontId="27" fillId="6" borderId="25" xfId="0" applyFont="1" applyFill="1" applyBorder="1" applyAlignment="1">
      <alignment horizontal="center" vertical="center" wrapText="1"/>
    </xf>
    <xf numFmtId="0" fontId="26" fillId="7" borderId="20" xfId="0" applyFont="1" applyFill="1" applyBorder="1" applyAlignment="1">
      <alignment horizontal="center" vertical="center" wrapText="1"/>
    </xf>
    <xf numFmtId="0" fontId="26" fillId="7" borderId="21" xfId="0" applyFont="1" applyFill="1" applyBorder="1" applyAlignment="1">
      <alignment horizontal="center" vertical="center" wrapText="1"/>
    </xf>
    <xf numFmtId="0" fontId="26" fillId="7" borderId="22" xfId="0" applyFont="1" applyFill="1" applyBorder="1" applyAlignment="1">
      <alignment horizontal="center" vertical="center" wrapText="1"/>
    </xf>
    <xf numFmtId="164" fontId="0" fillId="0" borderId="0" xfId="0" applyNumberFormat="1" applyAlignment="1">
      <alignment horizontal="center"/>
    </xf>
    <xf numFmtId="0" fontId="28" fillId="0" borderId="12" xfId="0" applyFont="1" applyBorder="1" applyAlignment="1">
      <alignment horizontal="center" vertical="center" wrapText="1"/>
    </xf>
    <xf numFmtId="0" fontId="28" fillId="0" borderId="1" xfId="0" applyFont="1" applyBorder="1" applyAlignment="1">
      <alignment horizontal="center" vertical="center" wrapText="1"/>
    </xf>
    <xf numFmtId="0" fontId="29" fillId="0" borderId="1" xfId="2" applyFont="1" applyBorder="1" applyAlignment="1">
      <alignment horizontal="center" vertical="center" wrapText="1"/>
    </xf>
    <xf numFmtId="0" fontId="28" fillId="0" borderId="13" xfId="0" applyFont="1" applyBorder="1" applyAlignment="1">
      <alignment horizontal="center" vertical="center" wrapText="1"/>
    </xf>
    <xf numFmtId="9" fontId="28" fillId="0" borderId="1" xfId="0" applyNumberFormat="1" applyFont="1" applyBorder="1" applyAlignment="1">
      <alignment horizontal="center" vertical="center" wrapText="1"/>
    </xf>
    <xf numFmtId="0" fontId="28" fillId="0" borderId="16" xfId="0" applyFont="1" applyBorder="1" applyAlignment="1">
      <alignment horizontal="center" vertical="center" wrapText="1"/>
    </xf>
    <xf numFmtId="0" fontId="29" fillId="0" borderId="13" xfId="2" applyFont="1" applyBorder="1" applyAlignment="1">
      <alignment horizontal="center" vertical="center" wrapText="1"/>
    </xf>
    <xf numFmtId="0" fontId="28" fillId="0" borderId="6" xfId="0" applyFont="1" applyBorder="1" applyAlignment="1">
      <alignment horizontal="center" vertical="center" wrapText="1"/>
    </xf>
    <xf numFmtId="0" fontId="28" fillId="0" borderId="15" xfId="0" applyFont="1" applyBorder="1" applyAlignment="1">
      <alignment horizontal="center" vertical="center" wrapText="1"/>
    </xf>
    <xf numFmtId="166" fontId="28" fillId="0" borderId="1" xfId="0" applyNumberFormat="1" applyFont="1" applyBorder="1" applyAlignment="1">
      <alignment horizontal="center" vertical="center" wrapText="1"/>
    </xf>
    <xf numFmtId="0" fontId="28" fillId="0" borderId="0" xfId="0" applyFont="1" applyAlignment="1">
      <alignment horizontal="center" vertical="center" wrapText="1"/>
    </xf>
    <xf numFmtId="0" fontId="28" fillId="0" borderId="5" xfId="0" applyFont="1" applyBorder="1" applyAlignment="1">
      <alignment horizontal="center" vertical="center" wrapText="1"/>
    </xf>
    <xf numFmtId="0" fontId="29" fillId="0" borderId="5" xfId="2" applyFont="1" applyBorder="1" applyAlignment="1">
      <alignment horizontal="center" vertical="center" wrapText="1"/>
    </xf>
    <xf numFmtId="0" fontId="29" fillId="0" borderId="16" xfId="2" applyFont="1" applyBorder="1" applyAlignment="1">
      <alignment horizontal="center" vertical="center" wrapText="1"/>
    </xf>
    <xf numFmtId="0" fontId="28" fillId="0" borderId="11" xfId="0" applyFont="1" applyBorder="1" applyAlignment="1">
      <alignment horizontal="center" vertical="center" wrapText="1"/>
    </xf>
    <xf numFmtId="9" fontId="28" fillId="0" borderId="6" xfId="0"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26" xfId="2" applyFont="1" applyBorder="1" applyAlignment="1">
      <alignment horizontal="center" vertical="center" wrapText="1"/>
    </xf>
    <xf numFmtId="0" fontId="29" fillId="0" borderId="6" xfId="0" applyFont="1" applyBorder="1" applyAlignment="1">
      <alignment horizontal="center" vertical="center" wrapText="1"/>
    </xf>
    <xf numFmtId="0" fontId="28" fillId="0" borderId="26" xfId="0" applyFont="1" applyBorder="1" applyAlignment="1">
      <alignment horizontal="center" vertical="center" wrapText="1"/>
    </xf>
    <xf numFmtId="0" fontId="28" fillId="0" borderId="27" xfId="0" applyFont="1" applyBorder="1" applyAlignment="1">
      <alignment horizontal="center" vertical="center" wrapText="1"/>
    </xf>
    <xf numFmtId="0" fontId="2" fillId="0" borderId="5" xfId="2" applyBorder="1" applyAlignment="1">
      <alignment horizontal="center" vertical="center" wrapText="1"/>
    </xf>
    <xf numFmtId="0" fontId="2" fillId="0" borderId="16" xfId="2" applyBorder="1" applyAlignment="1">
      <alignment horizontal="center" vertical="center" wrapText="1"/>
    </xf>
    <xf numFmtId="0" fontId="2" fillId="0" borderId="13" xfId="2" applyBorder="1" applyAlignment="1">
      <alignment horizontal="center" vertical="center" wrapText="1"/>
    </xf>
    <xf numFmtId="10" fontId="28" fillId="0" borderId="1" xfId="0" applyNumberFormat="1" applyFont="1" applyBorder="1" applyAlignment="1">
      <alignment horizontal="center" vertical="center" wrapText="1"/>
    </xf>
    <xf numFmtId="0" fontId="28" fillId="0" borderId="1" xfId="2" applyFont="1" applyBorder="1" applyAlignment="1">
      <alignment horizontal="center" vertical="center" wrapText="1"/>
    </xf>
    <xf numFmtId="0" fontId="16" fillId="8" borderId="0" xfId="0" applyFont="1" applyFill="1" applyAlignment="1">
      <alignment horizontal="center"/>
    </xf>
    <xf numFmtId="0" fontId="0" fillId="8" borderId="0" xfId="0" applyFill="1"/>
    <xf numFmtId="0" fontId="30"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2" fillId="0" borderId="6" xfId="2" applyBorder="1" applyAlignment="1">
      <alignment horizontal="center" vertical="center" wrapText="1"/>
    </xf>
    <xf numFmtId="0" fontId="0" fillId="0" borderId="0" xfId="0" applyAlignment="1">
      <alignment horizontal="center" vertical="center"/>
    </xf>
    <xf numFmtId="0" fontId="35" fillId="0" borderId="12"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0" xfId="0" applyFont="1" applyAlignment="1">
      <alignment horizontal="center" vertical="center" wrapText="1"/>
    </xf>
    <xf numFmtId="0" fontId="1" fillId="0" borderId="0" xfId="0" applyFont="1" applyAlignment="1">
      <alignment horizontal="center" vertical="center" wrapText="1"/>
    </xf>
    <xf numFmtId="0" fontId="36" fillId="0" borderId="0" xfId="0" applyFont="1" applyAlignment="1">
      <alignment horizontal="center" vertical="center" wrapText="1"/>
    </xf>
    <xf numFmtId="0" fontId="36" fillId="9" borderId="0" xfId="0" applyFont="1" applyFill="1" applyAlignment="1">
      <alignment horizontal="center" vertical="center" wrapText="1"/>
    </xf>
    <xf numFmtId="0" fontId="36" fillId="10" borderId="0" xfId="0" applyFont="1" applyFill="1" applyAlignment="1">
      <alignment horizontal="center" vertical="center" wrapText="1"/>
    </xf>
    <xf numFmtId="1" fontId="1" fillId="0" borderId="1" xfId="0" applyNumberFormat="1" applyFont="1" applyBorder="1" applyAlignment="1">
      <alignment horizontal="center" vertical="center" wrapText="1"/>
    </xf>
    <xf numFmtId="0" fontId="36" fillId="12" borderId="0" xfId="0" applyFont="1" applyFill="1" applyAlignment="1">
      <alignment horizontal="center" vertical="center" wrapText="1"/>
    </xf>
    <xf numFmtId="0" fontId="36" fillId="11" borderId="0" xfId="0" applyFont="1" applyFill="1" applyAlignment="1">
      <alignment horizontal="center" vertical="center" wrapText="1"/>
    </xf>
    <xf numFmtId="1" fontId="1" fillId="0" borderId="5" xfId="0" applyNumberFormat="1" applyFont="1" applyBorder="1" applyAlignment="1">
      <alignment horizontal="center" vertical="center" wrapText="1"/>
    </xf>
  </cellXfs>
  <cellStyles count="3">
    <cellStyle name="Hyperlink" xfId="2" xr:uid="{00000000-000B-0000-0000-000008000000}"/>
    <cellStyle name="Normal" xfId="0" builtinId="0"/>
    <cellStyle name="Per cent" xfId="1" builtinId="5"/>
  </cellStyles>
  <dxfs count="155">
    <dxf>
      <font>
        <strike val="0"/>
        <outline val="0"/>
        <shadow val="0"/>
        <u val="none"/>
        <vertAlign val="baseline"/>
        <sz val="12"/>
        <family val="2"/>
      </font>
      <alignment horizontal="center" vertical="center" textRotation="0" wrapText="1" indent="0" justifyLastLine="0" shrinkToFit="0" readingOrder="0"/>
    </dxf>
    <dxf>
      <font>
        <b/>
        <i val="0"/>
        <strike val="0"/>
        <condense val="0"/>
        <extend val="0"/>
        <outline val="0"/>
        <shadow val="0"/>
        <u val="none"/>
        <vertAlign val="baseline"/>
        <sz val="12"/>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
      <font>
        <strike val="0"/>
        <outline val="0"/>
        <shadow val="0"/>
        <u val="none"/>
        <vertAlign val="baseline"/>
        <sz val="12"/>
        <color auto="1"/>
        <name val="Calibri"/>
        <family val="2"/>
        <scheme val="none"/>
      </font>
      <numFmt numFmtId="1" formatCode="0"/>
      <alignment horizontal="center" vertical="center" textRotation="0" wrapText="1" indent="0" justifyLastLine="0" shrinkToFit="0" readingOrder="0"/>
    </dxf>
    <dxf>
      <font>
        <strike val="0"/>
        <outline val="0"/>
        <shadow val="0"/>
        <u val="none"/>
        <vertAlign val="baseline"/>
        <sz val="12"/>
        <color auto="1"/>
        <name val="Calibri"/>
        <family val="2"/>
        <scheme val="none"/>
      </font>
      <numFmt numFmtId="1" formatCode="0"/>
      <alignment horizontal="center" vertical="center" textRotation="0" wrapText="1" indent="0" justifyLastLine="0" shrinkToFit="0" readingOrder="0"/>
    </dxf>
    <dxf>
      <font>
        <strike val="0"/>
        <outline val="0"/>
        <shadow val="0"/>
        <u val="none"/>
        <vertAlign val="baseline"/>
        <sz val="12"/>
        <color auto="1"/>
        <name val="Calibri"/>
        <family val="2"/>
        <scheme val="none"/>
      </font>
      <numFmt numFmtId="1" formatCode="0"/>
      <fill>
        <patternFill patternType="solid">
          <fgColor indexed="64"/>
          <bgColor rgb="FFFCE4D6"/>
        </patternFill>
      </fill>
      <alignment horizontal="center" vertical="center" textRotation="0" wrapText="1" indent="0" justifyLastLine="0" shrinkToFit="0" readingOrder="0"/>
    </dxf>
    <dxf>
      <font>
        <strike val="0"/>
        <outline val="0"/>
        <shadow val="0"/>
        <u val="none"/>
        <vertAlign val="baseline"/>
        <sz val="12"/>
        <color auto="1"/>
        <name val="Calibri"/>
        <family val="2"/>
        <scheme val="none"/>
      </font>
      <fill>
        <patternFill patternType="solid">
          <fgColor indexed="64"/>
          <bgColor rgb="FFDDEBF7"/>
        </patternFill>
      </fill>
      <alignment horizontal="center" vertical="center" textRotation="0" wrapText="1" indent="0" justifyLastLine="0" shrinkToFit="0" readingOrder="0"/>
    </dxf>
    <dxf>
      <font>
        <strike val="0"/>
        <outline val="0"/>
        <shadow val="0"/>
        <u val="none"/>
        <vertAlign val="baseline"/>
        <sz val="12"/>
        <color auto="1"/>
        <name val="Calibri"/>
        <family val="2"/>
        <scheme val="none"/>
      </font>
      <numFmt numFmtId="1" formatCode="0"/>
      <alignment horizontal="center" vertical="center" textRotation="0" wrapText="1" indent="0" justifyLastLine="0" shrinkToFit="0" readingOrder="0"/>
    </dxf>
    <dxf>
      <font>
        <strike val="0"/>
        <outline val="0"/>
        <shadow val="0"/>
        <u val="none"/>
        <vertAlign val="baseline"/>
        <sz val="12"/>
        <color auto="1"/>
        <name val="Calibri"/>
        <family val="2"/>
        <scheme val="none"/>
      </font>
      <numFmt numFmtId="1" formatCode="0"/>
      <alignment horizontal="center" vertical="center" textRotation="0" wrapText="1" indent="0" justifyLastLine="0" shrinkToFit="0" readingOrder="0"/>
    </dxf>
    <dxf>
      <font>
        <strike val="0"/>
        <outline val="0"/>
        <shadow val="0"/>
        <u val="none"/>
        <vertAlign val="baseline"/>
        <sz val="12"/>
        <color auto="1"/>
        <name val="Calibri"/>
        <family val="2"/>
        <scheme val="none"/>
      </font>
      <numFmt numFmtId="1" formatCode="0"/>
      <alignment horizontal="center" vertical="center" textRotation="0" wrapText="1" indent="0" justifyLastLine="0" shrinkToFit="0" readingOrder="0"/>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right/>
        <top style="thin">
          <color rgb="FF000000"/>
        </top>
        <bottom style="thin">
          <color rgb="FF000000"/>
        </bottom>
      </border>
    </dxf>
    <dxf>
      <font>
        <strike val="0"/>
        <outline val="0"/>
        <shadow val="0"/>
        <u val="none"/>
        <vertAlign val="baseline"/>
        <sz val="12"/>
        <color auto="1"/>
        <name val="Calibri"/>
        <family val="2"/>
        <scheme val="none"/>
      </font>
      <numFmt numFmtId="1" formatCode="0"/>
      <fill>
        <patternFill patternType="solid">
          <fgColor indexed="64"/>
          <bgColor rgb="FFFCE4D6"/>
        </patternFill>
      </fill>
      <alignment horizontal="center" vertical="center" textRotation="0" wrapText="1" indent="0" justifyLastLine="0" shrinkToFit="0" readingOrder="0"/>
      <border diagonalUp="0" diagonalDown="0" outline="0">
        <left/>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sz val="12"/>
      </font>
      <numFmt numFmtId="1" formatCode="0"/>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font>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2"/>
        <color auto="1"/>
        <name val="Calibri"/>
        <family val="2"/>
        <scheme val="none"/>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border outline="0">
        <left style="thin">
          <color rgb="FF000000"/>
        </left>
      </border>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auto="1"/>
        <name val="Aptos Narrow"/>
        <family val="2"/>
        <scheme val="minor"/>
      </font>
      <numFmt numFmtId="166" formatCode="0.0%"/>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auto="1"/>
        <name val="Aptos Narrow"/>
        <family val="2"/>
        <scheme val="minor"/>
      </font>
      <numFmt numFmtId="166" formatCode="0.0%"/>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7H3ZctvIsuCvKPw8UKNQC1AnTp+ILoCkdsmSbLf9gqAlGvtW2PF0X88nzCf0+/yB/2S+ZBLiIhJm
W1SY50p3QuyOcAjFIpOZWbln1j/vmn/chbOpPGiiMM7/cdf8/s4tivQfv/2W37mzaJofRt6dTPLk
W3F4l0S/Jd++eXez3+7ltPZi5zdNReS3O3cqi1nz7l//hE9zZslZcjctvCR+X85kez3Ly7DIf7K2
dengLinjot/uwCf9/u7Cc77/Jb3pu4NZXHhFe9ums9/fbbzp3cFvw4/64WsPQoCsKO9hLz9kqqpi
ynT4p3/RdwdhEjuLZf2Qw0tHxnKZLL/6YhrB9l0AegBnen8vZ3l+sPh3fecG+OsLXp6Y899vJj2s
F5OHH/fbJn7/9c/BA/i5gydrJBji5qmlIQXOpgfX3/8qYyDHEhO/TgRFQ4cIqxxjvacGvNAGFSg9
pBqj+pIIKl5+95wKOwK1nRAbmwe02FgbkuN69PLk+P7vwvWS1JstEfLrxEDqoYYQY5xrG0TAxiGj
sGIwY0Wj+SmcE2EnULaTYG3rgABrK0P0j25fHv1wFNLya+hl5ezg/vtfUXInQbI8/FUemCBGkv3R
RdEOuYEIhv96mQQvY4M+Gj40NE1jWEfzZb787jl9fg3W7YTb5TMHFN1ly5DUpvXypP7jm1wS9qa8
X6L214+bohmgYxjWVH3zvGn0UDV0RDQ+0Dm7Q7KdaMP9AwINl4fE+PLHyxPjsnSm8f0ezQB0SDHG
lOKF/hkoIKyBTGSMckrnsm+ggHaAZzstVhsHRFg9H2L/wyuwAc6nMrnb3wnAoPx1zdCQileCa80E
U/RDjJlGjOUq15ffPRdsT4KzHfWLbQPEL54O0X7+Cpj++7+dNi32qOk1dkhV0Biqpm5DvMYPDZ0g
lWsLuwvk06bCfxKe7Zhf/ZAB7lfPh9gfvQqmLyX4PEsU7EPwg6GlU04o22706odUB8/E0LbbW+fT
JwHajv7VxgH6V8+H6D//8PIS3/z+fwqwsf7vf/3v4yrx5B7pAC6ewXWsq9riEIB4WRc/4HswHajE
l6phIPufA9l2gvz4CQPK/PiGIYnM45cn0YZlt3/zVz3UNUawtnQ/hq46ooeMII4omFIPL/Ah18XV
c8HbTqvtnzKg1/Y3/UCzVyDVbr7/FX//y5mGS1z9ulxD5JDoVGUqYZsHqV+gGhwjDr7lw2v5pXM9
vhMs26mytnVAirWVIf5vLl7+zJhJlEBcaImIX8e+gsBUVQlF+tKUhWOwJs4IOdQMDD4FyLSH18CY
2gGg7SRYbRwQYPV8iP7T85dH/y0EsvJ9Bk8wOOEEc6LqoCXW0M4PCQS1sM7noklVB2jfAZDtaF9t
HKB99XyI9ttXwPU3SXk/jQ/uy4O9utL6oQGShWAEuH54DRxqiPUyYPuH6OK6ZtgZnO0kGGwfEGKw
OiTHzc3LnwIBSsDbYziXQ7SWY6KThSJWNxUBCChqEDgiS4ML4ljr5HganO10WO4bEGD5eIh5cfLy
mAfF533dp/xRIAqoQSCDcPQYBVyTQwicaQ0jpNKFUzHw6XYAaDvyVxsH2F89H6L/4hV41OfTNin2
6VH32tfQsEp0BkG7NbwTeogohPjYMjg7kP87QLId76uNA7yvng/x/vn25dn+evaWQIJ83mtIIFm+
9zUpC28pgn/dAkXoENIU4C6jx7jF+kmAE0IoVtkynDeQ/rsAtP0oPO4cnIXHheFhsF6BDpiUHrhg
ewxoQAJPh6iephkgZNYwr/QLqgERJYg6zV9LqoOUBn7cAZLtmF9tHCB+9XyI98krMEIfwl2FV+7T
+dLeQnoPhR4PbDKsARmWEvTcMZseCC/Pp+WSE/ckfyBRTdGm56tAgEjDFIFzDPbousG5YFPlaUh+
yv6r/dtPwWr5h8Pw6eU18tksTwp3r9nqvrIGQ+6AbZIB0p1gn0LKQd0eBdoBku1UWG0coH/1fIj3
s1fgen3/t2wLV+5X/tNDDmlKrGmbMQg8L2Ziq1qnge2/Gyzbkb++d4D/9aUhCUbXL8/6N0k0DfdZ
UgYMzsDQZyv/lm6oYcIhr48JopB22KaF5/D81B7YToPVxgEBVs+H2L+5fHnsT6Zf91pJph72WGWc
Lt3fPlu8ZgSBdcrgHZDR3J4leBKe7bhfbBtgfvF0iPfJK3B9R9Ir5Gy6VIR7ULtvUmdR5frAIU8Z
P9ezh8Kxu4Pk20HhzvZeLPaWLdtSf7yVMvPS5K1LP1is02iv0TqEIVUGhlBfg/Hw2jSVeouVQLia
MNAgGwbrk3D8nZSaw/+DmJo//kFOvYIMjTlNZwcfZ/L+pwrxeTXfgFYVG+Ah403d0AdP+zQ/gaWt
qhmAUQCWYkmNbVJzO+Yfdw5w/7gwxL758TVoZ+CMfSqJN4Z/SjGYcNDlNDzoyzDvIEm2VBQ/47nn
sb8O3A+O8KqeRd0MVSMO9agGgiwBnI51qXO9Vux89wDlA4jgxC/ft/t5+NlnDU7Iz976w5kZv/yZ
ufFmUk4PzmbJzxHzPKJB8T1kNfEqbd8XBa+ZtUofdYU3QHXMILixKzjb5dbm7gFlNheHtLg5e3la
LCI7B9//ysppkUDnUPhTZn0eTcCVQHBKtEHPEIRZofwCKvfIYwB8/Rw9F6jtlNn+KQMKbX/TkFKT
9y9Pqdtkn70SxqEOuIdysWUlwGYkBB2q4B7qbFHM/UNBwFPAbKfIfNeAAvOHQ4zfTl4e4/P49zTe
Z/q5j39TomK9l0Lr4olD6BUaihheEmQQe9oNmO14X987wP760pAG568g9iRKWcb3e0y+KWBg9WzP
1WWKB7qA1ggBNd0ca1Aepg1cih0g2Y791cYB6lfPh3gXr6BUVczeCl4W7bk/NIv+R9tHzxNoHbnb
Y57hrXmkeDiXT7kV1/V+G6YUdMgZYQwjECRrAgarhyrIn0f3AkIa68bP03BsFzPLfQMps3w8FDLX
n15ewd5O426/6lWBhh2N6Aj6debxooHrhinYPTqUV0CN9cNrUFuxC0Tb0f+4c0CAx4UhCW6/vAIS
PNT37jGA8Vbfu226ww9x0ofM/vLgb4sKPNPReqto2QXtN7MWpnWE4V77CQh0/euE68bCmVXBcl+T
9zCagYDFjyCeuqT3vJhoN2C2S5v1vQN5s740lDg35stLnC9e9HX6td5jlEFBBqAYKnqpsenFgi2v
E2YQmAmwifpdYNiO+MedA7Q/LgyR/uUVaNpFmGNVYTM3OPYgd/pSxrdSotX8ngemecrSNN3p/ZIf
90AC6OpDUC2BDbQtRQbBahVRBt1Oix7lgbl5C1OJfgrN9nOw2DY4BIunwxNwa7282FnVeOyL9d+K
WJ6RF35M4u0L/W8pShgXtpO4uYHqdbfvI5vusYPprZPsh9ltOxFj4Q3u0eF6c3kfx+ftRILzaQhD
+fangBUoUoGsImS5GN6mgcEj5hjSKcRYjqVafvfcD3ganu0qeLlvoIOXj4dK+PwVmKF/hA/TCfdo
+0OxdI9zrZ/GNn9tOF8wEQxeUMkyJ8wPeaxdANqO/cedA/w/LgwpYL2CeI/Zt9Mn+ZIDf938fGun
f05R45n3td2j7If5RNBMSQhbG0C0FnoAvxiqVKDMuq+R618D27+H5qdncTvrL7YN+H7xdMj0Z59f
3vaHTFvgxdOD8TTfY2IFOllVHfr0dGMzwA+BfwaxIGiyhwqU9cj+rmBsx/rm7gHyNxeHNBCvoOjH
hAY6CbNalyj5dckDcTdI0kLwYSn6N6c9glaGSTfQxc305XfO9e0ukGwnwePOAfofF4aoN19BhSiM
4J3JJQ5+He/QIa/DOOBhUQ/v++ZhtMdc0vwobJ6EYjvOF9sGCF88HWL7YvTywma0KqQ66KNue+0g
eCun+nmk7RkRidF8LPAelfHbWODdO1s/vE0nXZ8A/99bYjLXVvtsKntTxTvG4n5Wqr2vyOhb9fp/
tEDrD5hZHu5RbTwUpus61ZmxNXwE5hZlHGlEWzZsLk25uTn7NDzbDavlvoFltXw8NK3+eAWtsBBa
me31bou36NHP7alh2cqTycJnVq28pS53qVqByMp+2R6K4CAUvXlny1rYSAFXjlGD9i1Qi9emyNkB
oO0yZ7VxIHRWz4dS5+wVlKDDOGXZQvvxNC+WaPh1J/ptpvLPwqbP8OO+PNnp+zyZpMAQXooMULh4
s45LAz1MDW4YdBBPehqC7YdhuW9wFpaPh0fhyyuIJME5/XnA+Hm4fgtfP3DGU/VCo7yGO3PifaYs
+4sN+hsj4EapjXwZNAtAF1Lfszdg8l1g2M7mjzsHjP64MGT1m1eQKDtPul6ywE1F+xP6ChRjYbhP
Amv6ossLEjJriheTQw5ZA5i1PyhL3w2Y7fhf3zugwPrSkAbnr4AGNw9TkPeH/160w1xd6HnczNhA
nSiMg9UZ1PButXeehmM76pf7BmhfPh6i/OYVlMl9muXFTMYHN1O4rPBJL/c/d4vexJ3GT3795jV/
P7vEEKoEwLmGue7LmZqQmls7eJCyU/t2WH15zQvnS66bO9lPgrOdARbbBvRfPB2Sf3L08smLm2ly
cJtEswPohTq4kl5856V7FIDQ/IoNGLu/KEWdJ4nW6ABaiYNKgv8X53AgBxfgff9LmRXKLuBtJ8vf
fMyATH/zriHZbm5fnmwP6bB9jiF5u/TzeYGRm1k8e7sj5PFK2//ehMYD+x8sJfavO+dvGe6N0WDD
KOCov9Vsf9h+u2TtGeGO1byGPRpHbzMpnifsz6f3U2ea3033WFTT97BxqNNjcJvghmlK2CEhiBEY
EzyvrAGXcb2obDdgtttB63sHxs/60tDiOZ+8vMXzECXb4xl4C/ut9TMMBf6ee0fe3PD12o+H++WH
GD+dxfusE0a9DOGQYN4MacOF5XAXFIYxFduvOnsSiu1iZbFtIFEWT4fC5PQVlOxZ1+ZSqP668fh2
C/kgKvTf6wv8jde+r+KatwjGMFvxE+P1J0tDgSeSArIc+wz59bNqETMQlOc/Wk5rsSYNgsEcboCB
q3aWh38e69sFlO2C73HnQPY9LgzFn/j08rYU/Gy4Y22fxtTbHWvPYH1o2Ntjag+xw77TH65xeez3
X+N60E4aNANBGHZZpw8mwaY/8XNotnP+/DcMuH7+cMjx569g6unNQ0v0fIDw8ufvQ/ODD8cZ3K6s
b9pZGozTNnRE4FLZ5bctavdgPjBkGHe453M72vtfsL5/QIDh8pAUX/7Yh/AZqPsHe3bO/quMjDUt
pqO48Ip259WHHwy6ZrB1watbiTVn4+P7399RDNM1f1v/iA0eF548uIUe4NWdzqs9Myjy+f0d5GFV
nRtM7bt6oeiDgkteQ2IMVnqd8nBHKozzgTGRGhA6TmTh/v5Og3awPqHB4WZbYgAXQO4i7/kMlhDc
N9aPUoUZHQSyjJr+bgnbVRK2ThKvMLX4+yAuo6vEi4v893f9LU3p/G09nDqUZekw5IzCPa2Ywif2
qfr0bnrtxU7/7v9FDBpoRtdiEfIqR19teE+diy7g8pudYjfLhe9yqTsm8oMCpSZ1SOM4oqt86KI1
c6UKnLEfSUqv19ljA9K7JG2l57jFHPDVn/+6TGfxDdybMSvOp+k/e9Z4XNv8E3YuOKcn8cYfP7DK
ElsDZtgUsoPF3TgFcSDT33PK2fQASrY37mLsafCwa84rMN4J2osNKODtk1YwagioNecVWNGQDuwC
8hbGuuoMeHLBKwqE3EAg9OlmuISIqryn4YJZFOAWbHAYvQuNnUbPSfg53NJP7F/jFkMDkPqbxhHc
NwsJTuDZTW4BTimYn9vSivXAVS70OqgT02jiXLGqBprnxrhVkCNIFPm2SSpeFcLWWqU+RZIQRzQx
67IRtrnfTZQqaVJhdzHPj1GjKbVZZYUfnuhISWuRUlclwshq5AnoyQ51K4dLDlNBpatdxVJXYqt0
eRwKglo3FyjS5b1DfI7NKCvxdRH4qbSITGlo5iHPmeXVZX5EnBqXZoXTP/OSJXeO4ulfSSyT++fz
7rl3B63Rybdik1EfmO+Ri/+ncTjcdGggSKkSQ4foooZUA6TZ33P8H1DhtTJH5vJmy/4572sruQjF
cf2d6TrXoLxFV6kKp2rB69AW9SAyOUxdpDCjiELtxYLVoRqGYENXEdwmwbABjcrP4XQE52mN03UM
5wXu7dUo1ylccw33hmxyeuNQu1bS4ksbNykbkSpkmTRz6ai4E02g68gkCYvTYze3bSFxK09whkjo
mUGUSuM6D6gT2gLLKkzlF2AUmdii9gKpWzLU1daxMtUl+t3zGe9/HEuBx/T3HPT93/PWulXdwAMX
9U7Wg3IlfekrXCzSl5lhKMrQgVUWyrWf1mBAlwP0sxscLn0BTlkyEYFbq4BD4N54MF6BziDFFkyE
oWJNh6IpuLEKlCKGWVjPYSK46nPARcSAgJiuc2gshimtAOMmF/lh26gFa1zhBCjRTypQlFdaSjOF
CFdz5In0C6cURhgnLBKBil1Vt6qgUz7nUspcSJ9o8s/MlUSaMWeO5pp6VWry1NND/zOueeWeuA12
PUtvpMcsNZRGMEJuyozjIvND70SWie0IN/IRmfidbn/WaWpf5UkXRKYWBCi1FNpmleg0FN0XaRx8
CaIA6WYeAK9P/BB1N16mZa3lSVXlZhAHaWUxI9ULM2xq7z3OcHFlO6GrCMoc2kxUKp0EDkFAXdFl
dRpYfpHKU40XDj3x204PReiokk6ymKboQ+75dXqc+YrXirDlYQY/P3acY5kU3LYqIh1n3ESqE5xg
NePqZUxaRU4iqmfOOLBjtxGdoxm5yXQZc18gRUaVJuoGancu/aTocCRqQ/WYmdtZW6eC+cyvRV0U
Mh+lrFPdFFSZ7vojmsiU1UKPEWmsrPFpKsq2DJzuRvcTJ7+tApiM1h17CXVz46umek1TnsaNUqjl
+0rP3dA2s0pxfX5R1irL62tNieIuM6PcTcrouKkamned8EoSZd11x3wt6DWRmqWhCPJYVmZVYa8G
k6pMHCTUWHJ9HCRRXo4YSgJdRCzD6WlK/ag49cow+IKULPFL0ehuZlzVrYtC0TVuWwqVy7i6cUI4
LyPi62UiaKOh+DrJMhyc47zIg4keVnVt4tCXisVio3MtlJVaIQzJbSaQ0yXUwp6ma8ddYSQFM+2g
TnUzqTPuHbVUK4/zuGxyqyxs3gk/TrzKkj7V6hFxZKOPWesQ4CqnUvGJ1rpqcp60tcdGjefFtzyO
ciQaFBRXTlXBToSB58Do1ImVK6GeTwqnM67cPG+QldcEa4LBR50BhfxLjwZxesRLo0AiwF7zp677
tRqIxKh7vmV25Y2Z2vjNcZUntmZ6rES+MIw8q0e1X7XapKEFdQAzHnZFExo0tmoqG+2LphRZYBle
nBsiwVWZnfJGq3zRGpHGHIFsJ5XvERjD1xyltXfUVGpORdbZtt2KSqoSfVCkr0YTzfVqOvaA19Nx
ECpJeQy6wNWObR5WYSn8vKP+OW31vPaF59mE/akisOsdEzPX10Z+QQz3zyqo9OKyDVkRTgq/CMmX
onPU1BM0pIoy9gqu6J5ZNEFiX3ZNVeNzCoe/unCzyLHNJC5ocof8uGvMzHHZlZpVMTex29mjsgqI
a2oskhcoyLILJUM1MVGFjPdZl5XhUdiklSJIkiunLte7yqwTrKTCC8qUmFnjocSkNFDfaw4N0UhV
3JZahhM0itDVIHJGemcbN6XR0iPecFmKEnl1N2pD6r53GhxM4FujRuS8Q64oiVvFgmRRXghWksod
q1HpHeskS4gIAoPFll+XSTkBRyr9Sh2/5SPPrptOdCr3A1PxFX5ilAg7Vgw88p61tn7t+p7LRiBN
PSYqlLsSlHVQUeHoNCCjiCZFJPTEcD74SdVOcyj3C0ZGFDkdqOgcNeOM2HAWYA5IOHM8HkkRKK3x
telQRqxEzdQvrFBUZGXINo6JS3lj1hgFJ7atGp6ZIcXAomopjkXRNllp2rlraKOE21olwqCqO6Ex
Vz3pHJkC46g4+gb2bHgqC0k+VHGYucdqF9lu8ingWX3DaC9HWsSrGaOaTk88nKNAOL6d3npuSy5S
pGbNiFXgOJi4RmVnNchvL1hjgDLQSjVKgP1ZbkxcEHS58Com33cyimxhuAWTYL3I3BuDJnO7swBk
3lUc6AEd4S6GA+VoVRVbJOToM1OKBuQEKdv3kqaOMmpbxya+6aRaaVy2CpzkTISh7WQCboN0DNGx
nBeJmXK1oY2lBxhIIKOcpSM1jAhoOoPV/FPqO70jUIDwErqmNLFAheEmwm+l01RmVvMIzHxXuoVo
Fcbeez73CjwmLAxc0Jm0M0SY++onqYRKccJa30sE0wrNMGtuRLrJY4LuNVUq8Yjqbh6fpGHjuwLC
WqD9wlhm4YgUOg9NF8av38e52smJJnmpi6BJi1KKNvDsYoybUDIzUmL7NA26OBN1ZJSeFQcBPs+0
2A1akackqUZKxmwsMk/i8kPNSXljd9CvKfIwzK7gCMBvhbui2kJwqVTHkWfDz+YYJZ86DXhDOI2b
gKzJozIY+ZrDy1NWdoEWC+plNPgWu55uHANvpJ2IYGRJINImrHogWxlQcJXcODahOjn8qAd5m4uq
dEvnVnGpkl6oXkGyr36u+oBdLYHhTlZgU18lo6KTgWH6pZElnhWFna+OU7dwtFFupE1k5n6qqFbu
g5g2ow75TIS17itCTW1ZjBK3QK3ZqWF7FQDyAhEliucIxS6QbdKKu8EoUIJwCu9rP+pVwa9bX+mA
R8Kmva3VSr+o89BQBa+z7E+Kaq0TcdPo+KSrNSMRnaz5NyX3O8cKgjK+4Grt3fCWFFcat1NDxA7v
PvHCJl8A1Oqzr8ju3AucpBK69NL3IXPlLa7SzhEOboJyHBFQj6L0uCx6FksCEWteBVC7CWeiMbwa
C5fn3BO9xwmmDE7qxqTcSXIRNhFxR3XUdGd2XjeFieLIOQKNWtRmx6pgzLzMiSYuI8VJDD8lN/Ug
kNcKberS9LCanPFAk8nINWjyMTdqeVE5tpaLskv9a8NP8/s6z+l1ENgRsZCaImfUGr6dCWZnYPsV
rmJPQkJ5YVZxHU+6qK71Y5hbQ0ugSIqY8BoaxWMVh8kHqnrpiSIdKS0tr9P7onMpFsxt5J9goZUa
GJQuvgMB24AqJtQNRNYERStUw5aXrp7Grsm7Kmv6IWBhJBC3ldQEbqqPitj2IrNGeXDW4lQDg9NI
1TuWuYEiKq+WXEjKFUcYbav6IspYfNupDo5Pm8jxdeFHBtg8cZwUWJRMsnzCXaNVhCsr9llFQZ6I
FoNvdebCAU1Fy6UPwl4ppSuiApF01KkBii0o+nUMK9eLqBMhyavPpUb8P32MMvjYyG1B6HUsCEwV
DJhcwEGKSquC4ERhlnqn3MvS8FThk8gLBIV4Syik19qFFcW5QwQrWuND//31KG9sN/REiLNCNUM9
tgtdpDY0d4HGgFCDqB3F5SDjwP07Spy6icZB2rHLxsauZhVag1Ph+k0ghZtEynmpJxJB7KOh3oTx
DmzzFCZy5ZbjlupRE9tdbiV5ZIySUNrGOIqU+rq2Se5MWgrGogISmwDGRKF1ODRjv6SzBH6SelM3
eWmlYdbEHxOCupALmxCPT6rIBz8CXO1OvYaLDpB+K3PCPYslQX5mJ2GlmFFRpO+VAvEIfl4tP/Es
jEM88bjh5OO2UyRIZE9PFMoFq1OvOc9qLQ0TUcc2GIBtAEe+EKCzOzoOjIy/lx03Lh0ZA494btlc
2yxPEzCoUtSIGEHNklDBjESWoiURBsmuEmmD+I/AWshIVFkkynk5dqq0/Wg4oZeexoGC3FHk1hDu
YRHLW+EnqTOFgGcL7NGGCZgmhh1OtKYOmBXEqPStNJJOIZ7vXf//GdaBmc4/c8KXUyAfY+IPGxbx
bbiJGEFaFO730iFMAjexrbngEIWBcCbMNYMMEu2d82XMsu8KNuDaTwhKalTjEO1Z+eAKVMwijcOF
3TBomlKsQ8x6GbPdiBtDQH/x93qEG0Z4gau/FsuhjFGCoEkK4kPg8UPLJcCxHuOObN/3O61rBG8M
3TdtnmTdWQ42ytgO7OSjG6t1LeA31CCYiRz3PsGxCz7KlcdLZsWGFp3mmgxvWeEZ4yZQ5EmG1M6K
nRSd5Rxlvetbm06XN7kgEMU8cZowOU7TorUY9824zk4lq08pi7SZxtvPUSVNcBuuiy4eAXCpmSSV
YbFaC4XapB9JobYASQMqMiMnIXx7WiKzqOtLLBtqtWmcHSt97NMJi1IoQcrHdVudqjKIBEPKN0Xj
n8okGDtdOcoVFx23KA9FA2F9sN+VUaOw9CSt6xLkkpeMOi4dUeUGnGRp32bZtIVkQNB49KjU/Gbs
EAbfn6EbJwrGHCcXBVHIuFOj24aFEyeNLbfpjlI7OwInxeKyPUoQC8xSDfioAm0mMte9jJVaSDvv
LFcjZumxc6IEH2xllOcRxIpDfolC75OrBmaGwZQOvVESEMth6RebgaEUFcwVPtZmap67n1UHXAK1
oC24oUixohR1ZpmF+NhzdEM0Njcbboz02omO2ijAwgPT7DqW7ilJIGQLxvZpwA1lpJS5a8YZSYUs
1TtcENcq6D1ETk5cVXmfRrfUdy0ajaugPAcjFqyiup5KWpcTiolzbSB5kQX5SVp8isHwbznEOfLA
MSHL4gutTo7rAv0JHBWbrVH10Y/rWIvP0ho8RVxp2iQs2VUXtzOpc9/CeXzMq6Y6oknz1anbo6AI
Mku3g5O6dDtTdtG955V3DqGXHQNeAj9PRGrmmb6n2GbU1t8o8Jbpk/g4ovYYRzXYomqHxwkp/aMm
DC1Fp/5I+k0rggpiYiKNpX/pqw4YQk4VnoR5d6bFOpnEde2Na2xfSxaO8xiJ0MeZsG0vOFLT/CKv
vVKQMLuzS3QXJ8Qq2/YYB+WJr7NYgHvrCYmQBGmeRmbq+FdlEMxyj75Hsvum1XYpdKdoRgnyZkTi
MdcaoXYtN2nKWxHn3geDFB8CP79wUvWGKPCOyABPrWiRpWlZaBkNHum2e5x02YnL4q85aB3wNh02
hUjRV1JVf1Ycg85vfHQpazDOubzlCbaw4UFoKKQCuZrp28W9UxSmpitw6NmNBwruKnM8X2AcJ75Q
S3TkO9pd4GLtxFWkYcUNhJbSJGWWr4QnWUCnWo1HEgwPWSLRtccczNnKu+qcU+p4pp7nVuwZokVH
dgDGEEf3rKUnmu1M0vKkrMYdaEKwAByrVMBLSRJQa54E1RYdx3KCdVDJnbQSaY/bRn5BGHimNhCE
kuAs1GFlNVg9i8NPOL9JGggnR6g3Y4TmAexw5M0gm9ZkAu6GqaefwMW6d8MwhfhIpavwJia6NDMJ
xLEFLxM9/VIXNeJwPONEgYCK3WkQJAukD05cmNASzMIWu+21obZKe1LJLkwBTa1H76hfgSExJiB1
fLChFc8gx9xuVPeL6sesjkyj1YP4PcTCSHypozTKPiepF6Ej1yO2d8JlhsAxzfUo1Y/sVmtbsyyw
HZx2YRuAt1RrjmbBZd1aBiLVdQGowsFfZRoZlyp3PWkhRaneF25JFBMuSUyPGz+JucBdVFGz8BsX
7M/CN9yJmxH8KQzCBsKCrZrKSZ5hdueojuqZMvY7PMr9qgLp7HcZWKRMOhk3IY5D2AjsoAxCiw72
KyuvWiUaFaUS+uMO9A21cq1sRJqljs1FXGBVCgJ291WnUX1k5xLc7ZA4n6PcE3YbwoE3qKkiF3Kn
jFTxuS3z4xBOOW2L4M+wo+E079BF7IeXxPCV8ySP8W1iY8dME9vXBGHtDZijpLdVi8+JNGKrse2P
mEe+Camte05IelSAB3SJigqOThGAEZ6aBm+OYk2eKJHLT7Ju3IJLAiGj04LW58SrBPccM2KpCT6m
WVb5UeX7IyeoAPHJVY3BfeR8EmCgu4JMJbWjEUja9sjpTlAdF6btjGNdic4r3vhWkBa3nucFnqjs
zzn2RuCd6Wd1BQ/KfNaR8Eg3IlXUzD2KPP2ohrhQplHDanyvkOAnjUvfExkmiRkqdTGq09I+UdzQ
smU9wWVFv+iGgwXY055oKCvGHZyiY+aUH5mbmLKqOpN4J3mXWnWQ2aKpeg8zc6+ZZ58bqTPuqvDG
hlyTSHUD3zqtG501bYNNDYxq5jTvw0SJjkkYnkYSzFmPNLbJqF2JqrYnQM0JhKBSkbb5zA7Db0bg
I8jtIO/IrdrUQjwIj7DTQq5R10cypI1o0naUNnD2ujocGbYbXdVR+/+4+5LmOnU12l9ElQAJweQN
aHbv3o7jTFS2E9MjBAiBfv1b+9xbdZOdvLjO9A1PnSTaCOlrVvOxcef2Y9DOiebTFmVxWg/kOixe
fLqOm1yWx3bsb6eOJb5foO/U8VpWW53fdE0wZ3MYfSmc5dT39j5owCahvgDmOrRIOsGcTH29bXq7
42T4ALpwy/22uemwcLpQux3dIczcxTnNTF/zYaqSoY5Whv5Llo8RXV6FuRE18BQGOG1rWndToHyP
7GkI2lR3czqjXEIqDefvkk1faFWVSc8R/KcFpbnTetMGPMSGA33I+lU9TXw52GK218JpdwEZ8lPg
rxtWereAXou4i9o5dpb2tmV1vZ1p9Whh4Z2nrC31ZrZmz4Vx05XoWPT9QSzVS2tJsvph4sgO6UXp
aO9O1TGUdM04dqDn5f3IOsTjbcARlxfS7sZQ5knZB9HRqYsP7tusoc5bM8hdKHGQejczS5P2ck2m
SLXJoHAAzpD/ti7XL72nNqvM05y4u5y3L7kYrnpZ7JTABSEcSFT3o5rzxLRt1gCzQxkDcF/Wzz6b
dgHDXRTdTd2MuIZAwjYhW7q9D3rEV3K3jsvGFNHbVPOUlrejOBUlzpZSsbPWCPUIxtHjuPQnuxDU
N08zFZkgwXYyz8ofd2QFuqN7gix4EwEE3baT3Cvh7DzPiRcHIG87JkCcnol6nVvnPaoLpP6TFDP5
Ubby6NVeQkcBUmBKGxFh7qjz1LqtyNCce9uuDtsvPWA515DmAXcyBGqKLCfz+Uoyss2b4COo/IxM
KGlUZBB9yyJGqlySrhjuy2IEWTQyIEysf3ZUOCRMuFm4Aq5gkgrU0F2aDwiF4Rqj4hPx6Fy3lY9H
/hbkmVcfx/KuLVlWzSyPx9IWiSxtfmt6+czC8lpXpE7ZRLc4ajzOC48kpdDHeULKIPJ1oaBIpvA6
ql1nr8p+iJdq2NX4gK5NcrDJRbwigmXNMG5awPBfTQlwUw7f+iaSaa6At0RmzjTf5iMS+Uyu6eR0
CVQ04U54SjxVRuxAgPTd8tW2wV3jjkvqSPoSqbcZ3JX2it0s1ykDCH3H+9KkgJYRGcY5JlQU8VTr
cVMFgqcF2JeSrQmtcH5W8BsyuMY4hy3ArDEtGVGoidrhSXZdw2N8AtK+96GMOkSvdT75y1ylWi12
E06eSV3Pqa/GzjSp6unjAMosdnt2K9t1ebHeaD/KEv+mNjG+K1ZcVThD2aBvo8k82VWhso4O3Kp9
w4AzVd6QDG6drKpMqzU/+Q3fzH2wGTqTMjVljDZT4rTcubNrAAizLeYvTWEfWw8VlrMe1WTGrBOD
TmTRJKJ0nx0RHAcudn477wFwp03oNHHLo1O4FKeqjIC1VddOFz7rdnnvx+q66O4izd5EWZ6Ty1cF
CqgAICK0zqoQ6cmIIXhkbufsbMAA0tFm7+TDLpjk0a3slVeBPQMdguc4kz+6y2ZGHiAauGmN2iyi
Sy0l6BPQuAKlVsOuD12UIejvkrwCqMH4bR8624LSNFqn97mVwQ7dQ5GMU5+oIN+NY5UA54Vcpcfm
jSyQcT7X684NlyefaDRzbUhjMtWPEZJs0dbbwRN73+gnFIIHDTRtI0ZaxUqth9I0qAmeVaijhBTM
u+lG+s5K52AQv0TXvkUdLzLdiK1dy2xid0grjwx/aaDaZLV/JikgrIkdNsdmFvrQL/q59p0kKPW1
7d0qYYP7YYbyR76Qjc6rLzrSJ12QDkhM+ZWOyxVdZ9ztaLfitQRiNzUrKo5vgm/KAT0BRXkrqwD5
lWRT47lJheYua5ruWUkdfalWPZ0gYNvRloNnavSGuuTGlsjIJVdr3FfoCXPfPAe9/61rqJvyqLxu
JudV2TIbuvapUMuaVG2UuKX7XU9RApyNH8b5RnlrIviwU4MiCXFUanp6G/JieFC021RDY8BZozrt
OTBeFW6M5SoGgfqR2wGPKDyJEAEwevIQV8EU+Vmk50wt3isRtY7b1f8uCpAf4HNZMiztzqmXbjOw
OvUB9gcd8GM/RPPh87k9usuIKpG+Ut4hjkQhOny2PoTWf8sH+Yj23qWtA2p+AbawmTRA5gZM4ljz
DZX5vdH9hgnv3lR5Nns8Y6bKpPZBNQy70CwPgei/9ijcGzC4ekSP1DWJCo9RQzfD1DwJeerG9g4i
A3UvGE/Led4NdDqXOHFfvGnbbEvzrLXgV4NSLJ5ALn8DczZk1BWLjJ1C3efBrNEp3GoeFe95UZIZ
YbspfuS+tlcVrYBDEtm5e5woR2ZTpfGCUZAAszT+vphFlK1l6D2OrtffEteSU13j7CmhaNKQUj+3
XaMThhFB+4YHazqsaJ6FtVeqRYlLew7+nUm5QT1foKPGAS693E0DbsattXpEriAbE5E3QYsV1AzJ
3X3dulGimFp2ipfNdpjFN8cruidQ/A4autx7a5ZGPY9Qxm0LsP6bKOfltjtTApDCjXtaa3mLFta9
E75jdkIEbCfUDKpftsrfFEXoP/lFx0ziFETVsZOv3j2zomJYX6LNcQA0PQqkskPf8QgIdEfrOMo9
hPlmFqjqa7YiaQS1PCG11GrLK9uk5gxzjPWkr4q+cG+6QJhD24VluyGmXr+fpUbJsKpljwgk9/lY
rBgZlzsHO3XoPSaaSAgvABiU3mYlkc5IwRfwgLbdQ6i5fB17vpzVlxIJAD/zPlgW8yFQT6VlxPi2
82exI6VZgD+36/eaRWh6Sbtmq+yaPhm7PIwSDm3cVuLJ5Kmu8iJzQSZtpyJfEj7k4dbBeXjN9Rhs
I7bWbwjkh7luikzZmexCEk5Liky1/KAs7L9O88wiKEkC/9EANE8W3dGT7y+kj6WgYjeHstwRRb20
Ras+VkOLkDmDR7Jdj/5XtY8h8mEbF2UlNhqbfwUAvktIfiYbXE0AIvGZefEZX+wRSgL/ASCMqJPa
smuwfPxt8drqkbQ19gs62mobkd7Z9B4Rj7Mp5FFWvX9qQfCkrUuOtVPWCrwk6TLfofhnDJHTHac9
+ZazQr8U+DAPYuo02TteKjQkoWmbt7zsUGwso3RSD9XtjqspqEEe+TtFFzSxLSvZ94408xqXyjdF
IsRU7xUrh+NQj/WBObI6VSiPvk61WfeV9tnRKct8iLmIAieRnicOPlaNbTgpumnkwFCuS+U/o3+S
ce8gyQjC9xBPZJOwexYFdy7DGYBK5H7R8tUTw1YN4mBqqHYKFzzz2cwyoeAYw3Y/iQmE9zpqIAAS
vHeYNC1bj31ZI4yIGdk/hoiosknRRVsQYHOKRn5+DBzjpQMGzZYxR1/fpcHEGXqPTmwi8N8JRTu9
hYqK+2kVcHEvTVdsCXZlZeuc9rgD21pMeZPqWp8pDgP2ysE6myHs3RTCmGaMQ25ew0k+z3Pk3jpk
oagDumPjm6ve4V3s1c2U1lFU3bnW8iuH8ntJ200bdnfrMs7bybeT3kHYMufbwWh+tfBJtZDYjfoh
7/pvIAPON9UUE5jWaqSJ7609j51+KI8K6r8mm2qE1CYE59sv9I2JaTVAicLlKmddtMRr0wYnVMhu
1q0O0NbW97oaFPqkDm4vVazlJLbBEC114vdd/73xLDBPy4Mcb3QhS6K74c4QlNqeh14KxYieX4q+
XbvY6sYi+gkdxo63KJGWLqGJVd3w5IwKygCOf/cg8qHKSoc3J8vpvAMlvJ+gAI5VTvQViJgw893Z
e/SpPZceNpz3hroNMEUu1sMEoALpte7HqwUs0ka7lJ28XngDQogbbXxwOOj5XOsCVJmmPUCZrGzR
BnaaZHOuyXaA3uwN0qASOhx0wxB99/GkZBYF88Yp/K1W5gQyEXKnqUV3r32yvPNGEqhUUIegYa6Z
RX8dFkmFJL5He6V+sHIsNjYcKwiW5nxImpIVV0tbLEcIBgCXeF4xq6SHDgpsvrxlIetR/LT5cNdA
Af0tRw8WxUqrrkMPCSWLqPKj7yJiV/Uw33g8/0K1eqrlCGBxyu8gbJmSzvGCVFmZgM3FC9OWYnuh
BJPugNPtP0ze1g7CvIDllKfGB9LW8ObgIdaitSm/+a5T7EwzvARtdesu0+Ms3A+EkcRgK1GWog93
rueB9ygsJNAaaqDvHL8CAsMfWcXXSbhNFjShSbyqwlmSYUpkkDgUvD5KNtZAeiKMaE+Kv3iSPgBJ
crdiUDSOGv/WLBy8rJFn3RuUedLZQV/0ZVRNkeaWTnfAmW7LboEmaMkq8uhbl58kq98gJTi6zQC8
12FUnXTnqDvHAZg+MqfM7IoXGU8oTmbcpNBxYpcDrytWsyk84X0TqyxiJIMgMXbmT+UQZOHoJLUm
jyvweVDl4c0yonJgUfveUO+aUNknqLB1qkOZUFatm54R+c5wVnpE5dTXzQ2p5zErlAB76qeGm4cG
ZPnWkq6/nzUJM48uJ1V7z53138cpeJ2qp1HwhAiZlXb2tw1/lg0YCL0IYE5T2yR53a+py15tFGAT
S/5kSHS1Lq2JHQAAwzonQBFtrIgLMAX6l34yqQQ2xnJ5OwPlm8d+t/R9hkfdMEQEAfalncgGffOX
ZeXI6y2dE6GqQ2S6Ni6rpQXgSu+56qD87YZHo/WNiDREnhUALwvqlKBfKBuPZOXa/CjGeQAWye9n
oqpdjTrtBLxhB/lReVW7KPLC0N/40JXc+i76AgjMfvgBClIrZXcLgPh+QdUfBzN6ZWEY5EDssEJ+
lqqSR9lEXHTJZgdOh37VckZX0H+B5mGDvkilU9j+MFBYbpuin1JkporclFXnPMFw0u0NpH7t1g+c
FyAHR90Bq3ZD8yX0dGL5suzIPN6pVX7vtS4TKwxKNNl+jHkFeIt8LJ37HCpQrdIfofin1RyXOVjt
ISzqDRCVJ1MCNSe5uoNqrT4AfrZXTinUpjXglWnT9gkPuE7V6J/kunwLmmYf5S52DmgYxDXyEWi8
E48tOYignLbDQmkCSQvII5AZe7a2iaSj4rEnGNSFOvDTCPSvhc6J+IKkxFXYOSjhZg8yIbdhwHKW
ryurIRSbo1OtrXflQAsDbVdo7hbtOskE+Rb60RWst6QZOoM1XvRU4wltiJxrT71q7kRfhtmSe4/c
U2HsVpX3TbPC7Ahkn9c+tKtnw8Ja3QSVU8Uz5pdBB1EPyTJ9D4eR7a1Tjw+rnesXJPLlKGXxZh1R
vlCbh9diFLtO47jkToD2RJ3pkSqHwEod0BUJVQto3yAxc3WTxz6UKVkZjuspiGpn4/seZFryJHS3
hZ4EoozodVEA7AB7OICkQIxF/no1MTc2i/nhIS6rpv5agIeRoIeSeal3FigOIppIGk+SrCg0u/IC
3NN+cbOR1t+9qth0K54aZV7Mjdg0fv2khinYN7AGURdAtVv7mXEcvCQPNTX6OOE/lY6zxBr+H+DR
00c1qq/wFxWniFfpmnM3bgckFVQYsZ/bauuVbjzR6tApsh9dBlQbIbpAh1u6dv4G7fSQzVDfxKIL
n6zx32deHp2qOrgV31VNvY2gtYD4CZDKuCtMG7NaqFPp5OraECiS6igHmeMhVEdE2BSUxhoXGNOf
kDJCUKvwkMCuZH9S2u69MWxQtWq2c6NTR1m7o31TH2rhQN/SU5YEff24ivbZ8ZcPsFh4XHsTeJ1E
aD9XCMXXCACT1s2S+u2AUt+Qh7Iqn5bB8RNIbPZU2f26iKPoXOg3g20FEisG63csqTkgMY7AgN2K
nHnNzcT8Pq0oWhEOdqOq4UQoSXRsXC+PPcueRzvh5BgTxuHC3APokEcHoo5Z92OiHPUiwG6nMxf0
qsaTbGTQO0nfBhDHMtRt/hdZvYzmQ40gOyDpjAvXVqhSSvZjyoNvw7TEA6c7aDZcEFgdAF/qR0+S
+e2B9biwXn7tz/ZRluWrJMMLWUArtKLP9LgmJr9Wc4PXqoI1tk1BN1UehmmEDjNyndjztRMLlGco
G3I3k1iWje7drKo2brEPVWk2Ajp5QFSJIuQ45bTd9ROig4VQMKklQQMBST3tSMbcjQkUJGt2F7V1
BU2eJElBoOxB23/dLq2bNswF01UuB6jE6bZoafjEa+DLBnrU1Kn5eEMD/12D7ZhHZ3umOCHsrpPA
E0WqCkiPxt5+Y5W8q6qTqZesrXqS2oaigWnko8IunGztIoC7waNb4/etFVKeJUNau9AwYqNx7thM
PgLyXs2DeZvAH24Yr7H4LQkcHkO4HF1zHkJnmSc192+qHjiQ6dsvtQdtIY0sKu75wUGtsbNEIuDo
1wHnq4KLz3zxAchWKgRIPQV3xMt3FpIl/LEtMFWQGgUFQ47UDok0EMF7EpQJBBo1hHbVk7K5jKGA
+wjsphvxxFDmyjrtivyrN1Qb04RgFr38zrYgG5fFPajc3guUIJQU4J1BkeTtRx5AS1lCqRwQa7YM
ot4dUs2NQpCHrGzrhyyF1jyW0ZJDwiSOuWmPPhTBCbeBhky03VWdv4965OqajM07EkqezBHtN50z
bmUJdH2UckgjTwGfAY1HRNvd4GrVqZb2Hr1QEgQg5YS0NIWmVqayaebY4+YRCDDgLt3vRAEy2P2O
wn/XFs5V16O3r3jzPR/NVdAMzzQSuHp+lMzFLRihZMZJrl0EZDn6ab6qU4eisH1ujN67AkQKLNLo
33X5pXWbjW/h7ykhf7wP6/7d+M39WemNj8uRPQ0mgI/lMTobI9z8a83B4Pdu/9FKyBFWJ99OSCGJ
SyBOM8EK0J/la+zN5VVbuG+6DuSVp6GXckd6JLnWaeNDyzAXWdSZ9VtA2uG5tNO8NQ7APw5QKEXN
uJtW52WhddYVChAdMyl0ICY56+pGXh9o+72pxPXUzUm0FsiOy2NB8zQk5kG6Mhu86QNYJ/hMInCx
xPpkwqr8pufudkWzagYA1P2c1bODdihUx3Cajl6vbzv7khOb9GEL7YAbuw2/A2y39Qu61aLMzsoY
D2dR+MN2cQHeSb4iOo/hxm/MvpkQk/x1TNu5vJ7mMG7nGf8RTtcQ2WZSyhhyhRvQA/u+cjeL9N8d
hbifD9NVN5PTgBgfKQdw2t3sjagzIenocn3jdzCY+F9aDTUoiL+IPnRcHqaVHIriXApQI2DKgAGi
IGnYISOGzldHteCV3fk4cgP1z7p1/QWV0niqpNggy6bhrGFh9LzEmXckbFFE4uyV4XZai/cVarUJ
AjUiJcgWhVKUwP/CH0dg+VDuN1tN2Yb2SOlRfe+N6rlYVTLVeVZUYTyzQqVIkMWHnyPK5r5MlqDe
o8eHjDrIrIWkKZ/y/RCsV6Nb4mZ5JlZ1/kyc+VC7gFbaO5SbBgbdCpqIxonb6pVB/ZpT53Fqx4zM
edYLULsWfYOP3mJwQRt4Rz3QPdwxU2odHyhuOwFmZ5vWG1qoE0kBVW+56yyUAAs8mqPdumI8tBWU
VTaIRdO+soY+z3y9AebWpAuw/aA7zoPadRGSF1PFnTN2AopPsi4ZzHDA6at+/eEJtE5ipR9L0SWN
xUax/p5E9YNlh6ib0rXxHspuvjYgTRDYB3RU/ZgtUINnVV1DFiG3oBoLdOcO+ugQJ3tFfsw6VV/7
jbJPI8pTBMgCgCvgFJrTA1u7LNQN+lDXvo8onMqhfoga+xCOZlfqEDx5G11VNlQnRXR1DUmSvZHz
clw8i1JH/Mc3+p/Jwn+QqrlnU6H8x7N9trX9I1TzXP+Mk/qRB2/lhVCtj2Yr6g5HQ0jObtZaBGpL
O11/7/jQPKvFAEgtu5WflrmfUQEW6+RlpgHVm/2k7/vTL/nVFg4131l5d3ZZYrRDBBv6WVL3ky28
LFFot5MLZ4bHxteoEXjTLjBBuLfarr5XreN8B2wfPjZajg/h5JsNiMtxSh2Ibn/882P+a9j+76+5
8H5f/Of/+f9Td3n+mujfvI/n2ZjYrP/pLs9/4b+yS3ytFxNnXBJ6kPn73v9kl5hFE0SQgeDzmZHv
/8cj+1/ZJSbyB9yFcxbpyPXwp6DV/N9YgbPjHA5auAOYiw/9/hvR5fmg/u8g4xvB+DcCaDspvgvj
Q/By9kX+dHxCVCZwfAfgx8GFQbW1g4b8cObLKtVDQDZuVPn409b84cTCs/n7ivBJuFgVRsvgfKB/
WrFvi7AYLOYUgOw9Qmm/bUWZ/H0JF47kP6yBBpuE+E4sPzuWf14j8JBZBWTRCcrw/Zmw8dLgQxzK
XRnfLPEPPCkEFe9DfOiTaP/J2r+Ghn92FOOFMFYebw8j52FM/WXtFQ1WM3QiT8TwXow3DcrAIgDZ
DTwuz52UkuvWk5CIffzbdeH7ORutwTGjHadnv/fPz1xqvRY1wbqQOMEuIrfO4F7LPDwGfsb8PFuq
/s5r2DYM/vMNgP9nMDwfkV+OUEgD+G8x/yLgeJ2Xmz2FQG/W1avR5UPsssxIWz7vIbaYH6Xvm5S7
gn3ygn87tVgS32Q5T+nw3POwg4tnnVnY5hpLjv36Ni7LfOBVOMWFdm5nwsHf0uh+PKvd/r7Hf1g2
wpqwKzPgsa53sSxZZsVlWUHpYHPoiozrvdVCj5lY6j0GLKR+dKCoYN7/vupvFyakWDWiPoVpDDrs
ixer3BAV05pXkFvR0QfZMjXPaxO2y+bv61wY6fFdEIoD5AUe3FPIK/+MlPjpYgYQjAyj6lAcQISs
JIo19BqSdEez5p9s5Dkp/XpkGCQMmNB1HtOFmHjxSEE++5wpD4prUB+lvV6gZaT2k0V+37fzIhGh
GD6PYQNn4frPF6K3TSNdx4HsbiiBuHKRwAk0Z3/ftD8+CT6qgg+uY6oHKJRfF0GbWg169iHTKlBk
wi7Sx4vtX/2KFOm/Xwl8KDIJYDMKUujXlfIqqjzccRyDgiSI28kkmwSX75MH+tOuYWQDUhWFrw61
xa/LcFmF1OslzIJe8cgZWPym/2SJs23/t9cP6z7uLsGr8S83zYH1sScL3gwG2QxJLXzvFiW33M2D
fIBgPc07A5n26uo59Z2o3g3ROiQeqI57b5hdDxAdm7IFsPcnP+wPvwuXDNsbIq6cebdfn30p+9ES
UMzgLDuex1MrzKaVobj/12/SC+CWwQdh8GmKgFyEkdaBB3bMwyqxKHM9qOxgpY7pMHxy/n/PgiFD
gg2R3iNMlsEYkF8fZ0IzN43lBMJrMW9wqcMjMIGBBdOckpo5mUfkj4jL4IW1uYKCIIC22VN6PEDW
VJ9UrsodrRa2h/YeViztf0zaHyBs9ovUEk2+/31Xzpt7ERPOnxIHguFhbgmiwq+/NuA5vKsUrg+7
PjTLdy6um8S7W/2nvy/zT/79bR3KMFwZk3gCXNtf13HhlYtqmJvRGwUH3c+ohwFpXIdQ7zpJN4xg
tIYR45fi1VtMgM5p2Ona09ng5DB3ObUMYIpVn8Te3zMLSkMeueeiL4RZ/+JVtT1Um6sekUOdPAmH
Nb9dovm1nnaa7afWOLsOZuVPkij7w4ZjeBHOIOZXYdsvNiLA2ANkFWjIFOWZNGEDbr87CDkd/r7j
l7cqQBGE64SJRyxy0aNcvNjKxewj3eLF9mvu3MDLKFJtvPGTVS6z1+Uq51/xU/ay6NH9Fg4SgIzK
Sws/50kjbXD0Zl9lTTvoT97Y5e5drnf+/z+tVxAosucZT8WGK+oerfoCFOnvG/fHJXxcBviyQh7Q
yxckiR5AIVdJ1JyCDjZikB4g1T8LE+ez9fOFwJPg20gB7kN0tniFF2cPw0V0XXXw9DCWm9PoO8G2
Ef3yMvNiviZkGF/HcSSYkgDxQbvcAukvoTXTdvzkh1wGgH9+h4vRMOd74P/2uEuzuhjosNYJtDbb
uWPg4oRGXCIsmzwyZ1UkPzkz/wT03x4dhQiiZEQ8mCp/fYkhMz4j3VwnlOtlS/tW3LUaLkoRwO9o
y7l6EGMEI1ctaAq4OA18xwOyVNzWbt4npLqGvXzn8zvXDdTjpMT1vz4A8JRiGhjinotv5FycMWYp
eiNq8POEGd8xrKDeyGhEKhRiCT7Z/T8ctl/WOt+vn86zCn3JvAphEYrSZCU+nDDRZinlJ490PrO/
7fhPj3Sx4yRoTWEsKncDdd4Jyo8DPPuJCejNGpX3q1d4QOH0Kx9kk/59M/8QhiiKDnTOqNVQu1+s
bMt6Yo4PhJgFDoaxDEF9HDwIBP++ym9j+s5pBbM2MX4Nn3bG9K2LfURyJFNeQqRaQycRly3MbWj7
wFMRCIWhz63yJ2nyXSS6Ayz/W6BcnwSmC2wKcliMe8MQQ3IezAXqIbyIhLnTDouFPTLB+L/vfKLX
jd88EAlxENzWN+4wPRLtpWMJaf0g9n9//N9O0cXaFyd2knNEatDoyeC/m7mJPQcmkDD85Ky63uUp
uljmYpPh9pbKAEbAzAnYCrjecad8nQCxYJ5Efwgw2aSe1z1krnuYtGg8dx3GYUA78feHPZ+YX87y
+VfwEJ5a9E74au7Fiaq5Gkl51iNjiN2tKuYD6NMMcP6D38AHgIlAnzz2n9Y7xwF8vxGxMqAXmxtC
KFT7CxuSAqI2hIztskDqhTMVsM0yy09W++Mmc4yRg+sX2BUaqV8jQuEAyB/zswPWRLuiLw+gdu8w
buHQUXXnVtFVH4AOdi0/9aWAU3ENvRhjGj65UJeV0fk0c4ohmh7nnHqXlVFdcqPNBFOdLTqqH6fR
O2sSnZHfOLWiw5fO16Z/aKgvIRpv5v6/4y3/n+jGb2EDjXAIrA3gHfpjyi+ql25cHDtNKApra4Dm
Slhwg+Lbvz5IHAmIMWC5IeDAiwwsK7g9vIUMCUaEvDCmoSMobkPM3wiIhCJp/aTw++Mj/bTc+Xb9
FOoN/JK2yKshwTAvjWFO6rDM+uHvj3S+gRd345dHuti2JaQFwAaLeT5cM4wjGFLTccgBcBsREz55
oPP8g8v10Bj7KF4AfcE7zi7vhmBOWDQgCOMhgAx9GVfPTRmkIsOHtsHagNRyQicdAwfKDMwgkQ8S
rSck2IHGrI3ein7FcIqxYkESYrzHTZgLXTwXecia67JyO37oV1juoMJamX3woLq5bozrfF07wo++
xWSFb+OoQDsHE5U3RqKbiMtegLxdYWnH8mOod/WgBijj17b/AZ2xdyPIPNRPkWtBpTuYBnQyS3TP
qyrMRu7wJx6S9s54hQlPpTeacLeayHlxI8z73Y5mlHcDkX7iupikhalb8/KFGAzBurY2XG8ogUd1
CXyWEeWJj//L3JktyYlsXfqJ+I15uA1iznlO6QZTSkpwcMABBwfeqJ+jX6y/qP5PW5XqtMqO9U2X
lemiKpVEgOPD3mt9S7CwvucyVzdu60S3JRJd7OhaHf2q+gzgnfmnoZoxl6rJQYeYF2vebec2hGTS
+yCXFpnn4WFxOSKmDfv57pA1HiekPqm+SQTse5E47rmh2mwuLo6C4udQTO+2ShCfD1lznblICzfo
kNf+PGnh3Ve63EtXF1cmyDJc+tW0l5U/cP7s8UNZ1dofg8Wxr22n8R+SGWnLUq5PSLj1bQdP4mTW
YnCx5cX7YSz2aL6a7OQMSZTiJ6ABj8BVH602a83HEEgUSHpszX4afbghnoju+knjcMsqNQKZqr39
yBPdOou1okbNGvcl0DPCFX8VKqAthm7uNMXNeuVUyt5UnYu6pMJj2lojZpqeZrNHs+1iHDzT8tJI
prFMxnZ3qFUVvYetHD57W3u7ZepvnCF38fvisLeX7r6eVb1hZOL6l/NnHNbs8AuYfBtUvFa26eqD
CpazaxsUFNIPf6BHLco0bPJNddGwW8KE2KojdCOun3u3Xe1W905k2Q88L30Hw812bpJu/Qjsdd3Y
PLQc7RcQFhQYKJUrdtRe0nx6E94Ou4zv20tdqbU0DpsCHl/rA5/pbP+tGtaPyBPhl1J6zbUDpWaX
NZcPKCqFKj5U4Pai1cGBa51c5X4qz8c5Vpmi29SV2KkcVRHKfEtWL+Wc419R7SmeLKQro/+YFT+T
ZYgbJGiL9T4H7d3S8oyZmJxNt3jPq9e3SD4WdY5UPaX8kHWso8Wc+8uCb4Ewg/PkbIJMje6dSOjj
IsiDczQW7a6ZbWdfOtMd/As3HUKc3qbmbC/NlZy73SrtZ3wsE+zkkm4B0LI/MFob6AbiK6xcXEtB
PSKV7L5jGy53nZDqJnGc9czWqbqTvGE/zDzSPAcI55+z/usqyysKc45JE/QByXs04wnP6jup15c6
eFfZzoyOeWkZHs2DGxdzu4vN2OwbKcZjMSTwoyzYjU/GomGzQRrnPo32pw9yamvH4zYs6GLLAreY
+y23GGazYyOiQh635dHr54rS1tVQDhItpi+2TleGO2rkRYXCOEy7CcHJaHX70Qrd74Owwr3ohuRU
58wKuxy5JMCem56+PcCKzVIYyBVJ8DOaxNUggzPiEvgVYH30wAsEn62IkT/uJol4d2O74OegY2En
1+1rDk11G7oOvVcUuo4pe+TKA0ZVGfP3zXrwi+KI+WPXrMkJYQ9wmeRrMGINKOVWs0DIVewnv0mn
cnybEdzYpeBy5Rbrjf4x1vnQckg5Dk6404CGwnk8qvFYevMGtf3G2GYzTNmWhWAzta3RR6xx3huM
4nnbNMM789g2CaU9neG7njnswvyx188w1liTIRkpGb1i0Z5uUcvPGEcgRXQrjLE9aTvOh2MDIZnw
qVmMi7Pf++uNXXlhtxelZ1xgRhyckGQP34ey+x7nwQPELXnEPZHXG53V3Z3ydbabrNLpdxAdn7yc
Jz0EfnFXjqsFDcms6x7pCKrISq88bw8KU7u49r3rwArwF7/6QGOfnaYl+xEPMBPrfApf7SaXxxXf
oN9k1wCoXpvAfy/bCV1HuWxQcd2HXkMXf/CO+bJ290E1dY+dFYEXSGamV9AfIs27uWM85WPinILO
6etzv8z+Q51QIHTmjJ59kXT+ZolYH1aZvemmddMsHku5q5vOzOeMg80hQeSfzbzeGTSoT79WiNTL
RSzFc6Ob5R6I33ywrNq6RoCUhYd1qKMr3cCp3i7xGqdiqP0bdMpnXrn8Oo5xc+CVTNVAvRtCE1BQ
7F6r4yAEmN/sCf3amYaCvxuxgH9PIkh+G/AGSPaD4J6Wu+LEXle4zdWt8NrlcNGnWPO85bywjavl
TG99I3u10wDZXFH76bQUKVK8+Sj+MJkkfRZQ/rtIpQF+228lEFj/bAOk8x+H3PN+9g5mrlCZccce
dmf34Y1nFzeUSA5DNuzWCORYjhX6Vky3YqCkp5IwLWXRnqT0+yE11F1cBPvdY7/041kWvcEK5AlQ
XiYu3+O8WOR5KObF2fhBd2HEzuWmX5IZ89nEK4od1O1PfXAqc69/xeAQnIMIasRoN26XxhhTkyso
yWvaUaHYMJjtMtUDIM5moZJDnTTcFMWKAjNfn1HItHxB1ekXcG741uqeq6UDdMcdtq31iLoPF4Zx
4DJ4zXfwtNOQto56Z6b6RhEaeWit/WELTnJ5yGGF4/2su1tpTSVg8MyexUWX5N1ansSO4+TzghQo
wWeGE61yUbrFSHAWJ4NFMFstJpHFRgLulS9W1bcGbVE5HyXEvxQMr6lQNwe9OLpdNA5pnyf5LWiI
+GvXK3OYk2BNWFKCOd8iDoWpYxyAU9tJJF2QyqB9S5o5LcvwfYjghXjSigzyrflau9YpUN3TjN30
q4gCDcgN1Z8KwSFx94zZaWHMbR3Wyz3WZnTmdvLmlbq7UZEFGaw1xXYugvoQKfzb/FR+58xtC22E
mdry0Bo7U4YH3W1XtbdxVg5BSbejM2gTly4pb3QNF7HM8/w9d1s2KCiUmEPrDiFlU8CsCdYv/rLc
NvMQl0eYF8ciVqnl5ULSwJ/ae21ifZ1Vc/kd7yQEniYxMSWj+QGb1yGacBoEuntsi1xg3K+GrS78
6liPRXHdxOakC9tD6BvnqJbqL305nqB59ZjKqoc6i58b1Qx3SRa91Rd0YN54MDbUQGVwDmh4U5y0
/Gqq3/P1D8HrMFUHxfqQMqdlt0PlR0d/ne5wIz/FVQCrB1sqMzWoG0A3Yf2IeGsSm4p3CZGZBfYF
a+Vj2YFbskLLPvtL21/FbjG8g2t+zKXz4GXzm7V4BxNJnR+lZMqRmJ8RpAt+I7iZCpn/tMt6D74w
YODy3hMsNjo79as/3Qvd4q8vAwsRYhU3/Ycpmu5NZ3H/qNj43nUD8AwzrOoZofYV4Mwa3ItRj0Ik
09bV+uBVOtq2rao+18JGLdfP70pFtdxEgmJtJ/3XIijnbWC736JR/Kzrdb4uMKuoXSKC7NxH440o
XXNwZr5E27j2vqjEq+chQuursd6a2aowfiEiH428yoM2uMtl6R6gusL3mdiOD4u4zW37WvfuLkHI
uk2iwTx1K4K0EvQx0m4VbctWfAv7Ig0nFX32UUixQKv8rh7jcyiqnYpDtHBRGtLL9sfWAmPLfkB2
XnttHK/BKZ9M+zAuhmPoxA3rcIym04rKHKae7W0ttV7eR5zk4f2C4m6q3O4mkohL16XqSowztT4k
FedboyQLt0vrd7ryggkl5dxnh3AO3VQ6+hMyDAVfe+kJs2ghQ0A00UuOXZe5fswjuOyBAYnQFeZr
n7ETCkT+EbrztBkzrPRtMTwmSfu16ZZiN9n5ikmn7yFFL2A2eAGK6gQFaLzpFJusQuv5Dr4k6slA
ze2+TMIZWaiN/VBUdk6DjHrhJsmKaaecEM4sbSBfMJ/C7+67dF6z5tP1CuvUzwrrY9mV+JTyqEDh
5jGr1vC1dlEHtcutcFvNqy53jhg+moWGp84ERtGLScuwo1pExyReFZPay370j9iiLjreCuhLW82v
jZ9UEH6t23yuPlskpQ8lZAakqyaRd0KwTB410yg2FnDWa+rAQ0TsYjqQGLw4zbfVJEl35tSc5VcT
zKDmem5cbBNs7L2mPlaBSB6T7CLR4IiZz9vRiSdcv2D+qmNixn5OPfwzXbRJWDP1TVXriDZVNicw
xFTFZ1sQRIaPPdUbDz8kbrWtWOzkNM+edM9K4T28J+m0yXDvNoj1Jr+OgcuW2toWUejgmV+85U30
PsCxPDB8AMAmAwYDGrBKo42uNKbZTR7iFXkDRDiJA95k0x2cwin7jTdG6hscV5SWSAvxY/uBLV+W
YYok1JBleaG+X3kHXHrJz9ytJr2d/EhdT6VX3EeD1E/A2keIlEHW7PJ1KcC2lJM585OO9dXkMZDQ
sujj16JepyVdWjl7H0Ko5J5jR8usrErPu2NDEpnXYnSbXQaGGG2kAEP8Oll5k90VahpAc6g5Etcl
wrz8tvUWO9gyPSmmpFoBpEr0NcwS5zj35tE07Xqymo5ADL//2etqToug0dihIBygLtBB753rCqTH
W9tM43hFOVo2QH88CED4iA8YT0Z9nFehoWBxjnJVkFc7Fu8sZDQmtxBZzQ09+G/GKa8ay0Fw33Sw
TR2rwZbAzFZ9N9BIX4RjimvVA8vJ6cwwDY4+FsRW+/OLmLzATAeV4Vt4EqI/i7DlIF4yq6AjDrOU
lWTPwqem4rYtEJP5P0XePSFM97IzuEEXyMnFNMgv2SJxFcY+OPZDAI9zO+e2RKnfe1F9LFDfB2ku
DAc2a3C2oLmhbwUjiFtXxNfZgt5z32gH5A4M5C03+laK7MqDSqLs5cpDHR59XdYkXSEA7TNvaW9z
aL/yoe9dEAolbFQcVIACgltdBC3K42AbrfdcsH03rqP2ZsKgX7Ldz1dYFc7Nmr1BGcPClfrzFTbd
bFuUARW6su/2Rel/UPCwUjMtvtg0PRS5QVwXna1vsIxbYYw9mLsUGtypTtaL1Jq1wd5gH6Z5tX/C
MXHHjcDYHoEVivtneORYYnjxFhpSU39FeJH36LlO92rc7kVdxV7YX0cjDnjqNvz2vkxLztuW9q9d
TytpwxbHzFvbu8p1bsOuzBum8zDBdI3P1tlLoC53IsTo4YqxIIOFY87IZq+wPqBeb8JmBvStVyze
H3QfoaE3Kl0qUNkOQJ6pCZndcaqLCVm/YXfIHYo8rCOKFuXFgwW9BSdibdFWEwkTXC7I5WjC4mGx
a88CRwZm+KYOrHPhul+TdcGOmkssXK4FAy03Hk5UBiSHm6gJv0EWpejStBRleurxzXVcAaPaWzN2
d3BtYjslLuhS0MYg6cBKUdDxMgQ/gGu49Q6TwdhF/jOU76tqzIsYdIP6Mlf2KcJLyhbOH2ezA+dv
iltrcZZNNxbPHSIztTOR/3PwvUMdDW+64xR2rGtdRJSsinAb0a68dZrG2zSszbuK9+SZPWn+qBNI
Ehgm811WZMHJdShBrcb27uJlGPq9xOQUb7BSoOD3wws/HYNcKpw4M4BykXvnGmpjo8KP0bGz67KK
IyogAt4UK3OKhcj1/E09MN81+yJCoX0aA+umqgZn3xb92bTT7dSDFsya5DxaSt2OsKObFhL6MsbD
hcuzThdXvxU4ORov4xUYpq2guiZuBTG5zsFAqrUJblQHIaZg2/DNyUw5pws77XPU1C71hArFHcWE
2UqLSc53E7bE+zUGHjBOUfspZSHLBwIL7Kckoy+UOsOKZdiW1ltblcX1bEU24KUGXN0m0XN2wpHQ
Y2Pp3RE7QASZZj1PwWDD0KmpiGYZoDV2CwWjDA/utprY4O4rqheYataqeS6qxJzWIize2sIrm+uh
cFsrjSvZubs8dCtzt2RTXh5Wd4kWDF/5M9unxdollln1xp9n/9OulhqMML7X7WS5cBsomJ6SxtXf
Mz80gJ7W7IcE3mkdptiqH1YZaTamGIxBqlUdp4fBny9TTY1odkVLUuTyQmbIv1dG21eJU+bHDIMu
OLZKt3gXJEqYUxzHDuxoh/bDvhyiuWv21K5VHTwqHRXZzKZpTVjvLmYYkAdfjPB8Tl6WP19gvc4A
3pu7OuaogGCBgSWOZvq2lWWNhzXM6GoXSlEYCBpR3LOH8i9YjntvWJtjVXve1UIywh1eq3HrjJ61
ZQ015TnXUj6XEyOLuoTTDmltT7HP+awug53bLVThgVXaQDKrTdW7a2d9Mwb1jAU7CQL1NBtM5Rtm
gOX4n3UVGH5/KJrCwPbRTUW/tKQc118LSCfk+wAoEpS/FubwMHnO5sffX+jXrtPlQjT1QnBDNglK
/i8NRlz+OvEn2hd0FTQcDheLnFO+VUX4xqHVbGlGaQREMPB+f91fWzN/XDdAL06bGuJUcPlcf2rN
FAjCc0uidpvqWh7AsVW3+NTVP/TUfm0kXq4SoG8D2xsF/PHLbcy1pYtCchsLPONe46R5DUVtjeJ9
U4fTSU9YpH7/vX7tC/9xxUvvMopooiGe/ev30sUEKdzQS2zqO+hTCYCHEGPX7y/ya8/pchEao+BT
6LsjLvzl5rGzbFDUXaSC4kTZmVPXLpk8kBjlPzylf3chkoIS+qJQM7xLvuOfn5KSrl+7FyGGTw05
B5ZRNlV/C/O+exRZ+Q8t9X9zsUu+ET1Qx0F6+aterZwt340l5EV/4nTI1oN9NilVKW/vP9y/v2kX
uIHwZ5GBYATwEQ/8cgPtCJIYEnNG33sCknAf9i94KxWLQ9NTLyd6IjiFZIr8x4+NSY6viNQJV8Cv
X1D0SZ7bGeciOYAuAUtnv82Za9Kmku02a0vrH27ov3nHEERidoA2fXnPfvmWBUXaXpLCkCYV5jMW
KHDLvrP7/Zf69xchBdBFaeiS9ffXIRLY7BcMiP00cihFEFdDSk/hL//wxP7N2CB4EqkHIr7wopz6
61VGOqwDgSa8VvFdPT025odfPPby9fff5Y8X58/NXMYFl2EWxI2C1ejX5qoN96dS5dylrqRVVlav
gAy+sfqh25FnryzvEfXsPRvUvByzTdTHx6oMr91oTCk9vbgNt9ka/CVN2uQ+Amz6+4/3b29CjGCU
9nmE1PCXuaXAH4dLdeyoP+HlBQE1b2F9NqcelU7qoTM6/v56l0f317tBpCJKTXDnCOZ5tn+96Y6J
vNZVvCWAUQ5JvqQyjm9LwhS8cTmaRe+Xov/QlXz//WX//jXB3aHmvdgdeOMv6aR/nnQEq39XRT0v
vqoPrBzbWePvG8LHTMf/MHj/7aX8AJMDb2WC9eCvl5ox4rnTpVJRUxaGVW6jN3F6jtn/sA5d3rS/
3kkWBJShLHRJcOHO//U6De2uZFDMo15XbmnTbmGc0F9ed6YvtguxUeyQ/+GN+Zv8N2Lj4Pl/aHYC
pDu/OvdiE3q9FbGyg9jxNsvsHHRBSA9HIFrl9guBPV8GeAQ5fY3O5rxaUbXz9GNZ0sv8/QP927f3
LyD+iyEMA0T4t1WEiIthqS6qj0Dwbb2H1uBsh7Dl9RzT5BG67O+v97dxe7lewCyBjSRiG/XLuA3o
c9l969I12Ml7fQVVYova700ffn+Zv20uuMxldr0IzwlHjX55HZuQAkLIuQHUqwV7IuiiFOHSowqs
ZzahIo3dafv/dkX3r8MoaTxyv2jipaH80UtcBfhnbY8mhKUx1P7jKnm5T38atcgH/YskCEkuG0Tm
98tz/dMeDalSp/OYFVi149kJs1tvqLeKMyrlkTY/umuyzyGbFTCg//ie/5G98rmt+fe3UaWHn+0l
Z3r49Ycu1/k/gab/f+Tw+sws/3dbJRm8avyQ/zvr+n/+j7r93n/T/0q+pniRt392XF5+1387LonS
RR9HOYQG8x+Rkv8KunDc/yJokhBKjDqM0jBhcP634zIgQD1mrsM0SNmR5jqP9V/ZvI73X2T1YPUN
OYw5Njqj/8Ryibb+r6/ixWQV45ZDKMA/LCDOLxMsWpIJ0kqCA3qZTbZlEWGWhZG/qPaztVG0bIZF
yYYsFviUBOsYh2Z277pf6EJBKnZCQ72bOIZSbwgUrjLY22FxmnTSDJSea9lv6TCt4oCOMLr3qbx8
C8cxfyo4Fto7pjQrgs46j+QB9rIgCiDDSAUCB1QxjYUySkUcXvKkHTwh6dqyLNEENwIaNm0uUOMj
luZxmd03sFg9RGCoDS9DlLf5rvVskufCLEd+iqpktfZoavriNJpJUy0oapdqW7iG3wuOtl+46Tq+
aquQPCIaZ/JH1keV3tOyL25GOv5YcKpQkrq1Rv259UqM7P0SrlBVY9MugN4GGwZLD+5XeKL5jips
HY8T9GGiAEWbOBt70PJ5ACRm0ZfCJk4R02q+jj5M3O0MI/Nga1cDoWa7sO9nHfWbJNDmCcIoICeN
9r6DXmA6aM4JDWKqUZ3NkRsPJslnEIRA/DmGbU0XLMuhhXyNY0XPCvGPScy7adyI0n1V0qCIVyG/
xn4L1GRye65DrKP/SfttvavdS1FNVWRVzNJa/aMWiSJnLrbsi3hmmk+dAml5tDJbrPtk6fImxX5D
8cX3/XbelLoP3L3AQ8QdccvxyZ4boI42DbNnVVYBPUzEGFTHdfwaTAUqWLctL2iTYfheMcPpjQ00
8Gpl5vzp9fn0Onkz5KCyp5aw4QzpPhSt7/+IxqlzNrAQYX3PiU8uWx/Aa9uOylvKHZzLntbkOMYg
GWjXhA+FzroB0n7jW9mpNnRZsGYII2ghDBIWll/nUbKt2w6U2JTF9j6sbeUdJiqCXzs9L7c24os1
OzjAd5ojSlPoGjLTJaqfnPgvMdkLhdWYZGigwONKQIbP5pPQKhfJ6maKjOgl5CGapA/ZEHVkt/lV
09vXeH2QGqRzRwDHba9hRdMr8i+Ys6RbxCucRjhLcgoqcwpduIt0JjMA7F8X1+d7Jj6VZEJPGIxX
a5kk07VdCDiPWZ+0RLG5HWUXR3VEwlGTb6O0YyfVnuEU0yYvJ/bXaIWtaNiGmazsG4sOvPvuNSRu
P61eQ30vC8FMQHeIV7MdibOyXyYpQWJPjVtkXyW00fp17ELX3IJ/w1U8VhYFaLqdibxqzFwBO1Bj
p5IPDKoklZGCRU7jzEbYf7RrqhppYUiAOdjASM2tUmM0oZ1CJrAlcI1kPZJBLIuZYIyJzTDDYgj3
wPfAsL4E82xgwPR3MH7EhakQXWIAMu0FX4gBWPPdWHcOcRqDCD9qJB/FlgDmJvxCMFSBuqE08tVY
bgjENelnATcLHfPa10t8vYRUdctIB3ZaG9qAJ2wg+qc/VXV8Y6KK6ndeEwKdogCY8Q9ZduzA2ERE
s6cJ6I3flsJfn7JScB5h3i3FdpaJEjdOV4NjDycCKx/tJqwMfqDYf4gQZ1b7gvbbQzi7Lsz/pGBS
oqIK+SUjbuFaZKGBToyHfO9mE2+zkGVjNsLjkVKqNC2w+8Byn1ifyvopKIV4FFTBZjJ315wDgE0j
GQ5zPhGaqSnn7zlNBA8VRLTvq4jHd78q1HcRlfa4NwHOvCoH7UDrxPT0gjSBmPOXzvUGTcIgHuaj
V4WAUTCf0socQ8EnoTwXWTtiU+TwkDQCEfYIAQUKx9joLNWL4GZZow1FO88ceKI+HdE7xsDgH0i1
xW+IcLq+KQg4EvQyijVKm9yNCGqDinSnOXmQlLhRXbJ8uuqCxS7HOJ5TkWdznE6xrAmcaUWsENLY
8szBsKOdmiAuuK0aXb2ELsqYHS1dJt0EGv69rMIICgydMyI3E8uz0ZcK8a67yfsiI0SlmyZ01Bc/
LMNgZxZws5s2lAPiJEJ/r4OVXFVUrnU48wDdBmDIstL7lbzOr06XjMvOmYoegowrzBeOmtGTRVbm
gAWsdJYbCr3VrcDY89kOIog2TYzKpc31YA6dw8A7hh5N/U0WFzlMK3xqz1keAUYU8zhfAjdLRCRL
5MxR6jsTjRa4vS3ZAGOiNxENEXSYciBLvCi1WAD25BGDA8EFTe/AdZu0yJSEuJN5Uu6mOl4eilou
X5AVuOWuqEqgK0QWeQwu37Lzc+xBuoYYM6guzVH6Dylkt+gF5CvnIurWaCM8y+PYx8j1jq01ICRa
6crSH0IFX4OiWTR/Wq19XSsblpRfJmTJEps4hClJdH14rMysuq1QNrSzegU+RFlpCNV27iV+AngK
0VaXKn52W9BpiA6W5FH6ts42shTlh2RlphO4lkxndbaCbXYd2iwLgZMvJDd68QYpz3DHmLC/ll1A
vE6sBMrqgbvxwY4msPYm0vMX2Zj6w4mjqGBFdg232OuSyzD2rOdi8Auwc10CorUytJvYHhDn6eV8
iADKIeXYpLZZNov4VCJqaNJK+l1wbfeQVjc0+MnmjPAZsW1AdcK4x7S2GfA/EuElHCt4inln4P03
TrHCklYcNYe5G+rrSDY56RK1Y/2s8oGGJvxJSJNUS9UJ5h/SvtZ3cgTixPAQX1S2dyNaK/SO1SCY
3ZO2v3PpYBHPyXItdu5cjvdZlHX6MCsP/Q+d2wB2VZY3yQ6md22nVc7c1Os263Ye4dOkeVlODbV6
amyx85XHj2dijae0aam6gCxW7FOqeS6yfV4V8trASACxVY1s0EzIjT6sOcKE25X285eph+R/CMhb
+fR6TA4bfxDxvAu6C710mJFuXsbeeh32nvoRzMJ6qzI3J3AlVyEUTJN8qOZCD2WOXH7WdpSNIBsV
cDqSK2oo7pZ33QM/mJDEo4Hc8B/FcZqH9ZuHVC4gNNTyNWh/7IQgfkgaYktrq9fRiXg+iztEtxLe
HWGb0JoFUWKGaMyi78srj9q7i9K2y852MHXerkOs/dCwnf1BVBh8qhV94BNQoe5rMkEBzPWMfMqe
IpJK5skTXzuTI6ioRd+8jAXJXa1a1H1pkDSkFPuSZ5K8qnNnzPiN7WvG83NM/51VuX8gOIp+y4QY
Fm1Gr8pXEQjn0+2X9emSRHc0Vt3yiTvL/TrZVv04Wg4hJ04rKewtZE9+9weNKIAUyOSjk1P+tkQy
QPiTJzz9cWg+kL/3Mh2rJbnWXsj+iu4gllV2l/GXmpGC4I2yBEKaUpYEqRldQ/OQK+EYtksedbKq
+NpgIFg3OHfnDi6fRX4TtUb1EXYd1calUgg6dT+q59yaDci0iwSoyef4vvd9+svUPpHY+OuaPC2N
DFClDcRiIeGoEFDElXljToO3RS4e/cOGiTuHOeVFbJi8YWp3pS+DfqcuowWJRFxsulDIahfVfYhW
Ou4Ds+8vqBzlDv1X3yrp2YUGZ/UOKTggOt/V1lsG8fU7MRr2M5lOSNeQ4tDCEmzyXxbAwAjC1nJs
IVeH6xHqMjFCuWwTMrfzAQRbpudw2QWBnpCGqII8FsKciYpRuCUTAt1w29FI7atm1+BwSI667D02
zB2Cj80asZ+GplbB+iTjRIG6WHy0pOyPLQDyGeGwjuWrM38le+0EGWIbl32WBWGsIabUqQg22uV0
gf2bWZL6AJiAaItNZ0nD9jKcwrfQ8QfKVsEEVC+e2LGnk66VexGXXYQeddn+nOcpTHaZYb+7dePe
Z8u6JKwsVuiV3zSjpN4ob2bxITXI/jpbhhPgVKghZHaoiTGPs0jHqbK56E6Y2XvnOat7pxLBlz5G
BpiOY29uLSuR75l2wfdFa0KF8BJVjoqFvvM+Wq1iveJs2dZbTmD+Sqk9Mz9Xu8TmeiEZYdUeqHHs
eV3GY9aS8rHLXGkQ1jcBTUc3t5GL9Bz1WoLefA6QxKwuTVpL1GEb2V2otv6MG2I7ZR0Hy8GtB4aR
lq4CS1+jQyOaCHp7WJEbsvFH5po9Lg3EC67IZx5NQVLrBf5Yq8OwzD1IOoKm92XpLzMJjhpG95gT
5LeJfatzaaOuY39rBXrosFMO9Q0Nn8m9gCtpVdCehiFWB0xlVBeXaN7IaUYMAv2e/WY0OXLYVWGG
oULJUIRP0iuBBXlWzpE0ouWeH1uvZZmas1ArHBHhVB7qtcrQp7boXmHU1WFz0rGMmzRvAEiSh7Ow
oNsEhbEXX8ENbwNWFm8TeHPTHNjMDM8WPhayCEMbz71H5BtTRuUgQpVKMctOeRDckiPgkWcHiv1x
JoVLH4Z+xH60hGOV3IwLHN7UyWO+WoW+60fZW4oA7uhyHnZsuOF7VEwXuGNACCsQVAeUg/T19AJI
drQOsIgS1GXJ4LpnFyd7/mInnbZ3cOZpNGOXkmxgES4SVi1RrW15Xwp4cMMSE3Y4936VJoTIs6p2
ImkPqBzjAhPiJCxublyy7fQk49f3isLZDij2rS1HQrjpEx4NP4WXMjngGglaO9QEXmbnwhvI9hhq
Wamj7KKyOLmAU6NjzsLc3mbgvMvjGueqvnExRAt4obbIeb+Jm9wlibvok6L50FykxeR36+7yfzXm
yGIfO7AsEBxag75nm23UhgZb5/7IvEgpNL3ob2/z3F8JMrBy2d3OBZgGzGI1eNsyMHVxVNj9nB0f
sGr38Px6b7cGNQd9PQa631XDkJF2wAHxs7TN6hyiy/K+xRmUeOeCj7aS8tEG8d3IWV3eWpHQSJzW
DtePpgUlTugD/JFAo2UWO2tdXHL60Nbge3AZ/Q/D5NpiW0nSv/fI+COyeGHhtgffzjKIzFQ+NTUk
PFPxfvLGwZzM3EYoHdRiT6S3tCOJKMwR8iFpVS+eswiYS6pFNpkvpDYxHi+o3jV6nFYOm9fJ/6Lu
zHbjVtb2fCvBf84FziwC+QOkm90tyZJsSx5knxC2ZXMeimSRLN5RriM3lqfUvXZs72DtrAA52CcW
LHVzKBarvuEdvDoA279U2F7NmiVe9/NQYlUAKWOPgn0QHL24SNN3qGaAVSGWViXbMfru+ihJcQfS
dConByaUjMFyc//oXOWbuq0mibQ7bh5bd6hXPxN4s4R9mcgmnPIrt/Tx+HLrqUcLsjbI1TEvnPEQ
hm1cfq36znoSUdPIm74bN4GLkujWRDPEzVHABZtuB2/UEztqoYGu6szTh03CCj2FXkOWKfwNrqPX
zzS6oYXHUKD8wrYhiXk8DPQBy/wwTiPSjqGES3BdVA0ykWzwipkWDEP4ID0/Lx9U1DqStX2j/xJV
nnSOAS6b6352itZNHBTy2bnRlFUnD0LFrSVWRUejmLAm78Os0LvZ9YaHMqzLLwtwITT3xx4zFq0G
Qt9h3KwGjAc1hyQEJXsP4j56Y69Zgx/EXKvPYnKG07aOszhBA7HCwzpsQ4fjJVyqQ9fiJprl2H7t
l9bXjxgUpAL2Rbn6iXZrzJPCTfTvoJPGoAkXZ4I3tcatPpQUBPH3qaIW2kXniO7gF1v9hvIAlJ4A
ftM1pTcslDTeQtlej2XzSawr5EZriaf7YsO6CtEjJ38qBlzvkFDWPaYdzNp9imflZ6eAqwKearN2
Emg/eZalMX+r52K+cXynGHaVyzizWlJDZDs3+tJrbjSzfVq0feI2cfy5tiYaNECbiVYcgi22kjIE
cj5E3fjMy28BRo4GTJogdjj641CQH1zrOFs/KAVclMEfBrLGTKyEotW8KCgGZVap8o6XCZge4wsQ
777uVaFw6OmGkUAKrNTUILYFiCdMkEop6hUkdUjedkqVAxh4YpYs91S3yuxdk66EFm8GJ+y8+9Fy
YpCfiWr8qj9WcdNPRztUAbVaK8jG/hHD3Q3WBgWl8BCkZbV8U2JznYntLOiyIckH2yJwT8EFl7tW
rXb7DlpVIA/CW5HdlWEFsysT1Iv6Y6cHG9fR0VcSkiuYp94HWgfuRwDKymc4VENhKXaAuA6vakDA
dTJLYKQ35ILzdvArEjjUvBVVcfQrwSANp3KKNufLXOt4fqgzu8EzCgibz8MOs+ihrZAC/T7idEeE
OtSKrPLVAkuiO1EYsElhGpkF7DwkyDnLRdUvQn3L43xe7mwg9fkTwE57BsTV4aGRU6drMtfbLYvr
IgGNy4yWX0FT6vTz5IaVelelzUTxsrBTsgQ8PEIKYztggBOUpqhFXPGJgDof3wXZJlAOgs2eP7uF
tYAtYfFew8eojwm+46YrIFH5U1y41DD9uXydMTW6BzakNAA0OZR9n7BNTgd/q+VNiUfke7BmawnU
y+tAIQoV3duDKfDivUf10vK3K1J/iVeFa6lgz4NrrtExDiWAOzXhUZwb26dlzevvtk7l974rnA8T
CuElss3S2NpIn/CwkGHes7iiznfK0BHIsexpNwtTJKxsksGaotuonwbnpu5jLKKWXqQwhhy/CHar
14r1JLzC8VEW7ImTHfJwVjGr14+jJSAQLaNcphsPAxPEVBhvYlhZwWOSsnWaRMQxmK5RO6O772Oq
SZSHbPkUo4b+bJU1dkGTrqzHPu8A2ZVg0tyDpsK0AZzgxb5u1y5/M7scaZ8u1nRHmShbdotcAA8u
3VQcKGiuwZvW7ZA9p/wvEMPNIGyAdV/q5w7V3g/jFi9WUkAKREPXyldMshc0u3m10+KHQxWUW4hy
KBDNEKwUAdwV0i/di2xEJUTM3yR20NmOahmQUZEaYGqpl+Gpaz0ofaKe3YdymdY5ARXvfCNNy45F
VFcPVbvmyx4BCVi1Uyjfi64ER6a2IJqTaXJHcgfX9FaceSnx/+gFvMdxwoCF2Uw2vnroS++3fos+
d0DdeoD/7vB9jlQ4JRIGwVvMRKbsILaIaTbbW38Fun95SNsIwqOmxP7gk6B0CUle/n0iRAS4AeGG
MRqWxynWBkdtwS9lSMbgDTybvuXicJHF5IM3eU/0UBbHfhAKtwlwfRXo6G752CANSY7Rw0eM8URq
dkYGBIBinxKJbnNJ1rjklP6Shu2vOhRVTbmjKgfxxSriZWXJ65sfHczP7zNkoiSlSAQhiYXi1koD
tu9iaPCFzilEs5UV8AV3TSMq/BCqVCfwDaj2L5Ze3qW0XvLrGIzrQhuqWEUCZrlc9j4Mq7s1NhZJ
E85V38mjCpTI+k7cov++WNgRAosvZwEbZGh7a712C1/IfY1b9Y+gNfLn5dTSrgl6GskH3yuJk8vF
GLyXvR0ZYGjll0nhh9I/QFYgbBtY/fKbQWUdIfJEAamrYpitkN+wmpCsjTYoRct5l2U1FCR0GOzJ
OFnDCcI+DIhtb2VE+vTC2spUaGgHhWIg5ewHi8IHSW/4mC6e/UFMabwdm83L33qDLZlF5VYajfe2
eK5Y3CmHQMoC24AkMcahWePbN0Pfy2/xKtf3Dm8SIiWpM973CiTePgo76229ZUVBXbzTapeNE10v
VbvpuwGvOEXB1oOnD5KBZF7GNEHuCQnFW5gsyoe4X/PNdBpjCbkOGOUVJLzQBs8qsTmQa4Zv9eyF
V1vqLz2mJlSG97YrJaWcUDfVfoJ021yT+7mPZG7YWcBF8w9YIQZrYqd9EzGz6MvBliuxdC8Bh4Mi
lN6AK8HWYRshZ0Ngb+r5OfK3pnoIp3GKE9c2BWDKMDSC4HSqB7gCsfUqjFrvfoqDFackfyqfwqa2
3y7kXxPAcX8obkeu71aKMo6wW0i3Dz5tJwzSclAl1Hva/offd0i8In5AlDFa9gAbHyXuh7kZuy8o
IODvp205fpBxBw3d7uvu299vy/+bqx63U9GiXfxzOx2tlb/qzf/3H4PpxP/TN84d+MD/A/BQiKId
2thgCn1AIsv3cfrP/7Dc4A+DZKRfAZwJ7IuRnflT9DjiT7YLQJQOOZ+J+NOfLXjP/wMhGhBuqJQC
XTHwp//2X38RcTkLUWffuzdnsMZ/aVXzpiP+HxHs/gXCAfsVmRVAN+ZwoB1Bcf4K4UgJ36HjwBnS
+AbFA6rmcNK+FlQrJcLYAFz43U+j838446+QKs4oYif2hPkqCDoMKX89I+KGVQ8q7fuiKT+CClx5
z79aM6/d13jBkOZEzXK0Hv/mSVHdEDEPAbVJN36BNPyMVCEXA6Fco/0I/VF+peEyWY9hrZX1GKth
g6XYTOH/w0lNEhUh7WrOyqP69U7DoSkpQEWctON0ud2F1V2aZ15118akA3fQexxO/dd3+k8PFKwH
6A2UggyKlAn060kr0OmkaP4XFRSCR5hWHc8Ttgi3neIhMEzJX5/PHO9nDBAYEBtlWW4yAiEHJPLX
82UTHEfySsyRm0h+xeKD7SU5P86cnh/3R2hc2MbaPtgIsigB/es59etNmwkcoVtnFnBzBSjn/XoR
A5SiaDVeOPlU5DBEzo8W8WnWXhNZ1/zub9227yETGDpA9cyUgpJgZvlP0KcaO/EhAryypyLbVdVV
WJPqNIcAqrjuriO2gwqAV26v/MjtGc7R0S4jesL/AmP269sk7MiNUK50gOP4rgOU57fhz1sE1cP2
s8PA40UStQD1mHWU0fdDARkl3K3RPP+LKfbbOVmyXN8GE21zSt6l34XdMsvWPmF6ja8Y6J1H6n4+
SwZ1XTIS3eGz+Kjnbgntw18P+T9BhVxUeFksHQC4/Pz9IYM7VFik6IYqc7FYqPEWCFHBkZ01DzlF
Est67Hho84ThiZnuxdibuVAzJnzur6/l9yHwAChwDaAHXdtmHfvtLYsjmqklNead17PaUVN5GQN0
g7gwi0qozA5laoW8gH99XvM4//fbJhwPrJbLKY1AVihs+7fHbWAYo4zDcNe51M6HvU2XnJuD4f+v
XyrYkb+dDQl33wnQcgahZW7zt0neEL1TcA0BLeS2yyCvERCj7IBTZYzIB5SJ1XpsN4wlgTvldImd
e6dzB+Z4qVH5e+vZLUVAeswI3DxmL3OF1uk8RbA9R/Jp1G90NS7z7QQ5gf/Z7SaZNQ2UHI7YWrbk
h40hM85Q80zW55rEbumX+rqx3dRZ77Ah7vk+tpfmrH+evCdDwlWpQOBBfewKErDuqhLx1i1Xbl+A
pdClLtc4iZC1ZIKoBe0R5klBdyA6dTZNFDyV+in2RvA0Ls2oJMdgi95sOgKjBS2PFzun63MsU3FR
sUobj8EMU3BzlFqYNTYfwy16XHRd0kJEs8lxnxeNslV5m7e5ExXvNH0RIY6ZVHNBiQsK0QBZGewM
x6D+V3G2KaaKCy3SQtovfH35pbu6ZroTyPfOk5Br3X90If7ycTnmvHkpB2TUShJLfofObM70CEpM
W6nkSGUGfaVDyOM7v0WXOzvP36UtzYbkTeBY5GlbWAbAvp2X9MvgkvMwyxGm8UXd49En4ACeGnzj
YDttAIo5Nx1NBAGP1ag0o1RBivLmG1Q+SIs+nM8zjI3XUcHOg9hKUt83GFkrAMewvIJRmi/Vrbst
fg6O5LyojDJ3sfaNcrO3XKbOZTxCvF+55MBXKGVTrn7ZUQmopPW4dSPrEkSYjCGgq9Kq6FRC8DNP
ieohBndu72iVX2Wyd1SHnTfKAmgAB6GdzeSAa0k1sui1NX6It1joT5dD1cNijoGZvNlW5r7ruGmV
IkGG+H47uIz05ZFklRA8wctKNa3BMgRUGbKm/R7TqmJ0AuQ37K8aGCFSIaikmdfg8vHY6xXTeKU5
xQep+zScras3ttljTxeOv1FolniSyWai85UoNFmqOwH/DLdcKYum8o8+LjGGiXr+vFc1rEnH80Oo
ETllOOlAmCmCS7hf6uuMDaW6o+7CyKGRwiqKQTGp7G6aMtkMEwXHPm9D+lMSrYr1fYWUjxd9jLdi
EdY3KdBi2Y5dFpj83pcr+OGvOk6XLriZ7dSthg8dZ0nFsx5042SPVLvGRr9nraOleeOhdKvVAymS
eee8bpwd98sAYWours/RU101I0/xMpEb+qkmxJmUeSvHbhU9EBhNsvctaCwXaGacUwfqqTQMFh+8
vOjniY/qBhvG5S8Ozdzqbu5d3iB5HmId+rgK32IjXTP8WRNaw/ABhFsOM3wN0eXRb2WOEQUzN3Ya
84QyZSK7xTzZhzTalki9uoQjMFYm8yjLZmWqnCNeMdIbGI8rQVHv3jgD3JDsBOs1yNdrlW+F2o6V
OyDljNx7jxXnCSC7meKLWzrEWdrueGpU8cwbF8yRy/0B0cZI65O/Ijhx3w5olsld7PFi3ZOBmv2B
Ehv3XE4+PsZHvHSKtr9LIyLgNkFH3qYQrykvTdWtXS5x+DkERV/fB4GniWzqwnY53lplZL90EtIw
pB5d9nx3QKWTo2c58/Cxc4Wo78lGqeLDI4DKmh7LyQYytZMoj0Hp9YdeQmlXhYmakzqic+Tj5dQj
lHOSLhp08w3Ge2ZXpT208PW+YlpE94TakkzX7wePC+l9P6WRHZLKchTDtOOXCAOD5TqlpWs+Kfos
V9ciHisuEudcxe9SpwrCz4GGSkYHAy0vfhS2xsri2EDEnrGnXf3Z1JdeDoHoAHbDIGSVFHep00eg
mrKqwWLpirYdnco9UlwDh2+EP3F4aeU+w4h6T7t0iR1b2eQkyCNRjrgClqO5UwQD/Ma6yq2FSXqV
Oijd6NN5PGnOmm9jfzpIyp9BrxBmgfPv2Ls/bx5QpvVYUGXfcgjg+WxGud2o5d3P2WgW+RraKgfM
QHHjdD+IIW2v8GZdh68+aej8bsl0IWjRpXn5dQSk2mA6hjrlq1ICf7sq1nqROomiGsoSnnFM9+N5
GtAH8Vg7yspmPmm69ZyYTnNrnh29WJ7BZjN72qSVik+MjWDhTaZ4oIRCHWbduFlvlFH4+fwImNmz
uYeqgUWU7xbQrexyBXnGir4Mhosvq6ljJgVsxpxFL89g8fuHAsoVg7T5o63Q5kctlUcoEcWs78+j
iJLEzHAHLdKHr+fBoZB3hae3ZtpaISg2xmjDYrhN1gZNa32Kt9JW1hXox77xcYnOex6keRHMcc8j
XOnUTLYsRUwAQQM5CVzv50iywxxWDSZyI8vY9EyPCYY4x0So3szjihW/8q89uxxZ5m0A/mn0Fmq9
OVhD7jYxV8H69vegiDuuyLFVJ9aPyCmYG9YphYWcmmppfnl5AGHbmDvpphjIJCqRzfjy7vVVbjQp
rIFEGqPFSXjApham+uXOz8/NIuzgNOe/jFQYODyrC4Zsd7NFyb64CpZuAFXajUMKV61F8oyTnUe3
LQk/Z1odWSDosVGlHhLprC4fWFtirT8/l4Jp4K29zFhApg6PiwZfwy8LwT19jkbHXAb7CYsIHvMr
HyhrZV5JNQ3mydPxwUMMuzqX6uW78/1YaZvG7rV4WdGAks+MczoODt8qo8UcgxaDeSJzEZhHqIqC
dvfOJqXgmVtjZk3X5eC3jKwTIhAwfAHAMvLByoKVBas0883eLWZ8x9+HqJwIdNVc3Xrhm8wpCq4q
d1xzmtC3QrzdHLThqI9Su6XU9mXE4ZR7mqjCFuGR19JGW5KtHjTxfYjGi6a3UqdNj3LBZQHDg5xL
R3Dy5cn3lCSKG4iScf7JllZmyUNfp+ZPTdlvDO7WOC6VZr2gCYVBJ3J3I8ea7WkubvAxd+aQ/quS
mXtV0xNk66IXX7PrOFtUs0cseW4TMbctTe3ixAbWEq4X9OhnNPpiZl//9pK40DJvW+qlgdiqeo/0
Y2qw9bxGmi6bKjzCBPL7jkNLP8/YktCJdTg0bR2zHW60Tc12WI4mnA58xC3J0jzXbX1YbLkjsmva
k0Gbg9hFxAjXeqfQXLXA8EHyMIIoRz8OdkLK13k3wBCfcIenS/lqjIeG8+WbZ97ippgWQD55mbv0
m72F1LBGthWkDboNtUsv5DbdRBp6e9k0YJJwXW7mWSWtFYO83l9275mIhGOyXJvvIRRHpHkZsjp3
SFxSi2zCALK5pOnkhLm5H/QzlU1kL/yx0w8eXB2O4aTzRHRCAcZE0QFSRPwyI84hzDqHVLIG+Y3W
YmSDtkG8dIygFl5ODRQOnNuNZaGPQw9n1jBPAOcAVQRxW8QBV3e51twBy5oeysDfOi/ptGeGL5td
UZYwvTKt6mMK7ZQq+xDZHmK/g6TrEO9qH1oAkiqFMzkySUsp2vLQhe2QfrEJ0tDRAic+2c/NOWR2
9GBuAAA2sZHlVCaMZjlDb3QH4sCkF3lXtUw0Ys2JKyjNRX6VgW+qHPP5wlmUzPKEhKS5gMLEKV9Z
/82hwMA65rGf62/RSziWliwrj5dHyXpqnujiWUhHXqPmp1A/Lb3OHPCc4cO0MIftUWFlNrI0m4KA
LpDf2Y7DPKjhLeCozgSMLwUBbMDNShC/lMQqG/dw99YFVQjObex7cwthCewUickhNBnock6ULhku
IZ/HK2MP8UhkB7LbXH0TbHnhft0gI/n5p1Ugm4F+GrBUnlYPyISjyAFQdvxuWqtVLbdwBtLJIvMF
J52i4UP629YuDe2XYP8yNQsNNGdK/POUvqSp8/ngaTkP3Kzld4jv3lruIlX4SgydaATh4EsePWdR
pNvj1kDkAOaFfpJY9LNrtwFv1J9VkXizzeKgUFuNTtO5WNhRl+V/PSVNM9vidOBd74CemI/kIEYL
0AcgYXi+MYLGkswdj1uAoy3OZ6ID7ol/F4t3oXiKxTxSUaWbSlKyzWnOMXza/iyjKO+MLigLEPVN
fuqC0JpjlvDaLFotoS7nvpRGz8/NP5cMB4jIZli1awoO2BLZXJ3INfbQewvbVtWgLoaYCsrHQplN
RK6xUznXbjlmvn+K/Jxe+TVNLiVQUO2YDfqwuOjeFafLpEUtr2B3oPEaTAGtctb7cIdL2CjyhGrO
zDGXaTaP31Igp3nS52zfwWGP017WhpywtUKMB2cnYV8RXfcsjl6tQ35cptQlYq7OmeTqb5hNXfuY
gYXycL7ny+SfX6L9y3vfhJsZqTomBZyAWk2zIWZMKEpKdEnqmeep6TEzOOzK5tXRauvxSfOyEBJG
cj5wqKOS+8AAwawo40s9PLLsmsejKNZ3+dvz55aXZAg1MJNgXJYhu5rNlzxdmAJX6I0jP6oA3SAK
6Oeq43yeSXNfm1KOa7oJZGjuZj4JC9AML2Ii46pO3eYOhs/DusPfLnMu9FG+4RIgqaTqlp5/xWCD
LKmU0Q4gCYzbmwJpmALWRr+Ek59MQ1Ov/SdUvwkMTwHRPcN8uV495h4dvSiot9G9g2gkgHYhLxYO
kDCsScTXvULVOMcTvuuG7DFoG2FV31q9IIZ4nY1uNA9vxDqhHvnWzyMYT/duYZsfYT9MXNnlNi9T
GLaTqa+MNB1Zs+3RtYloVU/4/9y1BeL5SYv5D0vUpYRxeb/9c3UGVTlTL7w8wRis0NrsM3Lh4G36
0h3560riryVz4dIlEJSN6RQYhYvI+b22F8Zd6DYAhcU5fU7PJcTLCqiJC7iVvz6lYzpaP5cvEaWn
Qk2xnG4IjSDf++2kte1aKNOaqsm56tDZVsAwIoZoZosJVXmGxbltsI6gZLdHda4GoD6yZfmVGKVb
lG+xDes9RBKbMLTg3VVYLcLT8Sow00k46ZEJjurzyDHFGJj/WR5bM1Nok6ze1KYGGGvEhH2QjvYJ
epYnnod0dkK6p5WeJMS+cyks7i1TX6Xe7XAw77wVnrtiHRkTp7OiJoh4bHPYh7g9n1sOAXLp3Ikq
kUUFBOoIM+8vtSEPa0qzJZ5nyaVCgOD3lPXH1IpqwCreWpnN37CveAgmeuR/57LB5i2mrQM+ywlx
zO7Nhrb9HLRskM/40vl3VUThgkFQWFH+8CsEw0EYASnmui+xGzEfLTcSWuUAO+tCcHXJpais/d6c
KtNDxTzuttEsMJdraqee2lANvJVVsPUcE1dcQsu18Mw2XJx3/rkG7xidLq2gzhtXLi5gyq3ZqfUp
AlcnnS7mLvIiNhvbZQm/RAyNX5svzECrAV1TYOhG7yYeYe7gony+Pp69WUAuSyqRuc1FCwl6Dy7d
eSe+HHOp6YUhBRi05nJ9yHfmXZSq6eJkdDI0iA+5UmZdVza4CLSR67bEukaCn+WT4G1f7jYbzMS6
7ACXu9Wba2qq7jn061xUn2JqjhQUy6cWMVNN8YXo0/p8ectfXqy/RYf/v+u7/xsx4lHB+Gl5Sb5M
Xy6mwobS/5//cV9k//N/DMWXn/vuL185990dHIVZ1UyfiGYz6tT/6Lu7/AGjN5pmtLzhv//Udofd
LowNJy0bGx1Qagb/aLv7f7iRTWPVNJFpeWET93e67qH760oYIWnlutSk6NsF9LNonrJS/tQ/jOrR
9UskYuq5LPr1pKk2U3h3O/RCt9rW4r6PshZo/VxUMMCnaGLbneg7IG29imo/AMAM96sbDu8iQhFq
xxVcn9dxB2MAcGXBKrnLFIzimx5H7DKGbwJ7CS92t0Km1gFZBuqnsa2CImMEpjzSJs/v7bILUU0f
0d/QWYfqIrggTEuo6yG53YWg+fYQjaISSWqna3fYp/pg3+sO3D6Wfd6dH+TW582i87IDdmzzpgeR
vvMpdSIeSeZIn8zVkLhCw17qyDZwllgq5JorkUV4cKDGBUmzWhrANKlbFmR1ZTxQVFlh2+dk+dOO
Bq/0jt4MbeYQ2kXf7fGEDfUV9Or6KY4q997P/c45TFmdvR62Kf5Cyhk8QXQUz31qEvxRB5hV5AMt
ACIk5YRPVKaX5mMG6DFAoHNZmzugwnFzs1D9nQFZummUKITYxLVfQ3959DayqwTY2+IeKkglhBh9
JDa86SExIaKsxIeOhcp5DGiLbXfQB9RtHKZi5RladQ/WHJ72TS3hhb8GNm/XxKiGxt6jzvfKDT3k
JgnC1qc2I5I9yljky0ihoE0/wIea/SPuJ3lzNaY5u15GaxlmWDHKr4NuO1DoUkTfcmRmc6BM2v+w
NMH0yS4mKzg4NVgiJSSkyrxvxbcxJexJIIQt42nYKFbtbacBgNUKgP2k9RllwSAAxMjGqAMcu8JI
78Hc4opLaAPtCOCJF+1Xh8s6IcADvX+QarwC9G895zNt2t26FMUrBw+UB2sqxh+O77+fgPFVu3yE
nrGvJ4HLQF2K4lEtBEkMUCWPde2sHmwryvb4ubgearcrvhZQ0BvArjoIHhTAVXdHadGG45TXyCHQ
646tHWpZI75pEB2fqElBsF2lar8RIxcUdrzJMU2qYHsLMSfg2ohHm6PrAcDc1e28GfqZPXzPoVZ8
I6ZtX0c0o78W9lbC880AOO4UAsB4381pUPFvsXwGoUcNx6b8OVDJSxUNIx173Q7rvO0L6U7/mnKv
ApgpgSDuqrkT5Dao6BN2QQPbwBAWZXfjTuD2KUO78P8y4hXqJSnsaUhAtG+e6ipLvzUgXcnMcEdq
XwWC7h9TF69MqNeunye098C5zZPxPCkD9yHVfXXrEHEiyzpU9jOINnc7ZkW4Iq5B0/OpDLLw7RRO
8VNHrbcFK0lT8rqrvam7pnXYvJZ1hy5+A87O55WLSuzBga1+d6EuAoen7YQkQ71s7n6k6dNA6cHK
DS3ktX6PkjMUGc+F7fC+BKP+CUsEnk8MbRZKxeQIOwk1+LXdWtTgh+sQkN4u9wRECUil8i4WZfPe
djnbIY1K/WHTi0cdtxkHBBVCWD8Pw+oPaeLZkIeSVMA0991cLicSNcxwsyFc60NQLoPeK9n5GRSm
uuGFkuFg79rCp4Abp9hm7AzP34Wtqbw+AfHdIF0z0+g+Fi1tg13WISGwH+PC6sBBdbMp383F3WgZ
NGRHCov4CEyCNBFQ5MKjjqz5k2VH3afGl4ZdSGw27yBlAf2cCBLwVFJCA4RUsDR3YTSGr+uxxZNH
TMOrfs3AwWMw0k67Svdrn4yh7z0wYVcUMVPkTXZksDksNy3DOimC2LWTnhcOf3FUSpd96iuofRrO
/4IJXN/nr9Pczq8RTq+2HaFJ9gAKFmDEmm7qiMgBa7KkGLQTuoZrARUOrli6hW33amrqEoSFLjNF
ARn7i121BSX0EuDn8QH5s/YzuCImhYKg1u4nGUcPY2qlBosaogNbT+x3TOu1+ITlTqFwkG1tAZTb
Kd4BQEO8GR5jd5M2LrQW+P4BPjN+n07UFTAc3rFnKLhWtIGoZlgN1IsViodM6qwrUEIv3eZDMeZp
m0S0qzDF4R/8elbotC5YWwtGVcXkmwu7zQF+NMGnfMqrDLp8WiQDxX/U+8F049UGHu55jQtb7tjr
y08iSGFAXfvLGCzLhxRGotFXzgfneZma9l7BuUUZi7rgdTBWkInTwq1+lKtLe2wNg/cYeW2fauXi
c2+xFkIS6cJnZ1T4AunOtj+sHT0Z2k1D98PPgvwESaJ7VUM4+lw4rrpDdVx2u5z2L8UsWUJmkaYJ
TL+ucx70tDkfKa+jVtBEoHZB0m/RUyq9hYJL7G4PiNhsPyprorASsQwA/PGnE4EnUNB8juLXvttA
uSlt2wl28+DKfGfLvAPims9Ym6iIOaOWikbQxksDWlYtSEW2xRy+q4D6oFUypLCA69Sf5NEvs14l
SMAvcEUDhDtykLTfcIarxG6VvefvA6wHxNvMo8WyRwHDgwYyobBPhYYiFD4VZdsgR4M1QuF9qWJ7
QoEYTXiHJNDN8FTFaiHAORx5DIUpZuzM1S1WSnPJzmKU5t+FNTbOCW4gPnOgitYUS2JrsIHAIO/s
XGu6nfbbQUvh7MnX6yZBNDBu4e15/Z3AawhxkMnk/9FWOt8iYPrLs6N1Jm+7OoWdxwrcsDJhrIEl
xIJagfmm3va1zr2vGf3OZe/R5qLsj1tIShalYIEl2zrZ6TV4B5V/DDewEZSvx7Z8N+m57ZI6hepw
lRZLBjM4ZJV39k2gGZh4cuHS5iRWKUo8/ugd7KWN/auOJhA6EXOMMo5g4apjpHCHIJjt77JiGXtp
c9onTa6+bJTpAmTMd4FofHEbF5jk/Zji1a7uyXzD4Th5jRjuiirrhrvUrkpMhiAtbMEBDwuknuna
tXZ9RAxFRa/ANFFQ9zf0i27d2a+zr91gDXGST6vNYyqDBuy7n3Khbq7S5WpNle+tu2bNPP9ZrZOq
bzLsJqs3Ed3HjeZjLKxTO0KovElxjZN7GDM0GWtpSYwEsIqr90xTrNs8Wk/Oh9HeXFrtMiIUZiIH
63sxly3sugB6GU0eV8roEwpQztNKUd49NUKlP9D/8cJTS71bs0pUGmne1IiIgCAZimSaGzUdhURr
+ArzjkpfM+YVVDMb2M0+HEo5vS5ZeOpXOZ7y3xHcXu7Emkafo1bb0dFB1bo4OsB93JMnaDgdlhaK
236LHMgflH2yIIE1WAgGbe7uezFa3kErx+73XRhk2a3FjdX7yAKjvhOE2utu6IFJsiYU6hggh89U
p2GE4L+3zOI1NSVec0dQj4J+U9aSaE1lHvu7K9UhBBH2g8Z2RQRP7574uwJbcwgVvY5dh1FCmqDn
tYLL0/NUnwgQ/IHqL1VQ1GwCVj1Q5Ol7P0ZViWKJL991PtH0UWkUZ/bDsvhGysJZQ4pxRfnQDzr/
0bphWe0pLVJcjVdfv5p6fJt24KCCKenaCM4JLDGF8JAMyZuHuAnFjZPDKTO9h/yjRcscy/Qwq+z9
BC6eUnGgsLSZZYVNnKeGTF23QVfgTrVq1b3ylxqbDA2xottvi1W2V/HS9RGCMuUGMUCpqr2TKxJf
u64W0n2Fb5tR5Qf+j9EFGj4QIzoHIg0QRQUNAnvQ4OB3GwrqyAO1OIcpmSMM4w8VwKZetzS5EfeJ
kgXAlEYkK16+zZZBzGxj3n3P+qKODxJTgPJrX/e+puGZWSQXlKkQ6N9CB9ufveyiWSiqrBOkz11H
oWmVuy2IemcGCgOgv04ifI2CdNeunpUetPYmd49FQxS9hreMD8CGntZwHw0YDH2MgmVV2AYguAK4
fyD4998RepbYMGdD36BC//+rdvAaM8bHafj+fbr70v8bSOqhNvdXBYRX31v9a/XAfP5cPfCdP0wF
wEeTMyDGp1X9J2rf8/gLmrnIVFIDCJHP+wdoP/jDgLwxpaWsQIfE9pDU+xO07/8R+QCF+b3NxoCA
7N8C7Tuc5Kc6KmkHBvIg9wPQLGDZqUn8Wj1Ic6vQTet8DcgJHfdpdcqVvcVDP2J5wg2rDx5Qml8s
+rSqxFJQw+RuMXmybtPOQlhf+WKz4hP6mApTGUjxk/7001C++Ve0gvMFChD+giIMfSSfofi5vOFm
UdenlXpec1SSD8x6v9kHDUnW3llVH53++my/o2KdKCS4xwrCI+7+Z0rBvOFE42PdjqOjkyX+uNUf
+rXq3/79swDit5H+cWOgyL8Nep7jOZy7bbkDF8OoNeV4XbfR/C9swX/F0yOqyL1QNomBQhGZULn6
deQELY6MLmm5652mPP4v9s6sR24lu9b/xe884BgMPtwHJ5lDZc0qSVWlF6I0VHAegjN/vT9K7fZR
nbaE44v7cAGjYTQMqcVMJhkRe++1vgVoybwJMAKfUFioS4Lhgj0sqG+AVZbffL03A4EfF3ZQc1Gz
muZfnCBtG4zd5IImWSZo/YwfpgvdGfmBMXD7G/H8W/X09+/okiIs4J9vXpafv+NazY3XrmDyPCvD
0NevPaeg9mXiHGs6pfWbscNfvpjEQA15EhUzHoG/UK6h8RSYTTH35ot67N2WfrjbfWMc94+l9Cdv
zZ+9NNvH/rM4G+AyUGKSka3Ax3zhbB/kTz29zGT+4LZAQGLL4ihJlvG+cid334pqCj3OdpcE6C23
f/OplDQr0YOjoqEm5MH8+aKxO6bZvLnc8kn7JYmSzfCKzhgr5P/gOjDlPd9y+b+36vsxwAsgILwh
vErqJ48ibqfSJvv866t8Hzu9uYe4GZDX8x9zQ4z+/HW8LGO8i3cZYBfhMElD4FkWjODaVP4e1/Q1
hWBUZO4RfRIaV33icTnlkPpXs75eAk4plq5vAArd/fpz/WWF4S5vzHlQZSgm3Lc8eBRFVZ3Qddtl
q1ddWB6m63zkCPjrq/yLJzXYJmNcykIr833Z/9MDRKOplKPLPS4nPW2Zp/Xs7mCH0eQsHI6tv/lJ
//Ia8qVs12a92c7j4Pt/vtduEOeGzOhY4twHR+bKT9YoLzvpnYlwUb9Zo//1xQR9dzwTWMDeOCa8
2qcfj55wNyHnO0EI7e+ttCZxMTccG6hO2/7uUfrr62jzFlq+w0ZpIfx8c8XYmzM9WbyOYzC1N1ki
nzi2noN6mkJCSiEtHI3+KaUu36zU5F6vkZMvgHBajLa9QTCw4tMuVfaRml7/5tb/9XliAOt4dKT4
uV3rLVdcbPsmn5kMWgWXiI8EmsUpl4u/+zxxle++IM4luLTe/MBWjBmKK9Hq70yxXM5NoiDCZ0U8
HXHzMhX49eWsbVf/+eXletii+HlZDbjxPz9QzhSbbeUpKEgmEn88GwL+Qb0m+SvSWpca1SHKkdZj
loWG7pTct6iTHk3sajIifai+/vXn+Vc32bGt7cBlkofxNrqkHyolS83XL/OArjQhnsN8Il6QjNH/
uwu92c/qbEi8KeFCFArFqeaYsLcs/bvV4S8nA4b2bM6ui1kUUvxbp53d48cQI3e3AmVqRbpyzJkY
XUd8nADspace7ONygXMY32/cMnn4zbf86+rE9QMHxxOeIBanN79ubYGoZIzAPuobK9SZJDhArt3C
70bj9Osb6pj220dp2wX4zQiy4Zr8Pz8/SmbnGBWgMiSoFGjtqSAplJhHtFe0K2HGYOFOZfDedudS
7AhE8sfQJhZWsTt5VvDVii35gU5OZZAtNVUjAP0EbzTQrNoYZf2Z831bfdGJQpwZ6GbA2u4lCa0M
zluqAQWwtvFz31BDng1yGjFQmAhSwg65Yn5vwKSHkQCWxXyXzCkbTzUB+CWZD4JBRVRNgxadmOEp
NwhS95B9xLW53iR0ed1wyPhMjDZGjb/eHtp+P86iH6NJzyRrSaCzYQNO9qsy0PfAkDWUuHTqYCWd
0SJti4/Q5/mxCxqHUVhZ1QJ93uKMoZnWsY56E7HKUQdSt2fec+8TByKnvMp1oWmXCD8dkGCiV1hA
UhGYi4Cx8JOtTVhSUpCnS/DaFF/rjsZvcZ8Y46KDS7NWrs6es6ayFMbzIsnRII1JifLrtATWbCRh
orVcZCQNpYcLv477F1i5/V1TFum9LxtwtF1X1mOUaVxmYZu6zQLKyVofSE1s1dHcoAUhQpn8E4y4
8itjH3rnqDmgilGc0zRANBLc5SQ9P6dlZrH7D3UMeJu3LQXbReTbBYJume/lrFMBsdRJ0k09NyZn
ATXveTSEqS9BtkkrCZd+cUAbcg7UT+bkbnRvGnvPnVPI1Y/oOBW0QmmqGdzgxG3P8aQqg0jL2HDv
wBdW/hkjjOqZGHHMQnwyZyLKZFwcCYHbeDpVvzQ7QgfUS4tbZdmBg0XBUAO0BNEFA7i5JOBywbxP
++oQw58dowHFMS4kXNc75dQlpb5VTy2veF7STEcDa5EaL0UNewSb3Tt0xmkZGtYibzPGJmRS+7N3
WHMaaj3bK7DcSAOpIoTEn5p0voacYDBxWldDzxXHKak6LlxUBU8cjr5HNVjBhlfskQDXxWiEi0Oe
Hq6MII04D1n++8pZZ/PdVGYaqrozJMGxcTEWBUCA1Vh9nPFHRI2levMhl7PQe4lS2TpSiQpfneF9
GZW8rEYc1ulFxlaVXlDRVOJUGnrjaYE5Ko9YJsw7hGjZZ8IY++S6xs+ro2ostumwUcibBEAaPiWK
BNJ2aT1lIKysliazWqsGiNCGNk9RfH3zFnTWoFW6OdgXhDDQuQQga0YZWrptIu0CsiXG1YkxjRoi
JkCtIWEisHswxEm7+isokQows4Aqxz9puTZCkjrj1g1oWWJeuNmdo2YqZ2y/srchBXZyvcoM+J0g
KOi0kawJLiuC6tDdUsvVAR21dlX0pjRjzNbfBDqdqYorQU5TvOsrRiBRTIcpj7rKAUCSw2ddwhhm
J7nJcyoBjIBLe7GC1XssFsud9jPm3otUoTKI8NpkOdYBo3lOpmkKnukKrt2jG+O5i3o7zr+0BfS3
Z3R3wj4K5VbBZa3Jkj5Lzdx6zyyk1FDrOgpoOubOpzHuC+sAa529BoBXi0dPmNmXRNKQPoIxM082
VUe1bzKNR6D1c8b93KUZxQsNVXRLJjaPMKGxInY+L/RC2u2wJDuZ4fsDQpW2N51Vu0902bPXumcw
Dvt2YFyhaPA6qHys8onRwIa8KeEuh6WDGvfoJKDnmFSMY7bL43jOQ6OvMR/WSe69U0NViLAQTu6F
Ym0yZAlTRmN5xABJy7/o2+WhFxbxj6Es+9Y92nZSNYRF98x4DhiETL0fxgKu4DTN6a1Bg1eFivds
zT9OIlAyP3Ho5xDLpB1BJ78iINmh77/5Wezp5zJBMUouPG6TZOFZ1LxhA2f54W4elX1hQAMhQjVD
izjHXpXRD2zz/AyljCmGJDIQXn1aI2YItQh8Yw4B1k7CiyhEJuUegeeZefvjbPj/QDP0/1vfj2Pg
f5+k8e/Fd9nQtz/Lhvgf/EM0RNuPY6tDVUTzanOj/Wfbz5B/0F2nISjNgEM7Pmz+6L9gHXRLaOkR
8vKD5PHPvp8l/yApg24O/XAG2wJ7/t9hdcifT7R4/bF2B4iaPPAOrsQK/vOpKFVJrElCONeT0VIQ
a7Nz3evRnL0ckNi82Dy7cKZJECOpyNna1kdFJOQcqu3rGgwXA/BUzg0eOfO5pM/jUGOXohm6yB87
R5WbTGYOfOD+6cJo1GQcVOoXNh3LvPcRXNNEKYclnexPTBXasXpOdBHQapgNe57m3Zp4ifvBRybn
R+Ayh/nB6SqP7O5y8EZgj5M3woJit9rh6mgv+8RGAMSiDJmfMen6gBuc2YYTJOpG5D0YQsvNS8oj
OjsIhTHnfVWOZCgCpIrpNp4po7mymKjhfHFtdse1I8A8sgjbSE/AGWIWJyaI/TWEJqMwQtetvDZ7
dgmmmBPsinoVJ98eRPbRre3W7PbF6E/WA9CwWR6JaHfUdTuU03sg+kG3iZOI9WyRB5r7pK9QUvCr
C/NAiK2goJUNFOt07PODDcSI/K/EguOMd5PtqmWqXkZDjfNv5yZLcyIpu5rBcpUreRe1bq2jtbhS
RSCLq/HoOp0QWyauIRi8s6EO46FnYqEtxixD0Q/7kqaaWs84WceYI0ffQFECYTxfSMEAdKdtS3/m
+ATaqyV9rWTRKpPBxFKOoiTBAFwItRQRhnRGW2cUJBmYU+xP1fywcBRTd6Xmzw6xIltzByOanOyd
t1rIc+RYteUNRoCaRBIs69OhNILF2dF9hVnIsWcwjVMZj1j8ERCPElAZikxoWBueu7Q4fJJMQHrX
IRezv+6DOhsZc4M0GKN1wbV0VqvoblqPQdrRHGY3P478O/Np6oUn762SdNx9gTxojGK1FerdSCxZ
OHGmtdjBl+qDEIu4p32RPRPJDR04IUXsg1jN2Q6z3G/uVo4SSDlU3cPy0vqaua4kAzcFg7ojixGF
xoCQAcC3TTcfPzlo/V6OiXtB11W9MlDKKnqj/kzIMNEu5hVW07xjigkKMjKTDragkAv3NokBNkZd
LYxbYdQtED5kVhZlLxz6s9cUyROcO+RjfVpqc+87ggmSdrFQ7fAtdiQllDOhJKunrHDFmpdv7lrj
zmKbga5rK8BocC0C/MM4Vuywx4n6iUPc0O1aoQIzDMTEfFAZdI1ATMXtCAOAng5eQsB2O1mSDhvW
mXL5XIlvaMomS7x0XPNpnEvjNZdZL3ZMoKCfmT7AYzblaWLQxoCBLICOk/6B9JXsXVCXwxDlMq2d
qxqr3nOhOd5gKd1UKeZMSMoeZ0vwYsx4N6K8Spz2YGAwREKDt+1IJHlc7/1xKD56de5bzPm6ijho
o1gvK1xsL5xvIcnvKgseyYYG5cGdaICvLt7KdKWVm1ebaGi3rLDODgIqCWGvQzDHOzMgM/0lkWMZ
nNl/y5EzuFlb/JfLuzYRrFZ04v0w1pl5GzdTV9xLhGX9SHULz5qUCUqReq8lUSov0zhhCgyxfxoD
8HlHJcnXuWWV4MXirBUmHSdIFQXC4IB2K5M0hzbqFdp0Tmoga/2xA5TAKNOwW/Dwed/ph9lYtLdP
4jFOL/11qPNPhCBIZ9mh/unbhzxx/CLCO1tsS647tqW64P1k9Wa9kOsi9zMxz+UW3bMs0xl05BYR
6ePMGRJA5qzfe4gohn9u0B02HzENCfcIODUJblKr6stotIktXnYpZfHyVE44X+6pYWAhW32QT9AH
Y+k2F7ONePvRT2nJnralt4z3gzTSTO2yEfHEV3ACqwnsbl0M5gbom8XOQPvjHChRmmqfAiPyQ+JX
dB45Ex68HVEcdXPRV5V8gVxiP4+TbRgP4+itM8vp4N7jKx+mO6wP1kuyoiqJaGjnKWezeYQ9nFt2
8mRRFHUHzvuDHU72VKCiM0xiu5PBm/AAN/jzjoNwBvd9gLlMMv8VguOgO6kHYQ/WezJ3aARk5E9L
WPR4RokcQuEW+uA0NgwrxEs4Qn58VcSoFxEnGiVDJaCPbCeNPY07E/Y3sRRJ3WCtc9v8vkGAVh4d
vU4fRhS4+sCovE0vcg7glF3TyAuG6jKN8QQlFGcuwHg48lpz8I4sDynPRQzXHYgSwFMq3z5urOdY
F5U8ZaPhGZskwqcpmYKvPYKPQFc793m8kZWqTXglgNjvJpI96sMQG2jakopadkc+cPEOFn/mRZ6b
6oOJslUhDGLrCNtKK3WqqG/bCz+vrfceMxQ3slrDEdfEowwuh9lGOkfHKdZXKtVW7LACWZ94jhFi
yS61FW4WlajbYbSwP6d+GWdnGq3NNe2R5YNRzHV+KLiP+c0yMlRDzIfDmoillEJunyRoiHaoIIrg
vJZAmzn619URNSSwfa8qIIEiKmGC9IBJz9uI/ImpbyvRu2Yoyg20Xpjj+JDhjSB7s3Wt10FuCJIU
FrwTEZnccaSmNnd31Cj+XZFB4941ZeDlB6h/43skPMgqXMQcDwCrxKektSi+W08AHcElBpowWSt+
I39urHivXCgY2+kGynbOGfAdnh5K7cIuS9Y3qefPqx1X8mAbsXNvzc3gnOlmgBC2OFWJ/QgRpbvk
XDXr2wBkeqdhLY+We25BEKYvyHu6Lt/30oplTD6QKKcP2CV1dsytOv6yUrzX9Hc69b63sAVdKn9N
q5t+bNrhSw2S59WNLX7SMbHpthZFvhHjwdiOZLm2PfFXHGSCMPNa75Tq3gMkv/muoyZzCOdJsKcW
97EL3fSUe2nqH+RYc/Ijr0jUt5ZyyvFA2T37O9FV7cHrjbaDh1naEe+wRjA7VWDqiWtL/V1ZF5Bl
8fMTQFpLoV6sEptwRCCw1iela8O/6AM3f27sdelvrQJlyDu7XHr9YCRGh8nXqfVrUHRru3crG8Zn
Og2Lec4nmRYHkKuVj0dET2Kv0los4RJ0RXZOZbYEL2k1B3DEncWq79bMye19ahiaOCiHiK07m9CN
gXgiTs/MVqZSjzlx50bZcBRIjonUTY0fTeBtXkikJ5dnSC3eQvrSqZeH46qc7irWSfZKVJO57FRm
+snRXix6F/TxbLJT2rq/abS5OsBbAIIxUPF9JGJyXjSmzJq/gq5l7cG7a9vhhJ6lxQkXiXvNDpus
0KTbAuTESmT7WuT5PacrFJG+ctCwxGjAzQsm6I6gjb8sTTgK232WoGUAZHho08PcFAiqyf7o8rAb
GvnSkAYFRLnuSeW20PFnHK5Kg7ARhFTX/jjqWwxySHfi2BpfOLUs8yFNkgKP+eK2n/xm0e/pVyDZ
iXHW3OcFbc+oJhqAzohVrnSXsnp9ZkVsexpliVnuMx9vfwzrmaOVw309OGniP6VTQUTaBKkDmnk3
Gd4OAkf2SvtkbI4Nil4w35mraR85eR/OaU00WVKUuX1AeZ6+Mm9jYRhInBt3dHGkpASHuxWtuD0+
Mw2dGljE8dKGWlXLQ11iRmaxHpyvfmH7FEBqQoblC3Dv6D+RuO5MmPMjKpqiLokTIlMD8rEiK7Ny
x+KYm4aVsofk+mlBZA0G365FtzN0VcEbTVqXQMbZ/JbFMZaAOvUHvYdayzHVRWQx7Iqa0ItdQKGR
/Gi7/2+h/m/MiH5Vqj/Uw9eX6s+F+vf/wY9S3ZF/0K2lanWBywjqYv6pH1xN2/pDbiWyuZHvfOFv
qaT/qNRt+w9cN4ijYYJIm0E2f/QPhU7wh8sTJPl3tnkZQ7G/5e/x3swvGHFu0agIYLYBxhZp+2aO
Da03R9Ygnjq9DuJ90o6tD+q/pXDVV0CtlP9NmSzxNOiqtWtIiEGuYy97xdlzOS1Y9M1QrzXB4ybv
dQPiqdx614UbJGtw7EBzp2HcOAjJbhxOopV9iFNMz2yTHsE0YekJuzvlZTugUkynrIqMGMBldj0g
iBdRF8+OfZPNqeCfHgyS1HDCcDr22R1FaSVHWshSfGb+mS35QdYLMXSHSZLC5J/8XDtj1HaFL9Hu
O4nY89YHbljNKxpNpIWBCQG9FqDyzQwZuDoMNGR5zVY1T3nO8Tfzz7kw1FAQGrnYOtLs/V0KCIjf
8my0jed9zWjVm9e1p73hsCxLajXkA7FbH3y7K2k2rhItfztQQhGOCgGEdaTi4LS6ePlCv9YWNnGe
kJ7GR9NfQ2Re2530poV8trLL8uYVv29ZRw4BFpDATUf5IJUGSuMboRDKVnSJPZaAFesjTqaZfCYc
w0zFcES0Eiq3785SXvQdOUGvS81uhaXHVsFwaXYliYdQ16m18BCBS0GzVD+isGJtk9oYLxCvI3eZ
lYnKWRdFeze0cJ5Zvd3hgZ/LG8gPTXvnsjXcnAN6Vg3O9cwBLI3afAXLYbdzfJkNxHKFWFvI9d1g
Cnw8u1gx5NRoaPWxwHL4FbN/UISN1LrAo23aDaeCJCeIb1z66lyaOFr2icVfVLHD1tqiRJShv2Sk
SFa5o4YzK6z5KM0R6a9LlUu8hmc1vXNIQZDd1zid+p2eAlrZTKFw4MIilNxMshfJKQz6lS9sUSPB
BB+rNXhkZub6EekjfrOXuTN6u2IFkTuT7GIl0NfiGSAHHouYPaSt3QLDBeqPQd6yt6W4BGxoi3OU
g6//OoHPmY6+qBzHvBgtb3Ze1JS3zpPZ1Kr2EZcajcrCgCrRvgCRvzrA65nfTQSF69reDcUKQWVW
jWNHg0qd24omd7zXqyTjycoUH2pN64bRtQtZEBdOTHtkKYNmOebS8Gw4M1lyN1he99VlDMjQkWKC
kMKACorZSbNteotIoaarUd3xxs4feWq5jZPZEa+Twu8BRSSn/lYnOf+0ndj8YTbGOtiDYOiCw+ZJ
eQ4cxop7KDExRt+xdCMFr+1ThaH3wY9X99NqTv7HptWE9o0Q8K8KrWrrJP1CTVdDAm9h1zV2Kncd
0oCJnU1wGgbyxsPGOW2bxms8q7ug7J0VWLsM0jOmCpnuCAavL1yvgPrCPHF8J8tAPxVek3TwBJPJ
Cht/4VNXcc6jQkdkfG5dlhiMFEsxnRrTXeorvRrrwZ8gT3yaExOv865zAd7f9qYtCacEzAVFxJ5K
zAjFLLvq3BM5NBxYqhYngvrj9Q9kcNjFdaX6Gq3NRL5GEIJ/9zjGoEnGO4lbucymLvSQgKyP9OaM
zWMWYLbBEUimLwUpoTOA9LELte41EvXKpoFm67iNHPQmBFKtjaeOdtAltCz8MTfNkamhaekL5O4B
bcuxdtJ9WlqtuATI4/YXGzmku0bmL41L3tvEP6OYq8gCmjjJ4yf3a3qRhm3C6w9pG1UIPAox1uoL
wtFk/DRD1Kh3HpUr2O6gtozHinmjvXBg55TC+cE25gWrX+IiHv5MIxoCz0WVGcpmyo3IGRsBgYpC
fVjNzrtN6c1C/1e++2HDShRXCs6Fc7TFqPWxKYjLEOWTTZe2CmHTVs7CqcdaGd88CMU+Id1LG/fC
GmIS6h+zLs+Nq3Gwm+FdlQqruUgS8JM7wQuTPJTJyMxUr1hqItjl6JuZSWOi9JN+CA7YwG14Fz0C
lHfk+DHLlchP7yWAItwoQzwASC+NbD4GS4NbAhZNeROPrU2qEwS4F2kWlMwQ9ZmwETJWYlxwIeMT
9spAimYWj6SZctANA7/bWn7gOotrwvsyoFGuILXXaJ0cfn9S5DejY61spp3XM+pGvWvf9sQqwZXD
AzZROyfxXVynCWUWOiDYJq42qa1E336j5do8AXBfl0MQZP712C7NtWJv2h4N06TFUtJZnVIzIIEp
j0miw5S5mhep6Ng9a/Zdm9gMFpWDb9RCHRhqCgJasmZckgMFz/hi1GXzVQXYd68NbeOAyIaqaXdx
FogutNHQWrsRxz+PDCQ3B1oRTd1pqTMdpTUbAAFX+E7Q3qOMyHeUyww2e/T2GH3JFKY16yvrMnXA
Ue0CROSfmEjQ9ph1AOsvrhod7Ni+NxvtSJYJ2DoirsKF6eDZBck900FbCUrweFxPOeTR6UBsrvdp
kwzR2ilonZK64lswheba0OvJ7Ip+fSeAjooQzYhzHOH51WceqJlglmCmYa+p1R6k2TbpPpvN5CtJ
vy3Sh6FfzjaZcTKifyzrg9M0o76hk6HPZGK8o04iajsg//aGHpzENmEs1Qudzeb9ZHSCxtco4jYH
y5JWznXrKZ6xVFXW8mEBzZREcBdisHqdbd+6woWQ1rWZld0iW1jri6wH7UEsiEruWUmcZ6fGjHBy
XS/95vErc0PLzLGfRoa6w4cK8cRwBBlHnpY2gsQ+I84bzSOa37Y9VYTDsAYFJcsiwjYPx7Eo28a4
nz20GV/TyhL2FIret7NwMoP1Otap/Tmh+/DQOlgSaJRZ5pcYQEEZpsUwsNvUbTnsF+71O3vccjxi
FJ3bxpfo9wKs2FftDgM+KPLA+F2BVnwhSNZimfXKMgsluAxktH7lv+Qz1vYd5zh6h0jZnUuTXh+/
cLdUWBI5xUx7G7P7BfxBBUGxckFOYM4crxNldQm/W2N+0FVvMW1nTu5T8PacE421saieW2Ix99XY
pSzHPYP2ENR1+xlFhN+TRZz0L4FV92eiNDF/4H56ZyVisff+sgVSFE09Xqc1aBC6rD3HLDdQgjZh
34NlqNhhL7rMLF9Hz0uuOr+PX7t5NJ+A4bnNcRkd7ygoKGmcwW1odzVFon3RG7iipmEUzL+8Nv5o
4mV+hStbx4+tphPAztaU8z4Y88R+nunYjO9pB5LyRP9uqHw6TtoyAT1QKzi/UXP+rHjcSgAQAgjS
BbpRQarqm2FdMLYe6aMlmKyWVi2/REP0LWE/3X1KtjtG3JZx8d+9put7VB3I8JhGmq77RvFnUzGN
NOf8nW/l5aXrNPK45saMiXRe95jZu/2fKrJ/ofOnyvqT4o/vyPV8JFXoDLggAuSfB5KeMWdsCsz5
60XdC/bbkHs87C0wi3tl9Jv3lVmNPRD06nBG/Fva5+9X9/FpOPgMNu3/W7Ew0bhLn1g5p+caIkcg
6AXOdvX111/xZ9nbdhFGwhYDV9MUctNZ//wVGa5VxPGglTJGV4TNIujhQw2091jd6pf/ybUwaWGZ
sJ3gLVk9tkBVabpbtItLsvOUUT4CljOvBp0x2vn1td5IrX98MZcLyc0z4bnmGz2fYbXTCjpJUNOw
+ojFrzi3luZ60m1LRF1PqmbDqTtq56w9+4QwfjZgwe8Z4XDgbNCCse+4j/Pc9i8NWITzamAZ+82H
fDPw/n7zoRMJhu/8BLxRP9/8UaGHIkhZIMChnQoru2AOm8WH77fif1ss//bLBsu/k8te8ISSd5L2
y8XX/7P99R/tFdv9w+THZPbpbZoH97/aK5YFP4XCAFepoGahaf/P9orh/oEzyQ8ImmQ14H30WPK6
GioIaSdIIUwHYr1p8Rptf+T8HSmE+PmtlCYKTfIeeCDwYeHEeuuAqikqHNf1D35m9+ZRF+tWiJY/
guukU5h3DKG9B3x6TD8yDMYXZDV7RmgD20VbKaDbVrDLX1p8uP7GLpmfNDTa28WD0dOnqAkie0qm
R535UHQJWZtuXDI25SVhFroM3YB52s4qtfFldMEp7QIjC9DolVWVha2B3H4HOo+ESUJGg4fMmynQ
aUmZM+Dkehn3I1wu5xhPUgWPZmpUPqF+zKtqHNX64OZJ/IphUpURsdhog6ximIKQE1f6cVmytqa5
DQKAoXWTvfcZF/thYHheHdVMxkkCigd0iaOGKBMhDJFYsuHKtKFsWnMMOZf0H90J8/65mfKq3He0
GzhOqpr8250/T5O6NtCLHn2zGgmXnBb6HQixDOws+7Jxsur118vQz284P6Rn04xCVsP2gRj+rRJ+
aprVXoS4wLLv3+amPz2i7Qqa3+yLbx+XjdsDziewWOmsDf7z8zoSFFU/jLZ1C9HFcSKjdlsii+uh
S06jWtP0N24R4W7tvT8r4ZHb2w5PJRekFYlb7OfrEYWBRC0dPiPn0UVEfVI8VYFfvqRB0NUnUsnr
BCcCJIY9JAi7QhSRBMC1l1VPezTFzSVYa6farX0yPWdagvhI+NHa7hvqD8J8nxRgy4oiz1J3cDHr
gTKwlyYTXuDql4xB+omBDX19auWYZ0/NAagYp4VCuEv1PJ8dlKDMFspiU1iXqrkOrMTo75yeZpV0
l9QBQNo7uMOxwuzXVblWCIaBzIQBEQ9KZ7QM8j2BX42/K7Tr4DvyV4cRo2x05A5pt+4YY2sybLUz
LWc/hYpMpAI5CAcvo+1rlowHFp6tPPS0zFZAw+6YnDqkPKdhJTf71KaeIY8efPxvtJW88+Q1UxLB
CgRokeXoXoJ+33aAvZbIbpmZj0NY25CYwwzdza32F4K09UpKHsPdtfyctyv+YdUit9h1szAo9B04
q8fALL070l+74JyKFPAKOA1rk9nm+Wekrao60NbH3g1DIzcj37PiNvTcGgt0DOHpBafzMpFiXi4W
VQXgBYInjbg8FEte2e/WFWVYKIvEhzXT1MNN55SddyX6ciRmDE3zufNixfmwIMr4UtuFxFlOH/Ax
cQJyw8hHIu6ulnzOs9vAHAo93v6rdWJGAsjYGN5rND/gnhQ97QODI+dxZdRI2qkejIV4Rin6fVJ2
PrRgd+tzYoHJgdcjs+nP/fdURI6S80OjYpuQGtphFNpDb0JpcbY8xfl7tuI0ZuQstrKF+JDqRflg
+nP/qu6LsooSx5mNi+R7WqNam7Q5Zu2W4uhXCYmO2bSlOw7fkx7bLfQxR7PzDQB5/i1x5QAzm2KQ
qA3A0yTabrGR+nuCJGxjIqBZ+tYTlA//itbUOO3WLXOyW70boJJVdW5SnVkH6WT5eW1nxsLdgjjW
kev8AbVRQ4Nz6vfN3E/fZjRej0C2fDvyUbI3IQPztI7UxJyQJmQ5lCGKfRf5lz3qOyHzBT1qsVYV
Zv8ls3fwQsHC97aHP99a3S+01uVjYRjKu5TNlqlpayuXIX3q0TiuSifGzmsHLPVxqvg1CnpwfoQ+
X9PwtavpYdmaxIfGQYUDB2OBkUL9WkWxOZC2WsglzQ/95NNeFmv7SmFCTCwl6GRF4Kn0h1UaQGEq
x9bvrSSfv3nDxGx6ckR34c2WoY6B52uP6WhZfONXzP0oXrBQ7ALmwnReSeZxo3YR8X0NYj07ZWsz
UiWWq9GFWOmBFEGp6DX6kFp+lvZQXBvLMluXkETl6+x44nYyVfMtWYlR3tN48arIpI1t8G4ROLQr
pqJaQ5wd+Qf4P/rab9b5dShZ9NAIlvFTU45YW3k8Uhkpq2GZWq3Jfgjcrnm3NAt/jZfIUTt7CNIl
WtLGv1Wg+BRoB4rhQ9H7RnWQS6O+bJrpRyfJ0RVTifdUhQbMrmiVDsoj73vg/CrL9NQ5jNoPDDeC
d7EkD2pX+SA4dgh6GJcUi2u2EWmL7YeY7XGbTrjxN7F6IqPBgNcJoTg0tpB2tLzqbacmwrWaK6aV
BkjlkhDfwePvTNDurxi/1/cmaELYYu2MNTH4EQOr1OrWR6dGyLBeQkLdRGlDv6kVTZqZ55Y+Ms0u
pEFG5Nl0rOhBjL6/c1H1X+bFFhi8kphwby/NVIXgfrIxkpWd3q40eZqQfER1PWep8vdMPMSn/HtO
rbEU1bdUoKA4CFqtH3RrxNCTpFHZdH40XqGq64AHiZzRUK0ym7TbqoNDHyzj4EfM+lNEJnpZrCP0
qaZEYlGLhvE1Z4EoJgBcRVOcomykE2p+nLre+kZbVX71So+7SvB0cov5zXia6W7ykMdG+pqpBQhS
LIp2IEcbJQYypdZdIPd3Ja+QHLwhLDEtgZywUaIQ5DjUB5gmyIv+g70zWY4bSbPuq/zWe6Q5ZmAb
iJERnEmR4gZGiiTmyeEYn/4/iFJ1S8pspWWvq2vXUiomAO7+3XvPpeweMSEPjbHZ5AQ2upWXJEg5
/RzO7WoYOaDg1HMI3fShw8yy932e/sk0lw+Y9rRveO6sr/6s1DUKu/tUSSm+lWHILM3HucWux5yZ
M+UG1pZ13uqDCnQpentdR6Jh/sT3DuBNhulT6mqaFWAHZ9xm9T2jJPTsEE7XuZQ44Tj+FjuFgVnS
mAa2cBNssEYT6jrk8cvEIWc8jQE0tcTRLir7SyRUcq+43mUQTnZ2KzOD536di/B6VH4+rH2FKLXS
EnB7a6SC4Wsd9TZytDbHFXyacI7XVlEXF/bI3bXCXwPuikUwuxnStmPRgX5tBxAE1Q19ZOwnfUfP
v2GnpxNWZ5v02fRd+Zz1UfjuZSJvV04aec/Y1vnxdfqXnMXGSNTFcMEZ5bHdsosc6wmOu69KY5Nn
o/Mwy9x5VdjcvhYqFITTWoVdR2Rto7a2wKe7MqIZVw2GDGGuCG2xl+kxdT4XZeg8K8lTe4uFGNs7
iKwMre2YDQOEe8qJQXBxJ4vqs9CnxRtotcbVyF32AhHE/GZDA1xMTlrYr1xnjqN1WphUXBYM0PpT
jQ4iWdOHWN60np/ia5wVZtskS/GhEtVh0t90mJ/6uMyCsenzduuGXZZv/Mzr56ANmRHhz/OyOgjt
JsfKWyezfrJNCDY7l4YkdfRRbusnWtZDKxi1ROvvxrj0qYQbhvKe8WJoXDGyHJu9hMTGFVmSkZCc
NirqRilLty2l98QhpK2/lWETkWsQRkQreEBYF/PJykHYtbtd1iAR0IyAO9wCF1Pj/H3KgKzmF41d
FxO4otaLkOdIytkDxHg60gcij3JO3hJSbaS0otyk1LYKQ/uU18tckj2f4eLiY4sTFjcaPLZ6osfG
MozAzJm+YaTAhwLsqGDXqpn06SWGdjPN3ZydvM7XwigYRTvTMC3tXNsWJQzjm0xikHov1fJ5vLBM
EmuTTzwZD8LrhV+u9HjMRAfWpfSNwPC9iuZeEOj1umpGPgXg6ImjDB7qyd3B2G6Sx9bHc5WvUzpP
OzhwTIYf8TcWxjZvgeg+dGmB+LPKzJnGBbYiBjYjv02h99pYyozbJDYdw4X1ZUvnLpk5fCywwJG9
N25cl1VUK3m36zGbM+A4PCGr9nGSKBqIDDE4sJUZEQTZYK6y2kstruLyVDaS/m4Qwq6q6MT1MliY
MbNY7xBashHXXWNhGSqQiodb5tqhcW+0tedcMh/NDbTBqf/ia4tlUs/CJfs8FWxvvGEuAj1MLfNp
iMfps8WVXQAilv3iTG6MfE/J7UB6maDiBuN9f2ycaRH2snBge2JKVsMSx/SDxt56XJWpmJ0NuNlU
X0HEM6JT6rgtbDWOFyKosHfuqJIwSeJ4g/Ecz0bdrGH4WPq+ia183njVbNcHYkw+vURDEwuqEhKJ
Tdfky+f6Ch2eUcptObRa0wwQoKBr97pRObFXhdM0o2+JLfk6KTTI+qlZRAgAPu7pCpIB5kQPoDy4
olbeCbtI5v3U2vRpW8Cp5tWk5+pmZNo3GNUx7YvIYul2Qz6I1iccEwaoSEjVcWGuEbDyuwGT/Tcj
9c13WqG76FkTTfKMmBbdEhGjNzqqeox6kMolNdX9OEDBB6mOBmTRIm8bsYthqfS7iY9edZsC3Yvb
lEv7Q3JJIGBrY7L35DxjC5aezWECjZOTt2fL8YD81z2Olqm+2KyCyI1zA7EVSKCDDp+0w60HBDRd
WSM47F3cmjniB6ddZugYSK/11MXdKvwoehDSKb7ObJdQY1khtDW+BjPfNsgZ3EJxNL/Rn00rNqmF
vEHiD5kjEPqgeNywU+8bnTLRbegkY0j784xnAAwRzcQ5aNxmk6QFTrTM1Ef1n6HZ9ykYG7sfZhh/
Ig9TWFj9ODQ7//XvAaI/loTOUsjpGx6MDLp5/932K/7QLZ1B1fJ/TDsMQkT/PThjpqabkIgJVluu
gWWIP/o+N3P+0LkXKRhh+qwLhhfOPxmbAcX5aTBBxeMyrTdALXjOAgRY3uCPjJJazJPtpp/MfCyo
aUOundy0tKbLrsPtBrPLl/NrTdP2lblw+k6EKJeEZuLHV5qhFwQgSECvyI+EN5zPwi8pwvYLhX31
I/3DMcB/o2P3LuyG4UUcCaPcOBjpXyu2tyaN9qw0rHExFg9fb9gaZHbfXdcKfCR6OF5hNqdQ0onM
WtWNmVuy2xsNlujNxEnjqz6Qz2DjNkn9iehtGO9ki/1wF6U81C85tyUHHw1TAPPSneax1GtQOnAH
defR1Iws29S65m2xug7NuodZPG56VzlNShd5rZsbsrITt3YVa93BmXA/c5ZFo9+OTqmnd60FfSRQ
ERvRsNMs5ySiqLiMSF7KLflaigiypbEFa0gr39C652bL8RuXQpRV2TVBP3M3MGlLbvD9pnEUTIS0
2Guo0Szm7ZDIfrqWHfo0jATXgQ7fzD2HmY5zEjRMKhZOnIXKMLAat3vIdZtWWd9AoNzODcdJdPOK
mcJ7FaLoBbrm1I92O9pX2GKTzt62cUJj32wSG7l1IWa8+1ES4texBqDwhE+PfeEyKEklsQgcw14e
NDCYq22Nt4ZdZRG9WyHFq1BLgV8ipVls8yg60D1SW0x/V9RGynvodr69syO/n+ibod0LCmcWEtI0
WMQPtBjMEAtT5hdqxk2wivqaBzNHLi1nrBFGn13YRvUKKwJXgSTBiy+T4xGo1NRPIX82c/NO2KeN
dwNnpHTFSJZpC4g5CtlwQ2A/aZvWfyTIRHi7opKJtGkxAT9No4FZQt2Ez21ew4czoMe8Yho8Jv5Y
1jvuSAvEMzu/+wbnc8KiamVNMGB7R3C3XVRoWxNPCNVtxXGsRx/t7TZnsGYO7iMpgyELhglbGi3z
brwU0UfFu9M4LaoXg8153frhWHO+YQOAQlw7V9jkko8Z37IbcMyqbo2kSMwNLqXqjTaR4Ui4xM82
4YJ4Xpuwm9vNRFb7ebQN9ZZGGSmBKi7cD6NPkvYwzX76FvnYkZg4cY5KXGwRQZOZi+ci1jSORLWD
CZmIzYiJvraY7GWxQwVTRtZ/qVxN0yOI5lisdBvTThBnpXZtlLbVrX1M6NM65Tx9SGejx+YhGSIV
Isb41WkjOOQ6mdhFmEpoK8UstSfo5uQvpq9lXzWlqsXTmyFKm5El3/LJLEi/FQCQU5yGxmpyWZlo
fTL6glw8tObASwz6QGdgZuxMNcO5N1N2BUueV71hzvIZloJ91rczNhrC5X3M2cbIXXvnDUKyu6If
ug3CUIFAH5XSHimwbLRg6JPwI6dTmEI1M43kaZ6FtUSKTMzxxPCK27nT4ksrr7VyjZqZfoyxxfiC
YKO2qrnusXDXRXFHN4XfrVoEwN2cGn0eMGLPXzuswS9cMaPYgH/yKjhdTQr+OArrC5J3nEnNMXIe
DT9tmHXQ4+YEDHSo1C04YB1pGrQ/wG+b7eIVc06V3mGitPK8NmCEx2W0QVmT7d6dl/0mnMEeCqQv
rV2Jq6Nfm/0Y73I8G9nBqUz3O8/lP7LYfxHe+90K/5IUb69vw8dPq/zyn3z3Hpt/oGGZYPxQEoDB
LVyd795j+w8kKSzJNsQS1thFU/3uPdZ0+w+WXAdxDAcyj8qFIfVvcQxjssW6jxgibP4Y7eCfrPJs
h39a5e0FHgRqkIYDDM046n6FLVHsRRNrP3BTgyHt9lPVhaq8xz7Xt+El3ZGptotlkuqXzHYhsZK8
OJI7lg9jWRHiDxnRsQrp26RJK5CgyVBRvwVBI6k7e031x8jIUkAmdr0n1I+j2xrjrq2TYdd4Nuaj
EAyX57GwwncgxxdH/X7ANBt1vv0NTD85tbp9cKsBc383fhHYGAOJdUS79dKoaldA1gHJ19ZUfjNF
lx+Y0el76eCZswjl8Cya033NX7mvicx2m4Gp3NGoNGeHY0rnUY5TrCQBCr8BLDBhr3hdWfWzpau3
zo6PplPc8pMKYKKeXOVeFq6qri72dEf2R170puMJ40/lrSu9q8YEVUSWoTu6U5S664mnLMXI5JYT
YgwCo+sSgcqo/An1nVWN4kCMuVUXUmTOKWGy99r0zF7T0cNvKggzNbp2GNiB7BREUAYFnr8pixL+
bi72ZNDg0zMHc7dSp79LDm67Hswez46RJNtx7r/x9ORcySjwuplAc4si9a8ciwXOy+ZuI7ySLVUb
PnYwSAKnrtN6pYDUrjjxhkEetzc0XJO+w0h70Il9XOvUBjA96KujptlO0I2sfDwWo0OqKVxcOHMf
ek7ynHT7Un2TA2ajIWn1Z9KU1hG7lfmSS1+j/lkW+5jv7+CpruAHTJTYOImB+7FWZb1WhPpgrlsG
WVL71KmhXsVZQeJvCOWWlDKPPDEM0x7rOGcuxSolgwUNHdh1Pz8MJGQDj+KXiyl17dvCi7W9i10S
I2Jnb4B5Z0eifGKFycnaRXnHd+gYI75QLOrfeOBWz+wEin0Gpj6Y69E4WKOZPpBfHLfFXDUr6HHY
DIusuogjQx790NEP6C+gPPjUVx4t3askhQVGkAW73WbUM23bxbp1GmgvOrI90an9iXAlMk229R25
vep1GoZ+N7Fx2GHpxvJpzIOzNxsPAdZMFRQdnuFB7ofRyZRqPhjg67muvexYUU6BIMRRF7BfvDKp
5/lGkcKbPvk7kMSEolKCNF/8XGduC+Z5F3aV/8phunnU6L2458KZuVJcQCJYvm4tvbK3YEkgsruq
/cYkWrsQdOzdyYy13pbJU4kre2czZiId66FKxeCDh7mPT/BnRqZghbmttVnfwBGSWzsS2obMkU6M
T7QxkBUzdj+boWl2vl9aR3D9t1ERMb4vywSH3bjrR419LbwYWVT7VrOLq1E6F7Uq5Mm3xF4NTXnv
MoEg6hZfYW26Jx79Whn4WhMm6BR8pWuSpMsX1r9M7A4u5yq6s3rrjWQ0cSLSQ7u4gbuDBzG71zUf
bDbZiStP6s/uaDlfOKmlW7MUHCSkte9RYLPQEFuDooyrMc/NINXmb9CD+7ehz6+z0H+oqmpXT3qx
hsS19sLoOp7nRwQMqkazW+AHr3DKn+mcewwLCa1FI6GvSptzg9y0TrtxXLGzHfmJpzA6VsJ+hm7w
zTWgFZWYkjcjTG28x9eemOOXxMZ/Xc05gxRjjD9Cp77zY/eqRV485qNGdT17nRaDKnlIGgGSYzEm
B0yOz5RouTeGpU0b5uBPfeQFDpvhGj5KUNXxDVONC5RZbVuW4oKeonprGfoJc9Oub3scw2a91ZIo
3WB+4HHh4v1va+veUUa7yymWpmxYn5OHsbHtz9pq8q3mRvemFcJGASLnkR8FFx4ySy39q0hZVJIi
iQTubDO+cQd4y/ro0Anlj5u58zZe8W6ZWb01wRvRUBBfenCeEU78/GJyKuOCLdKVH8XuMk0L2a36
+I9y+wQFZV6pOf+Gr+IjmbWdTTyG5tX4kp3URZKy4R8tjXCBHX+LVIoGGD1guN4DeoIgY41kj8NL
s2rkOh5YU5R0P8IQrzBAoFsoOQ90KhzBFmFg7w3judO4n7okvUZ6afcjvX8BJ93bwQDJ7g83dG35
n1kUE87PFKNGItJgr7WrNGH1TB0KBlz+Ac5ixYj2Ve3cxBerCCV5o6y5XmEvZWvcl4IjgXtcmmsD
Gc+PonBRBFNwXysO2yxaqr2PGwmc3JxfulbvN2Hq5R9e3uZ3hBL5CiX/bWBUoCNacq873Siab57E
eIKmb63ot5PvwOTndcUnhRqjQcpw8Wyto36I2ea7jfJvO9fhAp9nhQfYokR4y1g5vKpwynOyhXOp
B5SU5m+d6pN7An49vQmizLvAi7t+2Hf4kbeN69x2tBXQgQVJPFLsw5mZ2kRmRYm1tw0DH2/jpuhT
aPFGdiooEFlZc6itM4LpnOvA2fNj21ek+3eGxg2nlaTodQMuBIcVJq5qHF8bgbd5nSqTnbWUgBmi
tqE6x5lqY7xoFXPpNQz3fnwoHJbBCzKTWbPBKM8IcuWMnVbfIItx/slmfCtNHQyDXmzT0uwYjSb7
iPIfFKZX9KpNI6O14VdrVhaKfDLqd1s0vJ5MLa7VJ5AC6sAXc4PnPnAbzkUVU2zaEzdDwjmti65C
K1tTb4IjPGEFCGpMqzS26keRT291P51Q2WHAjeK2TsGagyu70fVkCCrByqrCaGAy2fAZmwQoQlZ8
egI3gVvhynH0kuAlUKyMZ7I/rrtpGNdNnr+mzkQDR+jAnSdawWYIhzXVDV1pPMhyuTcdU+OpUtHy
PmhvUzWm1wy35a7wzWeSTzw5qWQKDLtkPkIwn/CX85jQChLnodr7jbmcNSJqM4D/Y3Qo6k2Yc5VS
IEf7RMahNrSn/gD1wdwXiejpOrRDiG5WNFxmWIqPujdk+9yX0DumiT9ty68mkYA5cAdHo4O9SpJN
PajwVFleeEVNQ772bC39AsdjPtLrrO57135xY1hSDdWiJ3D2n01BOK3hrUDuX2vFAPIVxfUlbXVw
Nam1FItIaowWKiEIWASEmcvIW1vO+ER7N51CQ0ZJXNTEQTIh3WjOs20V7YbivfShYB4eyEpQ5hJX
3gp/AIug3SRvXRMmF1PRQNFghF5zsJb9KwUda2zdDpsblW1Y2Ggu3ziQoXOPmYdRY7R3+VE1Bh18
AUxInH0W8XtsUk2jNN0YxgyFrKSMr7mlcqqGJGPmBauNZdUUsVdqNJ01Hp5R9oiYTU7lkpqSZoaI
V43edhjjYtoyy3mmyX3qNoSnTbkuiKQUlwi8RM56YerRwQXhcytSXaO72HIINmPtTPIbDR1Wf2lN
MR4ajEstlAlY4tWXOMV7HZiqyOIrvSaZzyzLmtyPGllp1APoW5xo/RzRbddk7fBeETzptbXDPMW3
oG2U4xNz7OhzJDSOMDwmUsORF9NNSp7BgNNnMuHx17JDEKGc0WFLqIEOP5ZCxM0brI6OeBbmdB13
1EyFSlNpc/JYs7m9gMcCEk3jebYaaZBO9mFqtgFTH+tChjiaunwcu2MrOUxvyqkdwheHFzgmwhuZ
mucDgecrqLNZe2SqHz/A7ofBgCdy0zIB6474NpKR5ALU/0mS5t8zOLGrQ1T4BZ+4sxKW/aok1zvz
Eq+eO2VNHxQT0WgUOopKT/pcM6Ii0IzgZzsTXILaoIj9YIqwePAz237z04LMxQQ5tYYK56TdxmSq
h6YN9AbXbWfNNN0sGAfjJu3JqR+AnHGVDWPtsXbFZftSThpAsMrxEi1IgRKg6nVJbTwPUQvlo5QO
zbEDtoBujS3NypDF2xT/VTTKUbvLQB2h5Y1o7Uu4pyGNh/huc8ibErEVua8p/PUKNXoFfQMzcJPg
71lQBBm8ESNKNEB8eAh2ZVWVJVsAFTmXUOwS82KEyJFvIj1R+drQModdME8O+W72amD1ibXBZWEa
7VNmhjPrXuhHX5g56q/K4/GLDBTKR/L9E9o0MYRhH8rwTigd6XmeXNiFgz23+2SsZv3dM5n/7cQ4
iT4KFIhtTjbN1E3HuU+rK+rF5LjjFnOGi0qF7kqMnpburFh6/Rdih6Jep1B6yhvRDDWLLfgrAeGG
lF6u6pY6SK2l57PVbVzG4TOBGyRDkRWHJC/sQC1rDnCVgtMsM0TZj/R/Uau3AVc9YjFZjneMvg/e
bAIxZKp5QwasD6iL5HeVVGa4KyWMhvKSUL8BDmJ9DeP4kXMT1yfIpIYwyNLXhvofBx0cn+ehd9Jr
PemhuQgq49hiSSChpA3gAsTTKF59/A7TGlq9yUjKVf6emV/8xIkP+Ug2o9teQDdwxTqep+5IgSX5
MaNttgwj6Z5wGj3EFBZK5V/0vkcvRu302YMzRq8qMxwiGr7cNqHuB51nXTH76zY5P0AZdZdGipkt
jdNbsmZM69M6vSjcbgQNBPbjGh7g59Sk4MTQ7v3tRHqIUaqjb5qGiFGP9FYRiPW6V82yun9ZPP8z
rfqvxWL9vxPtdvFr+ZOJe/nr/5aj0JswSAuD+BiW4iWl/q9BlWb+gV/N031mQxhv6eL9WY0660P/
1pz+x8W91Fgs+GHKAvjX4IbY/2ROZRk/23I53pjcyRjFXWHzTpm6/6xG2Vndg8h5BULkoaMv0dGV
Qy0xmSIz0XAtGdqpaH3hIquMNaUoreg5ZLDXJF09ARIqYtMmY0Jj0BTIWphfDWpe0r2MKWG7IAnI
LDyNqTVbdTxu1VqFcKpuKLCx+4tWm33EXmqrR31lqiQtjy3Ph+w0RRM7sRJAY38Me1Yubo6Oxt24
qrgf/Jp/zWRqLg7ATf3+woxsqI78f9QD1eP6LWAJk15tJT4MJjA0AE2q04OwITPMzFo1T3QsdWIF
MtBVRwOGULaf07q1X7F6TeIKnJRR7z0Cm7hxcF7V61E3iUenht5/knp3G3Y7Sc+gicOHuScbRVuc
ex7+kk9kECw7i07183gYMc/a1eehsXceIKMjMExOz4NleroYMtfngbOxzJ7H8xga55z9US6zaRLw
jKk1wPNOYJ7H166Y7UfsWgy151avL6rzqNure7/a2+cROM+r5oXKo+KV7D8jcqaADqhxOvZWdjQV
d/48EJwE+sNofVqm7CbZvA+LmQEle1WdXNbCK25psKNIUZzH9ImAp3Qa50ijR5kByAdbMob6sLu0
R5gGjPqT3BNt4J8lgPQsB8QV7uFALCqBBvNT35ahHzYb4EHqzTpLCnWVuvf0vo1olYnBwSQ8CxCQ
WhAj5rMw0U+Uw6zMRa+wrbZEulhUDFWYCBozvwsp5kXnmAgmv3DWXsSPsxDSLJpIf5ZHyrNUUpxl
kxJj0BYo7nAgmYysYp4lluSstpyFF1hpiwhz1mO+azNxEh+ys2Tj/Eu+gWOGc+Qs6zRdBcrMUW2m
BfNZ+ongP1Cfhh5knqUhPNvuB0EDBKNp0Y5wxpXP0nS6dqOdxaVBxGEGSLYZjvWiPtEuR5OoWjQp
cZantIlcZLdoVuyKkK8yvVikrMIawX/3nsREvahd2ln4wrWDCMZqCZjVXLQxl2PRiI9okczCjAHe
0a6U/pQvmlplmchrSrcYHEBvAapWLQpcLVubPW/sVPWO7eLRQWp7o+eOVRHhK3xmdLXMOpWDsIdH
ImFxUdL8ZBbFOMA7a4HZbDEKGc8aYcZGC71QJPI9IQDIu/NZuVftWV3EF4LS2J9VR93pok9mtmiR
EWsU8tZZo0xE25wwTaFcRuaiYnLgQ9Fsz+ommD2UTv+selayl/fzWQv14tbwQOEsGilqGAcEK5vx
JGZ+8p6nFN+u5FlblWedNVskV9RS1NehD7ULfZFkw7M6q+Egfw9d/M33sHSGT9dNhs+4Edhu4kyr
hjVRijAJutLTn73Mcp8xAvdVAGDY+yLRk+3NINz8xcJvf+NUktP9DFj5M6HnLNmGs+G/To5iXuwW
JaR4bAP+pROF0YeJ0j3ehez6asrqYjzXmmkXFwV1bfOmi0Y6VjV+loOBFf8Ae6CeEIBtf6n9tbXb
muqc6UtEFd0zIi55egBJDi4yTI94t0MncCPORmaglB8nu9wfx2JfFnjg7hRu2+lr3odZc0F9s3vg
qbFg2RG9nMCugFMwKqvcJ6rQvPzKdDvq2bQ89D6zdmFrlJ2ygeep2bzUKUTsd9gB/DfdGLxyGzkx
wrovB3mt12jfK+mn5TZkckzn4dIcz+UY80yjiMxdJXNlUfswkYbw5jAyA5cdKEYiW02KqDxwi7Ug
VcOuTwKLX7ej6zzY1ch+qldNdA2Qc/ACcwzlXanlE4dw2djzJm1IfwczFeMMAYBVcVC0MdvFam4g
P9ht6a4TT1CVBpXb4H4ZQIsFKZu+h9RzM0IE0Jnx5dNSfpXb4XD+3atT55D13EpVNO8sBm65TnQ7
omipSnEB2ZGETGnwoJm30N04KbLJw+GggLtThzpJ2jp9rQq5oxmZtqtcb1P3mcBfw1PShXZ6ORXZ
EB8irs/hQAcJAOsB5IIZZAyAcmafjfWlCTWj3nTpQHHxYE39k2swlgcoL3KP0b4OXC8XdfrNIXEE
Rj80EPlPfQi28MtIg5IRjAA97JXCiz7f1nhsxbpigaHwM+nV08zuGrOaX80DxyOEeGik2gDx1BRR
f2Lew2PZNKP4JQVviolar43bSA3TJxl7RAMrLhqHmSJzuZcozY29rsukuyp1Tc+eR96WiZVCmzOu
CmGba+bV3bSpIs/8aOqRke5gOzsqc9Nbh3SLBRfDBpTLvXYqnkrSZwwfQcA/tO7EQ8XkkkhOkmdu
zSyowUEZKi8ENK5jgA9zk7dupcPMHh8MRs6Jj/3awWtTiCE6W/+nChz4W4vpExiC9uJ6U3kjGVoS
hMHScB/GJMtPGgFsfgNs7M8Nh/K5CqY+QqRc06/cDZ+pMU9AQxr7HVYBMD2weM4p4oxPVW8JuJ4X
leH3wPF/dt3QqZB1//dt933yIeXr/zt9VOXPOvHyn/1r+63pgtZ45qdk26hpwyeGhPx9/03VvCkA
UaHPEhCHoU96/LtS7AOhZtvus9FmLu+5bJr/2wxGy5JNayYZNn5X3/pH2+9fN99LsBOLmmMubXK8
P97Bj1YwCQaoCGfv0OW+/joVBBNXmerUm07B0+GHr+YvYuI/h/xIiHPOINHogWKho8T+tTqk1fW0
aZrxINlKBYieJhYx5a3+Ly/C4I1wKkK6+OXzGLXRqBkGMg7nmShFMmy0FP/+71/kL740Tio2pxbk
etf5tVNm7EgYNcVw4BOrd8dGtq1wAt2CmAn/pgju1+8MK4BrW/py2iKkzUnt55/HKcUQ04lzSG0P
MVuLCGIEdVa1699/oL9+Gc/hymJa4Jm/fGvKGXwWhPqQhMp86GJqtYQo1f73L7L8I/8Th+Rz0H1o
GsQuKXzjs7i/xLhTn+adabD2djFMu25QJvUercPICCC/OIBMai5+/4J//lTOUqFnYMRkqAZ94ecv
z2h9KTvX3Ds0VgeKLlest6Bgf/8if/WpuLVd6iEJsdr2L4w3LDlDTKPBvk+sjGF6A3R4sIaVpQlo
LCy+f/NL/f7lnAVe9+P9mhdy7mdN32uEZ7acr5axVKHQJztry3Okuf39p8Nz8qcfjfC3gZ+Vr5AI
PhOCH18PELfTVWO5z6ehfKkakbzV3QxXy8oo6MCnr2PazwovuxnJSKKggK9ipkvU+VFEXsQRwbJ7
oqdl7n6tSXA4HFM5uu3LzEdxmAEmPrZFg12gbuN2DwFZ9K9ZnrCJlMzSeNm2bfS/+cV+vXtt4fKw
Iwng0BfJDbx85B8K1tDvQytpun2M53zn+oO8LAyPUaoZJqfff3t//rFcHnQ83n1Ygvhxlj//4ZWQ
ZnCHTS3OfbwQGoA5CoOm/gPDpM1Gca7Hf/hcWj4ZLyMgfHgWge5fLvi8mfSWCOW+TDCNgByedp43
DvtcjNnD7z/Zn28tXgk0BaVxhmvbzi+X4YhO4ERds3fmGdduWWnrnLLw4B+/yPIEZ/FjxWA9+OWH
oubXmdKw2pujC2ETohIw2ELf/v5F/uJqsGkH85bqUDSdX59KbHs1vXOLfa8qOp+YtdMEFDHdbOzm
+H94JV7AFpjCeR4t3+kPVwOuWI8dYLVPyd6dUl1pWwbp9SYfYvMfIVGWJy0/C1Zx/seFzgP351fC
DWyQAi32k0FnEa4WEv80PP3Ncv5XXxyuMtfmHMbKbv/ycRKGPZxDs/1QerD9bafdxQpiWFJ21t8k
6f/iYrMNtiYGs0tmkr9+nKFgGBdO+V4jDrqrBhM12ircv7nYltXn59Vp+SS47D2WDM8Sv6xOjuDI
Z6p0X7n+K2j+6bJ2OzDWheHclUY/vevky19+f0H85UviW2MDYdrEgxix/nhBxCKyjWFK91T1xAGC
T7kVyNN7R07lfppUTRxJA2X5+xdlq/WnT8pe1HRYGwFwkAP45bZy3U4xxcp3raPTvtcDePzWVglt
2hxEGCmEWW/QJjEpY+V3tfpqCpm+MSsigTyZ6McbdrLiqiaMfD0N2Uy3FZOFC2d05LPwPML3Ho8g
vEa8/3Q1WNQY9LR8eZs4a31UTOljAYHv6bm3bWxYV/DIZIfgVfV0rOdl1t45SenlK9UIQYHILPG8
+qFBXw++iz5+tVO9FHdGgvElwJblEMVsjPDakMtcw/ab9iKc+Lo3MtSqB20kbLPtjVYU6yQb9mJW
Bu1nYywuhdEJd0OVhsK4oRfDhYkvg/YerwPn3QIO2eh0XiQHMoHeVaWn4VfHnHAVFPrCkxyz8JOU
V2vtRnTZ57yz6MBLc1KDvJ00+qC3jjB324loVdiQnrZRpPcZ82MxnUAycwo23JDZKDaO7pxyBybm
1w26bd1IX8Klclt+ENJBOsBYDsAcAftpWGczdCIIsO6UBqmLvS6oQJrGcNVn67kXsc5fafviE5xz
diV5nOVBaKrwvmkmTNTMlGpQqpyZA60c9XcLuIG2YozafxUEsRHLCSdeAnWD1UxV9PSuTbVcCBFt
SiVGXNCEJeijP6pJF3Djhiq0KRkslbOP8PNgRvMVM7hSs+N8DRFquussp0PvytRbyA3W4sGMBHrd
LPuHdHKru7gOQd2pYSTDt2+oQ0iI2FPXyRw1sb1T76ZJSjSsyG6JT1fmJXQWDZVd16ud9MacWgzH
9Xaybh7o18gxkk+seRhWarFt7MHBnN633S4OR6oBG+61O0/XydmaqjQvlJdlXybbm19y+OeX3jhG
T+z6R4Z1Wpq1G3b4DJNkVxYPkYNdkvKTxn0uJq/q1i4rOuOXSXGSqV1E7i3xMxo3Ek+1bwQZXIpu
Yh3VwEyd5LWLU/u9VQmODtx+4LGsuqqLY1pk3OKFLVso4cOYf0Z1y2OtzSFXY3kp4td5ZF5y6Gs7
RATXWr5tQukTCFE8B4SPc5ne20NhEkTnLKk4uJlgHjoeKe0K22sp8OtEGulqW8yX9EkDKW2K/8/e
mSzXjWTZ9lfKclyQoXF0ZpU1uC0ve4qtNIFRFIkecDjg6L7+LUhRUSKlpJ5mNchhhESB9wJwP37O
3mtPnI3iqkFHAqhwZOCqjD31UGxsdJ8Yd45fxtYmQiCUr+uxKcgwVB1ywsCI5OekD1NeJFNP+4Q1
DYI/GcEFETYIga/mCJXBJgk8de9ZTV0feWOtItSyRXBXIIoiDCYhoWNHLxq5DaPG8G7SJoMLRGE2
vd/YFFAZzJgRTYIU4lb6/NSqC+lIrTJfo+ZqkqR8yscpvS7S2cUSMfCin0sCFIqNTyDASzFhsGcs
UcHNm0sJiMrBtltvQu4FvaMyYLzaOzlLCVG+0ZPXprG3nhJGKQhHAefspNfaDibwAlu/7yV9txG1
PT6RydGNO5n6eIIVQFGGv1Gs5KrBmDrcjb2E/7KBakCc2rrouyw6jUhb1yss8ChElEUL7Myz2+77
Dvzvtss/qMd+2NV+Mt+d1fNj+YUa/flHcf63H/redBHmh8CBFEbxaAPgMwVb7/eei0M3BusbQD5M
dsjzQ/7kb3G++UH4nH+RsVK1O2JR1P8tzvc+BCCrOIeT7xVYKDf/ZOj5unbin3Go0sHIYT1mK14w
WK92ftPPXMghOeZ804KaYdTuaUl2xRWWIYqpH76aX7RdXm/3369F/Yy+jFP30mR6fS1SRsIe19MA
GaDH8BUhhbBgATkJuz5qdyeA7fCbS74u2L5dMsClSLtCOCZ34M3pgM54mWU2Xhd0GN2mdwhaqFSS
/qYA/cUHo8MT2hx0bEB2b8F/he/Qb3FBCCdxWCUHThHe2sNdQYAjrjhCjaB3V7+pnn5x4wKS1uGe
2YDFeBxef5kJ81IfpvaA/48ueiymctHUg+OAP6L/NC2bp4SLgazycJI65Py9vlgWOY1l58Gw6lnR
8GKG7ldBJOhRY/QSqZIKf5fdvNyX/62BA8uB2+YBdqO1Zfm8P2/OjzyQZl+jL1shFYViPn0BTCpP
tHbvyFQLT8vKO0mgUb//fL59WJaLIkLhioJrUge//pRJFwFuHDNoppmFMbT0UJwXdfGbh+Xnqyx9
Tg7+EEB48Rd5xI+1dt/IEss9lr3Gkv156jNmblr/y/sf5e3TQRYN9Qa9ElBmvm2/bc4wFgpmyTBs
JV1L3VL3TJcoaepDa+ny6I8v5XMe4jTE+fvnz0NwB/qbgQIFN6A5r4uyHtxV6kzDgzMkev7NPVqe
tNcPBpU065Vp08ZlEXnz7Q0pVNq6JfrDIOT2KAun6D6Rvb5X1LpntHUgJ3jgfX/zsr19wfk6aUli
Tw5svlTxts0a48ttZJCABLG87gpK9XiSBWF16kiJinyqTPcP163lglizOGxyRGeJXx6iH07opM/i
zijB8qZwbLZh6lBR+tO4f//W/eJR5CoumhzWR46ab17r1BUABUq8UA7dapwuVrwZQyf68y8Pq6MD
6y5wcam9Bc9GxewjxYbBNigbCXjuGudRk/rHduo3L1Bvm98c0n9eO5bAd3oNbK1EdQdvvruJJBtE
sAhUXWdGukJcSzBDs6s7De/JIqNYIb1R1m9avL9447DS0bmhj8d4zn6z08Dks0tF6sQK6J2/Vdqt
dzWTgaPImPXtH962ZY2yXY+4EcY4dFhePxyNJw2NDga/ceC0ZwNN0H1FuOafPoIosejcOAEyIf6h
tyTE2WjMTFglngx0veXKKA1ShrvOuv7DD7OsUiiAFzowGHskXK+e9KwJUmYXubOaPIlJbggDdmik
G394FfRLTL4ouNig0ZctL/gP7xN4BJK/BA952GTGxu4pv1tCmzfvX+WnZ4A3lvmZuXQibYdv7/VV
UNvbfQAkakXvyDjG1DRfEuI6rjOyTnbvX+qnV/fbpRjKBRRUIKjedMPNMU4nUg7ESrnMqgm706Y4
TBwM7O37F1oW1FcLbujSKKSpxlqLG/8tUln1oN47GhIrLb3IYk2fOv8oRasOvdSfBoIF7CnH3tf4
Beh7Af6RyXQWjH/8eWmRL91K16L1ht3z9VfL+4pZOgVEhudkjI+nCHfe3ibcqf7N5/35Hno2dlVW
DwpVrvPmPTYitNHKDQGWjHW1A4OJZkLPmrxBad+8/9X+fA/pWnuCXuKiOXSWeN8fH0pvttxGlWOw
wiQjL3xDVEd1HiS/WX5/cRURwpb3wUZbrPXLB/7h0Z+q2AMfwFk9CzBw1znm7krTqHn/s9Cxe/Og
oPbF47vEDJlsJn7w5ol0MUHNBNaSMRAn3bhFBrf4GYak+eoHXaQ+GcBvRb7C9ePrTZfKyPNXjYpE
vI/bPKmuPdX6dC/GpmH5xJoAe89eQGN2VObmaYpD86vv9g6eG1KAFPapomb4Ewliu6a0NdV17LS9
v0NWRnj2nCEyLnGxW7k6NscIxBUsTKdB+N/CkCc2HaTG5OLkI69bhOcs0vEUHBqaJ+lVloyi3w1g
rDxnw37W9FfuGE39isj2UGxBMWrrCgFUl68smWl4X4S7husmc0FFYepXyYnOWgmHpzYh7fWkQTR8
OnkRidDwCSkepuLMpMMyr9C0+kxgyBAw1+aEhfIInZBV4Yx16+kwApHMr4xlSLSzWkR8p9TbU7lA
AzWKkGrIZEgi7VCOsOstO2JPzRENbbvRTt2PdTtGyS5pO5i7RAsZ4iqnxZMy5IyaKzD5VrgS6cya
6MqWyERcFASo6DyQ7k67rV092AiwTNTrbu7cEpOboLiR+HqKx4KeS7IlNNlxVsTRJZCJTFeXhEcF
TXekBMZGqtsa+ZLyhvgz5K4A1BVzNHBoo5XemklqzIcglIa9IeNWAPm3VZ1e+lPi3QaJXUxH9RwU
w6FXvvOCh2w0NwWwvxD7BM5G7lo/KeyOKUHnRJjr5CrWOQ2n0k9Ka+PVeVFRh/KvXyVwmlL2Lm/A
1YYilUzLwgMV4emy6M7zxPTC40raxaVutOPdkHrcToe2FZVLAJ4oyRPaqj7Gb7uZzCLGhTyMIFW/
BJnSwlkjrx/bc5WJUkGtwC2ylUbWI+8D9XFQzhREa0fil1shtONgJlir4SzaKSzHHSFKnbqWXaPT
L5NyCc9a44/EPrd1Hdk5xGV5BLTGhGPVcGsgpDX08rZxU4SkWdtNbPZfQ6c2u1OyvYoWHSr+ClBt
eRfOMVQZxzo3SwzYx4zhEtAyik7YEb8EKb74st19FPrpZVCazQspFi0RuXXaGSfxQCok3tu2KutL
zOFWJzjyOU7/NGdRxl3VJE8YuO9nr/9iMpKo9tjoiw6/WgO91MhdkmGqOoO0H2Yqc1eEEGIHVZVn
oLYAl+6vZ/zV8dVYOH66srqwD8/GLpGMbBAJfQ14qXqmN7zDT2XrJGKN/qs66eaYbnUxRkaxGxD4
BgdIm5a5RROL3hoSYH/eDU4cn4w66IqPAcNcsVPouextAhnT3lpOEpOilJAUuEJ8C17RYrggt3nG
bGK75LUE+ySLSrlmJWUHGzVQgZUxhchCPeyLF2M+WHcYe81+j4mkEVvRGjz2rZ8k+TYQY18fEWbt
YASBEVCvRQvhZR1kPWb8iN7589z5mKhB5cKflGUN3Ax9ZDV8cnMAkoeEE094lBqqdNC+Qhm71CHS
0nsknDr9OOBmkgcvIER1b9eDjnmE4gJMYdWF9w3RMmemDI14S6+wfjYt3cZniVzMtHNHRtk2j+jx
bodYBMV1owLyaQ2zpjsfZnp4FLjbiMrM6+SmHrIiXFfKD7N1zut/Ts42BFhtBel0hIHCydZWi6Z+
RSNZhUdDnljQF9qkJ0uCt/EBYyAoTFCf5VWrFS3ffCyM8xx70jULv2+vCyeAB+sQJuKsQBx3GBRL
md/IvJHW2o6DURH0FrntbmZ4Iy8mnNEJ96/z2l2bKpdcEofc7q10kdoiohhJYxSEPiq6w5mKHoDL
A5ge6yaxTgFCGurcGsL0ULNeiKPackEnoAlOq0/QIZOMONY5/OQVbJxrJn6D98JgAsUzbfmqAyGR
4HaLiJeyNw3hB8aph+BAQTotCu8Y5WrrAp02dQgNxpoWs3/V6K2wdTftzL63ZkiVHZ1+STqOtbJC
5uz0wetuPk54W6ydMjJE4oGuxu64IfQxXY2edEt4uK2THZg3RUCtiyKzb7tOqWQz+iIOj0228mk1
DiXHX0w7FEOFh/sAQzmNm21uS/8Ly1pjnnnYJXc6dkWz5mVhBCHTCA5g4tfC/0yIcx8CiCzN/HjS
MZEr3EnEViYRQeNKgo0DYhHrut6An0ihPNNMJhpdCXzmkUUrjRnQksVp9aQRz9J3kOQOQ71QvZHM
rmdLUhTK0FPPJPNEaitScrjWPFAeNX7oDEdj3y5UpCkBR1oPuRvvOvaAz+mkhuvMSgVhDyTNoz0t
lHEhjYg0LFtm/YB4G2XQxs76MDsucjxtmwmyKknN5CZlOz/pG3vTN2O+wK+AitmlDRuftj1Aj1aX
05dANm2/zoQzBNtcNZq13YsDAwCe1QabUFqt3tomPfcjPKZarFK757zay7Zaa4KdAWSYfRixIvfe
PS77pDqkZWXobZuA3sc7NiyC4jqdruj6TdXaa+VCrbUNGexqLytOugKI+NrzWnHnzz0h9mVrcTBt
48LMNk6vkQWVMBRngCR1d4XRP/f5fRJ38XlnLgJuRgs5EXw500sfUjR0qCHnxImorn6w2fp45asZ
1FnfKMwCA9izr4mvoAAag0Nbq+0rpMMBO4GNUoZYOiK02Aw2IM8JFU3R7T9OhL5D9nOIYEarD9Oj
LuzmWDF4TQB5ZUOxxWfmb/24b/1zp2WauqO3MAYUSEWzpkkSIzLVSALsrWz8PNsBB4mayxikcXwx
JYUMgZYFZefgNIdYe9JU2exsDdb3dA3iv07O8rwY4WCTpzVe25A9XOaKqMbPcUrM/T4XXTYeYcXg
2SkTHIwnEVFr+YmkluhusMDZkDLiFCn6MTCsGFSDkbSCbMjaxfE870qDEPAD+C78oqe2M6Xukxoo
FRYCaePHm1CxkXqrHv0RIippIKv9TNlC/oKaEQAhxhiIDBNGqY9SNsR2j9TII8mY4RaBzgSSk/HI
4RByWKVxbXt11Y9rwUnwoTFApByrIgBXVZXKoitc+9MVSYpNuEl1aBUrRtvAtlXk6QlwNLHCGxo/
AEkpulCoJXBX+fobvgIAVdo97lqnbfdadMWVadQ4kUC3zvdEf8X4c2JosptYKfFRYU4+hpTmABtj
hTolX1Fk63hSXrd2Ys9gh2KWrrYYoMP+gXx452HibMvjZofa2pmgevwVYPq82/V4lWOgmuEMkEBA
0mpi7yu9fmyW9Tjpdj2ZTnOZIGmAn8pvLlkA2RpXQB+McxO3EOEuLUScdVZPtMh7egpMuK00e4C3
wwpiAKvHP+tQJCLIS3tmklamHxWbOlj7htCHVc/8Hbh2EQ33TRYIMD5krgN/sKR304LLKraVhYmI
/EnQCMTgYghfU7iqfjsBPeuPJgKmCRCDjXnjGraD74dI825H2edfembsYcIsijFeKDvZg21DdV8H
bj8SQBAU4BwqGWHtgjlhrcj7DD5a8M1KoMfMojczERnYxghXJRbB9uJVPElewwwDotroTPv8H8fv
7lo9JU91rmiZzuhUTTDI7vACIknee2nmHUG3o5Yyc4vTEmeBul3HRt6eTr7iXXWVMS77TUdeeZnR
BF1ByJYwZjgOPQ54X07mSozYulGYe/A93ORyZKWTt4gdGm89Ms3nUdITIHZiUq1d6fqmsUN8n3s7
iKcl5IzKHfSCeLe7dW+DydjkUzZf6SpDpx+ymQLDIAjnOMkq47bxYt+8lYEdDSul8v5iboRzOSI3
cBj5CuNjmmGu2npm74FV1vqU0A9BPIQ7YTTAb1d/EaTCXGLU6kZK7BzPemt70BcERIdpoZIBRWE7
iKK9LXQ2HjIAUuUVPY/hOW6q6gWInutuSqNl90QIRH5raI3V4yjQY7DlCgV6p4r6ySKXejFNgLCd
KmgtK6kqlmkenzprT8DUjeEnYyL7/So3jXjmV0xyPe18bBDYwoAikZAl7SkmHAP0jI3OET8Fb6Uh
zZYUQAog/sQ3I/+uVON8O/i8XtuiqNx+p6GnQk7qXPchbrP+RnAUBCHEKRSp/Fzh8G90hpsDp30A
w9Cw+hMMZjCq/XnmGMLbmvLQmRrbyLi1RZc8431uAazUwfw4Nq3+mjVd0oPSZdfhOTUW0JHRkNAE
6xabEUtGdeJ6WHx3JbnV3ZpQXy/aFqqlAp5L27mrU8e8wxovYxbbwiz3oV/oo6wir3zbFKN5Xgnm
4NwHiTbHp1L/GuuoBgEUJPmDdCHtbroObNQ3d9jas+fwAfMCyAs79waUKg7TcfmFHA7wGEXJkOwz
3+1kbXNjaCYCRii9Vznyk9uEXMB8U/fQ9ohR9Lt0ExH53u9ivOjiBGeveyM8WxMGQSlYFazTC0PE
oJ2RnVTf2CKenxtia/etuach2zxZkytY27yMYsXvNMIFYZH8taXZREEOKDOWa/DAnBR6EJVHLhlU
yEKoN8natsb5Zp4N/Tn2whZbTm5aD8HkemfEg1g5rvSOrSIdvP4OYqZJpoEyG+Q+PP0kmxqNy16r
pY1oyF/iEmkPy25DClxc7JtW+vA0ir56KsMeFx1eTRO4pJuRZ6o77NJOBTt5OyUhJhwK0NJaDeSq
PBLli2Rv+MY8yqbAV3vGn2CYKDX0RwW6noR1IxgxlbRluLXrxgjZ5Jvx49ylVr6fqz5vOD0bRrqn
7bdkuOsAi4g1D96Rj8OkpxdB43kFK8pqzgFjhJTdAdbS07604odKBXW0SXGSgqkHk3xDtmSJGqun
2F21o7fUbpBHTtJSo+jwZyAalHwTBWjCHopWAZDjqhl8tONKVAAZ3M4qSd8LQo35DUPIk1/HEMrA
0/b0eUiNK/YYSzqg3EHBcliPYQwnGxbCEsGQIf3JASV8bgaWGYx0KHOgb87FrdEE80WUxeOzKpuZ
txz+Q3c8yL7/ynMZO1vEd376Mn/jp5nUxsZxBDPAWukOYc8q6JVVAFrWXbUPcD6k6wY1lrPj1Gua
n8tSzDlEoQzAizK7+cuIbIQVvkysy+IbnS43ZvXJEZ6iaOpTBdjNAYRsRIRXBKNdXieTFrxfjZ6y
/SApSfS5KYPJ3pALY1ubeuak+kTjICs/m5nXI7xSVtvtMSvRplpBwUu7m5wyjtABOdie8VDg70uu
GSr66KUiqMu8p4kLQv9jAUA9JGJkZODS5EMqz4LIG16AfqBam1CPsU4DqtspH0w94kwvPUXZFT27
Ddotilv9CT9tYt/3kdTFSzZSfe9ADRJNY4FLsg5TK7P6OiGuBXZOEXTJjdcxrKYL0GT3pAB9rMgv
URwiOtIfXR4NaP8Uu5kBgB2m9yaSrn3E9/y5La3TplIXVS1eOO/mm0T6X3GfjZ+yMGi3JdlUe88f
jtul5MR6tA/KEdm3NdjiKQ7ElJz8p+RVinLkYqtEAUDakAppQJOvkAfBaIUC6ElBzzADv/CJtoTL
UcanBbu328G9+M8A15xSHP84oFfxCKs7wzDYEXV3EWrHuuZkRuAkrlbK02kI2ksZ1mCOKLTy2/d7
qT91Un0fUIJlIchcGMtvBaBYc12eTM/gAJIhk6BFucZuHm5a0xj/sDnMwZC5CzMkxvtow8O3TdvR
GVF/D8i+jDQ/i9kGN6JDmPX+B3rbguYqjERMRt6MRRDHvGnet9gwujohIBdxojrmEFSdImxxfnOV
bzKLH0cVXAaYNa10JmMOXqU3s+E27pSwu9ZYhQNWzJ3K2XWASIlqibXKp/O0E8H54JucKfK4MW4D
NrwXrDWUPu9/3l/dQEgCNNyXgafw3/wivQv5EfIHv8hs6/XQ+eHaMGECVtgut98u9W/lFVBUJC3/
2vC2bYfHLq3SH3VX337ku+7KsT9YDnYRameeaw429g+6K3LQULH4DLxR0Djcnf/RXdnuBx+LE08R
s1Wbp5Yn9W/dlf8BvxhHV0vggLJcz/4T3RUOuVfzEl4FxDs+vi1+GabVkFtfz2WcuGfqTkuTKjXe
N1LeiNHop3XVV8a05yTHJBlpMkc9hnxE6FUX9CHSkyFr8ofCzEOOpcH0RNgfR/omtLONH+SNfYBa
cNFrw4OhlbbrvOogDmfJfQC7DNz0F6Ttzs7NxHHVccJzogAsmkLi6d5wLXdfV9nBntROE9O2ISX1
JLP1g1bNpY4d9IlBQsDLaFOF9uUNjngATaMSd9TnzTYxSRjcxF1XmtvIILdnT8IA20FW2tFXlVrU
4bR2ivqaUBJaKYnlIe4WFPzXNbFvW1rzmE0NsAzrcjCb87jyS3jNqruE0ggczZ7G0t4H0QAxcOzd
Jr6za6fSNxacHHoXjZrSbTckVv9VNEvpa7Q9mkmVomVfO/SsjVU/RoDKOSlaSbuZusE6qxML/rdH
atKGQNW8v6enP4VbDznzPs0BRqwgZhAZZjO5INZa6vgqEe5wljCvAnYQLPMN6QzRhkZCUNL7j+Ib
piqNPnfGSsN/RY8LVi2IzxBLjXd21IfbOvTKs6Gw9lz7CpHADKqRej3m5EwfymiP7KGOT3l0tkMO
k2qSAKuMWoUHw9RAzO02OmJiDj0uIlgj3dDKPKLBJnYJM6jN0PjihF11K/Nixfj+pFP5TeM3yOoi
dQ1WSe7Sfp6vqKvytWmk97MbJmd2AgtEpaQUrbOS9L9NNwkTuNiUKOs+oOFf3iYmxiTA0+QGxcB0
wm7aGJwJmvz7dvRHq9mFfK6uO/X83J09yv9afvSpltNyp7r//q9X/3WWPik45y/d27/16ofa//72
x/Fzvag3X/3H9lvS6JV+VtPH51YX3y/w19/8//3Dv/JKbyb5/M9/PNXAbJd/je5M9ePSxJLx3mp2
9qhV+vT80098X8w85wOrRUBBTl2AkHnRYnwXkbreB/yW8HQcByKyMFmU/l7MsPs6qDvx+6JqQ/uw
CEz/XszMDzguMITR7WMATan1R4vZUib8sPNibFzsocgtGfwunuA3Gx7TVvwSuT+uyeKzjjm5jbeY
D2hcV3qEM9ANekf3zCM6h/UBCPCcPQ5wlum5J9Phh+/t8vtF/6PS5SUJDl37z3+8Uf8svwoageVT
WQ61zTfGzw/j7iqcWhiT6QSYMm6PXBvzrU9415Ev6R6vS5F0V3kQR0/NSPPo/UsvZcyP3wJWFnSS
iBW5ET5eGuf1iu41sTGQ70bbzkjuAsL5VlE1PkNb3gH6c35zsTc1FVIjdLRgihZPpGCne3Mx3hgC
CRjWbgoD8taU6EdHGvn+/U/064sgMuI4xDMWvLlI0leAVlyDpnuZWgejJuxtRiRy/f5Vlqfj1ffm
8+9zpzCv2hiV3yoiZYvjDXRBR9u+vnLh7K3GuLkJ/fk5tuZP+SwPQV9ewnb+XjuxRvAK/+JREbwc
by+MqsXB0bd4n3Bbvb5hNex6A22f3hRuzUFZN2k17fIhaO4J2hLdjng8pIRpbT5Ci5vPiGoKbwBL
I1YinCEqaeqVGfDJJi1ohQ7BLZiOkASCMhzvU6dHVydsg1gRowTrsCobuxf0+uZuHbSjc9ORA3aT
IEbmZN8DT1C5l0eHpprm82mkOjnYesb0YNstLQTwrrZPqy8G0xC2CuWAo4R212GZGndV5twpvrL4
yFGaNCSr0761dTMX8KFD1RCirXK731k8f3o2lmyOpeK2UJgisX5zdKhdWRt5H+tNyVThzDAjvWUT
8X/zmP/0TvmoLl2U26i48Q++fae6dORg2FndZjC7hgA6BRjFjOipQzXd9TNNt/efxddVGYUiTY+F
DWDR96TieWvC9IxSwmBFIYgmjjunK7ZlryEAUGbmqslrd2Mtrcv3L/qLD0khiEcACJqzCLteP4ch
mGXhw9Lb+Lm+bBUMrg7ZxmpwwstqSovffMRf3DiSAFAgw25AD/dWpTbzcNDfCPAOJRkhh4ooTx3S
Tn7/My2cidcv18KS4N6xBiMKsr5F//ywEHeWhHnAwrUZ3Lz6jL7WZlwcoJRZEb4aQEeWp4ZmALeZ
YxuFzNSg/qlSQnZWyKb9G8CV7gUYmSD4/vH/qMb4l5XDq/ri3Urk/2KNsey7//rEdPao6qdXFcby
979XGIb1AVE6Owqhegjflhfgf0oMw/I/oLljZ2PORtZlIHig/jowOe4HNjuk33iwWUh/YIPY5gda
ljxmCMMRTSNX/ZMCg6n7q6eJ5Q5wgkBX6+HAxub9VveNgjc2qil+RHdjzCfllNvluRQowaA56aY5
xGmVCYr0rhQQ/kcH6MdKjvRtyZyZg8wtwDulzKDNNYlQlZ4uh7GDhHma8340pJkrR5N0YpbqhYjz
OSc8vYoDcEcDhwfa6bVTi+jgWfYo8VE66K8EffU2bO55eOvCERsOF8moNo2djnQ3s9pAGhSwb7JC
BjfCiGvB3CVMUAqchZyhOuYCs1voa8VLWFwyG9TuA2iUgsFpPTpAsnwi8zhk2Gb4mMJ+zY6Fm/gT
RCY9etuQkDvCCf04L3YpMFfzOLZbg+xFsKnNdpyEeokSA8SyFjYwMIZxofwYahbRC+mVxScDnq1/
8Ae7VQy7CbXk1fTix6wcdLPgniTp9cukd+WjyzAxHEYq5/8r9Fqd0bQbEFEkSn0jSrk6qGDJYWWu
L3wyi4gw6GXm466bcuOIeHqnuILkVi0jjwaLKYurK/ep27hHLcwZBsICmyTWGe0Ra1eQC7wZAzd/
aIN8OnMi4g7poKjxBflpq58ESq/qXDLMtU6stI1vjNbxgIcGTvREM63N9g555cOtdM00jFYyziZC
omDvzukjWUGOOHZKhrAglXDbPcA+ndWFL8lpPDEROnlb3dZhvU16v3eOy6kRV/1QML8XgRq/lFCw
GH8S5NetMkeYH3FL+clWWD0IQoOZX7RN58pnbsz0JkeZ6y1Bo42lotWMNv6zW6XV9Vy2sbNhu+5v
EOaJfIcoC9pkrmL/EjA/HUULPPK0JYx8dDb8UYEUpK7tlx4NMw1P5CXXqUNnfjUzqUNlk5jqQvkD
5ikI4tXQZVs/L9Af7Tw4/aSF5g7uQ9jVIJiqdAp2lgnw8LizG5KEcnCD7ZbSvJjPEO8ZCCdNXmYk
Hgbk2SStwvw805bMd71VTLdSm/Is8csIyqorUR5kaZDGF36bIlSLyauFDiw963MR6MZjn7bmF7OX
gbM3W8ELYzaG450V9CMFB3Cz+FjKwQoOw2C4ZAEwVI3XZFtO8Z5AbLVLizRzF85l8RHMMxUPRLoQ
Eygk53rHeJ4Gyej5EdrnLo+IjiIShnkCsiK1R7ASNOvKBYS413KqA8CU0vrEkEYysSvqBUJou1Hj
HCil/BI6D4IRmCngaNuNptkSIVztDfJYMnigK25Kkx6G2k3UTqh5uG0Eaou9kdk5fM1aGptgRra6
Jv90ROWnEfsRcOFV8aaMRuZORUmuXWE7Mem9QcNO2+SEqwDaimkjEATSButxlDOOoNq3blhu42tR
aX9cRYGGEmNH0SBucsRnw578tKE4T2kGJJsYOjuJYkOkyS8tLbPdZXjjk4e+H3uLDyDzlOeRM8Jm
HkuL4bA7DJc4nMRV1nVMm4bBNozrsOn7Iz64sdWkdj5aRCvLgxhgdPOFlwTYMmXPfdSblay2hHSN
zq6vkNhTtVYw4TNp5TOlSjtWagEj9+0u9Tur2NldUyDxk2Tb2Ju5DGz5GW1GdYIPgAmxLYe23rXW
BPxdjB0lKp7r9HFWrntF6AEruT162t/XNKcdUGVx8+IjPjvqWeXlfalxZm8DK22CfdpwEjzNO7JT
V86AqXqvtR0iVYrqG0EOSnGeDYYcT/HQQQz0/B4+fNlXQbZTozvwwJdAJdYpmGsjW4Ues/nzoZfC
PssKw58MJmuefaex9j4Gos31PXxr9AIOX40Eop/k+TXKEghSijzh9GjwYN4R6eKNPfEkrlGfV2Nt
Xue+07Qrt8q87DgRnWnuCGG3v/SJwyQ6zAe/3loqz50Ls0wG7p0hWxQnyBLpt02+YbMsAePemLqb
pnXb5KN4pj0j0LqAIZl7te6tPB4XyF4YYPoyk7yZLgl21qS64ZlPNcD4OY3oi3VwrBlg2GlUa3ul
Ek3md8DJODkBDJmmHfROr/NP3aw01JcgRgHsYBVXaqGRFwpUIu24WH61mVXnq8lsawLo89q8bQMy
EerV5PYZ1XlIuDoLS+8jqoHCrCcUeMhsmKfnTbckIpImc5RNVYuudlnQ12DGS33Z04Sc9hzC2B83
QvWaTOACXXO1oTKBOgCtLrc/ll6gu7W0hxlc6DhaFuncozufA5K1xgPTcsx7ky8wQdaa/WzNOca+
EkHqDyOyJzQrB5MgXWvvWglu7wKPunvqOARK7Oc4DvKHHC0NSpOMIMce1WII65GYWJ0EEPchpyfd
8yL3qU8I/eX8sAVZOBbwGxlrdI8BCgoE/TFvWLVh9icw0bbNZFd3WZGNjr0p58BLwARyc+WhACxs
Fls0JUM0kr7YJdNZNUY+sboYzPsT0eo2OG4N7OV7wRGcG8dk0BTIv8qR8bBglyPeggUiEIw0TTsi
mtC0pIbvEJqaATkjitFd9KyVRQKQbYxTvMp1Yc4HHt2YtclGQ5ucFaVjeJ+bzp3as94ypb4YKsW5
h8SfNFL30nake9rRObfPbCTAmC+NrMsv8e3AWggZ6Pr0Q1U995fSo31900TK7D91TMyZlBqq4cxL
XTSlh8mOqfNZxEulPrqR70ncCH7svNRKZNFJQZpQtRUu+p5PERL4ZkuQgH+DjTo844vzZ9oPovoi
fR01Ys1cO+s/DyQrhTj64RmchDL3xHFKNZDf0L5MQDj1XfkFMEQkjwoQtf0pQ+o2P0QmgoBthTd7
uMxLyUQIuZtPMgLwiOSEDG1RHkdGMFRHfl7N3UPJk85TaKaxuh/LzL1Wpa4+0Uy37FsPkVKxRr+j
wBvPpiTNIyeQYj2MVU+yKJEEJK30g9IHgihS46Yoinr4OJCFXqI9LFHYkPYFaGDVd4nFL9U1w8fE
ZNH/96go7abD13/+Q7x77lk/ls+KvuyPR5/lJ76ffCwibTFRgRQLeVuBi9ER+N5bDT7QjPIwEXJ+
xfZpLdSnv8494BLNgGUjZPfChvoN6PZXa9X64C1IRJxKBBtwpgKy+K1t/b8tKRrS/7JF5b469sAL
wFEOIIwx9P9j70yS5EbOrbuV394cMjSObhpAtBmZzL6bwJiZTHSOvnNgR1qHNvYfsFRPJF+pyjTX
pCSrIpkMBOBwv9+9564TIk7sPysDVd4ZERGCcORpPrABXi4aaxqp7ljm3Q9nwT8Qw37WIH7/Sfyg
FQ3JoW4VRn46rk8EakHvS8zESZA0vAE4D+FHLFz9zaEjMP8LgeBnofa3H4hGSsp71Y9QW37+gcsA
cEX4WYiDPt23vTL6IOupG595SCDBpC1LymgKTgOtrz3++Yf9o8vKjHjFCAPz+n5u/fHDRpORVgkj
sVJPddCxtWjnvcBiAUy3ymP5F5f2j34a/cbcQMJExvLNnz8p0fW+BLQS1oZXmk9ahCM3jMkxgE+p
h2a8/vPP9kfX1SP1/Z2VB99w1WV++CJ5+1ExJdk+uFnBW2PRwj53nwUO4mNUMVTzAM0SBucff/5z
f1bOvn+fGD1XoB1sPmbfv4hYo4Odj8bRcATmxNLcBGs5FdFH650OOqyhmHz/8zsIWUxnTuszysBb
8PMnBa3Q4a0pQgMDPElpSgIOeRPVl7kL4EfauXE2oESHZjwNl3/+WUnv8mf/S7Pm06G562toz+Kf
nvXrmAHVsiLraO7GXqPveFYt40u+/gmWLsvJx8RR7jKptMg/QIi2iW/1iXNMokGHBKVTx0OZYsNB
AIjO7aytb4jSAPRr9Mv4YNNxqwc10GzClXOu44Yuh+qM2TfG72QM5dvUuo6P7d0U1xpGe+xwZmcU
D0LmVCV55bQCmzqIPVvba2yM6CoaKYscyvmLmLLxNqELV4UrIetm4LbQNwMVZxgC47o+aSZmwDDP
JCX3euri85Fiseetgg3EPj53OWxoaVV3wbgmvC6wKedLtlPgWwnv4XFM0tAt/BzCUEW/MpuOWjgl
HJ2CskHF+5ojw1By0nfHqfjoZaues1ZLGbgaaX5rL6JzbkafCNok2qYMa4ypgs40DMeyKf0mtCxa
7bdD5BIRTuZ0bA+kt/AJgn6Tj4SFsJxr0l1eCS2kCSZllvUNMTnrhZNJVu0SIkT2xmurHFMfFOhN
i7BlsoUpjYeJGpty73ed421ybENyl3mysbadOdrc0XrcX9nsTGlK7PCQ64vTf0sYXczb3vOzDyzz
c7NpIkzImDQN5+TY2QihAN1HPBI/KuFWqTgvj5T3USu5MCqaX3ByzezhkTqNZ9+C1W4wHCMGCYss
7kA+TZoxV9tMdWXymBcdVGbmAfj9QtXXcX1DoxOdjzScSFsFyYBfDB/lKPLmWWNz5+6oQkuSq7Ey
QSZtNHSyfOI8gt7yhel2goFYVCKjP65IbQjX3qIHRqUcmKgcP3UfPy5kqlvdpgrgVOjTLC6TZGRi
jSjrVwXkolxzxTpnLuKzgW6uPbNpJbtF143W401L2KlXsEdnw55fqO2REMfc1pSUOVodnaMkAJoP
xGDsewGCiR4v5AX7kQCDh3HduTKw8cfv+qBVxp3wVGTt4DullHLUDYew0C4SNT0jWFR0X/l624Sm
3YroheerRdoYdESJ2WUEvin6yv0cpCA0wLY194N5NTweE98bkBxIho8BIdnxvnBB9m50gqTsfFOa
5GjjFPMzsKnpflbKBhpfF9EUuPWSUMMZldpd7E3Tc22lze0geFMHxsIpZNP6pEY2nsyjS+m2zosV
d9G+WPAfBMTD5noza2QKN6rwBc4/3NI41XHB0krXaj3KW+UkZ4S3iqcvm427xDEofSTE+44n1fhK
k5kEhhdP71j0yak1/J36LXY1eR3Tev/WMln6oGWs/jqZEZZOXeJk3CmvGd2NHMCvEUBwtBunSXAU
VMAI32M0Vw6FUUkn7EB4jBOkz/Vcsmx6RBNh3fHMjuMEpZP5p2UmNukc4dlf3V4SCl3PuV0gRn0u
XpvUsmmccG0wa+UR71X2YgzTwp/ouuJjVhZehMbJlmSbV1EKD4sWN2wqhf0CowGjG246FJfCziKK
JJReP9Z0tRAv7/mfTdIlnAUxMRaPeYy/ZUPJj9aQ+TFRZZPSKTl50XOInVZEi76hpJB+Io9MbMag
zDTgdEVWdZoIzvHlGEZ6r9nl4oURRb5D0Kaj/Vx75Ao3zGNiJ4Tbh7rUNb5726cUctAv1BAjboQo
Xrsx6/wtHv202ImsIijjkAvsyW4uabGGHIrqIsrmhg40f0HHnbRkiOBvxfNl1BWkuAi5x7foCTmD
QT7W0XPrOvmS4tOZtnTMJFUe8vs42CBaz/N13eIfOFrGULcnVQwmuo9QuCFFVRjOvjMn39kpnrYI
83RNHSTjQktsTPLOlxbyWHTvT7627IQuZMHqXlrjXZEKuRbLOCASW2J73HdMr+MQLnw7B1rjKLlN
E5x720lqHuOoThdJ/M2vx9h/IFkTx2cYgvm0W5LFl3vXrezhos/kUhPXUjL5MEQ3tue2oel2g49e
zEccq7UfKtgwzXVe97W4YM11Ux7EqkYrJ0pKMW6udfW7P9f5WWNd07YR+8GpJRwDCPpiFnUhLvlc
y/LcDas03SNREM1mX5L2t3mGGPaFtr6423pUA7d7dirteOF0pj6fEn3J5A5LdEpUhdqHJn5zIGoa
WxYCEpsbghk2meNptCoQdJipQ0qk07uKdlTrULP05Rt7NB9ijOyfSZ0ktxNV9Re926bTZqg07aPD
eXQwMKaOxMsxPO4zlQg3ADa8PnkiJQk8ovOiY6Az2Tuq2LRp43sxLXuejQ/aMIiGbroltyeqQBrV
7fuI/GJIKM59H7ErNoFCqt5jVdbsLajC/gWBSzymzlrXpU2t997NdMlu2rRr3qaEV/k2p/wSBS02
4uIQ614vaOwro0dHzhFWqipGY9xNaDbPmBtUj6tXyy+sjBwt3zdm+GOtk879Mi9yOfH2T4nfU5bn
qdAhAn32h6pbLuFQGMYdLEvvsYsV4xKvdr2FWJzrEb6A/mtuxZI5zHDtdKruxhUmdFwEhpUwZloC
YjE33OKE7DcWlzgBCFcO5FqLp7SNF+eZxZtGFkpGiPUYdYSbeFK++xEbnv2MsgAktXe0q3gySr7J
3jHgUwn5HDW5Mx+YAtRVsLRW6WwTYnLWro+rqUc5pvtos5D7bcMy0tI0qHgxLVjF+rVHGPtffRCs
8pKJEpE8+NDzelmx1o9B54AJCOJqjKkzcefLlNMYX+zI5mdj2dQlmEiGsCvBUrPBS2gaQwipStx2
zvIh0P/PNMgU5mVTDtRu5iKhGnedzxeBVsRe+zRpA0Tejtmn86YoTi/3rjZH8hA1fDn7flgWH5xZ
1/QnRiQqPynNY+Fkg9FEuySfu3in9QJbQRfNjX3RgMOp7lM78YYzGM4RnFaqWGY2wolqa1sMMaDC
LGErEcQMV7qgrzSORhtzynLuvCYVz5h+6JvGbp35gZULOhpn3S277dRJAAOT6OITLkeXGhU/qd/Q
WSnZBPI4syH158tl7ebZthGvInY6BT1sxjTPSUiOi2U4o2jIaBGoQLOBl4kG52PVUJtqk5PqJGbm
WnH0mUFRaPemo3gmcbqn2RPVoTWNhT6Xz3v3U+KVW8kt9oivs3rTfDvj45gzwG+8zxUVQJzkvwJ2
nJcTyWOXItckYaSiZEpy3FAvXVMWt0tCO8V0mxZpW9Ee6Bc+QGnKBvue8M5OAY3cL0C36PtGarxC
/c5eYduUT4wsWxRyYTHdGtKRt7Y3xukrPRxmHEQCWgIeT6u+It7jfTrUoN742jpT8au2fWlMwq9B
BfBM25CfEMUZ8XH+Qv6YDSDrL1hUat7jPMxrxePeCcn6aozkZlJSXP1+bKnbhpHa0Hwsq878uqTZ
8iQZHJaBRmfhhwevVWyNsjH5DvXVvtg0FAxWeePBA/WbO180GnHmoaMA26iyatvLaLkm2oqLP+pa
nbhlhRiQEknvqeA2tLeEaCkw0NJXgZowUCMKu2s97ZzLr0M3+NdiMuFNBFYxj9Q08i5PjlaXe11o
GhxR2HI1mbUx0rZ4WMp0okOMHaOLOD+YuMOYq8bk8M3iOtIVZv4s6qiJ7YvpqZ6b8knIKL9iR0bD
MRvR+DJqs/ZldgefZm0yLmfb6uW94zcL+A8Blyygi5bIn1njkCOto8WvLFdWvfWtMXmmALHoNyax
tlOqpYTzOzNynggddjcwMZb7ngErwSGXLsrAjxUh5HmYzQu7KO1kV7cGCJAkS6x77PkJ3lLBceti
xYe4odPQMhV0qT8w24C9JfYRL/IbWVP6FgjBm7EwsU4wjjZ75MtYtmkg2DrdY5bjGOCzob7S/bko
d0blcIgrLdmf8VHR99ZFmZrD7yfa/7oi/uc7jvHfuyLu/vH38h9/j7/KH+XB77/nd2eE8TeiOjhu
Taws9qpu/C4Qrs6I1ULJrgk4nENUAwXid4XQ+RuiGLM6BApURATE/zVfGiZG8tWajrJoYG1CoflF
EfwzhfBn2cXGrgTYn+QsN4uLMdT4RQSpohJhvYhuHOjxz05ryQfCuzyohhpSKxC9p94q5Ub7PxdA
frVjrD/VsYC60VxGcuS7uf0Hkcn1KPvlPH4zIo5u2OCld80cp3+Bqf/DH+ITGIFQChLS++WjsWA1
Xtx7N3ksxDPx1+6e2AZTrj//KD8Ln79dQJwq5ACwq6Cb/SJ8Dl5EybnwaNWFzsFpIRbrsAjUCh1+
B710/wK1/rMY+M8fhxOBW8ZEPvqVbJlnBrPswb2hCLC50JV1x8bFPrOXnf7ic/3R1cMr/PsP+lWP
c0rfHPDY3kyyNUK2Ys5Gb7V/Grb/rT79R3cfdFMy/sjghvvdYfnDfeDEIL6pmLwpIs+/5ReNHGpZ
N0+cArTd7GdSBsKJk98Wq3/7U40//M6AZ/o8kQ6m6F/uDJktKTAB74a6E2qJRZvYtNsJTDiJTUqv
8vO7ofWjbelK98n2OmdnE4V9g7FMMN2KhpXwCfbabf3mBJPFiFC9CzAJf35j/eG18dgyeIi+KIa/
3lhtOzR+5t5UQ9PtrJwqQIgwHAcK3Us/TWvxr2s0xsOf/9A/+NaZPayUu+8wvV+vzDwkiYBacqOy
3jiZ7eSHC2eD//zB9HCcU2bjsSYSYEEc/eFbb2mTJsKo3/gkM5g+YpRM2+Gv6mwYPPDH/EtjXR+V
1fboYfYCJ8ak8pdvmbberG3rlLpNTnRbrAHTs48kV51ar0BoTj2fxjy22fDERtMYMjY5C7QB0XBO
Psw6bCO88xEGw6Lkxd25YlXcS76SPTAHbB8Y1CPALouHR7FSWgYCw3duc+hcM1sCK7peMvIzsLV7
Dka+n9YPLlySByofHEi4qmk/k7Hr1y5RTx+JzFpwlOJF5fBKtNp6UmNLiJVRdnYPBp4vvxDGEXyg
1W9jfSBArKdpZ4bY8TgroZfx0ifafMZEbt3UykNuLas0/2obWYrf1V0yJFXXIfjYWNYDlhDUjtVv
fNtajaV2gHktzv1GW9xkGo/gPudfrElF+DEbAo7Tq2PUQCqQUXUMXVBoKT/oaq9Ap035JU0f9d9E
QkQNjbnX3uPBVJ9tlomjV/ZuFtqTjZREHCS54zr6RxO+mn80FiSsgEcsvnAgrRfHak76e50xfUY/
ah8dS92dtKAG/8K+xU6aeBvl9BRR3W2MVRjTI/jpxewTQU8bZrxNEeCqszmlFvWYLGEzOXw7xtfX
tdq3Vo1zHrasCQffyTP3FA1i8hC2bPO1jBxIMDivsd+znyXZ3Hq4IAgYl/6dhdvsOi7i5goeRMOc
KXclsBDcgZvK07wHXirxnj8dr7ZXO9OLp03DGeCDZ4WwodrrZew4SOl+/DXxXcw9WZaUxh7hPX/G
81RmuzS3qYXshBrOqdeNOQGpupWAJ4hW7nVI8nVY0O9DqNWfKP5OdMyAteNo2s712sYIbScuv6bG
CBubiTsJRvTJ+q3oojVWPdvVFWmDPuPwRUHlZvChH2yWzIUgg1UxfodPgR1MlGTKOQa287s+New6
i85NtxZDiie3xpME/ipTGUKJFy1B1SB/hG1lRFdVPpjyspkmt0R3m+jd8CA93/Vp3p8bq6LPlDsU
fLBtTBdmjIKMma8xYAiaM6CdskDbk3OyTJtiMPCqlYvPqaRkoMDpjO21tsOHLiFZiEnoq5MP2NFY
zJUiFjLot40BQgcNucWoYYzolSH1veMKrFfMdGJKVD/pzNQROUfP2WmdznPTUSPAZtmhdCMEd5Rl
28ga1HuqDPFg4n17nfomvXMnlzPtmDkUBpvaYH2FNSAfhFvYNzkq3ZsPgW0MU+FD58j8Kj9Wirv5
6KMqXwEPrFKMKKI6DkVF6pbPWr+l5sQXRO9F8QahKX7hb9A9lXAcoH2Xi3uCTYJfyjMq/9WX8P7J
xbcODBS/L9qQroH5JSrJl29Nrm2McOXnOdkUXb+Uud6+pgKuVFDiLviGDFWR4zbKEetDVuGw0aIX
D7heDTDJjF/rzhCPyhJ1SpErycCsjEegID48hbWbNF9JL7wJAwoc1bWn2aaG+u+mL5zDiHt15vdM
XERfvUsFpLOLqqWddjgRUP+qEsJiqMWu/cDkYrzX5XoPKn14VF2mccbrmFNzdKuZ5vWqAVkUL2J6
NJQT3TRzLfN9k1IwsVmMgbFuwfgVCWgak0vcUU5HX6Znz3RqjkJS+I7FljFSbGRIYanxiUXCJrfO
sgwLpO1iP+QFltIwb5rTNQMPeTNVKAcBpVzG2WGrXqPH9Za+HWzcjBul+TEUAJJIE5dplDc59723
UV4ty23bC/u6mwrNCuI+Xh6MWJTiNGZTfhwXok2XipW8fi0GXCxJIPBHaQDWNNBduPJK33cDB79G
emYyEXcbYgQLfrN6soth2Qwuxqg7u2AYSdyvM6/6VvRUggPiKEINY4l5QpFIOjShHPpsiVdthS5y
Ig1c/n8Eeqdt6RLFu8UN4S8rRIK6VJZNk2pmb1pSuR0117yghtz9BAwBhFKqbNkv1gSyAzpkRV+q
aOqA1t5RHmwKuS/ofTHVRofw89LaTF5ErXuUS4AwgGZlOdrHiND6SMEt7W0dlufvA4T0dSiK/Fov
5fgNL6Hxjf03MSmFCgL7sU2S6ThEcZLRjt1JtQWzIG5q8oPl1mIYqRuPiK76fbNOpMIaJSolrKji
frvYKcgwsFJINkRW4bQldUFctAdQE+9cmVkf9gpdDzUXjepAXhzJXrlZbgb4G3V1sGSdg5HxWvdK
Mtl0D72HeWo7W03FfMNvtHQ7Enqk6pq21qcs610Vcq4uniLdoxEYHNjQX0Q+t0+oUX4FvkGsd5Zw
GugIDY2/7obS3cgJK0Us1SpL56tqp7zcRuYEgUNQZdMgAExIkIyoaEkFYFOMOyUKxl2qpwgXyEle
a1uYyUm8FcPAgLbTkRk3XiKjd0sJseknqTMVi1qeHapfmx7SnS8jyEQRsx92My2DE5pR+0BkdhJt
3AKlfINmWpDkHRenCNBbRwO4uknrNxW2UxNgKPJjHL/o3iEH1FwwdZNxA+Qg4TXvtFHXXOqmmnrM
lpM37qOu4k3lSI+2JwZYjnbW8UUlJ8WrgHQqoDF1ZNBoPeGV8Y5O0hUwELS1UYmtwrTp9TmOAjsn
HBOicWE+K/Ez+PeFJXj/fFkMJg6bomjtm6Uw3FezwUsJcbGZ2Z8sZJE9g8pqXkJWIdkxTTm9KqhR
fLLFWgcHGEK1L6Yjmfh48BZw5FvOWnA/jQWXc62x3sUDyJCAt9GQMSwq02bTugIgXmdN1Ke7WQza
sMU2/omkOAwHLHEUrijD9PbmHGnqmj70TO04sieAECtVa4fJyIo7R7MG79DOk6sBdvFcflO39q+f
WiIOyUM0RwRXhL34xb71jXgJBl4i5U72jNb4ipNJhDXNLTQGtHiiEetB/qUMriP6iCfDB0cD568R
wGAay/U35tLXKt8NZKvyL3OWnyuVl6cxrrTxqBZCMIHvYzYPJnBcJbdDXH/D3s8okxBAa29wO9lV
kGoKkJBJaMAIrGE2ziCawYyCKvSHgD3wYAR9Uce0G2oNB7G+X5wvmcH7dUPRqnzIKWf3N4laNNZl
gh/JHhGOsYKXaPeKiGV7UTio2sc683Nyf9ixn1E3XXn8fmL5r/L0P4TWfji8/Z/umLuv1f+7r4p/
/F371mvXbVq+p/W3n1So9ff/pkK5f8NkhoHFcXAju1jL/jee4/BfSLoS8sUrSnxyPfH9rkEhQQlO
aRwpEK6wqvGffg8A63/DoEa0bg0Ho1HhnxX/UULnO1zjX4c1jpsQ4lGi1qzPilv4FWfAcJ3SiQZg
YCoCf+rro14unQomYR10mbaXeWRq5Nb7jMcculR0dAsOl4BxEutE3dMowyJ3iwfA5s01xtCYe5eC
qte5GbUQVzNmbiemCO6HC/4HpjexnlR/+lsLw/BAdeDI4J/Gynv48SSb0zIsW/dltGuQa9FoGNdJ
GtNo1udddhNbLFWJN5Y3ggUlISoXxV+k5zSfGGGtS4vYz8nqTPWowUf8IkkjQP9rPOMCWiwhVjBp
08tY1OU9N4outoW+4BXRU+fMakTZjpdK7R0k0vRNB3V3O5VK7ezBGt9wR6eXWhy52zEZ0dfatszO
c2Xu5Mimind4q8EaW3IqFSg27T7tPPLwC1HdY0nNDoa60/6qq+9nLQNVDEGB+473Ll4rjzP5z9ep
RwWV7nqdKJezdP8qIStLg14Fasvtoeka5DL/uyz85lZFC/rhLv0/y8JVGn9rf1wGvv/6f5pVydux
Bqx9p76JaXWNwf1mVtX/BlfHX/k32DcRJ1ydW/2f64AJPsCgxIG2ABYJelP+tQ4Y2FVX6don34fM
inH1P9Ki7Z/VTTQaXpw68JTVrErETv/lPoExOKdxU22jWJrjRZEtlRXAgM5lMDWt/QGVBQxvBznE
PWg1w6GgYo6pk8mqIm2/6s0AunNO+ddkfUZ5igDHiY/EQ2y+njwLiCSTynwfZXW5hGJqoifCWSin
7LPKd1v1yVtHdcql3+Om2wy2rBMorI11GvS2it8m06jjs2Yay8kz+2pP9C/aSeiA7sWsl7rcMQzS
FWTkgoC1zVAqz/wjru66vZx75nFsrLv+oS1b7GsStG2xMbOyWbZYfgiw2nhvls95qWf37AAc3Jh5
ntUHL3PcbIti4sZb5azSDO2MIDL3M5Ls6gC0R/1bCda7KXegtEfhcbSuPBeSGVqVOBRYmKwtTW4q
evXoWqg2kimRdeVUg2UEERkJhrWFk+QErsbWslh27OhjABb31OTzxPFljspmM3OI3g3jOFJ47njj
7ezGEwpUM4M21+HnXedDZ5ehBbXvXFXkr0JlNjgU6yHFbkZiZSBKVnVG2Ga1eVu3c8EkPRYX2Hwi
aMyzfJ4NzXI35Oizq37WPNgws1O8V9jRpqBneHqH781iipxzfiRIOIYFm/zXAkMQ5ZzSH9LQqFIM
bHrdtseo0Rp2eb5Jgi6ZdQdaWBWJq1wmXU22AW0Sn8rwYkxTjxMR2BuH2mmbz73apzSg79qEttS0
FvU7ryoIOS0eM2OTG+XzDIjssPB8lbDo3eVxkYX9Udq5z9k7mZxqC/ERzLiFYwJFIovAe5MTuSus
YdSpEauqJTpwBudagTbscwyJ8Fbv6dqz6pAYqwstsEEYOhf4DLxzuQ5goMHi87Qi8iVOhw6RoZwZ
G6Ac3XKFxyCfd23P8RYHksMXq5mLQR0nKZ9qp3eiul9mO7sQTeuHdu6cx0pdLn7/OVRYMfwasOAc
NXKTyPQYjxJ+kBZxRkntIdQbv2c3N5xJVWDxSWT5ltntPajKdkuyRw+HGklro1zvfWprrJWMq9me
kuIxgAAeeIcBrrDVPjZrUN2JHA8A9UA7083YS/0xx++2r0QPr3vK1xxNLfd6M5wVFh9jwjje85kP
s6z3Zuc+Rrq1rcr00HmutnoYfWpljAwUeau2+aJ/kB97XmbnrXHkRVo520U5YOwn4X1bpPjQoJZj
T7+G0Gnela3uBmJaUAgZm29UVGyj2jRD2D0gvjMaP+WEPUTHH+ZArEY+mOLQoUIgt+tm7w0GkFKV
BVhBO9DhHTj1fkrfRr7vCxUBmcPNiGeGm2ayzaeyip/6Kj75Pm6Pxr0jupRw6JKvvt1HYSMKLxy1
gerHLH6pk+KGGOyREjbrkBlZG8ihPS2urKlG177ECXbQSD7RhEl5a7wQEGJSF2BNih5yo3Buu7p+
sOvpRaNGnXATFPb+QgcXebCr4VJFVfHA7q4BG95Xn06GslbBCiJYg+WBb1HNp6l2brMJeKkcR0Ks
sWLvEEPslnIYodYKcwtRGQ0wLe1uM+rsUWoHk3HEmTdoa5nuPKfCHGgO9SGT/auFBRn1zvnwsja/
bCgtuyr9Fo/hOJFtgp1rRI5/7hgGYGc2JeEvCmr10mmDerBv2854kpO+yyprddSJ/Kb3+wNtfOT0
KvuIjoSxNXpJHPGGe0EGHDNoeRDqqVe49grVRrt40e2tY3XJJWaLoMl7glGOnh3ikVMldQvh0Dbw
5OoOhnvKhiz124sYc85pcMEauwlnL7BOF17e3bkDwD5Ml1d5nSbh4C7vtuXdFobdnJxRtvvJnZ4l
9at3bWWpQE6qCScdqG/am+bBiPoDngt15bXSCmM3BR+r62FqgY9SYtsTbNx2uZa9ADzYA0p/I3Ym
7sdJfJEFVbM9MHXMlcU2awz/UCSpFyb9WB+IHz50avjA7wn2Or0oV32+mYfHorJeOoTpgMVGu1IU
SnHaX09wWn1DJb3CFKgeiHCqHZGREzaty2pd6CdceENkgukHw54jaSQ8UTRmRPsU+0E+GDShJt2u
r8YxEFZFTNYP5axxdzba9TiMH5VenGZUcstojt2ia8exFDesb8WVu/CZew9hL0tN8KB2/QE88sHW
y0+zm0+OSLYzNL1QVdUZSrS/b41Z7pZSu5E6M0HXb3nWlXYsGnGqGZq8JeNE7q1QAXVxcQA+gC4X
+O5I5s17Vc3XhfSqIK77dzcGb+MRRb4QbcqmmXzqpu/MHXbh22XwKWjpnLAY/Q9NLV/6XgrC5vbJ
mdzLxfCypd14kVeUB17tOVpBZEqWO/ra+uZT7/X8vifZz/AwJl0rNhkWVkKgUCt2FowiiTkWsva7
MvBM80px0TL9pF+MR5GQZaRcFzDJJqEZsU53XdU36t21GC0RX+lNoy23CyYOSC2xaw116C8eE40N
Kowk0uYNeT6d+6IBuIbXg2172Q926tyYXlHB9Nc13jjVJ2Mtl6kKZKHMXLaD9BMIBnjMYYKmCbjG
EECB6Ng5md1kXqTGFC+vQm965W6JmSjP2CtYcdLcW6U22dke/yuDm33X90qjcqMrD4D98TTy5ZnV
eDXHmn7Soc5eq7lRN12X6m+NznMU1rwrTOCwI5SDu9a1IaEcXIxiQOyL0do1ZPxi+ymfSulAFc8V
tM9ScA/dUCGcmNq20qxJ70lnQmUC3a5cnJ3OAj+nDjVdIFI8RzNZi9CrqgfdKLCcfkl1bIzGcfBy
/UWVcoLnlmS9Fyy8+GwTOaki0yBEo87YlJljWVHaJOLWNBwQtaldkPbMtbjJ9qjSNjUHFmTZveln
S57gBzMk2J/IaufLwtSHhjiBIe2iCYHBux6XF3XHtjYRFFJj64GaK8BVF5YddByEWBcIPSTyCi2v
7a67iPEFO0J21zdzMeN+w0Be7FUPgzvg7NqlL6XRvva8CFKE565y7xTmwPjIQbqu3lLBjbplC3Xd
akPG+2RZyXG7qO1jUHMaZtTCb0dKDKZ0mZK1AQDzaTnuyR5QcpdSptyDW23taPg2TvqcXk+5p3ps
k4UqjtFI+1GYYHpFUFVcdCHSNEe/lcCNPSoinN3YaVP2ZfHWkqht2rYewYGJ1rwypSZtn08FTdqZ
O2bqqSzM7jYq7NhlIOcYFLA3NZ6JdMR9dpWMinYbTP7ptC+V1Gsak7MekrHUnEPky8al/lrPdB5v
gSGBLXOx1QBbEE83fCDCKNF5MCXsaEKe9KIIawtiHfFR0ndI7g2+vYbZG+jjZP7SzgACdxFUenk0
6tIUj8kE3XlDYwnO6bpYcGcrN6kqLtpIUjm2GFNNFaCmBqm7D8iwts8kbvA5rr57jJTyVPRmtxvs
uWcUWC9PJnb+l0FmoPl5YUGfSreqs839hMkYE6wWd4D5iyG0EtUffULEAacD7ax8tzo6pFbO+ThM
B2za01Hr3Oa2kqx29qwNNuGcKey53CdnWdzzojzz4EJqP+keyxafUtv6CfAQkgNpsqkw3R9wk/Ee
W+L8wpNDEbiRxFKQYuzspIYpT/dk4FW1uKQfSn7tmYifMiK6j5lydSg7cftZzg27RJc9/jcZ6c5n
C28g33Dup8xooDVkY/KUXylHMkUvKHmpifWEgMM5NRiVN7DvSU0ggwWjGqvT32Yb8YJcRa+IcUOS
LJr+yo+Sdn2vvNUICJipZRRoVeNdY1vN3zizgiVc0w1NlWcHpSrKfTrelcc21dE9kvkNmsZ0bPMC
127rZynyJtkCbVDZNo1ZGLU4d46QfvUdmpBHI0f5zGsHf8ms6mcxj/H2+/yrqKOE0EBBwEn2F/7Q
IVjQr7Hp85rjiTs4xs4fVlG0HK3xye+iNoQd6YYJR6jAmx1xUE3/rfOaeMe8urqZ8KrjHyjOccpt
v/x/9s5sN27l3MKvcpB7BsVicbpt9qDWLFmyJN8Qkmxznmc+/fmo7CDutiLB+zpANhDAtkoki8Wq
/1/rW4MBdsXhW57MKQiHzE44kGWuXMuhUvdj1C2d+XAfC6VtnMzaqsAmjT7orU1QCv1UD2goxVUU
vWb1cpC1s+Iiy3WYXZ0eI8xvyOgJas6OA7LhQfXlA1fCFnVyu35XZP3ESTK29ravz5e0BUraMTWM
0KQfCdaZaJsBX0i2/6vE/KsS41Dm+u/KwN3zS3FgGl7++l91GLUI/zihGaaJAtmV1A3/bRq2Ud8o
ZHEUabDOLIXaf5dhkP1RFgGzBBQJ1ym1kX9XY41/uiYJfS4yF1h77Dz1PynDHBdhkCOiOjRc8pNt
afLTDot1iv1FRbocFOwqvoGJzkIVWSWrlzQuf7kh79RPD0eiLEjhkrugLxIdAjbdo/JpW9oTiR2E
Y+hEMtlVvgCIZghGfBc3H490qGv6ayRKkDhMuVHYdg+vyYnCKhv5IMuwgrcaEz5Sj8z3jwd553IA
HS6ZsRAJkWgeWVgDEzFGTXfGjOzqJHCL4KqZasJBZEg7/pOhnMWH+5/SM1eEghJgFEVu/NYAOo/k
YXxdQiKako3hS8fAP9JW/oVbZRGRC2MK19E3ic5AT9RYODN7ozujvAffoYpmYic6H+6+N/djK9dl
vmyp6NRyiDKGGr4MCoxi/kJJhUO3P5GgAI8KQNNlALn2KhkMWe9aOsOvFT2/YGOaHSUKrbCLB9f0
p8wLcIjol1o18IfwGqyfUT6T5dYI7H1sjHvzZzRHmu3xI1TMjocvi6cjP/2+xAnT/DQkThkyoUw4
22XqOqck5aCD6KRRD5ciya37ru352QaFwXJROvc9Ne7WfrVdFHuEjvhUBqgTEUcGVHR6GhvRPy4x
Pti4Yh+tUp32eCucHC/jqqWXSAPBrIatb4vmB93/DC+rGKeX3vfHh3HIsp8Zp6YLPjwYPmnKd7cj
4hK+ZIEM4AEVKtQ8t4nMR7beqvSI5NBemq6y732VJfd+a2InJFKIkqLs9ICzKTSu7pFKJsiitR5m
4CGcoWMHxQINByIpvylb5rcSdiZ+zXaIzzNNd9jcoBqIOLy47SMt+eQlb6Lohbemew4nHAsrqqVo
6f1CQikShmyebb2ZUxK1eDKEknB84YCaBWvHwHbFD66GJwgFurnLnGlqPMiczlNg5MalNBr3BqFC
H3MzDaQIRFgmDwswulqhIbpClhTiiunaBLtfLUElJZn6ygFX40zfTdVL5Lrtw+inw9cK6QlWR2uK
ODBzjm7g+AH3gZ98UScDYtyRPQMJDnMwnjsuRRsqAxx66e+P4ocYhviVpiZfSmkJ7DEC+9ONDGQF
cVnl6Jxq0+n5DOaxflpB1DVWbhstrCT2KF4S5QTDjS4eqPWQmflNS1+z81LcPD4n/0naFAUpRhDv
PGfzzTgPwXWe6f03eDrhSwBiy7514Ao/dlZkLwK3MM/J+nBIWGUXhgmoQh9Ljk8ri3nTYxcKIHBQ
1l3i38tXKkCGz7Hb7h71MisWKuFgvCZFmw+keYYUpCx/rELmX2FDro61hBBR0SsyRayGPcE4Z7c5
VJlzH4uKpJ1r0vw1nIadbgzZjBi2CBFYSrCEsRpp3AOb9lPespQR043u1+V3QNXCBJ9ixhymOo0W
c9h0xX0d9/N9wrLvrmthhd87lQ70cbFbPWVGxQmyRn7uFZz74+WXwWGY1259Iwg/kWeTjxCFzZCe
lGhIBPNflHQR1+VsjHjRFEbMptGiV0Sz2fVUdjGHLPDMcEwaKDteFNOwXqF5zaRnEClTr2YUE49z
NhQoEnj/OCx3060Ry8fC9XlaSdsNl40+Tj+cPmImddgiBs8P8yJdu/StNhg5827tlGhOsPzEnbau
4G19rVkyv+HApLhPT2ygEIM0BHWW5SOUyzinrhprkVgJgqyQGhYNoVeGbyDiDcMSt4oPIBcrHTHZ
FwWbUy5TacMV/y67N7SYv6CLGC0da9qYrQnBI2ZUZ6qM7mhQASjoGqxHNEAkFXLmbjYca9IbCbAv
xdxdDLdgxQugaEvgPYrBfm2RCZWslR9U9raxFHTuwCnQGRhmhFc2B+bm7BARxiOCNIl6z4p66wwS
6fCkgykb2UhG/E6EwgMzJ1xFspilRUIjVNfUiQRKQQY8Ap61IpuqWAmzzk7bNBWctwqdhDAc2kB+
iL5rSVlkfbap2fdGtZ86pzY2vW7n6F+HUbgrTOrmdd1nRbTyZ5DUitlKq1J2bkSQpoM7NE7oQXrE
sHQZ1CM3fEpLsqZPx9wMfgCXMNUmwNl+jZEUGjAn3FJ6jmjHL52l0oJLUFiTsthhI00UhzuujLFw
2cwbUxuiLCWA1O9JbPVC0RkZW3PKyV6jtfqJmwdvBh0kHevSrtVDTjRUumpsu1+HEM9+EDlUKYyV
UBoR9FgnhjOFFr5biXNSza1xos2y2ifoYpH06Dio+0UX3hm+OpvoBd2RLuW+EMtTf9OdMW1WSms4
ww3LMdvMnOYSJVlp7BB3FP2mcKLK8HDPR9EaXmB0r9mleOEAOd4qfSBWkK87tOUCqRungzdLzyTJ
bEkG/SEIewRO7UCUNP2ZKqamF/fgEzvLrl6WeMFN2jlGvu6kX7zkQzrcFLUw1opQuGs+C/ZlU9bU
hbVRbiW5QK8DP58WK0mbkt5N29Un6DOdK6BQyzwPaj4yRA/nJe9f3txhLw5v3cwc6SrQ9PtOmV5a
nl6mls6BUs58dm3Wr5XSsRJruLXx6tEZRNn35uSqJQ0Ljx5JvW8Xq1fF3Wg94JwFFkfDnk+I0Fwa
TmRWrnO3Ma9GPY+oNXe4x8xc543sF09Z0ANMi5D2wB+b++GiVEiRsGVDiNgYbZzt+fY2O/gAuNTE
YlhjburPFL5wsc2jzgckfnO3GW9ON0FUUIk0Nya35c0LN9FlJB7lzSNHk2y8Io1OZefFZM58U94c
dWXlVk8mky/Z2ovlblrMd+Fiw+v4UDCPePuwmS1GPdku7we5kPj3wE3i5YMTlD/AO4++WYvVT5t7
UzuhSmVuIyPzm7VWG4MingBpIbLLnq/DQHP2ngITCUh4RjpFP0S1JKvWY1du7WkxtsXxxHUN7CZd
MGxBfT7VBnJ1JIkRNIUGgAz3tG35Km/6dnZDxOSD6G+Q0hbJjV6ptD9r9KpKDMqBprqRdjUM+Mgb
np3BGkXIjRnQAGKFr156BKapNhM+6jiUYlfjnCK3TvoQKfkA4jE54/gLAoGuEGAf+HM6PUZKJddx
IGWx61BfaWfjtJjaRiRRIKurAIkvbNb6rozYdxIQh2NniXBrr1sSSUNOuw4wjlyOUNkyq2loB8RU
jvDW8OSX0K0XSpDSWk84ok5jrapo+1EEQsibdKFxZcS8cXxINHkjG9kG26KPIVQ2qADlNXF67IkA
qfHtErN0zutS2P02aq0YqHwgLMpPAN7hoI8NG7tu1K30MsPC/kziL2mXJt/FdJ3QoAzXcez032up
FjQAyn5npVoDYQk0vZhzt738zt0UONWKHB4LX+3c9qdqLJrv3dxP0QoTcQ5dArl65umEWL1p05vB
q13Rlx5hylbjjS1rsCgmsR/SlJjSbLAJtkNQWVY38zg2zUXbG7G7ofpguGhfRX+S4qPBRxFqZZ+s
095SixvcMl7sQW9IAZ3rRG381JVoPmqziY2rqE0lDWO6hXtclgkvBqgUVMZRm58abjzC8gSBAZSF
/m2ks+TIXp34aGj8co20Nl+4eMGcrQv2FNazHrL9X/k+hxC+yyLIrRciyoyRxiL0G1LBgsRVF8g9
NX4vPy0fddK10F+KJhZfSSgay+eIDC5s/aqp7OsS/TGfqTLgG8y+zkp+vJ2e/qcZ+wenzl8Okr+J
Qy6evz8Hz83r86FC5D84M1P8E5KltBb48hvHHK3HvyoTygB0hlfLxiOIcOQNevVXZUJDBgLymVM1
GhHqE4b6j1tRIxOHvTkvM6lUFtIO+Ud2xaNzPDE4Lm4efgWWdvb86E0OBFdO6Xf00ym19WE67jky
4dcJ4G79clPeqUscyZV0fj4Xo/ilKQ4v13w0Cn5OHb167pEUcxaK6p7u1kNnjsSv8CGpFQ2yjwc8
viyGWiR4qO04byG2OSqEjDhYlri5Cgu8Ja5CQm/JUBy0T4oGv40idXRYKGxAxAtdUCU6uHlxEmTD
xKro0ZMhwwap+U41hvoE5HVouyJ4i1KOi54PjJ1lm2DLjkaBGJvSvUJznI1AFjn8tlmwTVS0eFvu
xjh+7cb0M1z8coN+qYYwqMTSzcxFnWTC1lou/RdL2QR6sx0aOvJIsjlDdla7tctJ2xDSOp0XgozC
jx/YUamH8QwEi4yEaFI4ciGX/zqePU3CR8nXenwTHm3AaIQuTxizg6T9ZKTfHxouvqUKRxsHpZV9
dGX+VBcyjsmqwzI+nk4zucKSLL2/MYo0dWksvlKy447eqz4Z0AGhDIDcF1bJKegZADqtWzWf1ch+
e7UkNmfeYWHxsEx5PNNjxZZpDl0OGinwpA7px44NkOk5fmRsSw1QNc3F7OSPn5ZJihdhXibVU4Rl
h0+LPGGwCV3aea1U+cZS+bjFBqZt86p0//AdcwVRBPynw7p3yNQ5mv2CQm0Hn8rw4iGId0XhGHt/
gODz8QUd3UUmHysUcx1buSMEgt7DC6rNJCycftF4TP6tabbQAYL+vIRJOuZi7ybkW3484NH7tQyI
PxfgIVtXi5CJoxXRnEVejmOZwp+azozQNXlqrn3K6a3YV8RZffLA3huOQrbFbOTlIofn8PqqBuVO
hR+Muo9lNhtBrQ7bV1ilZzBYNTJOVYrd7ONLXH7mL0sIl0jRlulBTRXEHgewwzFBvMT08RCK2IOl
7Uvlfkkqs/njC5MLIxQGO67eRYl9OEioB1VjNhBF7HFo9oHI1J5cqXgT+pW+GQfsyH9+UcvyBFCR
Ujsf6MPxlLMs+hneVF76aNuxyd2kbqD9jasi7YRzHlpxpv5RdR22RDSVdKG9kTADUou0dA0PZyKS
GOuJoFq0+eOr4jvGVOR5EWB0fFW20rqZVzrxYFxha3RUskl1yiB/OgqPiE0G/1t2A0v75tc13p2K
tDcnC+UQ/Y9122P0Q+VYbD8e5ehLwrRjrrHhcNkk6fR8jkZpcZGCzptowNYhlVb+76YJoEG2huF/
ckHvDWXaLL9s1XTm+vFQUg/smbOEx3HOAvinxi+N7lK248T7/OdXxZ1bMr0I3wFkcXjvOOt0aQnX
y+PIcFd2/njWR7JbldPQ/fFcQHqMdwEbnGDuHe/VfKG3UReEGd/HgNpib3UaJ+vC/hsXxNqOQYGd
7nJZhxcUGoWNVpQUazS4zcWsiVm/lFQjAxRrbnn68d37fSlin7t87PncY5A/thWg8KywqiEKJoJ3
SZSP+gtRBM7+j0cBS2wZdCGtJZPy6K3NNAHehlfUQ75Zb+JmflJTan8yvd+5FPAllIGMpWcJS//w
vkW9Hoe+ziBkIQGEy2t1Radp+ASo+s7MPhjl6OnA76Pan1FXi6ACn1BWMVBlVt0mlYP95eO79vtQ
BN5Z6DChjDHj3siuv+w0zQEIetUbiWcOEjo5n0LYSujPHkit0D55Qu+MhakE1gvxYhy6lqjRgxUo
SRI5KGKqHTI3zxLbzs/bIYieOUuoT9aG358ToTnLt0myRWGsozuI0UwrpoKhCtbVjVkTXZBIvflk
lN+/63h8jIX8Ik1OcsbRbCARZkidJeKEwOegBwZfFI9pkDjtWY+Nv/QSqaXOJzPw9zE5hNApZTth
LhyYo67swOFqCcWkMK4jb/fxSq810HnrlGA09CaoJT6eIEdWJpY7jAusRHBnSBPmPHI0ILFwLvUQ
mpoACf2GOknpkknilugwWndyvmqD5SY7i/WwxuLdLmEtcSmeZFM2j63u4K/04y6QHsUwGraWG3ZX
CrQhvTUrGdMdtu1G23YKjP6sjOCP+DL/+uVNNsvL0ZeaqTj65eu4CQLd4HM0zFiPVinsgpJDwey/
kImcmp/Mh98nOO8SZ+yFgczO6w3U8svL1NRpOdYl+7whxge0zRJTwseo2tpDDWeGn4z2zkzQEVDA
msGEtBjhDl8n6Udx1GV8/xStyNWoQive5H0KQXQccyCQfVnUNx9PhuVHHm4qTX3BAi1desQUi3Xn
1zdYBNYcaomVeo1LaEdn/ZhmgTFBhOuoKrFjquHLxwO+d428vTYiEoftGNWWgwE7oei/VXwOo2Ek
MDswHtwxusBW63tJan7GqHnn+XEzqRQRhuzarIaHoxkpNX0NoAm8PmDvK61tyjttqpI9YVrG1cdX
9t5Yy+cQ0yHVEs74h2M5pVkP05DmCy5k3IRWoZ2RjhWf0i6eNx8P9c5TW4Q03D30FWzWj9bdPMwD
C7EECgm3LNfUzO176TRiUyhHp4GXx5t0moJPvmG/PzmHqtqCAeO4v7x7h9dXOAQ2RvDkadJQ4W1m
ZAgmDea9G1FYhrivtn96keRWLpv25WCsnON1UZOIW0MM5BzCx2Hn9EUEYhoQz3kaDlTY/WS81mRl
rj8e9feniFUJoynxsSicSDg5vMpGTQoeJ6PW0EF3c8WHrMLG7aUtzu+Ph3L4UYfvHusXWC7FFkcC
ezq6oVTI7bTPy8yLZd71q3lS2XXl1gKUZj7nX1NsZV+SpprBD00Ynj5ZbH6fQ5QbmK+Ci12qREcX
mkbshqKSbBobbcoF6k3TqxSVS0Ldh/hSM9P4zjcz87M9/m/fcUVBCoMl7z8RE6w8h/c3gewIwhXh
cOnC1xmdID2HDP5Z4uR7o7CGAu4CTSeQsB2OMqPSmgS5pQRHmSWxk3UN3QAS7McP8Le5QuGLF2G5
gy54J/3oFqIOrXsdkCuNkokGERsy+s9QtSOA7n9nKGoqnBXh7qHxPrygdO7qNjORxspssE6kBeBe
waOGx6CNu4+v6p17xwaLKCLWMpYXc/nzX755mQ4eAAMG8eSlRodPsNqsiTgo/rCmTCmPuycpEjH9
qXkdb0MG2ZAvm88cjBowHyvhh+k3y9G6v9CP/5Wm9ttEfxvHwra9rMrssg6vB1lH3ZBVBV2ikhEM
BsfvATWUbu0h49f2Y6Ghi8Z5WH7ygr17H1n3MI3TpMfUejhuYsRmbOXozWoTDhtaj/jZTAwZ/a1h
SGvh0KeIGF4m6S+PKyCZobatgeALy+hMyrwQWj2Nctgn0+Kt9HOwXHEflzQIm5Folvx2PUiBC+C8
madq1B/TxgqDuzSs6fCa6b4QIKThuKT5AGSwcrodYjf5yUvw3h395Tewj9YONx2bReDMgbDTLGBd
nZU/dMQ33P75C/DrMEfrMoKRcWp4ubzeGMeLzHXu8e/2n5Sk3r+WZfmAbbns/g8fm+z7WQP9wl5r
CpJ664iA7mqmueKTx/be7Kf4AAFhQWlSVzkcJwf7nnSVxL8bk1mI7Fq/bcjxoCrFjg81l1355zq4
r0++be9enk7rAWM2/fYlHf7XWYkgpXBFwbB0bOnFhjMaiDTojJuPH9V7K7CBkoEjDc0VlJeHw+BD
1qhYsr/zBZbLspjUFj8xZRY1GP70x9fEy6zzIi8VdFavo4+KjDrV45mkVFCirpuLEFEwHsLiz99o
xmETySHeoIr+2wneKPVOQWPCo+NAaAAmFezMsY4+2c/9fu84uRMGLVgTpaDjdnjv7GJUpVRBz0yY
OsSZzbTuQ9TBAL6yT9aoZTIfLh1vqvGlSmlQRVRHdy6dxl6zOEp6IeJVHJNatSuxWF+F6G6QUWXN
J/UpffndDwa0Ob0jQNbf0KryOHI9NkuTNLhu9PBjJvFVmSIyeSai0lgcHG7d3qBVEA+53RKGmpR2
Kr/a8dTZe/YMWvnlD+eoDUyScowuKJXQDDm6z3UuMTQV/UicbaWRHimynaCYcRMa9mc7SqbJ0YUv
0IRFaE/7m++qOt40+xW8rdaPbC8toHsRO51rvXtlT0o1j6DPBOAq1FXk1BKwQIrE4HHynecrPK5O
u1N8OmIvpQx7RwZjEj0TLlvnawJ4AXA1c2Feppy0bk06i+ZpMpIAvKrLQR83U20bjyomEOlsrDIA
PFVtWFDl6rEK7jW+T2/dkWjA7tTPbPcMGHGqR7iL8ARmAv7+XPBo3FGipowKyn23Ptm1IAHbbvT9
r5lI3ROEX0QSkT2YRP6LclOYfxu+Us5QopkhgCFcyQL4EfZf3S6NF19OGVEEEyqy/GYKyXKBxoCs
BWWc7tQZFTio2E12RiAWkwDqEsR/jPqBYVw0EUhvAAVWE3abCnK7fQ4JFObDxnXrbMQkahKsEYA7
nbv4O64zfzy1TQdDEMkT0/gKtjuLqPCF1WCu4nzs8eYH6BOXQK45ix+M0QhVtRqjybduyRR23T26
3Ny8LrrBtbfVhCd43/KAJeSBwtU3VqkmwaWr3AhhebpxtVNTZ7mXuHQm1xuafiwR4lbVhLG6TrV7
LcDKduaj9+3vQDUZxLpHugDAFOYobsd5zn+AH55+xEWnyXOjQ+HkYUK17NPKhlR1YZGnVe9lnQ/d
PggK7A5RTCH40SV2wCQKBcaCBzQ/+K7YVDng8IIERU9cIWk8MwBVRcGaYmAYPWgq9Am1ZVEuVr1S
wBvzyaCnvzJ0oGDfeNsSf+2DFfe/+D7smVPdLDHoNYkc5VM26lG8gVZWL7iyUKS46Moow9A2ke8b
bJK8cUgzCOtRoFhd/HFKqxvrKk9kRczIXAmuB8rEzxodORl6gAKwhGGAPzE6gbXKrUryjYfE9hUS
W6FdNRxIwZw3QzTeGV3t62QhKTNby6k36x9V5Isngxgjwi4sfrfVLMuWD0EVERZdJ/lwLkBCEMcj
BzE/1FpftSvCMzrk0/4AO0fP2LysCEKNHiVpDGh0m8JExIuzsVp3FBk7bwyDItikKhfMbfIojHUI
Q/lV7zN01aY7A8bBqa+hl3YBgTAPi/iqaWP9FZ1cEq2LfpoNHHzaeOf6uVPvTdgXzSaUtoAzoUgz
9ZImNzEUp2VlbvNSyB8BcVzx2gmk3e/gwyqMEPo8ItAdkvaJjDVDXQSTw8DTbKEXQwiC+y1fEkI3
dVLodyV+sH5dqMIdTu0S35xXhySlnTr+JCYQB3nwOhQcUzYyW1hfuW6134C9mu09nLeIXBqAsJx4
E4tdEAXg6kuTF2K6sFFQtl41hGNI7ZUYDHNV95WdXJaF8JstRAtzwpnmhAJAQZ+RRkZ0BvBDv3Wa
07jqAuUFUWzczYk2hw8z1mQeRoxGcZVFGCu2cQtNk4U/fCjd0b9l7ZbJJkfeFt9rRAGz3DiVmE8G
1syftVDtk9kjdjyjaBA/uX0TZTBVBnI7/AYZHklC7O8BjSTZD1JK9Xu4RraFvFi16LsD2Ws7iugV
vDMwBxbhXX0kbkaybZqHrJzErcA4eKXDxci9QSO9+Yx1KL8C3Niley0r3eLEBI42e9SCqi9l28Ob
KTLN+dlPMP/2UEG6aufGnYzOy1AXT7DxzGCH2z7VdiiDgh/GoOtQOpzGHfaZWwHPaPO41FYhO0YS
syNEvOdBPrj6qRqE+WCForFWGtnqj7HgwE7sENC0ipd9dCIc9MI506cpm8/LDs/BukHAiRtwCIg+
QDM/9CTqotYbMKQ2xnUGlVNfJzi2EKkDiXY2uEmG7sWnnV9dNFlhA0zowt7YsJbYwwrP4ARmTovn
m3SmpPatFo345lh+kNwjeUp0UlQ11NcTyRi4HgJzca13egsXoEvQLLOW9HKL4LkE9zH5M7rgQIsm
nM3GmAWPqT4mL2VfyQcrLRx/q3Sc6F5spDprAzkbwEPGbugr6jFGUN2Sp9ZkdwTP1e4DmNso2Nkp
r+sKwaTdrQAZyFtDztCPZeyr+AzDkYGNJayhDwsx+PHaRpAdrmsn6fx1XhfQTLF0lOkD+WuG3GEC
cuZzO0A2dh+2ZYEjA3k8aTAhLpN1QpvQYSLGNRLlsB5wY/SxJnb1xCx/0tIuJICw7btTpQXYcAGs
wpNwnUg02KLqxAfqXEzJSZ5BDf5Z0+0HO9j12fMQ2vaPygU3+QrKi3gSZhRQzkgrEn1VLjQ90jgy
y/zKspEaNW6sVLg3rFZNc1JAtBlPS95Rw4smuD1L7tsSty2JePAfZGXBptWcTuhMdsea1thfnXq3
9Pn720RXZfgFC2ur9npBRsjsZU6nso3T23l2RxBRgSesIcuFWTLHUXFRh8OQnKIYd9MTeDxYqPuZ
qCWfdLa4qh9yrSXxzHNbOM09Lh301N/AcGTNs9kGTXALeCxroFM6I69QBD79siKD5ocq/J6PvXBb
8zRCtkFOFHTOeU+QEaRNMolMBCsWUWooBiyHO+zlxRhVX9kZgcVclRpU3BOMQbq6U8kk9Ks6o5b4
YHVJE3whz9PudsCfhvSqVnOlb2kvhv0uDiYj9ByjSx8GgG3T7UQUnIZRKIurF7qtLXLtZFLd3oxk
JfZCc+bBwzxCULo+2cap2URT81iGMzU5CdOxhhLgzGexmAfnJLdjiuej7uawMZtex0KQgKY4qScc
UmvdifRyMfvBohjKgWcOzLnlxVxhU8i1b0BRtWGnh1UwbDXBCOcQYgnY41yZ6hekgOUkoZDgY62q
XsRyiwwFGTGMFzleB42WyK+9Bb2KoIHCPu9p57avJXrh4VIFU0G1xU6U3nwJJfqRVdYMst22GA70
aztHrbwTrXKftVaI5qvtDwM8SKt04a2MHWbyzZIWma80jaRBDaauNeEKaYfQEc9lMA3aY1WQtswd
yqb7t337/0S4/1hYiB8Yg1cdW5D8+f+2z03xK6jt7Z/9yyAs/0n1FhybAxyfZiIRGf+W4WomMDaK
ebQWUdsunDbO5H/pcHVziRVGR0rD3Xb4R/zRXxZh959qObgIgTSNoyg6kz9xCNPFXOoa/zkBwmvk
A4sal/OtQYACGDX+/JeyWEoElU7dA7FUgXuz7av50shc4wcTL1z1adPjqcnDFQx2a8fmXj7lQbyt
iG0ncVRQZR1duaomErf8duPasb9eIu5WLvXJlV669tnsh0Dd02RTw87eWpMbnZTpnK2KCfNFSz74
uiWQ08vVPeX102mAXsxmI9os5uWTrnGts6KJv4TavBvGpscOG/hXUTHWi8J2K2pOVpMfXJR0OAB0
lcOV06vOK9zFwahFbISpB9/WhR2sy8m/mabpwc/7dYxrtcWilYX+sLV0P3hwgeByxsvPJz1k2weK
aj3MlnzEdR+S5p2VnqxUtJ75OCKF4avni+Y+62PzamilsU8NzEjsmHGY2u7Gr4bmWpBu+NPUsJU4
EI4XmNcavRiYl8hoNhmDXsVup85yZ0hu0HTo+yzkaIeXpr+PwAEQJeeP+im5BWLeoDU2b1WQwaQN
zBvS6NZTaX2DjKd/H+OUjUGDiW0gO7YUNxNx48G6apR/7six1BlVzRfw9I0L1t682KBntLYBSR0/
q1A3N2FodAgFWgj0cMSy4KlwGnYEUMCa6yCR9kNa+Rw9u2iermmGZ5cGbwXeWzZkbNlsY9+YHJSv
m3nML6La/unSAFIrn1vYc3odpv2Efm4HFBTv6KohGizaWQHUOTYTuWN5XdNHFNnyAV5MB5V2PQSZ
+4iz2xlfSLr111pTiasyM4A7tT1n7rtKBOKyr+0bqMXQNPHrVYCM06RdabHFmhcs/VLOX+dFNNfE
YRrsaOt0zE5HmVpXvcvTIGq63ARtNF/hr7yk85+xQzLy8RLUv7ECOTedzoH91R5ymZxGNAp3ha5O
+gLQujP7E5EG8luWhusCiz9Quzl6iHxSRucid1exsVChzF01A6bypb13XH++mmorRPQrNwF/xQhu
SkF+Kdnxl2AizlUizskiWPVRTzDp9GhX8QWejE3gAIPqJAQQB24EPOkuI6I0CjDT5dpJOIFPicsV
50BvhgZcr1C5X9iAhI3e3qV4kB3OjGPW3AEl80wh090oJJ4VAFacPL3W2rfGbV98Yee1K/uJoLRX
YMabcSJnMxWPwoyb2y7prjDq0WSvdixH3bY2Qo5p8izF0iEm/wKjMbSndEQSBiUwlps2z/oNkKMT
jCD+SQqhfyZCdAg098whNnDPo9r26XiGYoBSvC13PRBnrxtJCh4sYx9HYXPaQ1i+NkPGDeNkXJGH
Z28qsDlfeG3O9fh6Ciiei29R4tyHIqf+Z+4mJ4ID7e6NbKYzl7PZj68k7Kgysb2pns9o4mAf/KlY
VWyoRPvGiMb7gfLLakn+Ymuxo5+pIKrUGz+0OfGAM0yazGSda775dJrOw3giujiJfhZpep3GBLuS
vQCARFSPZTV8J+PZ3wA8t/dSQZDDToo8/jKvmmfCanc6xYST1tBfpjwZg4t09g0CTBv2P3HupzdF
Inx8SQAXqdEAq3GrnQ3CB6ICNBZiRzzy2KJgDzy7NrZxyRmKBOXwjFIP+p4sjevgPnD7BfroboMq
8doQto9AkAJIJEjCH/gmX3Lglp4eOslNxoZpJp2i9Pt5k1t47SDFaLdsF5vvxlzfCk34t3XmR1Qk
pHYZE3kJQCB1+2rVC7e/gA6QrGWp1SdDSRQJNJWU6kepf3V1+EkF3PBHrch7kNS1v9FIgrhl/4K9
NNHn56Ru3AtlRNvA59xqt+Cs6pLAFKew4hWFwQvkLF/gRiAPiJxHEkcxtKbAyCERLTw7cV4j/jgN
0eKcOnQqPSVjSjqSs1eYQpIryVorszs9Ha7TCsNoWyZePbfpeYW5/IrcBdb+8N6eeDMK0T5UWbFV
yXMEntQMgy92NMmVXYgfILpOAssnJLA46aNkt2gTvYJa3VnQV+VGS6pXXZcXnFZeqXM1oLhU4SX4
82pdf600Mj+moOPjo0cnFEA0Dy7eprRw71LNXflLNMw8q3Lj2PEII9WOPC3M1cqdyHJJDTDoRicH
yIQY4bO5fPV1kYAYz09xR8bfe6RXO7PIv7s1IbZJLbZ2kHiZqbwyW3bgItzEfnZJGNdVhUFkFdeQ
qHqceTAUPL+C4UXUZq7Iavg6z08N+RAVNGFodI+UsVbLpGsADbj9cJ7WfNVaBZSqG09M7SnS8p2R
2MHKkjO2yGQXa09W3Zx06ABtNd5RoagxmZPXzSxZzeQrFaa960R+A6lhqwqMPoHF64ARVdn9ddCW
V0bQnUVlD78qzl9sm6BNzCUXnBT3XVPvh1ytpzyFh6Hu/Sp89JV22nOOS5jEBc6yoI3Pcsv1ulyn
PB+Ib1AhLq2s3KuJExPoN7t7iCbtVGrGHfUCnTKTdknD7cfcf6kaO9zqvY/tkePqqp/Uz/9n78x2
I0fSLP0qg7pngqTRuADTc0Hf3eWSXLt0Q2iJ5L6TRiOffj6PmC50FTD9BF13lRkZkHyh/Xb+c77j
RqRSM7mL7E9npMEjIzdpxnQ3avmIYP8293/jOtqrMj67A48ZyGqhMLPburD2TdS5uH7T+2ykcHdM
7gPboesnIfAnZyivmR0qrwci4ifnRJxYu2SbsvhuTXidjdxgGltnDXAMKql5yadtoD9S31/R9kdV
AMQT2gGscxCpHVgo4+Cb/aHwoWtwreRGBneAhF7/mmhkxfl1npKdT1ZHawp8basIM3NqjqatyYlz
u1RtsFeLvkCVvjpjKmrUgx++tGAFxA6iFDtmL5oPshUm7iPjx22aQxIEW16wFR+N1Vwkh5qqHn/x
d9TMbDLQ3Kb7JI3uE/FxJ+i2WHhsQN5s+QJ2t5E5hmY1AMIgLy2KVWWQSIdJ4VGsGTnt2moFvatc
hO0sP/s9gYClKN/z/pdfuLe66t9sa96O7bx3crmVzUKDDfH4oqrXZrGDJH6IPUUDzNWQ5SQdzEGy
74+t6QIWGNc00fOocm7w993MJjWSphVfRm98ridhkMh8X2B3lWgce6FK76QRVPhFg/k4lD+8lYfc
5jWpy7UeyzNfrZA42VrlztHtyTgHKr/tWi5a1eRdXISvlTdOKLGjPDdem4dL6lF/az+gW2jeif6h
ZdBQg7o3Eo5FTeFPAupqSQBjmpRiwqWztAQoS45Y9I8a8yXUSFS/1C9Ja4JVXzuOVvuld96CQFVP
cBmp3JB9cAoMPn6uouuBBiv5NIv0zaqfgkXfDo14rGu9lqg9o8FGx29PbNRuPCS3qbeZOJ1g7XT9
cZit0I3bi9PZDxTf7bWdfkymfz+M5dYIKGMy1sli7qhECUde+8Lpb8rJf8LgpbaLOfxcH+jb0uHy
69VqV8iAjf7w3Fb2Ab5LeJ1Nt6yQAsQt/zlIok3nO+FEH5GnyHjNrw50C49e6m0FtHbX+0c2M2zI
072iy2xjeoRXZ4mWaVIRLTOYcYH9HXdftLGmO0b1hI+SQ4+tPb5Uony3Zv/DLnR0lF6xuTav2IbF
88JmqVBVmzRwD4T3eN9yzgyeC2qpghXSJicHHU6h8KLPgZqrURW3glA208mK3QxFpihGYkJ2d0Nd
nksRcXO/jdKPqmYgAfOZ9ztVGQfZt+89BSJlgSvKZmHdmB8iLoBVkgegEAk84yY3642sfXSkP8VH
2xoE3hARw+YZ89m6gtboeQN/4OJI44mGnkOVUiLkpjvun3stxjWcBD48U7MqG3tXAfyFecypkTmb
tpAuxeoQPweHnnUnevDajww8DFgaeHmL8yD8Umxka9CElvsQcwQK4bxSqbRglvmKvt0bLnjbSMZh
Sjv5ig77lxbyYjp7+1QHt3Ju/ZVRfAVYix3rk1K1+9nxvqz4uzBdvXOTFqIKAFbrFdIkfg7acSrx
lHZ5si0XsL02DXyZcS1NISgc1lUrPrCX024ENZweeD9rjXCyKdqFhQjbkHho23WPHQ2WL0mNrZZ/
Rod6rxu5HSgh2nTuUB8GbJLoJhQZE+sWaxHLhccEgA0n/wIT+zZdVzBxDAs4Nq4fSVcR0Ujv7Vl8
QaJMIX20j5b2tnU9Lcdg6lHpKPeWTveamflPdj1LI+rIDYDf1kR5XHqBEmhu7Ca9jUbYxa1xhFgo
aIECjZp7ayBFP60zrWY+QkjCZ9u1bwvH2dD/cyUN1V5omvWOk3+jYuMm5ii9B367bGzLyM8VyIhb
3DfBfu7BDTp/0IPqD4gQckl3y03X2KoqEAfid/IR2Gi/DfwqeRtcL/+I0PPDogIclDp2f+PidFyB
H14+DHz7q0mpa4+O5Z/xVwT7wKcvamVBHGKBGU3udigW44ZtbTGthYFIGRpeWtZrq1ycv1WTkML3
smq6zTMx3sXyWigpF9/nC1W3Ln1d/Ri3YWx1CTTvkVz4pk/txoIonptTu6tyY6yDfVbr0V8Dz44l
m8sSXrAvVdztIMIbZ/ImNG/poAxj2vzYAWbMHQsj+H0zKfr+Zh65RF+i9DZIxcTl2xgOQ0cvj+pV
VYUQwi3o7lTsrIYiTmiHWXKKfporc5IXy4L3pLy43ijkDyQOBgtywX1Arh+nPuPJFVa5CB9MOkU3
EyTgpc9YYgSVTkI6o+gPSgqYmVPOsDFZPLwZUoe9m8Eav/V+0zB15qaHpTfw7PXxHO/nzutOAehW
ukA4CXrhGhUjWY1RyGxjPtGwlxALK117t9HQG6vUDRAeC/7lnnUnruYuqc5jTFk5G4q8uSAhXUmd
029sp28Z0mW51lNWLH+jPWf2rdwgA4TiObBSkLtc19aOEc0vbVUnYus6fJe6fL6OnfEcupnZ9CdQ
yxxgnhd5bGEIbBnWt8+xbB7gG2VAbGtPdjlU6yU3qZOXVms1wCZFFVv0MPJCHaIqqIqbbGLrzbRr
LdQyZYuluF972utui5nQyKEAvK4fM2gs1i8ucIn3K6Xjb6WmnjKuREaufiuBnN4MtE7tCQWUIzOY
nla689O9DR7Lemgd9o5Xg711iiwR8GRKdTvvqiErop0cAD5h4ikQKoBXXp9nTeWfM9f3m9AdbPxf
SuuMfjD+ESNBQCkg4A+X9wIYbX92ewVNBY7k0q1UnsuvmtR8DJo3GMZjBAKn2lLiER06SVnUSrRa
Ad+K2cuycJW4fOvR9O7obsRTSbTUeHABEP2qmmCEfynsy0wo/Vc9MKEUQS7XQ9ckO4zr/bExVf3e
WKBU4J5JkA6TOZt0QwcRFoiymO0NlKCKWj17aR+oP2+OKoviSxZFUbL22wUii6vjbksHon2o5qJf
yTZJ39Ii609KF/MFPEu3cczJm8OExwAlQUvE/SGPrV+DGwUHqfKAxZn0Hyg/qs82LOILbGkkc9a2
1rHrmxHaaymDV3Bm8tLiYrteuzNYToXsuyF0235G2CCdfnTLsrm++1OGIJLK4J77k1zRr5kd6Mmi
8CnxaieUUe45W+2Z/quWyfC3SWBAhTi+5lUqkuqxIhB5V6WdsaXGwD6VTsx9wbpJzQTVy8uZIUq4
XAd3mXnS6c4E2ySL2H7MIbW+EUptjhl0sMdo6JhHnKkPkLIUaptkGL8tUzt460c6Vdh2RlmwniMd
f1ZVkexUyd0463vrm5JIp2D1Y5UvWT5LZMYYHlTWJPUte5Tul8UKks9REYqhyf42Mt/igzrRQLqz
h54jhtfZ3bp+emsWJiJpxfOFoT1uxoesLdmmiT523kUNgZR1OeiFmwFw6qulG6aZ2IOf0ghlIf1Y
XN8WyDmU/4142MJWgjpbV0MyPaO5Av5mna72VtDFALQchmTnji4yHlf00+waU0Qe+8OxgIrCegoZ
ThykjuV9Z2H0ZIlXH8TykXQPUxfDK8JmfoPyOXuefvSUSI8t38KjcBeBM2eo4SnFNeOzYaW/rJz9
/kpb0Xy0iy6+j4GzPk6i4oLgAOe3qcZ80mbCxRcJuqe4S+ozmXGHa2vzsOTOfGvJlgKxQfgnSa8U
DFxnuAieMIwd0LMnPAY5CoGNxLCnH8OG1FIbqziRhGo6JEneC1OfcpwSm9YHVV+ILFq14A5Dd6pM
2A8RiupwO060D+KPgUez42tVrM0uf2tn+QhliRXsztDBic3nT+UUu75wQoPRxusLFsHznqo9hoqI
sWOJNma0jDeT30eUHFHG2jhU8vCUgUzkIThbdafOsMGiIy4OyeUnFz9uORivWSyScmvWk/tyLZOf
hLVR9n3UDumb22en2W+7L2hxyZm9rvh7YnDAv+GY6tQ2dv6Gr3j+VTiieLecwTlGs7H2ddJtugqQ
Gt+i2ev2mJOa4DAURp8xE+YVMFirK5ODIiHxRtA6+xGDTO6oIBbfzuJC3mk99nhsnYpnaCDWu1sH
za3oAToS5OmNz7hrvZFuSn3A8D4+sXmvKKijkuVutuPlglkjQnY3B/cr65z8aIPq3vKHdqOc6MzW
jvtDJsi7SZiQrM1k5+qzG0DEZ9PQ3omqKPd+K81duhg4WTxv2VVgZQxRXbRGHxqj0zw7S1gMcPMU
/oa3uSutHehrMHqs40DG38UcgeuIWO/KDeIYClYaHMxIbHseptgSME4VTGtZcP1K6nTYgpU/q2uP
3jWZGcYqPiFrZSwbY3fjFJYF4AaNF568+zItmhA+bl3bSH4GDy6jU/enQQPmBGg37OvIpfd0kc6a
urQbL0Cxj2XwWBo9l9mhV3vWiCmzQsLBrjbY0OywqKNnNprZjrx8dlPTMhPqZnA3bj0v915fv+u0
+5Upvc4AREFHzLhkVdVxRIpf2UoDbrLioxrKF6Mw4IW24vNKlAKzmhlbF0zb2I672K+iA3BghJjJ
fbZcPvidiry7scpQWoyy26JpbWZ8XKHhG+0Kgbe7cxv5qKaYIJO5NBT0etGX7VcnlhHrSQ7LzqyN
97ZBway1Dp2Sj3HQqA7KkQqHUXispX8yOXG5CGzQTz12ukFdotiluK/idWFH721GX71qLLx8j+Ut
ok32wvgJOk0qBW3c2EUpVRs67nP+mvnBF9mavdA2LpJ6q+iq2zhWPe9roeSBbStpGsTe/Vx16n3G
IsRo3SFWiNi4L+Sb9OtdT+VGjLS7ma+XG+HOFysPhi1Bo9M4i3g/LFrQm5UvS2h2g7fSZR6v88Jn
/nXsO9G5yMTY0SwKwFY1hZ7FtekFoc6fvtk3SwQPc8v1ujkQRlDhjG44ebn1UCTDZjC9EmCqohjT
agmmxR+zTyqgzRsmpnF4dWhnpJSlxTpEPXLryOne8CnOKpjDVoNBUN2k+GyFYfDQ62FfOGiPWZJ2
l2niE5MX9E8EHCSt72bbohyLm7LLm8cgMs9B0APKN8qn3ppv7Fj/aI2zq2lBhns3WZO9BL+lvml4
ZII3sWWUxaWxPP0TI9xhv+xue+UbH1mae3cunDw0im7ET9CMG5CHxYkGhYzhg19mGuvl4tr51zB6
1CnwTWPTLNaYTc3Q70nijX18W3bJs4OIb2Z1iX5vM9mPB9Jnq6XPL6wI96Xv7ZOEkIvyNacT5nxX
lPu87za9Md5Vctg0Onsb1OJd5pYuw26uLhm1v5/AJv0HQv/gNyOedExLZnEKaCIqQ207T5qbAGAS
1W+mxQk7UF1bUjwIbmxZdmoohpsJo4CNiLeizee2j/rxJQjy5I4umK2kl/eBCnEktwEG3thoJ7Qw
jBER9j/blrXiqq1n+zxNFqpOr6KDWTsIYtaaOpyPGSPDvqIH1E8DGyFw2k0itra0ND2NPErWOtbd
cazK4Utn9HlgnqC9dqweRBpDjFtufMt9MHrryxbxruCRCK5uxTt6FLArbVAWFVubOKWBc7IPFFme
4tw52LBCcOh+kMpfpZU6TTTHMIh3w9ppQEb2C3Ji0xRI6zzYSQdQndyY30JV66bgt8my9scS4qHp
8lMt0jtsOeuZsvEQid/FJSdn+kLMZKvs4mVGfFSJLZ7HMjiOCHlwdouQMOZVFuSLoBO7f9Fz1r9q
8PV5y9bFT0ieEvmztxaOiZPXte9ZnJycOmNZwIZ7WdFTMW49PLAbzuX0agh683rvFc/TI9fZ4plf
BzCenNpV4x8mWHu5g2Ks42Y9ZvGNkEfqAk4ZAtL9NJrQMWZ5l6U/dgGsPoQF4ty1s9p6UF81F8L3
VNn6q+u0vFM4bX+oTx3dDSg1vdZ6vCrpaRuArOcriO3fQCQNiYcFF/CO1J5QqRC8xFxBjBMbcuNO
UKj1XsdSfppXza3gp3T5Q9fvEyzTzlgxt3X9Bl8lNMvSwKxkV5gyeS4W/cg2xdpJe0J1jnp1ByvL
h4CamGfM9WD3O4+FlFOYyzcNBjYanFv+YhiN2SNmakWNBJ3DIJri+IQZFynaiH5Ry4otMdqkQz3t
bAazVQIb7x3j6jydI0fMiJt91hksEDWmzXr4f2Gl/zGD/MOSREb+/5T4M3uL/2oC+f3H/5hAnL9I
NZHhJdh2hauBBvunCcSy/yK3cDW9YwYBJ+OTffxPTDwmEP7HxO/S2mmSWvqnCcSi5c/BLU/Lnw2D
yade7//873/JefX/9v//VzWW9zWVwf1//AOa0b94QHzOS36yAJ8JbhAJ4OHfMjZoB0OMJWvr9NqU
+5pdXbUGCpwOb2LiJ4N6bXQ+qmnJWneVBppqXSOP2/YUBMYY7KTbNupB6Mb2ziWVy9nBxF6q/k5a
m4nJmyL2waXHo78HMtkf7GwUFVtKF/Cb48cNN5TFTKJtI4tqfPFyFv4rzubJ2rcLzfRrS49J8NZ6
aY1yGs1pNT36rSXzH3/SQMJwKnhYNmCDlv1Pxmb/Dq8ALNykLqb0B9g97vjO7brgkM0Uid1xkKYb
2tYs+q9pafYuabIg6miUMkYOmVjRk+lNQbejOk+jdxpPtKB849o9Ky+CVNvlF9Sim06kcF2EwSI4
hO0++LuSmcpOwOQMTX/268B/MalzH4PGig8aPRK3zPU6tpjes5Mmr6Tjg+PSBn21aX7f5HBy+uVu
BIzHPe/3na+6Xv8o1xH+C7Mn98NIGNrZFlgf49MU5O3RA4jfvzhGhj8GFz7w71Sr6WXJuwUBg9+g
qw65rsVdbXjRzUhcrd9iQtWHojYACCPKl4eeouUeNEBnPfU91tVVwl6Iq9cY+dGBB11QszV0rAdR
4l0G8K5rAEFWneivzNep3tbg1U0MHjAM7vFERmJVxEH/ZfMcumXLxdlNRDiJyZZ3RRGW3OLf7Xac
P/PeZ6RJXfqWiuQ80UO/7nOBIp36rfsQGOqZbnUOudQSv4qes2NH6ePUZ2Gj3STZVprk5LejR0n1
OUD7bCepABnPTabh4RpDoN7S33qPOfflDrRVVzDYXDUiEE0Re2BkF4cjnvbIhwRQ8Z0eYEHjAYRx
iR71W5vKf+tU1AmiWdFEH6BfaYKerPIgk9gc2FY+lMNOLJ5ADaMWcUEbY0V2Vcq837IZN9PU/nb/
6GkGVuhsY47YHF8RWRbv3bseePdldy3tSfHu0eDji6RbEPsUG3TWIAEuSzccQG7Wa7sQ8Xn8UwtE
KRJoz7miyAilv+/rryCaxhgFR1NP1zABpc8i7nvutizMCwjl/lLj6ycQMPT3vRmkxe3wp8MoMU0W
mJHVEYr3hE+7gkxHK7iWH+Ec8Q0uX6L07INLz9wpRzHb5VJ1O9ZV1a3fIquASD8nkh1KmI/Z/AjU
1vto8pbLVWbZ29iTsNgreKjoifkX6EIdpi1nZDhc2ySt5Wrf7KdgSyFTtTfyvNxluPJBlJmei/yR
j3VFjzl8afTF5WQrH7eJh4/iifoGNHQCSXx883F8If3dnXjGZXsmO/dYZXQARcH0d5axpdFN9FQg
djzUQOqPZuHxutdQvPiZA+qruP7UTIqBe1c2Wjz59FWVFOR1zs7kSXicfJmzz4+yaTsbCgeQpd1n
U3bLJWi4a9K+M9x0c6dWJIHca1GxsRsKKoFWsALUq1M6jdqoViBtpazq/C3xE6rAbYoIhh7dw6R8
h81gO1e7LPfZ8AEhfLcrzAvKTh3uVw704MRnwHJS2wgbEflra2DcGxpW9KbdGwe7SI3zqPp7C8D9
KkPpw6Y0gffHiLRize2ysuqIo9g2m3pPNuOaWiaMKp0ONgVW13DhPrpy1XyetaG/pDKmvZRt9zD0
Ot0bZuqvwF+ZK4PxaWs7OSOSY1gnJ/Wx7SVT8hbPWG2MevLWFAt1zHOUO6dl+5h7VPiRF2DR7rvx
biGihyFwzG7TUtY3mdF1D8Rb0oOiXeC97NDIQkyyxlObNF+2DLptqqfxLfa98QJQRF+VJxFaLb1y
XnIdcpzkZFYYj/zSZJ9slOrgZsVnvKiUBkv+8PUjb139VPwR315CSXD1Ouphfm8AgDo0RbFMFME+
sd3pMGrPPuvEcPCg2e7J8VVzUF3aHIcIaJ3d9evFJczCkSU3dTdWe6fnltxKNZ1HNxZHpGBMUXUS
7YQh7b0GRfI546LeWD0gdrfBIdnb5bgPluHL4y3c4GK2H9pJbUscZTd5nFV7i8bMk7NE/jvLtOul
HNc0NhUjRcGMhnoVEFa8byrIA1eD9LuN9F2Ehd/GuyGV1YGkgLinHYt4cxz55gEiz2iFczxVL04h
LzUKLMVXpv1gQJPAX5e0W9ds5rVhcx1UnvmoOuntRZm5ZArQRMp0QvUzuZnPufCPE+mq12D25Dqz
O7ydUn9jsefRkooOD7UxRMhv7C6QKIFfq1UTZeLRzF0Te4TGJMY0ND5QtuBtkgmoKI8uf9VVFgky
sPl8gBrjPODsYeFnLiKMu3q4TazrKU7uukpWBt2ZiBiL8C4tCsONnevs72mJRX9DWClLZc6HQIwp
ax2vHrGCd9t5aixiT0hHWSEaJ3R9jh36IPy4s+L7tJtGxZa07yPXoC3TyNrCCwOZ5h3xX0oho4Lr
rU8WIGLgprk4oZ+ONxyvwyO+MMDb+sAVIhpZFZjJeOu7Rl/+gsLoRp+2C76cG3Esh4+ht2AsLi3k
5LYKtprpG7Tq8FFgN1x5wZTts16m9z4roxUJouIplxVOHyNdhLk1UXyxD9Gbsa2qKStXIyUlD1xB
5LrKI+ucBe6w6TrZuGFTwnyXQ7/s8wW+6CQUWoLXEPHzaJdwVA91f/BFd7DSUR0MY05vlkSWL9WI
BhIWjVd/T3bEYCXrJLki2Op1VLE1Fm3xTCYqoAPF8I5XWDmJ/Tw7G16cfTZtKZ6NsZmMzTBIbIL5
NByLackDegwWtsx+ML/2PQmdss7LLfq4/JUh761cOzV28eJ9TlHDFBd71sVXBeau0h0evLHmscFf
yMcmG72RfrU0MUKIORXjmU0mLHcfm55rE4xxFeC0MfxvG0MW/SGT99xK6gSjeXismGtYZCeZd+nt
a03h9aFl4hmewobQBt6qSQ6npu4p12V/Yj9OTlQSEDAK9I6FKpXzCF7kQ+vg0YLPfd8w/W5dWhHw
0yfZfZtRqkjlUQ9Tu4yagnaVaszWbueWH1o55TnNXHtPLrQ5C3xhK0+26a5IkLrrRNk4zjp/fMJy
pm/oFiP8S4GBxL4s1cHPqMErJQuEaVm+jIAiAxYRgMwxfrwN3kzbUqSChlhYrSU5u5ryjiq1uLEP
0AhZfhWBuLiLb76NouXO3FsNBJWRHrLXyW+d76XExszJiBEIG2vBCzjmtwkLuXWkBVYAN7Oektm3
z9KYYvpIo+wrp3NPr+Ox1s/KNq9uyvJ6lJdTsqlmwz7PcdGfE3p2z6VVRsecvyJYOTggbmhncZ8q
a2hPDnflgiqRHHnAWphjiCHjyqNz4exAFVi2izCGR2VN9o7WHTwI+UJVz4pZI+o/YldhLMrt2pl+
6bLyH/hJSRFGNSx6wngUjaM2219+2w7y3LV9N9/NkaljerANy75jY6h8PySvsuiQ0PeErk0NBmtM
oyaCCVlE9OskHnvMcCk3GCdAt80zdQzKlvN87PDXnC1ac/tNXAp2FGQEMWo7MbULW08FuR8qwPrx
nmV2sXEjSO2EadlN9Wm076zy4IuWA5l7AQGU9pXfCyvyxKK5a/hGJQYHIO2JbXMoqTu5MSZjPk2j
/Mrh+JznRQaXviVAVeZ9QuUmnYTDRLDXHSUIEjx4q8JitzBYRryWTXZK5DyFuOqa/ZCkbMm82D1I
Wb4TermMtqLm0uHQ92b1jn+5XDV8q9c6Jw7nyDg4uKOd/PAFFY8xj+6Vg+b0Pkw6ebbaIMcgYeE4
oUTizMPUZeSW1rI1hJl+9i6AVx0p8Wk2DgL0ZNb6W/cutRFOZ8wJVyUNEEnNXAfXVuF22S1TvPtB
JN5cjhObNmPl0Dzc3lnDmBWvZTrrXzF7j3qVajoO96XlqvaQ0Nv5GFeNZ+9bNXkfIwEX7FAORtyt
U6Yj2SBR6GQ9A4BGNqJg/GSkNVfYhZVhtzGnqwmtyEmKMdi5dbuHBsfSjc71dNxUccJH2CuZzA4j
4XjnaGs59Xcz5Un604mp06DtYoy+U7cTQ6jba/UuVUGsBv3GK/2bsZq95NMbSgczQ+J75cXwFC8d
lduk1ChX4XEuXVDQC+kzI3QtUycrHOaRt3bY/bWUFYyxdymiCKxaNvVNfLEkZT5nR3WNXKM7Jngc
lxT1yOCX+qVcWdW3Plc/F+O3scjtqJY+2udZ4bMNNIjZrsl0ODcJUiWuZ9jxXFZ7u+32rUVCLSzH
edwb2fhCvX1xxE0VbMQ8Rlt4/hjwkzrdQo+jhSbKum9zGZKPUeEF90CQvpIuWzYN26FdZETNLqsq
DkwP90jY2tgtw6TUxdesojgLKyGKvUP9ycnXVbDBpvdWdFLxyUc1PyZdbxzjydYbmWPkJqeIi4bE
CSaQtv5SdlmSGmQs+C5TxXbBtvH8lnNJ4QzA2m5vyG74mYulPoLEjL4aFBSegbIRwZqKHpgXdIQ2
IcpKixNqWJJlEztcAjNTNDtIoPPWRQcx8HzW1s6O7eFS4kk6zVasdjir7Xsc1MtmqheL3eXw4rGS
23oUqrARzLuTqrE4D0tl3/hzbp/jPPOAUjSd/xak+MYW2xy+RG2Mp8Lskq22oSeWuW//GM3QnRI0
mocYj+d1NeCTKp7x11D9gF9wJN1Kvi4hWwb3iPs7X/itLFkiY9bweYWji5g7btZaRKcJLtea63V+
8BLRDxtapwJsFHNGj1wkH0nd5M/I5Pmh6nlB1iUzzUFG7cxO2bYO83zdOYESOCVTPa1t28r3A+BP
gh5Ds2lUOrBB9f1oH0Vt856lv5N/hqrG4M7si2o4DoYhJYOkJPuI46rBBdFeIdO51TkBd+KiDoY/
OLn/URz/AcXzv1McPz7Lr/TXf9Ucf/8HfzRHIf7CMuGD9sLhAwhLkOv60/9g21dd8crZhVvj+fKK
yPrP/gf/LzBTgbjqjgKMMSyGf2qONNP9xX0boigzbQCnCT7Uv4mM/53oCEv6X9kj8grOlgiiRDy4
NgoIJP+aPBtweY0GPuuQBO4QrBOi++kxsK/fcLtPqQEjqyCZvK3Ojf/uO0u/tkNUBphGUyvGjErw
cvqhpoui3syv4pYD2jRRtQeV+r9kNToptfdlXCa3BW3JXFxdr65f0iDye3K7cYAbPctc68MOOPHu
S2kMLK8zyzBXfjqblyXKRXwIjAq3fBQtSXWOUwOut9MyVm/KcXpzmqqatwskLn8Ln62khXku6a1d
dXZmdXjsBy3QAkh4did2lKyLG2vqaRsr49loL9HVqchUamAo3JitG/sbMKoji8fEq+CKcsMMLdHG
H/Vip2Ftu8E5HVTytBiW4mA3MQh3/rACI6rf2r5ojnNQEQce+/Gx65eGwpf63Wmu4Zax+qGsmsjG
bE0neGI8pmZnWI+gPj6965ac+oflEAVlsU/bqQOiU2dn0xzvjNQBHWqPc+hh5llZARVoeaKdfaWm
8dT3OdATU7zPQ6pWUUPcHUSNd08RV4SrlsSJS7l2ZLbjvqLoezMn3Bu9RZ0Ivqpj4lAaj7N9OPIs
Ebu8U+aqCSZBdI0VNGMXXTytN7zRyRWFzTBDCGG8a9sV7hDU0VBOtTPcDYWb0x2VDU3LjsjwM5E/
a5c00zb3et6osGtMYKAGvrjgnTRs3p+CHGoGRjs0AybLbvQCHeDsKzvHW9mDYE/OojFWd5mCgmZk
8ckhoDntu7xsC3yv9X3VmlG88d2xiUjP5FjE6pGVroQgbIcWw8aC6aW13WebDmKai4YnxBdU4swk
2e+zE9KGM3NydhiMShThqGNLTLhmwBXk8F84lYM5EyeLHzykKaG1rWsE47nPDLXWkT1dFlwBpJqU
34rHJOlsLE1yVO+qi3xnL5ohjY7Ukovs3OOmTY+84bl3gxHjiy2e6RwMEY35EbBPQleY6D56VlGP
tVtJbxvPemLvGOOb2kdET/ZQfum76/BPJs3wa5GDPORQqF/yq7Una2brnnp0DOEzDfKCoMAqqKzy
VPoGQpMJN2Yta1ExZk4pFv7YgBqyCCz93z0Go5RrS8J6HZv2zpq8bEFb8q793AWhfCqccjc4QMdo
7Hs3afwBXo2trt+D5cZRMTiB5rYdYU862fB/2TuTJLexbcvO5bUT33Av6sbvkGBNel13YO4uOWrg
oi5m9MeRE8tFxbM0ySVz2ct2WkQnLCIEErzlOXuv/d2AYkArlwxFWVbGo8YfVz417lyVB0Vp2PE1
LDR7bZqC4o0oePIKu8xUgw/wJ7M58Rbkw2RUG2s/djJtXBD2ORBZmaXcX/XOudDKEolrPfSWLBdd
d/ZeF32E79AyX6bEQuZaTs57XMpd2jfqyAIlOI/PDb8penscKiqs4maHR9h6NLEimnzPAvVop7/1
U2HYCP4pMmnMS2P8xlqgHASrTkY7sOW6RYHcdM+ezTFGDtvLAfU76a/NPvZAUjAmmtmPhiKq30hV
CEj0wx5Yrfo+SKTvoXS2FuRIWaXPjhF4Ww33bkKtQMPNpTCrhPAvj20hxDWTl4PXRBa1Y2PNJ++P
bn+Yzc8TUqZ409oDFvW+0X0EQt84oGO8QVG25EKi7yKtQ0PZD/M90qpLrcSZGxuqoT7HrWDqMuSP
znQgQlJby0BzDm7SGgcK4ebehCX17naxxcIZkkfY0E/Sd8IkgHSNgNQ01sQYW2vH676nYer5Io2n
l6otHhutJ4gNeNE+q8pyXTXYjQWhXNNc8r1Ti6gVw/oGPjc+0fN3F/NQVEgyBvNxQPKxKKZ43pOs
Xq+GvKcm2ZdjCGDF7NMj7bzZpybfbLNC/+7FZXTDehscPXdWS3Ipz1YCEDbLmtbcBtsvl6qc4MtW
2fNL0oYlcABnfjHRi2SIwIPkmGRFtjMtO712a7PY49a9xG3wMVY5tlXHDdw9nNrymLcV95+xa2mq
WPImnd3uqbJp5bLSurs47cM99cjgnkCuEMvu+ZZQReawE1MzXMZsMdykBzEZy0Jar2lvec/GxCHb
A1JwhZw8uZ6wcRIfnK8BpBjbMYuLLUJe7agouy9UdPamDjYvEd1mwydx7OPYt4c4zpwLZ2juiiDX
LN+gaWWuzNn6cKPxxqIWsUOB12/qJDhGU+938JQWbVluSyVfleiWwm6uNKA+lC1gQ1eFfgsxaYUh
7zofq0MIjoa+1LievWk4cNuccTiqchkZ7Tapu2qNyD4kfxMXpB4j95clnS1+NqJfphs5scZPqe1D
mwafpzs7U3Az5/2bD54JXhStmSLT0PQ2UeyEp5GC6Jpd/6woy4K9PebtMgQL8maKrtvP8yw31pSm
ftQ75UnQFnFKgK+5R6E+s6Z3FGPDtYsXo46ju7qZzEWhyUtLIe9W5XDXoS3AwabZA25aGlaB0X2U
fXmdKgUABxtUa7w0dU1cZrRvSgW+BI9cMrr+CHsnrAa/7/TLuBZ7mkds0ra7NuI4PFG1xE1RJzeR
Ux29ZNhHxBav9DoUKDrLBwQEWzDKS6vRkMtZ2C7Q/x+Sypt2Y6qoL8VNMW1It71PkM7itJzyteXo
V/bg8l3GtVdS0CQgg523rp9haqGYG3vbt2gwTOB2rWgV21HKumTqN1EaeHcpbBwcpPGEQbMKH9yq
iLWlQZzWvBYqJL6z6BOTuHEU3wbSk7iNdnPcw0sB+YIBDPZU9iqN+VIhZ4aPmY++wS3aR26Pr7+b
mYZFUkfvcgizXdUKnJonkRqUhDs0NIveoJwS5VO6jj0hWKxT/RCRIPLoDu5Eat0cLHD85h3EKSeP
7Q0zSK0BXxg7d2rRdSZdftnMXYRV1VTdXnrl/Ax9Tl9b9eRlfh03VNtBCFxrBasLNbNhFmhOk9ze
0EsfX/tpcqG4D1LjIDnT4qJSOBUUTLEYGBiiZe889pSmvRU8hYS+ed+EV7ps28uZXusW+Y5x2f1I
88Vzg1JoALQNBEn1CS7Xsw2KUJwSg7KYrzx61hcqqkY8ZxQM5jGtzhl8eGI7fnSZC4+bMfCYJsjM
c3AjF/Ww1U8yMo0Fway1P5h994AwILseJtypKJAuU4gCy8lg7M6c9je9VBO6W6s+TVZ3E2vjc0X+
7LXLEXxpluklR8DxaHaVS6p4iFp9xJFICzq/DZuEAd0KBd+tfsD1U/swLY5Sn1Gzm1G+Ajyg+9g0
wktOLcRfOMXFQD8Sv8iEoblEIRojwsId/z20tdfMEdE+cvpwFTkxbglt19jJ8GphBfKtBp/WQNEB
Cm2F4FOycS6GcSju+Fn75zzqmqMWeu8jGJk1Bt10WzbWo9Ka+oIrkEF53ioXml3cCp2B6kwOGOJU
ITMzS1ZX7FlnaPVsxljuozk6uhb7CbphlWyzsTeu6iqbbwdrTvcg+Qx/ku4pIwEX4cMY7nqDvcSK
p+ku547+KAIy3wbboVVDfLQPh41Sf4Js3Os1Nlev/TZ0xjUEC/WUnxV2VJhejFa4S3vQ8+sg0NRK
5GP47iXSO5burD+hit+AO+PsZ1flUzzP+jIsQvcG4MKtTlrGUxt337RRxxCaREuvTqZnvenXST/E
W4LCzbcybcq9hfbupu1EvSrqIHxTreO8wbvrLuvINO+9tG5cEh2JVlchdQLiaIk9sMv2ttPn7KAh
nkX/2nvdByV2ugt02bjT681Gax32NPqPG1tWzssEqewygyW3CG194BgfVyhVzeyORFbuVVk53uo9
/o+4kxtqgwK3GOYMome0ZyKNi5cmraJVOdGITscuueyp4CwbaeaXmTvpz3Gey7VuZ7WPOvWxN0ax
GQ1C4zX0niWwJgAKIXZUCoq7zvS6JZVB3E/BHCxLZ573me6Um7kR8abqY+iEeicdViSvDihWin6j
cDpee13ru9Tjl2jZQQfZpT5fpQh0kWJ3MUG5WnpPn/pMYbCtDRP1JlJps590xOik/V1HEyrIMmqF
PyaY1gYnsg5oFT2Qc4SLxwjmCM5eJV2inmKaa9dtXd7BDqkOI639MAcGltp0gl3umlujdVOEG4a1
UjWwBM0IvVeriZhvbvfsmmN0lYvQPlB3k7d0F6OjydaxTKG/+nYcgr4Ipvug9PYo9AbMVpFxk3BE
Woca+c+JGDPfLmqFu76G74J0OcZqHUx3fZ9EJpmhAnEvNUxzLUwufBMbzbeEsOsVR9v4iizt6IZr
OrfLwPGaCxtDPKQGrCqJoTrSn6PwUCEdORaBpu9jemsLrjA4AHC9s95pihXEnK/ifuoPmjXEx05U
N72B16UdBHef0KIMoOXWRVpl4clNSjxlXLLYH8XZ6FmV5PbG3raakBa6OBb8WLbNOkmVdVOczz+E
JhAoKdU7TmZmaIU7KfXwOJIyRHQI03M3oL9H4Fjpa6NuHhJ0IQtAzdxD20Fx91blFj1jzEaEB21p
jeb3KiygvEXyfo7qblFUJo4tMY1v/F7WXmt/XJTjp4ZL/xPDeReAW1pSHI3WSW7aG63vFeHps53v
TJVkK0hSee0nHr0UroPwz7CrIH00dDLjyQeEoEkDZg9d0uIYHboLaDLHkL7FhjLeCWDJjZRAPRJd
iy+6yL0v494XeuntlOfSYwIDMFbIiEjl400V3rUXWEh3uj5YQWF8pU6CgrvM2o09peYBd9YWefgM
l3JGupW99PnZe4BOpLmE94DaPJbLWUTO5cQx9kB5nWaimPEGZu+RLMJtZLXd2bgNcJ1iwUvgoOiI
M41WQj5vtMk74BpStxruuDf6JgGnoHHVaSq9xRh3zGwHgAOOx3VoOvkd6MI7CkfNQ9N5w2XHPuBP
FJq/cT94dZV2UYrivWii4hUcUH3MpnNQmZFgNyhDRb61fuZ2arQVoM25cBZhNdCKfoyQy2wIULBf
E2FbT+Ng6hvaf8cMX8GSRQaDj5wRx6JeAmpBi23LJfzFKEW3gE34ZJvjN4ZIwLQwykvVSG0zBoN+
jIsSY7kRrkqjTOi5ZuYHVsLhzqaos/CSHumu1ztn1lGNqYAQmDBOx22rGe99nlXjws2RIshKp4kL
uvJ+7NOWdTuqr5JGtTuubLbPxqv5qkPPr5QEKSpCnNFUUZAs0OD3rKxd2zkAFR0up2+ZFV1Ac0Ij
5YnqvuopjQAeIYW6GOZraZrZXqWSG7D+MaOaW5O7QMCyznzwVaI1t2qavyUBjBh3wljVFHp9KrSc
vdKtEFaXsljVmoX4Bh/PptSr2nenfjzI2dM3IeAogXlpmJxHjkccys28AUKJwKyFFXOErFNCacvO
/ag2cF6Idy84GkYf48RefqY90dKwyUVKRrVyAs85lny5paumlR5ZDxnBeosOqzztbULVvM5z2HQN
hF1NMb5mrRgvmqrMthauCr/K56cO3cua/oVzjOck59HS/I4cQlvquWZeZ10F8xhPlC/CNj8Rfmz7
mLudfdHG8jYu9HLdUK+npHC+1yFGpPHnciesgJ5s6B6b3KtZ4x3uGSu60deVGqAB1Tq9XOnmW3CK
1a7KcYKL1hPLOpYfVKBge1jJbYMsd5EN1rnQLwOacwUkhrQWPtXND9kn3jmS297m0mm34Ot0Dv4I
o3OvvrJl4lBpkfpysGOLPbDJ9wPnpwvPbSXkjgbGBInbMKbQOww+tnFuTFhtlswfsI5j0V1jLijx
DHgF5braozyaNSg9XU5HweAF/mxMjt83I35JC0sQzqYl+gAYMUHrYJJVSLggEC/rSHthxwNVqgb9
4OKj3YUSjUgODmsq8p2KXBCP4ag2dQn9KwiI6jFYH878JzfxJ2CnKzfFypmMVJYgqImNcU4oTfEI
r7AUNavcau7LcHyYQiqLlBflS5jVb1lpX8o8IEh7toaHtvWa89hCUYqSYUMR/HJEVeWntvkd6RgQ
nDJKV0Ntp+SROi0VH3iZtT1Ue4mS+xjgRlwpkqyu0iyh8kqPpwnHAUQJZv++pbWDsuh17IPA2HNn
b4ODnCLQS33VROUmBWDbH2WLjbWCFWytMcl381UQUomHJhToBVwDGcJSkXTjLxtjTo6xofNmbZSg
0zJNqiagbub10UPlYFpMsXDC4fTIHX8akTVwg9ZHA6ySnbtPw9yUiN8p4j7C31R34BqBXFaFQsnZ
Sby6fh0q0ucTb+RO6Eb0EvGxGE3PZplpIfdKdzhL4HPFktfoGbeUYUpuld5g/NRaynXXRCMM2j6p
S6mx6RlnjBKPb+V12xNZx9ZgdLMvvKBDwzDUUu4rmsBcG71WRAc1WUa/skD2lj6Lppj3oLjkmeU1
ZTWsVOYSlGdYwMfc1juIz1ogL9vEmT5629Yzil860JixObMRYkrLV1T+va3TxDgPivAuBx+97ieg
2UF+CjrnPhPBvGwyCnDhkNU3RWjtUaiCssZ0mGaiXfX0xxf66HzrWzE/MBCGe+q3GK/0EaeODSDv
UTQTRoKEUgdpAuO6GWdprmSaWwuswurkJQ3x50sYYsX5WO5Wra9lffIwBhVYdNl0BeMBHsHWwxMj
cez0xU1MASlZhT3OttuiHtRBpyC0TJGcLJo6zB9TFEfDIh9UdxrUTFsiElu4FNWyieB6ZXLWgBkP
5cPY949Zmd/lFRwKkKjmTRdr1o0SU7GU0XQc4cvgtLWLZ+A8nC1a6xYzBNcCFsmIRUnmm6pTxVXe
RmqXehoK7o6S+QPtYGdnKNdaV0lcP8k5mj6MoIA1JWOAv4ayoS6VwRNW9gnbKqpotEN0Ba2I/jlJ
7x9e3WnTksRuBBSOhd715BL71Sws2vnfRmlLlpBZWdNrbk+53NKkzeSKo3hlbY3OjMINgx7jVxw3
+PrxKIzNLo4wSCDzUlVtHEYJnXNlWyKolmZckZlRSho/XJHtkiJuYUo+7qJH8urFLAiY5XtyPAFd
5AkNzLIr7lLTqkdqamnMrgr/KkVqMPltNc1ztSVdEhI2pRlnGI5uNbzSCgqAOfDbrNvZi5a4O+fV
3M2PY1ReUZreh7CZFxICPYLTst6KmUptrifurqClxJWdbvI8TPqeHkVsnhlKnDqtYthAgLDWRkgZ
22K1w5kLwbUL3ZMHFvSCfsdi4LryHNb1ZeYAbqr6MUdPaxKvnTX2FrmEdllbSH8URclln7igJ1jd
hbW0BcKHQCm3WagmlwdA6eoF06jzFOLyO1bCjFdiNoaXqHKj/UiJFHJGRFXWoi9xbPMZS13nuRgv
x3Dfoevt1gP9Z8XvE6NU6SS7vYrCVKMNrIxlWpsGhO1IlyTPFmAgsGvfOK73MkPRuKUxcMyF2A1T
pLq1NUbDx4yxZoPjRTEjshTOhypWvbQDAOFt4yAlnOSS/VNd9hZTdzG7mrlQVKpQzrQG9Xhzgj8l
Kfk8zo1nKUAdlHFHjrfPOMu/NyU15qxu7aMy0MYympDsF5xhEvKLTyiY2rdeuZctajM/6fB7ckJH
96+P4x6hPMYhcO/XUWlc2B6Ow7qdiMuKL6q02dbK9g4CEV/NfpRUl57bo0WiOwA03huWdQrLYJGF
SixLZF6rogVmqLFF36Grv6DbwabIZfoaSF290CkC3mA3O9lVvAZOvY9p59VACsCvRsVzpZUVxWfn
1VLUqU3CpXCWJeENUjJ7SxUgus6cpFx5vSk39iip3kZ8aEQiIKA8mMwz/nmvfy0UhlfIDluUgQbq
3ZFNOrzOEZy/s97mjxASB2ZjhfZWny5NrbF8xGUuqRxUCPzaSKkiGboYtp2qrVvDPuOxdGJ4d3IQ
xtZIRiCTcyrvqMp+H+zwPrd02l/Mu6OFQXkLwXH2J4DjCy/3LmzcUleh4jdcxOezQmZ1NT6x3N1V
I72mGvOCn8GgXAQ94KiyBYLbCav2hVD5YdSg0Ecm6zMT2tVuM7esbvs+vYlzDrFBCV/Ipbe5iEQq
fHTg8y7MoB0KKJk7sL+PRWLoC31y4ezgkDzlmuQSGNSbTJrNW1i33Fm78MI5v9Ra1A7mjzrx9dyA
ucxpTuXaU40zbtsHHce3pHyIUgzCqSvOaK3hdUjEvHQ1Tu4+Wj8XEmpDn9Mo8hOaCNs3Q/u9cCya
NLBW7wDXyKWR9ifbgnA0g0vZGWGw5gtSjraTH6Wyi0JPqR0XJAONg/bimPB/FIvWWTqcg0uZ88In
iju66012sUMKqqW+mBqOSUgy0agecqr9wUuNrddatRlK5kMVZNOi74XJvgvmGzhwOOJnNw5wv7h6
eIrTLn5ye28HuYzvaXxEyTLFMGBv02koW58bYVS9BY5uH+rADoALdLL5dxru/1dq/AtRxFdKjU0X
F//7f36Ravz4P/6RamjOf+HgMYncFnSAJKk5yD7+0WpoZxKwY+tE+wqQSEgv/q9WA+eY7fCfc5JF
x0FCGO60puza6L//5fyXwElB3JoONtbi3xj/kVKDZ/xECD57G/mDbHqngs9GuidM5J8JwUk7kkcE
lkCrh/p1JIkvXEKm678n7XxW7Ma5eWUJMlh9UIRBt2pykjoOMcTHN8vt8mmXts1Q+D+9vyuOX2FZ
/OJZ+8NnOodHEovG37b9ybGGVKQCZ5ed5mlSt3mmWc9qmDLPh2mTvpD8MNx7Q+Y9WVaHfv3rR5//
6H8+0O7bf//rn9dBBqHBu9AhnzifXkdG2T/oneRUcGNeh15hHcnqOW8GsX4FQi16+88fJ3XUMbaU
ZDx+Tto1UHWBlUhOrplx+6Pbn78nBGm8BCySfu/kzrevn3f++J+/3s/PO4+G99ebuAixDor/ZSSa
XaM3OwlOh1zSdLVj49Xh0vOPXz/pTJb+7UmSF4gvUlqG+KT/wYen4B6kJ0TW7SnR0nyX0D38S9jo
r9mR//xauC89wip/RIB+eggkDK/D73Eq3a7coPcUH3UV10cMytmOa2D11lX24NeZLf/y7X71VP77
wS5z17IcQcPk03tEe6KjgoxOXAjpb6qCNraRDuGNOwPXKcauP4wAVVEA2tpNkJSVs/h/eLvUbxii
JmwJ+WmGeE49pZbO89NSp34cD5twqOr/fC6QV8oS43JKtVz7/PZ/Giyp5RIrUEan2I2t906ftA0C
3uR6TNPoJFXdXn39ncSvsPIfLxXjK6cSdBU8VHx6nhzd1EK0c6JuUB7qUWlPZSypRlPIoQlB68qb
8mYz2dynyRjRmzVxt5lDEYS+89cf5Q/ThOl4/otpafz28/ZFz6oJeLztMhRnKjN91AIYxLyy/8s7
/sOTDDjIYOANEr1Zc359xx1stSLnaN/LNnwy6MPsasrI64F2/vbr7/Rjxn2akXToIEELwyQjUX56
vXnFSuYkBnClWNy1vMoXR6Xum/IQUiEGCG1yByBOLzsuP68B1t9xSeL18Jfk6j/MHBRVfFvThdjo
GZ9mzmjhYVK2OErVcUO3GrBHKurMk5pTtcr1eT7RNM0f5inLdwAWm8PXb+EP67ups9wK9hVEi+cI
gJ/HdM7RCOCRcSzD1N3KCWYILDlUyOlUrwNRhLuvH/enl44XiPO1IApAZ5v99XmQhXA3efJoChsk
DSgPAu3QpIHGSoHvPA20uY41SR+PseaKrQYT+LHGuPeX5eJPL/3nT/FplLHQBw699WM9AuWVhCJf
eAlOXg0P3DW9Lf26AL23IWRLbVrDi/4y8v6wFZgCrQwJp2Qgup8jTu0ijWKa7MeWhsE+baW1xYWL
6PHrV/2HmURnRAiH1AQ21B9RCD+tVu1QB7qCHaYFOsJoq8dcEuF+aATC5a+fJP70KMOSBpGVEiGt
d37dPz3KwX2IfUccvWJObKQm0Jmo9EYt/ojedRaU+mi3682wi+UkqWs06dFKNKxhBWYfYJ9leUEt
37gYYViQ12bV7t9CGs9z+dNcN02uNWQ/wLRH7/vrJ3TpoWimNR5xQkzHoUbQIwovu0IpZG8mvA83
s1OH34PSUX8b8Oc/+dcnC/0cMGvobIyOEJ+e7EUtVgTNPmA8Sy+DLE78MDa7ld3bzUa3MgimqPIA
vzsalKZ4uuYz5LvCluXasaFdLdCZDn85JfxhEgqqzPxORAEaHCk/rXwGcooSNfWhJ/wM7X3a0YuN
vds4V/RSnSi8gcWBZ1OgbprFIEiAt/qHv4yZ3zc3IVxDmg7nWUMan7OYk6iavbJwDpoRN6dSQOyR
YRBcgNXT/NpyCuyaytyMSSL3Ix6QZc4l9Ar5QrX8ywf5ffD+eBPkGvEyEHN+OjMlHU11kjUPCJST
b4ENxBCP505g4fa7fsqQU+Vjuwnbutoa8Ks/cCOTaljTcBeRMe8iHatx0Zv1BUVn828z6w+jR7JB
nW9KkmPj55klYpnzAo2DJeMQiGoXWX6Hj3AnO7z/Vf4aoFdYccgqcNHQ7pxYcZegxMpDULZgQAFI
Ta9/eV/nDenTgJZnAbvNpmk5kD5+nUqh2Y4a6UYHSmhE6xlU2a/mGCkpqhJnGQLeuZk8hE1d17xG
ZwY3nFRvF/TldB3VISDOv3yc8+N+/zgWN0N+Rs6f56Tbn9YeBSIhjhzjgB873NROQJZePeIr6ca6
Xc1lq+5Mcypvxl5DzK6KC81gr/n6M/y+uAiWPctF9X9eAc1P06lrLdNpBnnQ+9ZZox5sF67o9JQ6
rJE+dxP6jEE0zynJ2tuvH/xj8fjty/PMc+COfr6v/vrl48LssPaLQ1I01dbU2njTh6Wzpp2lX9Ni
Fy9idOvvHgVTgjD0ONiNXrZzErqdktfj46j7tz/lF9zK11dV60xXsT0LrwMn8U/vIiu0MSB7+oCP
dn7Va8FQnbn+Luw0NJul0dpnKThHvK0d1J3/9ev4fV+1SFM9rya8CsHO9+vbgApppoaXHFyhkpt2
iOCjgmB5+/oh4o9PwReJO4/Aa+rIvz7FilslscceZmrkFxPs1F2do5YGYYGgoYXumTEcNnBZYx8T
I+0xDFmYkSOIS1lnzM9la5qU/vCvr77+ZL8PQ76+rWN08Sw2fe/TYMiw4tq0jA+8HZz4dIYvctOL
18EIusMtyAubSlJ/mLR/WcrPr/XXQQhQkfOr5OEEFBufXnvaGm5U5NretVM3Ix3FJZcOajHg8ajD
4YcaPoAthboR6NnX3/jHte7zo8mS5rYLsYvS0Kev3Loe0E2iIGvaM0ejwtqYD3FLqLV4IH0IapQN
ki4H/h/2lX0YhhqivjY1VCgJhFVanV7VVR5DuwvaW8ekDg4I7XqmVHvKq76nURG+13p31w2JsZ8I
tVsVVO+XNba9lc0//uWs8PtZHGwSPCL7fFrgwHYeeT8tZYSCZqypzl5W5/mR1bUL1jQwNrVVUQ5H
4hFef/3+fh/K5weeyUpcQFxk3r8+kOGSy9m096Pjhauwc6t1mlbF8uuH/OFbMSt1CdXJOt9wPj1E
h9s7a4m1h54aXPWOmQe0coGuTkJQxoWVo91+/cDfN3SHgx7+CyboeT3+NEFBtNWcOmoI/1Xse7T3
V9Cx7bVmFfIvX42jyqexT42KIy/lQn43vqDxaQBWBfZBFHgrCdm1XRNXJctlE+rFo45OlfDcGFnl
gjL0/Eiz36YVzKCTKwdKAdFAVLdPtB848lpaY2x12mZy20yyjiARVoQMd/aUXGKiinNsoa4NIY9Q
0l3eTOU3gIT5d2SQTXU7mWgslib+HIU5ITMehjpLydtrvfemaiZapCJSr2LEmwwcxG4HNByRNayG
wM3ea9VBfsG50w0L0xYw2Pm5Ou68beOtJQ0yfCBjjp7TnLUQcE2WvbcA4WiEVUPjF4AVCDMpG1zc
HdlognSRLL3CZUVah62M7p3JX38gKIVYWzqIF+OSDBfECV320ahibP3ImOzvJRmsN9xQ9Q/0LfLa
iEk6pd9YOwMxTUK8Fa3IQihctFsxEmXomkoa7oue5J4XM0eXBlM/ywigGnQiUlIzve6yDIknSDnt
jiKAjEj6ACS1SOKiGQ9zArF2WZsoKVAskCW2CAMPlTHKNF5eebaUq67cJR3KEZlU2veay899W5Ja
TDqJ7TGC8QKBOS2Q4mxweRAxBkbwUXYdcWuegLK0TqKwqlaEEUT4o4wEFA4ZTRA1pY2YHpNaYH0Y
6LT2ep/ZRNEgxPOhJZCQ0OYF/0vZzJ6JA2DCCSbaUNXIPo3hUKJ5j/2Oam+zbPWsh/jfBxVNcBsd
ogQYMiyiYsIGjNkOGzCwnWHbNLlBsE0VRZoP8BB1kFVZwWVenw3NANnOeAEtlldAILQIW0M/7Nuk
Bp9AmitYdBzxRPumCGjo3OJ7DVfA6i0MC2mqxrUVJK7jxwZM30WHUG0Taan7biVwfJZF0TK2ztFT
/cLLiv6ByUCA9kirGk2TVWPYNXA17IyGCAuOVRKLQFoFbx1YMn4Y0oRpP8dTiujDqR9YGsdxiWXL
uMsLET1FTTXWq7QZAQ4X7LYICSvzhjQUCc6hxdSObmYaab/9sP4GHdnAjFEAyINuas/uD79wl0YV
GmA7Gw4AZTJr08fcmhd121fpNuxrL97HkYdLJ/phb9aaDoAqHT+NLAMnnd7JpyDPocozIFnibKOO
B3ACC+XMPzq38Hn9sJzRKggSj4hQZgh1B5ME03gTJg4HdA8DV7EZytFAuVhbBL0EmDhLtjEP6oly
SNpcZnnedX41tYgBUlV6GTnLaf9mJ71DI9B0oheH8DUgPZORQWmt+/Booh7feCNQ00VptcEzfj9A
Deios0vFkZDW/w9XPPm95tHIvIHEssIKK9JXLXwy9URWSGDBQFrNk5ZDXBqLGjNTOpOVzo8MwdbV
CVu3w0StjFR3Uz+sCa32hyrXkHGVqn0OXCxPl04bDjfWiHEdrWGMT8bgRYaUBdzgAdxTPICJLSsT
qoNOzgkKVJYbuF5V6teVwQEqm90RQppy9dzHdYnPu851eEg9dAUa9XXsvatJF+aKhDHXWXnqjCJI
JwWWYPqBKEgywZEfgOQ59UC5aAHNiIMQpfH32UnlPsd+fmckZgrbhBFJnkyaavkGwY0ENl3ZgCpS
Iqcd1KSqubXt2KGzW1MmWLQC9yXFsoJ1Oqs6RMWOOh+zsTB293GXAuYRQ1mApv4HuSCK6WLOtfke
aRiLT4i7fxui9HW51Q3ahxObOMIG04bCa1ujBuUeotSCBEnLwm/B8rtIZdOfOqAjBctPWV5jXQG5
7Ize8KiLfni2ZE1Gl55bSH6QpN3zA/Q3IV3OW4k81ViCsyX2Lg+R+63KvAQQC1LXA2drjI23GD26
9WsZxs6tx53WWRC629nLxkjk0Tas+dmD8u8tWo+gY4QyHlmyKQgMaD+10kO/jIfKpinrzjmKN3aW
5TAExjcL9tDJSIrEWk58Q0Wu1hzdYuxXj008yzfUVrAyHNxSGGO0/N7pAhaipEaGa5vDRQj5C7UM
0kKbFG4dOQpsszlexHnfIrKYKksRiDLo14gm0Tu0SEXVwnNGy16Cu/P4NcKGhCmO5dpV6eJJwcGB
Ojz2jORRmr34TkE2uMpopqGH1kf7BiNakCyreXbornHSPhJAIrhck37ibDjcK3Anw8xeabtkVfqz
rlcfg84Zccvai/hkkKJLVooop86P24bwCng1DsqWDrHYvrGs4YmkFaR4hB862U6nHvRUJV6KjayJ
uhbxkbBr4OiRdjdBO1ppVWdEm2zIw3aRzV7i4bUtsvtUwIjGMBzYlzo+owzuqgIGnIx6K5Z27iDo
z908YdCTsHXk6ELZPtFGVS9Ro7N2ExNVw9bRiA9fmONQfh9p3JzVUOy7JLqb8ISd2vL6ncIsiruW
44RgwbuMB1or3y2777aCHQdhuK4X3X5sDZkuYewj2wNc7RJwXEK8wTfJkm6kyngxtTytfI5ExP1V
hUGgHmS9/hl6R7wbZFP0iwqoK8janvwIBGXYiyYpgV7SLZugQYxkMboZ7pZFbQqSMAg96m64c8/4
QVsj05aqs/L3xu6JqDedum9Ow2RNBtIJz94WFUBFoNicTlnQMusd+1R4ATNP/R/2ziQ5ciXLslsJ
yTlc0Ci6QU0AmBl7Z+dsfAJxOklF3ykABTDKbdQ+age1k1pJHjB+RpcSJRLzCInBF/lO8rvRTPH0
3XvP/a3p6CEY2kzlnah9g4xIKGcWKo2oE2V0ALvGKWQHZAly2PGa9T0HTlhgIBmXm5pTHk2LqZ2H
wjQO1ISmUhkEsSrzwuROsl1gBtXGc926S3ky0yyczlPdNRhiiKWoCGqHIa4tzh8mw5VrxS3MOYLh
cDZbsvJmSG16svCOmmNV0AxOimfEdGu3vDVJMhStFQFloYI1C7fpyWtTJou5z7sdhl2Wh8pzhxfV
W0DYpA+26jj4Xvacm4P37qU6b2Iq0cnnk3ax38Xk6ztATQPNgjaUXYxdg3eHyYpagLKm4zyiyw/+
htPwClKYwDQduZvmcR5sa2dGsy8txqKA3rjMyLOrVXrBw7bJ9WFl8froWBlUGoNSkILC0QI7M6n5
Lj8EIzYQnHxzdzmaxZAnvsPGX6zl+kHJ+9glI2beR1ppl8cQsFsOAyXg/NuhkADPzC79nqHeAHwG
R5re9+6A47B03XGfswB9xNrZyP9LFdDNQRl2aB338fraYFagxAEsPs8eGgzufExdP2sD2+NIaOM6
sF11AOY/ZgCL99Nea/rWI0Fk48YI9bwdU5hA5p4+MX9S1zQsCfycYIGtUrvX7jTPj5tLzgUzllDd
Wa/X+q5yW//EIZMDPVyJgxwkSP0iSkmvNcD2RfqRZmZ9j+0VT5qg/Yxu16DUiamh3sQOx6eOFUh7
6nqKFfgCrb4dFEm6FrKjqLRlHWyTrgMG3Sn8tFRPNyRR6bpM6nbm17eG9Whdh6Ww5bEL8fEAnh8F
joZpo0Fq3fYYVDVXP7qMr6K6a2lEPBtqfCU+bWATU35fXwappGpwGHPqS1mOuu/F2ha/xnypcxbH
/E4SzwrUG+NuaFL5pGVzHAkhqnjuHH4nFPi0gBhH4b+0Rs5SwKCD5tHsa4rO2pmJ/eDOrKMPpkdH
Mb2/1jXy8fZzCZbySYyNcxFQbj/Ena3XewgGwbzb0yZsY6WvI6vbiLeE67yePNam6RmR8ce5LcKT
Y9CkEBOJsdsT0D7j0DB6OdcLLw7deEVenFHYElzxvBXgr3PCzDnlgJTB0PwzE3OLEDfa+24b5sdG
SNOLuE5vKqHKeHyDEguTv2rWe7LCWZU04QjJxligeCZh34zeGcdryui3EsmPt6LqL5FhUvISrJv5
7a8dTrtiIXExVNhbo0yo5XqT/GUOnVLzq0MGl8JSS9rvCzQb3tGL0x27HsZXHDpj+mCsLlXWUq3l
DYp09elv1B8mRCbES2u7c3YwcguXlrTaBmteQa8QpjK4B2cDdTIW1ysM3lHbDyF9VF0P/cOolp5l
YriMhAS6ZRAxfesAr7LMXK+EuVdF1nixymPa7CD8rQITTApXfrDS8qmMdT1vTKrRWF4gXU3i5Gsz
/ays2T53nZUCx4bz6HUXJW4ybOf5Ob8FfeB8b4hC2vbyFA58tFWl6u9QRiYZD5vI9JUTGNVDKrkB
n/k9VSAJcFHvmtaUEMAVxlYdz/0qdjCqfAOrZELJxW9IKWKGoSNSQrq4+a1qIj8F8iLy7Nq4nWyB
oa8nH0IbYe5h5yzpXzsOq2VUMYYQvbCpCP1XWh+t61X36p6iJOu2SnlpIrqSaxH11AhRqcMhcezU
6FOtt9AygI09A+q1ycl4wa+09jyqEbyP2jHrz9JvoH0WQcFrN+2R+VXQIwC3qcr3IdQKSnIuslhi
0FGU/GDRq9tDrfU0H4mINRfugEJ7xC/LxAzJbVXckfxhn/kEY7ZqQNNeg8wqNEUbyxbG45SFPwUR
dHVg97LzNUODKpFBQjoe+gC4fmEO3c3GGW8QtM25U2LIXV/HAcpvXI1L0B51WwSPw5gNMGMyW/74
Wtj82yn3H0gSf7O7Sn6Nv/70QaZmXG9+1R//6z/i//t/xo8/vf+///zf53NL2cnf0o2+vvQPy5z9
TYTkaljTsUlzWHPyXf+wzAXfPO43PO9Dx8Wmxcbrr54585svTIQRVrNQh9gM/8UzJ76h1To47CwB
PBWfVfCveObc8B9XzyzZMKgIFmBA3HwsIn+/SCSxv6QVlLGpTuX4uKQy5LSfaC6bHvlUmHVOWtQz
SNubaJw/J6559r2SE5ECEng9vSWJDmm3Dd6X3iAacsy6zm3fde2E07RDDJqXLR1IAIY8tg1yaMvw
0I+D3501dNTdzkCS3ySfzTezSbNn2KUpHRtCBOH5lDPbR3wYtj0bMsg16qxtobUdNEjEf3LWcDZY
fpcIqg7yq1LUfOgD8KyP87QVfVT3Fu1pm65Z5IeaxmMTXvV5B8ThY5PmvB4yJA4n4UWxyu+r2RXO
Y2sZVkmJ65BPN7LdHcuuqH+6Wc1ZwfWD5xYtBXr9zBqLTVe1TS2+8Cn7KXqDUmRhyvkqMMCDRh4N
H8SJSir6QEJmnjtf6a1waZD1MDCQH8nd7Q58Sc4kr+iup146mKwne8qZAPPO2cfDqrOd7GChKQdH
z14cGqQrqZ+nnCvv5VpmtDKboyOeqt73qqS15BdQsqVHUEu3Ix7E4ZzRHoa2dM0R3PPAs1ThvzhO
buHJ7zODks51gEjvtuwMOQ/nNYTuJ9bpwEDvbjDmhlLFVudQvVdYLtjFfY5sktmx+nd81BMNFk7V
XdUuI2lMXhkvBqkuETkVm4nYsBxc5xoUHr3nHl3fTMDtdmMwAz0CgOTZky6LKX779iJF7HAHC9g1
7S0RWZjBBnTZcJfJNBR5H/l2n6kTrGgGHqBCZEB8gIu85q7FNzbHbPrOLx3cDL2NdRqXy6aHqAdg
zsZFNJZ3KKypeR2AZTdkXbuA6ldlcyNUZhk+NV+FGZaVpudahpuBl3+v1Jj0FFDPZfM7i/YnfHmy
Ld4U9G8rg2Zp3wjeWebxpqvCavDpM8km7OpM4xA4MpKDl0KUjeROs4XErfT2q1u0oqbRTIFhapJ8
I6nzfL+ud2L5GRj2cm8Npv9LdYuBDkmtJB2RpZ3Ko54AChMkdkp4nMQnyIaGG5FvHg9PeT86fRzY
S0PmUvI9+m5WL4VRN3dcU3Heh60qP4rervqkRWJ5k0suHlYdaLrE5mE5o3yGaMOgwoKPjyuckwI/
sp3x6nSfuhjgN+WuE/4wsqJ+4k/6t52ZD9nBn6fxATeMc1WHFGzyBnFov7KLxqburq9qLoRCyIm4
Zji/Fo5HvG6zSIfzshLYiChCsT8tqKX3jcOHO8bXQTLQZE/lQUnR47NcPThLrqKm8FhZJTVnYHaq
GwNDHWCjYlS/Yd6b3ymBJhO69izSISBv3o1eCqmPQ1+aJvMJNY3xZKBqpejLv5CTCuPAaAMNuoeT
cWlbMFEJnkKlYIcHp43SA65usS0LagH9BkCBVsAQFxJekYPV4GYT40ycB2DTEJslu3huoGb9Y7MK
cM1q5yBTMD+MV6VBkX0VkpDkweyTezPNtr7jhwowUkPD5YsAqP/d5lLxbKeBy5tu582qzvfeWuCG
OPR6vi4ay2x9UlOYkRpNuweuLrs3YPWbH3I24Q5TlXIJaqKy8fWWtPf4OY4rH87ES07n8ca+EeDH
RUeIVR1rpdxXIlP0XqS9QSWQNNL6biprA2CjrNc2cvqgx7fSm/21H3pdmzRmZdz0jk9cTnJRe6jZ
CINb5In4MDXdfuN0x/qSv3cLkMrIWInxo1hzImAbtJUV/VBfu36Nlj4EzVNPqxeUbjVrMwk13AXq
ZGEwkMcr8qtu5MSKvZKzaAc6OKSlW5N6MZP+gjfDYVvHTSbz/cRPjeF3OdTFeuVPvqGpNy8qALsZ
gV9aItMbNoOcpVu+Aj8AgXXrELjOI5B1+RDZ5LMIDGYZ0BZ/Yc2iy3kcECzWZoq9qbfIScnJsxOb
5Y9/cJo0ONmEQsZo1QVp/nqwy0+786ZXDMiyYteqtjKW0gxZsHqu80jLtE8NAlxePzK62b5mhd+T
mQNmYxN7dNwfY5k697xT2HuzV3DeKU7QAzdA+nClrFiRLyYp3pQijadqX6HDh2NvBz0cDlmxL9lr
3bOcsffVu4b1458s0bKWn/68os+96YnODxb3NFow/I8I2IJfNbv98WvL/7XwF1/Lf/klBJAzZrHE
U6GWh+JLLOCfXergA7+TrC92QYGuNH3RroCdT8WuOOCxRXygXwQhgix3+r35kifUl1QxfMkWpWHq
s/FLzAgdjnTKl0zu+NTmIXi4HU/DxR2mDZDCLonoIFiR3XelpKMimWQ3C2SXn7uLKepLWBkXwBgR
m3iM0NuuvfhqGC6qXY9h9cYCpbGqlBvhl3ADXbel8u9L0KlNwFnEbcdtOQVfws8Y+EJdT1+yUBN2
zg9r14oUJrhH7TkljJWQUgQ0t11h4mhC1OAbNjq24O45l0haPjf/L3WqaZTxWNczH4ZlrUHqseVD
z9JdhrY17TIXMUcUr8YBdZV+6WBc59HEWuCrb8hDKGWY2VDNeM1tKlt665N9R3Fvjbn/MXwpbbVK
y8/sS38rvrS4bpflOmsaPv1dqgu+VDvdecXt/KXlMdSAL9i2Ao1vqscZULRS25Uk0/0b3R09cHaU
S9xoVwlTOprDI1mEFaDgLiSOxDfAc1sBb595lxqFbzj6MH0pkPaXGhnswqRSMJbhtiNXancqr8Zd
wuTZ58NzxsqENldv43Umu7E7Va0b1tQKB2I6DTQ+3ukg3N5DEniPcxeyhAD94313CGpLFMFBNbSw
KBQe31XiowsHASOTmorvlugIYLucfuht67469YoG+GxmrTCgJsqBH8aJnDiZQasLTy19F5e5aUqX
gGNFinEY1m5PdHq0X9Mme0Ou1r7u8s3jxK19JKHaszZIVHNg8UzINBzHbPPHVzu1g8uhLeYfeefr
IDZoqTw19aanuOEdwzA6+93tAK5zSzj2GsyUfqcv1WRPr2wjg55TU0INY7LwmbUaNtyeDgO6rHMe
mieJUeO51isfjSmcjKtisQ2U4XVtfw3kscyLgQocKFkmVYrjMNzLBlRRMo8i531jquChJ9mF2NXa
aoAWRRcPn6uBLjjC7eKofWi3l/yu9Q9rEOEnRcpDE4VU2pgHZ8FFeBJigr7fsAf66RYTC/ltNHIe
BeloX9AGpV/lCuGCkaprHimVKx7ccWTXEjQiYFNXUQBf6Z1CZJgH32h8qAqe4Z2bo119OJ0sHqcS
vspZ6YwG7bm285z2dniJA4e99lhZBvLuqCCsmtLTJmLApi/kJEDktZOsL62l8JknaXj5KDqPCaHr
qwZSckAdDW5V4skgOfLhlHnlCrQSx6g8Av1GNWRxN93XMgPniBBBaR0IFhBVWwobMCtmOuzDaYN2
WXkprDlV98PRyfrRO7pQzwhYw9O+HdDSgbvqZobkYOcM/WGfLyR3QWcZcd0HPDn+fase1z2VZO+p
gH/eTXavfzXvuBr/fNP+yxf8QQo2v32hgEOCOODSrN2x8QcpOPiGXYRww+4bIe8k+CH/TQq2vn3Z
8/dbNl+BjeWvV2nD/saf9rkTE7zhLu569r9ylxY+3+pv7VR4+TzCJVbgmrgKrdD+BxdQO2d0OIT+
A0MblCXmIHA42BPO+04PT7Y9ioMKveom84L2jmV8cM17dOHmOzLWY2JPfOIKFBY46gYZe3m1Qbc8
QNGwH2GTdsdJq/WcdsviaVutR8OS2w9LS4ovMiXvWB1vl2Kk6yVbDZ795OGBhBMtPzRFOZ4Tavch
Yo7VlZNnwUU9pvP+MYPYc2RFPJlJZ7uUEmfj/AJCBVdzkWUd5gACoz/d2lqmRIrN9uIK5fK7PbQB
1D5UBogZoD28Se8jX++Rp132Eo1j7TmQNOgwxjACVAEyjjTyM9KB7LCIjgCpckfR3dVO42XnozlN
T8qzQIb2BJnvak33Jf8p6rpOhUuFZWrdim7141EAC2lXl6TXAmaApu/R2m95ELKaQiZjZ10olrfA
DPMbQREkTYsWgdFuudX+S+hMt2NOUTFiGkiC/rN3uNkb+k5qfTGr4I2C+SuHTVtaX26waPU8/gB5
FrslReIa/5tpDg+0v70baThf9IN+6dq0Pp8Y8dDMqBzyAeQOjvITu/DemOuDKzX2F7xU35HqH5aw
7w4g7o4ZigJVr5l8Kwq3SuDF/nbtgsWC6y+/zHp897hCxx2FCa+Lq16peERlMy7qQRLjp7n9Hmwm
DWL90r43pvcAGetTbNaPwBIP6P5nKw3cJbs+lbKMbAz+qbeVSKYcXCiVTHzrLW0HYuhBd7bWVAMM
hrj3uvqRPXt/Vdhw7BxCFYSjqSqAR4BSmOgBbQLUkmPjHKbmhJT7oyooaowYaSSEfm3ah1QP5mer
+X1R+wRQtChjgypklpuVg+pdtidYbAlGgPPeGfHqiHTFvObFZUab+PyChOABh8unh0H6iSR8DqrJ
BZGtuFbVK3vuNVD2oYfYslOJhyxJs8EHIunCEsaE5VgN/83rdNGEho0fyOnr+crqC/UL8k1zqzir
DwE9BeduBis+GkBU0Ney0F+fF7ChM1U/Gbh+IpuCHRY++255ullzLGAYNm99GJWRXtWZFuoZu/dh
cOp7R69JTYF7sWnqS6DZj3Z3N8kqP7qLMiM3JBM9OQuLWJG/mhRasoqbgFpmuDK88II9OciJbrri
cZWddVN+5XAVi4JxQ+kXeCE8m/3EjB9JNOYxU666qQmuXmxOGcSlLQGY8PIjvmCdXHzUfJiCsG/K
zj/VtvreUwhs0/aQXjXmsk/Q1ZUxsjOvm6GOFVi8/Tm9w8xhZhf0ztcwIc6bdbEfWVVLojRcg0Ew
YRjwgvUY+rrK6KqZ3qtcPtf5cI5eMa6l9VhxFT6wIDOeGk8ADu6pp+r6Z3KENvwej+PJsc7K2k8m
L6DYaOH1MAuqIFQBKW72Bp2k4I8juoTqeBtNBjAVYF7YHHHGjig4Wo0GuqOE/2al0j9OmZ4xCGz2
67qE97Jszpgr0DOZPeATvUl0IRgqNCeZHg/4pMja8UGx2GJ1hUCyfkXT67Q4TQJnrSp+p7x0CUlg
GKAp6vJcnsO4TJgonmSnfrMLK9/KRoF3FZCltQ2tbIrTWuSY9suY1x/q5HTTWO69YewoCWN2YltM
ZwtFNngLzlaTIqEcgAFUJyRADTpopv+lGaoztk7uTeFXDI3oU6AjtvympkqDVVWRnsGb14c2cC7k
uErKWTQcA8s/E1n+ZHpb0o62/RrmNhsLXETp49hQFadqKzvWOVTTxaNSDJ+F/FGl1XPRi9NoZk7i
eK9+ENSRtgLRnHUQbNMDh614zrjK3DoO96BOQ79NA/nGWMpnV2S8cCv9WD0b1Xbz5xMDJ5jZaha/
NT0dHD2U99ijawB04wrjLJlBsd1sTr+qks0AsNrxrV08tmQLi+jfDdAewQ1egE+32Cu5EfvQHrtX
759yK59vuKOXwTW6rPVjKn36NUVhGKfadG+oP59u6rlBq/eG1LldBmuMGYWthJM7BBbIRhqXcHHp
WzRTYkqg0LwNVXUzNDo76gYKsgFgkA8msx9395wepBCHnpvnZ5Cn19MSCP8ZVgVaS31DfdnZMEmg
C2dUOFdnFkP6mbNVM124HIGekjPCgD5zKu+T4sn+0llMM5FL5aGALcF0zHthnAWjLsCWlemRFVAM
DGO7HNhL3yo2Lky6vAT8HebFexoXrfkPyrv7TbkmCN5f81ZgAJ87n7KqNT1itFHJaI5j0koFJFHA
9oD14z1Js2x/sR7ZHimeyw+U2dTXTl8WT0bO+nctGypyqGy+0HAVL0o7NG6MaljvDNAmr/nqoVBm
jCI8PVdKNFmiUyykR+9+HIzmqs7N5gnESfOGC3d7yOntSExvwTwqUvMYwJK5pfN1xzOa6TlN3tvv
f8/Bf56Dd63nn4/Bp/9RmLH/+T8UJYvCDFRFh/+b5PaCvRbjvyEM3jeyDTjQbVAItkPS4S9zMF8V
4MN0SRHZzLz4gf+iKPGvdnSDTdjQdwmkuP9SSa/1NeX+rbMfcYpAAYO2b9HBSUjy7xUlrue4eqvq
jnozTS/BWgQ/G4pD75zax57bu0XadN+FlY/hIy1UKo0X1YePJhbK962rEEWlGRQXLOn31UsVVM8O
x/aC9F2E55VqnWfI8bYJiM0Ebpfl233rbWUdm53QGYMZZddXPZNbccY+I/8xjWb/c7B0MJ82e9Hj
kYFB9dcsK02T/UQle8rhggDKujnfeSVolQQRPfgZgkiC4JQTRo9zlixs5Kd2RvCfQWPCfNKgVzzQ
LDCTZq12lScVBy+k2TimOWEgNzLN+7gZ4Lo7dFszjEe+Jap71zs8sJBvBbOAmf5WW+UvuM9KLHq4
mzPs/I3VpknhTGEUrgGGnnARaxN5KzPNUXn0O8boCRO22VLNFBHyFOiYlHaCs1Eu82NnjuJmnPAR
RH2/uWAdp1mE8SZINEaDC1EnYtiDNsXG2SjOHZGtB8MEOY3bLgT+xYZ4SXQt+mfdlZUTW2Fv5DBg
FhBkHXKMddg6u2qYP2bMXn4w+De5sbGwtVPGysjUlJidUQuErrXqzC1iGQzQJHFGZWucziFIcy4T
7y7GIu7pogPwKvOBbVnvtAzRAM0LM15p6MNUUiGhQZ80fZCX5YTkHizGRuS7wDv6pGz0h2jqypmv
2txyPGO7QXHm4MFPiLQ/VVfEUpfxSB9yKWNckF19wKG23M+5KS8ABVlVUpmS+1KNDysABD1SjFwW
VsYaptVc+/99oP1xsff/vyfaQzu9/2r+9D796WF6/7v7/f51f9zv3W9I5QBhODlcN3BDrs9/3O+d
b0i+/M/HNR147If+eq7RS07mJiRCCJ6CYDbf7g+6DF/EOp11AMp7YFJObv0rt/u/j0r5DoFvzyLn
5wX7yYqU//enmsyoECC/8OoWlvnoltI5NBxyF22zjokt8NWzMuzFnxdB/zSS55v8zf5mpbD/WMzz
e3U61CSCm94/JGLYmQpnreandsCQfJjKAF4SV+CUTp+8gx1mzuh4K9P9HfxWPcYoP/6j3RWIVt62
smkFnX1O+CyvzgwvL6xTR+bRflq8wpeIIWp5B46fX1ABSg0vbka+RcG1ifl8Aqdz5Ppndyc6UDyq
Yqf5hf4jQUERu0D3unQ2xzuooFy/S8nLgPjnuYC2/YmpFKZa8Lvht11eO7bp08aOE6yNeQ5Y5hS3
Bi4BquRmd79G5DRWvGIfdvBzFhztgYp9Xm27O9BghN53aJrcz883fsXAUAD5Gd5LFnIaYNwPae0h
NYontki6wJ7C33TUpawJNoBud3bemm+anM5rm+Vdc1oIprj3Qd461wIFVD7xr5iVo4VdtIFomDtL
rCdrYWthFZSQWdPyZCAaZzGXv43lRTaziAkzMXgK8hQufnS7WjIn1tmwYADkMsq8pwJYaD7WpCyb
zLOeN5VK/BDnaiQ11IjTtBgdgYO2NijcXPZQDfp+B/vWlXYCWNn7jiKk66O1cU89W6SRhXHQGvAo
MQ+HFMn5X5xTd6fLx0pNQt91FIVmj5lfv9nwHNHENP7tJMexHGnaLGm5bjEMF4U0ZhDaU4vn3d2V
Nnyt9ZRY2winj7p1SHgknlACSzR++HZdXb5kArvv6IPkQ4K11iBBIaVPieXLbkEwJgby1Xbyjes0
dRhYmrbGvDRHAg1er7sf+TB7r/QKrkbEdY/ofNu00NeMCbUgatMqY7Efsnk9W/ge56EU8hIwMD87
84uPSev6o56QerEGZKmMuQdnH8pcZ5FIGNexLxsgZFz9qnijxeOsax2e6F3dVjX+TATo2CWVMcR2
WmuYEeW489HdjPrYwFtwFudp/m7WywLsz0kHYLwZreKO0t27VFAPE8+kUbmp1/6H6OweZv+GXyfC
Vc9V3sTaBZ+70c2pJlgL/m910pPPapsUWFDAAc7w18pDVXJjTMQk3fuw6NR7HYb5vZapvZM/6+Em
R654Eubs9YfNUPpq594xRZTlcN+6llZUP9JR6+e9rE/z2JUElCAyxC2tFRAMR8kPrpftiqDIlib2
hhc0qpwWDTHwqXiPQ3ob8yhMHQ1RnESVF4FWm8sITkjLJFCicEe1noHCEHQtpyN1XvuY0k7DY0Cf
9F1RwvSPINBt1/1Sz/tayv3ZonM8OwC2Ub3sYgKsFeQPRTk1X0kJmayDDj9ngghIpsviOxcW0uYW
BegpLyKFtER5kuffWCgHj+u68CH25jG8p+RofYJPW/0ScwgUN01Hi7TAbjmNgrkiFENpz3rbck9Z
aSzH5HrojKU0cNhbBZX0ixIlHP5GWgju2VpjHJwzllOFW5qQbwNaphKvctmgVKmLw5daRzvvPtnq
6ofSlf7wkTvr1kfSR7gKvZXrmRO09pg4bt20cVc03S4ZS+7GA/HBDq9hQPSEXgFwrAZ24PwI6StH
Re7cgXZh+poC81oOneu+1yTy3QuarnpY2jh0qGirti1FOmECAYAe2UMIBC+mAZZL9jEgMadjGh5m
fznOkzKe+CVjhcHLGoi49JzMw2da4avn87QjbAvXKn1qYNZGge/ofF6Xo4H52XvzJqIbJ8+rcx/v
Z5eXet+ABQ1HkS1dinIomCSMf92SlWgShXt7i22GXcVOBY8zGQVnAOQqYM83Nt/acUb7phRBmfOW
n7015JpcowjyasBt7hLHzoA52q0JADokbMWOZlzaAQ9Y64mL/RFlxap0vNA/64up9Q5bUIeccRnZ
XnO48sd809erCqlPicxCKe9R1paATuXkg4Vwk02Nf+o8Dz9mvFZ2PT+mc5nZr4PZ1cthGOhW22fb
IX22cq0+V7dPnzSucgs9djY/Wnvp7HNonBpjUQV/CTiQJkCW4qk6cb6YL5x26eemdAblG99nUabB
eTGOeMylYYiG5RVNMqzNKKdh453ClAdPXyTZ4IDBpL68vUcdz/ZlwnhhmNn4Cw0WUDKtYv2bQCKo
4wJzcojxVbLdSbcOfVkWuugSr9057MbsmiwVh878weFBqHS1ZypTPfANDP07ZHU1MnU++BZeUR5C
NkGIuU8hKoNQuSRiZ2VRBY8NHdNv/F/9kjIPu36HiAqmjZ4rOum23yrl2Y+6PU18vMvafCcNPjxO
rJWL2OFBh9WqKv17ubQV1JPVHrHWOmi1MeK4+XtwBGUHYVfJhxBu+Nuy8Z5G9tP8Rae1I88S98Y8
8ND1giY7duzUoMI25V7gmhXLnYvi/7SV/TjSKVjVbtLlKGz4IPx1OC2tU7PnU32dJRWGHnWoGjW/
asfnyGqLNQNRjvuPg67v8XuBdmZPUrvlTJxAed0hNEprTMIcVCt1WX5VHWXQFpRMaTJZBEWwZPOx
pqlvm7Jf0uPzE9Wi4Way4KVdIrOaqMUOw6K1I7RhvlyA9b1h59eUiWlvrYztYCcELAYMTdz+GEf3
24t5GZJ3SeNpyJlBOJDnCVt53nnX+AMqnkJdQTLMNji+GHE2j3nN2H/24Jmdd17MwngutYPlyt0o
KEm2Adkr8hZBFF4sNcW/gcxagkRhyYnuDWs1xpBPM5I6lcd9DoxJv562nIPpuLbMP8sKHCcR9B9W
50q3szignVGYRj3zbrxwZH7068b3LgBp9WegzCjum+00NNmlk+syZcCJO2gPPkJGPdhVwx8Oo3I0
LAv/O73Jscc9mpfY9VP3jGoOjBwKk9Wz1l3O4WuT9ooWfIfv02j41nGxtrmJFvgO7LgxYoD8xZ55
W1B0fTfPiwG32MScGC4u54fsVzM2PcO9oTKk+QkKQ1+LEVJBXFQlUOrSX366Fvv8IwAVFoxirCAZ
zLP/nTiYSdUNgvgHriLknw3C/HHpSuOZvzmOOxzc8yMOLRazavUB91pIxiM37ED8av224REVOh/0
jnZ8OkVqFTG3SGgDS1bL70tTGD+DIhh+rxhbizhrJ8T8vhnkCxad7jZNdXaNVlc+89uazrvZzQm8
BNhRI1TD7rOhGadIbFw0j0O/WQ6+zgWD2FItgz61yicH0uNLTyYX3HeMK7J41VNFaWQ1ocSdZh1I
eqOoSd5imdJORM/wzP6DNCpUVpOemwfiRaM8tZkHNIIRX/IOLZeK1qlGu1FVcsQgJRUe8yCjPidY
TlEn4QmHODtnY5ES1Z0nELOdI93IIXJcEv5evCs9ye3erTLae1JLzDV9A6GtKOjIy9s8UMana0vj
YpsZGCOtLP+l4Q1/q6pC3IXjGJzPfo0uGhSlsOIsk17FW8FQ6rxHXnBjElhOgA1v88xYOGl2w4U+
/Ghq6fysOWsIUmWGZxxNAl5Z4jKCl5FvrIJyBgovLerUnBLbxLI/eoKRzoa63cWqMN8Im8Ds5S8x
4tXLD4Vh1XvuemUK7cc2xSVUe8O9RS2dSQmPpIdOj+7+x/upy+OQgW48TdY00adp1FCrJXebOA/b
4bvyykIRQs6dY7HRORP5jdt897UVvtTdOIt4yzeHFCQevPOWXbA4FlJ5NADWlvHR+CmW2iCXU31V
pNSkJ4qfR1g0qApUkcnLvAfCug4VBIyJC6CpevuOroHZJQVVMzMJ9NIEtz0r9yr3hoyuhKIPWIIX
/W1Fc+sQV44c0whIf4nQZpe0HTmbG75bwKxeaj4EP9DJQsyYq6JZtPMJL8YdnsA3VsnLaz4rXu7A
ap23YKO+LpoF3TUJn2/zZ5OFzK2d7ZNzZez5Mdi4Z2M6tdv/Yu9Md+NGsm39QpeNiOAMHFzgZDJH
KVOzJfkPYdky53nm09+PrmqUpXJbt87v00ADZVgWk0wyuGPvtb51TeN6sd4WBZ8nwaHzkhiCD6F6
372VBTIQPnHp3KeVRMsH78DeGU0PugnNh8ZtQT4fJYjsKmI21FxbaLBzxMD4knJ3ndLaQhNZaUiZ
qJGzDVPdJWOSZZUsAI3p+hoPr75Xmt6GrK3EJ60GPexKfGqd/QCCymrW1bgsUySi8DYMDY1GEIs9
19d1J4UmeeYNtxFZoD11mTNh5qUK2fBEJf2mteHq4XIubWYQHXFA2InoRG3jtEmjdZ6hdFnFQ+iT
lIitZKfLnjfiaMsRuhKlC8GOoieN1GYw+tSwFcn/t72E4eIPGQhai//cMP/v73VUdfgx/t5fWqwT
f/aXyIUWOtQ0B60HsYqKxvQf/SVp/YuGuIUVQ0ln4eT+Wzyi1L+gKyqWZRPWyh8tqT+7S5ph/cvF
2EGJJ4Stq+XX/aOY6QWR/FOrB3wZQGV6VRgUxQLlWT74zwwZhvM0xXp2FpElM8X2lvLUVGmDh9FA
7Y4cxLCAZ2t5Y1+GuqB0WusV4TgrH4dUeaass4xLK+uqzKvLeizIOTQmVLh6Gs5nwEWdczNU1D4u
7s828G8Tw6j7yzwWabXRBRK7/UxW+y4xjSA4KpJZEM/LHI25h05s6O/IeWYXTUpTDrmb7IYZUUhL
sNWXFJ7ToFZppgJJQqSvBTd5xzLhmS48gs+CW71017CPVLBLYkJciP6p/Gm8wsI9EqGMZdfvN0NN
xOgDrWzLRkOAiW09OtOcXmW4supdkldOfCeUZia3KprL7KXRGvvGJFRQ3JidZRBMWizRLPpY2Lmn
JDvVbdaXVYHAnR3TfTfZhdkgQHCKxHP7IU9fcGYzNm4ddyBgXrV+AdjXinr31BdtrTydvb49naAa
m/HstZlN+xHr7jwEZ+lUncOroZ6K6dlsia4lDLVqy1cqaJe2RtsXTfQlDQuc0+6MXpe0hZlMEtQE
7M7UHhG3TG5KGcb1Z4QfUXOOLM3RVgQTD9ohK/XY+e50TYtXG1pM8zoltiTbZESZarDi94OuKRrX
SBQDL7WwVyJSrMcoHL3Wmot5Hwd8Jd9HgY0YDc8sta1fsI6z9mU4qUcICKUbXOUDEySLhMXYYqTc
9r6GYZIdehFxISJgAcvP12lzlXY9UQQ9K/D8pHUYhPQ1zuMOoA0qXNl8NkbZ+E+zCsfqU9XChLy2
q3yDrLfa4eG9x3lkQIfXE2bqaJGCwR0oSOwnY7LKb8srgci4vn9iNl968KbCHzfuDZCSYm0QXOgh
fB1m/DwBZtYsCEjZGMcxvY7hpemPemD43XOlEkAgYBQo+wQMGuE1kdBiZjal0Tme3fW5ORLE4mb3
6UgnFRhBXJBgNc837E3LLV8qjTFq2VGwPNPM8GCHpihyidZZjzJieuBGsfVM7JaMD64Z1fBllrBV
cU5o4InrQXP9gMLJwSvlCQtfR4KtFf3AJe3VSOwi7B3zCz1qv/U3WMpNNtAxeZ5XqUJl8Wj7Tvec
pBMKFwMRzLoAaqvvAIb0W54w/5kfVbu47OgStobC8oL1MahO9MRq6yhkVJD+LOq+vdWAz1qoYVus
4LCFC6D8yNEQhD5F/dT0LxPNp+GbYzSuc6CU0My9VpJ5faqIhVXfa8E0eSu1jmBuawH3bnCOduST
Yj9K26uawPN2T48quzWIjSC4aGLTya1X4T2aiXUCZdTUYiNgRY0oogi3WUO9KJ61PiTvJU70Epts
x9JxLn2eGRreEeGetKaY1pBNMRKGDMvWzhlaMRiyNWIvkZZQgrWFu2EHZ66V26VM7DotBhYi4mKF
zCXRL/yZ9uSeUbVBQqBf4BUQOL3URg1F9tRnSOcoLN0EZGXdXxMrq6WeHsdAKczSSBvaZWb+hBZ6
hiNqECtsRfO6x4D2rVBOvwmKwbrNQgcnmznd+g0mGdJg6kouQz9tCwQh2WUJnAuQjv0iEWH95INo
vO9tURzsKpK7uegHwmkxCa0ySt7nEcQLiXmZFn0N/EF7JEk9uGr5ncjUm2iTEnuKR8BJd6Ww9F3l
d9NlrtLsPoiz4WYhBKmjbzffKQdxL/jQBLcUReVzCZnzIUafPK1FK9X3XskU/z88WwaxzpLVHdnD
JnNaeR/oM0FfZt4H30Wr2092qiDWjKTIraNptDZ1m8XpsbOwNvl0KD8Z1jDOu9mXtDWzdIxhGSgk
331mh8uesboKye/ZWKCpiLEQNY6avNHH167uH1oGcjScAcs9oWWq7lkBiG6TBhAL8gU1KEGOYwCM
6N1zhN/Xc8w88PRcTSdCs/zPQxiC3E0poDd9l9Y97bYhvrKr2L7hMo8HK3OTz03Z0fSAYNFte4eT
wvkiDAKM84DN64iJZJ1XUpaoXqz6ceBlH3glQUBECmE3vE01LGGttMOnXNj9KegdDeiDNO6tsKnp
Kw3dFjU8MOvRjm5LQ282VTqKfW9rR4pmdNd6eS+SsToPhjv4V1OjJXu6uHKtl7RW1+hSpouW0RZ/
bveRahevkw+WlDh6cdQHYT7UMnoxqjI/kiJ0mYQuzSqy19pPsiwN7nphnGyju0omJ70vSX/2gFhB
6gQaCLavQEQS+Zctrum1Cc0ChFZXXACWoBTQS5U9Rz6JcaDXtdtlX+q1eVFcCT8JPZVoATqinqw4
0hDohpra93RGvbh26czhhtYK42YURZUcyqkAv0O8O2SZsYcEJDDt4IH8Tvj6lct8Jq8qcEVSXdtD
0twZFYGqcVQbjwyPczp35dlO21Mtqw58fkmEvFZk4rufsI2s6/DCqBtYSzB+PrEvV7RUGm/MM4OB
QE+50DTHyl0YgaJnYdENAYtkrBWStHnw70e3IG7bmr+RukQMm0UPlPQ9ktaSuLgoh3wLs4Nw3r5J
0Y6WChf2qmKfQTh3e5U3xnhBkePsWVDdSzL7kBtlgfmJMkizPlcgJoJvI51gl65QXt0mKT7SVZlW
M+0lLc9Xfuy3j3ChdP1YExR1bzpFk3m95ndl6dlB7aIcIJG32mcBRcktHY7Bfk7pS7+E7DtLD8zb
tI/YwHjobgQyB/m9xFo5bVnkslfClKMzgjhitrT4OatDlueimpEkCOjbPt3kC73soz2DOen1IpqR
Z2JQfCaUVq1yGyNXStNwbVpRubXZhONRGZPLrJycJ54MjRBaYlt3fHj2+0WYErJIqfmJ8IxIO6Tk
OYdeJwNkmh3JdczR62n6isRrCUjto6K9Mgy/2tHerr6aY642qLemNdxhkjkxlaRwzqze862eQKFa
U+42buxmQ1J0uSEZ6krFsYPayrH9tREWQOJQUU4rXLnZJbl3fJ4gJn55mC/xl1bBNivz/HLycXm5
+ZTvClqiJf0n2kqaHPqNj+UOlFemUpL68P31K2vACTjOiqiPXodD4DsAKCL8ECvEtMM3N07yuzyJ
8mdg/cnTpPXG0+iH7e3o4s1bRgCMe8TkPDp10+6J+cm3sCG+zZnNTC+uES3EwjmVkoAdHEkLwn9O
v2WD0ncdW959mAyk07jkNCmamVd1L+haWHHnNUET3faDkS8NDbn1hyx7UMAyjqYy5WNolw9pJDBg
VI7YYVbrX5W5EE9S+7Xgbtj1bgoPwXRhlYXMcPukv6VMaHiZRka2riqXLmtTOdcKQ/UBC1hwql2b
W9ZhrMAG1D8lRfMaEfCorbn/XTopRnVb823qRzrtsHO6Lns09AziHO6/XV+k4ctAJbkPJ4cHjpjA
5GExOrJtz/JzMXTGZ2BZKYrgzBgR1yHnAKKhwVwa6Q17mCjDK2Oou1UqY0JefbuFr5W3WFkTJVzS
Bzu6d3A/FY0xszswEtGgPozkVQ52pup1EtlIYOgF8fJHv9dtsAhZB4hmFA24WKgZNGUcEOTWMD6Z
QjCYDWqfTiDR8+XaR4u3I65PPWRxmCCCkSUSOgd30goDjfGkqdr8blpT+qKqbjhF2Ms9hDM1AdG5
8maMV6AWYjriGLXz8ouunOwoc9ygOA07UgVmHDSgrkqv0uqqv8lAwOCIsuaAkq65TolKO/fZWO9A
iDC3TbP21pbKPLdCcm83+WSugrSgJ2r40BzwCkGHSbs8OlpqFgijRc2dqNc08YElxV1yqmIF4rFE
fCTHgejIWus1chQz8s5hSKSeb4fzJfBnW5wK7m2oJlBzOKVJKp0cT52dIHfscHY74mtxSQvf06bQ
Ly9GM7b3ZLHpt7BYp31VMNA49nVk+15rGs3DUCLfX6GmkWsiniZzzRAHdXcTJnJ87JrpVKu88FdS
A3FBoS3C/RTmiCSc1LzW/V7bVYFhIXUfBIHvSdFdowlKD8aUxJew9IMXu8mc5hCIQNkbmkdo7g0T
2XcyWSxaSVQoOm7Mymn+p/V8YRYmozC9iWj4213yrMUORSBU1PtgbHgUC+rGVWib4rvh0CbC3RMf
NFa5x6AzoxfUQdGmaOP+qS6a/IrcPwLPrBr1t27BzIOWoWEn74IrAnYFMmhVpJ98Pa5XPS+YCfTG
FJ7hznUb2O/mJjbDAi+a1MU50hP7TCLC8EVSUm6myjK+9vhOizUYNUCbaexjQWNRPNR+ZVw6hpXf
I5LIkeUGlNOl0WZAFrHL3ZalK7YwStOLSbTiM1a1BieHv1iqatxSvH78b0bZQhTIMInA8hxu5rxj
KjCRuVXR+42Z05sgLhMr+uoyUvyUANRZT/g1Ty2diIJIVTLppkpvbqWRz3vwiR1yNZyHl8TeOce2
KYZdSX91NRBVfKwsYFGeKdAKY5Q/1G0/3U2+Fr9abZyuJ/pwxGhzK3b0+r5iCmhWrdmEZysbk1vJ
osiLJ+rol7FbugmVm3KDjc0XUhrcm8gX/laNbrOBQHQwLdERtZwFKPnNhIkWpw+OMq3uHBgonxnC
ZUtiCxtuFHCXIRLVZd+WTGdyzEqNQIYUuA0LSEQw3DpCUP3ZxNp1YSHPvoz1QG4Y09w1M0XLapSy
2MKTi6wt6/eEZjieot2AMZdpdZeuZReZNRVtnX4yGAbq64DWNAtaWnh2xp6Q9TuTNwyTmse8shtr
bRXTQAHfBYmxRq0+8y8Gy70JsDOXvGhLVAw6eYyHmO4JRXWASBuhuLVvqZpyzKam4Xp2PfZfCJQ0
nrqxGR5gXmQY+0cgHhtwG84nMMcGQKx4dA8YJEr3gnE1Tda5QDS6p/1rrwbmTvoB+EA1bgV7vGZH
qfwtxZ/o+egGrvvcoHPZV853dJb9cxOlorkYAVnEV4U06Sc5FPqLOwj8RlwnL41Zj+N93Cc8uKMi
aTyphuDR9Sdr34xGc0fjwydqeMQMh2JOmAcmBglZNiA79sNYm+QHZ2aEUw4ESeYpjP0bJ57q/KiZ
BhLLoXKHy5ypY8wYGNPErqZlvnVxBXhRUZnfrEBUOz8pmHQyQgRPD5wtWQ+4wGGfpuIVmRNNkAIL
yujaGaAt2SfJlu3pPGy4x8GYl9bQt97oqOmSxk6LJjWosvuC12W6zs0emMMColz1oqwegCZFTNRb
rBGRC83TzqLsa9dKBvchEMzOtu4YjfVeDfnxq2gylB4T+L1s1se7MI6MSwpU3aM/ZSPKUOKs0QG/
kemck5rJJMCBp3DqNGO8s3FGnzlTNmIA9p4tlno8CMFUM/Ukcx0Bkp6cJ0cLN1k9lxveq1CHHAfa
82xO06lqqwJNjGRVWRdxhOekqONbOHIAQps8hSsHW5jxOxGv15YWwfEY/cIUJ2n7dAYTmaGwmcnt
tY9IXmYBfJW5M9VDO6UXdDsCx0siRfZeNHYoXSggNP2uLpsiuNb8smPfxp01AIdRgEisV4Pg2/wF
q2ZMvrBZV23qtU5dRgw2q7n4FCFUd/YdYUsxBhjQ6v5Ta3aLcKKHrKLtmOCHneuV7NuDHelhiXlN
MORsHAj5SRCkYYIBIuoOrn8Rqp6YZ0dEHDVsTfvSHEsHTkUbu59HQlJNFAMti9OmaHSrvuz9zL5m
52DEDwnEgXZF5HjUHAyGas4WxrnvnHz2tf6N6es+gdPsGiCnDCyV27lNOGoUZOa3nL1y5SHpIbxV
8mYm6T4H0biWWHEtko8hW7reZCpfbnzb5u8h3wn9JsziMt0z3NS6Dccm/xwUiITW3bcXaJXbaDtk
vGZuq8EGSxclKvN3gqfJPPUNNqCLOkkmY2+CCwj39Icy+yItMFTsdEbtQAyIf5X+reaYHLzRhOZ4
CGKMYEencOoPAZqq9noiM5m8XAeKxC52UApsk1CAKG8bpWnXccSsYzdTv+jMPknG27vGaPmX6YKQ
W9Vso8QDvXSLZRfylk65hUBwldjsEq/deeS4czvTqP0/DaMjfHhMg+jnT5faMOdUx8YXFw/2EcK0
OwNgdIPZc/yGIHrpjzNKxX76QbaxprU2SGGhS8us62ZEqMXwixazr+j9VTye7E7S/Wz4O2tAhbRK
WyaHSTNnO51sqHVLPiR1f2a9RE0bbHrC/R5oYxCXK2r70NE9PAAtkhfWNNcHv/MTz1fs4hPEh2DL
6q9M/6O103VPIH+6FVKGCuypY9+bmVNf9SnlBSZ4ux/QGInhamzzb5U/PoxORnpz7TzVhIygI3CP
UdkcVcuoq7cQMoLgJAdVqnTVh7mLSzFRK2b1jItbOlp4lh9r5neYSUp7BXsAAEKr1dvWmDNsmEG4
C4nE3dt9zVbYoATLW+buybBrdNvatE4FYRiG49bPiP2V+LI2NMbltQkkZL2keWcbkrdD/2AiEEeZ
Cl6QpgoL+IRsfwMkKfrCTN1ZjGo86AnWDXdto20Up5kEiH2YEu7SN8E+1otsg5l8wkWY3jaO+SWy
UsgHGUv8TeD4cteLIDlY2OIOaN3UfZtY5ffJscCVsCmrQdtk6TUoYN5dlcn6harsxCS1ejYE0irR
qPRAjS8g+nO4z4Mh2DeZue5lPFMXQVSN350cCVmO5CxdWVHS7/xSWi9Yty/7eUw/pX0bPPalZnns
Nuyvuh/bLzCraFlyYZ9g/LQAh8PoDksjatFR9mcJun6DrgIV60zkb4ZRlk5/j8BSC+qtKBxjK8rw
ER0ONstWEhuzqquBykm5wa3WWeW+saJXyD7WIaqmK52GIk5w+0HmYenJRGOpriIG2F0POXv0vxv9
EB9kmDkvhemAFKY5Xqns21TqMPoQv5N8az52SxAc6mPphQPVutZW/kVv1+W1nY1fKOm1NaI+Wh48
eKsC8THTdnSYlqQd69l2d0MN9pLx0OLXd3n7jPF1yvgGlX80ICINYXAVSZ1vUoPEcXTD1V0CehfD
ZDymtzPxLmS5+mzaOoEAcSgPWRdonpHmI/pMIb0pjeQ615O7GDTeCnwmukifR3aXhE35pU/E7dzq
t1M7PUxJQg66ZNrRFk+aTfZdnFn7SIpgjyVpH8b68JzLcT5F3XT0x37eWGA1VkZIXhCj1faiR+57
ynJnPEqTdg8aueFQKY19D3DLFY4xuXPnPDhHGDmCypGvldtSztmOWlrADkyFyuoOtl5/jWrGVxVN
rqNd4b1yxmJfpMxJFBjkraiot2LD3bFtNLwmCSavtwI4HI31xBraP3flcDTgsx+ipO7XuF6tftNV
BnIvO272rVsc0Z1pnhmWDH5HfMw0YaU5rBHz6FfI2BMDOn5rZuygjBwmO5BpT/K8DLvUt6IL3fet
sw4hwStR6+xdPZs8iCaPpYh5p9a+fBAplGb6MwAaWzc/4gynSkE9jX8mf6gD6ymouTOTqCWaBCIJ
OCr5CC/LQA8XLTu2eMSAnk50w6LGQfMgrEeZyq+FFYKMX2yZjWFlO2qBbNNHRIMaeadBohm1lYTu
QwgIwtE5LB7KhK90hEXkAEKn9oPHq47YKxx6LFXwOCcptd/YNdvIhoM+JzFumdDKnnvmh3iLp9EL
+gwqUMywjY1jjA2oaYZdu8hJV4B5lhfBFHxjI0qtAb12NSasjayDJfdxEZTHgd4vhsT8EoJE9UnW
BFuDp3JWQLZ5KJHh7W0ZgbnS0TsiWDKtfRd0Cww+YlvctobHgHAaNvkQXXaZ1R1pDrKGhx2YiLS5
mTBhX/Ad5q/GjO5FJTmbFBGFD4jimssBodF9WFBsLGjNnFOLEV8szeHvWks5XWA3f1CTAOsPhI6m
CaMjL0vDYT0LveN8pTYYEB25ZQ+2YX4e6SEfNLcswPEb8L82o22D08eAR2HYqTuL4aGHxuclVBoY
EcBV5Jb4/RDpXgdNB+ZPbljFbrCVfhzjun306aReFBMvy8gJyxum22gutMimRKeVRgbB4MJtj7Qv
NDAoorVkx5ZHnpTepg+zj3JBn2HatFX0zZnMwKMpdSNz96YFFsRy5I8Aa+dk4ZnMgSdRKK+HxHBX
RgwnAFkY0BNazCjW8bBHcauBTgH/umkiq4Kvzf6+XFWEweKILUuMRzAANjgEwrXJJI2qNlNXPbNX
GkBGs+3hrq/zUUeqVCBUZVpTDttpVqxBcar6bTlN0zYUqdhDHGGSBxD0FfztMbbHlM67mC6iRmpX
rNekwk28milWSSNzfHFvGZi37GnoTz9JDK7/cLT9nJe0WC9+8rlZprIxmGBlN0CnSsNerBs/Zb5U
WTBoeo45NlE9XmUq36lDZTlNH2XlLNiIvw7kSEdfXHsQL4RhuQAhsbj8fCB/MDHpEni+rvXcqI4Z
jNzxYjJnpLC/P6O3LEgsJqggdFsapi6Fidlk+fufzsh3YFyVWR6RDJAO9qbo7TZeMV3xn9FQCs1z
uagQZUw3vJeBZfa73x/+XSbWj+NjddEVOQ+o8KB6vz3+UDmwsPDQbaJcMxa2VsG2zIwQLhghdOmt
o9lu+YR+Iu5PgjzTazGXdBoW/pTHQF0LLwO3FO5Jtl1j/mHF+Uek0/uCbWH2X8u/+Uo0SB0FYftD
8/HXn07RV3pGxff2tz+1ey0WjGjz/ofe/Obm//746+C1WOijb/6w+UEivele6+n2tWH0+m/lyfKT
/79/+Sdl5X4q4Zl+Lbq8XX4bTYf8Z4MWyWw/fYvL73/DQd39kRiuraKm+dL97R/+5VldkpEQdAtT
CdAoPEt/eVbJuFSWILCb/7CXx+hP+c2SHO7AU+Hu/8F7WRLJ/lTfSPEvV6HMcSnwf0h2/n0B/nxu
uXb/2WT15vEyuc+wdDkoeGzF8AqX7Nu7DkQC0Aw/vgqExlbEalpdW9HMFDtgZGoDjLHmbVxL7Q+x
1n887N+iHJfjOljXsNwiPUdi9Pa4RDoUVV9GVzg+DVmceqSRgCewhg6XVpS9GqnaNH6Urlw9efrp
K/rFyvWrQyvU3xYEYyHcv7nKJt+u0qFidxPp9QW71KrfoK+bty7mznZtVARJnpw5Kraw8LA4Ccsa
hjU/C4D8g0/y1t/24+IbwiTJSplIs/g8by/CIOE3GkwIiPWmmwxrU6Vekxoo3AdQ2nQLGqiRaFxy
+TIUdcNeKauAw0s3TRD1Ibe5UDGIrxXUlLL64Bt6a/n747MpXmuAe02kywu69+flMHeZ6YNhPtO1
kEQspU6Olrqvs4dpbHFtSFbR4oK047z8YB1efvFfC/4fBzYkNF6i6hQL8rt12ESGnDEQuxLcA2wb
uuJlLFyLbesYHakL5WOfmfa15lbFJ17swR8r3X+8Md+915bnARG4RA2H/gpL+LuUyEwYjWU27jkO
6vBTZI3tCws2hK0W+dbvv/3lyfrbeS62Tp4Bku3cd55KPUQwNGv+GQqigGBDEKLMOvnBQX51OvCV
XRN8gyMgQL39FvvCDIrA18+Bz2YrNQK27oEQG8wc7cM/Px2H5xieMsnACAzfHintlYk0KrnqJPDk
qrGqK9uNq8PvD/Kr03Hw/ivYxrhd7XfXbEmnUahNr3LpTuQXmbSThVEZt0i+pw8Cpn/19bhUOTp3
JEvw+2cT1ZUvfaJviVDpNj1IS6Jcg46p1+/P6JeHwfuEjs7gdrPePWb09Sa7TSIuVjLfx6ShXDYR
c/XfH+Rviezc1SarB1mDkq4Qura3X85QsplAqnFVRIgIPbaEPbIAv3HXVHb1E6Ek7R2ZJKbw8rFV
rLwxeAtAM0raO8uXo/7B5/nFSSMT4vFSgtcAdd3bjzOnVmFmqXNu2rw+JMGMlgTv/ub3J72c07vn
i6WVuG6HUtWgffD2IPRedOZM8qwWqhHOk8XUnj+GafIyuvUHebe/OCFL8fKkbqR2xK389lhMdVGW
meN58JPggJl38siQMT96XSy/5d0ZIdPlNsEza0kMGG+PEuehcEWqzmRFqCNOH1pRdRkSYAFIsTIE
gkWGuhtVTCH6JFx/T6Y1Q/w1yIqfO80/EKfk39Plju8UFhCAXaKG1q9B2zRJjPtg5Vk+zPsPC1Hd
gi+nQ3RS7y6/0amyUkqdLVVrVwjAyhfS15Y0FvZQbHrFXiD8uf39V/6LVwfvjb+O+W4NalEwAkc2
zrHiM60j5rXrcByzi9IB4opKCZA5vhvCHqSZTpcWCv+b33+AX90HyKGRRUvyui317jnrysaNWFTO
tt+Om16rmxOw3eiDm+3dTuHHG3KpniSqbcGG6P1OoSlkRbtInKkrdH3TjYXqPBXCwV2p2e2fzKwJ
oW42zV3nLh7OWc+dxWXl5BsjFlrgZRimGFZqiM8+eLB/RH2+/9Z56BwWZ2spXN89CDOkoNKtjDP3
seP5dRHeAnJNX5jIqg0pFdGnSh9yTzYN/RLe4+MT5G65CaM+4r/AMEX+KL8jFBg+WGZ/1JN/+2AU
MoIXIQ/Qey4LgAzc4K44Q5CXNJQKetFp0vfHpm+MfWGO0V1HFNyzlY/FRV0P0aPetAhMIEdPaNGo
4TcA4dVhLPMER7RW3v/zG4cYZH0JYqYA0d/duVbZNYJtwlmrzXzXLHzUOHG6D/bsv1gRFzk/lYBh
8R29f3sGkwyYbvXnrGRK6FWtET5AirFW0ey3xpapavbB6/pX7x3MHiQsUNCxi3eW9/lPe+py7gdp
yOY8iq69kC1MlCaJjc+1NajrAfkKsC4ZJkDPxSBPRiTHPVkN/Z2PvOV/8M7hkYSfIBkqs9F/V9gx
Qi1o+tfnFGHbZo6670KN6Qc1wy/Pl0hVqjldN9k8vjvfNkciQV/4DCjbBOqMOIBMl3oHcUC/jXCF
8+oNm4pCwiebsZvclrCVqQ03eV2LD679L14W9lK2gN3mrQC04+2lr4mZqOkznoeQvUKmJOrY7hXp
54uPXNqa511jf5hp/ovlD08IhBAefTBIPy7PT193QrRAYxa4MQYSgeD+ktEXA7EkywPav4FLLccS
1E3qEiPBo7ask3p3Y07tBu3y52CpOf7xUwWpnTuPWx7Vz/tQ71l3qt5t87M7B/WB25toowlx9T89
iCt5IbOLXyoAY3HQ/HyPa3lQD3VRnbNRhQ9YSZt7idP7H58JZFCpuKUcWDD0qN4epJAT5B5zOGed
UX/VBys5QvwpPziT5ZO+XSM5iGPoPLEwtlgg3h4kB+WmmdaAPmtQd3hH24M/M29gBG0iDPr9VVtA
XX87mEMmDP0NA5a6/e7+nCxAiEZYo4uN8mllOEZwE4IH+aQ34zhvBrKz6JzG+oPws+4wsnP5wjwx
PNJAOwWLlNXT7B6zMTk/UBOHluHLptGbcvA++JzLuvDzReFy044T7tIfYYX+27phmj5gC3Uu4pFB
cQsgZYYB0kcXJrJSkpIbE68vYImMMcTQEOBpMQTeB8SKpv/wHlg+CfsEnjC4coie391oiT6mTlhN
Z5z/85oyNCHGMRIffC/v7wEOAkVNmNJgDaNj9a40nxwn0Fron0Neo68b4uFkCdzFUx6fP7iwyyvt
3YV1wAQDXltqBct5d6SuzvSBZCaeGzTboBOI2qRJah9p2+vbqEGiJCbL3tVDeFPnfXidm4P22rqV
eyztav7g/fu3murHef/1adx3rwdSPwKYDe05MprmxEskZ1A5dNdCDKcKN9wGVkH4kFpkwXXTfCyB
gmwnZyQkxwpIryqY0k0ffN3L+f/m+rjvHhDc61Fc+/UZZyiAEBbbbz5Oy5thoOnrJ4xOWnrZG2Ql
S4Rc9U9XteV6oLjVHTqNUtGj4NP9tJSjwnQQgDVntF5wOKoWBWJjZh8sOO/3CD8OwlLjUhkA2RTL
GvHTQRBGVkR+cwuUrbotWsvfDtV0UvW44/auvWnIx8sP7rrlqr2/qjpuR5v+KU0E5933nGo5aoW2
OjcN2joc2Epdkks+3zlugcdM0TwnOlsU2EKUE93GYx1Jj02zgRWc4ZH7wdMmf/UQYNPnkWYrDDLw
3ZJLwmxryrRhxxK4F3Of0cyLcJAj3Y21J9Y3QnXZahzcHPDU6CJQ7ogw3rIxyK+LrKy+fHB13i/K
yxdC3YInjSrJ5H9vvxD8LA7ZAO0ZDZGmwexHSy8jBsyM9Aw7Xne5O5wKPFnVZqQVFKFnLq1XdFuw
nrUSUziYPQfHAvL/bhdHE2Y7RGqyPxpZlbx+8Fl/9U2yMLMkshhS5rxbP3hrkMFbZOfezoOZoQ3Q
6/USBcH3Ndiujc621WhiBE1Yrd1GtNcdiJtXfR7Y+fJNZtYHb4r3xc9y7ZZtGTI9Uzgs1G+vXZ12
Y2D15Vlq1cwMuRPDziK4r/+f3DKuDdiN1xJlx8J8+/mhSR09j0FLcN56zo6P1TxeJ9BiKKqS3Fn7
SVbgRingDfVWR/L1jEg588pKT8/4+9HOkORBPOHvv41fvDZgn7HzU8zRlj3p2w/ltHUADMg9Nc7k
Xga5kd70Mgw/41Ud7n5/pF9cZsaAC+yOIoX/v3uA4f0aiZ9qJ2KAxgOwWmszJpX2wTLxi+eALqPO
EI7Vj5aZ/vZ0bIpyWJj4G+rO2PskWns57eIbAmPgfbnICve/P6m/zSQMxwUHx6CHAkxRrL47YD5D
rq0Z0jaRamAnly30BNBa0AkckiAQmsMd2DYI6JiYx+DCWY2G6VveYxX54Jtk3eHk3iyR1GRSV67D
/cVmRry7wuyewrHrypMeGqTP4aGsgg15P+3TWM/uk6m3w4PlmkwjwoTq66uByAc9EX2l5nqkdQXx
ARureYoz+PirzLWJDZ5/RAhniOB+5IjN2qPAwDwfCbUSR9BuhA+7WLdIyYEbhcbtR0CxstrxLAHP
3YHkq74yD8CdB7UyK8GsOEQc2/+PvTNZjhtJu+y71B5pABzjFoiBwXmURG5gogbMgzsGB/BG/Rz9
Yn3AzKqSmPUrO3vXZmWWuxQZjAgA/g333oN3ut45swHZ3d0oyOPGQ0b9gAIN7Z38MsDTxKQxL19c
r0+dPaioHrNlXvln8++Y5bqc+6vBm8AvyxESM7EYQJkHhqHFDuPKeN87G7Y5fEM4W6OdjAfSOEd8
PjaUZ7+xEZjpyTLu5Tq1DeqzHiS0SfFywn2ln7s3ZHQOzaSNIbRDIfMnIV6sN8D0ZLgsuFKMiDf5
G4KaFwfkRXDUhqYuQnRcIdZTKEJsqywSMDLiZ1DVg26lbeaRdkRAbnV7/I6o7HeDyoP8y1CaDQqB
lFOERCaH88TWy9IcyE03lrgNVVAf66mFG19MU1a6SP4CSGlAvUwkzJBuxuBMOYS1XyUI2Vbwu3M+
H5KRNJZbgF7BUSQ9/zx0FP7sXiTgeooccOsgNNbkaS2RcxC9jXsf5tcMZbmDAY6ERa3XNcnMHK4D
NDx0DpYd7JRXzXyBJXgcFERcpE9DgcllV6DffrQnVwHdnVBUoMTCZLNLkMihU189F88+jMECeRvf
zm4NU3Vn1IJjExenfefpyrauAdISkT8lE4m1JK9Y1X7F3aPOLL7cZ5JL0gDBUtbTqGZ1k8QF6kUA
uIB6yagIc+sbLsaUBsiYX9rRrtZz8POLccRwrRASIcC8lvnS1LG1+kRDlSlKrKFK236HS7CAziwK
C6R5brm3y2CX9ykh3wAxlkr20QjjGOtcOMN1aVWI+YtVKFc1FnlsgKIPNEB2Fwn/gTgzK2XKKyYb
Shej1Hia0ThFIxwEPMFhUqs9sjRHXNrViLuqa4v0szNkg3lISVJ6aL1lfhSL7dUHJy+y6cDCC5v7
jJfk0UT+yPlolnmGVqafbqdET3dWy2IOLw5B/fscmtJXr5w766AIrt3Xaz5d+K7ojqIi/arSU3/W
piITp8Tl18QyTLyI8KPiycNyQwQh6YiPuWysS184xoX0UrCVfo8mL6qDbvROrdEMjwPGDURJCRF8
eZZLkr8YFn0YYC2inSEnrNqPqyaAfk1lj23Vmebx9yP1b6kb/u+kCzfdt+ZhUN++DVefu/8P9Avb
xON/Dg6J/vf/avKf9A7bv/8jL+Q32nKLopxtUejRfnMO/y5aMH9769iIqiW0wqV336iq/xYtMMLk
JyC+EgpCdfIv0YJHVC39BFmuFEls7/y/hW5lXPnTKYX4YVvqmMTm0wybkGy2OuGH3sFeygQpWhGB
GmN6e+RhEXBQWoLR+IH8MO/QzyPp1VO2yi2NQFO+7bnC22/aWFHaEfzI0UVzs0QZ9hcfq7Bqycuc
ySICwoCOMK4M2PU73cgwi+UqbXevggBTToNIjeK4CazHYXa960wojAqlTqEed1Ug7Qs1K2II9DiW
zVWpHaKoeeEOV4jmV56tgHLa2NVgBYjKqXR70bptTpM9qhT5JiVAdosoGg5bNxRkWyHOBNlObk7A
weeb2Uc7S8sRFVjtBee91lt6kUKMxxREITOGu0fUWIdFcwbbxAiO/OyLOe2xGmORxmgFbzD/Lv28
uB8LFz8Kv8LpY7RsIEdw6RbZQQpHPkIOJR1JOip5SrI+34z0c2ihgXQdBX9P9Q8IVDojXlJsE5GD
4iwhUKDVn3OpEG6TjaAEbYLJNlOuK1A4WmvrO6tdxT41GFPosxtW/JgZHGh72JQgCxAezsEN4pAC
D5GbkKetSaocDz0t/2tY2mSFN5A98MmWC8NVoxu7D4MUdXucR8vsgI1MHPMuZ/E1CI4iiNPQzdwd
olZ4YqkOGpLnqiVZ9rbqe/tok1yYH4RBo3hAruy/FHKzQeIy/DaZJA5cuDinh5tctgRdzTYlPl8D
q6NTSC7lcDaSrTCgItQq3zWJiZCbNfwC6HDMfPLFRzZExyYYk+94xWb7OPOJflrsZHDv8imrX1rX
1fj4QqLLg6gzpT8/6ZmwOiKifJEfB3tA3UBkwVAeyrxPkE9T2mAtc6b61sVu0OyJwyueudh7ItZK
MnaiMZu0yyN2EC/t0vmfC1p89zivQt46lgX1iNPXzSAxBmBb8GgDkJNB2da7Op+8S1q3riKCdyIN
riJTBFkvuDwF8ats/Rju68a4GH2R3LijO3zp+7R6APFkPtBuFD6/e8qeQBaPD+Mk2pD5SJkSv16X
GKareQ6+Eo3lfCw0pubYhkhK+9gt2atpjVA202kDw48pJkcE6STShpPVfJpWW3wqJTwmTH8GYaJG
NwuSLvLku04rfPNTlX5t5GLfD+ADPw8T4/dIAxd5HYxGfM+rTj3b4yTPe7z4T+iOm2dT0L6eiWJK
LW6bDFBU60q72JNpMp+bXm8sKYZxFwclSGN05khdgb843JCafMQ2f/Y5VI2DzaKqjXJc+N0uSE2c
i+00jfS7mjyGyGetQg/fF/wo0R7rEqUeicmxZeUd9FWCcI8+8M/YJcLb3xWMAG5z1QhyTIUg3w2V
f8bOLJg+iSAfnjTPlgc8QnlN2K+yuaWDZfzmvX3XiPT76xSP4S1fb8O1Yw2nOuvUqyqAk+7s2VGv
RiF5UyovtMW1IaYQlZVhIPrvffdbuoihoVRsucOzDiMigv7cehlEO1wMdg8PJisdypKM4D2iGUXq
h4cSulyOC20cH3NzIIISg6EgIHFWRFP2lMLhziJgRAFBAnkfAWEelptgmEW9HmaeCxzpFjpaOIy9
n+dM9hxxNAgZu+kJj4HgWvWLPGjsbq/gzXwvMtwOjJPRFqVClJXWV0ACHe+yT/nlyumUE2s0UsU9
vKjWOrikQ3RHr8WpfxJy5fFYt50lsN5LG6biWLVoDTDJQ3DB3BtQ29gFYbup5T3VFKEhf1ZhefIJ
tk9tbtv17GTkxAtdyZ5Y3iNh00F2rJNFWR/xXFrLl4Ud+LOQyuz2dsXjDSOR096GZFAq8uzq3ifR
xkhWaE/VeEMZR/0DuwAjK9knhFo1JJiKzTIzfAalajd43CTUqERjAYo4wDNM1rrsnnK64peUxIUP
NsQ+fMXYSYl5turv2seTy5mbkwM9T751aWeT+/u89r9F0j8YWfyqSroZ0z9x+baf+KNOcslVYwvP
FgNb2xbc/886yQ5/Y1W/hUg5aKTfVuF/VEkOpRCT7G2bgC/VpKD+V5VkWL+xm0a1wgSO0RZhHn8r
t5/J5k9lEvJRajHsRNxBpN8yyX03RdbVUvS2F95LSbd8UvlA0BapRgyNs3Q2rpZUPUiPQUNstFWi
IpLp7SuAewQsLBArng2NJRdpOw6FSJEMtB1LY+XG2WIBpUCRDAKkKiwNh7PGIMydij4Y9tSqP5l0
dcuJJSiS8CBlMRsNYZ48TsMwzXubQDNU9mZWf16wO8/bzGCVl6hYZJYcRWYOJPuX1jold+G6Mjmt
Yl83vXVAjNd0HQnQtnKOmJ7RKMVtRRLbg17SrLogDU7Ekp5vi2PQC3/qFsbqxf5Y5A/KST11NBXF
YzxpmCEEddLpMEHCz3dM80HSCk21WZNNZNWf9Gj4TDPIzRzj1LaYJmbIar6bI9EJkoxj0q9qmpTU
TvDqA0tplngAeeohwyBgPTYx8ssD4zKeQItCh0pgop8izTE1sJK678yzcKHWOSZUZV/Q8is0+x3m
bIoesKAHxiriRRS2fEIdQPh7kMKuC9ZEIk5PmVtF2umKY2U6fB4y6HFDI2D17aOqAit/ZlZRfnET
TiDCJeXaf8y11uGzbRrdM86nstwVqbDt3ZJN2NAWy9H7eajdj00+rJ/9Oec6MTLyE+Kqzi3cFA70
Mgquqit3GtxAgqu9wAnO5Coqa8JHiWOuMSYStE+NyIIGwpgtCa6Sa9jfaCd01U5x1Wf4lueeXHRn
WS/9YLCdndT45M+EmB3gpNLCQ9hkFnYuD5WIjnycdsASfAHoMLRgjzMIWS3CxeuSRCwDsGmy60IO
/shznRXHB8G5sGvJaTd3dcNKLyrnVod7qxHk9xVLn32z6sZA5ZyuzNeEZckq1kwJIHbTGjDaSN0S
9o7WwbWykUxhKTdCRTFdDNlVI4ry1eoa63bOxqo+ki+DfaRnYBSREJfle2JDp8e89u17TWAmoC9R
Igbo9hiKN7QD1eAGekCFRlzQAi+3+p7WlNQGYxpvHU9pnnJ1RByb5L+to+sFccsdXl4ZG1IiDUbt
kzKA8fyYvVEnAmtabsiWh0WRrhuXwnhjVJDKS7wD9edV2HKmHbEK6PTQWISM7P3amIa48R1lHjT5
bOd2HcxfAc4jd5FvfIyU3gCrmd9lgNrQb7gn4s2WI/llw2syZP5jtmJBi9cNvMEOEXOo4VVDCLHN
6MuLwSdBbb+Mxnxmd1jiyYonPS5akccFM8lwh7okeNBh76OPdZCuj1oDuIswUIbfyS0rr8NErsuV
bwSy3ylhew9YVPWzOWUgeE0yZXAw2iDqtIkvZJfZfu3EviP3Y09cUUyqIOOYzsy6S5LupLxvtWCx
I7zCI6wiaLpnF85ES5Uyiees8YqPshamAOoGgSEuSxxSmLRN71Z7NtedK5W/q+YOf1BPIsMTIxcn
uS66ggR0FaoKxCUssSM2eDEfqsCnFKkwnC+x1RFLcrQofL5DZWjm/tId/XHyDr4gkI6jv9H1vZn5
NAAgfPTnhLLkxq9cD+8wKSbwPtcMJHgwjPVVMTr0RjP1kHMUVLs36VAO23jFhI/oho1wYjchKywG
LUCicdLkqosaJyv6O7TkHhLAnCy+aMV/DO7QQmu8Ixq/Ls7w3PB76gGb3wtZBYSl9VMw86jfAlle
Q+ZY2LaHbP4iec5/Em6Iv5Tu995rsM8Kck6qfchQuL9t3Q5ecdwLlZ61RrslL1d5+MU1dePuWn8t
9Xkw6BYwMrt7UAtV0eiIYJSOYBzprmdWSEDu3iWdXxJvWCiIUmryvD1MhfVlINiATjnM7DWGMNkS
cOmRSBERaOqPe7ATRnqwe9hROziwEjEA9MY1bixjuFjHkilc35r6QxcOMwM4tw/OGTYQlAM8kyGW
F1qMhN/qg/+WSv+gbvlVqUQ8Pot5Fnnf3iw6b9m120/8XipZ1m8YCVguYhtDv4UO75+lkv+bi7SF
gojtmemLTWv9R6kk+F8OVQsTI4fwEzTS/yqVhPkbOhXsE/wo9hlUK38ngvbnbbtvg0cOEHqbJjMl
1t3v10oF/NDZ5DSOqMvqFzKos/PVyUGEknfxoA3Chcjmnm/9xtQXFsLO4w+f0+3v25X/2U63vbyH
SouhmG157lZH/jzNAvmCD7HiuTBKz7pum3XEz5/MD4OfqcPffCkHHAsLcOJqPGRq5ruKsDYSh2wV
fOzsEatHgpU8Cqhx85BV4V+8qz99qMz6eFecoXgPtoXyz+9KoPBTag5JpXAJjRrw0BpRGaL7jLLV
xV/DSz56U1BbB2q38FvPIE6cfv1u3ylS+WR5l2SrCAsNGBee++7t9vmYalOVNTuoqWjPiF/N+pgE
LzLmMfkgRrZkpw5q6dZzghxAXKVEh5BhUXYfBAun4mBQOX/1tARY22jV/ZUQaptT/nvbtv197LCJ
PMZOiXr8T4KbnExDsovBTTT+2l91RjGdG7Ws/0IzbP+8oH17GVTJXLwOOtIQwtjPX4UcN10uWsuo
NBrQ9l7AAoxJy9ryYSjbfPbnNL+pRw7w2GlqvR7NiZTciBQy56uuoXDcbbOOOymbifxVObXGPoBb
V+3GujAfir71dTzyqxkLtJV/WNcUFSTRpYLkS7IdYHEttjgsmaDolkXnfPn11/xzm+OjavUCfEqo
4tECOOyHf357CPPqhZuM2AuCVg5eaQYHye0W6aXW+37I9O2vX+9dX/X2gojlfATFm9bTfkOX/TB+
TuGx6qBdic7KzKMDqS8iPms3JSixk/IlSNRDG7jHgm0PiVjP2iSoNkh2TTAcG68hYpMPsTemv7jY
eRj+dC3xKYR8BmytkXCh33v3JfukBgCxWOooU27+0PEk2zOn+Lb2ZXAxO6Szsn36e6o0PgiG/K7N
S253OHf7u/trJeCDbL2QvXQZtKeMsI0D3vK/shu/v0u2V6HH5oVoZ21HvHsVpEjwimm+GD935Gnq
QcQJ+v2/+Pz+06twCiCv9AUrhffmr2V2vGRqtldhrniy3MHbtaFf/YXy7T+8CmcciicLcRVzgHfX
qgzRj5P0wK2Yy88Q7vSLJZXz9dcXKF/5+4vBNwHNby4Bk2e9+fZg/OEKnS0Po8DkflGk3TWRmWmX
eIp8DbtvyFLceALO9ZEJGqby1HG2RG04Y+4+tSbiL6QmF/l6ZAhoX4MIRs07Um2316J2h54MkIJ5
4rwOrTwNzsAiFZ0UQgR77omPQi9UuXf1NMvqgnVsIC5TO+VnnZGY5fMscTuOHjKnCBlmqL0tkQu4
MpCNyabys8a5WRkGp9B3OhMgwZgVZ2lJ53iUTc6OY+ILkYRBuCjYVVrMr+inymKnBqa+0UoMIqhM
VKDpTTelgi2/miuUxmKhoG59o7+sYH6v9yNzQfMpabPUPk6jGhCchpb6Es4GtaRS9RrE5uAV9Zmf
V+CUylxlE2GCpgYq6tsANEib7ejWp36pD7Jzg/S4MCn/aHbGhEbLTNLhUCede9NIVZr7hcXReA5c
YVp3QLFaazdUfbJcsTQhY1Tbc0u6XO7A4Qa3kj0GdIJEkLlZSLrngiQ4spwl0THxh4E82kjUCDNr
lQOETUiD49vqMVFoxEZp3E+WOAMjY6oD+6hWnALL4fMpe3c9BSWtGeqE1GQ7ULclaSgOUZBd6Rry
YJELUe9SEKfMv6u6GvaLBwp9mGeOvJwz+3qxc2ZBhHSx6C+6jZk3sRGHk0RM5/O8dOU3pcXU75lx
EPfY8tc/KcA/F8xEnXtrIA/ihl8Gz6lMLK/eK8Jv56Pdzd2yz8tk/Vja+WJezS0BC3v6fzM8hMvc
HBaH9fzJ7nkIn7OwGTRxEVj0b8nokepgQfYAKEa8paTAGI1PFgt1iK6dZIIPkrB+DsRUvyY5Y46I
mjTPrxbJHJ8oE28urq12lc8mjOtgVwfUtmfIIQp715u1/DoJSfpRCC6OEBfiyXepJF8+1rDrTy25
MgUfvIvYgmtpIfvKMWCATYFP+NkkK3JYJ1GrgbIR72/cgI9+dVs65D25HCCG5trIxkPmz1Z10Vkl
PbQPAutcGzDXJRkOEO6wAA9RB/YRaJAvhzJOaa147jU9h3Te+unnxZehc+ZJhs77ejHsV8YGMxAi
Jk8zEYezsXEC6+Ea6GvjnwDaNOocMt8y3bpV6HKn0J/Z5H7YiR2nUgUzdPrKEohU4L4cpiXzcni8
na1jF+Nlw1yrM4brTUM+H5tlXP3bcertZ8+QHeSffkmTJ2tAEH1uLF1ySnEdEIFOQC+Oh35qiF0p
CZ3Gl5V5XZSCAX8uNCCDuJzmqd0Bo7cg/IZ987KEub4TRKEwALcTpkR7gvndAZYL28CD0w+0ht3E
liSW7VKuRywOjorzch2qo42opSW5zEIWrkxEcmdBM67DBhPuTnnal80lAeszJdBm1Y+Z5fcOjOBU
eBF2ZxpK4myCC9n1SC7IHCfpfiU//xrpbdbulENMMKrR2llv7WAMStK4pfPVLBDCHJ15ybODV8wZ
aTOgieIuKbuvuRh8kO4ib/eiMzmHxzksmEaFPblGRdBdeJb0HvmTkquk6ImmbNrGTlhwVr0AiyTl
WU7qN7dtoVjvTG5DBp9QzskIFPEhnlk5V2Xn007LhD458pquTHd5Rbo/qo4uPLezqlVX+LGohgpW
1eJkm13y4PjMjLBgifRrmI7WteGsvjwh/1x07AQVwzMoFON6LKtwhWnndloiEBlW7+R6nZMSHajh
zXhkxyaMh3v5WbnBcmEyNs1jp4XYECMvqj4Q+hy2+46nFWQuZklgPjMhD3kY9Czbi7rGxo5oZPBX
62ad8zzdd4YL3pHcG48UYhuoUzY61jn3Zi0uvdAwLhqJgIcPIuzu8ETY5YE1iwe0EB4l6w/frnRk
FziddkVQDOA1Z9v4zr3Qf1owKX1uuxaQgl6lYE9aZ2hGp3kYTMo4PLKRHyQSetOcMiDOSoN2sPPS
EBBXWI892aS++xI6pWUDcJqCnrjoiYwQoj6HJjbS2rhdJqMttzW/YcYrr/nFaXSfHKTT5lYEhjBg
bZ/XQAKIGtH2fhAi/VRwODXnToqDL3YNQh8j1XrGTZpgKd3V49I+EJpE9jCxrRkXTjXmjyWjjKcQ
9t73egxZTSO+s81LuikmHKJc8ua4Zl36vQ+mzDmRfFZ/QBBBq2OnvTvusrlBOuXlifAjaaRBECWJ
UlcjgdqXBje1hIfnd7deh0sLUuRkP1UEQ7NLN+vgeR1kdwe4tnlqS7RxxBhnWJ1sE7dn7JKZPO3c
xFuWPTJREdz5XVHNYDxmpzwuelHGcftArpEmtfocJ1Q47fBkEX7julJ/qScC8iOcZJIhYWJ0Nd+B
hAPeFe4qIiblUeINm+t1qqeA1wx5jNgWGQ1ngqqfY2rk8gXzCWlwRNu13VZhvn2rUyPraxgkDfxL
Qlgbm/BzxYKgUgsZ1HOHpO8WlEYzPxjsJUHVWZ4/+OfQVB04u9jmiEctGn/hLmP1li5IK/x5DE5y
c3lUuxbXF0/ZpRffx8xBbDvLNGjqfV/mHpLtt8Luv8OlfzD6+KHG/VPYykNbf67eDZe2n/h9uOSy
ONuSKgKk9CGzFEHv87teySEtJQi3cBU6FFZqNhr8f8qVLP4XeltaRpvJgPD+PV1iEed5Wz8V8l1v
Kgn03O9iVX4Vs/Ku5ifJlGShzXfIHhD/lsff8KNaiUA93eNMBCuXLeo116JHJWKSp/XDJ/Ifxkjv
2uDfXwbZMm0SNiFa/Z9fxs6LPklWB2xiVXAzB316UnrYsvHTbo8oxX/49eu9rUp/aDkRlzMr81l9
WjbyLhqzdy1nUg4wCNA/IWoAXD/sqAIYpEWMiQVgCIoSkrF8U44pc1lyDYHS9ATrn+ce0BdGDYTJ
sXNram+4IyuuDs4da3bCA5ripQ2OJUAhm4zLsClXpI8s0Q0i3dAxDJB9SIMdcqQ9xGck3I9Lwiqu
TCtF6pfujHFS5KxZBUlKy8oJAk8T6YqfR37nQgG5UFO56C8wMaaJMHQGSCw0CP/wwymeTDFP9EPU
kRitdIDOSjwrMMg5/s3cdFLSbU3ToHJ2Yepw9PiMOpUFpyIP6vCMaLUUQEhWsnD65C56WD/4PJoV
2KCemOwzdLr8u1ht4uQj6RVb+uEAbYkYbsgmLbKYSTfLbO5cQt2QfJlJ4cE8bFu/nFem1nPlkgtN
/Dlp8XjDd6YSHvSBjIx8TYlG6vPsRvwthIMGKEPpZrHZjQ5JlxJLC067ylB3gcrN7LweJyPEKMEb
5xTPW1Vf1GhRPpINLL1TWoQl4XndarXdjswVK32hdaj7E5K8xWYiT4hZ+30pBvVoEd1jnwwAUnkk
gQ7g3ZEiQyrnWjqEPVIH9iM+YOCiIEmacV/Avim+gjhAI+KZhm8e+cwN8u8A3apDl3Rh9kWX5BZ9
a9qVwxPq5mphCCwaUV8g+LKM3YqCXTgMMZ0peIWpuBUCOV7ag2PXC1Txyl49oiMnrMQ1ri7tc676
ZZIwCJmn+r5bDaMlD68xIIMD1mClR3S+NKpLMTfj+ACL2PSuqm6EegHljhckb7k0ryttanHRWlZI
AjbBzjOOMFoQes/V6ARwmR70PEhwPTkcWa5JjFDeo4u98Abah5s5zbqRjUTddO0FkpeQiNTcdYfh
ZC2lqWjLq7p19rMevU7tHWTcNSuSwu6IdKhk5beHVM39+szC00ZAokpnNO/rEhRjPCCAJCqy5mu7
Fa20w2uVDt1GGgnK+sHIRT5eu0QyWY+OAnVQAnFtjBO6lPoMMyYwHA9OWYZJO903EwzmFj9jUjXX
QMPq/ApYburxoS9AROCu1fCXkNppju5KmaEkmBocVHWEO9AtJ0nyuHdeeMO6XAMJQBQ0YhSydrof
pxEMGJr3rNqtkmhRSPCqz/2zzuo89RxK8hHvUnLn0QuuIb6/B1XODioq00BjNsJPqkqEc0U9kNEK
LumpADpFajcoUdhSu1GYsuOO9wro8DGVYy3Xez2xDF7XqMeg004PTu0YqnvAfC1ycn7MoUXgrwjv
rkZwWKjARqp/n5b9lVpnoG2GAp1ABia40FgeSG5nSk90lJjBFStqJIT0dLx7ekOWjsyLlKQFLryC
HbJfkAQZ0e5kXjxZnWY+2W6+8RuXDT39BZTKksmZwaCUrq2EhA0fCY7iYVUyUUd0fL4JXaYwivOV
TbexJ5SAKaIK3MQ4mwcUZDtVGGCMTcMcu5PHg8N6MkpDusemyv2KgshPnPNy6NQFRCDYbyViVGBE
hkXeI225jcBtITvUIMmbQFiayVYQDcIWXUFO9SNCKB1VPIMHAyB1MS3hlFZ3YRMonTDDrJOMfGIN
9WGMf32u/HxccqogjaF+w22LDobJ7jsLimfDW2HcmCE3dNMNkzQCtam8Nf/4//A6OKmofln7IGZ+
d14yLx/IhcUQVnY4OVA3TA8Fkvy/dSz/cUhu1pdt/0Ud8u6Q9AsywKFnZpEhjdA70RlcSFOeeuWq
SydjMHv49dvaft+/dwrbx0fv+rb5IL3IfhNo/1htJMwG5tWjZxArYnkaLxSYLFzaXeOz+01rlvKt
s5ifywTI+q9f+uc9w9tLUxNs+z1iUPBZvvvmWhMkegI3jvFVUu0LXVYHwtrNg2mSfvDrl/rzRcKb
ZGRjI93mgH4/8+ewduvJ5aWsQUGdygByJWPwV862P3+W2xuxEZj7VILgGX++RMZlAUIpkOw5emWk
IOkWDnjS3U+OQ9cXtDhzaKeys0lUf9hj/1vq/2MrE3/hSxjV2HzNf1wjbz/wh+DOxJkQ8h/oURb8
TOv/WegjuGN/i0ufcXfIUmIrsv8o9A37N1Iw+AmuGMLJTHyK/9ojGw7807egKJvlGHl89t+q9JHV
/XT3IcnhqcXNx32H3o5NzHbd/jB4L9SYG6boPiwU6He9dPd1aCBmM3LzHMsNJKHKOc8gh0QaBbHU
zyI41kDMhD0fxqHce+7DJB5mgVQjgFa2VGHMYBTsPD/ACicw7of1oVvAW6j6vK0vAFBcIvcZI2iR
FkTIc2HfW8ZncuLPwHruhfKG3Uih96G1vnYTo+f1QtpnjS9it3/FgH0xrnV5apRT7XxLSYAK5nDY
FqbUAnuf1O4EhRUBY98SBWbYYvw69ihlAtEWuxGbcqxCzt/0pqhEiKwWiBHrghBuh1dcz4G6d9d7
ag+ATR4i5rRBT6fP5WScOwHPQ1TI7iQhV5UtCbrDsJNjD6rHwjIBeCgiGOiYKHlmDONRwSf2++qY
ueaF7FG+Ti8TEfG7VPdrbITGLvPSr20d7JqhuNLOFVCMmHgxWNpIvYCqVWGFnF6M5z2WsrinCM3c
2IK1lyE17Ao/zgxwhnmwG9mRmfYCB/u70Wa7oKarF3tnbY+tegrCrxmDs3Uzsek1vJ8c6xoNNlzS
cciOfQKwoRyvEOM/rbPnnVF8glqBt3cIXT6Vxo1cJ+dUy75lKFgYSFFYkxSPnf9DgZhH5n3UNMUZ
AeddZDFSjwzbl1dmjjg7L1I2w5e287mc3U8eFjRm08bzWr8W4UwaxpUO29OkS8GccUC7b9mvCSHB
CATz8YKk8f56XFvqZffDaG2TFDfGTx5lLvR2l0lL6pqPUntA2xIwK9WOuHGaCvcjKyO47FvyCD6U
iB3FOeG7tyHypGMeXDStlfPhn0jV2blV6m7VtUUPUIkrMTn7ZdIHRzuI5+Y9Rhzq5jFKi/GbTCqu
6Fadz16zN9vuJLhI0bZ/h5IVhVgUgRLFyZgfLHisUYcHMzbcme5hHZENBVe0t+e6REnfJTuf4wYD
HrMlwx/jevOph3RWCONiY2FT08DUJNudbzmGQsMATe9m9hiQOHeIU3dreTfS4UVZuDAABkkeLEej
C/a2k99A4Nj75YbSte7ofWMzeHAgVXGUMS9X4c7or5AFn5iix9RkZ3aK+ggoIt7LuBA7hGCHpv/S
t4+9D0r0Q5LNke3Mp4WDsXWS8BYPZ3NiLBGXAkTEYpBTZkVjQcM0vszwQ7zmDsjNyc4GrlO2SNrr
btgp0CcCzZtNfT/O7tFa2xuHXHDXVOw3chUZDZ1pYN7r9mOSG+cWYsuiApDFBgsHQX8w52taNv4F
/E9upb6Y977+bqwfc/OTjUOg6hJ5p+sSM2E2ROaoD7aBtP80uPdlnwIWr53xMIx3FuW4adYHezif
Hf0wyuK09jApC7ZF7D28ogFIX5/l2UJMwI09pRBAk3i0WTus2JiX8hWBJOYrb4JTxpw/7/Zs2Y50
uye8WGyljNsWNExmf09SmizO+XF6nJP8U+JyNwRANmbrtUF2QOcRdYLh/ACikYUgc8MmKfd1xp1G
zkEscXQmIND0gPLARxto4aLFzAHv1PjeQGWbWId27v3k2cehuCuKhEfE9eTmJDII6xOqei5tvL1W
+kqTRjvWP7UeOwbpm3vXgCfIZmItzrN6o59mELSW7Dxw9K0iQWUDm5Fm1m5aWp/hT3E2Oc6hIo97
R9U7H7KEByAS2hEp/zDx0ZR3w/oxDD6HbOq05hPOmkNrmXuuOwyf5nSUsmUVOJPJzdi3TGK/nr77
EKHWwLhc5wczO2XD0RwdYqNF99gzIiG68rlzfBSjxllpJROWHPgNFVjLGtl1uF4GlgIB7WTXqAbI
fnBXBKqokV57N7sFKoVnM5S3fh2+TNy1eTPcsWzeJJXmM0u5e9WU8wuJaQVi3NC6TEvwoFN6DDfZ
JbIB1nJtdlPX7p2tPAYCrrPwxvILVZTXKqmXl7Bgvi6tU1L3V3oFCuAq79AN+XTdtt0E1JS1WGmP
B7kOoAcdawS02LB1TPt7WTMzX9TAZ2f61UkimA7jop/cSwEx4aOn8v6IxFY9iQYYKcjGGJNz/23S
of3RMnsopbPHFtPrEVDCc/2kQCtGTt2d42clu///sHcmWZIiWRbdS87JQ48w1V6tcWvdzNwmHPOO
vhVAgB3UUmodtbG6eGSeclXXMi2LcZ2cREaEBwoI0vz/3n0FWQJBZq97KYOtJK5mwQ1u7BLgeS2+
QVELLzXZhHsMj9UyUajbKep1F1nvdZ+RYrYrXM8xLSJmojJ2+lU856PQOHiOsHfEEVLe0I+fUD0t
2YAOG99Td/Tl+CKj63owPgdasEajEJK7E9LBF8aTP/LsGvseSzRh4s10209CUQYyV4luP2MUCfDa
mUO1GdrLMKx+2joNAa/Ui6+InLyLUJLRuxDuXIAI/GSif8n/T0uKg8QFGOQwBhdp312OdrQb/Om5
naMupuFb3KZixR3YGzMm9c9x92iD90Yr4pXEAb/wOoxJgNNtFqWl5Wjt0m2zeBNG3QpF/bNeqJfS
MZ8rZNC08uNFWfT7KK9vc4RXWimfG09tI2JQV645NCvEgGITFjXWYmzB+Spj7YcVMC8vi0pHoI39
W0VLW9N2Oeps9L48zFgjmlmfDejdZTu44mcu/OYSrYhc6WVbPJG4LDbjGAyrGoPA2kDo1OHq90fW
1ZYW3dYGfQ3636LSZUv7JvO8YMJ2FznxilC37rGg8wc+MQ5fXbuOQJyAbDOWVWSPaImR9rsluwbk
zhaxsXONpKLIuHIqdAduV5m3RQAHjZqXvC7A2W8be7SpwaVxvqgQkj8FtHmjvUvww13gWJx1EUWw
+I+9Fe9SGbdQGIptOtXUtcws9DKmUEEjEiVXglFIK/0LT8MsyptQqO06meYXac13tMgjzbvkq5Y3
qS+8L/aoYTgkG+kK6ytUi9qTzmuhRyUiZ9RwX32f8ptba91LyWBY9x2tMVKIAiPcdH7Vo+Vmfb0Q
fZtd2Z2Nr4mEqj1zorPGeDlu0imixNGaHqtoOm7hS06XrRWGd6Zi4WiNsUCfPlHNs1GlPKaUYWFo
TU9dkY4ISVS1GVPs7mXkWlThAvWgyWj4YvPrP7moqVcqCayVn/jeWkjp3pXTKK59OZR3/BTCSpLh
3qNdtSKHi1kqaZ5Scmv3iZ9R24KbhnPSGKdvnTLjLUDHfUVc1srPRXDLYgxcI7LkKhksJOVKv0wr
S/vUGWXxtYj14ikiU/HKIaKWT49o2W4UXK+YyF4rZdXB/4rWZK5Fn7GzqSsiZrZwGSggW2uKhvkm
sTzS7R1RX2CGbVaEFX2mTv1MUTHYEpzu8klqUNaatXQS49WrpvIizMx43RTO+KhNafmWm77zhH82
WJeEmu+kzk45MyKJPmYkPpDMoc9e4UcbTZXmzgfZi0RPIc1ocL7t5xy1jZ+Gd35ikCaMBeHaburu
skSLd29n7re4DC6aon1WfbyJxd1Uyy9R+FiXZMjpQZ9ep1G1V4T8soUzvF3gqD1p79FNG/jp2lb9
YywCrAON7PhG/ejKHuxHHH9zDkh9rRHggAhNxLOfd1H0cfyDqh+tb7Qe9Cq9K7MeHpqSXON5Q8Le
cOelPNzKaOQVySbLKSMjnDgndujui9F5T0mvO8tmaDd94twGtpIEsthXSfqTeHuKWVl8Txu9vdWJ
64E+GBcrKIjpOgmnZ0cznwvK53gTw+SyBQsUmm3MecS/zygbMA1ejoSVkIeu7lxHfy769rYlsOWi
lR2ngxpWh1GYW2qUn8fe/lLO5xaTQ0ropReGWTeLeNToiKv0uncHjiE+Aa2AMoZhRVTtimiHCwyX
2QOTKZvixpg2pUY8WU7G3IZ84KcwHprrPLbNfdtGfnLr+ZJ8JMbtDzI265UVBSRPaqSMK5xI10Mw
FvEGu1W9Z5EFxdQEvtrw0cvrNOu6Tyltki0GZULic+JM+TJyQv2GGntB43VyVWY5iKSaWtACI2kP
u6E31nkbT5yjRG5ejai7TJ6JbL73asD7mlUlhhrG9wraYfRVtjVP24ouqpFE96u2h0oBjiXsFqVq
dhXhLd2mSnUnvnTlsLCnnWNV04umT+m61votkdI/Er3aNl3trdKoROhiuF84FFMNnYa3sMyIW9FC
/y+B3/9XVP4x8xP/94rKf/1HQ+uj+a///PF7UWX+M38VVWzrnwYdUDBv9CZdmJn+v4sqlvvPXyAk
QTaEoH85EyL+3T0V/0Qhw+ZGnw2LAE/5Q/9OqKDe4mIMmrnzuu18zMR4WOfzuCTpLx42SgS8qDMp
zxzUU2LUBixjAqaK0MyNCg13nQ5au/3tgfwfWqfmDJMiE4IOiIdj0jwqXEYyLc1WkdcpwPS8kJM1
7Lyi7NnWY6pfeK36VyP//5g0wH0AyvB5NjNkaZbfHJWJBoQWOc4YZzEgWIT0w5aqxVZ1Qbhasnr/
3v54gvOlQGbMcGGUreLoUuNIRFqhlQ7ugrR4JXiZ9Aitih7fv8oRzO7XHXHssD2GCSMJt+nhizJc
VPzsKtCVp351W3gz5NYktPDB1LSa1L+y/BG0pF0ugINbMCq8bpMZsnihZeZtbGPKXt//QYe16L9+
DwYH/scDts3ZO/J7IU5asSLUkN8DhNbsFyapqctStvIt7MA//41r4bJ18HDwap2ja4VFmudFAnxB
Up+8qWrVPVYwGVZ0Yehrvn+tWeXwW33/rxtD5YB0AcE1mob5n/9WYVQxSfSlqihayMS6MBo/eESr
KdYNAsFrp+/L2xQP+QUu2mGpGoMKWK0DAo/nzXpPl5ZON0p1cCBJf4ldbtzYVdCeYSGfGHMwYBhs
uNJ9E03g4W8cedGTQdjaos61Yh1YCACIku5W7z+KU1dxeQoeZhYLdQJT0O9PQkcT7EUCgrRXU/6E
CGazrXST7MwTn3/s/zRUfj1wRhCzmWvpsK+OqZGxD5wtT9mpkX+KJY507H1Cesm3ckyoMKJyEFRL
CZcEjmw+vH+Hp74qMhKAHFLSZmwdJ+WYdkXAaxgRJNxEJUkGrevtfPrw3qanp3TjJKFBLFWPCqtz
BcWW0G/krsAyDWjKhXfTOziy3/9NJ576zFOmH8KzxzA1V8B/G3+Im2oXnBlzZe4Ed2mVDqtKivzx
/aucGOUEICGegEOpU1Cff8VvV9EiUPEYC5j3DS3fqXwyTNLpGryiuetMGzCEwbf3r3jqvuasMXIt
vFnZcnTFABod9caQWPqmoYrY4LrubcdZffwqECAEjU1yX+xjsCvnD8ObQt/GMeHq62qiVjuWHE//
xlUA2tLUmBe2Y7zulPcm4svaQY9f9bdGmcVrAcXo5v2rnJhiZ9iTBVyGSfoPx4lmTgaxwawsbCzs
rYHJYBmMWrlCAfkxIu2vbxCzDe1M1maUXseTnlegECDQ11nkaH1WKJ2x0wRUtN+/oXnCOPrSsYux
dWHAwUE8nrb0ocnzVm+5inSpJqOzWSL+XiNSXZWN+YAnl1qkJW77yD8zYZ54lL5Bk4o1hKYW3e/D
4S6cBsRNFTs0GpNoUTky33RT74LKKbQzi9W8GB3fpOkgRxMYQzxIe4eX8vLUa+cK4gJH3CbrXCrD
xHhHOrt3rTAvatmNZx7riS8LSR4WQI8dD6vC0e7K8UvRtlmLXmeksTXKXK4ocRhn7uvUI+SwAz6T
zjMswKPvF8xdPZnKIzav6K1dGdgRHbUcBn7XWWc+4lPjBNYkaI85U4KG4uEjDO1c9a7SbJo7brj3
Q2Huc2rlHPxN4yqxcm0JEjp7bKaw3+iVrZ+5/Kk7dVj3iAsUDNTjCJCybO2C6GbmkJyujEdg4LXr
N+11ZoTVmYd6arDMlDWMZbbLZv5os1EofSJfqufVNepmCIr7MQ6aFdXHn26QXIkQCdD7n+CfYwXn
ks/qYtkkEevHyQVdwQwp+tIGg5FbmyQNzMs4po368avAOsZxa9Ezdo9dWENKqzIISPqOjWpuLLbm
BgKKdwYk++d7Qu2Bo5dwAFrLcOoOhwnS8AJgUUU3s6zdh0SP/G9dqdrvGWT97fs35Mz/rcOvmsaz
ju7CQLOKifl49KdRw61ygmFv6IEBAEzQrawYOMQqxgh24ysAVWBECHhHmdZbcu3wl5RDqJu3MyMt
fp0CIu0Xrl8iaFOyt7Wl4w/tz1jvM8hNinLhMjG63CSUPM+/pCoCVqLDfug36J5w1qC0TVdm2yuL
dqVWfyfdNbPIxEVftwAajOSaqoLzGIytjf0NWit2hxi14aaNY+dr4BrtT4tF8cZxiuS5FAqkWVXN
WK2cJ0y10Cjsx6iAPrZoM7+QWJwC80ukTV2+NmFbXPmeFnKLbh1eYBuJ0hXDGhmUwmxBoTu08bx0
FrjAlZ7ltjjjsT0xbmn2e+zTdDaK5rFSJBsSL45C3Vr0EohO3lWvYjSC/Zm3/OdLNjB4sutA/MD0
fbRKpFVUSs9wLFRn6XiZWGaxE6gll3WefdCTzikGIDlHp9ljP3+KR+MpQevalNjSFtOQZ9vUTZG6
BnNSbt7D1TmzQJzY5qKQpgjqcwLnwHAs+Soyk6z6jANU4ZFlrjqHNnKaVf5tM4CQJXg76+USkWyw
NBAc9ogjzPG7BZhwCzMuuasdvz3zqI8yg+Ydx/wk6TfQfsFdfFx46CqLJG+2uHAYzeyirVwpl4EV
OzuNvEgPjXMmrsmg47FYTgIkXWGn/CR7xCaLsppacxHGOI0Wg1VwDkMlF9zVg9DP5QT8OT/zK2eE
PrBO4KvW0fxcCrOUxLZB0K1z86usjWGVVprzk0O/+UONhvspJMPxx8eHIZt/TiN4oImKOFrPvShD
P1xiIa9Kx7rKE/TFuR4bu6lNtTN22VP3hxyQdACk5gLkw+EUmkKS43w1KyciDrK6gDLle8NdE5c/
Rif55KlyOrMAnZi0MU/7VJtsDiBQsA+viJnDyZNwLpdAEN1JkFhPGX8TI9gAhOjjD3ImpzPoWcfR
Gx5eqyi6kk2YZJtuVN3eAAgHGdSqroDI/wtz+4GCk8dCbSCL9inO8a0dXkqw2gHGZMsytYbaebnO
6Mg4ubV0ZP/GTTEWycPj+4GkfnglNeVIpnvOUYgMrU3JutouEC0mm5LD6bnMsVPT7i+sCExZfZ4a
Dy8WeRi5i4AJSXlVeo2He9pwYHa/vn9LJ66ClovzFF4S9ufH1nojzI3ekExPUW3kN2mTlvQbZf43
bgYd6ix7JRAYK8v8Mfx25vWBP0nYPBQFKWvsi8i0iMMd9N3Hb4ZdCZsS1KiGfpzSxkRGBQyiygI3
d383+ObsbfXNMx/un+d3DmuQF1DCcQT9I9vCUXrptJlGrzSyWBTt/GdgdLdG7F2VGqWU92/pxDfL
LEQsAIVqVo/jmJ5kohE2WFxszsR6gWItNj6e920TmR+vbFFK5fAOfHiOLjKOJqTB1gTqbnq+nh6K
KzkNYoOJtD9zfj/x9DANEXdGwQmV63FBEWB5WCYTZxmR6d5OaA0pSPlgP9Qt5pHQUuaZYumvmeZo
+0gFDQwdI4/7Ow5jgfyJ6D3iSKFXRRAvvSI1nx3Dbi80CtJ3U2VM33HYGg9oYEqco2HX7xS/78wu
9tRtQ1+glACqRDCADj8ATKlDELDFW9RxNe1wvFeI6emO0RNLlmPQqjOfwqnrzYJRYfI5oFo+mn9z
vpEAAYVNyUeHjygAR0OIiT63UzAtmLC1uw+P01lkaqGMpjYD7Ofw/hrQtpr2q06MAmEjOt9YQVxw
15TaXv7GlaieMZ0A+6EofXilOLH1wMsGtsp6ZC4VFrcl0RHFJZEk6sOlC2x1cywpyzONhuOxGpIb
ZoSwFSkz27cSd+eTFtbTNZCZc12a+fUfDVIWrl9BGbj8nOPJ3olMHwwIV2rMPr0FNvUgPG0k2Rjp
2CLycFv2euPuVM/+7P3HeWIBoMRFjYsQZQbo8cYbcZlKaa44iz7CfMszCJBiRNOZ4XFiOOKhY8mi
WsKZFNPhwfxPScMXGmE3C+ENGejg6cWr2f2GRvRDBurjEzT1i1/oIVew1T+qYdSo2vXeZM50wwRX
DliCpROl4XJMdLWuqKacGSanHiGdlrmTODPlj/tD2TRp85HOAe5WD/ezjmWrIJGe+aJPXcVj8QJG
Q8wPkJXDR8hmK6vMgnGfTdHnNHA7zNZnzwYnL4I9dDZzYi49xv8QbVLKOuAcWmbReO1WnfOp0Q1j
/f6YO7Go0U1zqK5yN6BcjlaaooRmr9XCWZBZL7Z27NoXQ22TTGIk2t8Y3tRC8GUx985rzuFTi+wW
o3vDhn6qcAym4eBfJZ3mnCkXzz/4+POdDaPUJ7BTOMdN1qYRKftaRsAQl/EuBFePlAdTW29N017V
pbNCx3TV6IpBWLpnKyQnrj77g3GqEo1GN/TwHkM4pmGn93zCeao/ZZUM3+LON28K3wo+fIQQbHvg
yc1TPZCkozenJ10Yj9Jhu9iLEXR63D/A5My2g4U08v1B8ueUyKVov2M5hHHOvR3elapNcJzORMVa
6/HSKssplmAQnTfMiV676OdiOXEjc8tw8+Erc25hQ+yxEPJMj+aPBqy/i8fYWpCJFWxTDsEPMFnF
Z86gaPsjmBdrdnvxasItap8Zr39+GhwI2YDRpqGL/kfqpl9kyZhzuli0sRkv54PZrk2TcD9Cmzxz
qT+/dR/LiA0Qij0sPMij00xAeI1T2pS0oOd4t2mhyMVs+4+vL3P6IIIACrp888fTFkXWCiwvN2SP
IZrg0UFL5MMSeP+VnbiXOdgJS9M8r9CgPRwsooxGJma242aGYtKt82lhtbn+4XnLn1GKVHHZ5szL
2OFVHLfMLaMSoBjySV9bLYZCf2yAE0l72r9/Q/OCeDijcCmS/GjXEEvyR9kI15fKsWhzQ7mMH8Ou
E/dj1HZvuEL0O+boaN1HpvHhhYyL0pRkMaNRw+R8eH9B6OElaQaKnGEQvs5JjSjbtPDr+7d24l2x
zUCSQno6IG/v6F0Zo2bHngn5wuYYTfjXaK9oCo0fHxFchSmZ4xNnvuOrVGQZaUnLVZoiwS1kVEgY
8mw6c5UTnysT1Hw0mzur9GYOnxiwfS1KW5KFaJtMa8qWE5mpYlpiBD3nQDxRtmM25CA4Vy/ZYftH
c6+iazaOFMpAdZVgemP0z+sZCYJfho3lfmAF+BIrMj0lIM+VUmb+naOq7y9qwhK2mRZla7dx1H2C
uHmlnNH+cJ14nq1JyEEMwMwpjqdNtxwxyYQ0VFSX7+wSG4E04nOz1p87Sa7C90DBh3YpD/PwiYdN
EMQg+eCXe6H7DIm+uCC0qimXGdB1BOd2fOYVnxiuNs1sQpDnh0/V+PCCo2j9sKp5xVXo6tcKKPUm
cpLxTEPl1FXYDM0FBU5tUPoOr2IiLO2m2LWwTOXWZ37GSxd05768E8XoeSJ2SCYlw9ujS3R4lYEh
Mzrt3MUoK/s6T4S7d6GFP8imxXrggXp/ziHOLJu8KK/xbWffpzTqUCj3KLwdLzoXpH7i86HSMCvF
qD1R4j0aMpjRHRAHHi+Tw+W9jQxzW7p1+2C30znv8IlLsfhQu5unA59t9OGt25kXAshH24HHHt9G
IrMrIE9yo6agOfMhnLoUZSikKKgEZ/ju4aWs0sOqNLfg6lLUX4VbyO0InmzVIyZNziziJz4HZ96n
z1RHnbju+Z//VljrlDYGCGGobhhBs6sn2G9I45HE9q62kWN8rkF7YpzSM6XQypw3HwuP3pgPTIjN
S07yUx0AHi/jeOfqY/PBbSbPzOHADeiR4gV11qO7goNSt2A4aPl1NILqNnJXeA3jx4Tsqg9+3oCC
MdzOahybV2UeD0F3pO1HOBENb7p2Sy3Vk/UgQTa+v+Yd43qZuKlH4l9nm0XAKRqcw/dUtHLq057L
EB6EbN/Zpl2ysLBgTYO17BpvPcE1GSDIL9DKb3w7+DzbPsh3XwEj+fDT5bewxFOVx6prH1dQzGzs
J92jeQsuuFwCgzJZ5luxLX2r/fDTpRjEwDR5lxSFxPGLdIs2JWdhVlRVyYXvRvJSmtm5Vv7xoJyV
ePQaaLT+6rDbRzsKCyphHvPpL2rpDq+GM8rn2i5e3n+FJy7CkHRBP7MhcxiZh29wrDsQJ1K3f0V/
Eh5kyqXtxB/dtlCqM5iXwSmBduJ7Plre3Eq1xaB4YKkl6jVhP+OlU/jpuddiH88b83UQIZDKitqC
I858t7/NGyaxaeSRp8S6I3b+VqJofO1zL3ud3NIDqmB61c+28ofPaRX4b5Yy6jd8Zgl9MZWADkPH
b+O1JXACl23pjbdMeE6902FmYBMbdO8xzXH5LqH2ec02DnJtH05lFcIdrdpbfLreQO42/aA9e+Di
CmswyCh36K1vY5Zq0zoOR21X9KVlrDQyCLplwaciKY7pplwPOUr/VWOq+ipyVE2Wmxu1X6yGBKE1
cQdduKtUXzUkDZhilzVSe5OdD8i4xzVgE3fmxs6m0LOU7IFMjGO4I4hDhzbKphRnlt+ln7LRG59w
QBOc1zqlcwNj05YbYogTc5PlzYSHWR+nZk90aw1lqczz57LtogcxEoOF/XiKr/Omth510RpvAPHw
6HhZPUBOyYw830IgCYO1cIYWm62bvirR1gO2ssEmkNIfDP+6TgLmvSg2y2SfEK9kknKl7HAbEF1Q
bSwx+ADHbRP4i0ZoR77CGlaIFTw5jKYmcqvwc1SroV02boUdIvT77DIfaOTjIY+J9ArqrkwWlQYv
BmNHrd4qvTKerFHVPWFOgU8oZVH4j7aDjXAfyXL6hjccyZ30h84kRcxo7hyiPm7tvoFKA889f2Hb
giVQJU0Z4Fx0bNiHaeXBzosbhZVEZPW1qVn2k1kWGHeJF0yfdP6acd727o5MUpM8tkHU3WZqE9zv
ZIQz/eN4kdmqzaeUjQG2pAiKJLEai1ivam0R16b7FaeY+dQHcVPuwq7g3+i9csBB7Tn19yJsIkxB
pjOly9zSrMdQT3VCevIkePbAhQY7jzyLe6/vxC1QS2ufjJ2/jyO7uYD30SxxssJUxEfwOmqB+0QJ
X2L1dD0MpprVqmYZTFZCCyiuSWQkek0rF8jSoL9KKhvf9cED4Vrlc8AM2VqgAkTeaF9Z29KXVA98
vJVdTfSeQPIxLH0/UveN00OlrCGUE1nh1eDSqZ6F48I15vIYp99UJ2qi9556WSbGYuLPfyNVjsCW
KRDDVYHNTS7q1k92mV5BsGToYZQJksbwScKth+8tNK2v+L0c1u5BD5oN4SfR80CxoSD6xi1vXYQ2
YpXpZWMBCBwEzsusqGxik5Kqi9a0K6arRsT5cIOOwn2Lmhi3mQIAUG/a1G3bNXH3KBzsuhDuFVzf
RN04srGsRwccfLR0xRjyMdRZC2rTTnLc5K4PKEBzU6+4QyeBRWtuUW2xTsQmehynD74kltTz63iK
FBAz0EIvDeQUSKsDERtAuOLxeQ5WK/ENpmUiXutJmzaGHw/lVQEPSu0qlIdE4NLL+tJEUwScAiA+
80Nb9IAenQoftRz65oUAmv4+NBwgsz7PYk8oDmCxUUoRX1ROZ06r1gg9zIdVZuOWt9k+o9fJBjZf
mD0UttgQTrRZNC0iCiKe+isnghy6S+KuuCrrJm8WcDV5eVNmv5LwrT8w/8vXqs3plgirdnbo+6pZ
vlRVX6p+lD4Zjm7try3w4xAwVZM2JD+q9iYZE8eB1iaLcIF0dKZcYex4iuI0vO1HN24XhPNO+M5o
UWfUvcELk+DXOJjJIG3ZXvZmxHZ4mwa1Y5IJRQLwNhgynkmoJwWpThwPcH0GEclFODLLcJn7Qx2s
2zC2blrgpCag50mVS380gU5O8QiytUXsG+5yUBZjuB7aqjP31EWzMAHxUajHsQn6u9DoUkwnUSPs
pxoWHvhJpzVeA8M2XsFltv1FZziD9ea6BTuqfR9YtDor4QfXI9+vWqqiMb9oRt9jfzNj/JgoPlNn
LUcnvaWextisITzFG8jPLg/bEHkAwC+TdzEWdYnIIu3E1oRSxhjIiB9aKyMZPzX+BMDa6dmOztbh
eljDFbY/aXFQPcaTp6cLhHCec+FGXf8DCRfh83psqYd0HFBrPHdFVkf7uiWJMSeQvmrci0638p9k
kBGKGETOdJECQp5wWQfYNeZGk7nm08Cp23Geh8WK8c1a+IGOm7C3jPTCipCnLevCFHun1XRjVei1
/qomZoFVoo3iqxah3Of+huxHZQdmuwidAae1pNiNETq3UfbGZT++aX4Zfc6ckjQcZQks3yEfFLXw
LIubmYyVMIDzLHbXSI+9+4m05DuvI8V7hSQ/uLA0PYXnrwt+ux0mJDM7rltBeezKbivQ4hQrTMOc
Paa8i/dEsKloY9W5pDgLlWEOEppgQw2anw8LRQDttlZpfEfKpZrWLGFNt2jF6Ox6v/YfhJ7mIS/S
HQhDov/krIyQKWNtM+XdVUNslEBTu8pesikAEBf63tQvCYjTLtOh6qGwTHWX7eBl+3cEYgz2Uk/r
+lOXDQ24d8/GVx1NwVpHB+8DV5YuRspiGpZFwQL/zbCiKFjaVPH7T+OAyu9aklMV3EyBoWATtl3g
/bQJs9I23VAJ/cZAFpusJRYT+3XIMIVvGdZeewOegLxb0rwa89p0o8REBQ8j7T62JXNf7LrduIni
wHZfpJkOwGQ7rQN83mRoqmI5OQlxWOZo3Pu+csytlgaRuefIU3Z7kpOyamNEsXI2+EBDBZwkU29N
1aruZkw6C/BfEASgPsBDiF2ZDdgeA7zerEsUuYsvXdxbP9/fEB8fc9lCckRDK0ATn+PacdvLSlPJ
dD7iYxgVHloTNE5qh+mN56rw9v1Lzaej36uhvy4FGZlDC8J/Og+Hu1XNMtCNWMBzPFSmrEuuu3Ib
i7EOaHPYNG7QXcShNPeyGqe1lF2xfv/6J28V0QIFvlkIeawhUKkepVEOUFsQNLCpW8f6XAeQ8kTW
1GfaHn8cM3iqdOM50rustGxoD28VvGaJ7xlZchnQAIbbO27rqh0+WKLggZJqAbmVyhapKdbxA3X1
IvAUK5cp4eUnHruvrrNbRFN6feboe+Ldoeec6wXImOg2HFVDJl1kUzsh381Sm6BeMvXKBdkLI2gG
1/rERBZvkqmKrrvEqy4U4cjf3n93px7or2YOkgeTAtDR9etE8wq2cEjKgWBvYSVUazWjRN+/yqkR
gu2FqgXWISRIR+d7zPITJyllL7SmrNb2oMm17bGxGFVwLn3ozxuiOE8zgw4EUqo/johNa3dpUwik
HTHE9YmuwLUrHfHj/Rs6fZWZKzyLL9EFHY5Dw5tDKqk4AbBBV232YlipIWnPPLY/6yIAxVB326hi
MOFSRD+8DMhY1AcEdSw0mSmYkK63TsDfLVFAz0EUshKfBhLP2Wn0wyc3N7Q1ZPyUADvEJnshe5gl
JUx0D8DlmWbI/Akczjl08l2KT2yxZzno0SeSj7W0SzbQmLxd/S3sHW2jswBvOvIuVgKPWrtwO5g0
H3/sBvKgWSpEpdY+Ov8H/tiVLKnzTGcU8FRLNvEDmK6/cRU8d7Tk6PW7x42sIe1Uy8xJsDZs4o3M
1bOuD+caFn+WGPCmUpjBQ43riNs5erVyikXosj6g3/cXUWt0L0UpAaHL1LsjvnH466b+3wT/D76R
397vHwTxq/jrjyZ++90C/+tP/OWB1zw86x6JTvR6kaED7mJM/YUQ14iu4w2xFPDv4w/058/zXy54
QUDdLAoFLohejzoRf+pfLnj7n9iBdYS9VGnhGhHq+xGEOGTLgy+Nju0sCaWpiuxpZpX/+ue/1aIE
4MDOaKdlIy00E57m+mRnkDSrLYM6HlrAKzoJOaYqaE5r3pwejX4OlRRRCUhxo7p1N7Tbmk3uBkG+
AQ6n94u2CK2ZZBeQ+JCyvAwrPOn6FQUCLwVq43X3bFhcUDSFjIDYdeGkLTUrbrY97u5oIyugXotM
S0t/1Yse4kwQCu0HGj7PX1ZdmF+WRIuzaHIMutBVNwD9qEm0528YbE89ORegclPzL9nJWc+Z1WrP
OdAgY2dXYfIogiz/4Raltxda4XVIHPR1rogPHayMfaFf2ALWEEiZFYEjyUODdPFRxZWkhGAI9aVN
M/OiT6s58CzpKMGUgde/hqTehEt7gFuzDdDU6GtYGqA6Kln6PwNp9Z8HT3Ocy7JWzGKqGadFObkx
wSWlKZtF44y4XlpdigdP4hZdEIAVmCstt5p7GM7WWyH9ai99N9EvHEQX4PpMbeIEloFRUyORlxEN
3+eBIIdiG8tMlMsxNgT0NuZ30l0Tq78M60aAruvM7ktihuoyrZvCXRIwIzhb9151OxHQVADymlRH
5kWXbJPKU2JZSWNlJfQuYfqKy3Dy2i+1YVX1MumFQQVKxLFJenwrAJnGE1EKFuL2aycNjU+1H89I
yHFGItkc+29c5GEOzB2rvbRSI33xOLDPJLTWKy9Iy9UfWjufC0gtifWLbqzCOQstMzjYE2tEkq+S
ww0SLAe8jSPtH+7gvxUjnr9FmIJsWlI7JjU6KTL3RlVsblbkwsvHQfjT914fhztQrnYHGNPx88s4
rNpqS6c/XLsiZKteNeRp2OCfrHtocMWPQo7l90hrVbDvUSRsq6AnzKh1x+RGc8uwWzejSfCQTOzB
3GVpZu0CBCSAkGXgXlsTlO/9CLPEXHdZSG9xpOv77Me9AxcLqHix1KngPo+kWJdLs9bMdkPqRfiZ
XLmGmCXD9B7zdhDlpnIGMO/VoI1fwPJ1JLCEWDEWgL2rT5ZZwoIr85L3rRdGeeMQEJXCQ+cguHai
SbyOutR9IGpeqtYpWXf99WhAlQWV4zUwh1JjhFVWd3BXXNJhoo03qeKiUKrrNyLhP7wmDWjKlgTM
J6DSqZyTEmTiU6UkNQXUXjrCrFZ1Kmms4B4PHgdLz38aegKLAcHjWC/wf2ovrHeYFxXF2ow2QesZ
HOscs9yMmvKhQqVUG6Ox6FwaacpgHNbyvmxG47opfO8LR+x+4PzuU03RQTJ2myCohp9NWOtylU9s
cBeOSU6KrIFSUhenqtfaRHYvq6Ko5QJ8AURMUO+kRxutpr0RWGNTuTKBCVGR9MVycjL3WtRiiFZB
QAN3V7HJKZZjlHlIhu1uR/FryleN7ZYVNKSpfPRH3Mvr0ZaVvLAaI/npSmjBicDvtMxrjoJUFNHd
3PtmGL2JwGT2WaCmovgaCX3yVi4KJJhefRrL+75NYVLiCaq62xap9Kd6ZJ6+Ey4BYdjFR6ReHvOK
WPegmjYt5HqkdF4z00HnyNtlLWTzkudhc+FKBcutLgt1M3a1/ilu4ImtATVB25t8EYPurNovPaJs
vteO189bK9UqdQeHj81V+jeocjMLaBj9+p4KYNqskkifnrKs119yDsNAyoPOLx9qI62pc5GxViU3
iuC88SbXZuZDpuosXoWml4NpS9jGbmQ25WI5YK27aQhRAaMFw486W4HhP76ztBImvD/KOFpNoM2z
JTF/9PcnJxjTxSCb6rqSBYHVIR/Zqyx5ViutTZwSNplePVX/zd2ZLEdurFn6VdpqDxngmM26ehEA
YiKD87yBkUwS8wwHHHj6+kLKqivpdl2Vlt2mlSwzSUYw4P4P55xvSWsSlzq7nZjWmQPvTNN5Mg3M
iWkhkIbeqAJha5UWVoNLh24MytUPbjJLa9v0JYZhdxmLQ+sXzSuRs/ptXLK2vYCsVRshPjCYx17s
iYclh/6+zzm3TssyJOtNTUhev/ObqcAqltTM0tqaO0+vih7YW1OoO0cpRfAqYlgyJNJ6jr0LRCxC
Xbsk9ukHHRw6XAg51O21va79vE3LGksv/KfhRuMXWQbOxJG2wLcgPiwbpNxpBjGBvxYrf6tuu26/
6vux//oaT+/t/z7/08+mXfosScf/88f/hU7y8yuf66A//E/0K533Vn71y93XIEv+6W8movPf/J/+
4U/G78PSfv37v302sh7PXy3Jmvr39ZU4x9r897lEV+9V9vEnpsv5X/xWkQn7Fxp8ts3G2SHFso+C
6LeCjHrM5ckSOGpRqpx3s/9Vj2mG8wviYoou6jUWndZ5U/2zINOEx5/RqhDjTYt7tlH+nYrsXJj/
o/MhNt48/0fDzhISE/ifd9UtDZuxiJEErak3bgc1vg0MxSOn8P5KlIFb+M/f69cm1hCIP5h2WH82
Y4K6M1DQgcfWy97baJKw4FnnW+clmLdgrGM6dZu1QMAh6Fzh102j1lHzvVvF9Xs7mvUVEGwKQok2
BUtjsZ8sCrwcVsYGzNqXrznWvm3Vc8Zy+zjIQbvJpBhDkrPFTVHG1qu5JB5M0+YqNTR/w2DAjwZ7
+lp6ut6ZIvIzo4oOSIJ7ibmF4EuBmyP/k9QUJJoxtwu2GWqoeHKmawIIbybRjV+xGRNpaNjuh2en
wy7z2QBmgzZsLJWzIF2g3TWwZilxKj/oZW9FcU10+OKRK0NUC9h2NmtmuCxZd9+zrcjDFo1SGmEG
coeNU43J15oUqwpN8LbblCFOiEx1JA06g3ym9eN9RXJ0YURulWilfu8zakkN5oLAUEh8MKXN5vKo
++RcEDinAMLMR1d52vyyiLIH8jJDS2AJggDkusd3dzMVhvwsWVySpCAri6wIvTbfB4Urk/RWaR0Y
NuUMWZtxcTZkEWmvfrw4t2sVNz+k02R3hly45tqYDOEQw9lEnvS82G/j2jmkLLeVjZQyFbznBtlG
ydFOTfdlaWr2nJCc12mDXV8dpdY7ydZg3rdnyDs8Ds1sUOT3FLFHax26As+3ni9nMAw7WkgYHswM
Q8+esZLmGH6GgnC+pGRft0kIqfKPTUvKCHQ0vyBTkHg5OKFVQbyuzzeGKtDbBB+PlQnTGYxCenRl
S8WrIeYh93zt6ycUocsI79kZH3LdhtBjcY/orCel8+1ROS3hWk4gE5NxLlSAephpf0zEwrAxVpcG
w9IHBgxQQ1Ny+grXfB7yKWWtgrwYNGlVa19TPBCM3Gel+OERHbzufHfwn0eSF2HJC3zoG5OZNzwY
/BUk4Ka9f1znDENp5VoxodJTRhVSaudPbkOp9plXRnmNg6bjXh081W1dUMgQBedzhDVXVofiy2Fq
z3yjaCKKts4JgR1I8kt7q5u2U+8vY3I7jPPCucChtLTDV8E+Jw31MZ1frVIDqHgmwR5bAXo1Mp3U
76AjOYIkDq00uqjWZJ0eO3thZctFVL07uVm84NGiDC+Z9I5b6kPenAqxahdxFyU+N2Chz2wJMwUm
JHaTW0TZ3ieficw6tMS/8uaWE6hM3c099DU0UR99qqVWNEKBLLe5VfdZxPKH04SPDxb/VdfuRU4m
YzhbHmxWw1oyHlGz9AIrh/TDvcpnBs5yMsN8BetEFqtT0R+BhSHk2TLHp7yR8nGoa+EexqbAqMwJ
ZrNKxLgzwVK0M9KK5gYGB3u6r9oxSL4mZUVGrNblsidHCoO11lh2F5nc0PmNPqn5h2sOPU5/LvUR
pTl5zxvi27WbxOiyF10hCXwxc9/8oQxbfhrlWN71ccoWtZmtNQ9cbUJvCfYtNjZQSBNr29lmqlED
YGxeWXtH3eIMN9AxMBsT8Jl2kWFX2bqHE9nf4RL1UAUYCOg2BJ0l3wD2EkBJlWa1R8gtrTrn4k9F
1I8lwaB6pRp5rVtnlTAbHnaeIIbpqD2APOm2T9nIR2g0Uj1I48kVR79ZyY/t2G+taJcz09j77F46
Uitz8SJL5JfBLPyJWgZZMBnQ9flBEpaeXC4djSRhzfPiRGtN+Bf6FL3THoTZJ59jEc9wweBdeihI
/OmC8FnwAA1WwhcPhUC5N4p+8jbKW+Nz46AloF2qavCeh8JeKpKTWVTbsuEcSPlhSbvUy+mp7kkq
ZRtqLGSP+HaVvDUqsccvrzfq6rub2B19NLHIq7AQ3XmJWhrG3N/5uSKgGnqetgIPRF5FMYxT4lyo
g/2d7wEmJNkVCZcGuPCZ9UzCozIIxqo25sCpDZjVuaR+AeDTzJ3sF9bnvM+GBsFSYy6x0Z2pddmK
a2uMPEQr5EWSLhYvCZgQ+czkgSex+Z1rRVvtR0R8xHoP46SB32xce3G3Tccatd7kS11nQaVJY+3C
BP4YJ5LudsPj7OsUwgGjksp7cpclHzick7y7azucAiF8LLHu0ZA21o6JgltGs9mh1sjHWHD4kbyd
HbGjtM7eLnHK3FAnl+hGZgFYKuCilS8VrPZmp9fEzu9imRdGkMRnDvPSYR4OHFhIdQYSce4sUtl5
OvZ10Uv3QFSiD1UCApaR/zjLkfznZXBGPap7HyALme59l3+u0yjGh1Y6k2Bh7KrqZNut0YWqspa+
55ls3PSyBW5m7+KpreJHvRArIUG6NaU7QUlf8dMP/Uq8bTXTVNAFRalXZumJ83eev8ZVr/JwKhJS
v9kJmZcq5Xy9mNeO3POhSE3BO+So+q7wfW08slR0PlsyxdnjNIDVI6YiII7HdUjljVxM8WEbcyK/
+6WL03eGY5U8WZLw0svGYSVzKKDNkcPa6P6I/4VjVHeZVy2ds+OjovIpansLa1OQWslqHfV1+aFs
2lil6L/9PKuuHNKqKDzipRJhv7SQNip/tfeybFMZ5NVQWmGzEHAuzKHcxIpsf8Skyd621EMunPp1
ZoeaYHaw2ygjsDYiHbe8omZQ33ajl9EycmzBNtOGLYDLlSfZI/e1V/U1mI10K2Qn2qCdcAsxEyNu
fJq7AwpW3EI6YUk14oPQHZf2QLDf+lQXOWA1aQg7RA6VBmJgmoZYOYOsYdnaqUaMsuuFqiF8ojYg
AOXK8/QNAjN3b7bmfGlgY99Og/ujXYppn46jE7g6J0mRxO2W8UKyzUf1Y5UkbDqiZPAQI6zazI18
7nJV3/iqAKTgMqHrHSt/qec0flVFha2f14r+dPJqqJ5DKfx+E6+CS05g1NlopT0jRXc7ALn23ioT
wd7HGZdwqKTgA93i7d70EsZYbPnlVndX7RNs2gcfk+EGwZcWmCNk0ry35AmSHwn4QhMgWdksRqkp
15ulKdFfL0577JBg7QwEAZ/sSy69VIGW0IqK+YOpXceOSIO264pjjt35fnIkqo3MlQBb0T3nO29I
v2VtSRKxQBOS8YGeiJR2+2pUPZlOVvlU9GfBkCLybx5m/Y5k8SlEoegeup7+OE/r6r6N1XKKDa87
jWPeH+rSpvipdCfMl0TfprrPOMOhfBqbuD0uA58YU7cQEjmwOi6NUdwrtPSR0cATMxMoJbBQ66gb
+m4DvDR54eHt4XTI8VUXtR7g8xIn1dvtd90s8W28DO6G6BKxAS1xk/r1o2jBqqY5genlGH9bi02a
HtMtBnFryFeGGeH1KBXcTF+eylit3Tb1rTebEnczSUcd6vqc3oivckS7s/JQhyMW+Hfpx+6NqbjW
iSq2Tw4X56415idX9dXrMtncH4U0j+VZ3nUOIf5BxMAUmMPYHAXKCtINynu/M5YgnfnBidpPexQS
c409BCAaoFwLJYsQzqOfdeQ0W0TffJHI7eSRmTv9txhEdmgsEYdC2oyfvWTWa+Yk/vmQN7PQb6HG
hGyOi4LHLh+/GG7IsK4HDT4B5Slpty95Ybv0OOAxtKKwEZH4kBtHc9YjMS7yO+9SmAx/v4s/ZZ99
MzTf4x9b9l/b8H/08/+v9fpMRP5Vr396l302vtd/bPd//Uc/FzDWLx7mBsIK2cKwccPA85/9vma4
v1Bg6HQYcLhIPTpvGX8uYAR7G6JTkL+zhcHqchY9/Oz3DeuXM0YO1xG5gfw56Nf/HHXc/NbI/88Z
rhgvDCQHKOZwjp6dc+JPm17hACudZPaWeXO3Kc8IcWyH+t/SnP/8Jkw6PNPCP/dPe02rqvBfqASt
a5FSQIz+Zsg07ai3818lZvxxcf3zO9F4nL0DvofrkInD77ZJib2e+Qf+q4GUGKHu7E9341LDCPzd
L/nnu/i/AMjdQN0Yh3//t3/+NljzyHXiwhI45f6cdommTeUcyC/UP5UX1XolH5olnf7KcHve9/5j
FnN+NXwb1t6+ZbBrw2D8x1dDYhzS0c58WVOAS7kdm8+Jl8fMToUR+mwGtrHrtvuiXqrTv359/7dv
jKgHYQ9uD+ZUf9reFnwAmUvoLyZi2RDcEyeVPmSMLEBXMwqiomjBUV4tWvZX2Zt/FIz89pJ/XX1j
6IRu7J3Xhb/7BTZZowli5F86kYz5I7XbHAezM6z2tpFCAzQLG1WEiHHdcgt/Y3QjBtfwKP/16//j
EOy3nwIdB+8/H1rGU3/6KRyk3OXa0pnkdJEErz10LTCDoqj+KvX4n78RXiySHZHI8Fkyf1Xq/+7l
kiiaLoibXrSx6Fhe0g6SgJYEvkqSw79+SUgI/vxpYuxI5tQ5fpZYOiJu//jW1hSEs96lV2jqE3Sh
VpZCNo6xnWy8pq3u0WoXxqZPC98KBPLoo+snKEd1p0IHizZvJZ6N2jqlp5jZqNZNnH8gMqOxlb1j
vkMiQmebgC2sg7XuwMw4Kzq6aOIZgWy/oMffiD7z7EDDWuZcmF1NRevFkw/xda3SkWTEwfhkFW2p
KJ9WVjxWjKdyQ8+YIGC1QHNu6o7Zx05zTHO4iE1jPXn2Ki+zdYUcx/zPy7ZzJ9t3RJCmdRo0P65v
PV9Ln02nWF0iTpXe7EWeMJOw8hwDb2GYE7nWjuyAF8wevSUo9WyjEU9570x1xcpJWGMbtUsMBK2a
18IPSNlrfjDdy+2o1PNyOsSW6B+Agun+xml7rTyzhzV33yJKg8fR0gOv7OuQdFLNOKxhziEByXkr
Ost4UdFkq2V6QGi6mhdrzXZvUxXZ9JZqdfqD+BYbkn2fCbTfOEec+N3oPT35kI4T363IUsYrqplY
Bkr1npMGBhJK3tidruUAqbtRmKl+b3msnPSQnb6p3TbSGZx8Y8SKle4KxQrHe3HDwrHo55yusAQp
R5MZjwQURwuCVlIOSWumwriir9V6sEttk+XmrVit1quwfdjVcJfrvSEHoL4lWvl7pnjNqHZQY/sl
GOHYj9lFZfRFp29B0U+Czrew09b2EMRqSYObpIJKPXoPVZkwahsDbdVjQ98mLjG1CStiO4Who8HT
K00rdETids/xNJmSoEuLuVwC9AGoK3vSlsE2uyQBffiBOdBaqA0Lwf57pbym0BY6iupgUmPfxpeT
CbV5ubEBjDt0CvQRlMpOvthkk9iVrtX145D2OVMKO8bZRSxG14LSsdgfUeZW7G+7A9wMVQRy7PQK
NRvrvAvQ246+I6a9/57JrARubfYQXeD4tYfGqLxns5+IMx0p0L7yshHJd6sgWV8NC3vlDYjcFq5Y
MmnXzC+zeIfnQkufFi8VHSPEWhc7t1fVehM39nTLtWAn16pNCII0ujp/VQ1Lr93Us2GYN6NFxmmK
dEI1z9jFW7lLV8czL0cnTp096K1+2iCGs1b2aImRXxh12r04BdOVTbUOoI+M1aFFGQ0fQIg2K7f9
SNKCCZ2TmGoNFbUmf9VSOgw7GLpMp2YmRP0WsnmsPS7zOJkPZx1ZfJ2N0ii33oLH9iVfCtt8WJxK
T3/47CWdzyHrTGY0ZbXQxW1sLHnNc9cYvkZ7yePun3K9I6dxE49EnpwmH9GyCc+cvbjHrKSf8sdi
zRjgBlmfumjNzaa2C9DicPU4a+gpLzU2Zvwu04S9q5E7N4AIyzpCYyI9ZstTeTtgSZk3BvF//may
RceiTpvQUMA2cpgly1ZczmWLjLc1+vLWcFJ1I/ucyY0iTttHD99mKrTsmD1mbmfGNw2nkW/B6qRe
UA8TKD+zdZ0lxCUImwu7eHqqOFmGYEETn+3aDKQZ03tVFTuhnPgW4pJ6YsBOB6tqm8cl05pY5y06
M3UGjAbuBkT49IBp335stBUCipVUVhIyZ2OTN8EsdyDcxegURI0kI4jtPj0ljZu9Dstsahzzubox
rNQ2A7/RCtCXQ0xjktVgqjfkElbXs2lxtBtLZj+RXZu8eaNkGWkXWkyDljefstSnB2XPbIPdVORf
qbXORsDKcnhzNF0/tZ1N72qMuBJQlxLXFM26t7w2/Pr6sCNasg2AE5HT4xqN/2b7dVaEtdXXFzh9
6N6Teh6eh3lIXxfPrj5SMbcz90fdfYxVoymwU3NzaFXdZLvUEfNVrYy1OhSapRNApSpvCnMT9pPt
Mq2ZuqV8NDRpvjPOVFCrvaUuAsbd2b1RlMNbqgzrUera/MkJledRIzPfC7nmwEDmyBQK5hies50X
HVeFtqbut0qYKNLXeZOEdDHDV2r1HtVKhpsHt8wo9TvitzD2TODGAPlRK9LS2itGNG+ODW3Liz6P
6Ve/GHclDwfILKYhYLfrClAd0wNyEeqcpJyNmRTzlb4O8wXwY2e5WUiu/JZZMV4O2jTfM4FghQ4U
jjSUupCiPPHoxFekrIkOgb4XY5LxMQZz0HZuFXpenwJP5pb0N9hl1KfJDKUIrEkBuVdrkXwuuYur
Y/RTc9646COqjXCsMQ+YNTVX5YDWCHvL3H70s40iKTUmfi9sURnke31nhI1DmbE1l9qGTdG59RBh
ZS3aMFnbOd7xt3vEHEg3i6ioGnmZFjZp4FU21Pm20+LihUemNnZzDJ88EPFQAbinQy8CV7T2nTlk
at3+Whf9rQX0/6et67ma/O/X1JdfyBXS5veLbeP8L36uqf1fiON1dI/WE5X4ucv8uaamNeWYImoI
Gz2p5GR6/VfXel5F06Yg/GSH/Wuv+7s1tan/QtAY2BLkg6hqxd/aUvPXz83PP5ojpG40KIgGqZ4Z
ZaMe/lM5i3DC63RFYtkopynsmHoEkkXPJpk99qFSv2or1hpWH1nLVF6WuhijsZFH3ezeuoqqzZn2
3TCwL9JTubMBoooeNjsXsgw6V6VBmfmh9P1bAIdsRJ7j7p3BVpCoCi5wflwQ3hEy/8wDjsjOogzT
s4fFzcZrbWCvNpqgFtwfNG+fUyUYAs7lNmZBzC7vgA3sLbH8NSQEnJLJkuqpHjFesSnAdWj2T3jx
oGv1KcNbH+HRNF+bdQoSmdontfC1ldkO4uMNrrk5cHgCEROth9rlh5+ExbK4QEdEmtYmlcOXba5v
qKejIie9aMhmnrLpu1POvC1xYlfJ+pEX5bVT8LK0tiyPVjeG1LZvjuPL0DH7rZvW39qaN0HTyJe+
r5hdVzUwWvCjtv9pZ5fkT+OafKLunN7Yg3aBe1biSXtlnTQnIsBPO3MOLmhrCA3XHmpAJjWCKjV2
82Y23DtIJxkiv7wLWuIoArtbX0jf5lJV1k53a9aCZsWuO70wB+oDUw7XdTbfWpO4NlFKrmIMBoPA
Cp+tadXUr2huyo3fqqNfJG4w6vXJbuKagGWWgEpDn+9R4iCjivMdG/jbNG8jxHO7yYOfm6y3Vlye
zL660s6SgfNhSXjXfS/zu4QlZaAlWrN1xiKYLc391FR8o7nOUbneEC4df9krTTSP49LttNIit4/u
Gu1TNWgXJMgw4GZojcl6TxjNVYmgDRmjvKl78x4ZgXZf9Iz56jhBJY2pcifk+kTbc2EVCJ56OImb
rvvISqYzuOSMby1umWMvzryfGL0Eg7nETxmG0bA2EbWSzWAexDIfZZ6vUamwOFVll2HPHewgt1UX
khy+c1gI9n38jZ7y5Mj2uS5A+fXkQm2UXVxnbNAuTXgDYnLdLcvtZUtJoYK8809Zv+wXEDKhPbrg
pHoSGRd5ZdgD9EvUHGe9m3Xje/M7pMN125XAAo0m5+fq0pcC7awpPKytRUZ6Ovqwy0L2L33pP+pa
eXJJn9umnd7zCAp1ZdUVNFBbhovMX2dpFCHw7CnSzfapkJhxO9FcURy4gWbFVZSU2YeZy5PRuOhI
oOZEmanv/fxUWhNJ35k1H8Y80YJKdtTw1gx+xVLNhZZ3FUlOzrKz0qYiWt6vNoQVEr/olZ/UAbSe
rDQ35agxJ87lhdFnj46fTCEIrX0FRa8nX5PxNfBpN1effl1cTiMNUQp0dYt0NxBwzV3FzldTFPKZ
+KgngRkxw2InyzqsMhiTKbhlnKtwCEBVjEkZpeV1hqMb0UsWpOMtZfXW999yo1N8FPLPZL6cpOkT
h9/fkHUngzLHYmhRRF3KaWEZhKsmuTfF1O4Ru3aXjuZAZfXbKurXedgKPUkPqFsPmDOnt5L0AXbv
sfFCY3Bvy+VySRZ8cYq+yaoT+6odfTtYlF2jm0IrLJFLhnNl5gdLU5CeiZBRhPFHXuXXYe021+aq
TsWaHDvDU3sLfcZxMuqID0J7M/vaxdJOFyzjfqzu9JDn81OJg6yv0iZE+vOVOZMfYU3FtJfE14nT
BtYqjta0XCBORsJtLzJwnDxoFs/kGzXanoUR7mh7nndDY1YngcrG1TwqMjDLVTPvG226ST15lUMB
CAwmEHs5s1JN0CFL2zsOhcZMy6+d/errl7LSXjoHX57oJv0rZ85IGhznV8uO/KOoRQXzsoHiCwXR
W3t1qZd1vZMVY4rBrWe0FcrGC+lul6m+J6r/tejvmsXc17NGfHqOnL20yggy8rxZi3J5iMsD2HDO
b7IRxqfFEcNJSwQq2DVaZX1Ml5ltOCr9YQMvfKVns+atzATx2nHlBrOxtp96wfG5EGd/Kpz0WmsV
kJ9yZK8rUzRT5ahYPiXXc/UuiloP7UaiFygWsg4s532S7Y8sGYddb6RmYI32vveNfdoAjgeU2sQN
qoKBIi91jnOyBq6R4Y7NnlYb62g6AWXVikMGCL6y+zac0NlsaDA3uI6/FhfjUJeUF04M/pKlYrdR
CVKF87K7mGoGp9wxnTxlo/fYO9wGMr6gEfuhG10ATAh7NikGsZee2kT/6geKeLbmUWP19jZlFx81
NiBSmjED8HAtib2Ji+0yxlu/pnUZBtMg/aqT+zT1s63ZyykY5XxnTfqrygBVunVK89O/Fzpw39rg
AJjhNGwHrSxOvs8NNK3za8aE6yzpN4xdB6F4o48eH3QP8/zSM5TMNblE9eDoe1GTa6rW9RkUcYld
Gxmb3VbcV5pQyBPtdq/sZgrQ1SMCa9L8I0NltbVWDRc34UpsQ9UZOIrwJkidTH7oqVkd1mUu9ihZ
5DMIzeXprLx/Xfy6utUxPuOKcsPevraT7WLbCHyxDbeTfm9q1nNVFwOqpAleqftct/Z4aGLsS+nI
rCWZAX83hItsNZA5EeJ3RPRz/EZWMmDllmiYRAcMaHU4IfzmqHQdoEX3NQ8QbNn/zeGq2eQZLfZ7
nvs7QmntA9Ys/b5LxmexONxl7l3syt04T+azlTRZYPfayUzYmiaiq4+zgayU1mYK24HbkkH9eMCl
ghibLX2Roo5Lrsca9rivH6QSyMuNoBFovWz4ySNnvNCn0MjSoHAbUvppmvAr4NB9crPuMo4JaRAl
Kmh/g7DB3y6xQXrHlJnB4LV7JAQPlW816KtmAHJ01qw15+vRFLt0PD+PTkJog7spFmzenRPl4C9I
7bzUpRYpcL+1w8Pgx9deKu8TQTREY6AeVtyt/WHO9G1mWY9DqQJmk3gYci30mecxU0JjjECDJJKo
TI0rA2VGDfDcLrWQrV9QWeJLDOWuEZe17oWZvzBzmGi2k71l3yR19lmK9mId4Ig7gHlp1oI24UGg
oUMKtqtiuY+z9th0Yld66M5nyMaOcyRWzNsZ5zFPUmvFNlsSl0X0egeM8cpskNsV1dwhuVkfUajr
/CSArsxUyn0n5yePJVdoMafhYneuZc3rtvUPEhAuDJ37bFjWb3b6p6xr8q3NmCuuhz2gnoOZiWs+
1JR8533Bqm2YuG3nxomAk+ynIT5lsv/ohzsNRUxrOSGDh7A178nTf53a5LlujF07etvJ7w+rVl4i
YTy4aMk7uwqVlvdhk5ciVLPykTplWzV0xO/1y3dTeC82Yrvz2QDT47Vx+y+Ubhf2LFn2N5dDRi6v
QMKcWTviezChtrvCnn9McxVlznycrOl17fa+nuyaLqGaJx2j8i/N4spf57dpEZdDcqlbd4mz3jbK
v5ClHVjkwnhpzjClv3QYhXXxhGLL4CBrVH/RW9Q2ZLOemPC8O9S6BYqCoPc9aqa2/hCd2DuDFhLv
PxJPi6sCRYTvFbyumi+z6M53XfDBppq2LhfnrBwhGqZrrhuzv500e8v5cXLOnKTCu7FVFa09/bGm
kICrKRDldZmdcx86cdLJKRp7YcIv4zLp9IboIjc9+MurmvRt7JTPWVaeLApVezAucEADZU4f25oh
55pkSbRAWSzR35SZvCEh4RWWXBnixMfBn8r9Is1rd/mczDT0AN2ualjC2mPCpPyDrP2n0aF46UZ5
XHp9q1Bt7SRTaJIOHrv2xVXOpXJ8YkzmLKzG4k4kTb2ZnDTe0Iwk0ZzOH3W6+hHyx60oLesE5tPc
1QicViWu8ly/mZ01qoaF0emAbDCWc4H68cvJzvRguTxlGrmjHZM7j2uMoVIwTf6rolYCnoxlRbtE
lBOs6tF0MdhocIJsPxsCx5ru6mwKca9cdwqZkpAXBXcgcjpvY01cAVLZh3iNN7jRX6fp2i/bKyIf
Tqbm3fsyhiRlvliYRA2OPe6Mvg+kaB/l+lE477mtfTHrzzT7RicjvUNgwbF3S7zjfljlqemkeds3
+Q/VZKdGt58qloOBbS1RYY3BzE+XxtqVPSNp9MajsKaIbdU3AqlblUxR076gbPxitLav8voiyXR1
RaoJot6YRQfq6GEyj1zadGvrBlJ0GiK9CQsVbzMDVEeG1HF1ftTQlZnlNQcN3WhAsJMItHk4la22
y8QaJV267/v+rfC05751gmLJ1dbWxyLyeoJrNa6GspoP6N2u7J6SdNU4bEzadESWDAnztPCCuJ4j
TSc/tZgZ/rIN+CaxE5pm3PNr0u8KzfMi1+A0z9xpRCo0m4BEMJRlLqllpffAYuW1hZ+eD5O8TAxx
hf7lHK5SBcqs52OLHxBqn/1kVesSyIKMD9PMP8bWukdd1+yIJntPBbWk6TXdjsr0cZoWdyPi7gDA
Gsqk1r9McfdaFTVGmeE8dk1VFbhz/lnRtAb9qvRj3DTudpWe3GSe85HMzR2hLIRXkCjEdLjjq7Fc
W5rhmnXqaU2cK0zw6O9yw9kgqeSJYq8ZYflxyDryh03RJa9EvqDbGKxqD+pp3gF5hdE3qHXH8LTc
4sYeNnOLZjf1sexix6uP5aDnvOVZ/GwYyUPKzI1eZVbnryav8RH9Gjut7UWPLhM796bXYJbrImbt
J5nNmpa8OOtjAq1Pbst8DNQs7moSdjD0RXEGxZcRY4Rs6Mt0jZuyX7dx2aDnc+OSCQijvW3PtO7k
ZoJmokNF5nqdFqoJaXTqkLeB/tu9R/iNfl2jw17VYRHs1VjCqUA16maMWbglzhRfZk01VJj3NHFh
ybretlXLysafa6RMrXEQJCFv7K4r30g7qg6OlqFsVZ+JxrOt59vF4rNRuC9AJy9Zq24xGR0du/om
9QWNdfWWkrCyb5YGnXCXz+5GiemtyuYnIqQOmuXQuifmcR242lafuAL0fYLk6b2qxQWlablxOKvC
vmJS3k6bVrMuHZsTjjnugzRa3UfjafMZn7X0wNXC/o/Ow8CheZaHekvjbUE9Zu9GqYxIEQW4Q/4j
dgmLg0ClCL/SqU3jQ5aXbhWRHlQGvbeye+Xp4/SIL/6DvTNZrttIu+2r3Kg5HEj0GNzJwcFp2VOk
SE4QpCihBzLRA2/0P8f/YnfBqqqQaZcUvuMaWrZ8GuAkMr+999pZDASnNeHZqoXZeKEBcHGNxz5K
3nr4cGIS58GtrizuRLxerzG3WuVqdNi37lbIPIwyGRRNtUuwtpKLFWTzuk0TzfDLOh7LWQnHJSe1
ENgRFmWr3xiA1BwxnmPca6Bc5h2YGhzANZGw2q4IEplXoMkIuVanZky/WtB0Ums4+al5GMrkbKm3
wokeppZOSbhNQLh2vWecXKgvQ18EbY/pMx3al8hPg7Yo3xpm3KpIzsX8TMogqKv51rRQtub8Savk
hcwVvsSa6K4dlH56osv21quzwEznTdtoybbSxgtyaTdmyay+7W/i4bOasrtM4n21liW0PfnEVME6
umyJ2TDWDKCRlBkROGa8K+JO7EBvpxdawvY0Ah0TGQznC/xu03CN6++Wn+U2cdpPVhwVLGdfLfZ9
i9l/HhPV8zOuz2mV3pGJ9a8GnCGPqm/0sK+XbbvUiDeFuTW15rkAi6NHaHU4Yi+0DPk74jm1GR3/
nLXZw9DGjLPUOJ3aJL2NTJmEto4FM6/UVTcYiDH9cr8UZJBH6glpC//cVeI6xgoRGLXB7nKxqqBq
1FOcA7bbGOJO84n2Wk0BeI0ow7ISxQrJ9r33d/mAzzsWxELj5FubN/Ux0kf/svLlzCgnM3s6Cr1D
k+Y3jsFAkejxNPW7tvYe8Zs+GD4r5wDm7xwt7hE73yWDIWKeJcJi05h6zCkxS/dIicbBkFnehzaG
BvBbHBAt9z6upvssLZ4GxN7/OtHSbj6+/99//NyIts3St7rv0h/H+evf+D7Nt8zfIOkKOBsWhi+M
LRiavofOLEJnMKV1yitwlNkM5v89zRfGb/TVrHBZi+gW7jDyaP/yoOm/+Vgc0AVW49jv6ID/bw8a
7F8B9J19JexA/GwgQf5oTEGAjPusc42NwhF9wJLfbTOyUfsf1I1ferb++SoQaBwLkZXq6Q+eHpVB
7xlnXsXLrfkijtvksRCEUH/+Kogdf9AlXBOcDD661bLlGgYhug/eqWKNNxijw3Cz7/CrEqeexVbK
yLvxALlDA85di8Syh7l4gr8SEAPPsKFbQ3cjfaclmjz01adqHhmvlLrNaHuIOGqeVK5zeDfjZnJ3
FXGhMUxRP5lAdmTTAJ33U7udbKM/WpmI0sOyTP2eTmYrKTD5CzRsTN61y1sZWlltdZidd2lCN/Q5
9iVVEaaWkeUgaRbfRgjo1UHvoVpt3ZTwSuhQQ/UFyaL1DtbUib0bMU4BoFk1mKD7PLuOGMpQEOiM
03nNjd3ZLt61a530yyOpAYIstEvlbLFKXw9jVNsryxg7GjJj1Vc7LSundq842pfh2PP4YyQ71oSy
6Ibg2BQNtrfNFr12A/5Al2HTJMJSGyrELOcwRUmEQt0NXmAbke3tZY6dKUSJZcDfl05ThH6UVsNZ
w+LCYdZwfVbJao6PjTEu3QX2Fct6tWoi+VsHG29F/MOS5yZbLHVoavCmUYqDhOTQaA4bzIUo9a6B
LL5piLm/ZisitV1hqZXXyG9DaXJibniwv9BeXrwQBrO/DCt+iwgfJC4IFgs6x++ELoGbwzvg42N4
bjNISg9iEeMYglIDBiENrcnufKeTEx+sIDISk7RWZz3D6bMBoCLzrSWc3njpGs2qtrUx4c3CRW3F
ocU+w9jrvpJjOJPy5FgW0wkS2PqUTUcSdEO6WwHBLvzfrANxx5OAwEzvdWKT2HklD4q8PbHgePhO
Ov+v2vqPtcfmP4utm7prx9fq9cflef0b/xZbgRGwBPuGqUNDX5t3/pkJ9n+D309XKWZIlhriv/9e
nlf7MAZJxFYXlJeOFotC+s/1WTPIC9PvgTPVwFq8yrR/xyQs/oRpoWxrrVNgo8ZzYC2bWVe9H42K
XkeSoCtxgHDyGbaN2bQ5JEIIjIzexKgHsGzjdutGWEqvtVmvHTKdduv1N9zMabq1lcYyWIs4Yzni
S9AvUxJIRFXiMY6oygFUFialUXCW6+PcP+mwX5m6T0PbPbgTtVlHc2niz2kvpvbgLEx5L/0xLl51
8jclA+UEyCldMd7rWuKL9On3N9HkWa9uRlotj1qcBW5t75zRYeyXJ/mzNbDI4ewq3wDuEXqaUm/r
uUV2pZGMeIomUnSuYP5tF775WatsfssEeEILueamKbDU8LjtQkvHswNapGHk22TJjYdxkoEhl5S8
H06IgKvGGVDHSYELRrM+GZNU102pReV29azd9lPsndnT2vsFv+SVi64QtEvGSDbrWzcUyWBeiZFG
wwCCq/Ouq/YZqIMg3VJ1DDgbcQMP0K037hjVu9paqnCOsppdb6+mPcWl0LQ6FYmTbvcd5xan9q4B
EaRvLD4C81/xiVlUQmphij/5sUTU1pQXH0xn9EICyN5DitGKM2PZZmyio2+NJ5+JxeTB3C/M62XW
n1qetgGBUJ5NiW8fNUcU+zKW+YNjjsis9TZBT2QOvsRiV2tMPBOnws0b9ercybTcc8G07WK27UPe
KXGdROIyrfOH1MTE1c1e42+NKY0fFxiiZyQWHql1NJTvDc/ZrdYUy0GYJQ2mIMSSS2fUJg4vDo0Q
bgbhgmGcRcpPOPK6bQc21rTEbyY6uyDsUTB87KNG27Aj0e59Z0ANaIW1xaGYh7Jy6r2fJEiXSa9A
der2KSpgbWYgKnZmboSMlH1er71yGKBuejPBP5Nn+3g9qqLFulDCzMuqWbStk/vzha+cK1tV5lkn
EEnAfdaYrzTGviuM+DLC3YQu7pZXEQa+9wXoGBDXtkf47NKBfqU5Del9V49OBdQDd60MlO8lX9q2
VBwxzGxfVdRMdZWeXSkIvMHMGZq4VHqTohod25JtBoXS6lTNebpryvJiyUt5wPXHwNTriZnFo8S6
ZmC2VLkhuQilS27XwKyWobVRHTJX/KYSDkCEHO6UNhr7LIvBV6bzg5EiW1ssHAy6URW2bAtOfWmL
86Kx368M8YKXLDsSpY7vIs7zM5kupqe1dMg2FXK69qopCc3EzLa6NthB4ev7hbDdNWJrtRuYKRA7
0vzrNq6Wq0pTMU2RdnteUh3DpGSa/44h0wyY1Y3HVk3pWaWJuxNu+yQaEYc1e60NTO/qMhNxF7im
8xgbnjOd45jCm2D0M8bNMEnEKdaBQG18RSptjq1PZNTYo/lJ4+LMjqenboHHBu42hA7HJYflWbx4
E1oDNmViT8BOuHfgbtcL0VGScQjVuo1SgLUizZORRLkRB1FctaAOmiY7Rg2HSieKi8+jQ6RIAX6H
Z6rlAYw084SLK9Td5p1KwDdCle6NmknWluxiAkCX5JBaeGqPU5kt895lqhutaF8fEZRLeyDmGccV
FG5t7N9akUMGh9APM3nbxNPZHatIEACrrvx+7IG4x7Y4dJAAXtkZx0HRWWBSM8u5RBcu0AUYhtB8
lSpxR/zclVjVTGA9YT64AlBKzOpDhhDIQVxyIW8nCqO9jYgLZkujIEg/FDuz7i+nITm0tS6ZRMlj
UeTXNJwTPOT2OxjxLPaCJHOezo8yHtCMDfTdJr/Q04Htm/tmkULOcCJI1yLJpxsQIeYDqNir2KA8
m8L3+87s8JRgd6sLtdVR5Pm3+xYTcTlG/HN9KJxp4zGpttJ7nUO85tnPahHBRHhNNMMe78ylZzS7
KiNFVZShSd4bh9xZgg4ureLMzu7MBnq/IoSipdkviTqCxd4nbXXF1HPjNhnqmx+WsbmrouV6NhEG
sQSC9mb5GBigWsVGdCB45CRloLftCR6XYkKMVomr8s7MJhYH45DzIOqrCMNpTX/9fNOtslinW59Y
4HwB830gqeck8NFHAxGMStPJDtzeYWRSjrRT9dIMjTK5VWNVhQQXr5VpXtQxNWZlvmuKZt+sMooq
deNg64V1VRR28q4ZjElOaT6KWyLy+jHR8pYxfuQ8EMRo/BBW1gNxjQSk/sgiSHIFW4szd6jMy8IE
MC13QKi1EO57HjS4UkO7878ZcKD2656fRIC4qKz4i8RxwhgHvWhIIni+89IfmWS+kT/tLqNEb4Op
b8xjrpLo2pnqaqtcs6EAABnSY98+JV0fYhWzd3QQnFgWKQ4YFeAL2Y5bgFRb4oWHWPrXyD9MfcHy
bxkk11tlxjKEk6bC0Vt/yd3wHi31pUino8uA8G2pTGwv/nVpLsYhwgDBj6m+t/XoHnYPngmlvXYZ
WkvZYCKB1pQzejUD1lCgOTBLMu1KTPpyWbjuHGTFeDvwXGS7b+LeZTEBnfE5G4aYqah76uf2FEft
rR6bF2o0WCSH4uD1ZkReUS8/j2WdkiMexkOn8upSVbP7OnJ0OBW+qvZRBxGCxqcJPRt6/GbEWP2c
MExjuw6PyUyhgnFyZis0SO9bK/AtOyWnKlul+VPS69rz6C6XPEkKDBxkWjdR7VtfU96Sw2Hk2HEa
C1kDx6CywRfRh/ESDYa3Qj4YGY56MW56t6j2Y+I9CyLxAceZ+7HwDWbarH7ASyyUq2GQ2xpf9Ga0
6pLxEX4Hve92mcmDif7bz5FfMrpuiuucCgNJhgEQSMsaiBbMtb8Alo1C3jbHYdSeRZruPF31q2d0
l0yqCLLWvLWX0rgqMzra+5RKDkOQCYETEvqG9q2Vo3UZL+Pdoud3PW4XdimC+1eeu8LZaX29nRI/
/5aB3yFmoBHNNckax+myJxBSH/IBUT1hm4pgC83EbAir4e6fH3CpI5hChwokrthNJ8xnT5Tf7Iha
CEWZ0mGW8uy4kulcqT47WWoH8VCTbclwzPZR2ewcmZPgxFau+EzJSpYCu35aGAmDJxw/GQZbKKe0
XiNmbdQbtMsxH3TQhYMKtEHcJa13nWUYtlVEvvQCr3t707pus8u7RITsiOGgRZqzz728fo+NBaOt
0JP5Qegd0VynieJXu6WyY8CjtlDyVrbmptLmi3qaulvM8uPGTy0FfIEzuxGhr3L4Njl3G8tx1gb+
uR+B6wNU8CmR0GIrP0StrcHzq12O21xT/OlqmPVT4ag5UGWZAMBKlEN8mM7P2wq8xoulxbygsXjX
UZY3l51tUeAxTtFV7EzLTUfoyjyUuBlHjshOddnOhnqBTZqQYojFMXfxi2ScnY+wGrjROO6DW2Pe
r2mA0hpj4d52tdzcl55UOzbeLs687CkruyFlHLqIPVZ8caaE2nqiM4ANT1GgL3XUF0wpwDovSW+W
BKXTnqa3CavZIc8m0uFx1+lyayeNNzwSRNcyFOoIj4CmIRwvTdNOe52++6tm7udzL4SG7V5Ms07M
tq0rt91nU70I8vlLe9D8NJkuRUcibAs27y6y0nI8+Gkx47jop+YBQBs/GJvR7itsdGZUZgTsXKPz
+EK6iYZywaRo3JOojJt3U8sdh0Qy7LPtLAxK3qrZysyT3pepc1nXdVWdWasbbc8ynmpbLa1Ai8Ct
53wxe1ZXBFATdCYaZOWjbr+G3/Wd4bZgG+oU4f5zNTF0uCtA6qBRTM2k3U1t1siDxSQvJ6leGWnP
j91xFPaIVnNPS5+SmwPLLqwDYZxUCxo7cu1tn1TtC3ACTExuWaZ43IYM+5nLY8e4GawFuwxCXVv1
HKY4n2HNcGAmLI7wJD/YmBBVBD7wDUm//KQYjQxHx2GluSeAGRlXHDR5TIOryceLCvZcvPHdOafQ
RCcf8lr1daUlPBmtlMiMX8oTXBS7PhIK8prDkBbM8uchnU45WM3+PEZst7GA8rnI6KLUzQpZKu4A
41dQnEx6r77O1YDVoRP5W5FU/jZZjOE20jr7SLTAuUlKTw9AJaY4bACZZm6L3omqjdeRSr6tN2nJ
DfpT8SmNqdtwk4Db8ujB9djmRHQ2mbZyS13toSq0a7PEmZwL5xiZrXtQuQsLs62xWJDLwq9GiCBp
nrLCkyEpNhXWJXdP7vc7LEvqrk/TDrm/9q9QWcunuvZeo3Yd4jlQTiZTkfdym22PmnGD8pncR7pz
X5S8z0aWD0uf1GFJ7o2miJNf4sfK+vGmS60tFRViZxbaGbpKxNs1P7UGsq4loWW2xePoSLmb0ymn
10qJQK+t27k2n5vSP3FKiAIG0Tpu43pv5N3XDmvIVM+P4+hfjXP2OepnAMiqB/3q29kjl/oZIsRN
Utsc9zT1WtQ3UPiOdtV9yUjzlQ6wvqWkSCBrn6EwHOkWCMpu2VqJGwzOKDZrTCtTcqUYaI+gBe5U
C65gENe93zBsLatT5I9fdV86lPz59ZWhtfdWsVB9opc3sTXe5Yu6FMqYgnZYdTc5XFIFc45c46ab
ADHVevfNNxiM4HDMYSRcmGbCLnRgM19PYboCHWI13C518QQF64XT+YgdMzo6yoSs6HBC4mfo6HK/
PgSrFDfptywqNwT8bgqPR5lphkXXE2xkGRh156XolnNCt8FGgaSIltbClIuVmeNGXHhv3bzCC+ej
Z5g4xajMwVnxPCftFERjepyX6Lnwsi9Wjawp9OqF+cdxBsEQs0huyxlTkVGXj1NsIF9Zw77X3VcN
7gdFTHjjQW2RLdLhnJOxOjQ8BWXcXbmS9EhAqO+VTBue9SrjfQ+Y6SrIYPi3+C1TsNSTH0XI5i0b
/J+MtnpGeqghmtDG4XnFe5NqO+IKkHRZ0AODOBr8ygvPxSAlsbJriyTgUtIqv9HNu9HNHqrcvgWY
tVe23dymAxBT1+NbptTQ9dOjwe7WWy1Y/HkuLXfvdcW91NpDh2os3WofZ8Y9Yv2VPsUomdMjKZ7o
oejLkNDdloLSK9PPH0AzbTEjnZJBP9ar92FpDu6ySlyqAE9O9gcITjy21V43xvPQRQc01ZPXd5zt
84fC0APHK0IYMMfKr+4NT2KaH4sT5uGtGKz0guT/qZNirwOywrvzEEEkDGSffp2s1gpplTb3utWd
IPmGseHf4fBuDwmM8A3PeUXsygoBYdJ0zoSimJsbjyry68FR18xRjoxsnrI2fY/YGC48ogGr5NFV
itx/oY8DrrUS4mQym2df0jalG1gJE1aMbAA8mWE53WaN5t+MYwVzk3wgbqvWCTlHPU6TwCVqgi7D
ZZBvSYqWt0WCzcXDo5Y2PH5BRKF+6FiQSv3eacF4ZRrZ4fbSS6NPdm7vltH37/o4YW6h5cNmlsTc
hGLO4e/LAeMuU57TIq2TcOPAJipk5Z12YMADDqcwQrrt7jvCXrMl8dk1MSAUdV6UZ+3ymXkSYw/E
0/7EcItTOBPKw6Ixm4k00nzDwa7Kag9LZwd4l+hIbb+hkDwRFT65uQyZN/FDSV0RWHl1ZWZm0Oj+
UeHI5zxE0YrjoqDSX1L6bGrkMfP8kHYrNBFdu9Saq6ZWF1jqoNLBE8s73BWWIIzi+0FlRe8V5Dld
UuUjJ4/dBCJXNA+PTSy3voo/Y1vmjm33MMXONWdG17ZuWK9xXlLnamc4YNjHl66pXVIEdRdF/q6o
HCg8d4V0j43yHnQqioalvDP4wi3cc73Baa1ijy7Ykhr5znH7nugWZk63Bsk+RDYRMyyuO47g0A5z
9eolWHvm+FODrXubFpmzE7HWb2yAUkGrq8NQG1+Bux1A2X7zGjCAONuA1zgFv2mct45bYwmbhk84
di5jmMlVq9hBF85dAu1z42VeiDuGmaDeId646n1YzaD5+IID6bIYYcuKaesUC5ai4ln4OWYEyWZF
OgxmqjrotfEGj0ZY2d15rtTlyJ7D7QnO1dbjtOC1ykX6OSvz60E0gdW350pZVykFEJd2ydoBPYEV
LAcP7UYQl2f7eW6s69xurqrZmDYCEgArfoHhuBNHNhKPEtOGXrMV7/HcasZxckqgVWmBIBWbxyga
L3S/1QPlMOo1NI6ERHUf4qjediXUaI//zYZYzWW29MTcq/Te08tnpEfaOSeKj8eWjCnCErlj+9TZ
ldgJIzb3xBBeC1FidBnwIE0Ihjj0M0arwnq2JjaUSsZEdyxG3BWwKg5bssHrZPG1JNiZGe+99VwC
LKSju4ebAG3DeoalpQciaUKHxrotW1IZDK1/C1D3oQKnOz75HKPYyqbW7IOEBGMzAoiU33GRE1Vk
XMyD9x0mWbZJSTOP5slp7rXATRuTCsshqfLd4pWG3BoyxyM0aiK6axMiv7vUA+pwtjLKZPdFlFkP
S0m4iOtBSW1ojQ6GXFnQ3ptCD0zCNLLdb4twiSylrLCYorgz3ms3GoddDmfvG8AO965ehvFO0eiE
39LX8H9P7J5cUOCSNSImUsWEU2pLGzpxI59HMxb4QppZo+OTiQhPunLMr1JHoi34g/HAznmFHmCX
IXQ4J/MTWeeZg2McacUOlHDCqT5hneA9eumDMa2kuxYEmlyxOi6GnKkCyQYvi8sIbKfijpCWTTsM
3kW3PWZ+7WBRB3w1hX3e9gz0cUjup7kuXyiR727xtS3XYqKUEB86e97/eiL+5Yn4qei2J9n8v//z
9f/87/+o/rWraUkovv4owDn/FuDWKgQ8S9QkeGBjgPMi2n8X4OzfOGLAklmbh6jLoSfh3wKc+dvv
/zX/Cg6PgKfxQ9iR/5/j6fw1PBc6lgsKFP6GQcL8IyaE90PWknSvYbo4LuhK4I3/qL6lk2+BoZ4D
wFa5FxJRG5y9B+IdbGGZVk9ar2Uv3GU10vIMBp06W1VN+7KCxoFpM3bHbQlb0N4YOLV1di124oYc
SPKnqnUh/jHamYpN72v9F4rFtVebuHJxtvQE999i6nW7XQxbAzivWd4nWqQjhwDgaDHTSZPmOrJy
JkCwicnKRdXSh4A+ZbJDsJiOljQN0kiuZhJ9klbTH39QUf/C1PFHpglfjIUtxTZ9DCzQU4yP1pHY
WiZbgshw/Wg86SkRRSGQTZB4kosi08Q+8+nFhGJXx59//sofbR7rK/u4YjwHaZYrvMZTfxBEE9Fb
Jp8L/1S87m5lR3mYkL/i8Hy88Dh2uOkA4oDfJBxof7DGUMo5Nz3PlrZHvAhMV+FeSxe2vromZjor
7azF2uAywshvtUEfbjOwIfAyE63v87AF9clec+plXpebuZFjvWmpFb6wtDb1N3k2E1DRipjsWV8Q
E9uVswXKU9BKARB/bPEbW7ZyH4Q/rI/2pmOsvmgTBWvWZA/Ftu/GzsbEYfZMqWbrPudZ/E4yVtVb
PSE5vJ6d3OKuH8X0DMk4ucqTxPjW1JNDNWZMi+oJvJX+auruajcGOtMwppmjraq9qtrMs5JveE6o
uSMwhFubZm91QkWCXqfNhAFC1D89u5xokea8V5d0EnLcr+JQMWN7zrPRUiGWlear52BHDaZ88Yww
XyL2YXXWIg+6ccHxtp578juWokeSjaNe3/gxXsGgMOohCy1piCcKcyPcxFoPGzdlqveVgP4yHYZR
TfdLxWx+X0ofQMcKfNC2diaIDsc6paLnHIffFIxLMdQYY8Fd82Co2Suv/c5TZKs30rPFTLFB0rbh
z2/Q1Z71Y0BaZ1XyVq8Txqq1yOVjO7gGaIZ55XvtJfXJVg2m+4kYEilDtlkj0cZF4a/t+cDPI1gP
3DzmVYm+uGUDi+lXJPHh9zf0X+/HPwzzp8+hT6/V8hER9/tf+ac5T/+NGPu6wluO78ITYyn5/vAx
/N/IwdrC93jusCnyMfT9ExCn4cADsMKfEcB3XUvoHu/hX/aPFSXvYP3AumcYJun4v/X4+eNS59EF
4XATmZj08GX41sdFaEhzYFwaEOk+jjLgTFGpH1IeMPEvHHp/XOzW18Hjsj7dKCsCi+XyPP1xSZ19
h0kbXNhNmuEZ3WTm2H9hPlh/Nlxn3P781/Hnz4TrkS/b5bGKQ8Zffzw/LN+50WBpr8dso0+MN/qy
97ZL1Bff7U7fiwX+4vH0kVGwfiJXN2wODzamFsH1+/FVktb0S+rL+UScIG7tVjHf9FHtrnMPLyxe
bb38xef603dI5Tq8BjYJvoEFUf/wijlQGU81MGAzq8XjXaSAaVDWyfKQF5q+/6L/48f71Yt9+BKR
RZZxNgl8kvGdpz0rpvmQ4+5Jt2qK1e5vXjEYFAb3n20DP7S5Tz58l52uVz3TAM7PSrvNGOJs49Fu
fvEqf/GRDBPbpktXCtvAj71lopydzkgwJnlyzsBJm0zFc3cJWtuwvm/L/+O396dbkA9krq8FFsOy
cVj98QMJbOH9PJFXSpgBHW0+TMAPevzFj+qvXoUpA/sjsXpf3Q87iKLsbUDUM25KaYk9FHRkocjO
flEpaX542FAfZqC7+sba9OizJfpwdQzNLXkG5ZyO44SRPZqIs/q3pKQkr7SHvtsA+BraS/Q+9Roj
Qc9k/isl9pOSROjKpWwazFH82gEmIXXuoqmH75QOVXE5V8Ijbd1FvdgMtRfHQTfRYg29IJ8Q2BX4
Z6xMek3obBTxt7FNAfJ0xMILpkeZ/+oULkQnNN4UGM5KK/MzXaljCjfO2yIOuM9AhiHg//x+XT/x
j3yS9RvhRtW5wIK182NtKasBFmMNQdSfc4+E0+zoqBJ1cVs3BN2cgb0jc12xaye8WQxZUv/652/g
L668iZVQWJxc7PUG++P9hWfM8cSIi4rpFOy9kfSNTkDlF3fxX/xgTGzicLQMH+PzxyUuJuI5uDo2
wF71bGQGwz6bHXNTXeXOl59/oD+tpixpbIGFy8cCqLr2o/y4mmYOQGib7vmNRQXmuzutmPwKwInc
OI2Z3ld2ZNhXP3/Jv/gOLZ1fJxWhljBN+8N3SJA+rVOPlxSCJ1LPCGZHa+X8i8fEx1cxdFjKeL0t
mDawYD9a01MTbo0pcEk3EsjdtrfTFgnGJRi3/Xsfx9AB7/BUWB9I64H2w5LD+KutE+zWGyJoyUks
NiZHq53u//6rfN8weIyBSQ/88TrVU6WSREM08/zJxPYoaa/3hvQXN96fvzRYkGz5LWplDZM78I+v
QgrP6iqDAeA8OjTy1dgzCE5pNz//LOsF/vFXbCBDrI8bW9geOzH7wzeW+SlqYkqmzm8XeZsKSr61
3pjfRfluMJ2aqsQIf/6KNPZ8fE2eC57OZuv3l3XW8sUf7/NqcmKb2Z2iqqDRHEavFbJ9QiFITw5W
pNXR633nM/y3CEx0pEq6CnjWVwFEU7VfSsnhTegF5QckEfDLDLpova1yYlK5WaPQOFLLxN/Zjlk3
BE1fzm+tLwCoiNJoGEjWTf5tUSN8+MEhN7z18PZnO5rzMjh/Ztdi9NCruDjZuYW/z5TZADrPXDym
cJmhXRtoZzKoFpfT42ya4z1cAuslbrlAu35ODDDDcUStycT58NAYFdV0dddgCam0JmpCGrzar7Og
pYLIqeHM6FYjvJgZ01lBNwpyFox7+PsBDl1C1TIqkqfCU6SAhU9VVWB5aH14a0XTh62XlBO6n6gJ
1BtjnGz8Bpzoaenj0Q+YnzvuC/YLztf14EmsYsNkq8BZkgS+RtTol95i4T3D8KEefL333E3WjVaM
yQpZv64DGBSZhZ+5cvqFQp0Z3y2Tk9r9bCQJMM4pQjHnuVelMkhnYWMWqxRH8LiYxk8LD6IysEoH
8zHH0xFLWstYsAX87XnaNpJUjWxrf5jcQ9yaCcglCr7AtWk9apw3OG9dUibjo1aX0atbD6QFO42f
NvUQ3nznF472PuXCZXpdlurT0GeW9iYdfflEfIWIbtcq2J2MJcf72LPRsmU2MiKgxqdcGPP4SntQ
2DLtjael4qlz2uRFQ6apA8658lmBJMDFSpFeG2+zcXSBkRu5TAKF20FuNKMcrYB2oNgDjJ8UCVNV
1SsTfX0esp3Va8NLVw26fHHzsrNCUItRsssKjgb7fpEmYAqnsNANySprO+CNkCPKdqE+jd7fzADR
o0iv+brmvtCthwwHPp3QCDYB7nM/N827Qk+oZapgNHfvFhIs3JgyMjU0dkUCVukk/uhQ10mg5Cpf
bvjeRfaZYi6hfwGEX3QP1NO07aFXoqAgQWpoYnM0u08MemlQigeZ3ZdEbs0j9i6+2MrH+XIs5yjH
lVcOOAptfcxx6sxUIZDtTaX7DeBlidbVYoX9wuxh0q6GWs9IHKe1mZ48X3XZher7GOkpcQb5RmFU
SeC1avoFlAXmgeVg84uX70qX1CKwXWwckEjLBMMCy6+8nf0xqaiSKlG7iB+BhxnsBGxSLgoiKYix
qN2kFa12q+ZSMfOOLcimtC9VZ38aPBL3/uLGoW0y5N7AKGUPXIOALC+ZHBrtZZISn6lCSOYj4KgW
r6Fjb1sOtMAYGfDr3OP+sPaXprVNHIVvOs9PxL3ozIg56rVBjH8WFFlsHMvMnfoblpwECNEAdYY+
iETaqELQre3muXXNvuu+NpAiJEhiw6acww0neEtefkiaigHYY+blDMTgQKTXmFQzqqNkZi01nByR
YewNF1DVzMoGYs+iA51YxrhDi6XA/4BZC8xJ00+hlIaP7Z2nJgawfnLR7Tr1OHnkEll7MbihnJpF
tasZlwjsbDhSg6a0cAEAxsAYZtFNX22Y9LNTXX3Cy6YFhDIGXs5x4aB1vo25Ao9R/z7iIgECOih0
qS4nK404Bphqj22eaC9tkYyaJO5XO5BKTwBQLSX+JG/ApnaY4GmmoT60ZBOmmke2bY5EsrMutuVx
jfjSwQgEm6LBkbKugnym3KpO8O4zdi3TRrZZed9N2LnudOf/sXcmy20j7bZ9lRs1RwW6RDO4ExIk
RTVWLzcThCzb6LsEEt3TnwXZ//lFyiVd33FNHBUlyyCBRDbft/faEceYBhbMuHNE2NBjMu2OeRqH
LUzNutavSQybw9OavECkWXodXaVOXlxyIieRUmBuuOXfQEk7kHqLXEUmbXZWUTriVDG16KO9xTqw
HqDNGfu51cdya9BIu+VOmYhowEl+qsCQhGujgn/bNY2bQGA1BSfVeTEDM+mUyalVeeFXMDKTCmpO
EhaaGxcdTd1r9VfNVIDeOhgCd5aRIowYk77R951hoM8LhdZfgHYDWNu1VOo4jXjh8rIUxG+QLZw/
dG6HlktPpXmHtIszZG30MQaHJuIo0RaOvUjpZuexZumsV4hkEyKMNLP6UlQdyrDZMhbob4Kf1kQL
7UOHU8zWrmHAanPZjW/NLo4BqTrdcMbLgcA31cv6woYjswApdKVvZriW5LZg7SUtrfYsOoc06/mS
nYjuVdpCeyADRwKgGSs7/k5Aby/v+ZgolmTRuzkDSEsFUHhyQc66QnfVGfzYApqf4Tb5RknM86AQ
zTj8YvNrKjDaxq33Rou7ci0xlg+B7yhbrPu4i4HBNboZ3arRFojwC1Ix1yBPKaWSrJPpF4Cx3Bay
kmN564qUMegyOASqUy8nwHit1w1l5or4WLXzqajo2xlZPILB1Pf78zKrrPTMY+KBvGfaE2RVIs7F
F4jLgBAIqRLZsC8ka/LWRXWfPCjdbsJN05n8OTSFCGE4jh2sVgsunX4OoKgZWcPLsfWuRdTU8msY
V6RmDGmouh35l4SARKwO4woHeY0HsjUmEk2y2jTRe6chqVNI6u4lqTANT9UZpjX14bBC9JFqNi1J
X8vx7U9gV5whBp+CqhL/e2M7iL61RIr2NM2RSwBlMdFUxiqJQqhEDnFKHXsn6y7RLWWtyalB41Lm
nP1PStv2MQdo/UyunymUuU/h4HJ3NRRZQRMDLPMqizk0aTgNbkonYw3jkFyxh0kqpPDCJ6OA5iGb
sgnV2gxByh+IhaX+90EmyE83PdsWJOIz69ZOZVUKtHZ0qx8T06y39pI4uncNTTImmSnCM89ypbPl
3c9Q1eg1GSOsdP5F1IPVXlT/SbMejCLEBwPh/z7WDUSguHNES/oZCU+bGnkd9zdvtIeimHlHvJxa
MTYRcubIk4vmBduniZ1Nt+CcOEJ4TX489damGkZLrXthTQ8KJdVl2zSeE5CoQ1oeDw2+eTPn1QZe
TKhv+tAMCbgOKRqMPyhxi8+hpjv93RiPo7bTQ/afa4328rTqI0HILE6k9COqKvGUCPKyz9HxMcvP
eomeA1r8OJ1a6JHMtY3gZIdNlXZGQcZyi6N0iRQWeSyGtapb/z6VKPrwecaJtmrHRP+U0uXx1xC6
ABf4ozSLrVYq3DFhWFm3RFtYco/9xCVrSxqFG+TS5VDvwqjGotHPAjd96/oeMcCKN11UsbjL8cl8
tWlpp7smItR6J5lREQxmc2evaGQ77obKwuhduyV1HXDbBBt9EPiDNphKxnxjgf+lU5ybzemcjLFa
VVZl3DldBQg9nrPyse/ckvvTjaD4WIjJ+MnMBo9Ci66IQ6aUlPs5ExC2RTXG+qYa6ZroCXK7XBlx
ARSgVXBkJLGFM/E9M04IdKP+tE48CebPcEC/ccKIWYo4/mfupnS99hqsD5AVs8crtfbK2EiDvDUg
7feMSdqDTms/1EpHRchuDTsFZxtvK9paz1dAyUZOL1UyXb99lLKOKwYcpAxqbIhpHUcnf+XojKgL
NqfG3ME27dj0nIKIwDEBUCNEhRzJ0NmSgaD5O3LW7TlwkwEmpMrm6Wo2upG9PFgEgHKkw05BXMKg
3HkEUiDqodtXXeV4s8sbu29xHkN3F/PWi7TU3Ed9an7uKq3sN/PIbHjNUXuBEBL81q0s+Mifoe7G
Lmh0l/5dV4J28kDYP9hmOj6ksxX6l1OeGPoOhXTk7LQwJJqUQhKag0IOqv/89j16fYvozDqLu9On
rCIW6+nLwyaxdzWeJBKavdIw7jUHIUPo4wQDgZ/q97k9qbu3L3hcMKJOaHqeRWmcBrlpLd2Olxfs
AUzr2YQOB4Ff/jRrCG05dLBPrubul/LhH0usv7mWTc2IDolNId61j6vhjtV3uZ2gp5Y6Yrmm9Lb4
VaL97GTlO8f214d24XveUgQVBuVW86hSBPM+aQW+RxxN9SfwGNPF5CXynXv3+iKObpKTy85h6fq4
y89fdC0ArxaN049sTGKV/ihSM76SRT3s335Cv7vKgmPAVQyTwT2u3xSe5GjDIQdtTd6fGAl4eLSi
xe7tqxivH87y71NSIQDJhAl9NBCAT2c4hIHKLw+p2rQUkElrIAq5WhNnLrS1p/S2wX5vzOY9xjit
v005yi00W6PDczZNNnjaVjTOflLG5O6xbWTuOnSL0Q/e/qy/uyOe4dBOXWgY2KMP77vl1xp8jeW+
u92NBQtnTzyh+0435bcXMTFZU0elkn5cBTR6pEjdojtyWo4h7Gtr6QW4SsjVe/vbvLrxELNZ17iQ
Q8MNZcHht8lKLCUS9AKRql2HRTfGAJM0HuQje2iqd8p0ry9Gc3NptS0tCB3d7eHF4nlJshWzhLQz
y82cayTSKu9BmpX+zkN6Vapj/rJdKnW6jY2egvfhlUxbAoDUJ2BcVrTYCKoB7VyRXiZxhcWW4EBI
4eAn3r6Xrx7aMmkSG0KVfWnhiKN7GXlSma1H8yAp6jDAzFFtTZvR/HyVf1vnfxk2d+yfuQnnydfp
+0vN1vPf/0VNEH8bi/zHNygBA0FYMtF/9s1pm9OrRiul09xdJheu8atvbll/00mnbqwTksfmgOH6
q2luQLynm06VV4ifP/0TydbhsurSQ1y6PhTT6B6Ap3+u8b6YqdvJQikpZ5ovPbQ2v2tHirellly5
RiRv2YKP7xSq+eAvCtV0sunA6CxBNH4BxdvPErIXF8TaJTI87MBbxzwNpGFrQWtqX/tShtsXT+Dq
Z/H7ZfgZS9rhtZaWEp1IZDkWX45tw9Fap9tennodtqG5njBmbfIa4q9+W/uWBmptbRGRS97zgscx
NnDe9HQGDlnohEwa20I6lOnZUTLrJMY6pFxzQjGF46VrDO03jMTUkwptBgRUVrp7njtW/cHVQhP9
Dfm5yFdFdqs6tsnb3ButjnK8k1vnWCLzZh/n/kC+BFk3/qbSCqN6Gg1ZwiasBjfaOWj3eSIm5+rm
BPks4NwyxbASFFkWdkFue2Cl24L0qA/wa4v2is1aYm46jVDRi7SOxidFUsuZTObafSwwddkUiCP3
KhJJeFED/yckHSzAGvNkMSCIa+tpDELXn20QiWnUdtST/CyvLvNUDy8q4rHQYScuJz5awB33Eje4
FIixBgNi3LkoXIlHEd/cEBicVmPwtCO4SAhJuv8URb2Rf8bX1CFSH7Qibc5Q5OJ9HnX0IMSIE/xq
nHkchusJQ1uF1oC+GerSHAqv0wrCaFJ2vdZmNrzSpnlfFVmKoDXxsiQNGlVXw6cmTofmQkREId15
Q0WjZQVnQBCcRdGg1x9cDADtBBbbGtscLXBId2vjUZxCRQzUpMK5TB5VKYEZhBoGf/hhzeBbmwxb
1myfksYSk3bUdY1TtNeJVjQuYb70/1W01ocQExXOa3uqkWjFwp2vXHwNZRYk4Mnc4nJWLjErYYvH
+GOEzA+171THJvzeGVblY15qFYVTv+OQeM0XQMIZ4OVWosS3axM7uhZkb5IaRL2N3THCMzE1N1Qe
2+KqSDT7MuwE2batkfSQZ+1ZfmyiiUHU9O1UbGvWLy3gOTol+HXlU2sjfagPHJr6WTB3Tlqc9Jmc
PIwN6M23g1vIpzmt23nTcTTtd7NeW9GDkkUF/Yd/TQeOOYGMjy7xXybQu82wKOF940kNzDItqYa7
8BoDVfmcPR2ARzA+tMjzd6FP2Lg1tHNBzzXCIFMWQNHdrKcSTwwFN6yEJ219Gwwx1KdDW5DjYtCc
t87zHkPtWTL1MWSjWp+AFur2HMNmo8vTnoRkW/NX89FKVyZvhUmkcKZTkx5jar8b26PfGoAcz/ST
FJp7hTQOO9N3vcrxhoIYn6Kz1nGjYd2ahvzaKoQIxH5huU662tZPaw1e90KXhEM/n9KXWuofrcw4
RhML58+qRwPQaU5Bzt8onHWXUejYCfbF0RKrim2mbXWwFJ2qS/aN8QRZgFhozEkYbYsgTAQQvNjk
3L5SFC8xIYumzbZFr/T1IFMIVyguHULGuhJCQ00elr6xyOHzr8g/99uTWhXDHUXmhc/Bi+ztRGMq
4zYabYYvGtfcTh+qKhydE6sbawJDLLsUDRlcpQblhEaJ0XcXjleGi8YIC8rJ1EJ+xWxn0ibSnQRT
lIVcsD4vwdjGe7JV8mYHSzP+VpITSJ2HDhHZ5nlGagP6wGjhywISHCt9vk0IvI+3wqnxYFEybc6y
efQoys6D6KkHIZMJsFiBTMYTocZbRuXgBlMsYvseBj1Vc9QUeQTDzx59JuvPpkv9ONvJ2kenj28M
adFNGBuLPELz0Kl/IZ98Ms3PBrRyn3E5pLzN9H4KWhHUFVCnmdj4qm721PAtasijbTxMjZRI2q99
I0J2ZGtr6jV7+IYhDGrJ/b/7o5/UP5tNzT9vj+6e4sdvL7dHy1//tTuyFnLUwXbmP0wpYIDI3kzi
/tCe6cuv/Cd1lp9wEOPXbH5KyYTN+q/dkYtGkTKKz/9D3rPIrf9kd8SvHm4hUDUKAY+EfxS1GgqZ
o8pMNVOBbgznVGlZo1FENEKAwaA8/XrvMfJooZiFhqPc6woK/X4VX1NXZsNBvB85CVQvsSNnM90b
+hz2ieO0NcWcwpqyMyITRv2sKtPmxnRnfMsOq4O/TW3GIV2GWeumlU4ls962sjQxXBvK79YRfU5s
QBRvEiuIahoyzJ65M2XT2lH4V0Qqh7bdCzrPxZpoMQnj1tH7E5sSsE3ITZNRZaptutOxV5VXMYe3
XVksVu7RJg4wwRS649UjODwClKNsSkpOhkTCKCo9+jBKrdQ/2PTJwgGUn6mfk9aZfZr7yi9Osrwz
nE9emQN27WrSrccOdrPelOaVg9yPHAAq7/JD7Yo5oHt5r0rmQhBxoStbgXNSGNpHrMqg1l1twjyp
ill+aIjf0j5JWHCALCI/ukkLwDRyzQetSTQsO9Xk57SyCxHDrCmsy1LGXnyjaxO+shWl9LL+NpL6
8L1pND0Va6/P7DHodSAft1HsdyAANWmXn+tIVtN2mkmWqK1x+IaOFa0AjaPqa9y40w+sgnYzE6WE
PWGD8cu5tKdcP2nDOoXtYYVFsm1boS68opwh0jn2iGK9Nc1L0hhCrGhODP41jUpjuvcqffieEhRQ
X+ehE8PuibrB9TZmFNV3TeKHp1KDy6RPnnOi231yXc6kKwyTAWkf2+y4agnuwIBkxtbtNBStTu6D
axcjih+XhvcqB8+ITcgoMDJf0EcAMEjvqsAEtvjg2xAocz4WOOujmIPqGSY7qnWAF5KoWk/0NCbW
NQtIYL/yZ+BTqLE0q5tBLJZhzf2NCtZHJeycMq9dmd4ZeQSxEVg21et9xAm73bAnc7QzldCO2GFC
8jBtd446Jd4tjU+dsG5CGPTEYQVtrDqJsc9V+Ykrs6bct9UgHpwBeFKizWNQVRAX+87XHULMa7ff
6LVTn09AGz5oRdFuO1Q9hCT4BCEpK2KVhayjAWjBLr7tc2u6neSUyk0lJnkyGlV/HeHxu0w5IQdm
hjb/A6hCdT1UJajssTXZhBQAgR4MTStPTLzc3KuSV2LDXkrb2b2q7ZUdyvzWrPCisRsGrlM3pn1N
EHv9GJWR8zlkaMk1hmDyQ9p8wM9NHN8MLaqMNMR9eWXVe2GVEME9quPayiJ5CfRum2Xaeaqy7qND
OuPdOGEK9DLutOzpMrUdNOrn9ahTQ5qM32JzTEPOCGGHf7zQVk2Hn2IakEwOTdc/MSvYltqEE41L
H7nLz1WQJpVifK4GClq5SSOsHD1jZ+lNN7qbmK7b/AXdXAvsJW5tvbv18S0b644eA7mjhHemINWR
iswVAYY+CITqRy2BTbIb17LQjdOghXOC3XAsoU2yW6y8XhKe4ncoHZcqKiLjM0ycjdGB2WxGzpuD
MXb2FiIVO0JCNAd7W8PR9vP16HLzVzPMR7IjdT7mBTtHMQwPRbiY9VDPSEpGJJdABt3RH0HKgYHe
jlDFsCOlMeCC2ruvopxmAzkbdMkebT9qywe/U6Xzec7tKrvzzHwYt8pQlbzwyX6VF07YzsnGz+Il
m6sayA66kvGoIDGTryrhVJE3Uko0SGTdCudRkfaA0Ttr3BPQePauWyj6VaVD8ebhLkEn2mrg7gcx
+oVTC9XXLdyFcV3GOb0Kp0gxo8JYCBBB0K8w+YcuZtogpySNeTdocKJg6mdng+gObt/oeUrb+Uov
T9xxaD8jWTLXhaQxtdKsWQX9QMhMonp6OBjGEazSS36IJ+FeRkSLDyu9gv5tViAbrC5yqcy69h5L
v3apSFRip2kCSnFKhyZD5O2JPKe52BCjRKaEIp5sKOKgUMMcYCYtTjhCVOdLI1UjVnKe7jJJ8u3a
z0W3KVJhBWFfwOAxQX3uTKxbwJ0n09/aS3AtmgLjXmQF3JtuXlVRoU5pt/xwbM24c2vLJb3ZQ1NT
SvBKflyXD/mUopujmyd2oeV+hWXRyC9xxExMZljfN9/C3GqrizqpYJZnqcsDxwkFcszs4xSVGIvt
56RwcHcGmPhLxFWQVMOLUaJA+JYlbfoosBVon5wRzPw5jSOK72GaamHAC2IG1sCQWaHtcfu1HyWI
BmxSIK9Hd6p3idRxkJNUXH4guHnUA7u0QdWZnltORKyEaHgMPfIu8mRuywC8GTCEYup2qclplNIm
SrTITzUgeQX8LAFPb2OVSveDsc1SH/ICmgzgFIRHbbUC2ZNm0Aef/b7Z5VbtfRFq1oNmoCGz0nk7
rwv65+cAa5ybTs6uWLeZH5FgRr7n11yzhvPEyurHYYSRsFZJl20pVEz1BgpDdjsi9MMeFsbdY+/o
PPuTMmaZWcHazeanlh15/CHMIDhup6JrvF2YJNMZlmnzvOAgjN4sAnE1uVr8Y5rtaNq1cyl56cFg
qeJnAenfGuNfhqCp9c+b6IvHqUJO9HIb/fwbv9w54m/Tp9jlOqA6KTXqFMN+VhltQRAmHA1IUfxp
2ia75f+4c2BnU/RDZosInIOwJf67k9b42eLitLFkUamGRP1HSZiHtbjlwo5rsY1nG62D9j6Oqtca
ozetDOIe+414l1KKP1dOnG1FZj2FHSK/F7fmN8W/o3r3Utd0uIhlYdfxGbtLGfJFmdEek4GMgJpa
ektJjj4eDS9BKsDbVzk6HizfissgWjdojftUT48uEyMmaLQciZXR+M6GfkUEW0UnV4mvdTalUbaD
Y1OyFSTSAtW/13+ogGm/01B4vsoL8e/zp3Do92Clcvi69tEhRY6NrsZ6AKdWs1+Fgxhdz9luTsP0
B2wl8a1VvQ3SJ29PC4et/QytlUQwpthNKbP6ynEz8wtaboNdvlVAzGTi+i6Zwq+VkP2dEgSuz8Bs
zpMWqiULSW6coR8znLVLm95jg+lt1ShtWsr9SJVPI/IA8lWYbVKdDM7GSrsniirodpzE5fpohreY
CxWn9XL4Msvpyvbr8INT55yn8rja+h4lDZdTyBpBSBoUvVfMa8MdCLZ8fn7/ziV/oQV8MZSDx+7x
/3wvO+zoHx6L7//3r9vv01P8Pc+/ty+nk+df+jmdCIfpBNQz9mF6E3QneMF+TSf8RGfcYypeDH8H
04m1kPgdUnWpQtIBwWbzvwdzzdD5PdrbNCYR9C+Gjz85mS8v1sshT6wu0wi9Ttelce4e25qBZ0kz
9M0QQ7CtbSlDE8cTIgHqJrhKL+7M/8NU8nwpplUXAz3fyFimmhdTSWkPBcFnCE+9cCI7UwPVV7u5
u/rTq+ASZ4bEH2kiOTguNDRVA9qryZG+e8TIOhKwTknd9J1m9vG0iGEMfwCSfexpWB6O7U9K5zuE
OWlG3Kf5BK2xsW5RIG7f/i4GY+3o6bguonSWDHS2TOVHExJ8cGrrOaAPtJHfGnXeYAwYyyXok0Ar
iDzR7MLtgEk15eeCGCpVALCOqqDSJQUDLL/VlVnrF+4c3779yY56r3icCDxYVkcb1MFiqjx8ll2M
9gFRRLROCyNcN11xW0WIOoEUDyhg7SkIW/SPb1/zeYAcjlXqVOhWDBrmXFIcDSCgI0MXpmG09svU
24+VVu1Bw7aElMLcE15RBzBiBvJ+02FPc11fS4NcnNhB+0qg8j52iGiKRORt3v5cSw/x6CnBcKde
ASadKhc35fBmyMGcaPghCqQHMU2I+KctGkgTmSjZnxR/nk0MkTEZN8Afb53RRFea+NVHMEkTFXh2
lGgVIcy6EBQ5w0fftSQiug9FWULib11FX9QsNISV5nzTm2inAi2kXJWSbbcJlyPbGjsUB7e3v9br
Ic63whbJtEB//ZXfZnBczpujDmTGnVmILQL1msh+z5d7vJ1ZAjOA2tPOZJ2zsD4f3rs5syZHJBZJ
y0JH6VE5YzBHBcGHFbQ6IqDcdyah3z0rBuby+i6U/GUP93ISstE71u5IkQuTF1mqTa8RoDehrJ+G
+v/jBnqgPJZusMdkYR1eSuZTpteNAdrJgS5n69SdVGq+p0Myj3yHy6uIzdPnhaDKpCMvPbyMoeou
TiE2o+aA8JyA9rh0vU5u4Apzkq5dfasbibVVys3Wee65oDgNcztzlF8NRI0Q6eoO+zq7JbgEBdDU
FeAMyepijyJOGjP94ll+ElSRpra2QRqr6ZntmaDkuslT2kg9slzSB8GweX6YvzP/vZ7+qD0vy5Ll
sHfmux1+Nb2HqKdiWi0dXTZSwci6NEnQDVzKLmtlISfVbHWRZSBN/njsL/Z7xxE69hj7WWf4YqlC
2uu0EQCLNcC0+MRv4BdrKq2Ct6/ym0mUZRfTF/tddA3HW/kBmhwn4xAcJBtk1iss1fOIlbXsfWft
DRNMFSa0dy76u3uKAEsHU4MkSDeOevnYLvSe5ZEsrxhUPqXE7FwjhvI2pz5G/hNMLWWRPMfRO/kz
mdkyUFmX2WJgkud1OJbOYIpFij4l0OoVfXet1KjAuo16Zzb+zQuODAQq/bJIsIk6esG9zibAwdWZ
jOl8oIM1xxMXlRC9YC16Z3g+b45eLkiLooQhwteyGSPesaINdBQbEJqbq0waX+okD2IF0UwDGEsZ
qIR73d5GbtduoWclV5Ms72BpDWCWPXNXJl6+qxtL7Ucz95Hal+kf3u6fH26xmiOOsZgdDl8eP7Qb
VJl8uFmJ+HoAmnkRtmh13x7DR/FHzNzP9+C/l1nG24tXBcmE51BftLH0+NOG3CFjCbcDQ4et4mum
h/G+FWFLa6Gf7pqcqlGl6FMmKlbXyTgRYiDDpxHoxSrBpbgniVpttQlymgmH2vWG6Lr3U0pgbgqi
fSDNoEjh4tHC+f7O9zheiJbG2HK6Z67m1Udwefg9mJinnLQ9e9URROkR1/cNR7v/wIub6EHiqq9d
WNKnRykLUa9yaYEMuA30lZrYZ9VtnH+uO21xc/HyopMGZbjJssKdVk1lGbc5pVXyynHzEC7hd2he
smSAFm/Ql4joQqHFDujt4C5QtPTXzYxa/+0veIyH4UGxeaJusOzWmLOP8QPNTMfNbUl7axQVXyxc
S9i1yjdjEvun7DqqgHMMtTlflxsOOMNNguo7ATm7CQttXbTgA9/+RL+546j36C8imFqYNUfrY2s2
kZ/ZhHCGXjU+5ML6oTUCwBIpzRvHzqd3LreQuw62acupCe8wx3rkyItG6/AJEzdrtyUv82oYiKLs
jXNYymqtxkxbU12Tu4wN5WpugV1Jr8HlgmxkZfnjO6/lM6LqcNLglWDSZ//K7PtKODx5mVxOFHAh
zaLe0EOI7jrldGu22+ocbPIcjBi1L8wlZVCbYcUOfiPxm1Teph4JzIzq1HisTVpCNT3800Q2mKk0
27/rs74JaOR8t0z/HcP68aS6eMhxXiMDwHtBf+HoJTcE3RaQi4Q7y8khbl17yiODqK6yyt55Sr+9
kqCEBj0C37p/tJvBIVbLvhm0FZ2jH6Dsm10tSPH1Y11750rHqy/fiUraQk1CYo1UfPkkLyYujJxY
dKVPg6wxxMmXPaFDxNQUwxCMCS6/PxzrqNF99MTeYk4AXHV0MWOOVeMPFTuZdl4MrUv4TG7vCC7z
iHx552KvvxkwE9egkEXRjlrW0Yvl183oZdSe1yHqfgtXYSU3Bh5AIjKEvM68fD4z4ix9ZyV4VcNb
ZhheMc7D8NHY9x4NEjRTekf7DHtb2QZQze/6YryAi0zTxz9Lk+GUILxdGtPY6rN3XqpXo4bXCd+H
wx6DKoPrHJ3A8kko7LCkPlvkJ22skHzttMXnA0fovSf56uZyKdwlS7GSL2w8zzIvhk0Ko7RxTXYx
eURXo5c+PJexxhNTE+6dpQJVTt107+00ll3LwaQBLIJXkBuMolog5D4crD1GfcqwHZtgDmU7tFNp
kBpldIrnlQDzzCRwA89SatWXIJrt80aG3aVBBtxeRtn920P59Ty6fBbghPijMVlYxy+Oh/+SHk3P
c4aHHUCPp0XvN0pfOWogdjZ0610d9volCg2k4PhvkGt1BCK/8zGWUXxwS5C9+kxHyPOxW/JEDm+J
Pti23ubYIDV211dMJfWFY9bVVnLcCiyfnhQ+3V1MVkmA08a4pF/e7rrBmJBUaeJpLKzd8yf6twj6
10IA++d+CvLcSh4WQJdf+NVOsf9e2gc6zER02WyHGdm/6p/W3yBkKNKxR0e2hH76RTvF+JsVeqGd
mb6gArLMl//LOjP/Rq1Em2CRe6OGYCPzB6jNRX7+chixM6Zvg3WLFYDPR831cBjJpjX1JANKUUdK
Omg0xHTSGd58A85fv6HFKziFKWFs6Ej2T3pJEAUp38Ut/Vi6tKnU5z2pC5/zfFEV2pFcoBM2OTRI
Y+IKUZ8D7QgWf3VFkkvBrA+K86I0UMqtYZcTYSTaSN0NQoSkkw40/3qLLMlalsV5VcpKBaXNWsj2
ZA4i1x4vqAoDP0QXUF9g150/cQSxb1We2e4K5EaQFPE9+OrqozZYlVzreY0cUkd4hYcyHaN1BQck
84bwYyKqkn23xGb94tlf/XwBD9Tiyw178V5yQwV8lmWHtdRHreNzR+wXxpQX7DMTkRt3c6XkKes9
XIUmG7zramqNb/T/841Dm7ZdD92AFRJlRnPjG0X2ccr8ARoJMW/sN2oDVVOBdcyek1tJjPgQVCWx
0zAmhHWSDXP0zoc/2pIun53JwqaRx5RCsfFoTqELFeXNVIqVVY7szXwR7kpzGjeEj3sbEmXfs7A8
n7aPbtbBBY/mdSvU49gdcrGisQ7tQr8soJQbhEZZyr6ebAKcXBCO9ugR8UHzOi7PYRoQ4WSeQp7/
aIb9ZhFxjdlw8vZTtF8/RNsBh+bx7tGSe8Z/vVjlTNmOAwMemfMYEoIGT/VUy8bwnTn8t1cx2PvD
csVHd+wrqLW2aV23ZqhoojuX0pAbTsT9Ow/1uY5ydJMpoi+rJ+Y2HR/D4StuWdmc2KnvrNzU0whn
q2yNI5sRRmcIV8KHWMUciBIEWx91R+oPKFK0cqUcPX2U1tz8iHURbhKuYBGfWvkRUBj8DX5RZN8N
dukWozOEIqBGh8x7OEiBbsdVf6L7+WYIrQvlR+rKsEhu26R5VN/2eVt+AoLmnE6ikIRNhWQKJCay
GGiBQ7uaUfK2cKHzPYusCYkqHee9VVpkLfy7Xv0U0S7YrjfWq8dae/guu5cdu+U3fi5Ymkkrn1rO
Yo+lukOfg0ng54qlmYJlCSKmJ2jmsf/hl34JAMhmNdDK0tdi103R0Gcx+4/PyP7bo89n8B6xY8Q9
9kf9ukWt+2J65VgkvAX0ygeg5iteWVypjZuDsEnbgvIm9pld8J9h6zufBTDe0z6brS/1NEVIVKVl
buq46dbJwsjZlpFXPFZGehqHCpS+plVOMKZ5S/I9xtxLp+6IRfYq80x5OrmvHhIdlrrZRK1JbcT7
FPqGdomyjv1UBsn8IwRmda6NIdspmngQegzrRBq+9lFBJ6nWaTXtYqgTX0GaaI92MZF4VhvDxtaz
eS1IB1nleT/tXSoNmArM5P7FI/3dMnS4Y+Y+UU60qecQME6ELa3Sw5e+mlI0uqX1Q3Bgubd0jiVt
3ozDTigZru0oJ+K5NArS40SJCzx21JOYSIZd5bRel7yraLzVktTQCb8z+wfdyYoJDeEo16kWX1R5
VeebVMMUs+qkhAphKJVsysye3zl5Pzck/jt5/fwezMA2HrWFhnlM9bX6lnS9ofrBjBHfFGH4Pbay
aZfXKXncjibQUlXfZA2i2S3JE4j62Lnxi3GiMdlSS3HrdB12kfE1zMP+NBQAByCUnvdkCe69KJZn
WdnbV3THUiSnVfIOJfJwOX3+7PQIacSyG8Cg+dzefLGKSEtHUuZHP0pW8fMS59w5MEfoM11vnhuZ
9V49/egEulyPAwFxxTxTniot8sNnPg95gpfB/a6s/JOWifs4n8mxq9PuhJzv/AyyGPU68Bpr5KSM
/bHYvj3oaL0fvZx8AE6fUDFR3NPLPlrOCwTFshur78mc60Q3pgJfmGrT5lsFoubHnIfkrYUtWVZE
RyWbptenr7TE43o94155HIwm7jfIjb1z8rwvRenqpAjPefOlD/t8M2eTGwe23tXwpKE+ndE2cMpN
ZbjaQ5VoGwRnZK1EVgcHNpLWzexrmjop6FJ/LMsyutFCL4JpSHTU2dtf+9lAfDBGMXc9+ygRTNEQ
XyRTL0spdDCrKI67J6undrOqoLidYi4aPiGoocs0w2nfAr3SWUkREyL8He1lLgjbD7mXO7eg09D4
j6rllmW4zj6ojv7uSk61+ggKqfsQO1CBtwCNrh2vFQ8wQYYP/C+5juPGJmFHVfuyjuUFZarkDnnn
NTJu950Kw6uhDMx3kSfxEpoGVKBlunkxlHk5gLNI8bVu3AUcQyhMnpExZkSUimqMdT/X5n8EGTwX
Iw9vKU5tA5mwxXrCcF5G2ovrNSmFK2tqvqrOHz+JMBIbsj6wduVdke5V4ZuPVua7J71GOFSHX4nQ
rvbG7MtarkwQUxTMyXKvaqkVdMtK56TFSUegmW1ru7zw3b2me42FFsjrKIFmkJjmycST5zX9HfEH
5qKEjoY7UueDznW6MyPU3TPsARZ5gmVnok2yegthrjz1scP94O03EOuT5UPWKButt8fX4RGN13pJ
W0A7s+QrgLT1WHZf3ovCTuxxLOanwQ/7IIukHkzcMeTYMj6rV9OqZXV555LLRv/o9tPO0VnKKaXR
KluKDy9uP/AzF3b6+KTn0tujaQZ0kuNDE1n4HmrgqJzy/O2WSZLHvBx2aUodXoqlutDYbz9Nfv+J
IGuEYXXXEohTUsOafUD5TjTMJxlyRaIASCz/ksg0u5gIcBmDt+/zUS9n+SjPA24xuPOBqCEefhSS
Hl0vNv2vlT3qn7NpLjosAba8MlOJ8Hns66zHhjP9D3vnkRy7tl7pqSjUxwt400UCaZmZ9OZ0EIfk
ITw23N4wM6px1MTqy/v0QtKrqFCpr+65l2QaAPs3a33LeymSSbdCzU61d3L+pnezgKnYgHK8wvwR
VWTocuUqnZs/hIgT11A5uYIIrBK5Vwx4ie7r++YE8sfCEGhlBYk6SeLyJ7HA/hff5D+J+m5vCts3
dy3zAnoZrt3//Kb0fPXZd7q/KzBWcJ6qW6o6dtRNz61+JScAY2WDpQ5PCg1t3HL3/Jl7PwiHHBt6
5KUmnWtPCiaWwXK6rGIeYyPPCO0lxKf5zZh1+Vmg+9qhidGCSmI1n+yhGi5lutjv7HPVK/w188qz
GIhhQcZk0uUPZQYxJvQWX936EZ8PQEdMboQ9pElsjXL5qFrNtONW054qQhWOGokcJ7sV8s6oCFQM
DVUQ0UliHraNlAjzB9QV40BXokC7/BeXxf91qvEJYvqmffINgAv6P5VS4DqGCeH2797M9A+bKQl6
wsymVYFcB42QoJLei4xgrk8u+o2Dl80AiNaiwvDbp0Xk4MzHolAlm6qu3jwTr1BH1s/jQJBptmlb
i6StOXUlWMIU+pZGZvLDX+/gfyZz/2rzYPp/dzqP//t/tfKzyjv551++5b9sUOWL/9j13H76712P
4f8NeIF7203AtkAawF3y96aHaAG+dGopRjqEGPxFh/kHW+FvVFz0Q+zaORDRCHFh/GNKh1aaWTVN
D3wxn+da8N8Z0nGtcZP++/MYlAh7OU48tr60Wezu/mkwY2oMC8kh3RICOkd04Ut6DsyFoGtsE11z
p3qNuZy/DiU9d4Cl+Tibc/+e2TIf4IGZBOUEUvNtTjkyJ6MpkRJM5eqQHtUo4YpIFssSbMpA1E9L
DS8inJeiE3E5QKkzK3mjx6ZU1bEwJ2iNVpklP/AX9H67GJKkbo+jMZSZJ8+jJW6jPd0i2VaifbJ2
ni0WFRMUD3Or8NaU/VKQzq9d7gX1QSqWyG++13fL0ViI/o6UJlI36nLyVE1DEFivHOJTNsgXDKwt
aw/kbwRIEE1kQjKKaGtUO+vaCwLQb/y4cHbqrMZt5eTnQFt4GBDITFGwGsuqwebSys8aFtAv4GrE
Fc6WA3+m4HH3uuZF/t7BEly26RyMl9JvWqSaQWX8oKZPDHqJXrCIs4V7mOaJ/FZWyBU5nYYvYqs1
hb+x2tTM49XWxEJKojHqPNryZN44q98+58Xc97ylfLEJju4glNtjuT5NeY4pqoHlTUogFLx46nkz
kWHwyI6tOZf+Tm9ljzfJGn8NuarqMHAb7x4fI0luksYxIjmZqQ454ghKq2Eq5cbWW6amuVsxwQn6
/hEUcU6ZkI+ghvpqUgsBzJ5111hqlTt9Vam9kXCWTbALvkTr1pAUuu11jzRzs3NxokCuK4rHuVej
+wipc8r3udLVAIdIg7RIWA+ebQr5MgN/Ycg1WprK0OM6IIQ5NFsiFjdDO5Q95kDN6TdKmXO7c1zy
12IHTCpp1k6uj3dlFcjxLncLrd5mrtvOkcE8yo/ocpvuOJSYa7rK04pPf8H5Eme8ji6S6Gjx6xtu
Z8SkQyo62sLqEHvPdupvmg4sPnmieMU2NfASebcUWWCSXGMBS+jmCuMKB/Lc7zXidJatpwoIrKpV
OXl+69il2rPAhEhbYbRltVkWbSiOfTlpb3mN3W2b5eQWhr2Lb+Uub1HkPMLPHuSLU5lFFs3tuEwf
dV6wpckqNebPCI+m4lw2yXCcJ0/VpzwfTXWBYRJM137E4nYgH3rwt+3aSIbhsrSS99FEJ/DD69bE
Llhy34gGLiBnOyyLkUeeMEX74Ew3BkmqL2a+zfBbQaBcJmi4bZaO+cEo8LuHvcj4bmpSR6qL01Pr
XKumJ5M8a2bNOlorwz2Uleild0hZnB/PacYpsktYeLHu1Hq10UvSyLGR1ZXYdiB68Uk5GLr2YEn0
YhdYaO43/lrP/TllAdawC5NtfTFnQum2SWqM5rcoGCyDGWWXBxAXdiH6A5jiW6cDtBCPMIfdG65Y
gFMh/nI8CG1kqtg2t/9qWqKE/GDbXY06YBqK/aT3AwG2Bk+emyuzQmszTFW7r8aGOHKT6wgPbKaU
v2vWdiKxd3A6BgXS6JMIGEtNdpGV4TkVQFj6sBJVbj/ZjHhoaSi5wf3Oi/9qByUvh2+fH2q8wT8m
c4PQANtz8VGaXv/TLYnzs5SzQbTtsIg3fbr9dQin/IOWqX5hVJXopAbipLU3vs12luebzn9VuCgW
rqGx5JuwuyDuEuiSWxvH89V0RgSTOGe9S6ZW/bu1HSgu9VK25GMmRdbjK/RyJrCdd2EeVcBwJHn+
LXNF/zMSe5nsB9vuf/CmOj+YhBvirzpROAx9BpubNavQ38JENEE0DuI7ESaXT+UQZsjDSGejKSFy
Q9cGfYgDc10+gklvVAh+VF+AdZCJxWg8Laood1aAK7olff9gSraSZLA4fX7ofb+Q27VJ5teJgXB3
Z9R5+QxIMCt3kwPB5aD6fBYbDgwNqnpiW++sqUpL26emYKVGarehFZBhpbiTKEnNEG6FXDfEfY8g
avVavdSGb/3JJ/gUkRvI5VF5Q9eHyazD4EgTqT9nmeMc3MQk8DwVWhLsbWNIzgrB43cvCX0MF8Nd
irA3UC+HSKtndNu2BFcBBXm8A/EAPMUIlrrZZoMvLnKSJjRiZ7GecYQSCKosE8tOY5J1AGmz7jGx
JTnJnVa9PPSmb6M/zQMJNLdLSp5Fy2xRJ86W1Zy6JMjKsJp185niGh6ZWzdOtl3lYp6SdIYw37gB
sk6ZlrCDdK1en1sjHx58yvc3hM940q2g945pktOkJJbK3svGsHiY9XP6y+RZzveNNbEI26kDKu8F
3UrGMru151XvyztX7/xiiymm/xgtPz1PwWQ0W6tKyku3dM1bO9bTG3Hc5rumQ9UM8fzX94xNhxRu
JYuqcO5k4oEtTVUXm3lfvxhjV8D0vY210A/VQHTLRMsOfVGIDsvzoukaMWoAnit6845hvmrNJY1b
sqwNBqCF6W468gC/zQQM0naeXPWgvGZ4biGXtPQWLumybtYWZDn4k3+lCBj7vT5kijQAJpgEjfkk
bhJpSqu+MYAmX+QNJxzWc94/jmYiPsmCsZoIOTycHWz/IBVwQBZ8QrVI4OgX3sye3siNN3tq+q8K
wCFR4r2d37Mwg6KajgKAvRL5DDXH1j9NuLkvVR7k+EH9nGEC2RmtQjq3mtaOAbm4CBTs52nosiFq
zZLouaRz+l9+rgefaBKrZzMVDkqU2XoVAdmykT1X4tvxzBoOUIUqDefzbGED5Rd3Wzeo6Jiq3rHf
Op7DXeQ36e1Lxsi1F70O81SiTK4j83ZwbApDDV859lVQ9LNgvAGUOSDzrMCnt6f37ZZ4RGNGNq4+
3ga9UH43VlUXCkVxoe47U9l2zPWU/nFQ5C3HCmjOR5PCUgg1ZkRq01JJUQguQB8jB14+IFEon18D
m156QIIT72+LTS79VNA6Bxp09O1qzX5B52YX40ZPq6GIQVqsaM44jI6CVg/b/dQCYTF0UcZGB6V0
n1RBcS/a0SQFtuOW3ei34zTUG6YTmxUu0AdrVveEsNyCJBFopM/161L4kGU68pI1TxTztoQYnIRW
gqR56/SVSYqz01ZnLUW/tTVsMT0iHSfaeoGLdV/jUwcy0awpcFrhDh1VCOsznhV5+q5pqfXT69kM
fEhngMqFWfBy5lQjP97WpmtDWQD1vhyXc9CSuBuOi5XzvyUWRIUl66x606m1qbZDS/QrKRdLqsFD
mprfeSW7+mBLa+oidmRMOzqiO3+1TAtfC1FIjYzBoqmwyIpGRjNoBUDDDcMGSAMl0KFxwLHdG/Py
pxjldKkLKek43Xx5FE41fFlV0MClErN69wSothAsI0kaSwCQ61Y0U6fmrjl34QyvifC+wa3v+0HL
v3y7dj4Mv5inEGSlb0clD1jq7FQv2phMv2xgV9LZ5klQaz6krAVXYPIdsAgU6rq9qazOfUiHzPsg
8BCUVqe72beeIemPukKtL4B1xcs6pJMdYYaHgkEMp+6EetK32KpvCk2KKA4hMhmJW5qr1Ecrvki0
96C7ll9F7VVNmMH0Yo5h5G4SO2ReP6aSYy1MdR39Fe1JeSF+wy344wBgqdeYjIf+UlPQJ2lqf7Uz
/Ca8MUK9j93ApmYpjPZrQpvbh8QDErXSj6YgKYIDziASUk5jCPLHxxwyEyiwSZAFgq93dO1N2GPi
Pg7OkH32TCN+ERmW3vvjUq4PMIFrFULhgCuWkX0OHEkPJOU6VFziDEaylKu8aREQ632gbxCGJHc9
NF4rNNnGHgcH6MguaeaeqThEFhkhs0wfWD04Dtm9AomBMU3FV97O+p/MXCpkSQHZKlG1pvPdiIhC
58Kc5iVMFms6j+zYqq1rlcNT4S75V96QRA+4rJpeXdIC3maj6D5x22hYyTidXxEyEPmoI8J6GkSV
rLiQOCpCq1PlW0EqJJOLgktnIylUH+wmMC8LPL2PunTnYYM4xnB25uirDw9oDcM0gRg6WrU0h5jc
Ubh0iKoQrLVW9hkIegb449IB1bIw4wHbbI+/ayxVnxrhbp8AvMf3lNxlICXajWctPae4IxqdjpB/
bh5rv2x/0d5UatP4k7w6vT28B0VBRH3UENEg3yW645FjgPYNQy9hXEzz6hLsauC+6I3QPvVAWe3G
H3LI8yakYxpgk8seMNZabOF3y0dgyeBvGsqdM/iU+med5vmNfIP10wMPl8R09MMfmTndBI9P1Uev
aeYx7CpVwK3A8JShWLG9Ah21rt6rLhC/8EM63saj8iNBz8ikv/WNWkHrd6qKqnnmuGUL0rgvo2n1
0yUgJaDdFG0V+EdZj/kQEavi/EwaySCxnmvGd26QTrpZbxGiD9maAzwj5NO5PcBqtUVqSz1Y5y7/
0Ex+SutpVsZlzhqYhl4wijfbwQ5821QEaTzoVvo1lMrodyTtlVeKYtNkVUE274aYcN2Kk3IU65NN
7lYfBinZqTx9xp4rBEyZGZk8tpsNLEFu3Mxtk4HTzTPkiUMVhXW3+kSNSuG1kd9RKMa1uYrkHKwN
+gJYQ7b/iPSRfBvI8AzhZvPGxIu0QWqGImmjqlbIE75IYgvcsYm6Z87vU0iypIL0Dqiiv28l/2eg
9q8Ok6X/v4HaFz7g/vdPn3/9zps//3Gsdvsdfx+rmWC0ELcjGTBQKiKHYkL2b2M1mwRqCo1bzq+F
D+c20fqHlsD4G1M4PLI22aBsqm4bgX8bq5lI5v4aZd/Up5iK/3tULqSSt4n+v8/VGKhxypnIOVHZ
sUDAzPCfh+PsJr1u7KtdLuqau3ucnIEOZGwbiHfarVTq9V/uYLUMYQL5C4UvaTKTO15bH/+i4an5
2qNHr8NS85ptmhjBa2nnn1YnaBbXVg2Rq3J356FWjupkYvMK6sP541nFcnRqEFV//ca5I7SSnKPP
pTQJ3hlwooW959PMgVfKD4vdtAddtvNr6rTjXedY5SN3mXPnEolcUKMwKNEKeqW164uraFf3Jcmy
5XVWuAdHOXwj9OY3Do5586IU3r4dlXWeXBBVucHP6stMzk1SNWdcGtFArMI1y+vymjvyuyhG7+JV
NbYe4h0ORavre4uQ3Zqo+Le8qcerGGuPctNDcjdTdGdO2uxQAd3igXJq8LEdfnIt/1SwLw+3n9Qm
fqNeWs4zp+g3Qt3lpNqgukt9XvI08cdJPHB+Oi339kTweHuet58eu4GIkVV5Jc6DZIm/3kbWeO6+
pQ9/++tV+stUXvVbOwyN5HvK+alyHWCbWUaUD3KIBFTFPQYII0pZP//YBTLBgJgg0IPmNF5pz/U9
x3Z5dQJcOyaFObs/fsPsOT98q5RGBsC2g65pDOyHzjB2sLxKtBV8zEWd6Vt3VBNQNt42qEFvz0O6
vC5Jn8SSYKTrZLsNvhOuuMvqmrwTjZfveK1+kqx+y80C+pCnFSCivQKsFTfAgMkn6Agzt5LM/K4l
v5OUJRTtrsNqnROCL69bGDP2wit3tw+3yGB9rXOtIee8TSUKr/rsmoq/aE3fdV98UtGZhFMRrXL7
WJkpevvA5i03Cx+w1dWfa8rcRrG8jrw2JanCX/ofx07zgyX4QirklvvCAlsLjgt+W7lcFrBnv0xh
8ilCpShHZ7pvFjKBFJMYIm2HV2Yf90aVCLVRnTAPnp9raSinrnrCueHFCOK9q5Z35YnAy3znqSmg
kpKG/6qXRk8T2etXZ1wwfwyWf1dj7ItTNxCMRti6b1EjaJHGbXvpgM/Fejsnp5upkRFbwObXlP1H
Xs4w8QB5HALm1hvHsVSUeeNcwlXz0m+COJ09wTgIeRxTJHuPLvGbkGhax3ERSA16OYq4pjSNLLEO
5zFtKQuEP/4pJgcIrArSAgZxwGSi14jY9v3hOnHB+3ikwiVgKkTYp+UwBi/dh06frLdWYi4qbE/E
fWpmxMNZC6Q7xY2wrm5/8ivH2DPImx4JDiouXPXyrc80I25mu1ObUnYqEh0QvcE12qO3TvqW0coU
uoPgrEwZhN6m9OZFW7rkMRBexqU1BvcSlS8Fd+ls6P3Nc7kE6yVtOaqnxLSY8qmRw1nXKWhVkW36
XgnO1UDtM12fCP9APbXLicSLvalwL1DYrKveJNOTLogy6yDXb1bHS4/EazFzgKHpnidml581f3a7
zJXDNlR8Sc8dHg0elRPs19k5Vqwa6LSCi5tbWtSkt869G54ZVllTPJGBE1t68pefoeMVNv3WUtwS
UB6hruWmDUM0S0j+qacjqM1X8LfiPpOGcWEpmL/gveuPZqPZlIsQvcLS1MdQc/UMUW03lsd6MN02
JmPLOhit8TKAKH0LKs95k63LMJSx7jpO2bOXNwL960jilYW2cSUxd5/j40TV3GTj0W6G5NUxkfnn
9Hz7ZBQjc5JM7lGxWAQ01Q7dkFWORES15YnCTju7vZc8ogILNnrSqo5FrERS4aJ+gchHqEyL8pqF
h59X322b/OlHBlKZNu+tzABq6iIFlqTZ7yWYZpJHuPdHjp8i2erzOIRm1rtvQ9GYB2Nsaoqiudz3
c+bFg9T7C58/dFjWs+xzIMVnS95s/c7vXtKJBbA7G84xg894j/pL22TgdCLmDfMHc6v8lK0JEUoD
pOmhTEmvARYTzqVZxUQcovLpSSrWhdmjw/bS3ys5W4RQsIlBVzpG+qq9E0SP6G3uhcatMgtSCRkV
wymjDTB70zxIciCjPgcr2cNTLWG6KQaiZBvEjmSob7fc3glMOoXluS/8OWQtQ+upOaeKaWQUDJU6
6O4S7IlInEduUUecKuJqaNqW/szwk6+DFn7Ww1ZZxilD/H0ChkdTZPQmF5ThdI+Z3mZ7ipJpU+to
yBY0fodeV+5br/Q61iZ/+tKWlHDJqX0eFA7hXrT1y0CS3OvNNXZa6Ipvt4R1gWWApxmPlXkcjQYh
MSliGJ3cSXMe8nxY9s6KfHFm63KXLGLdE8WqYtNMqgg/acNWg+mauRrVhYC7FDbO0O1qXkiMV5ln
qy64IdhXHnrlHYeVqEFXkaNiOsEYzywtmChwUnHeFQczo/ZHzvdYSblcUmcKTvm4lt9yQuYnEmdh
7t08JzVlvDLMCWqlWf9JjaU5u9jgw2GBPJgUNr4SCU2jroanmsFXEAo38bZ1mUx/rD6tgxBsbjFA
CgWkHCS1efIhej7otVuAVtFa74g5BlvooLpr0Jb6N4Mo7zTYfvZquvOHtgz2SV8IyGLSKJstiOf6
oRpccbcQBomRuGMHlRDk1Tu5eLQwtJHsZbDcM5miXEfRPUAdNXZmm50R0HQPuScafoD+4Na47x1+
/9bRmGBqwCPIWFZPDWBo7EratEuy+tpmzivqsvle05HY9KOqmNWliD1wS9ocuHDDa6Kcu2WTdlzE
g28fJw/tct229ZXl5f1gcQDktfnMiCZy6/UTnwLDZLylWxE4v4LE4DIdfStue52gj555hlGxcQUA
82TlHts2nHjgJWf9WC+aE1KmaRsdqsZrMmXeiSdNExuTZWyFJNq8QYjyuapZ/AL1wbwt8fP+ujrG
fGDjYV+HRrM2mCWCx7wNgh0oTFLYg2z9YUBz7CddPRnOkFw7M9eIWfJZznZmulWptUR1xzlHop21
Kzr2mk7esbOEax4rrbLibCKrslhca9tO0v6ycr+Jq8xbunixZod45+HF5XA7w4rv4GQt5IbYpmTD
SkNtTtw1JuDUGkv/sjT6iz/X7tdizNW2ofDdOAwrY4S8LdGTctjJWyYIep95ayE52frKh9YtRR2p
cj5mgQN3VHJLHy1nPGfrZG2UrNx4YBhyLArCW4SozxW7m7Dr3XEXqKG5aBrPCT8f3BdrrN+K3pyA
wZtdPHq2dnDrkZ2kM6OEz5YaW6Jrb4rK6jcoSpLQ1aaHmf3JFhgEVF4eihsj9cpI63jEMcZd9wL2
yXa1a2ODpoY1T4PpL88UKsXOAmZuT3KPV97fEbOe7zS707+XrHR3xRCwPRmsJeY9JRGxjOvJIVL2
fqYoaMqu+0rdut7oef9rQGoWwocvHlbqFUbMs30nFptqWPmX1smuAPnYV0ArJ4Kz0Z8W3biyPYOB
aMKzhE/u7zgYRrJlUfTGKtCGr2Be7Q9ktONXki0BKkLF1QVw2zhA1PKNrZ5gEw2dUrPOI+N8UrAc
1CyRpeR0CnzRHzy7su65Y4nbW23n7Lc9Y1iWrfm7DtPrzmG2d0lUMiasTp35WY1a9zsHWM9AXACW
YPp7LwfDIB5RFWfgAOvJ9+s1Cfs2h4GSD0yHpTK6R8fum4caQeeHYWW9vtEdN9lN1qBEzKkC2cNm
k3YPjEN7lNyiCACElXw6okz21ITDq5PgM6ZEWpeDlg/2C1M155oH7gii0enYRXsFuVxFhSGpaH3/
fgpafe9pOriCvhm7B5UxIA4tN5kL9D5KHtbaaz8tt/a+OSjWA/ouZUajm2b3rjLX3ShuvkjDl7uq
m7xX4J1TDPuQMFxdCeOcBlV9aMiduicLm82sqQZgb7lvFeesdM7QyrLI9Yb1mBGLmdHugLP0SD9i
oxxUj5oxRqgL8i1MaaIU2vo3SQbAyYdBnfy5yWMvGzHFuKi5cdYzzEyd93nIl82kGS/1LdmQRJzv
nn+K0xodWyoWHtKc03eSRNd41uhO6rUdYhD8v8e2WNkqKblPWaXe2ale3al0/F3K2uCbltp2VlTj
qUaxnnDRfqvRLjdprR69td35sHhDXuvrgnxiY07lMZXuFCsUnBBoOm0b1DdktHLOM7GxZwg/02dJ
7Oilyhb7h4Rj42FK2a0HZpFHskFltpJWGM+WXu8pf0iMW34tRgGdMlfpeeZ+jdZCTjGDMPeIRTg9
NiBt49IClsdm/m7Gx4/UrB2iPrXFrtWy9cKws9wvnjJeidMkwcFbXETuDTGa5ninyuWbZ2cZrk3m
72vP3oo+Yx8e1NtKC16Tvn4u5+WpHp16yxqk3BT58gweNGI1fRPXTC8zQ3P0BoX90U7ZehLEFN5b
S9K8aDP8YtOzXkH/fyT12txLB+TK4kKUYr+9ntuWDUknv/PWQYpTG59zjcxlloGKpA/oVe/x7091
UW1vgO4XnWzku4L3dhDUu9tuLZ4YMSBHI9nWLqfyndTHDbK59coEAbB+3n8uuf6J1njGgGQ99zOn
ZJCUUUlli3at7DazU/7SyqbYjIbzlEzaD7v6aF7FVejzh5iE2rrzdE/CwhqyGl/uEDFqR3f0EbO4
VlTdNuAroN3N0BBmLOFy/4WCogK8mySroFKVHo+brogD1B1nq2B/BoJCHMuUanLUWwfXlc/Awm6r
nZ8W6CQ0I8RQ0YQFxqxYz/Qlbt20PaxmlW+ghN5ZjhJfs/CWMiylrshpNNYo4JCLEBLPz1rq+Sd/
VcEv5JJDpHwnjVWFj1g36fYD60vn5DpOlR9Cbtj6lTiXTu1cg65Ru4JaeMMY6GcZPXmYFlZzo1Yw
TReruU2SgOtYNqfCDX4JWz2tvT2GxF6d8zw4qVz9oMb4slJ323TlEUsYSFdqinx0AoyOyQkR5HRm
knOBgrirGANpRIkWHSNxWwf4gSREbKHyvbKTPWlB8ULG8nS2Sep+bJPCZ+Epftyy2DKj/3a09ZBC
IiMMgU5udMqLlO0Em6XtNwsL03g0DHaIwRtmgWQDqHuvGufUlhxzPmatkOiUI8qNcCD/MswnzX1S
HJIlF0RIaflR+syEsX3bu3Se3lEFRDUz+FDRFqbuxBwdWiWOTbFLbO+K0xgFkJ/hKCxqGVVjVSPn
gT/R+flIS7/+cIEDFyJQgzNA3yX1/AqMvn4AYyF3WtAc8Ra1DACqF91Id3WlFXGdE9Zpdq/kDd+1
spqPpi7/MJ/DJtmiG21sjB/ZYD2bWvJWW9r60Bb6h7jFbHTT8G5o3QMYkj+1Xb91QfA5LelPYft3
qqZzsTCVWMFPWhkH/8aVMyvTDFMY55vZzh5XOf7OSHQ5AZPhamstuXWr4ZCObv/O9hKBr2GU1xE1
NbWintx5tShiR2NQDfeFzQ2SlqiEdQvFswv2nHhtCAR52dkVdjoL3HKH969ytJ1q6+M8WLseR1Pd
pHR1mrvv0vW7Wed5w8sZwrJbT0XSwYmZnsYm2+NRvjR+NsfojLb4PzhW5SFPexeph8ZEgCyifbVm
3ZYcW/fayNs+w0M/NxlPsApT5kxqS6Y1UE9db7ciDzap1z6yu/lIAeYz86Rtqrz7sUp2MPqPBLIf
WE0hJ5bUlmiAUKX1R+IfX6sVjPfCUrCW6W+3sDhE0L4A4twxbEpevJEdru3cTMUQ25Ty2j11/IMG
bZ37YcdveXQB3yMpGMi0di52UhzGmTTXxa/eyBR6VOx984SAAp1CGtt9JIr1pV1TEu+JMI3SkmnG
YGcPNedWmJfLqzlnR71KrpiSWfaRQV2VGZiXMjhkaZkQGCuJU2jTZ1RvrKVd+QG8+0Q/zF6qqW3k
Dka2b3mU7WYTX0E7eFy9WcZIWLQ61tC18n73vUkPDmp5M3oakC6tNNvHoVUvDAmJbWFHdQQ0rW9G
9qG7krCQitzyYnhdYada6CYFAwygIjQ/fsHW3+OpmGnjeha4xg9S6ONW5RJuS9N5kckUmfgXRkMx
Zjzj6JZj8KcylX9IPIciIBvmT9w+AGvJZjvawaDOVKrN91La1dsKyPkwGGt+HD0mw8wIgPyE/Vw3
T16fZV/JUBsfjNjsfUV67D0+n+GlHwqJRBL1JEsXnbZ8TI6VVy7HVNiRDIa/XpJ4pTJhdYUOKWJx
T1NKoRrBIf6zGlp14rZ1tsg5+ICXdAHUTxyYLz0Cf1jTPg5adhsajS6tXGb0Wx9JYmx4/Xot1zY5
L+hrYpOt/H3W0SnbrRG8l1K6mxwRJ1HxWffqwUZ8hkFU/k6XstvNvhi3WcWpZE2jedRRGz2oHHsx
H6vMdwjGjDy0SEf6wEKRRO4ILyREsCMopdmJBsj/jyw6px3htgpa7cLA4Rbc2HHDNUHH1KFVqPNy
QKkR+qjkyTPbIAqmztgQxtjtkZlVW5V5AOSK2n7wl/XPkhbJmbeUHAoxkPQj8N+5ekrDa6R6fmjy
aTxyogynpvK7nfAkiaTEYRnvbjGpM01HE2c3odxiMyIgWIMxiZWWjwj1lqcMb87BIwv7W8rRe8yc
4R1QozlEntTOICisqMkp45E/rASdmw9uD3OtkYuIXCPl5u6YaPS8oN9J7i9PrTPoW/Q/t6wOiGyU
MfJjZW6AuN1fNo1Z93u7u8lNgC1TvhjDqU+16qXrBvphgyd227jZHVFTOmDmwLwbXM2O7MCzjmm5
HIqAhHYhneGAvlYeSvK5N8A/tWumF78mu6dadfOnFVleWLfddYRBfNfqLYsMv3nO7dF8hIdlMmtu
BLkoYw1uoKJh2ELTGaPEnNLQsYvmgMcnj9pyLe96V5Q85kaCIerOiDAaol6qyfc58GvF11oqeUqE
WOgYpBZDn+KL7ZuiP6Y9wRIatK3blRmniWug5WlZe9vTEwEhYywLveM0R1lSoJk+NF5dRHlQiPj/
cHcmu40sX3p/FcKb7gZMdY4cALuB4iBqnktV926IlMjKTDIHMgeSScOAN34Ir73qhXdeenffxE/i
XySVVQyKV6pSpu8l/uxGo1XSDUaciDhxxu+z48zrpUAhdCgdp2nFTwNqexb2mTvxVGul4iMmWjTp
20KraEljdrkC5o+JE6hWWzZYKgjjeBikycBta8D46zw39so0rynDeUhpb71LdKASQltZnYZZsMBa
Biq56Q1vk8yEZTiLpvDvTtdn8zgJexOquvvgz+CFhoDNgz+97E+ItnVnDoAM64nj3nFykxE1u/Av
QbhGmRA5ExI2zZ6rUQnc9NJ7KjkX90koYORJ3nQ9Zxl8mbYnab/RWDUB0Gc3CFmHcK5Es17UdLze
QtfmA2ItpE3o07xSSXx3o+Fkfluf1huXwxUVz8znMoSxgjhiQ7+cBLp/obWmvxvR0jlOMsM7TYdg
1M+UJgEUfC4IQ6Zox7Zxxv3VbhYqmf0F7J5dDUyajgNXDcgVjnds2ulvkBEArgD/wcUwMIITd5pO
B262elpEyrAHXGwEx7i2ts8T6MeuEqCjRvYkpsrH99fqWbZYBgPHUKIzgGTnl6SiJscYqMfEuPow
BSTHmpGq2NtgVWleoPZUP2kd1+262Q/orOw2hkNlAEdJQMNKqvTpFXGPJ+Z0vICw5zyZOKtTHZTt
PgU06hMkF61+ZOqrnkM1gKDSi7oRwGvdmeKQ/l/PV2eLGc27jSV1UQm64XhFaXAnqs/R61QIXBKD
aX5e6IZHze1Moyw+hjeFXFDXJtYOwcy0O6fL/mG6nCT9djKvQ0ct+Mwnregsy/T2hOuTeqcT07ME
l8tg7imgYvLXXZpX67T4NrWTeKqYD9Tct2AI8obHlEVeOL6Bab+GOaBrT+dTYDCNVWfY8LnpzXrM
IhcNOm0joC14nxq3okGWAttZTKU5NdHu/WLqxYPQN+k3brbdgdPwVTr/w1lw25waZKLAOvqsLsia
qXF7fVJft5NnBeKzq7m5Xo7rKZlMtb4QlCQeSbEhGcPLbLaeD+IV3BUJMZWbtUu9FaBUdSK/LndA
DfTTRrjWv8IISHg19vzHlrnwibsa3mMDz6fnKcSfmWb7JnNFPTHVI2c+YLw9iBIWnxfzxch1ffvK
j7FliOs3lo+zRX11NXMn666yjkcwqIssLoPA4wAuUAoIYy9sLGiC4orfKFlziLpTo68GRYM3OuUm
UDwqoBZ3hmgZTHN9qnyZL22tt4Lz+Dd/mS3nXRhwTLObGkubAzEJoe0Ttc620/q2wigi3uoy85Yf
rHqxOkvOqAGHUzuiEWqCQfj7ypnUv8wWSXIStOzkLG1QfkM5p3+rJhTMdGzDaFxBAPFtSS8HBTfk
4n/zqbK4bLYXxnVzpipn6jS1XaLJCJPubPRbkzAHROn6ZWRTILJQkB7JuW/tiIxvlGVD3E0SnMYK
CdiJsyYFVierQ2mMOjJMvm7SWFHiZdqTp3mrvbyd68HyNMgywl91eKPmWkZGWVdo5KLv5mYKPdwp
jBAu1qQbpd9sJ4mp7M8WNIis2phXoMB7HVCHA2qciGg4HB2tRdbdpGxs2J2pONZwEi6ASF4gopVD
74vix/zXk8A+oQdtfuPQlXi9aBvDU7VJPDVFJ5/qSmR8nWvRlMLzKZJd6zMIN8R62wvy3Gs1jb4G
Q5KiNBOLuQGIDztWa0WGeElA+HKt+bjJmbn2vc4i8p4WyXLSIyc07BhNx+/OvMWITt0VzWoe058u
wtkpafbZWbisK92JkdondhMGKpRq+yagdIlY2tBfdLUoCp8yc6Yno7QBi1H9lq9JzjUT/p2u7Sqt
R1A2Gr2QpHXa0fV1MxkIqUCmaAO+g+7qQdzTIPytE9lNvGx9Yyxb5OT0J+AWKRAIgRxKB5Rax2A7
qq5xQqxP7/g6nfe99YrewFDkyhXdewIeUZBazQXB1ZDQLqVgHoXsbb+tBr+RZo/MO1eBP/Qy8oLm
DHPd+JbBQ9jukq2mEnyaJO6yN/QcvnSoZsvoqr2aTcbUkEE+ZU7imXcNUFu9t2xRIXQ+ydy10V/j
STp3NKFq1zOK6aEQhThA7VGoEC76ceCZMa8J8NLTLnrBWB+vwSN5pJZtPbyPlpNF2qu34PxyW1qT
d5MSxLDnL+u8SFoWjTRVnZGR5QatcOEFWxg1bLSBaHEcfVV8G++XyLf3uMbr4TWl3eaLb6+XzS9B
w5j4x1PqEpbYuovpuUcvxrST+bMGB7ENKybP1aT9dWlOteiSNM3nFFz43npZH84sHxqh9ZWxACh2
AF1petZy4Uag+XWoqI9UxtfVbjYNlPkpfdJ21lt6k6hrsi2f1yFqt0ObjdlvUnD3VTFj01qYi+Sq
vlzU9RPftTU66s0pzeHa0Aacwl2EDnGIeXAL/oACqUTOu0blaaqdNDlR5zZlOjT/xOTiWi3Snj0R
0ztue8lJPK+fr5XGkP5FZR0dA+MHGye9UpOOY4fuIPP81g3BbXSEmQHOmDpLQNoy7IzWmWHMVt6X
ZTxcTQdGziPXjp3JpL8k/eGlA0IfAQnRMJlfaPN5RLBy0vDoI5qutDgic6ca4Mnm9HQtqhaWnZC+
LrgvgnRx6TCNBPvXCIYXxEpaSdekX2gMSABoHu4yxJHziP3CqgpS8pNnBkbWDTVtPnJAwNKvtWlo
B90GuAPfzLWtXtfnVFp2mnzZXZs6zvmxnvPozQSlnoKhpJxPIP+ZnpM9BdNtOJy51zPDsI1+uqy3
F2cBs8bdEhx9gUJLJ+WSFCYagsPPWGjNnkOt+rKjh036kXxbr3v9WEMxU4wpqjwXtGJR3mMvveWp
D4EP5IDBdJ0y1qwOjV+8ItXxjRLuSTeIyFeDhQGem9KC73aY0a2j+qf6OoN+tq40romIxIN6mAQX
aphOjhOKcboEBwZrZ5Y8YCXrCC2ZjHFPoBJZxcOUGsWsj2nXcLAtvEdstMs1cYNInxI2dhvZqaGu
ol7dbIHQu24suuF8FdwiTZdMXvaVPjcahIfZbTMEbN71CKFjgiTdeqo/k4/E/A2TL3Ne4gvKJU+c
zDGOJ43672m4FpRc6m1CAINGDJTFDNWZtA1/ACUyhQvUH4NRuzxfEQTpLZaN4cWsod9TpOl3XaN1
atiCiNXEQzLpVaGOUOtMmxlYY0Q9HIAtQsBFMY17AvslI5QWTXGyqUCmNnR+vJ6l7d+yZgBSn6q0
AQ3Hu2b/9Ie1ySMLDNUDhd9zalWIqId2i8goaoz8VL+5WiR9xQ5aX1p0cEBHouIRTlYKbUV07c7C
TBNsrhlcVPSzdwM6DC6jcA0iuRu5X2akQEQrXOxdzObB/MFcmP6lk9mf/TnGYTObPbaJ0C6H4KMt
qdI0psgXXAUQkq5awyZkJsQjGzMiRPBHi3z1rDMFWKS7noYQ04bq6oagweJsHZKKxPxxB0li9h17
CLya6p030+Wt6ftAQJs3xnp2QsQY/AMl7M+NidGNlfoNwbGouwyxL3w/uh0OdfTAtKnQawiaR9dN
YYTzovZd4JHNpTL9ONHXToeE6YUCUnC37qjXqUI8F6CF2TEYMHY3WNMpMzemT+tJ3DwO6PG6BzFx
3pnNVlp3Ocy0Aek+pUsk+DxdKdMBnLCgxyk4/p0GjQkdGk2AAHfWWOS4QErPzhyoAGx7cjNvE/J0
omRgK7PJrU/tvy0w5m1NkAZ6/TrRwdPQnXwxDL+3pIHvhDAgEa3hzPPO2pMWET542h7JlS4tzQ0J
oiUCMqLlfqnPnOl5oE9/h/3IuVt52m8rEOi6SWzW+0CXkjZbKvGgEdl9vb04ns3X2mnWMhsdLeR1
UoZ30Lmt+gogbzReLdaD2URPx+3mcARdFxGpwM96c5/EIIxbj1MSyKdL6rmvqEokCLd2vAsvAIeX
hCO9ULF9Cs/W6hi0UepmTTKMIGWsR2gmuvqoWbIa81C98M1IOfYIv0QEeTr23G30G87q65CHKl05
4YVR94h02BZ+1FeI/yjMVilDMY3lZ9MEhdmBEJdkCvj/sUInoOGScE6MzGqtcJr1oIEDMBFQur5m
o7uC65a6JnHdglWHbaViN6awZLFaUQ3fmlhNX6HcP9TJeWkpFTpmliDT9rJLv8A9aaORV48wKlar
FkHGCRSQ2frS0YLWKSzin+tGc8WDTxkhNTikIkBW/Q1Iz+bA0MliZOYJ0Y96F76j3yeL2Bm4UR33
4ds00CBZaz/TsFpHl9PGGKOlO74dRA+0PlDrobonbbXepyz8OFUSot71s8xv3Ghtdj2Gffg0C3WK
1J3hra8tniaT+7AxuZ7WMY7mbaNHmO2cFo8rQ08WvWxSv9HsWf3ETzIKaHT/qRl5PRjuLuM4HH6d
LcIvFBn3MzfCUFySbp8rzV4cDYfPC5rg6NrNHiJTIx+Z3dEXR1ir1TxTo+jKocq5H6QefSrT33GE
e62Z801JJmqn3SRsY0AvDnVz2mlN68fucHmWeTqIR4HeHgAoh4XeCK8nK3NyTHUK/dM+xJst+Fn7
8aT1dWXMvk5oLYPhdGoYHWVi0DVjrC5WkcIcF+3jxpIqmbip2X4n0cxLE6fET1fLa63hXjdM73ML
+j5nYri9+sw/XROQwg1Z4GstntqTGfFe3xGc85Mr04PfTWtGn8PEOUuiaQ94SEvH+JvO6zG0WcFz
bKqDBRSKHY/ONvI9gQPZOABd2uTRbs4Huj2jijC5bSvhOTAt1013eQLvbY9oyYnuJleTcNY4j5V4
CtX1JMbyWdD/MlG9HiSlZ4ZPoR4tEt2F6MlpRoQwgjD87LSSgR4Yw9vIW/r9MKsfr2PjLEmn48lC
u5qG83NcHOB2gJ3vTeqNBQ1FnHrPIf7fEvjmk9WTuoILNySc3R/qofm7TtsLsUbH7dILR1nJpOV1
6W1r4l7Tuka+TjuO6vTIEGxd3rVTWz9dLFVi4yqo6ETXfYqGFnTU9mD5vGikiXoVQ3pKuZa2HnZt
sG2XWVdNTNNxe8soS/zjJjWkdBqkc5B3zjWfi9Z2DGphlKxt9FtucKo6w+uIIpvrpTfF46FApD1l
Yt6SvNaMJ2a9MO88c/pIoxA4nNTqnrTwQOqBwVOOO9dAexrr+UVERywlVcyR6v86wBYTihqDITFU
Jz0lf7m4NiLd6IKPUb9JU6+jx8GSzN501m2m5vwC8nXQmibzuOtMl7dwFQ7WpMLxJaZRT5mmxoAQ
Dt0JcUDXZ7w6T/ToylXNR562c3q4mh1NNHG4nkITdag2TqZhwiFYGv5toi/1m/nCN7uIfwE/8vBi
YtPinbonOCekJokMTYezgTOP6CaZPRGcJtcwSdSuQiu+sW7VaU2NTpPm8qKeRESB7EtlrZ+GiffI
S0S9GjgKfvh5RiNxD2ZOojb0Ndr0vwxbI6M1p/MTUHIt7VMqY46Xhu5eTqDduSA72b60SYeeOfT8
0ZmCTQhNpWmMGjp2nDv3v03bPJdUnvg9H8R8eu3j1q2KddxdZtNhj7rcdo9Hp3W1JGV24bdCf4P3
+EvNCdezcXCfRONxcmnN/pP4T59D2s1cPOR/k3+MNz/b41CQe0k/9HOir9t0HGV34zj1Xv7Tlz99
9VtG2uA7iYFugBFLHlBegitsa4if+qO3B3ohIHvIZhCQPYcpJSvMz6ZkY7sJQQUXV+5kyKeUT+Wt
ETyLGacjhm4fgXxEYwLQmZsPA1ILZ7/8upnzjUPlUfya3gY6J1626S0ZvL28QtRvyfKtBYxzkZ+O
/vN/gFatpAjqGugn1NPCzSJkwYcGiS0ZmOaRKZo0ChEoGziWA5JBcxcg5ldPgaCbU1XcjTaQMFtL
10GMMflNq9H6LpnD2v4GzS5SK8+vLl1rHEFPoTUUGng2H0kCWvsIWDKcJEA98w8COiwJCMKkUhKo
Q10K5hMo25ha+YcbtXUINP0ISB4N1a6+/P7QRACKXkkZqEcGVHcNqomlpXP+DWCxcu6tfO2b03ZA
V18TRHSltl89Msk0mCYttN/v+Nbu67SjoRloHqPYQHwOTvupgg2tlAgo3TlqaxAucM+l/Tca4lwA
8rn1MhzW7Qe8uPTi20cUk2uiRXCzw/LzpxtHQBeK3PXmmw7o8KuNsoe/rvHyQUsEMvn+t795BLig
Tr3voT6AQNiXPADYeIK0TaCebj4ouS0FUMf8AYbaMMlGbT4HpwE4uyVl0DpqssFaw3i5AkLLbcmA
Zl3ePmhtXyQgLMTD0gOldaBx1FA1CmYEH0f+kY0AVT9STe6B8mJwHZIWKG/+No+auEAapO3bu45e
hOPC0ItNP7xd58CWPPji6TPgOWqT5pQWj+HbNIC4xjA8tLMOPGTJVasQ1oBMxW2Xd5xFG23aaduQ
Z24+h7b2Rumlc8+B6Ns963iAAviaSpBDfehezuFOxOAXQh115ajJhdEp6CxutLz7qgk+Kgx8pq5t
/uDgtLxqlnV31cYRLz37zGbnH9nYwxekxAXKpe8iOjh/F0e05O2vi+uvguKf2w1bzzxIHpR7wFP1
IuYDeuTIdpddNS88SCOotmJvZV+XMBfFSYpK5u/QlJ4Agy/n4ClHQqE32mYRwhDUr1s7r6pHsMAA
VkQYqLgWh2XgASxTUgiceogblYZiwHuwtXZxHUCaEcVmhe13aAcAyOqyixfKX/D5iLMkLZ5fKC0s
W7zAw3zyzbJrr6todUUQWxQxHlnpG8YRtamCore5kcDmuh2U9itv5x4RxWs0dFV+83XliGZ5A5bJ
H/7/YV18AKRKnn1C3IIjyYCAeaPcZMWPB8BL2GgSADtQ3ddCYZXS/3ivQGzBQUmcv1DvkhLg7RMd
P4Jf9LB2X9DwlFp6m+RVWzfgENusXPD2bC0dzSA8IaVZBH8233dAd7+0s1cngUGYFJobc+/ua1iD
lH4CkHZwnu4roLpfzW41j2Cl+6HcOOLS7qtt8rvQteIQHtrBF5x4pQ6+8OZUiJV0GEr33HmWDvNP
gzfxhyN0WFcf6LOSIqgTz2iAyUP6Qn7xtdYRKR9h6x6qxSe4sMpuP3iHnH7BjL6l8PRNSUPje8XD
wXk7jc2MPh7owJkhn4tFo/6I5WxJwNCOaADUlYb+YvAenMqHRbLk7gumGzb/u0UrMDm3RFAXIuIP
CAVt7tgBvXdlA3z52ppwo5HN3qv4CHJA4acZhFEP0+GhEqPk9tdRcLj7xPGasq0LuavSaqoGzk7+
FQe070yq5KpNIvbEMKRire1DTz5D4L8Ke+BAd/4lxfxx1VfH0BdZPLgqf6xxSwY8iGDh4goL1u8D
e+7N0s89bg4ajdh+Y+/N13UWTyJTIBJvPocng7I3X6eWD8RjomXF6yYr/iaGT0MDNrA4Hgdn+IIh
XVIPiJoGIrlwssm+Xr19BLkbSCcwd2w+m286ICXYKrv/LRwe3nW6k142ePfhR//zewgji8+h3QGM
9ZL73zxqYdZTuLa1zbIOhF2vSbxjY2Mf0PZzPEuuvU45pwZ7NzbEyxmXD4DOI9miIYdQwOYAHJzx
Wz7Fh41DEqcBkZCs+4iDiDAnD2QR7Dm4s29uzLISBgCL1PBtSeP/MG+3Dr/KA0C4Q4XL+kBVYFkJ
YPqKlWmimnvzkU4Bxb58OB4v1+MQlUBZ74/3DyLThvIS2WGlcvgDHdGm3p//fZHQwSkBwvUlFSHG
HqVLbSK7cvyDChfEoQv1v/kcngHULvsA5gEQStlMwcO9dfnrxATxflRyYZuvOKSnT3Bal4t4aUdK
k7gOce6dVZPbBkGQIt5D0/eU2pRctMhtktxSjKYohdvaa8OkYBH/H9aRzSU/uHOOCi67eNG8IrwZ
NJm0eLwgVJuo8zq8Vatlbzex6wbbSsLyRXvLx90gsN8i7m9S1bz5/Pyp/wl98L23j3ZSb5S3/rnj
eF/z35/9QdEZ9/r3Lx1veVsbr/d3Nu38L0Ur4ObLN81v4ud/kzoD87a8rV+KTsWtH6W/jV/98cva
t79r+5+kle5dQvGPJ+44sqJnJ8v/k+xlUVeWT7vhpyDhVwl0StttjBSlFD/ubXj8EaiRZPa9D1H6
162tKGb067/f2gm9jR3xU1tBT2KAvF9JVt6G8HlsBe/8zUFsVc56VeyLOJPkkIsfi216WfKWHvv1
3RcV5yXHjV3pPGl5Q9iPoy86aH9tpv0UUotxMav8QiqmSEmWGfQqjBKn9skfCzqxYigxNjZJq+TY
n9IYojJvRw5UNpUU7X2Y7p9z3hZXLOJjx+Fa3AR5xuCytwyabahEJHxFT5qo0ysj8xvatOEK3fmW
hih5R+q4wmQDmorwueVvSX80XMc/ebo5M9bOQSQF0zLAAIGULe+i1UW9eekv6lgeGrR2n1jJmMlt
xssvKEZeg2ePtDedHAR5c5K6vFW62KEPrOtyHIezEOpJWYhNukXoGgCSR8HMoH3i9RH+yJdZthON
n6RV0Zgt/qcl6vJJb2jCmystxK4VuU9PHMDa1ThxxpFnBSNJmMJ7oipOcOdxQkiWCVv1na/d92D+
Na9Uc4+QpOdPHIBfNB+2V/Pyn2//U18crML2+WtWSdyW6uS/dl2bWJRkQhQTeOut64w9dy29IBoO
yp+en5/UMd0wTqza3c77IaJmZUfue7V7y1tYozAqBstVyqsnP/2hGX9y0oMUReVbnvTmvX7zf31g
+GZGQuluT1h935bc7Ohbm3eFgCPLTqUZq6IwvqyYb6zA8uVhBebC28Puu3V/zYXDrSaGUpz3/BL8
f1ckH71wlhNB0lrIMrfZ3nrWf/LwdrNZlEonzHxlUv36yR1Ya4sHPHJn0nyVd4/C+2f3NLJkIQiH
++3z9RODxpE19opxctmKksHSw0bWvBglH1RTix/3GCw/uWNnYTTaEYFWgQjO06XlJsX08tnqFQx7
MX6yoMqRx63ghF37OzIQ8bGy+3WLNR0Vw+QieG2f//pluLeg96l9iqwn2cLMexTLTvkeQChJ3wJl
Uqzg42fsc+Am41E+5xpcLNGuJa5V8dh/GcdJrQMBWjFfIXGs7uLHj0//t7E/lo4ciLzlR70Kaxy6
f4prwpYuhhNzptK0+PHjcx6EDFu7T59GLq6u+yxdRarbq1DLD2nwVDuNX/kCGBWqCgx6+VV8ekpr
l2ksnciX0SuQ0X+569/37x77vf9aE4dnHCGw3fOP30b+Q6fbnyRgW3RBv6tt/j77gzwtUZey9gfv
2w81IsdM/644qIfWl/VSBW/JpwDrPZLOFpnNH0t/hST3Pd/0ljGch5bkuaoVvCU4SBA9+sX8ct1W
wQWDXBzB1tBAtZNxtB7b4cINJJGI0r+yMmHy1o5ZKDCoSg+bejZxCWm6egXT7Y0D34qkd6QKhX8a
IQZZ1Qs4orJS6EPYsnM5iMCXHra7Hj87smwFfGLZ2R67wa4QRNat9LBWFI73vUVvhtl+0kQ+xkd4
HheTFFevVcGNHrhPhKB3LMR2BTs3AJ0ziMfZ9oTf95rf92oG4wiDRR62CjkASSpLV2BUlj0Q3SgE
tVNSDaoABSg77kkaoHMkIeQwaGXHPX1+pRwouyo/39PE8uTZqhVI4Wwc7RwwuuLKT/YMk/XSymRj
Oy8+LyveCytZ7JwGAQVYelg3cdJd00R9nflKfzkKeO+FC2u6O+UKZHzhoteTcYC9uxP+ESU1pQWS
rsb+U5hGdjGWUJeqUYGKvwy9ETKRxjUr8AIuw8B6DuVhK7gil0K3S6MKJJay8v2T7AsgTBWMHUZL
S9YVVTzNN8ITHRXTy49DFa7hDelh6ELlKJso7Ckr4ruQV06+eHR+lh9X3Ojx7sBqBQf4PteakRtI
h1irwuu4n+3EiEnuVSCJhYVDF0lnQtOqEPFyPJIfD62KEOn90k3Wm5xnsfjc/6riyfs8FWF4ybgk
/V18zcfjPy8ht3M3sEeh7Da+rkv59efpEePqmXPXBcq9mGwukzfTvj9pb6OReaDGdiQf6Cq8mvtx
tBs2Fb3TZXUGQbBxLfyG8SLFCSmprSKWvqmEubSex6NdTw8U5irsufMwDheStKmHBM+wXV40f/x3
of73uWZNem5EZxnEcC1inrrx/tf9faG1faU2/4CBtk21FXFQyw9l66UC9dzBgUxH0rCVaP3Qg7ky
2HfE9Apm3Q2fw7j2z+djShQC+1/2fY3AHCqrQvJLLkLQlyKkFVj7vqcKc7cbhtO9Y1ewhmN34haS
EK9Bs4oxedJFwmj0UsGVq1n3OQqD8U75WKuCzT6OxsGzU8NmzV6PX4Gt9jJ+XicoNluoxu9VvrUL
foy3BSh6E8oeLOpJpPe/ihzkyRjz7eUU5Wu4fO7hRnnFv0mLICtRfhXnUOI9YXQUI+V+hF6Bud91
IjJkvhW/LEf+ggpmfjVe1rqWt+ftrsKguXJTyXhUqzBnHq2AIqRUEkWzglDflZVG8qhV3Fkh4N/H
FEzteJkCorns5blxk2fL5aLuS3OKhvHSX2DNUouiymVtkOIHSI8j2ANVfIFnyTJvm+VH5ZGKHcvz
9sqlimK1e7yihJyUNw6s/1j7FD8TsYLOKVc2D+LG4nyMrFo3DRxJZhQOl1/dQzglGitJjaapKsYl
eFwMk7tLehWzTfGndyZbwcn8wva6cS7w4zRJd7OCFXzDKyNTq6Iqoeu5s9k4Iim2R6MLIOdmk0pl
AE8oJDDgqSr2o7Svvakwr10SiIlq1yl02diL+y4IX8o3gy5ntlqtNrX7Aqb8bUXy9zk+ooj4H7K3
al8LSBXhOAz5b6FX2NjFxorb3iAcAFx2m15zYEpzFN3i1392+P6+fQcGkIp+3ueyXu72EsQyKavf
/qe+XBe/SUP+cv34pyh9kjRrBXoVu9ylqDnXgB0retp1Xd/bu/czqp8CO3U9udJbIO6+rQveH1fM
ltJ02QqvwBd7cMZU2DmUZEtDV1Ei2LUywu77tGUVuaPuzukQDe1lhdwLfTfYaS2oIsVTjBvU7saz
9Mlzn4u5bnRI8dOfqYz3j8cAJ9eS4zBVZGRwNEdjL0zlTkABT1BW1CeUEsuen2AcKjvqGed4Z//A
+Ss/LrYxra3ufMcxE8DkZacsIuPxmKK1pBgr94OrKHK9oWokCUWzjBQH1qooRt0Y8+dukmzsyavx
wpU1iFKBGbb5lov0eSd5V0WAHJcjcEfWaON/hE90SW7vgFZFldxDGk038ulyLok57vE5tSrq5jaC
enQpasLHEiEoWvpqG62ADyrvTBWxzU7E/Y2d2qMb2e5eJU+VbSHPj+u1z/dvfkMF4Ttow4kGjIup
5i6cwMwse6+79GU9W/KREkg0Zce9t2SrCNLCCgYVnnkf85lwnNzrAzdgBcPnnj8mTOL88e/e2M+K
IYW0QaMpfvz4ObkXC7i0+AY5WQzEkeBrKy/0zfjiFaj986Z48F+KYcUiABp5v+1un438huUsU0RL
9vNPQTy8rFpMTwAXlDX6MUJ+iPFAashtkAQkH6GCu4AFT3nL9ua+68q/b591wiRekgLaHlbg+v+Q
6MdK0zuUn0j5aUGXUHpQQrrByC0Gys93BcN2HWu0PWYVNRGFPS1SSOLF68LcLulcQZpWVh69sR8+
Y6ABOfD+91VwArsgxUSh3BL3fo/K+4ewS041kl3IKt7oLvKl7Ln2KcdL2e/jVGHOdq3ZuPY4jkbS
Y/0mcsVPVqf0Ji4FjrI/IkBoyx6cvp3NkmIYcY2qeIv6cxI5IXrP25NfeD/s+P4x6WPaRXLaoooM
VD9x3HAmq+sqDCIRwRhY/k4NUBWJnIH1JF9CQZ1V9kwMnJ1n4P0Smfe3bE+iqYr6xu4f/zsZ10b/
dLoId0zknHS5rCjOx0Emv4hVuEIX7tOuVZAjy5ed7QUoMIkjPS45QUnpcd2nHSlU4Z9dEg2yrRgU
h+LICv2TM8WXnTDl/GGSSEo4hzEsP65nLSWrA3qaYvYfdw2o2t4ZtIJbfMlD+iyHVcDbq2KyqXCs
ZR8sZ3kvL10x8m4ZdI61XnrocC307250rIpOuCsXE78Qa36Cq3gy8lHll0itws/dqOF6x41jOdVM
TWexiI8f5Ls//j0NSJgXI+XiqKKx6g7PRI4dQ5ZYfMvH53s/zp6dseeN5ehTFS1bL6BsrwD6cuKU
ssf5XhQqy10IOfdo6XGBhYys2sWYOrdCumIPc7Kf0oPT4rALflcF7sk9KTLpxOXc42Vn+xDKXlrO
Q1x20Ps//mdYewj9P/49D4DeRH/8r+DZlVMXIKMXov/4wQYkwd0pVMzhqssu4MEK1rsKOicEKDvw
Z/vVBa+iVa5DdJvW8tqxFUtmEfQy5YUMXKq7Y9PD6VF+3D5xGJHLKUbKb6AAIi4r5N9f+SA5UXfp
YV3/yXpayhqjCiibjQ59fb+r6DvruFHtAWNOauUCcqO8lD89ZWNp7yA1pttAgdOnSeMEivp9f+rv
i8PmuKz/gIHYbzZebV7BV+ywuFYVqNpPNGk9We5EfoMqUC+fIgCAZBOwArcArCLbI2UeO9tyqKKp
7DKzBIKFNGwVE3ZSfILtUQXvQlmd1SF+LN9SwcRSdlTCok/hSN6zKp6x+8gVZfpTKRRRRUcdKRs5
4l/Fuwjko107F//n/tNdIdTcFajCZj8FQOdVl4RaRQEuI8tbpwqOy7Jn4syaycdXraJy6TyL7Gwt
CpKLGeYCrqJeeNP4dx7uBFhhKii+6uN26eZF3zN2BVf6HLzGqfNaJBXc6wtLzknQO1heFrRWWuGr
K2JWIGUKdkgQ7pzlKixTAlUjdyF7y6ogZC97SRjYynYcFrWKVMTVeCb7yVCMl5/uDcizQKfsq5VR
W5WMP31lqqhVoPTcQIhBofqreps34bp/MkVFgYNtzVAbhXxzv6WKytIHx3J3G200rYJ7/WBN3NeS
xlwvlvBxTfdgucSsinFyUVRhYYhyLWEW7qo5yLSK7/r4nD+vn8Z7xFFFLeyjO05AVS7mmMujClV3
Dc5kuKidJhQEzGr/WuuTdwyT9OVmbn9dzjRU/MPHZfTyhee0psQOPuS/1or/1933pU2jiurc+xm5
fS/bp29gE6jC9rl0RyPQBPpWnBQyEnu0wZb+c/VO3PSn8AlfpHbvuFNYCgKk9v3/3dQbbn8pXCOQ
FVSSquBVsdigyPX+73/7H/FU/DSIMhJPzOCE3Cm1uPuESvcJBKwVxAIeXOoZ6uTl5GSUoEXSq6gm
JhA8tabFcY//tedaYYa/5NZuqY+xpJhXG75xrYrcRC+cjkIE+GBNcSNdGSq9LbqMqsgznVsp3bcS
HqKq0D3VrKY/se659WegButxnG4fvpfvqGDvQcix94xcwbN1Yc0S+iD3DP7uI/D3BZYaewhdysaZ
tlcjVPrbXT7bf93fbgCqsIxxH5vMX7vKTSlGd5v5rJjAWwiyg3FImbQUYKjCkr1L4x2zXqtC7z38
8X8I7Geyqfk+Cuu+E/AXlbfuYeIptiXfq5fjy+798KXkEtZXfGTbqzmM09/cQ270j7fKDRVY2XW9
sdN/E+B1l7IvOclehRFGh8f4FfpuFZB5l+PVTtuQ2qjk2RaF9DciEz7Os7SXomwE1tLt51Z7v5T+
/ZK4zxuCgvtXHGGaYIH9oQY+Vnf9veZ1D5ddTtH059/ws1b9d36uYrbCZfjewvve+Nvqq3iO/xpl
vOHF+8e7wJ8iW5waOaJfhXfYIZq4g2RbBcRcJ7LWcgJW14qj9HEPXTynkmFQhSPXFXBfO8n+KuIX
/Wf6V2U6ryqU2AviE9VeO6W8VaTOjy1vKsJxez3nCtz2QUomUbJEccrKn4t7wgCEoKSjoVaB1C6i
wbTsZ8UUcy1YBYjWzXgXuKgC5/FzlO5OVqvihjxSk7bmoZQ2DmrGQip/dqH/vmdgH3tk2UdhezUV
2OTbwxVv5FZn3Yu/++yBjPZv/w8AAP//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data id="1">
      <cx:strDim type="cat">
        <cx:f>_xlchart.v5.9</cx:f>
        <cx:nf>_xlchart.v5.8</cx:nf>
      </cx:strDim>
      <cx:numDim type="colorVal">
        <cx:f>_xlchart.v5.13</cx:f>
        <cx:nf>_xlchart.v5.12</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7H3ZctvI0uarKHw1EzFQozZU4cTpP6ILICnLlmVb8nqDoGUaKOwo7Lia2/MI8wh9P2/QbzJPMkmJ
lEiYrWXMc6SJELsjHEKxyGRulflVVtY/L7p/XMSLuT7okjgt/3HR/f4iqKr8H7/9Vl4Ei2ReHibq
Qmdl9qM6vMiS37IfP9TF4rfvet6q1P8Nm4j+dhHMdbXoXvzXP+HT/EX2OruYVypL39UL3b9flHVc
lbeM7Rw6uMjqtFpO9+GTfn9xMtfZxYuDRVqpqj/v88XvL7be8eLgt/Hn/PSdBzGQVdXfYS5Bh4hj
gZFJ7KvXi4M4S/3VsMEPCbEwFetRm6+/+808gfl3knNJzPz7d70oy4PVv9fTtii/fqrKzLn60U62
pPHkj8sf9ds2U//rn6MH8DNHTzb4PubJXUNjtsu//kxVuv7tv853+5Bhm1BOsXn1srb4jg8xE5Sa
HK+kItZffcX2u8nZzff1vBHj14/HnJfHj895J0syUJ717/911hsIuGtShjixrniPtnhP6SEWBNvU
4lfMH6n8PQjazfzriSPuXz8fs//VyeOz//1ff+b1t1gV9eLg+19/JtmFBudx+Vd94ICnyPYoGXxo
C0QJ/Hej9hveCJNDgTG2CEer8fV3X1nFr9G6W2j3+cyRPO8zZSxqx318UZ9l9fd5evC9Pjirv685
++v2xg+FZduUILpydXjL3LB9aFlgaqYJZni1rF1J897k7BbcaPpIRqPRsTjOzh5fHH/9qwpUlqvF
mi2/LgpkHmKELBDHtgyIOLQYjAhLXHvETVHci5TdYtiYOhLBxsiY/ZPzx2f/lhXv39WZhxxblOA1
x02TbZkFYocWRTZiZBUhjKzjoeTtls7uTxkJavebxjJzZo8vM+ev/13BMvV//uf/etlkSu/Rcjis
TDYn3FwHZBAUbKxMBjtk4MMos1chhUnWVnvlzB5C2W5R/fwJIzH9/IafRPTy8UX017/8Pq/2KBls
HTITggITm9dBwYZkYHkRnCLTxvzKtYHn23Ztd9KzWx7XP2QkhuvnY+5PnoCBnMxrDWnrmgW/vqIY
GJYUzkDzrZ3BNOOHjJuECbx7ZbkHQbvZfz1xxP7r52P2n3x4fOU/mfdZtU/lX+YyAhOTcotuOSTK
DhHDJrfWofIoibkHJX/H99VP+Invq+djvn95Ams5+GD1bZ+BlAGpCCaEURvdpCIbXgcBboIJQiZb
qf3I69yDoN3sv544Yv/18zH73zwB8OT1/ABiiDoFAGufngegK2LahPDdngeWZGwxvnL75nhFvidR
u8WwNXkkiq2xsTjeTx7fC50BlvXXn/483p8wED2knJmWSbdxLGM5AEiXZdqQdFy+1l8KGgvY3r1o
2S2DjakjCWyMjPl/9ubx+f/HD70GUPaaaBtYHNq2BQkD307vMDs0BUcUMK1t7t+fkt0iGM8fyWE8
PBbG1yfgm87BLZX7XBoIgFSU2IDdQgqwsSTYh4B/ILIEOq5eoxX5HoTsFsL1xBH3r5+P2X7+BGzg
tPbn6ff5Wh1/PRBFh4zAgszWmO4STdrgPgHMF4APZjN2xf1RfnYPenZz/3riiPvXz8fc//AE0oCv
8+Sb2iPzl26eIWEjTEaeB8J/Jmwh2EjbLym4NQ/Zze71vBG314/HzP76BBD083k6zNN9uhgDUl5M
OYKMd+VLtoN/wg654AJyslVKPNo9ug9Fu9l/M3MkgJuBsQjOvz7+invlCveo8M9OftcW93jTdFYr
CDQXB3/9WdTzKtNqHt9q8g/bukaHFiKweT0GTk1wRUvIge5GHB5K1G5D2P0pI6PY/aaxgczePQED
yfa5jyfA/ZgmwNvrHZ/tSAgdmpA0c2u1Ev+08XN+BzG7JXI1aySBq4djjp8/gSUYIv/5HrPh5QIM
BQPAcbYV9wD8CRgFt2wududfl3t+t4Vhu7l9tpo34vf68ZjjZ+7j67gzz42PC13d9mMf6IEgryIC
W5hAdLMRbC7RoeVOAIWhnVy/Dym7+X4zc8T5m4Ex752Pj8/7syyZx/sMgcQhsQDctK4LZLbVntqQ
8RKKGOzaXL3WUl/BDnfTs5v/1z9kxP7r52Pun50+PvdXwdke45/nCPSmpO9SUcbVfuNQCBxjFSzr
Kvbp9J8rK36qr3yAMJbo1MU+beIZftsqdb2fKNRC6/nB60WW7jE1gHIWCD3JdQXfEvfcXJ8RAoxu
GaEKgKs3d4PP7knO3ywOW7PHK8TW4E/LxOvHXyZOMigtvthjPd9zcXF1LyN43+4XCzXQoW1RyyJo
Oyoi5qEJSRm5rlJB29p/Nx279X49b6Tx68djXX//6fF1faJVpRd79P5Qr2VDQksw3k52CVQOwcuC
8qArrG60E/zXv3RfBRpgkrUsdmHhu/m+OXfE+82hMf8n7x+f/+8Xl1XFFwfZj4MqWOy9kvi5vG7H
4ZOdzujqXMrOoXEQ+1p9629V04elz1C5BbUrlFobpVkbqzQSh7CfABkeXaHcI291JzW7jWY1bWQv
q6djU3n95fFNZVK2UHGfqtv8w8MYbyxr5paneqB6YiswggUbDvosUdXRds19aNjN7puZI47fDIyZ
fvYEdgzWG0pXweEul/xAlj/vkN0chRv7lZNsWG5IwqGSPeo4sg8J1IUSzFcoNLiPDe9C6KGNKIWa
3tHm2P2I2a3sm3NH6r45NFb4kyeg8G+U/9efsEOzPwnAuQ6IeMh14DNCpq/iIo7EukALcrTNVOw+
BO2Wws3MkQxuBsYSePMEdgRWJZkH/22q5+nF4r+v2bEP5/NcJbp9ePTy+OfYDU2WleD74/pzYfoD
QsuT+fe5Py8v5np/AjAggrQherSg+n/L91PrkFJkUbxRObrpeu5HzG7nszl35H42h8YO6ORJOCA4
HFBBqcoeF4Hl8QBGTcKXSNvG8mvYUD8Nx9Asst4jHuXFl3X8S2JujQn+TgarHwJzf5LBzdBPMngC
efFZOx9UDHDQHs3gOdq/c3dmnh2cZ8niABh/8Far9ELlt+rdw4J/sAEioDBxHelcVjxsGANkYzak
YvD/arNyFJKeXZH315/GojLuQ95us/ibjxlZyN+8a2wsZ+ePnxlDPLd4Dlm3Wo381APj39oV42yR
Lp7PEdw0evnPcv9S/Q/2t1DAoSUO6dq4oA7yaHBflKxKTX8q17ok4zYqdnuj1bSR91k9HXubN5PH
9zZfVfJt/q3d47qwDFApg0NkTGzjcFC1xaklKPTCWDP2qm7lPjTsZvfNzBHHbwbGTP/6BPZpzhY9
tF+K4702gKHQ7YAD9CNWFaImxJ4byzFjIBUKZzXEKCa9HzG7+b85dySBzaGxDM6cx1f8c+hrtcd4
dNnZAEFtFhHoyqVsA3OA25mIWdCdZxUuwfBmcnYnNbv5v5o2Yv3q6Zjr5+7jcx06GOge9sXmZbVm
wK8jQc9tDFZ92C6VZJwWPACvgP2i/YaecGQDmh5tw6EbPgnyZWIxwTBs3q9ea624WhnuQdBuw7ie
ODKN6+dj43j9BNLk14syq4I9lqoYyzZE0AMPIKFtdwRFXXCsDJpLmLsPsN6Dkr/h+/onjPm+fv4T
388e3ymtTjSsVe/XHRJ0JOLQvANjATuOm/q+HIASXiagucTVa/2lV/p+D0p28/164ojv18/HfJ89
geOSV2iYqss1E36d88+dO25bCsa44atF2u8RFkVLANq2oM3gltZDHy7ok0ageGt368E7qdit8qtp
I4VfPR2r+6snkGqd3Xkq5WEA3PPpmJ/a0Y4V/NOirBY6PTibQxPbOzX939do9f3isk/Iv2MXFD83
DPl/q5efBfP0TpXY3mC9reewgFNTUHwtyBrupltOEKpXzeXxQb7u52XD7t1mBngnObu94GrayAuu
no694OzoCQRby6KYPcJNiECTFohjl83SLl/bka4Bifmy1I5abMTvO+n4G4av5o05vnr8E8ufwFl9
OEW3OIBDgt/3yfbnU4Lx/ergHbByPY8Prk7mpAfrIuG1Ov560MvB9SxT6JUBgLJvuR7AnmzoQAyd
uyAb2XQ5my0wLy6pvDw8pG4/tLLbLG77rJGp3PbWsfk40yfisfa4Ujx7rDvjNgfaaGnolr/W11+3
EUDHEWbQDngNeMBu9EZmDjKBprTQ184a2ch9KNltETczR/p/M/CTtj+BxeLOja8HJinP22+b92WM
E5TJdQ+RgyVUs9ezO8+dRK4vKLm00F8Axj889/Xa9Nn/2YqAK3+5zy6bz4vBPWPXyVWz/n0GP8/N
+pc3Ju10SOPF4Y/48vTCHrM22PdZ5sh4eVnCev9hIwqCm0rgBb1frjLpn4pi7kPQ7mDoZuYoGLoZ
GAdD7hM4PwLbhfsEyJ/PBt5L72WtI5XOD6bzco+bodBU3OSMmFwAErSh9IDMWVAzAze5QNq8mR7f
l4zdGr89e6T124NjzZdPIOm9vL4p2+fO3PMFVQ+oxHBD9Q2a6+zxeOyyOwhaXuWBbjoIblgBhcNU
FKzDWsPXo2rt+xC02xBuZo6M4GZgbADu8eOjPifzGC5BXHuEXwcgDIAYoDULdHa0VkWn20A1NN+E
YnlkU7G+Jmz93VelAXfTs5v963kj5q8fj1l/8gTKI68yYUOqspzXay78ugQuLQAQIIa2Ob/cIgD4
FMHteaPGOavqiXtQspv34/kjGYyHx7KYPRFZQBuPe7DggbjQ0h09C+N2hGKcEDjPJavLm2f/s/DD
lTfaoxt6Lg67T5tlSAz3W4v6nPs+zNnc76zqw7z+88HZh8kA8sQ6/b7PKBSqJZYtrG1zXYAKZSgb
aQAUDNsEwzXCGJLkUTJ8FyW7Y6DrnzAKfq6fj6Me+fLxg38IueFqrT3Cns9Xaz2kLhWSkz3qPLIO
l6duIMK/OXuzofIGXKICBUJwGnCNeo4OSN1FzW69v5o1Uvqrh2ONP3kCbTL/5oD0lQv49dzr+bD4
A3YfH4ATyayCRmr7rGNceipkCQQw6c6COgw9+W042ABg0WiFuAcpu03l5keMzOVmYGwy8gmkxu5i
dW/8xXVN17+r8ePzFfLbhbj/2Qxws+3ovhzic2dV/ZCIYDb/ts8CAMM8XF6hYNlsfdGpDXVfG0EB
YIUWvAMCht0Xld9Jz25Pt5o2cnOrp2MfN/vj8QPhqxsg9hgIP19x8ZDVfZGqPdZA2nDBmk0opyud
Nre7V0EcvLxtx7y+fWS0BSThhtXbydmt9Ot5I61fPx6rvXwCmz+3lSjvawV4rtr+t3bx+SP1s3iP
jstYbh9xzjicb7xKFNH2igGXQlpwVyTF6yVlOzy+m57d1rOeN7Ke9eOx9fzxBG7mcaByu9L9+vf/
XfZ423G7vx+7PoPlzqv5JK1U1V/2vbxyq7ePXnIYErHR1BXQtZPOK2t/+f33F3AJ6+V6fBWJLj9i
GyBT+uAcdoyv75++nrOAZhe/v4DWvCa3hWUu94Dh+lAGwFsLxxNhZJlwwYvb0JsFwDcM+EOa6Sr4
/QWGmhV4IRvu3aUCLkEGl1wuL92BIQRnzJeXzUHHEQo3oWH+Yv3z3mZx72fpNS9Wfx+kdfI2U2lV
/v5iuQWaX71tSSeH/U8Ot28yuMiXMPjEZavs/GL+XqX+8t3/gwoWYTH0RMZ2U6JvHrynLeUQ2fqH
l5OgKGUY2Jr7DgqjCuUO82nn+3JoQqg1c0qjifxpmGjGtvosbFF6keW9Vn5QXRF+/ed/neaL9Awu
NlhUJ/P8n0vVuBnb/hNmrjRnKZ+tP35SlTW3RsqwvTyPBu+nKVBH9Nvmp2/pyU3B241qLQuPLpUE
fAwEnXCEENqYQzcfDEJdKYkBt7+A5lAb2pvDBfAIWshfawncxmBC1cDyP2g8KfDyUviVliybhUIy
D7flCbjK1rQs+hAtgXBgpCbcBnHCBWQMGlCDTix7CW2qCUjP00mkjrPWKPzoXJslpSeN2bGoQbLr
cdspV+Qe0ok0iZcW4cy3h6hz/OXPNWyZ261RkTfY7s0vSd/6pKplYuV16fKmJH7yOfOrzuYTm6re
LKQZwjM9D4Mame84900UyKTuVYu/ss4umvRLoGM7iGRn4K7t5BCwgH7gKm65GyNVd2ekTFnitknN
GrcbWtZMxGDzTuYiLV5VAfZaGaK4CaZ9Zg5nfVRGxCV24L+xoipXDqJRgmUGl/IMTpM1wXefiLiY
ZWFoBi9pGBj5a2Qp03IairNMDmXIDBd1g6GOuEi9UBY2aqqTPjWM2HAoTVkRfqFVl3eB4wd6sI44
rq3wI81wYZaTuOEtOjPyvhOzMqLEPynqpD2P7dwuj6hRRfbbQrW2OQmqtEskSN0yp21VW+lRInLT
iVRTRVOcdkBLHCBWS5zmgy+LKokTt87gflFJgz4/6nI77aSIkyGVeaYLNEM9Fb6bc5I2M0pKy3KM
rjKsZCpEZ9XNtNJRqZEsC6hurScJw6Y/HBeGarxchlVOzeOYqe6lsAwWS42R/hZFKGidIuFlMilU
EtSmLSushqCYktjy+9jtYdHV5bGPaRhrh/o07c763OT+20TD2NTzDdpJbkddiiUbUArK1aRF8sa0
VebLKte4nSaGDW6L1lGUJ5Kg2jSOEq/huUybpBFOgg0rla0hRH6UIFIkDpS/FtE0sjo+TOwsbCJH
lYXduENfFu2xP1jlm4KJ0piZdUejWQOf0x21FTSyeYcSe+gncRyjxvX8piicshGYOW2RMOTYuE8/
WFZvvfNZFn7JI7sSTmAJ/MEazA47YcTzt4MRi0Imfla9NjytT/qACCG58giXdkn7UNYst2p3gG0c
W6I4Sj9WognoSzPI/R88sMJ01iPeCak9n5qvvRBHpROHXZe5ZlDG1pEleuBt4CW27ZaZZZxaRlYw
2YatQo6hQzs9ZnkcfO7CvMWTSiXanHBiidrRNFNIsrQtvamZdOVFNDAfOUNjZBGoa2K8RTmrUsfH
fh3KODXtctqFBsIOLAnWV2QndSkLy7dNx7baNJW+QfrIEcIrGslCBjLjvqpNKZLACpws9CnQFXBD
ywFaG89L+M7PTZcYPyIRVpYkIfKVCwlL3MogadvY8auq1VKXwvCnhZ+G7+0sqWs3Eiojr7OuC77E
uuBI2sVQtY7ZKeVPSF7bc6PjvHCjNCDF1NDgMWXmZXrGzNTLJryp448sizhyorRMlQPWOrxKrbKY
h6LAfixT6MYMKqWBv347MYOBNseRGgpzEqUU+YXsB2oVUwt3YT0barvzpGnnlZgHoknsY6MckiaW
mZkh+IeCrbWTVseldV43WWieenlbxu9Ez1jVyIh7aeLadlMl2USLuPbmbdM2nef4XmXUkVTED4Lv
XQFeAgxrKAYnKPOU+a5tGfbATkWgoo66LNYmOfJrH0efyjgQ6ZFt4IJKI6pKfdYZvWaTwGs89YoP
dRZ9DaJQkF7mXV4VZ1FAeOzqJoyXLpc2ReK/BPsE7w3+AgIFMelsnCVuV6K+b48T+JI4c7kuVR04
vAT/PfFSavDj3La8/KMXNhadiQoF9huF0ipxG1yxqJcqyLP+c9Iykr4THgQfElV21NbS8ATNX3YY
VfwTV7jCR0vXm3iTWhgq9GXYcOF/TwwwLS3boTdC2SeNYUkjwB2ZBjrN04kSNOJOmIc6ckmbUEua
bZHlL6s0FfMqVPhL02LDOGsaNnTgTmv6jnpW3b7tuwTNg8GIhDu0eaQmddM1aEIihIPPKEFmOe1b
r8ZOi9t4kIFh1oEb1KyN34jc6NtZbZGantui1mJCM8vqZEtb/8zCNTqPTdR3MhR9KZyu7oJYwjfw
0OGi6LSMMPF7GVTcex17XatkHBqJ71KUJ7Cc5LhtpJmyvACDzHLD1bSI3uUUB8mM6KH90GQs0FO7
o4V6GYVxYMuhbcDAalEob4LroCtdiqOGR47WnCcuYl5BXnpxZlNQJG3mjay8HH3xdJyKo7AxmDHz
C7AeJ1ZxoWdl75ux7KrIi2Vcp94gmUWHQbZ54mXT2jNsLIM0FsCVIIvfB7EKmcuo0lOTtp0/a2NY
Opwi1b5/lAa0KF7yKEPnDEHjSBcVBrFOUElrKlGTCzIjJB5+JKIuLMk8jb6CHqtSilJh300TP/BP
6wa1g1Q88cJjuy3ykxbF/Qcj7rJoGgMfozd9I0w28eA24aCSpgpQOQkCCrw2TRXbx0OixdQviiyd
YRXqHjxgHORO58OBUXqWRphFoG+BqU9Tq6KmYyU0ALGYTXMWWmFVgfun6EctwjiRyohb4kI7grKf
pHXeURlqn7+Nw0aEMk9sFk2Lzm/O+6T0iUsBcDlrQm19DQqkPVkwK+icKuy7SAZDCjLiXY68iU8h
N1hGN1YwiSAGfJ+nOqpkjJME/JvQ3bcBe6mYYsMj71CX1+S4zlORTRBEVdakwSUvX0Fc1elTOxlg
IXfx0CB6XNhFB/eb20VZRpNKIE94MgytpP3Qha0OZxHKvIshM1jmmKr0zytk9+iVzweVvqmavKgv
so63P6iHQKRNgK3YiePICNy4tlgja1pUuTQhkLGdkBXsSOmK5bMy0ZXl5iFJtRP4CYrfebSPjKOI
KcWnoskg8htSy8pOkU+SZlrGbcelVabFlFVGUbqeSrALNqwjh7RpZ8pa9YrLJIvzWEZJWxdOJix/
jpLGzNw00lof+Toz+MvKptGXHA99dYrinOfvcdJX+swIjFLPEMn0Dzsuh2JCU+x5UrV1bx5HrVDx
NE9wyp1A6daa+Cqzeqe3yzg8ViLs7blKOzuRFelR9nYISYQnyjA0+5ySqIzfYmGG9RkLIXpWSraJ
bqLemBhJDqFAMAuEzrOunlkZ/IwSbNcgtUJghWYQKhY5zeCT8rWng/CHbzCzl35o8mCGexTGsDZr
PEijyKo3uTYHIovYjzNphJx7Eomu17KyM3hLG8OSeBwQjQlE6KGKj3Rp0RNYYYPBgcgn9qQxWMGn
IY6idxBdeRWs1aRG0vM9Yb4koFmWLMq+z50GbmH6IiIhtNOxDHtOZFo5xOA2RM9OWedinnsBqaTI
Kpo5yM+MEIKrxGgkLHDtCW8afVqnJfWl56FmDlFL301VEMTMGXpafOWQJ57zYohMx6sL/10Ut7hz
M8tLB2mhZChdHWbDF/CIRSUbOzCTSci1N/UaA1bihABfp0QF/LNqY7MGx0RpCLFVazBZEzP8QTra
5LO8ScpEZiHVH7uORJXTqawLZBAnEZ4KX6sfgQ2RwrQuCKxKli2EOEKM5747QJH3N+j22eZS1F5f
ONpPe0DSsygFZ12T7zzGHBIgvzVzh1u5Vk6c+ZBCm1zB+u7rOEucILCGIz9pfO1YKW3iWWQaSMEa
EunPfYbT1DFxZpXS0GkaO3VQULiKqDMXoefFjcwUr/UkjEMIU6nR1LWMM6uxpA2JRiA39xXul4Kf
qAudldmPajvfvsxyb5Lx/98SdYBgbknUtwDEJUoCb79K02EP3BTcgsAc2hwLcObXWM5y3wigGNhY
goYz8B4BIyssx6CHZAmwwP0Q2IaGaFD9fJ2mL3smA5CzhHoAH1oOkYfk6cveNhtojoAWg/A1UNIC
NEJXIrTc3NpM07PArOCKOj7lIa7MmY4HO4llkteqjmeCxOZbyJDYWV8ul+awG6qXnWEzw8GF3X/3
DYvXThqIZF70BLKSuoy6z3oI2tOeNcbXSkGq6+I2aD/pkBfUKauwfUMrKxCv4rrSiUNtCPYkSrRx
0VAj0NI2QruTdZKmoVMY0BtR6rCPcyeOavssZF2tJQcf2TmCZn0zaYTNyMxrhW9/MpWRcjlAZHae
scjUUxoF3g8/Mv3Ejfyk6ycorlvbMctYfez7sMjA8yr4Bq7y8JxDLsMd22AsczNI20zZeXUduo02
u9AF1EJQhxGcFY7IC7NxVIqqj7RVfnect1GaTMqSq0gWfsZs8Idd2/onRqTjGTfTJuvcthf5kEB2
iUM1SXISpj82VG5lepu43DbeAoJkGHqXA+YDF75Af4rllb+bgmzzfMC9Zb1UZspPI5O3nzyvs3Pn
9m8ZqwvcJ88FFnB1GBRJwY0NoLSb32LHaVU3GJ22TUSIa2S0SI6gPUcZHDX+oNTb278Nbi3eVk9k
QutRAloJXwhQkk2WYOQG2JhCCOJ5qv4GWJOO3YJE8efU5slc2XaZHQ3KyIJjO0txMeGlhVPI2AO7
AHhp0O0k6FT+KvM7ksqhCtovoRYUQm8QWlEuAJoQKPvs+72dzvIY+W+7qM5qWfmVMCH96D3xCtbo
qoVoAhYdiS0PdM/vbE0kKUgM+YjuumOiuxQWviQOQgkxZn5io8Co3pIKZZ8E7RWRoqlI6w6Ui8kw
+BQ5sVF0tlsDwpRIHxJtce61JOcy1pQkk4EPBOJfkWuX1qocJORYOj+KNWn7Y66sJneNPCFoykJo
ImgmsHb1oFuRw7QIB5n2tAmOSsCZjupBA3xTKGaIGWMxW1QiYMcty9vAbaM6GmQYAShjV5Oi7Iau
d3EBCV1TOxnuw9QJARQ61bw3lNQD7krIPIbkW1QMA5V+AViALDvLaFxK8o7PbDNhb7s0Le1jZSnS
SjIACyAUjqJvld/46RTWHCWcAfPIdDlDXuEwmiWF9KBj0RwFft86dZT0yLEMragsA8NLpnEfpfj9
MABs6Yg44C2wI6vflCQp2WurSprSMZvWOy6Z59uwINeR/UrjWGBnsGn9KSB2Esle8zyFMA/oPKY5
GUKHgfW/HlpYwF+G2qjPNQBSvjR8m+IpRDXk0wBxsJCero3ewaGwqkmQlDxzIpoEy18lIi07wICq
48oQwAqL2d1Z7ntYQZiaEyXNujKp7EkqulmHqALwogm90ilE0ULor3ufH5M04q+zKk5SNyCkM14G
VRQGrj/kKp+FhQWJBU8DUzlhW5jppEahCWkd4C4fIwCUFq3fR4uAinqQjQEbAWCNg1Uc575OXmps
1MyJRJlbLri+4agyGX8tbNW0ctBm7JQDe4NDiB2Oc6VDNBUkjI6HooOcpewH9omIofsAUFh+nJht
Ncm7ql10AEB+UsBF7HKqQ0D2Laoy128hiJXxkNSJkzNKAZvEjX5riagXDqS8aTpp0z7EEtWATrkV
bC2fVmigFxbw+FNsGD57JXLbVg7WKBJO3/eNMRt8HRiSFXXFHE/5II0YK8FdU2Ua0BWctme9WSb1
NCcAEUka9ap2lJ+mrmfWrXZi0atoWrVcvKysofgRg4NJZZilLXKLiukPgzA6NEkJ1ucoiLoFq1tI
nFpilS9Zhwx/ZjOuGYTuSbwAKUbc9XofNjpsSFryieibjLpFb3nvsjgg4VE45E0gIWUySifr426Q
vgVXMAN4kYlvAtfxidH3HXpVD7n40cE1FKet6eeLYMhyPTEKwlLX1HFsgG1pFci4jdPBsQiJPgRD
rU94PnQ/6gScHgDYifc5T5oilKAeSrg+ysFNDajFZzYt8/d93sPbwIiIL3Ftq97tVc5PfTOCRDj2
W82nccWNdCr63L9IfZp/IkHUB7LiQwW5voFj2x0EAViMNR7o3yASdVQSyAOngEvZ7z2RmolMuTKB
YU1XA7k9NQs39czigwfLYwTIEfUW1sCsUFqwk2XJzI7N3qFxI15XmGSivki7FEJpoyjCRHqgrvCe
tkzEa8gNs3dm2eVKBkVX6CM7TsyaSN8faDYjGWTZwysPD0vEtK6WULrJjOa4qBEDKBtwK8OF4gaG
JbgHziVNbP4qivvBAORQ5+9wn7epQ8ANNK5IsTodOGtzx8oM/6QLlc8nuc2sr5FvJuLI6ON0oSxI
76eWH/QfdGF4FiRLRoodSMbUUZWWZSqJFYWpm/khFnqWliR/Y/dNzV1IRBUgILrv0SyO/DyB/D+z
csitIBZwvSDKfLf1FMDudSDMj21ZoYX2CvGdJQy4WvV+cEoYNj53TYhByT1D/Qj9ngzSs+KiPm4j
gAkAQytoLwtRJmBComa1k2RB/SPFGGAS31B1NhUJBeyL9gB7ytjDXTGJaVHWUihVpLIZvKGUbVd0
IcDIcG+cbDzL6yFhssH7q35IzwFRNi4AEKZf7KGqTiH9458yrc2L1PO8QtoAK0LUQwbRg50C7uLG
JWorB2mzYW7um0UvBfC9dCD7Cj+F3DCoY9k+Uy5tmjZzINnyTAkwISsmilLyLbASDEg+7lsI4Xpc
yMIwq1MP3C+AynEFMRYNQmq+YknGPvpmpc4q0HfteP+XvXPprhTHt/x36blyIV5CU+C8/LYjHGHH
RCucjhAgCRACBPr0d5+q7Kquurd7rTvum7PMSIePDfwfe/+22DP1PKkYdX/UkXjcZq59zeclNCVp
N0LrBkvi+yjXDLsSCc1QQ54LTZ2a0dxkG56uEuJPKms0QfXkO7eg6ex8yKpWNfMTDZglIZ9S/adJ
+nEqKcak33Zd+je1SvFZqEi7Mu9k8VasCy4+7UmUXzV2OZcxG/JP3WQOU+Q27mmZ8LmPD1pt+dcw
6fznDA323cx46MrezdCSIuXsfMwimEhlLAMkH6gFUVK2Bccss8JxeDO9yN9gsofsCH+LMxJKreym
b5X3ox9KCNvQ5DPoG78N3a/Cderihw1P2Y8BJs6fGfPzVYEjYi1ZHhpZdyaxqjZasfVuLJie0NN9
Mz25gncQ3cMMJ6hVHUySAPsg9XaBMrc2vao2u2p3ZGJR+sBVsYbKCcV6iMeFGiuRWQ2faWwDvcuS
LbATmzWZb3lw4/h9l4lIq420ZH3Zmp6vlfS+/5KRRMQPnrjNnicSZtyRfRpvE7aNIYh0q9Ysnela
jfmU0Y9eWLl2ZRTLPesrZFugjJS53ftsOSnbxbstl5jxdMTHgC31XbUYKW9sNppdoKMXUjVlL33m
j0u/Yl0ojZoCAiAZVMDzLnWyVcMgRHanR5rHHjNfzCAxY8QR5onkux/3imCMiKtEZ1mDLR8iSecr
g6mVJFWu25g87WEJ6q5YOBGy2iIXms94yjQ5mj7t2JOaoN59gpvAz1OIvm3Tg95RGS9RsUa8L2mz
qWipgu95XMW8GNrjKOJprAe74afI2mLHKgODb2cnxxbbvjoOQVDXnS265VvYbRheIb6b+KidisTX
pTNZQkuVhDY/YhSJoYFx19mlzKB3xs9tk+Ad5iVl2ZS/tAHLh6zaZsPsDauIoYuSHp+23lRQzQg5
Ph/c6z7NC4fp1eQR6qMkgR2g/KXunjRD09/1dlr9vWOWzUM5kkKxrmw2LL4XkU42elxsCj3L4CQ+
/zyOq4i/xG4s8nszSR1Xe7Kv3zi56vlUCWj1ajcYbwofTEVFlybffbPtvx0sQ1NFalqvtpmN9bmX
iX9zdFzEAa7wemvzvS1Kp4THeJJM6IY97LyvBLP1VvZdFPJDK0xHMeDNsbzrcuYiFMo9RNUA7+Fk
aJwk1Vj4+K0J8WjryS0pPdsm1eFQDCEbLzxreHxDvW2iykIUhIeU4JeP+0vkqFEzc1ha0z20ZTDb
sDzaWSfNYYYNog77hJG8bg1Jx5suMbI9dBzW3gAKBMp50fOuBNwxvUSZacN5d5mJD6mIMNrvVM9P
W5Hgkw233WpkitbNBH4QsrZYE3yKMdiKxiQ1lGv94uEA/xl3PPkM2HvlG4ls+6bHST4DHxGqlMMK
FTlP3LRBSNz8ZxytcfckhhQFO4sbBjWt58uOH32A55tTdG/Ire7XhFuiKSnZ2nMxhQDPaioyLBPR
rrF5F9m0XdaGLa9bmszfMnRBmDPB9hDN1zZnUK+cfy6GwXVluuVRfGpcoouKYNuFPAp345F2DNZL
xKX8Gk25eQ8Yl6BuoUOQGr5loo+2IQ0eoUaGj8C6QsK3arQtByegI4BIaNNLnHXFn1Yw+SzydhN1
NwY4TvmkDPYyHMaAptQZyKQqodt8/NuS+xdd8v+zaIbB7v/Y96+AzL/wLV8H+Y9De66i2d/+97/o
lj+u+AikKYoACV6T9E8ECjw2TSmEqus/UDtiEC7/EM6gqeHtARn+OEtZnNIYf/QX3pL/QfEs/i2n
gvfhQrzI/zuyGd7T+i/CBMBXxFrw9zPQN9GVhPo3IWSMwp6x7jc0nzQ/9V6TO9b16X6/LJBiq4nx
Kfwc2bA/JL3h9K5xGyR43/LmgcTUwJ2PYdwAbhBP2M/Ety5Ooh+NV+MrsKwmOsTxguk9yizEi0ZG
cX/I4fL+HDDeJiXx6DTocQ00bE4tRgOVrcvjOBOBhgvnCu5DwfqpFGk6PCU6nZZzbOHXHXZsGu/U
Ax7A4LZP9DtdOtGcJgdt/CQ7FPV77G3thQdrotp3NLevPR0HFHwiaf6akFipw0hJcYQP42296kFt
h5XNue2qfhhpcmDogXi0h4Ysl3yHNYddlg/0uOU97V5cOk5pNUsMomIhaX4XSWnu5dip6dgx2AC1
WvciL7fGTR8EiqM9Yv3ullKqQT0OWZqcPJS29gmmVNfIagdBhFlj3hITjr6d1v1xWhyWmQyS51TN
NqxYZhbsSeVuVSbusAv1okotW75qmqkWLEZf8GOwWCf76wS6us9BGAJ+jeTja+a27AGeTbtkR9e0
OfymBEzDM9As+sllK9YKZmX/O517ebsaBqGkm+DZw84qdGVT5YfjuFJoPYWRn6kQHHWFZTDR+Jpi
zIuMpgWQIqB8pe+76UuhsLycMsnXvZ7sIJJybZVQFd7gE5oLF1mITnsH/WIOpoFFsI4ozFi5iIas
IeTvRTg5louacRdMuxYwDbAebRhJeefKwQb7CRLFNSePHakrIclCbWERajAWKdf14HYcfwVlY8p1
2FtSFp3ZQxk66aEljFa8OT2u2DR0l/5kWXHb8q0fT3gi07XsMfl9sbDlWjTVVNnKw5MdcHsy/QDZ
OPoeF/AOsI6trsHg5jSEtcSzV1jgXlV+Z7ErxcyavUIzNp+5zd0KAzLeQ+242EbsNxgADnM+5g+h
te2vAFONVVizhue4NW1yGFwYPnQh/S3IB64OgpPG1InJZnfYre7ftiyePzqpYGEPjWG/4rVt3WUP
vPuQvGueoDhhj2qZ70hlVbLoMm4IwUo05nDIwH9scHjHFMqeanJ5Ac3Yxho+e9fd+rZtopJmUyBV
o3ryGPdZutQcDuled9inL12I16OGtDGUJmpgMS9k2zym6R1TRDJHpJyhpa6gsHL9I+FEvZN5Hq6G
k4pnjFHp9KH3xADNMsVcd9HA4nJn6EznYohXc+By6/OqaGNO6kA7fNSZxPmXpMNUUOVhnD+mUHCI
pekK0SdwMZ34tjbYbWLNslPhownTFY+oq4SYGwnzfiavsxWWVH5txS8NctUe96ST010IUXrlXRI4
t2DEzHNYSHOf6pH0dRd092trUsgXoO5IOeK+h784GvMid8eX0o17fgpdvOoKErv+ucC3+oE7ZosO
kVLFcO5RUTh+ZDHeAAvDTppsMn+NeWehdQwgzSoIOnlcGixYt+kqsl++9YkrqVzzu4EurS1TrccY
Zwc1vTyMup/cmYXrvDnAV1xQUKf01PNGr3Wybs1JZzpXl3xIGP8fWwws9bVlU7S9/7sv9s9Q5j8B
1utX/GWN4ZVuDMYYXC4YCRm7sqh/x5z/dgz99dyBnDFg8nAA/tHhyfUlrXAg8PbKNEI3z67vVf+r
xeNO/gP4cxRd2Xr2d3D6f8O1/zKGgev+LwwVvJPxan79E3XOUIevr6RLYwDdIFnj5N89lWKW0TSb
scQjva31lExOfZBGMYV7i/qoSnMlAaQKgNKPZI+GnJc8c8Xy5OGbt3VmyU7rgcpO1xK/hOgeszyw
LC69FMcVxge4KhPr5Q57v+I30ex0URbb6uZXtuEU/0sSJvm9XejmzjlQBHHPvdQ/I4/+XPVrQ3kJ
s7z4mSQGyE/DlyexFSjLHVYIJZx6a9kA6crnTWlVo97TtYfQmAnzwbmHsLdBPsSC3z1A+27fxIYF
gdE5AhDGk++kz/SP1un+kALlfJp021eM0vmQRhvklXSfdJlMKJkQQ0WLssFR9veckApXTYHmgHlQ
LmjyX+NttI+TgaJfazvIZ9TQ4tbwNjuFPGwPrB9WKNLdrMtucVgUmzV5gHzk1gqcU/4ZWffOY+CF
8NLmUviJPjnp2VAyD45oSEN/2EUHJTBd7HaChmlWNH5Bb6JsgYs+5kPx6JhoP2gfwaxh+ms29s2l
bzb5lcsRJAixhTwnuS8OOxbC13aN8HWTcd0hK8TvqRjfzaRUtcO1ASTQLTeO5in61baWScOzC4Ee
dIL9o9DJ/JH4oW6GFGJxEiQ0UwC9dZP32XEApHALWBgAVmJQoRPnXtVs6WMj6H07qNc2yRRkv2Li
dby1Erv6JG6hHKH8DWI1n9PatDWBS3umidnakoDWu8892SCr5NNQsY7pssFnw9pL8/HRuXW7cQxX
a9NX42YYeXNZxERKaBTkC8/XpuLuSlOlHea6Ph9OvGkCViaAMSBashuh0Xi6Yt2PV1QFSxnH93MP
uYTCvSSAmzYFcpuN9OKSnQG6Te579L86V3y/4zZ/yGyf3EagB8tO7+iLbopPs47lvYj9+LXvmHkQ
w9x9hjTkc7m7xVz03K6nLdkBBqaN/Zb3OnoJvR0ry4vmT+eMrV1IulPfDxngnqh7sDnFDUhimD9b
+9Qmhbs4KDNVQ4K96XfVHidj7oIyIyQAis5QLF0E9w2rKaBYMGYqHnERDNbYIgZK0WU7GsS0Y/iG
tPk1zQr6YomPT10nLdCv/TVuuSxTFA4MVkOz17robxagvbcB9kDdx/SHT9LuMptEvoiOe7A4KaiV
YcxV7fW4PRb91hwSWAd1RNas0jw6oaGax5lk/RHifnIvKOGPTvbhoQdCX0GEdrehjSBkgg5LPweZ
JhWGVn9xQLNuLTCWI2XujU5UHgarMPCyvb9iO3MFaPebjIt8u5WSa1l53s3FccOlv5ERgV/F7T5e
dpl+hYA2oUA1MAmgA2xvcxhEGdr9YHaLS960Qv8otlhXosOXzVM/4d7Z5moIQO7LjSr4L1euFMw5
9FJf91MsKyF7GDhkmrqLmHJb50Lq7z4He2Y9TW/VRlRFwdPfDCDYIjZ9xqv6aOnInuwOqcSQrK0w
MGSydP3gvm2mC/uJNTYSR4lXyakI8RNzJr6Xsi9nRfzy4ahq1lNOcaNClZHbLfO9oLXk/QNfPKxc
KzN6ntdt+KnSXVZ6hsVouzS/F+uqo7rTUQLEp7X0BYwqG0tIpdADDsAh6R1YZ1SfOHGpK6XBhXze
nARnTaWWZeIpSLIVYNGw3GO4OrshGs/Q5y7QAh9JwEQpcPudIVGCpYcAo9r9G/ToGws6Osf3uIva
9cAF+0ivsk/aHEeWHrs5irFO7OdINw8yNgIhA/1lTuYNoAJGWW3ryGIO1c3J0ehovMC/D2cNnLRg
+59p+yUChUmK7N0GCmAxOtJpPQ1rfF/E07HvAvxVc0hMC86puB2xKphUY6FJbsU2nAZAISJMJxD5
l70bocL0D8UUl2zqqnHlByOTI/jORwhzh94vFecNyscaVwQTIp1hR8FaHoFeuBsQFhZaG/QhRcRL
0m0oDvFZoRFBEbvzQINJuj/N4FA3WKhfUeA4LQldRYkuBkbSxy2w4V5tMD6WfH9OjE+wSo7JITbN
swVLDiqkf7QJKG/ZfVFGHSc9nSbSTTWW2vicRTp90DprPkkMGvWmVZ4+0wnNtiHK1X0h8leQ3BM/
KKpeGWMN3HePIsgSCpIg3+dqRTE9Tr41x4xrcpjVCNtMsuyQzfx3jNjBCSh3VIWe3vWp/HPMUVLy
Aejp2kDiXqH/XvjmP8TWzfeiiRzY3im5KNuIx3wb+tqyZKr6ZLjZCt5XW4MYBeAP6PtdeoOy2JS5
txhsR+dhGo41HZqzHPnjwKa9WmbwxYoUA2gJOR4GwewBfAye5Hn9FGG4p8hesEItH6FP6mngjyYJ
8Vl4PuFhGr5kkYDmblyF4QXgcy5LQIi2vA7HQPWTCjX0CPnsiP3ogW5RuNeM7VWn/fOKvsizPqm2
HsVEb/J7t66y3lZ2s+zIbgj3HMnkzvoYRXLV52JJRFlMkfnuzYC8xr7682xVf2/7nf30eG38DXjT
/iRm4UAG8a09JlcDwc8LfW8A6o05irhLWrkcGCIMpQEGDNF3jO9yY8whs616Q5aEvHsW7tFJdAu2
ueelAMD8CwDlTd5H8WW2S39ADfRVn1HEDvL0h1jj4iCjhR4yHyFRsDDdn3xTvNNNZhVh4ovXYJe7
DtUPXFUKxmAFmDFMTgLeHswT4O3hygAcuwSNqR3Dd8GNr8CwPCoA0OOagY4KDjUwAW89JXerD92N
dtNl9eSdtu2xiOwCFccdm83qqnPJcxZM/GC65M4s2NhNTMmJdAGVIia/3ejTexn8S4jUy5LxEVMK
xf073s46P5JlqDcsw7+7CC2DBJLXIpkh6rbh1K18OKt1ZXWDMbWE6oAwxTQjf2Oj/dW1Ftu7xiA2
7sSXM03eC6hXGaIkR2u64ryP423ORl55Y7/ngFAruQ7w5zsGpleY6QjcM2lrSB0WP1Mzjfej2PRN
0ButWfBf4xgjFCjpn6KgWwkwJ1wUJFlkvGxFVvrSuOKx67IEWrWl+93UMPfkGJuOam7oARMxoCBB
8pMq1PApY5hoFY1g1NJo5r7KEXz5mTkoYWuh4Zq20rik7Ml+DYDMzwN+YyVvUxshwRR9i8FLlVkB
KBtrerjsUE14uXgbyJkqboDKylSdhUNua14GNh5aXNOo1HYF+qthMlXWGOzMe2NzQCL9kDzDC9Y/
UiLxDeNQPAqoXPdzBvfJ+k08yHwLT/OoQ3I2vQ2+GnXe3zu4nT+izTdXx49eFIsWdKNtvcBBwI0W
i6zEZFDcEeBxACEADN0zopITYl1XrUyxm411b52Z17aMaaAnt6b01lGZvrndYuDROi/bObPHrTXu
gAjIU2jA6sD7/Nj8Qs8KCaH+Sc5zNNZICBTrN7oVpDuNs2Ao2iT3N2Ga3HaK1m54mPZlv10oJTDw
6bZHq6zc0DN36rYh0M8tC+5M+FVZpDOFE2qG4kWkrfFn3urdgHLaplfo/nhgEBiiP1dum286EWGt
AOZndyNriIeNv86wW5iU02dCVJ6XXhFc/B0pC30A9dQlN9Fi2vx+GIa+v0WtnsgJZbwlNWkBGoCH
AGpT7kU6X1HoGY5xGe2RmE9TnnbRMYaLnsFuyC3/3m8w0180Qne+arZpIy+b6wBhpTiTWblyAzWw
4GHPc3vYpENyJSztGL8pAPjpecyLllRTJlhWL03vfmzbWLiSGdNO0DZBdl8Y2k78tKZhRnFFlqxf
sExhPyttyLvlEHAw94gHVsIxEirLPtJImK82JtN6QWZsXaGwGXiiWDTRppnNlb/rd+DPJWe7shAk
3bT+7JehB+ArlrR9bgw3403SgM6/hAkpgPPaalqGfW23G7Wqcbn1AuN2Mhn8XAkiT2DHLDJycpb1
1BMsMt3Q/tr7VV6SmaoPDX+2huO1PgsyZ5di7/OnxhRwxZbQHnF9SNUxZFbEipRCSQbky4qNNE8b
9J6vrSxqzaD/pfRSZCTUqgl52REX1YqR116TxyvLHyuaX0Ti2NkCvkk6NzyibVylJmyzppneOl2M
h3yx9oBkF8oUX47MUfuytO08VOnAH5RfkRMdip/CueKc5uu3fktsZQib6iUd6FMsbPNFRPkXbfA5
p9G8QioeDkbMlRL2hhuJOMLin0Cy1iAsKeKI5JYq5C86knx1Ma26FFlC6vQ3n4/jcW83dQjc0ioa
0ud9SN4nZLqwJYiq4HFUknE4xWr+NQ/5YRv2b97zB79338Wyp2lpl22GftB9w6V+n23z1AwAJAix
PzUEjVldsn7+E6Lf2eQ71DeTndfOvecdLsDGKzOHOm0YmHtPSwi1l86OV1aNfIv76MW66Nis9HHh
iGbOpr8R3P9C8CwvR8mHh5i4L/As4VdH5kmm/kUFe09tvCG2SKYKcNP9JtytYPHTvBGJfNr8m8cQ
Rqy6UWLb75IE4YBhxTA/bOBqoeNKuz6HQb/tvPiB7dyfEyUuuU32iuXYkPAY5tF4ujbBvj0b+7sT
4Ojgh+gCrSxJDiA0jyi+a+Wj/Ieew22zQC6+xi9Bq6RHIrpTwLohdfEx7/h9ZPuliJP3ncPBX337
vsNzqYRvoe2Kd110f6bgRG9p1P+A/nGBtYp0hJlrs8twgOz/bZNxdFjS9bRE7CcRja5hMDfllLf+
uEb+SvMNIBCg1sr5gY3pCvMwDj/nFLdj23f43Cv4nn5JL8sGWMci6rvkIakHh48c42+KXf8Oa2oo
dyyuZVHoz6klx2GGZpygoFcx7W43Hd0VjMCApB1SFsgeQ+Bc4QQlL551r73Knl23nmyWTc8t2DIk
wfBbLvIL4+0lxnRbBJAB+O9qTBkwVv1lJO48Iwc1sh4OT/wFLsdDtMmHTm3fNuvFq17MQbeiZnF4
SLh6TaK1Rh7xplmjC2JjpzZM0E3z8zRZxPwADW1MH0DC9aco9rfrLM6T2G+KZcZur14R2aryQh9o
Ki8977/ExQhJ3+sbOrU1XdP2DuryzTzSUwTfNXHkVeCMiArA+a8tdekBgGlyitL5Ruz9Qcb8JdmF
Ozc7HnD0eVsyWLmWqqzEg1/pfXoqAike19w+Qke5QLJ561z7KTAYBrToukD47KFN0uUu8sido4u/
T82e3PIx7s94B289NagY3drTumt2XwMH5U/ATsZy7Xo4xZHLD9ijkPugSZXiSAYkfTYkBMVsnuEo
x5ALxtt2QvudZjDBgH8eQat9QR70UHSk7HJ3X7Tia6ayY/CcvyyygW5BFAIuCGFv1ELn4CezJhWD
ynMTxvSG4uiEDOZ/qmZyhsATlYOOD3GafYHjc9nTsUJvk7Ul9jbYIj2CfDQnyB7PIlluIG5hC4dC
eUawHJshgXG9nrPe9CcbsWPsjSjnIfsIafPmCL9hajxAb8KD0oIMSlX/kHRJNUX8YiXKlXIzOEZ2
w644g+EYasZLV/CDLPQ53SJyT6aHabB3xltV+h073RVaSmlRK86rPhWfPXT4aCxKUMIFpgmYFgLs
xiTHmlv53Q0J7lh3cmjZA3ZGlqVPqNcl8JDaZ13NZszxhiXkHsm6F5hnR93nh31+QSLrMtniNYpD
vQbzEuMXnvLpssTY1nrM6BQjaayOCCgsZRQiaIVDwsG1ZSl28+CPWMEHzBD2Z9GEg9zl18ljFW91
lx+pJCBfCIAlF9nzOsS/ekPOgYbfIP4qMMYtLL5c45kW129whca39WvL1ntJ8dEd8ocwdl8aZJNg
nhUHnCsATTCaLZKH9nO1Pbg9/wOo77324jjTrc51+D6N+p1ygFoCJN005hBm+gGEmn8qZHLos/l2
7+29x8zBFoNkbfptC0heKdp+74x6XCli8Yu77W360HaE3WcGtSMTEDEmhVg7E/KQ79n7PqWPKpse
+j3eSgqbGxVfz9U00wsGiW9I7B4RPUYEY3iHnnbZcnMSS4usnJCIfgp/hyQ3QJYcUi/i8iC+lvhV
iqGejYTFib+mzNV234WFlcAAvxSRQf4r5TUCSUfn3V7SNjKVSrKbOevpkcYygT9sfmpqZJmtrly2
ZSkutOkgrdL0Pd0wUNpR+qNOIXEj0Tlh2Rqnm9Gk+LU0fVNB3vtYcAnqlnt28rk7Yx58V45EFW2m
A0hJgXR7jzSa48+m069wKbl/41ijMMq26Q6kEdg3kFvQ06YdRI6sMrO4mGd4tkRHX4xrYNMegENv
+0Iq1k6gfpYr8XYEGxuPdTwCEzt6QsWLa4o9ObagsobbtAMRddIgkl6DQYQB1wOHWxxSn9OviJ41
pmpTTRowRhn7HShb0TpRYR1WLi8+Byb8elRqzn7jqBb2MoTVv9ioUEh8csDL5YbpiZWuAOhYSp0u
UDhHEtwhl9P47hNJVTXidIQBm1TRo9MZrx7afIS3wNf4FZMzTytA1bBi473Z3zY27lgcpSD6yMwC
E7ZDer3BZyza13i74kpOAG5FeNGzvILVGMRZWYvLCIuzxx0xptlkT30TmLt0fMhpicuebIdFuQWC
fl+Q07YP5kfcpfOzBw/0SDclm6qnmHn/nlT5H6zmf6HU/z9dt+U/vxPrb3jN9cv+st7+SKMCZxoW
yNVkUcKvx7v93Xoj2R/I9cQR3gKN0A0OQ6ZAeP6KpeEgyr/HxYCdI66GF6n/w3rjf4DJub5cPSoK
nDTEcSjQf8d5Y+m/HTIEzYTlFIQG5QnCbkn2b86bVo2hi40r5gds9PNqMZsYnvyaCWtKMKZrCdcH
OljPc3RPFb/3sjtaiK0ErlkVGxw5UNqdAjydD5x1ovakWUpeoLLTEUB4EA0Uea0OU7ynx3zn7Rl7
OEKe0MARap+ienbdgA72Ok3zzY6seKXjpj3ogtnz4nh+CyTtC+yFk98cpB9EXx8RCgVwwvNjNDkw
30Lej8B1DgUd/WOxpgjWcEKAwrW6h+Yzv0wDwzEqu3hG4uG76NcaZRu+FTuaRvhjToX8zlvRV5T1
dzttsDqrACgn5PEbTr9oTmDIAUTYtK2DA5cqchydISL3atYue/Sg7C86AafPcvPbaMYPwnr3FOVd
+J2R9kdcgN2NA9Wojaq7xG3irtyeeOz4kt72hVfPIJ/oxSAIXPXcra8tMwO0MLHRG8RtonCgGQ5x
SqUBKCGz57H19Y6zPfiqsfZ3ms2l6zYDC4CO0fO+YXmsrUvFXQE7kOK7puHeziG5x9ma/XDwEq1X
GlH8tkgeIXWfLAp6Kisg/Y1Gvg+FiyGub7F7kipm31HVkwJx7rA/DVabhwRPBXqdGRHKlyy5OCg5
9smFrb9vJ/abzxqqmcCvcD3Es98v/8HeeTQ3j6Tp9r/cPSZgMmG2BEASdBLlpQ1C7oP3Hr9+Dqt6
5nbfOzERs5+oZVe1JBIm83nPc3KRjsXTqIQABYJx4mRnRhZdFjctbVbu3ZikrlFOpmsMKQ6XKSqc
N55b9vzVdVHoKR2UKkWsDphpzHXtqVEj9TK21rU0FeEXq5Y04L45yYOSEgdBPDEMDZvsVLGg9isq
7bzm87k4MEwx70bnJmLJktqP+mS9C9v6InTaXRsAsPmS2wbUV1MshzWyXphk6Nkh0UW5qwgcyNuS
jb2GyzYq9Q+aaF7F4Nzt5zV5TUIqH2tF5okeaVOrctes0vBC3Qps55bXt2Z8WFbdj/hXjOhaqzQJ
iqG8hJM4iUw9IaKBP2J21y9vVpOSMRYs/pJjOei2Z9kU3OPIH4qMQmQ0b4xSYakOYp8yL7Etd41b
SfYmm7NlZXfGaO1yRrN2Fnpz0T0BTrvU//LdrOrILMb5MkeJ25tBbzyM1WMjW5rXCwqZb8hkf14W
Pk/1TZVp9zBkwx0+kg3uih2Po2Hbss5RQ/1IiY5YJ2QDWXpzxX7xtgirU+Q1ZUFUutr7JEnDfX5r
tbQN36riHG2IsICvajvm85HRnGtT3N2NGZ6eYaaQRkgbgMZ1h1HI9V7G/NyY3dMG14blN1ZeP3Lb
nLT0frntB9SPJLOfY5WOySp3i524zeAE0GkbZy2DpU/vYKDcGtnI0q5HIYQXJ38ETxVA6pghajI/
Ty1jRa3oN0Xa7ERlCdcKWz+MrWcrZ9Cedez8Faf7CFUdsjBdRnfOkj+0VpFHsNtaU8t2B7V5q5vp
Rwmd0G+4GwNdDMd5xu0055ey6RDrJzu4XLphhva1MFCJzvkaGt6UdAOEWRnm1wo6nFlCJcjK1oqp
YUOd9a9So15f+tvUj1goCrqSUGmb1iH71jGLj10RM/kvcnwWz3BsxgafF9aMzO3jzFPUxV+6/BHS
/jdR1K9y4aPSaNRdC+K2lY1PHY6rX5qC7ZM1KA+CDeAPHMSDqqjhQ1uEib6JdOWSxmNl+DcRTLOB
ix/PMlwyVmJKu5/qyjI31pAHUVRrL/AikG9FV70pVTm6umhDkPXVeQDa6tizaOtn1nbOWRjJlg4f
49JeX/227jTEBDSYYNvOpq4+YjQrXfD6t1yx2QZjUgomZ6RQP6qnNkmTW6/HOdgRfiShp/Up1Beb
UqLjp7XN/LJ40vLpnrjYi/vbwGjt81MTluldyOIsVeJn0rvQI1l5bYqK9vJnUhmujKNHK1kYtVXq
r52Y+8gMDyXdV6jAndZTequM21h3bGpfyZpvKNgzw51v6AAYrg6rAtzktdW07wZuwF2igZePRuBC
x82dLN1nIO077UIHa86IBFdBuc1KZz+MLOxGcSk2zlLSvjPMgkehTiIalgaxZf2NygNtSl8eZtVJ
f8Ypp2dalT9OW7HBadWtFUHwS+HSVaMlrsY+Cc9lKZK75oaspu1CVlXCqTA+Cpvaq9kUl4Ks+WVd
37tb5M9GC27zrS2nze2io4D56ozTCVkRAg2R+v0w76XyTu97Z2RWRNNsfWWytUuVdxPYa2gwSIj5
KVIQQZVtQ8MOPcMK2V9Ji5SnvLb5uBXVHKyRye2gg5RZI8F3fWdEwzGpRyYGafnFBDCncNOd9VUN
BmY0Uym8pczPTiOeCRDfQqEcIMoODCGuFWhf1KcooRx3KOmlGJH6gZHjYhZ1AObvFtZ5tehRLspB
J0OkLAJz0yoXyyl/V6Ldzoq3TDvZTtd0UsdF/DFD6Rup3IX6J+4yj1xBwxjBVH2Wj9S035buT2Hl
eyD/s0mTx2nxtdGnulS5tq+Zt290O7lPB7FB6XOPT1C4dgxmJJcbSArYaHU96rb4HBvHyQhTv8i/
GzUJolr6elcTRdXMcrWVj3xiof+R2DblFjpA8SwNf9G1sxOSSBWKEthqF+Q27T90dqkGopxCo3Sv
cDZ0qV+XKd6xodrOMx0ZXQP2Uaf6oOozHaVofBgbZz+u83WMx5L6LoXX0PnhpvVA/ndhzmiNAsMS
gESrbjIpP+StQew4Wz4w99bNXfI4qAp6Zqu9K9vFx0fkqeaTVNrPNlZ3Rgpww2MjUpOGG7C90BMF
2+wfdDwElpG7QBbBMuJWKhw3FI2nNUbiVqpGATg7253F7Dcv2Fb+2rl5mcvuTdeW7dAse0G4I+vV
w3uA1KZErpbvpj4NImsk6IbpcEXcOrgVDL5eJiBONnh0g3hUiRMG5tNyK/WoGlgUPYhqMhSvmN6p
03qFmVd7Yyys49wpKX+osxz64oevMkD9tAtvUq2hOHNrUV1CVZCJg9kxHnLG7NI2ZB4oDa7mWLRM
yqfUNwZ5ri2CmjWx/C7WHyJmcXwT3UPDQmPsx3slvjFhGjnNFKBxUDeO2uFv6HbaLD0T1RaA5eNs
6NKr+qnknihqD9fO4Am26XtS2TdcZOXTWIrSh1ZxjmhRAGRGlQxrVuTTYiRvWvXkwHz1tfFY4UWQ
o74dlP4a283R1PWTRZV16nRWnIQGAuVfvxApRM1VtPqDnYz7WU8+JtW+74diqzgnfYKtAonWk3Az
8NnnoiONsp+EIcbtqvY/twf6thAF74NqBPJ0CsKO56bUA3XNoFdrdZvVIJ8qb20nDn0kAZAGBRPI
fmstr0Dm0NEi35YJFbLOPqCG3yDI2o9DHMOqJJqPqoZLvSbeSgsfp9V31H6V8ZLsWKrHXErkFIU+
vJRG8a4t9oeez+EBINpnIsAjgMlbpKevBtxC4piBZrFYLDPeGTwXxrV0XBQgvDkSIk/DCj97OZI8
5BejKohKyNJx0BmM8UK4sy6Dmy/OhRFeRHQJk4+yYkEi7vKsw02oBPQO37sRZDYXbqPXtGjUDyPK
txmlmz6kzEUSnqmVL0ng6rVUyLDbbVXYXh/q2YZnzGdjktZg0rATvhCpPFnTGpRJ7dZmsmPbup+N
wSO05eKhUlvUOoiWEu6SirdGSm6bS9PPiDV2/W0EKsIHq/lIC3txS7u0tqt4oMttMLdXbKI5exta
SIqixR0TqQUp7TfXsk5s8LYhJFCCwgBmJXtpxt5LFmufzM5FLg3loPzLAWAW2mdniftFWF9a9J2r
5rwzcWdtmvQwaK9GpX9KilJDaTyR3wIZrRZvbTo+qQL2RRbd0K1qjA/QvPDdjhpepKWdNspm0pfd
ijVgk9w8nk3bPrazFb7EVUhLAdfYcqa7LLc9U3+/Nfsq6IeIF2ZXZhtdsL4yIrnymDCPhgAmlcbb
xPOZdjPsJTU5Lklz9LsoudcX46uYrcSbk+ZRm61tBUFycKbuVW/ih0mK9jVVs59bMzQNM8bBBePe
aUdd8SqXngpJnVzCQf3pGuXQJgXlwxIxGqO0NGx/GjG5JDEbZ7bPuqlfciH8Dh8XNGBlITurdrz5
/TFSThGv0vvUYbsHcZCdS9C0S+20zq1uprM6zVsn8UdkRmA6KV7fCztdZTuWjhHA9MvHvNe7rWOX
8VtvWtlHSOUWH+SaEyvp3cnMWdb3pFYfStRTFxhHxUd7Y5/HVXH2ji0rtFB6TS7YhZO57fNVORm6
TaXXUAaAM8VKisrD9CT+jHVc02BNy+mSpcZwF8kWrEyuts0NVTUmjfxuoDETaS0QpTaEU+Xjhqu1
U8U6dyK3ygAlnH2KYcv2QoJs+VKoBSUSW+Je2uFaVc6hGSU7rjTUHSVltjlJWXesLMHva5QoBaMd
qpfxECYXBwsGm2+lD/p2SDZjN2K5zFCtHmy9XSO3z6O4Qa2RJTdPotBwckht3CijFVX+SPxBxMHC
4nXgOZrwvelsRQkLzf1q2GgvliicZjdHI5ttQuh7OnaRWBYvzoW5pRdeB5PGw5tFar+Hy6jFxWrq
XN/MqZkEa6fE1B6JvfdLa7VHZ8idp6rgTYADTilZklU0KdUm4orOCkEpBE+sdQn7TnETk0YFoXET
7bHpjJuxjcvzEAHgAddk9ZUIKcf5OHXKlN7ZNyxgiw92XZ8Q+yWZt8xSYQcJILZZHC0JCjCT0BNK
uLw0ZRUbW1NwL7W071h2YjcE8am7Y7SqvMAQlRHLApdZivZt81pWg96q6OpB9EtmMEgYMpV+lNQa
rT4rowHr6SU2H1QQMovKT+k0qzOrXY2popquGsaGxpqt9pIvfTMF+WqZ82M6yFz7ZQMXW79J6fD4
YdYlDjHZ7fxGz3I69b1Y9/C1xcAabJ7cubWTvb6Sdz40YmhD2MhBO4ZU1XgyJdg3d2Wf5uFO9gwQ
AIRyggo4p9vzDPXeOeXQ+Xpj9vogvXGmLAKCZxLe02kkEwdJ5Lsw17Q7U4aBL0RAsbbumGXyq5KG
iNySriOTnxm0e0stLQxaacShazTzKIGSQ9Z6Sy8psVZMNu+Yw8jaQ92sPJhdbvyWtTN86XTzros2
d79VzwoldzLA2raOd6Bc3aFWx+q91pDqQvtK0JgJckJ3BxjFhJfJojOeqMt+V+pr8xAnaX3AdRJd
8Y+FsWcDNSQbc45ggZJZD8olv7FlcfLGsKU7jnOOtb1TW6jyycJmyWMAImgN2T9kkfbbm6ETMA5z
Hute2g8NwfpZ7wd5VYUm2bvh8zi0XY3izCyk89pPqbw2JZAg2+40m9xcdi3F1ZuOblMs6XIADatv
3/5EbbtOpHPP/klSO0/TAEam2DSxVQmC+gzocrZU+3VmavVHbW2u9SnEYZEYcflY0v+6K5NW2TbY
CY6FiNgvaKdEpdPTUUgF0MLCGZjrwpNublUjhaCL9MeMx+Wbw9DwkGpV9Bj2LesRSHGHKGskbZMs
xi8F/Z23bsDttikS4GFvCefoE7lbDFfI3jjtOu07s3LYyn7Uipc0WyQxIwpdmklxdVkZEP5qUXnH
dQSi39fpHyW1NS7UaR0BEPqOVwyfs7mFVbmoaBJ6v+T5wqI9qocHxjEaAp8uEu8GJdl2k5u2ibaD
/vUrxkhWM5HVMb800JwOhcb2bRU6HaBqAJHdNBJ5NuP9eMIfE8M965M67jWnjTYZypQ1FnfoMnhc
5YbY1ai/rY0xDPl2mLtuTwxnoF+J5H2r2SDjq1FRgfiI24epjVI35MCFE8nnYlnzozUaCcysWRwM
xuzbhGYP1j4Ugl6BHu9XyyhkM2FlNq3nbXQfRbZ4nIySDYLAdqEzSXqaQcV4BxpGt40GOZ/zgZ60
FdUPK0zwRZNNyM1l2Ec5sr/i8+6vBk8Ylh0tTpv5CWOjBqMVoWdy4DFFXymoViWsJzNRtje1Oh8z
A6S5sVtqX0Yaug1kC/RmqdJ+C0lU+8swxWc153Uq0x23VQ7Rmb01i3xsVVbC1U6ZneNMdbAU+a7L
cfKytLG6PCicZT/AI230kGXHCjcdrsNpsrsQiinV3FpUMHoZk2wKHkgDqnY8iwpXkmgXyeYnM37M
olde08iIC2Z+k/mSAUhOhuaP+n2I4enN7NLjYjft10zV8Fwss/FnYuFAQ1uodOdrPXvLq2X5zYXB
7FIwvw4XxbNnhm4tpfGJu2ixYI1i9D4BpocuZU2YlfOO67OIg9F09LfcKtMfo5fxXZatxrdAYYTk
yFIS38pE/qyahvZuVk59MTrVAFxPO+UzQtw8eJYyB3GcDU8wbmW6sRVnvFtwZFwnqw+J3dXe/KKK
mR30hGXsDYQboDn36izMn1rLLUQzNat3psTjZ9sL4ompb+6MMi/2diNVuAfFYs9lrczrGYVjHZ4h
UKMhPC6LwLGBEh6R6Ry/LW2hQYcWOr4JUIaiuot4BXphnZg3xwnuyihxAjU0th0P00ZF98KLvNik
zu2WnJN+G6/NeZxgbtOysal0RkdirdS1jcj0KRpp7hiR8SKLNl+mdfbn0tjXuhL/9JakF191x56C
oI+vrt8zvaRCuzLmnhXrZDkk9pF0HgulYzNLo2bfcbICawU6wwSizNtRN1Xhs4lYfWcKM6U6V+C+
q3vTN6tlvbe66n1O2t90nPGCQPXoTcomC3EUlEvn6gD0XqZFBxTUL/RcfCNsjE9rGQiW4lTZmsyq
h2bYRSjug9pOCWIm81kzufDbMbSQe6YkLQqgKJmWvwzMjxVboXuSDe2dWcvHcaJVQ/oIykSF5wu3
zJFhBHBAv+7USnlHkLDuoTlpRHIZO/XYugrToX4wLN8ef1IJ1stGa1+XqCCWHmAtMul/lHwuY15Y
/mCPr3OUtdzH8kJok76w/Mx2lRxHZrHKLkw6yjMRutLSXh7QZHnMhbZRHlfbEXTWF1q17CtjlNg5
TC1wCHv3S9mO74ueFyytW8IK9Bf3uXyTdrXrhvYQEe1SWGJzY8Cvg5b22zFKj8NiRPt+neFU7Rsk
TPPMcilaRV6WAxB2Qr8zWk4BmBGvaxn3UoVVNafOZRLU2dO3jVGOwEPdsr2uAypyMCbkhpOVabCM
vd+rVuHrETNmRWt8pjEfi13BrGY1K6ahfxUZ0Tma3y0yDGZpQk73yo3xz1mHufj9M1dFkOBO2hx0
c7/PBdljitDiOk1cMVk+XxgpIJOzzXSbF0N+ojJVPzqhesbVpwWDUjx1ILx6NP/MmNiaujnaq3VK
6/TF+Svqm/pHVvAqct4iv9aI639wVW30NG4vNJaVjzTJrDtTzeA3ZxrtPHcHX6JqPNpFCVSj88dM
OGGupo5zbqDKE3KnQZYaGNIFJvmOos/QRZeijZ8pjJJOVRw3QNSv1ENAPdFdu+zKiJADEqx9HNPX
H21swizjEXEV+6xr/U4Z7kAx/HpO3/pxta4LlLbRLuU1BR/9rObRfqBIiOc75EnHaknNj05Pw30z
6+JpZieA9Xjs/IkuVmtW5dagJOQXTFl2Y5/3p8kyDjohngtwdmHYPrw4ThbfhUq3pbacPGjlSuTW
w+sMNcJojSoBLID92TSMFd2mWvTzNGmkOt0YBiCIBGKa1+fqB04NbV+Ct9uJoxMETrsJPmBbDcbT
wKPEm6O5PQxl0X/N6YJBmUoDF0X5AFzvquV6sjXzQeG0F92IdjmPRBS3sCm8eunJ6c5jVjK1iRII
8UkPllA50q8OwA4DjMIfNWq/pByPk1L0LMTb3hN1lfkdFI5D+Y5onQe7k88YgWv12xhLr875a+i4
/2iG8VC32bEykjt4XJxMCY3xGuCb3dKyN2M13o56/rIQPiKVNp5RpB0Ggrwym/LNUPwVC3IjzLFO
bWhJu1eODIAxY+pix13tttOib7V4lUerbd5hc4+iShkWMOFe3aafIUrnJvJ5Lyeuqk5vyFpeu6J6
ZDubP/PnIEGUU+PWdjDdfNKCxHgGbRrS6AThMsX1MSVAup8GNdkOi7xLkx9OKEgBiDpymWYZtxb6
3pkN4Ts03/zVtrO8G5Op/0miaTD9LjVmb54ph7pF0jihq3ALUuNTCEk3kjNgrtifIJkzAFAKXvi3
j0zI4WcXu3yvIik/1VvmlvNbIsmhFQ+RVKut4rJuaztfd/TGqwuFEz/0culZwpQ5gN+oajupT6TO
YTfe6WxP8EDH6lkzzWz1WouBlMjV9duKWWKQxxS/LEYj5ogpvUsrR0hoI9SMjlCcRNFK+KsuNLdY
B8HlTjudhZkb92b6Tul/mc6hMBbCTQhrhQHijCCz6pf/hUH+0cA2OOfpv2lg/+up8DcM5PYf/E2B
GBxtiZSYKjUjUt2ybvXmvykQznZXQTk4K0pypZt4Zf8TAuEMbIrKN9JD03XK1sYNEOmqvw6awluM
4JjWMgcLCf6R+v8IA7Ftet7/0r+2LX4x+te8oPlpmvb/UCApwYmiGvXLIoV65QHrFw78LdZS9TAD
dMdLzr4cO8iGyh2VinfD3hXYEgx93g595pssHwzy6oUCa+b1GIfAnditoE2a6KbZykO/PnKCzlZt
i0NVHJs+PFUDAz12qySE0cHQHzTlM+/Nvd6H0PFm7w3DqLxU2g9ODw8mudH3bAVd2X0pTYvcsciC
shW5Z2ktZvlU7Qk/ik1Madqy2b+YocfxKb/MEUmeJ5zgrMoy26hSbwjxTbSkIk10l+aG44tuCPKb
jbyQrpleZrt9kOtDYiTIFMzoMabpGI3ToRmVg7DjjaI4UKPsQrSsYvba914z0HVREW3SxlEZpI27
sG32Sj/sWp14u8t3sVSPDcubcPwYrbHF5NmtroI6ArHFzy33JbY4T+Jcsdkv28AgIm4jzFP5rUK6
Qpt2I79/N/gpBgmtjLx4go7Gx4EwAxcLjb4ud1V98af+D7Iwzy7+DLHhi5VCYftsOz94xSjU3dBR
hrGj0C691tDo4mLbdSD4aTacM2k+r7Np7g0N/G9W7WgLIU8JQG4IlNg6xr9xN4GcgsdIHm+IxF7S
qdk2IM9IpPc23uWNtvAyVnSrOatJUjPUiw5KcdLFJy3CNx5qWD11hZHLF/JpD3ZyciqKWJnhG3Wf
4xjTv8JhLXdQA8PRNER3GZCaGKV8GUjpQPooxvElgzo0El17JNWnBlmKFYUvWpl7WiJ1P5avJnWr
qpsuxTDSqhNWd1jgCZx+jXeJfSwrmmKKE+QR/so8ksdZzFqCpN84G6Pwl3HaiolVvTb7bBeOGC7g
14ffJsy5oqv2gF7HVzmwxOAibeL2D6evwTsVO0HAAMG51TDHAuiBiSo0fTbROmyM0D6bHEwwkbY1
NQR4yJbLzVj1Kni9C8FBI44a7VhluMrS0LS299bAiVLT5KZKjU578mjHbOJB8SYbcX92HRzmLDGK
G3aMHOazsLSyQZeTu9AivsvGbTFqV50Smmo/CpYLajvpbkTbXYGTFkagoubED0Y3tgH1Vg7JKNzU
8FgOsD/47qon7ACx+hJS1tDFzEoj9ysROvea05UBYBtgKUcULMqxtrXNkIIgDx83kahZXjkrKdBj
lJSl6i+UNeiYoLhhTrOf1elhmOVOW6s7UWswKe3G4BSSjVIOFBTVh6l6DRPloFFjTXNJyWL0HKpT
W3W+pD1vVAaJklsJ2gn50R9lfU3UN50SRl6HzXUqMq+uiIXUYdrqyqmcg14+ZB3YY1GIYdsPV42Y
VVWLrd4fZjE9Dk1KQnutuPmTkdUS5zidAKn2CcgaWyZ9jPyEQslAsbpB8rJZWO4yt4gncySPxPkK
RdRSfg5TMzBq8JdMua+ydzPW/7ATdXMRkzU9zSHCB8ndYK+gMpgTrQnajkvEqLyWVvEyf/UIS9nH
+0XMncahcfjrYPn154I2bMNtXhPALw172PU3VP6UWcWWSuIAfuDYh12fXtMUM/N4GWXiHMmk3mSS
c2mX7qhFX9qSAU50z5WJcL2xVB/g+lTInjD9cNtKz01cbNolPthium85viPkcil6fJYwCRY1gHQ/
CrHNlwmNq6HO2zjkAbgyBMSr1d+Y4ezar6+sjR1GNROzSzUut5Wm+lx3AOwqI2vsSvzyQhNYaLOQ
we/4x2rXw2orp3V+5Ni2uOdkL2FfhVE/dT1HLkTte02vIo44gkQjn6oKFr45ZXvmARxfxzK5FZ4u
4ksrk/7Sy7XBYZvkX52M7xUdATH2nHsGzB8jdy1Q71WlJ8E2UH3veNe0QDgf1IpTVylxhkVZ5zcj
ImKD07CwsjaQ+/FdUcirzlS1lBJWa5qSY5sy7g2L5cNJVUJ7LQiL7szs0atla25rZAqXqmI0olVT
esj0YcvxHuq+EdrgIxtjHBz9NQHWAJIohbJNzINmghqldTrKk1HH86vZJh3n8+Xts1FqrkGVzlVN
pfsdJ0d/Zc6Q7duZjvNogsNxzkcGs8EQTVA6CyVtzqgMmSHmDJS6Ltx1UzFs+ANBL8a9aOzvotai
I8eqRIFpqzW6a7BHTCDDgUPuhudQojqCFcauj4bCrRLO50v6ngt+tDF8M4aO6QfiL3mBL3elxsvf
saYrChPuyPjczNpzqIS+I1X6rVXEHN8GCSIOnlrx0CVmtIPdvh9X+zYA0JEqiVcMbGG5aeAUt3OP
MqH+g/IEh2Slll9aU1uHCHcgq1xz0BCcOpTnubBW8k2Uzhs71p51GdKrG46LiPezs772bUtraf5O
elyF/AViqyezu0gzQC0QaL2dMEfnCwbt95Af+oKXkmtIpXdNuMVtFA8efbBXtZzeKqm/1jqcYEaO
A84UxEVzX9TtVqm619aadnHbxp6JIdXTNZXTispmX0V4cHGv8O7vrPX2etkgsOOiks0Uu0Jhywvi
H6dAHUmi9PtVhTxZB2Il0+ZEJacFiys7T6368gXKC18ZibTXyM7wtUHp6PvnDuh40idGvxNm1197
xai9gkLPHfXwcN3CZlJlU/tweCpFFfsC0/KHKZpY8pRtW+LKWCxEPCbFnopVQ00vgMOuFh7aNS4u
T9bQQiZb1fsyFCyIEsYh5cS2uRWLuNqwn3Qi5nh4CWtTxAGHL9VXrDzVQj885eW/EBazg0/o9U3l
jnLbLfHJIwtF2woNQ68gZMoV0lQ8WErNihJiwmEH2WXFIYNENGkcKtaRu7q7y+Cq3wUqPU6KKfqT
KLR54BHWyQ9IjIrjJG2MscgLGXg0yvBWcTH440Cd1ouR0kTbgZRK3bS8Xw8cDpCfxCAs1opZH/BM
lL4Yo2WbrbEB5ITCxMajviuUbD32RhRd9YkXR68t5VnpUWBm4rt1njJrOkqWFy9DmS0BnA5NREK5
TRWbxsmYw+lR6eL5XfDbX8yYF9KUMoh2Uo7PtLvOvFbrYp+dbq6u/CphkKTzA6Th6BUpZjCkdC/Z
ojkQ/TdqqBiQXvALrN8DU5ZdrllBHSKXdQo7vOdlTM0jNjrOCjFC1oPqkXhJuQxaVX7hwi5fmK5U
Jzn1Jrce8NGw2Py8cl0ienI1BnnERUQi8TOOv+mU1M3O0WrmUYaP4K6gTm+xSZR2c1A508lTZPYc
5e3rokEZOCR73JKI+1KCGuZdnA60Vgd8sQlxtFyeGK5Xn4XuyJdEdKHP1HfadyorZQ6u46SoYQm3
AHvms4UU7Obw0fccSKe5TTMpGV8Xa6vFVuKtk0VXJ9XkZuVIn7Nom4F4YkwfRG5+Ux45tGX/iiuN
Csh1RVwUR09NtXISYDhmZ2SoAdv/iiWcZu1DOQWA4/FdH2KqE9P4xLCSIzipgNwMTPFJzOIJARxY
pNqclZAdOXw0R43KkIpjkvw2N0ldyfmnG/i3k97Mj201u+K2IGFtuGcORejKRv+UgIutefIdJRRo
69R80wbrJR1V6bb4TOHF70OGUAdzFBC/f3K+S2/JE8Q1XX+vpryJwzQpPeqKmZ9G66tU9NdSzixt
U4LLPuaEOdIp9iPOA+o9oKnoSKmGMqkxXU2pvpZjf98jOzr03cDugNlIpJX6zmnwBI/ivbrtW3Q2
KZGVHTRMlRvoOFQoU3YeTWpjzG7ZMDlinr0YZB7L1gEeC/tJZrMoZpqLYgnwq5hxNGKvf4mSuT0X
8AVB38dOem85YGwr1+1vKuPGYzjKjJT6vD9Ru6TXupR0lmXVBLxkmSm2VGO33PTdOcuH4ZJBDO+G
sUhx9jVVxp1R3OpM4IRRa3EcbUWMjATgNqs143FEUsRcrIDiZh9FOei0rH2l85l0LYzkrDCSrCvV
K7i+vamt4q+ub/i0jfgAX9B1J2hyon60IQM+/HYPzhpyyEGmyuRodsTc615ij0fQu2Z+o6C4WbRf
ZuS7dmgsmtQVNIFmvrMpvvVH50+OPqdBi94r+CtH+N96zf8R/63Tzv0sfjnQpiRE+etE8Vukcvsv
/o5UNPPfNNu2NIo10rLMv45e/jtSsf+NqMU0HQYp8Cl0W/6v004zbr0ag7BNVTkr2dT5v/tHosIZ
UdJGc6tqqAXIXPT/2aHM/xKnWIZq6KjsDEuTDq455uP879+f/3lyd8W4MjTq3BsZU+3NsCO+MKbR
T5V1+dtp/PeB5v+FO4/+0D8FN//xk/hBfBq6o/0l1vunn9RrU4q5PPc4F1KPueEh4zbYTrNtYalf
JvbqbPNPsdZ/8QMJsf6/H2gKw/x39s4suW7lytpTqah33EACmUjg9bTsDntRJF8QIiWi73vMoIby
j6Mm9n+Q7DJJyWTcd9sOO2xf3Tzostl7rW852tQWLMHl/3814IyaJ5RevKEhGGHFHQXVgxYE+OQu
sZhNBKrO6dmYc2D1jLuPx36bifTrYh1lQyT0aBXb+t1t9QcRsdBGGxxwtG+bkgbrXoqmRW9cJMjr
/v5oMId5gaRlK/jIb690xNGUUz/flIL0iq8EAxO2EAwuFtuh7Kr+kwSmP91X1+W1BLTsUGVbKnSv
7mskphAHFidCHVNKsJjT2kTfywTmgF9ozvhkM14mFv/28VW+JS/+vKfscbVUynHoBtpLLtSrcXtH
wVSCYdQ7gpWL9GSVtM46duxnwkZRPxnsXj8e8Q9XiufMtCwS2ZTlqHf3FQhwU7vwL4SdE0gaCe3h
bfTLQ6JJEUxVIs7Y4s8bi7r84eORHfk25YqrQ41qCm0DwhTaRT/79mq1rQo5kiXYtwYM4mms55gK
BHmxq47p5PugLf8QFlg5jrRvAW4Rbegch4j7buHWBAM6/oZFs1LOdI1pF3pZLlz7h2jn/ouCO2uu
Cfkhi6GdkqV6BxnkjMWYnkIiuvxpqAmpW5H8KC+p5dfkFVmNyL5IcpCgFJDwHK6aZkSUxraLTAVn
JDJ7M3X5dIEUoL8O4dOOG9eNKbHwWpCwSZqSv03hKp4YVhHBN0P7JAhT1cRCpRJOw3asG9+iXqSJ
xTWiomzWfSWK4tQNomSOd2M9tUs1BJF0tOG0zO5zXcA87vdTKZ0lLSkjgQ2lVJ9wTEQvCZZ3yL5T
qhvv6SJEzj5CL0u5VLK37T3EmAPbNNpKoZNgtxnoP6RV7rETsJfDVgfVolkh2O1Zbi3ggzDA8vSO
NnQS7wy6XY8k5S7QMcm0TuJBabNjWbrAIU5ZhemZROSA3Qo7B8kLhrE9F1+GUuDP8thduxSsQRju
Yjet7G1j9Yo32oQhoSaaguuUThBSZKeljtm307YlZOO7XQiSKiq/iZFdUts8cVTc+0gTZS/vbGq/
ZH/Ttc5RgTRluJoNnNUPeHE4Qg1Tr8S9Z4eNBeijaOArEkqL8boeDDEV23hs8vAuQVjPIY/1wseM
1ZZBeUXt2jROJ7xCakTC2MSgApIeJO+9kQSD3rUhIRjn2OENn5CHvKuS4TwfW1ldJFYf1vDiqFjt
wjaL1CaNXCISRDE6A3Nh3plomMzWTa7ZxkThCZlSkzyEGHhmzmeuhxCV+FJDg0Ax4yw4E1mpjPsw
434ggxuNlpCaMHPwVEMJE2p6gOuTToAyais9Gyq7GSg39X31nRpnNZDBReM1mOmwtmgAeUA8l3Mh
iZF6NjujEDfSHVFjuDigKKGUS87gRgGAGe7nJUlzVXom3jBL1dJ/4PuqqSp3JIpsJk20PUWoQr90
6VKPidsk8dZ4IwY+RxKc6ZUSIkxwicNeHpgkbgyIZyiJaaO2KC4cOd2HvTfcEsSj4sUSRAGKUwpi
TIyexk3gDsM98WHVdYdSuFyLuQnFqvZ6XF1InX1Ya7XzYFN92GMwJCADahLnbhKtqSKNQCHPEUt2
IKmIJ0UYgkoZD5lTOOFZ4I4oHtJ4EjehI+YvGQqVZ0OM4ptXJ+mDzSzyXFkeHNGK39TiTzTTy4A6
yFPdUKhPJr/8NoCeQjmX1nDNRrfq2fVyZjLJQHGMKwd4nb3oMO3nQGtlIUvK5U3ehWVF5c3jfs5x
PNz5gBLRT4FCASjYJMmLbYUKb6101TfCYNDFBopCxlr25pQ9VvBQIWNrpJdmftzLPH4Q3UBRzaQH
+R09EuWWCkMrJqLCjzbE9tDih9+tHmDwFCESwIRU60zFvoFmwCzvcEAKbIQt/4ExBScTbrcyu0sC
ciZoIhHNt+EsUiIbyB1MT0ROUd81pD8vAqAS3IJrJTw4D/pag4QDQt/g5S0PR4joFnDnjHBYhiBY
6qhX96WbCDwUnFmcTU0Nipe98vR1i1UyX4du5fO+S5k9NmB8vK0JyiHbybhg5+/o0Gi3ikCWbFGO
Z8WpHwNkOrje7C8hkiiMV7VAau43sIBWgEyC6+Znpl/GZR27uizDi8gFXbPNCAQokg1/jsCNiDbv
dFnWXR0d26IDozBmHZG/sxz1cAK5Tjj7xhqQ2FP5KTCj9aXH2dewbNxD8PMOYON8/9YbCF/Z0QKk
cUzyFb4WTlscW/IKvQt/+ZTy3g2NTRZ5PMAkNCpnTLeUgGS7JSrBhSrSmDIMflAJCbwvQQnX6yw0
p2TYzeHsEZoJtpjyU5zOS1DPmIbfhWz6+qyuXAR7mrD26VhUVelt6O5h803KtpSnzLk64kMs8GLA
6PfQbCRGUz5Tm0Ifz7xmbH32g3SJPMM0c6pzQCQOXNc83zedO5q4dP1gYjmRFHquk5jY9oteqwBK
WtQIYp8dXfccwyxzOgnNOSZbBLRZ15BUZFfBk5NbHP2YCGRT0sWaON73Q089veubLNpgkI5uCpfo
5aOSqS8BdwE7g5DHl7AMUfSDjz9tdU2duysMA91+1xwJNwOQR1Y02Jh4DCkUiclZvjwJmBntdYD6
0nIYagcojN6o5wb1aeEqFDlCZAhZmzlBAtX71djsW78owLVGUj/3LvobMKAe3p6oNdR2pPb+0Ayp
vIuc3A/XeObc52aiKwU5ramehpClfJt4DfpqGSCUPQpMt5W7Ycz9O1T8PhL9gvxnmE2xP97bjj22
K+EYyakdd+7yvIc5PS7NsGwu0MRSZU/IXaXk5vguABRavWdeB7z/MMS5EDf2GLp3MFVpiLqldmf8
Stpt1jkJ9RYNxJgm16CiobjplSndYwSont5w7sdDWCVCZye9ln12KHLRIAqtVJt9jepgJiir0AC4
8bSiyRelj4RqIO38eyBcdU9d3PumWgeT2CBynmTrCPI7ZHqPb9uZjpQZlQW+YRsGDRFNhb1rg4Je
yOiMwF1QwLs1GXhGhNKOhWle20ZL6SQxhYIdxyxP2YPPB3x9Oi231QD0vW6cyorXxOsEj1Lp6QC7
ZebB9mx+KHSFxqNVOtahSUVMz0WFcmRNT7Ag2b4zf5dz1pwVsBIsmJkdBMtEhhrRnWrHbI092a2/
DkRDGrsmQtj/NLpL2Kk2aJsdgVN0jD2xaLO3MsAVtSeNm4zJyQg5NFyzwaj8HaGATbAz0EZikSe9
Wp1SmnKKW9Kw3O6sToDbnprRyDSzko6/CIO7gH4C1JAsWQdUMJo1kliORitrgHyIoy6S93hsAp9a
TUt3zk5kA8PP1DmSqCb1QzZqTXAitUdPHU9++aTFTOE30NbEhtSbDvPUu6hL/YWCOExZ4u3EME3h
JmsTpuF4jCIBOLaz0aGWFJud74MT0flcpMckG6CBCPyX2C76em85I9+kGaFX/wpZokSS7HH73Gcv
cuJ0CwiovQPWUjyRdxxzOdbU1yvL1GSp2ZzkvxWBOc04cVscOnFIbw0le3TeIo97aKo8uyZxy7OH
a0IpajKQDQ9XITEVnJ/aoVW7kcbjfsZAbxzpuAnPc/LUHknEyb8qoWuNOcbunE0X9azabh9Ej1M/
LiBlmYbEr6KJQBDgui8OgLUrzxBlsvOI43uoiG6VawqbJEk4CHIhwljxdBHWPRtA5t/AQBOYBMkm
IdHzoWkIa8A01FfTNuqmpN33NXlS9GYqzNdp0Vjf5iiev6L/JlrXmHT03a1imtEiryyeoamGQ1hV
DdXrpHK/daFXkUBZEZ7OozePWoE9fNum/nwZZbnpsODXJr2FgmIA9GziARtAlk/hoKrjvsy9EX06
el/609ok2GVKSIVoOu9SDpYyJC63qa+MPWt5CDeMbFP6GxxR2HIBywYrVAPvy6Oh2nrsGPUW8pNF
BR3lP+IyaWWXpD3hsySE1b4v2mz4Wk5V/lWmfnLOjkzkOzaiwcGv4/ph0p0XkwsvEmLq2vTW8SrQ
IEIOCiTOWKcxa5JnsZpSV3tkurLLrWf34f3gL6Z9y6v1CcnSMOAay0cyD9P+qhlwwLTBorDW2mxJ
nQlGslinDvOAynIF5LkWdN/COLRvCcsIiQaTHLdO43CUBElWPsmoTeR1Hm0pV8q9z0J+RYM5gnQo
WRkzS0osGbYFujWnJh4RjzHZt+3QcQzw2FCfm96U5TtBwzWHLYzYEGEXHLrGj8n+/Xmi/U9x8L+F
ydn93+ut9l2U/+//+/G6OPjzT/yqDhr6L5LgpUk6pFSU+X4Knn6VB40FrkP5wfaAWlnIqyg//BO7
YxEUz19OcZCinakQVf2zPKj/IgeL/5V/eMBWLP23suAX5darItoiF+Rv5FCLFPw2ms7vyhAUzILO
Rulv1EP9bUx7dL+YvfsfcTuXDlNlJi+VaIh0x93vd9sm031xSn8oflJul03HTMFD/utV+reVxLdl
mV+/SdgU3i3NvxxnqTS+KgRlgHFxiKdM/FN5k6WGeigHhFwbbGLJo8cs8sWDxXyvVIdM/tWj+0NN
8W0R8x9De7i00A9QLH1f10sHTrq9jg95iZAdcLw6g55H5gJ+gktcyeHT3x/Oov4DVwmYN4Dat1dq
Z6O9RHGgg0ljTR5nnT3HVZQ/+m7BqYSQn+8fj7c8zSKdyOtbata/Lu/1eO8KXvjhnbpjPGFxfnIT
swTO2RB9vhynPh5pken9NhJVWeWaS5aKeFfMQyNeYiVIDgbp8YfYSEjdDqf+4uNB/vSiUKNcAuot
V+n3g2Au8TqniQ4FYL89Pn7xUldRfYbmNz22/LZ66ipn2NSpY31ydVTnf786l29XMaqi3v32uTVA
mfI8CA+BZbukOOXSJipjCK7dGb9aPnY9UE/CTDOguDTUikqvPr7wP95dTyyvqMSuYb37QjxdT4ky
GR/5wbbk+LAPhqr++9+CkFRjLRdLCPEty91/9RkmaDBi1CeHyI3Uc2dOxp5qaHw1Jkl4sMq6vfz4
msRb/tfPl5OuAeVQis4MKt6NZ40uRkMVHFhui9N6LI37IrKiywK/2JVrGeMDi1mznxx8dWaXmGTO
8tnoNfqxz1oZf/hM+ByXfy7Nk98eLwm7zJqwvNouFTiVU0mnmCJt55FZ8/FF/2Ek23UWshoKW8Wc
8/Yed9iV88zXZ73VBvc21uLj2psx81ZxfPTxSD8/hndfJOGKCj6QjbyJjMW3Q2UVMxkhQfgVI3Hb
civplSfuE4f9uTsZqFfcaR+I05qQ2OQb4dzszYh9GB4//hl/+HIk6w1Xyo6Fle/dlzOqSOWlI86s
spvSlWo4y5ZhJw+Eb5bbjGr7YeKgeUfIcHYMs6A5/Xj4P8zvEgWzI1hX6IgteLzX73Q2h1Dqf8ZE
JO6RNWHDwZ6NPT6Z6p2PnPX44+H+dNMlRX6stdD1kFe/66Vg1gtZeK0z6rm4vHDHIBbtcGjJVYKf
7Z5KwQjg3oUNY7jiyACz87WO2+6T6eJPN/31r3j3ljHR+xodzRmN//LCmqbg3EMMsjZiy7kyVWNe
5fFEoR3L3b61vfCTN+8PkxX0V1OR7UkXFJ3423vu5EkYDcQ/c0CdT5LWUkfQja3ok2v8w5cEHU3Q
oyFADDrHu6W0HWrfLLHjGr7ZbilaokYMM3PdiLw9+eSh/mkoItgJQGaHRjtuud2vJkYdzL2henHm
5RQl8ANieEScGLY7w+5dvfKRDB5+hvRE1mRtctlwpogNVM5UKSv4GUVxrmRln4/YQkBEq9qdPrkZ
y7f87ltfmso2OEW6zOb7Fp6bN6Eh1Xgmyno6G2oYyyL30ksrGpw9AfPj9azr4AfdvPKzF355od+O
LMylKWubLIxaiHcvPEGkBic259SYouTCT6OYCo0kVwmZ4N5UKVAQPUmOPBpaPCqWq6WjeEymX7HT
DgbSVWm6wye7hD98hIje6KZ7tqRVa72f+eyxGwoYlqecdNMdwLDuEGSRdxMBK8FIFwbXtdbdkSem
ngDFQezI/ezvPnlnfl/cBP03S6IQcOj5sWt/887EYTV7RCScEjrSHAqBCc4KfB+ef21saqXza/Ke
5X6MYws9MIbGLLfzS6fAaPTJD/n95f15JzwHbbWtfvUlX728cTfi4Yb2iGA0/o6OvdwEajwWuLko
WU5puZ6o0+yDFt+ADRLqpbR9+17WXgewzZ6PQ5MchryX9blLP+ezL+sPbw/A8p8nJYtt4/svS0RW
tkgsTpUVBXBJupA8BZy3xxaE4APEYBSYMHRmDJDAh/ztxIy7xp1LqRykerVCkzV9++R+LQvSuxfa
wvFCBAw/S6M1ePvgAtmORjKZp3YXUYC3dVZezgCJKTWx96DhmV5PXlOvu675Fi5YK9Aj3rFPjOpV
WAewLT75Octwv/8cxcmQx8j+c2miv3p85dCAJdT2aUBJZ19rH95uPRLe0I11u52LtryViCqvRwj+
WO7yc8Nmrfn4N/w+uQimPeUiKVlmQPluI9ERZqIbAn3MvtW7KKLu74rOxGxT2clDNznA0kTzAEtB
frKQ/Jw8frt4xlwYtuZyXn178VEuOzPV4jQGuH0kjTba90Ghd1ql5hWQBfFIaEn9w8tCJuTEjPzj
0UuPdQyZAWnsAkP22k/mlt/vBbVm7gP6AZARuJbe/qI0N0afzv1pVBTzN7MWvKroGguA2IFs1nbr
TKCk2OIhvam7zcfP4fd1VZF6vcwm3ArByvd2bEALMrG9+NQVZXzdDhQX8xQb7MeD/PRbvb3njCJt
BoDzq733OyaaIqVVzeHprKfifHKa/phQx2Td1+QB2y3AjJTXYU+7P9r4Cf7UTJVE1OkQE2Pa2fMD
8c6YGnIXS+XHv+wPt56lxiRhEt3VAi5+e/mpT3IOwLLTRWR1NGJhP8+kF+38pWbq5ho3QwFIl4/2
k6n8rUxlOabAKGD/ajG4w5ry7rYnwCFC4PAnrpO4KcBRt27XgIBgeYUdWNYNGG/smmh28RF/fMU/
j3VvnwVn3WWHwx6eBfb9JSMTgGMxhqe1Vsg5KgPf9IC8Gd3rHUBfjJgOLu8Mnh5oSOd0GGogdcbU
7AyOEytUhcllXRF0jFajvdE08T28xVc0lVFOVouKsQ+ea7O7BRxnn0wxWMC8rLx1XTcAmvivn+wV
ft+LY/WzkfwsuwU2bO92pXS9UuZUfWJROj9y0rp2IYX4pCoossO3tjUHVx/fv98/mGVAl1eGAwjC
vHdPjtcls2bpkJXkBdugcytA61X+yQL7h6viqzQt3D9qOeG8G8QEhTMbsToBSOJf0pFCUVEBqkYx
IAiLGObQuPn4qn5f0DUbPY+4WtybzMfL//9qRcD1XLPrqIHmVbTDm7HfApxyELfm1ieXxlaFv9fr
F5AaFVteyoU8Ny5wETS+HqvK0w7Ks7O1gKW0OwjQpI40hBbgUnCmnBDqXkE18rP5q4Ui1V7Bpq8t
DFIYvI/BFDoHaxBseZXR2EfmgCkYNIVVhzTqSR/dEu0XX5BUH2WbBciM6dwb/eOsmYrvePyzHwif
mupmkriJyT0ofcIasMrdDXWanPV26z03IH9CfJhh+U1QQm8R0zvtsMUrqYbt4Lvpc112GteAH3b4
Bx0B1ozH1XHmbRtvZ9E9gNFKW3TryRlROa6E9LnFY32WCUDaaITsGp1Y0ZiL5wgDK/q7NLnU5gwA
0ynt7pmPv36huQwEZkmc5q8Fi7rq0i4lrw3lDDqmyflR6Di+5oRqvjT5aF3Z0YA7Iyxr7FgBltin
vBVpsEH/TytcU776FheOBXYLGO4j1oMJmmmepjCdBxPqKKHrV12Kpog2gzRuKQJYIfDMtCxXKLib
8XSOgcCsa2nhLWws8NyrwCeOewTZyc0r6E+0ZVccg3PLAV9Wxo+aw8+XtpAhhpvR8XiDy0lADsnT
VuyLcoLajTP/q9V1EMw90eK9jEPse1v4fuG8suwYcBLYYyAV0DAgX2Wdr17s0KxPzD51cAolLTQ3
Fkp3ySXij9AFJpjAjKZJrUQb4GAzXHs4LQw5R5uOai9tRTNFz5bS1gYD45Sk36o8HFBtLOk/kPZs
b0M7B3l/ky02iioMjQ0MgayAPKX8CxIN4UVDNQIFipvYupR+ZoT7Ou6HkzZGKodjdII05ljRIt8q
a35PZTZpsIX/pgrC3emf7UjBc/UmssHkYBQJ831oJO6ziq1IrnMCG4ADQHPuV16a93d8DEaBf1VN
mFdV3bTYiREx2I2dPbCtIkqJ+cd/6lS4PJh8iSDJoik57ixd3zE1juM6QPBym+UivA9JfK23STPC
8MlZbVfI2uU1gFECbfy2IJ0sm6dx4k6a81KvykkVBhapbgZTGg8u/oyWTIawIrzTSYfT1IXMuO8j
Ts2ruu2r5CjoofqdREgpQPAmsUZL3tAqXvmtNsAD6mR6BvmIsKnK0hzPcVCIfTQkKd5kPSOEB7gU
eZugmAm5ERj21KrhFeoIxIiKiBgislux3BaEOw7FuCQi1Qp2ql9nbJcywmmzdUlvFJpqlnV4awi+
hp1XFjhy8iDpn5y41+bKlDp81PDMERpMdgr4pO6DMzmYM6H2cELA/Lb+A8GLROEG9MQuSraExFks
KpdV4IbyzE69AQh4roLqWABTO0J5CH4Tz1rkbufJyDLUZzmCihLH0LrgIQOFcU3/STpBXG7thDAO
XAANMcQDANz2yCrK9sFHDNle6DYYrtVoEZVb+VHfEhSdxHTTbde/y8uEZn2VFBVhA8OCDkXPwXTj
D6jqNnVls4FKZxfLWVS6ZrbBwtcl7LXMwgYk6MBxYcH0nsvJFHILtNvVW6/UmXuWTCUQsKkq4G7F
qWDLD5NhAQmW7lNQSWyzE6Xx51knFiK8yr21Y5l4K3LI0e0UqGWyvfBniw575QAZTJIABxI6oebG
cSJC09KaMsGqFW5sUyzLmadT0jPZ1pbLNjuKrO5L1CUI08RQ5NCekph9SSfy6XzOjPmL7TZMPkFv
oR6Ji9nlVDcYLzqiVbkeJJ16HGmjAThu5HhFKINS63hi+l0lVtMfOrStuPLKorhy7Ab3mx694asp
+uFBWTXYazNTFh4MN/7CA+ivA1+bN1aUGvYaQgzWwSzIoZsWyGLiLZQaD0KMPTbeavQE3lA0hfrG
40yriY6il7DGOUaSqK3mBw9wHomYXgpqywbThqhDCTRhbl2a+FFoOjtINtw520ySlWU9DL79nfwB
9FJxjodq4gpLUNVzeIOet/zaRLP11JvF+DzqDMyHExrZF935TERx7d0ZjhzOA9zZ9pIubDjbvDGd
DhJggOMrQhXpr1PUGCWM0cG8MhHQAYJLcRISADgqZ12XRCHBVG6ANrMtx/3rWi0LYJsOR5Fnx19h
A4kfFGQJW6OZBmTRHJ3rwmdCww43a7pr7LTPYHoKDtc4L/WezT0Kc1JKWSsdl/iHzWya1ctgskck
Xgo502qwRBdvS+jIHf5MjHMrpLcaoXpXJ8VJo9RwD7zUUVvyBLCYmtSD7qvYS3owAWGH+U0Jp4Y3
Fhq3E4rMrVF1NuE5A/HnqxRmgwezLU+/JALsEq5a37kwjSpN111WwteJR7MVayfTwNczNyM9SAKt
PmPrQtk+NsYSoc+EyWeNqLhWqxbhPBH241D8IPfNButesO6up1mC6NG18vrjckzykzlmOyGY8C6Q
jUXDD+X03RHJ6qRK5UjIupOxta1kHUZ2UUGcJWi+lgVeSlhlTOk25rdHaWQJkddTDkGfLHQY9Uns
9A8JwXLHA0JIFEtwUqDA9CAZoY+R4zhZVvLdpVs2Ef47Em/gplK7yIsFcEk4wt01Z+45RrhLHiHZ
aSp7Buk3YoZCn9YchonW/3GQes5RXqUw6uivAiGmjq6ew9kPztvZKZ8HsLeQ8/MuuZKZNp7Ixwp6
Ciq5zDaNUaJ6bTuPGpCQgO/WhJpWTDhefGM77XieMcvT02LXzqLQtTVkCD9ojNVcpeaJyZlkPvF9
PRhfs0KNyd70Q6879ocyr6Ay1D5iS+Ub8iCYf9gZThwrLqUUvYlmKsU0AYDHJzx85I1CIhXnKdKz
kgTsFfJcgn6hmiKgCjuq58jt5u7OQf4JwrqKyoUvlSTb1FH1fVMJkl+Qo5INU2snxJdfO98dMgFR
QPRsflbQ16zvslvswjQLgfVbgGtWpBihG/c1pL0kCyAhgcc3iTDDpsgi5bKbXql5YDl3Z1LcVhBb
BdsiFxR7aETh2RQ47s08B9PNROH11hahVMcGnE1WUV54jXAGNtzWbeFzwgvsCek1Y9LxtE3FX07J
9EPVQ1tuEC+rW4JexltUfYStU8xk/pstn2xdbZb+RUj3BoZS1rX+daXqADSKUmhLcDf4sHTtmXCD
gHiofp1rYHO7ZXt9MNgrwEWENMfaAxTwSg9T+JgZVbtpvVkSB66aLXw8GBzs6JlThoGc0ZW0Tevc
8IZ+3vmVl5hIzWzzEQJyjSkPLMe4jZl+D6rr+9tZmRnxkyYyyKMKldZVqgq9Z5KJ8n2MhJ/ANSh1
MSiBUOISxzT6gxTs7LokFXRbSoDiCDHdhHDrYWadJPEaWnEDJQ4CLjLYGUSzLr3dDL4w3Ml0EGJr
meAD2eh23otoKuIWSKvE55oVhJuuJi9rodQn0gp2pScDB5YbsY0bE6gH1uDZVzd52qdfcLr7DTTs
MSek22jahx6EXb2Sja6yU5yZ0PvrNsKMQHFUfY+nIv7WRouKzAFM228c4TZPbHdJ/vaaIch37dRS
+OlLm2cCE7foNl4r9X1hRBQFDLCut2aVwQ4venbsW9VTjt6aDrE/KEXFgfbx/Di6Y3In29w+cdMu
rNelNUzXXlbDjsWD0O2dEe8vQsa5Yvsz9dPeoWzqH9l9c9sXsbe3DeCE6yhhs7W3a8vY5my97MPI
zQE3H0fxEQxU94z1FqrFKjI1W+ywga8KTLfPoArT3Ciuy7nu8W0HaLg4TuOHIR2ofULwD+Yuzafr
jJcqxabZ4qE2RoJnFw8E1BymV3R6zURQxBq1bIVVNPMNkDYNNQh/QvLEvC3H73Xa8jqEshkPc8DF
bMum6dG5w58mRyCwvo9TkPBGj3a5Kys052vPbv0bY1KkQ+FtSM7pSKcveiZRYAO6Sy6m6z7cGpGI
4YtgPlYnmJrHYQPEeRyOapyxguNVhbelqGoPxHNZIR0lcLiimOiNrbOxy7EGDNGpBe2CNvkMuTPp
CxkRgsnOJ+we7nPqZxtVxcEPSloaRwpmJtzErTHeOzWU/r0eTP8lFb11rIixpPLFfPSwNCXOw3aa
omOewrBlfs+DbWhZ4x3KsX7VpE124QawSIkIkeFwZrtGeuMHnICPdOWO4cb2eucAiNRz1+z9GuS9
1SQ5lHTBU1g3aOfwh1nkDIQIOuAGBqpZeyLtgARCW1w5VmZc4iuaEZQGnGo2HHKGlxnsCzE6OKnT
NYKQYaRS4ekHghTEYRqq5hr2sLhMfW7NivihDOk6ZF5k00wSu7JpNbT6EXAfcKKQQKg56Ix79Eq4
WMKKhvduIIrqJdG5cVvFbsy96zQ0kAlLHX8nlUbLJlS4RMyrIB7Xtp3CzdUxe7VtBryj3xmZyk8U
XoVwV6uOHTOR8VPDGQkPCHs+yTYbX4vqD3Wp4gF25Th76xZJ4qO0auSl1F7AAJieAZ2zDrxijZQc
pXVs1uX5zBxvoBqNOFOSUzA9tLVd2eu0Hd1iNxSxe1u3YQ1DNLSCLz8LNv9Ryv33wgz790K5TRw9
FV0bvVbKLX/il1BO2uTJ0TA02ZYI8g3+RSaT4i9aujblZ4Q+SIpcemv/0smh+rFtT9HtNCmBUZD6
p43W/At9nKbr51Kf50X6Wzbat6VDbduCFr620ORhyvWo/b4tfHmFEXRxqwmYE0NwRBWB9B5cavtX
9+PyVyHtv/Iuu4Sx0jaYiN+U1/4xCsozek3CwbL/rnZYxdHsDROjEJ85nQVBQyq64F3/eBSBg/h1
GQ/oG9djWaTMKCYe4XrvSoZpz94V9vOEx6mV1ooXnQCvEmX8pdt1LhobmjebKgGxQSgCp8EAOgaF
Homlv/QcNpdt3+W3+TREDpoNJYpD77OjPqkSE/CiHRCOsMsTvH/bKC+iHv2z72HNyuE9b0Zldccy
Fn50NM9jtxdM3SwkQSumriSQqND8lJ5iGUu1r66jEOz8aeDRhmSfGHMYKqUMaBtDPj8yu163Gx3l
jtg6/ghK2JsbQr9HylTat2toQy6z2crApXjhIwfHreQM4+mA+/JaYSmJLjiQmXfsvQnf4XiYfOn7
zDO3mHUKwtiGNkXuz2l3Z8TE7+2BxZFNO3QmMQDLOQKbjMeRj6DUXrmbGJmzZjKDZ7OFxyIk4a+j
KVkS/ZDz/9D27lohYnf3i8213EapR551R9pAuvX8hZZpqIgjVGuRC0Q1aQqOa2uYIYSqTMpvslBe
tnEoquR38OZKGECzrI44nU+XfmRmMMtqCq2Q2ia4DKjnIwW6La++EdLlfWtKb/ySc3h96TOb5a0O
2vSRU3n6GJmdeuZ8Zr9I6an8wYDdAt4y5WyCasC0XAjdBscnJAxddARTeRgwLA4l2wgyy+Nrz2nJ
T1NW2seroHKb6tREwYXYRYxlskH40lmPbW3IfFNYS0h2a7Uy2EqRjtbe9Kpy2E5sn2KQRJ1nAeIa
idiqHR+ahqQzpQlTilsKO4Dhh3u3c6EFhwrE9VFVOvGFmoP+7D/Tczst+s+l4fHvp+f//Z9gKtsf
b2Zn/sCv2dl2/mLuRcLkWgKcAHPt/3Ej5V90PzmKSooH6DwVk8k/ZmcblAEqEOXScxGLx/pfs7Ml
/mKVF6hb6awDaeOn/Y3w0LetQI2qAqneIiiDwoCTWr+bN10Dbw1+T0DFtHrd0T7KivSkrAhJqcqV
TBvIgLevbs3nM/WvEdFtC0ZFZeMsco9XTZcyC92wnkEjJ9o9tYlOQSW8/ngIsciI/tVs+cdVeQ59
FpfVRy+IiNdjkGzW9j7HwDV5XMc0KVLUKi/+SXQUrS7G1Q+udNU5z/XqpFz/g/TxbxXY7yQzP8d2
NbeVchvidR7Q27GnVJQpchzcJ/Vz2Fyk+DxDpzwtnRKDpLGR5nlG6yebXj655rfyBsZ1kV7zErEE
orWQ7rtrjrpuClGrLQEXmMh9UPi1OC8C99QhI8gOtmNcXlkUrl3nE13i8oq8udkujUjkUvQjkeuh
yXt7wa1rFAHo7GRdyIKMyR74jK3LbcrRtrDtgaaSrz55wL+9tQyJH4BOIR+Vi6X77ZD0ykhG6xiy
KaenZhz7E6QK7YJWvOxN/eX/k3Zmy3EjWZp+l7lHG+DYzWbmIhAbg8GdEindwCimhH1fHMDTzwd1
TbcCjGG0eszKyiorM+UBh+P4Wf6FAYT72KATfeH6P7MsWRTYGge1OE0Ti2XVoa9s3AJCr5gCDEKk
Jn4kwFs3eAFeYVJOpXEwpK28f/5mFykHLxbIqekiegBlwf3wYittptaPzEFTxWgw0tba9GVMYTpu
P1/ndEI5HyA0Vwg2wtK1GVG/CAVWwJQXLha6q3Alq0LbDuiOoOF2LdEj/nypOUs6PTImkhympdoO
2EZgBqfvzwp6dEFmJl/OpDGabge6f/StP1/k477Ni4BUBUiuzmHgdJESj/JCU5TYi2rkpdB89BrJ
iPfzRc4+yQx2Bqjq6uZy07Ihg4vZ67FX42i1VfqhRMyzfNPxmVr//UoGoy0HpLdpgGU4fZwgdmOm
hiPHIFQR48UHimqej+/CA53bNQbUXFUIpnADLcIXBkGOIcoCkqUIn22zfqrS8sISC2DMfNKA/vAV
zYp6yOwsN02RzEhgncVYzCOwmvi6oFSuMOmsiycMABFAlC7eR1rX41vlopbojrUn0EV4FHWvoXbZ
IiqPEFVx4YedeXY+MrbXIa5YH7Z4iMpm7tOj9DHlGFW1cPu3WeH4j3/9JgXoQZSNZoippS7CCPAG
NAkCBI4n5LME3hKNkq4MOsifL/PxFnRgj4DWIGTM9uXLm7ZVS61t0FD09EH+qBl2bIM2flZdRFnV
BHa3UIufrl1Y38wMo6+wsBBxFdCoD5GpJke6HdHeiAfzqjKAttud/gubiHolUz1knIFV2uc/9+M1
YoLHQv+IbwnO1xIgYaHUnrqziO40PqXDP7Z/S2vlYdS/fL7MAgn3+/ABJmU6Qs3sAKBZxB7NnXo3
GXS8znrr0JUIBTOMxI0BQzrU4eqmr7y60WybscKADLw+1PsOGdBNrQTBblSSwtqoaXUh9n68WUgN
gebNSZ8Dd2t5JMqZJI98oke1jF/OGNwPbv+WtPvOvIJ9qTCZwID2850wPwZhyn+XMwgikm1fbISl
ZNRJsZZ4lWFvCukgaRnlB+CgF6Cpy68KqCV39MwHMcEewhA7DVyxhntpl/FiyzFQ7twQpUO0EJsL
qyxvr+Uq86/4I61ErNDXwUPw7RaVACsS2CjjT9a16PVqk2Z1d+GNLXdvud789/9YL1RdXFjhu3lA
wAzteqq+an8bJ34vAVoNXXmyfWvWTftzCatQu7p1WcJNj1Y+rTKMDwsjuxQm5rP152XMMgbEEr4H
ujMze+h0GZGghBHn9JxNM5DHRscuAoTg8K23w/5WVevmrWkadRshJDJkw30zG4lNRYcr1OfncRkA
fv8OmB72/B0wY1s8Ls5mWt44I+RxPKv6HH1wx++IS6q5aYWK8JpbXDgzv+/MD49OIkKUREUNNuHp
ozum1E017xOcjLthh76F/5B1wyyzgJzqFPXxk9+45hqjaZo6OjMLXRHbIQnvkQstcUW7nZCL1e0H
elLVc1v5t5/vyJkzBhfBIX5TnsG5WZwxFJmojQzJz/Nl8w6sJ9kWM2Ja+P5gXdj9S2vN39cf55l5
HFK5MWERLJw3qkBlRnc7RMWFR5pf4ocd/+ORFjuuWpmcFaUSTwaucwzy8pBEvict4250o8dRhPTU
iu7NBlu1/nwzz4QhujBz5UyuRu6+WBlB5NZU9JpjboEWGmorua6FcynYLah4Nhc7zU4XJAl4P96c
vdhHLkcVaxdBWoNEEvCDbD9S9q3MQvXMEnPHOPhS0Ad1/fyAJ+4O3dILgelDAUrqLsDXgvKeCT2O
s4iEAfZQw+QYNXolwT92a9ymevqkFmqEw0t4p9Xts9qJdYNFuKj9q883+cMpWqy9OLFtAf0vaSBh
1Pq77NOVUDBBdJwLZ3VBvWaTF8ssNlkrZVFJ2gge89LNzEDBAe2tpcWysvAKtLJgk/TjVZV2Vyjg
Gkzt83CtNf3u84edT8zJWZ5/BT11x5yLb3NZYCQ2BOCo4VW3SXxfhT0yBgpuUcz8U3+D3fRfB0jW
m+MAMFxipWUsNtfBzzvRB7P2EGZD39XeDQN2VpwpC4UMICWfP93ZTZ6naybH2REUUqcRIVT6Htk7
3mUl3X1YRnh69g+4qx5yo0KE370prRqzCPg4ZeSLVTk6AmTapRi9zIzmV20j5sl/g8Gk5376KxLk
rDvZapU3YbHbPbeNIEZNSmPfKUll1PhEd7J8wlOvqLaQ8JHT/3wbPoQNCuFZo5TmHfUxJNvT9QGB
KlPbkhQmWJmyy0h9W+FfdlDmYpsLCEY0DQ3agYtnLGKglmJQmVcP6Te4+UwNwnundR8ttXht/X/Z
+/w/W1RnH+mP5cTpI8kENlIYxDVAn6hDiKc6DH339Pm2zV/g4ts4eaTFtg2OgbCThvMqNysi5bIG
N2hvelAsc0zwPl8MEs2HJIbCGGIh8ZY+FAnN4tvwTQVdckTHUbGrVG8AG40ve6cp9a9usqDLauho
KesGhSW07VF2eiooPQE2Wczuce/2S6zB0iYGDgYcsWSg7HfhSxg4ZnqLPWRuH0qQgGgat5iQPInJ
Hm4BUiivY67a1/qEuvD3pqnwb7Vao7iDM0cnLCr9IlwhxBizfON0+6Su6nvHHrOSCXgk7ny1r5Mv
rsYQn7DRTUe0lR7BNzubxlbsLzYIvQcpQukcI9FIZz+iI/ZNc6MGYzzZFA81AEdP0xoL9N/UD19V
KXpSkslBa1LNsqsBNN5GRXvmV8TF+hogMnkjCs2+jW2w5krSorOEppxpNpNx1STAA1f49KD4FoRT
UMHPwI+9rQ012YxpEEB/BE4UeTn5fIWgik6FVLvJW8qwaxu5mjjk9H7lBompkOYn4M9XtXQFWlZ+
fvSFFaCG7gCNOPTo3t8nLbZ3og2vQTb5h0rD7CRF3oj6s7ZeVPDb9d4ECHFUtdx4cIdMx8xserKS
or1F5aG9gg3QCJQ1nG3ThWBsYgwTtca1PV+gly9lHrZ7pfALiZlEOmbMtgu57TsDKpMe2Xd134r7
1k/wxMvMTN92vNG1hk5q9xT4ufiCJFQDzH2KSnONA7CbXfVOPl1rCQCmpAKQaSTZBrWmDoGLuhqw
f1XDe5mNB2nErTflCAM6arXD1c5+tYq0+VWrLVZ0fX2jNQHKSuW0BiRR3WdDmYHXpv4f0uGXY2Vk
+GGSMXoPsYIHL7wrzfEgVAlWDKvqf8psDGOsyXGHjad0rcBK3diTjSSoMAL9tspEcq/ZivrA+2rv
0HdSQfJU0w8TevgKlwYdJ/gAbjjWZSB3EzJq3c1/6f0wks06IB/pKxX4KASzirks0MhBUMR4wZH6
h61H1je8lvKj1shy489e9djKl1d9YZVXUWFPAAoD5UqUAuajUZt4B4BbzpJoUwbDCvAZgJHkSzwE
iAuXxZXTK/gXd8ajH/50x2Z2cA5G5XUwi7ux4B0TmHCfH/XnSa8LT4IdO9hlhlok7nX7zB7loZ4v
fAVMx3XJP2r6JfpzkYt001QUuPx0YbHJB1Xbxlp/Z3HTeQ3q33sJT3I1w7iHajOl6nOqV4ix8dUF
HmAK2l79DDEcou95Q/LSoOAPOqp619U63mBOUt64mjYdSJ2Su5Qv7B85MNT0dEAVB7/+PqUovBcp
VqVumwfuqw2uXPrZXdqiIonGoc8MVJNfCo5H/iCccCg2jmRKmqdRtw8bF8gaugbJk1QY2KxUrRJP
nfrLmAROt063tkJ37aTht0mItwBV0dWgqTColQaJdJG0zyhPmPh4NOmXxjewba9iXPFKBgOHltBW
9cD+8Pvbdool3oGIWduoatwrcOSazeQW/HaiAQkxNgHURLSMkWBzzZ92H103qXnIw2Arx3Iz4epQ
94mxCR1UwXCzN1sgiAKXcF0rEDlui69Bn+KaLTTA7iN4c4nHQJRhKYonAv++nHZGGO4Np9nkk4sl
h7FCBui72YntGKfrlgsinaItCpZeH3cvg52s1ThiObxUgdr902VBU1Ck7BvN2uBdsbGGbl92e+z/
VpoJthYvYCwd11wEq75Ac27fl5b+UqE2ts7z5pU4tnatVO0PWO0dKHZrqszpl+W0nhHB/QBZ95XJ
bH8bW4SFADXZVTUl2JvAK9V+aCq+XXj23EFgrPAHNqYb7IGtahvFugSAMFE49Uh6vTdx9e4E5sOk
puneiS1wt0zBq7vSwB6tV2INF+7cecJZ0uGcGeFd3E0zTBLxq21X+9XjkLQT7xsR8hVeleq90ADw
4uCR/AB27F/1o/+P02BpBLjU+qqC2cftPrwxcv/YhsrX3DReY2Q38JEdAfA79+ilYbkEfwhoXnVv
Jn31iJirvnLdgfCaK0jBBtWANLLNPBlz7Qrf4UM9DsZD5tIg1OBrhthVVcZqtLkfwHO9tDli/cgY
IgGH9JAcDj6Fzc7FhscHGYSlqNL9wtcGG6x4jMbwOW/z8V5Xk2GnKJlyDKzUt3YT0kjXLVoHynp0
gLlHDTqTKMaCjMUZElYwPO+aWR5GJ20YDyvZOtlq0rT3phte1H6wygMDBWPT9dJ/d+1xAKk+QGuY
TPM+1TNcaYioa5mUt+COxx1p7VrBHIF6YY1byMExTBgY5aYFVSxQbfL6MfQA8Q/7yBZqu3Jr36T9
1zmFZ5F7vMRpXhgHNQVJ8NgEuv6z1ipSnFJ2G3LYDaDZGx2BGVok2LI1mwlqEug3v7rFWShqaOkB
BPFiLHGv0tSoG0/SdxGr2Koe67HGxSespQkiGi1TTTrxqxNg3HcA1zpqQG2BO4fZEIOxdQeoEj2f
KOhVUeNif4U3df3VxXP+gCScvupUPHLgc+ZY++ARPjt0VmQKZqzGXtuAC8hHOjn0SfEgC6d9KIPp
2em7ggcsq/bLVINeRXeD1bzGwS7NDexp7wcdli1Sew9UPcdibIL3UGjlK5HqjSY0bIcMFOfaHdzx
IRCK3E9WVt2mSh/ba1yABgzw/FGHW51mBUSYYawJMbiPrpHlEashBt2xGjU/oWxUipvBHtU1TJP4
i5LUaPtlfTzgHt4hoUcjAYiNatbRXlQ22onA1ILbeKqc71Vdyt3gmpPLlYI9+lo0jpwFa3OtW/eR
W5nwOIsXNx9wTbVeGxu5LpDhIENFPxxboVyZZfU0OFrxPbLNdocKd7UtLUWz2b0ZwhFJbOmsbLzH
WwtxPtV90eO2uiltZQ/6RSKbH5rZDo0YAcR+DO60oSgizyZSKwBxVloPzQ9s9lRu1Tz70pjA+teV
LNX1WLnxDZLQOKcFQfAaQJDpNn7kEEOzal+2OTrFAoaFMY6ISQM03luBvscw3FN0NJ4Z4PfFfSud
9gihOH7PRh0sUO5Kh5bR8OAb/m7WINPMtnoswiBCSzJp1m1oJPusC8NjjqlTG0Lpp9UYbKYp+wYu
80rmaR1uMAjDTeU5x9nozvXtlwxYLjwhfTuZJcwmFJoZeNOcVIykz16hXqjuddr0ya6cXc6Iaf5t
kxj23pj6O2jmTygWFesMC2sidYLBT5lb2aOu9T0uPXxLq4IUGOxrajzGlUjB/yrqAXp+fY1FQvOa
jsNjkGoPuj+8KKO+k3baBvsUcoafzkrAYKf4EwPrLZGT3m/8WofYhrRofK9HXDYtjiaT0d/jsIoB
fGyiFY/fa16j25pXLy06p48lie9d1eSth81j+dxN5fWo9Fm9LmT5GEVuvxZtu9OT1l5jF5b8mkJ1
1/lIqpdQi9JZdHd2IzS+hmY8rJEWerO76GcGwxgjdUxvN26E6VVtd0iYCrnTBh6iyIWKimj0VdcL
PAQS3K1wQJkNJ+E4wuS7hkxn3gVpLHamiR+c0ZOON2N0G6jqsYUt6k74OrooDDxBO68AFQ64uykl
Ij1F9GZBFrX60v4Ftp9mASLmd1nnHCys0EvH2lKcehazbAM1XeTByQfQXy+OEoH/fV+4/dZywmYP
aBuytoNyq6vY4FIlYQCUMEBQK/OwdbgfB3fVJ6K6sVMIadOY4E9vDlm7AwQPp6RMubjR5Bf9tQ5U
OvSG2geVbSExr7W/hrig4auONUBcwGXZLtHbMfBsipL3LsC0T5oYIGKDJb/XUCTWZoSKsIAz2Pn4
xhdh8+hioJxXY7jpUTTPjlVdyxUxZGz5AEI4YZ2GGEZJkhW27XDn1rhwOmY5FNvYtYaV1al9so5Q
Q2dARr9wBa2iB91vbSuDMZAREU/tocardJj8/JfQQ+UKtS1308dVbHBt2hiHxzpRNXNrGlMV1kWA
fzGIn9p4o0XNj3xk4Nn60Uvi4ocXSzKqEQ12zJAhNmzRCjf2CL4mawYZEX55yfA1N5CUNgpEdofk
VyG6+gGpVfTxdemmd0hIGGLfEkYh6nVQ+TytpQ2ztmRVBGs+nPxtkq5bHaia/eC6n0SZH4dcjJBr
8kqHPJ7gNvjo+jNEgxIzGNad5vSpF/ltluxd2dWgi+0qr2xEoIehvUmy1mZM5Q9uu3bLhN+G11Vi
zTowtr5l4oLRKw5L7tUw6Kk4lKUxqvcg2XLMmMO8kdgQZg7ourjF78cGfNiloz6+RFBsDcTMJT8g
VtwGJCQD2LJFEyhpcxe/QHjp/ososj7aoYUtq50WajHOk51dvoGtroNVnCQ56ZGppl/GBs7URg7j
+IX+fqLvYOG6PwOR9O26N+zy2Md6eI+pa/vkWkH3rUPYP98E0xgOx3KmtfJPasp3GThBtsNR3fka
ZhOUuLFIB/1HFJXuPWVHQVTG0EO/IyGx5dewE/kGy0gcw/G/HJ2vvYKT310IJBNGZTnY0RFtUyu4
LfRRNdeEJ1isalauuJLaI6aXGoRK+SjzYoL/AsrbM+qfeAxiL2CCiV2VGYXWitl3rR+yJK/cF/zs
uu6adjQukUqpu7skMd1dRD7W7ocpAmirUEeJ0gySDZe3D/s8cW9Ho5U3zODfIJRf54rWrn0EapuV
puTItxPZkndZB/UX2DLhsawh8QRMZgiDHVaYJqIUwxcgj6bsd6X/rCAGFNWHyCooxGOiygRJFtYV
VlNcfGUf3hYhYDLjZxRUTzUysf4BnStxpDQPsGnAjjIwqGJVBPIeMDGZsFZX02GT1cjF7EPM9+D8
RJKCDTv1tR+Kmiu4U9eNiJyjP04IEcD43vSOji0nG32bRv61HpmbUh2v9frFsL+PINunWkPeQkeG
I4hqPX2oa2HhD5F5svOmiXN3i11D8VDm5tqe7lmweIWfV25lH39PYtL9YNIotW4m/wWpBSjUnjFc
j02HZ1ts0qGL62obxsYPGh6KJ/sRA1A8uI5lEx3DSm1vcApUoEbDad42lkSkTPORnFWGFgBspO76
YVJ/NkwNOowdJh/gpu7Uzym1gJnw4eHq4Pf19axq8agLrfoqRfWlvEaTtD7aXZFyW5b86XXsxdTb
CFAfhY70nuqhTrwOMnWTCO3WgniRE84tV9mW2P9o21RN/LvIAsssoi6EuUiZ05HshcoPYcH3hnO/
strJU2ep9glCZY7CUZLDZ9U2iHZYRHf4bhFiJugIznfPytZTbVUyorwyXahtm6i2MoWxWgQTOQki
ZBZzK3wY1UxXMCLD5fUmM5UDXI7vLgTsdztIE5CuCsyDQCIVgq9nS3Fj59Zbnig0XXL8gFc1/fj8
6CRRi4kjWvcbwTe37qHsAFZKx+YW7otPQ0f3AfyEKj+YxC3ddJVtoN2HukAXYCBh5+W3IVGv7NqX
pHBGN8hNEXDib5VRw9+3C58rQGblRtrGz8bQd5ndvLQVVdg+y9rQpmUV4lnMuPJWy3MdorVZbHBe
yZ/JSYPH1i23ZmqB1gXAbF4JjRbUJFX9zhmbpt6mCnDflV5l/fBsWLOkndFUXqQ5vlw3drPB7+QZ
h+LS+tFpqo/JnGPTAYlMZGNiDcLJzAHA6YB4l29DGxH1q85UbpKk0bZFWB9k0d/2gLfpvLmHTinL
2041NnmhajjROE2yNtupL4N1p5haAMZL6iH8eewBjwDtJ5htAdr45ZSbN2UFwTMkbXjTfAnTZCTT
Pth5JugnJCDuaCYMihf26XDX5wlR0Ykm6jC7+JWmYRo/YA6kPrmQ7HtPa2aCnZoqL0USh0dEp9X8
LsmhIq3cFrEKREVqZLJr0VXKykbzZzr0COxhyJjREfX9ooH0CTZ8ZafBtE56Elxs5xrYre6U5M9h
4sqrKYS2WITQiI9NKArFc5K0EpvAEom8Q3Q/iHeTGO3xoJXBM+nTqGywSIfag1me8UtNxkxumoT6
sFcEJuM0TK/cXLTvvmHJ54ZL/59UrRNl1ztK9jClWHCslN7X0AdPKqqHxhjmUJMBmp3AkoRBunPN
MXhPZKteu7j/7f0J2L3nJ22Bl3cKEubKcRxtM6IhZDrbuLExyoN4qJWZ+Vi2dugPJE2Ty323KpAh
VNtvMoKjkL8rxtCUVFCNTYxfqV0ACkjDYmfij2BumyhKt5ssn6l2WJY0Bsw8Cu/JoYwv9MTv9WbK
90mm69eI7Zl3Q0ZhpHW6gppjgustAPf0Oe45WfQlNPxFMBByDOozHC43ohrpwu+HVC0l0P+kFlOl
vMnZW1FRDT+FyDxIM8Uot0rH/eeN/uVUgeP3G9FkgR8DN7VUFIOuMYUhPn9e09briPbXSAy33Gd/
uDD1WU6d5oUY6mGmJdRZumkxYBRD1cLZYHzBVKGFWSVKL9PilyS0XihaJWo7FAZmbxQXJhnL0czv
dU3w4oypVV0159/1xxQ+BBAeKClotz7L0p1aB8ltNhblBdzDcnA5r2KCb7OAMUHLWW5j0OK0EKZs
Y2hY3mxRHGSi2qKvv8Wcpr9qezW/MExczoV/rzjPLm1EoIDYLSZcbdiPeiGZJebZnTJeuxgfW5jZ
/v3pYDCKphVzd8CFi80js8xB1M1QweiKtjNV18btdXQP4gtv6dwxdBmLMhc1TF13FxP2MhUGxqgA
MQx6yAFmqnGe1LdJl1ePGONeGKmfWQyBNI0ZKDKIBlyA0yMRDwraaWnLYj3VIakHeXZTIHOo6xf2
7wN2gbeEg9wsf8kWAh5YbKBqx2MAxJzT9+re5f7Wqr/42QaRWbIZ+uXR1jGvLO3SmT/zgAQ5HhGo
E6yA5QNGtRsEqk9dlKIKA522Ul8GX0gvT3DS84tYubChZ74xAJGQHWbVuZlIcbqhIU3aOh05JljT
xrRr1WbVGdrm87N4fhEEtgVIQ2Gqi7cGpZsyHBEEz9ZoRbRVYmKkin3W56uc2Tp31sGfgaTWjJw6
fZSOCWsjdbYud+6y/jGX/xghwjZfP1/l94fz5zCXc8EyRMFZAQyuyGK4Csk6S8p4qDyRMiqLk69N
JN+4/cDtpAc9ju8B9Wx1NS2wuPJXdu3s0Ww4Chuna+l8EWh4IYhjjJ5buPc2ruOf/7yzm+AAGGV8
bgM1XMSWsM3w/iFroP+kZfsS/bp1P5Y5ctAq5uvgjPafrze/utPdMFQBUhPGJYB53u3ppmtQ4ApR
8pU4Tbxzg9FLHec2rl1q0XEvx3Y7hvWPNklfP1/242MaoKVnFWD03kBlLE5UxO1fJXbNh19m6ME6
66ENPbOxHv3WuXB4zy5lmJAc+CpdqAenTzjkFR51c6cioy0MrU4Fb6LVlNkX7qH5SzvdSS4EkKFc
dK6p8fZO18kZd2HIRxzVqxgL53HddiXz5Wkj8WQfoauRIV/4Yj7Af20SB1S8Z8wOOpwEgtM1HWnp
tWJzs3caWhrjoO3aUEvmEohRufql0ZJvTdHsA+YauOuhTU/XTm8fY2RoL/yUD09vYIgDCBwAvADv
vNzlXtGg4s+oD9wScTR+KKTqMSpc6TVlWrrPL5FmPpzbeT2TKAGNBL+EpUmoyZxLrYtZYGmT3rfX
0wo1L298aXefn9MPyQXLzNF1Bp67iPgtPsfcooFgUTegSaXkK2getgdw6bE0lWeS0Ag3u379/7ei
OH2lbq5jHM0Qz7NStBFgFSCspWKq7irtNs4u3pILohXwQWOGBAHJJUEkvi9OEFClCr0NbuCy6A6a
5d/qTbYuqVFpjxTBXkzuNiiVbVj+Sz32r9jvz0XGf/7n/O+8IxdXR0HY/qb//edf7X4Wt9guN8t/
6OTfaf73778d/CzWb+3byV9sfjs1P3Q/6/HxZ9Ol//7n/+uf/K/+zX/5PT+P5c//9T/ei47WEX9a
EBUnVtDz4fiMVolzaVgvHGLmf+c/eO/QlVAwxcIHSUooDv+XWQnnEqK2bs3RkiQeC+n/YFZqzr+p
jGkxiRaz9COwvf/kvYt/A3ZMkjoT934nqX9BrFwkACypoSvLN4DgqDNj2E4PZWQqMxwJUiUUHbGV
AZPqBGvOCx/bIlLPgWP+z0xk4H4Gwny6StgkhWilCaGRQvcVya1hb+dFfwiZ5yB708rswre2SOT/
FangyABKJrsxl1fDhLiLjUneaqgaBLQGu7xiHNYeEMGOLyz1YQfnoEjzEkIaG/gBxzqigohIcDEb
0iX59yYfSy9QyvD5jyN1/++3zZ/CAUuY4/xEXKhwJqEwok67BBhqFqru2gBITU/c8j63ffI1IZX6
SShK5YVpUfykGd6HK6MT+nbQ7G6bak3+2sDM3RralF4AA57ZYc4uxZ/OBpOgLg4OIogSPTV+Twwf
sF8JGzfOommbNwiPlwqZs2txyzPcIWRTOJ0eH+zncAyKGTc30Ofuykp2z6VNqhrZqaJduO60M2cV
/LUFbROso4Mg+OliCGiNI8Mzps0NIrla7frPlhk4m7pg0mv2TC6TyaxwimwHT9aaH2JvizF5xBR7
BVrCmrsQKMoVIu6v4zYdtwYWoxdMLs6cObDhHDZyEkL7sjbASLmftCSzQF4pNPN1YA+lQIno8zN3
bhWLXbDpYtBmWBYHao52b+gk1srG6TNYIePwnNjY6F3Y8UWCMZ9sThDRDJFgahBnERwihI9klgQW
oOip3VpTF1zFEEDfMYeur/CHU1DwIsXdUOqKp8+f8NxXhX2RQ2VCgMYiaz55fzQyhFHKuA1CY6VC
jERNtbXsvRtQFW1729fuzDhAbQ8RBdPrGCyCT3HrZp9Dj6IYs5CZo/VX/P2uc+psMnf23ib8n/6k
wMFvFdFGYmVm+g+07IZ12TjZ8+dPfuaUwx6kfCZ9pkww5nf/x4MrlJeM7JgGtpqSATabwECpjLfQ
MbNMXGD5nt8/X/HMaeK8znTkuSThGjhd0UdDDiPnABvBmhEA+xh4Pcn9+u9XceGfalyptKfcRVon
BR7vU+Aa2D5aGCdNaY1KuOJs/xurkPULvgyO75LEPmW90IYMOE3UlP29hsDuxqmm6oL0/Jmw5xCJ
6IFR4Nj0ik53TBGTljJNM1e/vQG1UIJdGJViLRXF/vsHglmEx9ZML6JCXQQ9O9cAjrSZyRhj9NfI
k/l4nk6XsPqL1H7+0lGFInXhwLkkoIsHUoeaoYTaskpjIeioSiwxtWSD6+kab9UnzNpB1OnOfR+6
FwLmma2cSX3UMSbAa7EMZY5Zp5WCKNoKd/twVZpNxuiltzxUpC7xFefL6I9q8fdDUm0DMZiLGG1p
GGBnid0OXOWrHjP5tLOQ1UGJMlSDDn91caia7lJ75cyXhei5g1UE2SC3wiKAmm7hoALaGiudGfVq
bLJmjcrpJeO8c1sI8W4m6xKuaSmenkYBQGoSjJlWZt7r+wJpuW3XZvWt7Dr9wkd87pxAijdo4XAF
A+Q5XSowMtlbEgz+oFrBlRs44ipTO7kDva0dYx0lMqEk6XONNMxWLQ31wvLnnhSMvjvzfDmo1uJJ
C2bHudUKYkhmce0pRnpjuXV7g4pkeaEpdO6wwDdFXoCOIsn84rvLwULQ2eh5dbW8G/z8cYz8Grw4
KE8/PjpBl1xYcP7tp6fTxtOA20WnKlTVZYe7y4mQTs8ojxJe38aJL66jqDI3fxsfbVIn6gryE4ea
Z3GHDcwJOx+r+FXEiGhtN63YFikmaJ+v8vE9sQrqKbRmsND8YL1l0oedgoD6tS4q6wkpA/cd+Hz7
D9600+7CUvMvXu4bsYu8G9angOpzeiRFEtY8KhUMuaGtgpxwym6tR/qkryOtN+/Q0OxAQDgSzFJm
9jrKj/zPFGizVNu1YvTR98nnT1lZbsGsVza9oXgmmoS/IgTTp+0gK7vxYhjIYgUILPsGKj1gYmal
bQ+bso5uRubqCWiuXuor/KSrf9wQBVUvCtUeDXk+2dlEWpjPPvqUzLtQgC1WeWRkCFxFkfkDH5n2
l86leGeaefxS0GEyVmXJr+b3Cktem1AYnhH1JqVHdjhvtgE/+FsI1yDbiDwyj66tBDyiVQUH33bC
ZM2xttOVdBsFLefAMAOv080B++U0M5wLPbgz55Y+JvpsTE4wQZg1iP7MV9IBqfkQFBdK2aa4ybry
uwP+8urCW/74kmdZNrIOl1r1Qzc8KcOiYTqkr+I+Ga9jXeR7p3RDDz305tKBOrMU7WruQwyj+RQX
5wkPUJpcJiC/aWCClliJBRp4NAOkKBH0vZBhn0lzbdqEDOyowCkYlj01XGMYR6YUULld2u+yM5Gj
T1LgQcDCwBWQm4GPtd3M97RaRdk/dsT4jx42qLoPSfxQmW57Yat/Z9aLD4qdRFrD5IqEEjVHxj8S
0K7UjbYgxQU9JdJDW1pN4/lAYvZK7Oao0eepc1OZnDYM02Pb8SS+8bdNb7kovJVTK1ZBZGIBM+g5
dRgSs/5DNTjqJQ7ax/jM+0bXBk7dTG/XF/EZiW3m+WCZ2KJM/GgqkPmoSpq/KPrFTzlq1m0Qxt3P
vz+GJP9UI8jL4HG/uM/tMI3UsBjZGjDFxwzN0XWGKPB+ahPlAs/53PM5NBTQP5+FTpbiCokWx9RX
KPmbIYWs6kxowdrDQx0VP0czvsXJbrpwAZ0J2hqjarpNyKtgjLk4+LoPkSkO5nZJJ6t9U5ria8r/
CQ8G2eYL5/7cWrSbXA499zhacqdnLM+7giSsIU3Xyu5Kk4rlQaUvj0oFTujv3xkrCFrJNOf41k6X
crjtph4zi9XUanJvZyqnI6Vyay8O084+FGcRrzK+H/SWTleSUzbi5UgdBWRR3xbcqzBX0O7fFhSn
l6SkzoVdF8UgDr+tzqHxdDF8yBAM9AlIEpj4DRyLaUvBbP34fPPOrAJjlnoKARjy82Whgx2o1sPW
MlGV1bK7BGV5DOWR0b3wjs4uw3O4s6IT86JFyHFVGTeK5DgMtDWu8lDoRwv9xv3fPwxZCUnJ7FOp
Lsf7BDI6YKrOJ9U2/QMeMuM6qFxx4cOdA88ifArKaezfaSrTu108iylVfDAwzl5RyXMpGtkvX+vu
tcg+Is3yl6ILnLJZK2DGeVDqCn0JxIinbkR7k8W4YPRXrQCB4aqh3NWh+D/cnUeS3ciWpvdSc6RB
i0ENGrgytGKQjAksqACHdDg0dlDrqo31h5v5uhjBMIaxRlU9emkvycQF4HA/5z+/+HNki0vRvBOv
BGnBP5kF/XQsTLaGSefoOnihJ/5Fu0z+DkL3sPv9O3rj6VlQFWjQqOXWL+nlsnZask2yhV7GL3Tv
4GuqP+IZYt83SHaihMn7O2Dpa7OD9QmCoLmYGOrr/emvzpEpaL2ZpwXOJCt8BL0qNz86ht2daQDS
t4s0lm8iX4x7Y8a4J0SWNRxGft/+z2/bWr8v1iXck9et6WK5UxxT4oVY6i+HBrrQFl6W+dihV4rm
uBvf+RTeeszsHMjy+Rx+HeWVfCNxsXDXidIZdOO+swvGNP3QLfESsmFrt7+/vze2RiYiuASvrhLM
vl9twmqYAMNPODHBNjsfddiGIFqSODz303/jSqBnMFBcfLhehxyLzCZwt5golfXURBplOFGQDdV5
0Q/jH0MX+AnAR8JTDXeDX6bPuFprRoK9PTCzfdNalfcIK3O5dH1CPH9/Uyv88mpP4eAKEIbip6zj
tvPqq0hNvNtirqTMIb/hVLj3PW0mxUYxpIEFX24GVGMHSLXv5d69sTMDcYFxWaD8Hpj2yyurbhrh
jrJnDunkf+AZxKFZpMs7y+ON5YjJHkcWaAk9qf/qqwfSCHzNYm/xvQkRkrZ88ojMDhMj/d7G459v
0OAXbJYACD6coVcYRoN3gT6Y7JlrqBBnAfkBTpoTRoKb/VaCpryzTN56hExa1kkiIy/GeS8fYbEs
2trSOTAdm+muSLxiP/bpe1/0W1fxOLzIh4N4BT/h5VUotgpkKaz7Ykk/5LHbb8fs3d7gzYuYOiMY
akQ2y1cVTrmSaJuYPrQu0vnSlb1zpaBkbX+/2t/aLED9QVe5G+xRXq25qrbwKmt8J5zpZve2cO2z
qbGzTW1k2p8XHtjnMqdh/MlEd7VE/7nXSe3OpTajoF8keQF5MgVILDTnHbh4/cGvP1+qeLAdpnFg
rK+qXdIVc+paVgB2SOKQKCfZ+q1X7wZrWY4obRANaPJC6SOLsHbfRUjeuDrVG+UB59aaG/vyHhNh
zEmvD3zCZa4/FrJNngV2z9cVgUR/3EJAMFzt4NatHkH8qzenZ31CSoBDuTj4c4T8fbhP677YTxaC
3t8vkl+3RC7F+J0oXgzvuLeXdzU2ZgqffQGxJvQ6JX3FqaK+aZxnoU1eFyJt3vhYAqwjw90fX5m+
hYKYDYRFeiJB/lQIKSKbXM1vLeKGnRiFmZPd57Xjf6AH9ZE3k3uHUssTm2U2meL8/tq/fho0hBRg
jGng+zAjennXQVVkc0l3EXbCFNHamB3wDkqOM+4J71zq128dyh7FiEVHiBnxiQf1023GaBid2gbS
8rTeu8nxUD/G3fDn5wvNBSMnJqUnN+pX2xYgK7zAghuy5ySInNnRoGMb75EO3rgXcnoZlVIUrFzY
V5+AX6czGzPluFmQGuc2qGetDl3LH78clj67CGNT2vbXQxTHrUvLkKSIoc7Vt1Y3BEhv0J23rb0c
f3+p9UB8uaMElg6Pj3ENody/wEZzao7lCE4emmUrHpK+9+/mtOufk7HVb9mj0S+mpvHHBxkXZSjJ
Ycaghs355eKLEy8oEjUBciZx8jTNBAJUSNS+/P7W3nhXq30neOLJ9Nx79a7wULGRzS+sCNroXbvM
9oah0Lz571yFLZn2iZ7v9VVk7eZa1nEVVWXxltcGhaEslneu8sbnyga1tmbrZPWXwHfCxrQ070wr
ZGyyIOw08fkIfESWvjW+s/W+AduxG9IIEtcBeIeZ8Mu3MzI1I8GTNY7FdFORfqpXW83L+zYERjCO
EyfAZzHa2Hkg4NiMo1l+o1Ul3auZbLUvtLTYusoZ77K2Mjej827A/FvvFcKUy/kHSI9308vfp9x6
tifq5dAae+xvak/nl4j3dq1fK0meAt8DgA/jUh7my6skKo5FkPMNIv90P1qeV53hPYP/S6GnZcQB
Kd55xW/cFq6AIKXrRTkWXn0UMy5biWx4xRKF6SXetssOxfb8zkDlratQDK2AAl0bftQvb8vUuq5f
hGuFuVdaH/gZn/qY+KHffxNvgNHrRgxdl9k2GNZrh8OJJTM73TrFqKV9iWrKPbpLJe9bhbkGivSk
+lgSxRqpsqovETkX35Y8JaQJlWN76Xhp+c4u98bnA9KwMsXAnoB4Xy2ZWflOjlsiL5Pm8o7UPLGv
3aa7t7vFfOdQf+NSML/B7tbtAB/uV6/RLrxEVybcjgxx3nWJAc4Frl/tDtsB9c7A5K1LAUNBRYEl
SEv16lJW7VV/j+Ca2m++YIxB6EtGsu4wENEY/v6VvvE5OGudDhhIUQbM8XLdEPc5xxBhQDcQjB6a
ZcquUo3ASTG42g7l/3sD2jfWKTNTgFb2vLUtfPXGApsOxDdKG1Q+dra4BoiDixz/nb3u9RPkmTk0
3DoH+kp7tl7d1dg5TecprjKjmD40HUJK3U/EQ1Zof8ohRFGir+wE4H5elfl6CbozY782Lxh4M7WL
tFzPtlPbyXdek/H6ua2XAQpezY2xzoeD8/I9oc5eMLHgMj5hjE7p7HO00BaJXcuEYb/ytgv5LBMa
CqJgjF1gxx8WnVCvROHa9J6c5teny29Z2e1MgPiuXiMoZjEPi+4xvHWqoiYCxjY55jt/XxMCt/n9
8vz1tgGDWJgm7xJQyH/9It2qy0sBIwOhbHYWuGl73ppogv/8KswaGLSeJuz2q4rCKoqmFHz6YdO6
05PhzO3Hxq4+/fFFWJJ43fgUZGQSvLrIjOBX9q2OqjbwECGRoIuTgPjTsgWozmBfJpqNSKzV2vfl
OnHl2FXTyAPLLb/ZutS1506F+cs792K/3jfW60BCwE0dtgUtzvrifir+zXYgFtrKrdCF7Py1htH4
NJRe8bS4NYY1i+nJH92aapSv+UbWiHePJeqMudiY4WiXQl8bwtgoK0UOBBlJbHhOc9DHwjsrhkn3
HvJyljk2dNJT2A2U2jFZapkcPCG7m94YvAkPJ+ZBR2rg6qKqspLx/DRYX+ci15atwMLtUA01/kva
Mls9Ga2iaAHHdLPdTiWmKBvSm5oLoucJoWnctPtsqZg6ryymPjnIcYDrzxniHwrVas8tuat5SPpU
ZkeT6QpnV+lFjq1+4c9zcvBjTXejmqI0uSY8ML8qEAA/DqTP9lG3GqqgXrZb3AerzNxhFE5wvKHP
izrqdoFfEil95ceaaLx7fxYSDZO7iMtSNdaDTqDSsxxN3PS8opmwHCuMstxPlC7x1ncwy6AgyJ9w
42lw3k8n29ipYDKCyyaL2fdSYdbZMcvTwozIyrWxzPIzW+4sfwo0BOEmjn2aISvyrJGC+xuZOemw
N6FbJR/SZpy6SLmy9GBODsV5iX1gtoHYj6tS3PR1hteApmTkus34LHVpPFrEEg5RnsZBEy5VFTzY
zuS2xxQLp68p7mUU0MHUkyLlGuqWfMr8xh4UxmNtPJWfKFtEHuLiVscR4eM4RnW59BqUK2rU8RYr
mktTs+xHE8cBYtsdN3/U+WfWeTe4h1bL8W0IJr/pdxihDGozBDHbfwarGbe3cskpDBZo2CHmSWOL
oZJEAi4a0/0SZ5X5OMRC1YeE3EdCa70aR73Gc5pvVaLS+BJm1ZIjhtSsh0QnjHRrlln80WvmIT54
hkzvvKH3b2ScW8ds7oOjSG2F7RtSVAvaXDjCxX6atdh9BMJvCWt0PQRPmtUh3YsXK2MEhD9LE1nZ
gB0DtLRy2rcgG990XOnERpYjUfPC94XGJqi0L5xt+SdieAIZZT0GxJEP5WOKAiTcd8oZFrlpJBVn
2HpNU56BniXkSRsrPEb3m+vhnAze49DWmREu/P2vwzAV5R6zkemiCnzVhgiTswPa6wI3HNPGkRTz
CSMIidScvnVT4X0ZO5g9WwKeY7WzZJZ+nAAbqk08uvUNWdQ26el6rZA+GZNPTnxRSVtDRy37dMu4
YrlQviina3gU7nOqhFNsxqByml2Xu123rTsXhoPdVL57kZl+Nl47rbKsB2KjF+yF/DnhY2jwYooq
G+nNpnCDEdcrlyjLW3gS7ed0HVHtkU4IEz4OIa6fM7wzy0tBiOZAjKzKPynb98lKmhosy6pGzB+L
loh2suxzskmemkVb8OETU32BY1Q+HiTMQzwemGV9VumS1iyOuWB/6KrBiHJHpoR6Ekr0qSe+5y7B
HnAKA57FsbIyLJqwY/DFmcR6cNl0RuK5WLoU9hjqNuUzfJ1iovhC7DFufJUIn1Bt1UGiWIZ4uHBS
vTQOmeirC2JRSZEbuoyXh1HnU1m6+j37f/sku5JpiW81Dhr8Qa70JSk/y2Fugx1W+02wtVI06LRV
KldREozddTZn2J5MeovNJ9RR/qWDsOMxFXlyM8yuwJqxM5c+TBhRF+Deqz2YNirnRxHUu8T2imdD
2MlNHjcEvItSx/MungqeSaJnVRDOtAdFJOPUnjbN4tdJVAZTE2+xLbeuu7IxzU1XLGMdBbNZmdjg
z8G46SD7JthutsVMlFSH1eYRXLTAMHMJqvFhVvFwmxg9qbAedjn2Y2MPs4+zVmc8xYZtPKmereCs
N5zJenbdilb4OMQWo07pB/HlzPc7RmOlzM8aFmAV+78gPBHGZ+5s29nJb8DTWJuNpVqxI7vE5WEb
folDalC0t8JLsxaSRd77e7Olu8F5KwjyLQY385Ui8AMfmYFyFKc6vZm2zVTZV5qI5YNYPHzwIMJ5
zpmb9sN3KFwk+OnCGu/zeYKt8bGviiY9NvjgfiiReUlFaIhulT/mREncxlKiu/OcpPewCmLkGuug
ydzyabR91NPPV6E0MO7HSUr3RTRYRn5mpdDTyDY3/aPTaXhyVAgPn8aFXQDDntn/oqUw97m/qfgu
7djsQkzszGnXAnYv7DI2zF5RD/OzFtTpB5zsOqxaLTLPtwkfFFh4UQiFrY3MWMBlQdAk1GPvbhFM
zb2e7JkNlPz4zNIIgUbjiDVbaCfZHGwd15VfxNhjXOjDxcFb3G7oPZayF0dBbiEa36ZsAWcJPwaa
xfElxaUvKHFknOJ834y5uO0MMS5bjjASJDt/dg5D0AT3vk4yOC/SnVDmMX9yNkbClrG12fJu5STQ
lJPHK7FerC2Nb59Q4iFCEK+d47o5aHiRND0eFlka3C7xMNmRnjfNVV9M6qrvPDuNbILatzo8+CBq
6ta9YaEvE0GQHPBfDStNY7yU/Hy4midYfpftRFrI9RIb47QQ2x57P+zC0bRdP0lfvzagxWbbFomJ
/TQVblfsWdZed633tmDvMFillxjkZCYseDd174TdsvcJ1+3nXSqwCvnUmvk046Sm9c0erTmcKtEu
TnapFeZs3AXB6Jh7jKhT80jLU/fHdPEKzEVTMTq7OGuTMdKCYnxWshv76znrLSKl4zieyd9Ibf+A
CRUBk/EpbJKOmOBJsnitH78vIn9pI4jO8oBEIO3xP7/IoizMZNjOZ3QM81iTt1zi52sn+bXnjsnN
7y+1dkc/o6FUq+twZW1aIP4zeXhZrWqWAW/EWjBQg2XKueS6G1dZrHW7Cybc7eP+TCStecTIdtm2
bV9tf3/9N28V0sKayQQR8jWHYMz1NE/LljaGENld0znWhya2Jox2VfPO2OOXjolbZRpPS4/5gE9B
+/JW0xy/1NmHllzHDIA1w56xJuumP4QoeKA+aJOO+IfxCmS3l1fRXL2KvZGTy2zrfJt5VF99j/W1
7PT3RMxvvDv4nCteAI2JacMrNGTR/WLpFui7uHfrwNkW5FhHiDn0U9e6YiMTu2yR6WWfefIMr2//
6+/f3VsP9DTMgfKAKP719ZtM8ypKOCjlftzs5znGsclhjPr7q7y1QpC9gFogHYKC9Kq/l3250EmN
xNAr0mftScMn0aOwmMf4z4OMAecZZjCBgEr1S4uoOmLTVeVD7RBBtl2YCly6reN///0N/frY1qug
a+BkA106afV+ahBJk6aCAXFC9w6v2hz8CavJrHvnsf2Ki+BUoJPABysGES4g+suFKIQP+yDhMlpb
jNf03942c1YPbwz3MfVtpX81tRM2EfMwXbmloW3rOc9JS4FscvTbYQBoxtzL04LqnWHI6wmMxS8D
ZV+V3LAyAJJf/rJyblq7poDG493Vn5PB0XZY2Nq7PqZE99Go4X3Wp+8RQd567Ab0oJUqBFJrv+r/
42Dua47UdafDUa8tSQkYp9R6Zz978ypo7hjJMevHtOPlvU15P3bsnHbYVyX++OX4Uden9wYWv0IM
aFNXnyLQVlBtf/1kflpBHGjCT1zOB/j7AXaaRv8JezY9NNrcu61JMP77pv5I/H4pvqq6rX90r6Xt
L9Tw18Qn3Hfq+/fu8lm+/pP/E0XwbFy4MZDsiYSdkSAUkJ8+5lWe/4+YflX1//u//Z8v83fxc9Qw
g/pf//7fCvl1oxq/t92//5vp/bUqfFE468xvSIllUfwrCV7/iyPVZReFn78myPIq/0mCD/7C6wCt
JMwH5HJwe8w/yRr+RQFs2aSmQkCkBmbGAZz3cs1gQh2Pmuye5mqS7tYeChebiFahPljCKWf7iOwa
UAlQIsYIzprVGVQSuxBkKUnl37W5k9D2WgpzefXEQgGOCEeRK2+jCg8r902jp7b39wnzRwvvf92S
sn63gv7zP7qUHk98f7GK+Cv/2Cp4f1GjwF0HzaYPI6P1X4vIMomehtCDExC44spk+K9FZJNyzQqB
qISzAu+ZTemfRWT9RXm3Rm+huWU+hc7+TxYRAyRWyc/l4sppOB2Oq7qWUocf/vPOk+H9rHfulIZJ
DmP2DE9m5waP00ZjLzITdYa3bNJDQK3wJMZglUAubzPki/a5VQoARWW2qT41qSIhq8L91UwjICJT
nSN6zz5bYzCkZ+lkpRw7NICMJgo6h62RStc/dk1WiDPV1/Fqw54Z9h6ya/yZOJX4BiAtLyPS9Ay5
0Zy5GcBZjfJbJ6v8Cf95w4vanLW+z4BK7gG3mnkjFMOLiLgHSbScLzFUKqZR3FqN1d3ESUGajePS
++H2o5KajyB3Ulz1RrLhs06qczPoEucsm+kewoL5l7NvKkcaH1qRjfJIaUQZVsxBwWwqr5LkqOou
iDeDrZJkN5V6QiuqN4F+Xdmzpval4zXJLo8rYsuWhAY2cj1VBdiVawpZLgcVhcR1VjN1p9/0deFi
5d7MowzdDGZxyJmj2q10Fz2Vm8qjJd86tZIuBsyVsUINU0bqTD/3ebLce1mdtA8DjtzOQnaIk7b+
F1PHr7o/r3DJ0PvbwWvTIsbhXkuz4ApvY7cd70wyK+nPyxZaEvk2w0R0zRKK3kZCebe4mZn39Nh6
A26Zt5UCUBqwUwiitsfbE+mLCrxdTjBXv8XGDGvV0m0seS4dpobnoi/yJ4hrdUaqhpc2/s04pwYx
gFM696GOV/RwnxR8L1s7o1HB1do0qru6aaz80gLJzPdeMYxjZBWZ0jYgtguZY01P++5jdeBidr/A
FLPANczj0mEe7OIDOUqs7McmEIfZMftjW/VTu+m7OFiwW63FsFGZY45bO1GTt8OpAlwebaZunZlz
qteX9TzS3hPzUj0EVdmuHrV5d5Ngoj5sDIs1R4iKZ2/Il/XafZcs/k3atpOxaYE9TUKDkuGCN5Rd
Cyev5CHoQbQZTYjpk+dlI8gIYrZ13brxIHauPmXTEWgyNml2e2InfL9tRniKw2zuJ6eDFmdnwgIT
KHBohYOgJvOJ0XeTb3xBsmNYW0PfnAcTKUXhjGUPGlAjTqS6NQLl3QWGHMVhGnR0BM3f7e6gdGV8
0FSGFbh56o4BbOiU81PXzFlABx0HxVBgTntqsJ3Za8csFKcuXIeLXiURySy06lln++knhnQ08vOp
qe9ODX63JLoUoXPq/0WHq7mIur/hgRNU4Jxgg7Qpkxg73ROccIIWmiQFZWiGKoisFXvoyUNJI9in
6spYsQmtMUY7Qn3h36JfB7woTkCGXbfaeXqCN8YT1CHyFfZoThAIpu76rXkCRnQtnZ2Nn2AZEwJR
AZ54YMD3/YqokK0AuNKfgBYkbeltQprtnqsCxLQnUAajZgAa+wTWuL09pDt9xXC8E5yT58ysN9m4
wjxUBfILqTeAPyJewZBFD7I80rDgPvNPUBFC0OHWXfGjNBOpC1jJhw821RK+Z9c5cFPiMeXflicY
yqv95AOZI/Nzi+oh3/plSRs/itaYds0JylK5KLAJWgGufMW6phPsVa8ImHsCwxoj9o/2CSIbV7Qs
PgFnMEoB0YYToIaJb9OvAVO+ua1PoFtxAuDAZPQzZqrAcnwh5Q/sp4pztQJ3wwnD05cyTmuc15vx
3j3hfFiXD99p90D/hIXzV5hkKyiYzvaVPCGF7gk1ZEDWY0y9gonu5HMYmL3OnMX33dbfpyfskYG8
ul1Q4cc0vh3opDohlZxkoJY5e95NdcIysanmg0rMFeMk7tj4jDnAxD5h9/OtcmSibRlZxTYxRNLs
/WsSB8TQhEURY0Ri6ig3wsVtg66OZKBPzrTxcotXoJD9S1KJS5uTznfH4KPMEpLI447NK/RMjUhT
o/PBxjMIbdMQNWNARoGdqhQsWXPdW5EForN2tlugpM11Z/HXNDT9o9Jg3J25c0YkhWt2JnLBwC+9
KKhs45upK0xSII601Zlk/oTODe2d3JCMgvmz3cE3Q9VqGd+qVl8USBjBHSGAXtfjHUHsZ7ezpkLh
66JVMRFOZKmGY+n3YlPluXWJeX2a42Es7XrYali8Q43CvLv/MAZ2fx8vcAWZuBXNDZ8A9wrxHhg8
UNpwLEXMbQeEEX0kNwlIOplScvuMtuxBQ8wk6M/dfslJAXBQaOc/qlR4/pG1Ick7oVnMQ0mS4Poj
Z4XTEbObqoqgPxaPXt7ObUhuZ588aKmjyStddHbzJWv1jKdr1nVZb/KYiBV72y0q9xkC+ZhzbOCm
ZfpOpl1ibltfTmXUZlLDxzxjm8ZmzwCrLUY0I+hYYsWchYaKCCv8rG9yHl4elvWat6HFnRFHzhCk
+TZHqf/Mn5sfvYGowDnTCOg1i2l+GPXBuxrbwteZdDTNJ8cYTfDpafKss2U0/Tpc1Bj80NpsSTak
/1ZXgT6K+2C2uxsziKWPm3WwfCQmz37ipw6fM00tl0wfatB9JeRt4abqwRoksTaJRbu5K22Ox7AX
iPnXJVaTLQOwwK9O68AlAFRASkoDsiPDFuCDUgYz2AmVdlK3YTGVNolt5bRcxO061jSqMjlwonbk
5rhDvnNFgwt/6iLqqbgV9LR5ru40Z8K8XVh6fREwXgSi9J36kaAXdTUksYmNDAD4HVl+7bexbZ27
PGfkuDEYhSbYLUPYCV1ycwi4S/FvLSBed9FQjdV+KcfRO9K8Oz1vRBpuKCanrHa6VdSECQh5pmGO
r8iUGeW3bkkdhuzppD5RoTE9rYi3/soGO3EU28gSYOfl3cxoIlbXqSerNGIa0UwR6wSjZCOINaLV
0348dKiXsKOne76YLWlScPpS/+o2KWjIIEbcJZUTaEkIJKvjid641QMUEqs6n8ok86A9+dQ8VVV3
5P64ym33QerPGs354H7WjZypLAa8bnWR8oGSsBOojM1e6wl0KjuDBK2F5K9qA9Uw8XEgZyYbMhQf
PveMGD9lltHwny3TmU1vcZka6BQwLTB9XxKog4qmIx9+0b6p3hd6mNnrsBhCjluESqB+2pRVC3HQ
JZriw3p9PLanGC1uSPRap6MxrmJmajJGZs2J0fQWsSLMQNjjaP8OdTJO5Y5oABcfB2Zlm86cLBkS
BJUT21WX2mXv1crYa1SDYu8GC7W5hHuB9X3a6wTyxEu7qdvS39aFiv1dWWqELMR2S5o7fgI6g1tG
wm4bMlOziqjKeud7zS3p9+PU9hvJaL96rFejryCMbVsEe5gG9BG02ot+t/IYvQfV2oHY4C7UXsR1
MWhR2XXyVuuMoOT2RvUxaAo8BfYi8JN2Ny+aYkcWXq05QeiOUkyXzWhK/FPHKqYAnHM+ecIlerE4
u9xvglu1BP51oirWiEj76S52V/fv2pLGFFZA63qoU0bCpzAhMbOz67aK2f5LqoXGLoeNXbZBv0sG
OT/6SSHkOYb6RrotU8J9Qrd0Cc3LYHA8E604szzmAs8m4cfF3kRA5G5ykpMyht0q+Qci/KPu+v9P
WAci2O+a8Mvn4nl8geOc/sLfLbjl/AVHCI4hPE5gEoRBP7XgoDCwlIC6YRLhrfX/WnANtGY1ZwJI
gvSATm/V4f7TgxNx8Bdcach9sNPWiQCyhz8wN/xH8vdfXTijQEy88aQGH1odQk6/4+cuvIzJNV3M
hYHY5BNRHwd1s1y01Ci7OI/rx7RaU/K4h5GN2VZE8+IdndKj3IigdzeVb5ZwxVTx4HbCX/3q1Vlj
6MuGUBTjog2MZm19R4DidiKscmi6s2Qq6qOU3bxxgyyqxuZcreYabml+N4P5c7kGFS/xXbdUW36c
jOp68AnCITtKn+Sj3ekzv2TiiGzss4Kry96IunG8ttREwrusmiMoM4GHRYefUC4Dog6Hc9z+y9A1
tB+aGXzs6xzvjn7baqlxnI2W0E7YKtTv2nYiE+RMjmPPvkTozxKQRzO0Pl+yih+a5nme4f5OmDDg
4QcZyEalJhvjPinzXWDVV52t2btFLx8mt9gnEgLatBxk3BxoUjYInA614eZRr+dEDXGahU2aXpPX
F6q4JUiU5JxeuJe2ln+INQZkZYg5SXBtFOIj+RdRY+Gnh5FWndtkGcqn2KVQKjsiPjLL/K63bfpZ
T2gJ9M6ZaUMNbVMim41gn1hHkXh+OMVBNAX+1hsT0sxLaGWC0uyuUum5XQPZUmyf5ygAt1rfplA2
bBmqXv9qdXa66ZxvICeY+mm3snxggrtxyt2Q95cUsVRFI1NOZ+z30PuSO99QV03ensnuY0XhP0OM
y1qUfcjmiD0b6yM50J9YUVXECG1FP+4qk5CVkcGoNZjmHk+om6WavysvgE7TVsdgmIYDhI8vyTgf
8i5vNl6cn6HeWyK1lN+E6L/irnK9uKwl+ryw1BsRZUKLo3Ief2CVXkaZXR2xi9tZ5Ugtqi8YA9h9
RvoB4auek21VBh2J/DKdAOxKZdeZnlAIEX95VrTLhVkhNa7GUexGK75TbrFrKyMsMgtPkljkB122
V9iEE+VVNF/j3vhKsuCmn+ejlfdnmecS/BJwTirDUOzmsoxkkt30ef69Fc6tgZmROcY9uVPdtK0N
8d1W1i4wJ+gpM2IcGcxh1YoPvt19yDNyUSSUFI0/URKf6HWzsTHNpsCTzNp6cXqsF7wX3epLy6lD
t0l2GkjRF3sYPg1QCfNoyoxrNVKcB+ohqK2NBXvG0HAwMBDqZnH3LelI2SKzjQrvXnDA3TQJhGiL
LLaMgAqIMon5lehp8yzVCNGpJqAlWRO9l2nFGf7oz+ZobRWFh+rhPs1HEmSofG6W5NxJEHa37aaC
fzMbhzinGAqMb+7snKGq3cv+rB92CychFcAaakKXgntD6ArCgohBrtTe8jiSF7LbVLyD1vFkWKyZ
0SdVvORbGIthM1n6RVV8tNr7egJOLo21jGE6xm/nk4/y5nm097QbkSc/0mJ9S4uCmJp6wLLIpCFe
ZBPZ4Nhh0NeefBq70SBNWVVIjMM8XkxAspwwS1q52ukpC2crne9wVdHms0EtheQxzcL56mQDhQTZ
OHmZUUNrwrePAVmW6ROEBnckW3X28uoWLMyurmG3lc1ncF5ISKmwY3EWKGwearhlpfQO8WzOc9R3
VpyfL8WM22Q7mom5Wfm8DVtqmvKjusT6omTpX+tBKtTG0LThtiOUFyMwx5ZHAtkgDFnY8jlRl00p
9WeX+ek+bWzrY5EXE7DgrEu1bxvLJRIy0UWEImexoE8MA7szeYxUpK7CqCECx0G+Qh3UAC0mEOo2
7TBrxCj3WpERI4i93aY1sU2SjUwI5Ks6MndDm7r7ZkEZto1bRbtd2MlnRFN4+hR88L4T6UZK+Jtr
D9VlrNpjwVfuzF3+qVic4rldjKsqK65tP9MucZyxHmpMPXFujjMztN35nnIUprTtdZ9r5VcbZPyP
VlBmETSYbyj45KGjA7o2uoFPp8spwmXkB9OhMtWZVqbBWbPsZloSIKPzzhkvbVLbAgGjipwGesyo
H9oDueHbJB948PXNaNE+BgR1Wbx3zSC1i4AFdtr5kCxnxkioSJzsKk8rL4cAQmcuuwchBGmYEOVw
ht3SnXkX48D/0bffF7s4eD7xcqObHkrhHUZwoQb54WbKSEeiT8KsnxRCi5iSQhu77Sj7+Ayl0CZW
497qB+fJ8xNEaJNF3KbjdruFr+hIINqjm9aRGoaFPNwz4g8JT12psMPaYTbpnSviS18mu2Uo7mNm
TaFEgP6QzGl5Mc0w3k2KajeZbotaK492AT1VUc4Ke4oj1yH3jpzWPW9zDwRF2O7cfo+L4oefw3m0
COo6EBYiN6TKFQcrIX2sJVRVFQ6WRHLeyolvbxmLrR+n5Q2J2ztjKH+oXruwk25PWYzHm37lp58t
e8ZpqxbnZStvOszULSul7yQyRmT7PrmuCncgNyx4TDUy3+Ry5xZMk6gvwFxVyaHjDlEn832BoYOn
qx+gC5DQyoJcjLTc4Neybw3lb41Juxic/spTXRapPECL3Lu1eAjs6Tker+McPMUBTtuPJfE8lO8B
DEsE/301bAbKJY5Sf/iG5cijnWUCz3Q2/26iNNdKs9sxh9h5oA9bOTcfOm86W9JhuYoxFnXJhrlw
rXnnCILM/y9755EkOdKe6avQuEebQwOL2QSAEKllpdjAUlRCw+EQDnEjnmMuNk+wf7O/m0YOjXsu
u7oqIyPC4e7fK92zdjZs9M5YmrvGraqDdsqnLf9o9Zg0xbTX23zy05n+JzHt0q67SJfyDZtjtNpB
ZEiE3qiGw5M5lpeBdKgu5BPo/OJhcBF6gRP67MuLaI7DWS5YdF54aVT5j29vSe0YnzXy3ECykDqa
wZY67qjfHkPVRL1iAZwh/0NVrL86SmZWegkzYR4zv3nL0v6a2rujSnlABHXyRvu71Fk0N01Sg9lx
jQHcl9WL7eL6dHkWUxqj6oHHECSMMpKlPdnQI7aSx3VY9nMe0rvgx05xN6RXecHaUmpnrCiXAzbj
8GlYuqttoSq7e9ZOmqTCO4zzi7KHo1hBd6ZOcArehoCgh2aUJ5UaR8syzhq3yG6GCMTpRagP3Rhf
YZVz9NNip8VvNNeXVkUvJVWiqL7jGk3IVBjPjdmkCcO5dWiroPnVAcuZs6gfeSbpA0QBQFq8vpau
OGS19+OVdiJGrjQqnNl9KermqETClvcPRT5AFg0uCJPbvWCtpzIgNZNgBa7A40uM8tjG2NIjEdCo
TqvbbjBumhJzZPjuZXT+XQ7FPRaKpNRuthuQ2iKH37K7uZMvblDcTKU4V4I5B5YaenLkqPQ/Tpd6
5MgQ8mNxoEjG4CasTONEwElPTW9/rEhEozkPNjnHxwPehxZ/j/Fqe50LwE3Zv3fIUUnoAW8hwy+Z
/ENGxV2kxY0zGm3kkxF5TC2VPpdzeoQA6drldWu8e8K1l9iQzluoPjXc1WTlFJCuYwIIfe93xRwD
LbMzDBqRLtlaIx7JfemlfpzDvhTuGqE8TuoVfkN6NyEcHWDWEBeuQK/OCPssaURGwus521cXyBCF
pr9qasY0jV9q2fbBaM2xSRDm9dBSTKw654n6afDDzr2TzbpQvj5sP0XBz5wQCiMvvC5ZQ0k/3YXj
/Lytipt1eOFv6lTTzbwrrT7qTaoWVBFTsHNl14Qgd96+b+cYJ1TiOlRMGY1v3G+rB4TZ5PoXGsmn
xuKGRVmSGmd60ilEo2C1jtLCfEGuftn76dFu9AmAO64DoyZgNrwKlvyqLJBjhOWN0QYvU7N8dQOm
sfY+nIgqLIrz4fKqoIByAJF0mpIy4Hia0957IqfQOKJzAqRz6pOR9UdvpCy43K4t0prZ/ZHE92fy
BwGedsUjooHbZlZ70jXjjVxTWDPLA6VW/bGjO3k3MN9FGQr12fXvusA45I4Th+v4pSmyPDI95NEw
dpHysuMwlBE47xzpjg9vwIpNNnS1Hs1gebYFpSCyQRElxuop5JDNm+pAVdwJJ+ozF8GLCTRtnw4O
Le1qvSjmmjvBiyKlJhK5S1DC4Hy5hXExs3+lbfNJCl5O7Wh62NYiGd17jpUnl3/UO9OcVDaEXd+f
JUuu3s0Ejl90y/RS2Rjbi+mGQKEycnvzZ+6L39ki9lNW/prC6WrK6cxqzeLVGZZrZ6W7ld6Zla+F
nkmyyrlxvKf+vuiZCRyut5I4816LZKwtk3BKr0rqun1Rcgp/4VIYr2xknhgmkQnX0x551e1WcCIX
2Bp2XclMSJTSi9fZ723tmLEfFjf1aHyorUh6CqVztaxR2YSRWZjf0xgS/av8i0HfKmuNUh8jYa9E
JAwVz51zFyDYfsRQtS/7eoaz5nba+WC8KsA96StsbPNPtvW8xdSSbBGA0aPFvgpTZCfhpJFTWx8i
rWgQXO3vNIf8gM91o35pjka1tPverWIbsN+jmGBH3C4NJ75uLs1l4JbofDh+yz4SBkz47voYbPZn
1ssnxnvTIY/W1wvYwn6cAJlrmETURXs0YQ/zRMFiaj3MZZZoy0dVXyZysqEa+mMwL49e2r12XNxr
GNxpYEaiGlYFl/RJ7/uxfk5xDwzNPQo89ZC6PoZKfeyd8XzF2XX557TVh2J+mZAGX/ekUuxGyOV3
mLM+ccx0kdgN1EPmaYxKzd3kh/lXlhM3yrZd578ze9quS6cEhxSyNU+sKEMmYznxBXMhAbOc7VOu
0zBZi8B6GkyruxPmJq6qirWnUuXgdi6ml6bFPoKGTJxq31vjfmV4JoD1WjVccZ3Oh393pdxzn8+Z
qFnAhZWZsefPw2HbpoGzQuznUHwSKLxCzYjMPFWNiUDaVctR+UV96HX6blh5e+4ENBjoMuuzXmr1
Qlanf8hh/fd0vheH9kwJOE4wnJxqkneMsOZ9imD/mKaee0yVhuqXjbL3eR7YzzY5WAiYc9qKdka2
Wg80mmIt4/bLmGNgI3xKOcou6GkKQaBbIlXDzGKbr7H57NLKXTk0vEpecbRU6uCXGw6UM8wxVEgh
8y43b1svnS+aNiiavZir9fssNYr6VS0ndiB5yoZ8PWmZGRcbvaseikr6E/oMwKCw9lQTU/ST+ws8
4EZPaWUtr0PnL7gxteQA4Nd88JZl/km5T8UFzuZDa2MlEsW8gD836zcVuwy9olmTVbaYHXFpBCEV
gUxBkncmrwj0yBMTMolmIXJd/T4LDgbrgQKHwTuE7lp9spFf6IruUrVpcUTLOy4xJ9Xy23GD7nXU
2g1Rknj20wxoHi1T61zZ9iI6ZMNOetQBMTRCOVbcMKoPZd+wZWp4JMzezL+qeQo4D5tdXpQUofLh
XwPAt/S4nskGcxKASL7GGnLGFzu2Es9+BIRJq4j+hRtYPv9zwUT1JJqKzwurJC1XgkKbzhLpk55z
eSnLjvhMCJ64McVlZRQVnjJEx4ltOPwYcgnGe9/pxHvm5tNb7tNbuevHcbv3C8VAEsxN/ZkVLZeN
ZZBGbHG7PfpqpGWqXO2jchaG2MYt3G+MfHrFCWbPeZSmY3VSOM4u+2qoLlxDllcl16PXsZrXEyJ5
99Ioiqzf+WnoUZlhWXgceNXdhgHPoZq6d7muS2W/MD9J/HEcMqnwT4gnkjHdTkTv3OMOwkXXhw/L
JD+stD+oPr2YK1Q7uYm5gzwqsmnGitaA05iO+C7WYQIBkPDeQVQ37nrZFRXbSKo5/XeIiMotytvw
AAFGWnm66CfPmK24R0dd7HzmejwWo+8ye9C2F8J/R4RmdAdUVL4dl56fPsi5zQ+CT2V1Vx13PAOH
Kh2zOp6q6UxxzLBXBq+z74POjBHGYKQM/PkjGOWL1qF5Z4jF4R5Agpo9X3eopXdWVY9xFYblvblt
/rXh+A9U9u6boL1fl0EfRipgpyPCFkJ/+nnyrwnkUQ0Su2F6zNruHTLg/KTO+QjTWtLkaFtr59Mz
3xeXCvVfnYwVW2odwPl2i/PpplgIQImC5TrD7brs1rrxrrghm0m7GqCtDXnA1a7Qo6KXVardJEdK
4fFKVpHdtd13bW1gnpvvZXyji1iiqe3vZ8FV27KYpbiMTPot7xp6krep3tj90inYGZR4pmRICyfa
VNs/G4NCGeDzcy/SrC+TwvDrK6IA9RFK+DSSOblTmZiuIWKCxDa19WQ72/nqsQX6NDtmDaZIkdXF
CFDB8Vp1w/UCi7SfSG26sroUkT3l55i64HCY+czNBFQZxxOgTFI0jIHtJBICCMWhR2/2iTSoQIfD
NFwiwtiNSiahp/ekTh4mNV9BJiJ3Ghum+8kWdCPXUqBS4R7CwFy5G/M1Bcklh/iJ8Ur9dosh3280
0iFY0hldioWbX2MXWS4RDACXWFauVdShg4LNl3du4HZcfpqsv6+Ja3/PmMGIEplUi5VuQcmSltml
TUsCreq9vqWT/pczqedKDgCLY3aPsGWMWsPycJBhMpcM9MAd6JrPSjBp9qxu+3G0Dhv1ym+wnPKq
tkHaar++sNhrGW2Kd9s08uNc929eU96Zy/hEk+4P20g081FyLWUON6gx9jsuFhK0xpnRdw6vQGD8
lTWldtsk86QO5sgqS9aSDGIhvchw4PW5srnUBLNK0+ZK+W+WdB5BksxD2iu8ArV9Ny8+vOwsz7o3
lHnSOOK++TWoOo+zzRnvwZnuinbZF2CrpXiyN5MEULf6REpwadY9eK/hOupqag11bxiA6YNrFMm2
8kViKer2micpMIydifNR5Ou8z63Uek9Xme84DDxafbX/TEE2UWJGVE3iaQWfhyoPbpeBm4MbNl+1
Y90IR3YRN+wpngKJJb1c950r5JfLWsHXy6k91beCyuIkx8IXYLmc/fmR5unxsIm2e9CTCBLLWa6o
9HtpN/sLF9nHWD4PtIyLVCbFpu1D7b/IGgZiWlIwJzxjUVZ1a2y6Hxt2ZzLZ/edZhKTUNvPOAADo
Vx2BItIgJ0zAFLx3OJViCTbmZvJOg/LpoTsuXZfwVvcuO0IK+0JDxZ65+dey+pzrjaOjVJEaMLf0
b5dLA+DqPPiqRfnb9k/zNN2m4YTIswTw2qBOBfNCUVsiKdb6N27PHizSf9BClceKe9oVeMMR+VFx
XZlc8uhvw17ZpncYAZAwhv1vMjqb4yZlewdA/LBw6995mlk5nV3kQO7FivwsVoUfJqMwmZLnI5yO
80rSMVNB9wvNw565SMUkmf6eUVge6rwbY06mUtwWZWs821bQnmakfs3B9ow3kIPLiU7snRnMvwKL
onl/WY5CD/dqld/dNBXRls5c0WTzM2Ql8Jb4WVrzBZc0WXn2kLHiS01YE6x2Tyr8HkTlecYUshOZ
uke1Vl0AP2/XGBnVvpnhlZ26oR3Wwz6vBvtKrsu7V9e0PJh8cqBhiGvkE2i8sRsacZHiIz30i+NE
SFogjyAzTu7aRJImcn9npS7qwsmzY+pe4g2dk7BTEQtT8cmhhNMWMiGzdsFyllf8mVnc6vCqmjbr
2kALg7YrmO+XyTSiEd8j8+gK6y2dhMkAF9s00vNub/gfQcM6Vd+nXREkS2Y9+Ra96GRnW++TS8ai
QPZ5Y6NdLVDhrOWtVxrlTlOFig4Ct+wyfmOJdk+bUQ2PKxEcbxzky6WU+edmpMWbs2XBTTqkx3Zi
uWSGx3iizvRImSGwUhdMRamqUrRveDNN6r7pALN5JoJhvfLCytiTVYRMS16lU3tAT4IoI/xYFIAd
sIcBJAUxFtrr9eiau3mZf2NFx3lavWKJ2EvooUgv1XEDxWFHS6PakiLJ88nFPchz2i1mMjjVt1Xm
+xavLB1k1CXO6b62q2fVj96pNrvIMQGqzcpO6KbhS7K4UzPHpfZzYRjLDofKAB49/pSDet2qMKdL
oIzXzDd3Tc+hwg1jh5GuPNDesxud8qJV4jSYLqg2W3TOhFtgBHpHO90nGvXNLm2D5222v7RfXBpl
eWGW/rGsq0OI1gLxE5DKcMyJ9nQxF18V5KXezETTRFVIxWtHrMQuFOkWQ2msu7xFsyyKkE2t5E2C
XcnuSk3byRqCmlvr5B7N8Kp1XNKkurq6qFIDfUvnuJHXVU9r2rwY9vIDi8Xb3W49qyW/xTnfEPLX
EIBpwv0Z203PVX8Wj0VZPC+9YUdIbE6O2k7rkl6mrXnt9t6BNAtG+Sm/LJz5goMR31ZhluLMa+4x
+3Vx6TCK+LAbZYUToRDhZW1a2c7a3JdhG1k58xzsgsU1L6BDnnC8RnrqhkgZ6i2F3Y6xCznXFe9k
L73OiLrGQxzrcm+zf8nybZh/1ADZgaSTvq0NszrJh7/HzHvvx2XX+87xHDwHgdUC+Dp2+Ew4fXPh
djywVnZj6+2JHJ4PKfo3sUArNFjcpmGN5uxG6ZqvVXkrnt/c2ZdZEMQhE2ZoGjvLngyyAQZceW5m
JpKXdQfzXquy2TV8DmUx71N08kBUmIDF5Ug5zLEb2R02hIJRJQUDBJJ6pxWJa+5nTyFZ245hU5Vo
8qSgeAdlD2P/TbM0Zly7JkxXsVygEncOOT0Vz34FvoytOY+Nyh9uqUL7mmA79GAczhQnwm4iRKw0
j1WO9Gjotne3lPdleTVXS9KUnYhx0jPA1PJJ8SlcbRX1vpvpPZlE+VRryZG3CTpdTDSMfNCsO0ze
P574KnU/f47wh3vXr3jxO+EZ/g7hcnjj+wE6yyyqfPu27MCB5q75VVloC51w48atHw3uGsdNSDac
6QNT/1ru6nD+ZQPIlioApB69e2FldAYgrhbyAKYKqZETPYIbm6XO9mI+CK+IEGhUCO3KZ7VlcocC
7sfb9u3AO0aZK6u4zbNXqy/3cx3ALFrZ/dZANi6LeaGy7SHlCuIIHNc0cuyy5ifz0FIWKJU9sc0H
F1HvkaPmVrHJIys72IEbozXfyXAheqFML7O5ucStzfi5eRMy0eZYtvYp7DirKzHUXxwo1ISF5I20
xnCQBej6IGUfhxaVu0wnXA6a9pZHq4onuT0wC5ElAimXys2J0dTKWNb1uZ1wfgIBBu6auiNmeALz
v7n4H6m+vCZYgoHOr7+zYb726v7FCVMePTuMdH4HIxRpVnJlsiHLwY6zVV21XAqbl3qmUoDKDrAi
MDVvKn41Zr23CQiJC+SPD0HVfc12/XBWegfCEyfHGwEfi8vwbIwws9fKh8HvzO6nkcgRViM7jBwh
kSkQp83eCujvkrphaXJccvNzqjx5bU3opczBuaRNaoprGy2DzhOSDdZ3TzT9S7GN+jAbgH8+oFDM
nfE4rsbb4lRJmxNr4rhzjA5kjs66usGvLpzmuy7TG0IoMDfmnI7LU+5kcSDmR2nKpLfGH7BO+EyR
8mCl6/MclMX7pNu7lWF17gGoO51U2mAcCtQlPVSXVjfdtdtbJraoCxq0A+bOrP17YLsD1eKHKS2S
szLGYi2mdn9YTMA70nvYnYdgb9fzqR7Zk+x1oAqluBl1sGu05j+C8QaRbSIltTa+cws9cOpIqVqk
/WUo9v2MhqZWi6uePT4kmGUa7rU1cM9E0tFm063dYjCxfzUTalCIv9B5bH15Ma7iIs/PVwFnTjFl
YIDIRRy0nIiB8WqoBl7Z1JeDP6P+WQ+mvXBTGq5Kme45ZbFgTsPJtKzI0EcRNFwiWXtFcBjX/GtF
rTYiUBNSQrYQ18AeRy7z0wCWj7Efv77j7p2OIz2sHqxBveSrisYqS/Iy2Gk3VzEHZP5jZ+yymS2j
xatOzPjIqL1k25A0ZWN26r31moBDnixr3qkqexGGvqhMoJXmnuvmTLNwiSaCquGm/HBRv2aO8TQ2
QyJ0lnQp1C6JkSRX4m8zoQ2sy6l3TrhjxngzbFDcZgRmd/eN1TeoEwVV3ro4toQP2Rg3g2E7mOlw
0ZQoqzZvl9bNh1s7L9pfb8Hc6ngB2/faS92rYxtyeLkqvzeGNkXxKdYlwQwHTl92628rZXRKV+dn
yduo3vig3O5BhNXj5l6E7RivtfVYtPpmhjRhY++ZqMgoWVCDJ2VVIYuQB6jGnOncYI4OWNmkzoUJ
DeE3dq2254HrKRtkDuAKnOJkzoW7tkkw1cyh5vaFWf9Q9NVjWG+PwTAfiymAJ2/C63IL1JUSU3mD
JGm7lXq5XKyNq076/RdV3d2firS/9bueTYV//vHp+//8678L1ahxOOOkdmjhrfwPbtgu1FtatSyN
VPru7Uq2tjo4lDh9t35fv5DbBJBatKt/tehOcwPMCVdJCIJs6j8drHhP6Ub+z36Ts9v5r7+Jf1be
nV2WRFVjzBe45/4qmcMVP3jNaOLMsNzhI6xTvmkTTBD3VtNWD1SOGt/A9sFTPcnhMRjteQ9xOdBy
hegWMx9Nyv+ru/zXs1/wv+6UPnx8/r2C+vzX/xRdms4fqCYph0bbTUF6aKHf/NM8G/zh45olScOi
4Q3lZcg3+w/zLJXRfJOO4Jwha4866X9KLu0/6ENxSHMPiCj3zgnJ/xPJ5Xlx/HPxEF7ooAZlCaP+
pByBn/b3xePUga8G4r7yXpX3jpRD3BWYPpbBsv+bgP2/v1IgyOoUfAomNV0YuzH+/v2VRuhQcG7y
sU220H8fyGFFCDvJ0z75y0f/nzwRfzeq/+OVMIdSUMAHhUP0768UFPiqFgT0FthFbJUApz36kfj/
/yL/yds590ejp4V+NAkI/fuLZG7QKxSBeD18daT0Ibsd1n7cB1bOdeu/eang7D3957fEOyKjEw/3
OUaLxGr/P8YKpHaHNcQ9N2+Ss34GMlV6DTBRVLBkddDFWENCMI1tQAiVaXu6RMzLpUgVm613E9BB
G216Ga2Yk3VQuyAbVR0RDbWQn1aNcnsMp0LYSbpC/UaIsyyLnqyhuq1m2+oPo7CzLwxUYZa4LmE2
gDW+fAndlLkeFX1rYkub+Z9Wpryfot2gZTh5oHlsqd2fYgMSRWyZOeX92ihe2ASj/XaMpcDZZ1u4
Oox5JpmqgtkPLlL0ifAJlt3PN4L67+dp1PxsG+k6Y6DJ3QIedfS/fPjWOtJWimNwqcIaw2vlr2/L
IPRrPjhoh8My5YTpa13ilWxpBduNKG0udO4qZhRfDL/bakZLUYtl/dRpurwsSER+iDZyr7lJz7Dk
dj4BTARbua8yK0MHI53ciEJkkq9BI50OakQaSBuV/5w6DTrZ0e17FEmpSaTXhNqf3MemnF4hw4GY
YjNvxtcmIH2HfCw+6ZY75zvTd/tg9RkwgTXO5VVjmAFkh+MTpD1iynrtwWc/UVwWnzw100e+huhW
y00SPMUp3KFXsK3hwzeHrY6AEyVXiqxAEpjhkiMhbK1mfrCa35gcTPfQYPUYAI3s4A2fh31j2QM+
gD7TJR+mPfJLKF29LFawwtFWy+3WQc1EG9jKYzv1looo93Z+mXo5g5DTqj6LMBxflrSef6nKSINd
4a3FF26n4XEIPKveW+s4X/fVvIDQoEMWu2rLlivUbl5G20vdDLu8W8RvMc/llyZ7jKsmZSdQYbrP
sC1aCozSaQcDkVygq0PalowyhWwRRY6FcVVbdSqiqmg7k1lpTKnbbdz2foSQg6bdejuNp361/J0p
s1ZjNNma7X7ZSBtqG1O/V7OfwwyTrvgQ9EX2Onmkfu0Ij8Wb1asAMHw1yL0AwxazyZ9bcku0qvCY
6rFPz5oVs/saAMbOkQH+9Ip4Uk7n+QW/jhzbGR1CXgOrpwsKhNGXPjhbaVQ3xiY0cT2jh4WmXrbm
obWD/CrF7WmR6uc6kjGFyDEA62p912WBQ7dWBITD/rhVjaul5imrecU6IcO3+zbzQVAu1SOFhhEw
ZifOcSc/96Xeniu2/TDuhZd/T049hzSl5/5bYyvv3uoBMiNZ+2l5/mUq/Fx92N8LkjmtS0KCCaMZ
K7PqknoRrH+BRMuJu80mljJ0GvdtoM3hK+D+cbd2UynjVUK67cIhM4gvLIWPYSe0GyuyvTSHyJCL
RowzS8SxPH9fCwvowS6tV/yWfFuwUPMNns71d6DBznaTwskcUYBEL2dYpUGCVQzEGgcTIi5S+yYj
Vlx2fvVsme99Cja4cyd7VjEbTt+cQi9tP4pmzUAmPTtlRWUrgzHmMBAkO7VboKq8A7dIu7V3MP0B
ucE3j2cBkDHf8u+aZxu0CkOVOAPJ7GlLE2dZbv9sJktlCReb0UV6g4qXIjXsXcuNdUiKeq3vAXnq
GoRczg8Zb6CCSmfACjrqhb2+tqrYwXvp7wePMYakS4l834aa7BgsCbc56MEtl0iXlj0jONbeJfkH
85uJD3+JTOgxoLIggJtHWGixmdWyukO7ZThHSxDNFBadCEAYFxACTP7NBYGDQA8FDEoXFzh9dsvZ
QIaAg/3ZTzHv22e+J+jtREMsEDk6L4K5aVXuXY+sBlpu64svh9UKA2NNmJLqPKibuKwmW0dYqSZQ
nSnM3+qOqo+LpXWz3xSMuGTHoT2+A0FGlpuVdNFEgRiXx8kD/uQtOAr8nkRE58hVGgrPXmRY4L5b
R0SVph6+UpQyOZjQZDexXXdsvgP2p2PYZlYI+NEWKiYs1nlpnTYjVNT3dZwXhvg9pRJCZjUd4Cbt
e0c7WHMK630L4svZRvtobJY6VU4Lx65ML7/SPSjDZKfO5Tq59ZOo6vDTUC6a7mCB+3SMIWM27cfs
2m2C4QYNcWfTb4x3MZEBTDJlQXmBIbOvi2fD78TnLIvlwTHnvok43Y3qIIexuGvw48G3rFb/1VWz
+ZIhSqUHFrqViQwQDa0RMBOeDM9Xn4K9LUGMbANLMnB9Ihub7yW+CHxXTH8cCz4jdi+QRSzW3jJ8
qkL5+SsDb65pufLGCUFdMGP4nb3zOs96DhlVum3H89cOKCaa/CFs3GXd9yR3fFd4qb3I7GoP9U9v
bRy7PvvXzjE7dMkFXd1R5vmCPhoAdDsCbQiWaDTzHtraND6RoeiRJFv61UHTfQSuaNiLHWzgWd4/
uLeL2eJiyQlEJrTS5ImkOFw9Ztr3PwqlBp+hVMMmOx6oieFYo5vYY9mcOHuHQ4NHCbFBUW4vrE3z
Q+JAA1RcTA6Qclqr8cDcz3ISbQO9GHTl+LatVVbF61qwAxS9Zrxv0c/e+s7oNPAY7saZYq3E+3Yq
VG8ui6/a+5us71eajn5yYXc3EwcF64inL4tCnRXvyBh4PkrHxm1kiqz3YUbs9oU4qOLdK4ecjV2D
4Ttd5u4Lu0mH2OhtLPsLBcRYhkLN6TBTCPWczYMzRqL1J0LOsMiSGtEvEHw+6eWQVhS6ANRymwwR
CWX91drbJGo1BoHK7ET0Z/KZkv4/VoketzA3AZOFvm+JbazuCZyqgUBMpUinVZnr3Fu+wjZFDjLf
Hd7xgbhQMm9WOuRc1JCEi9fGhqUgCHqTU3qrNXZjnRcwDMIKqstW27N36okURvPqS9NORtSYdzgv
kG5NlN4Yl8uKeRjjkm+MUQDSCDPv+/1TBxG44AEkWQ5wvxvvxrlpcwjFADVfay0VwcwQyTvKS0GS
+8nhmyeIcvnEhgQLvAaWuCgNpcrdnJMJHqEUyu1bu+SJ4yAxrHtrsMZsT23o2pPH6peoli2POxHS
Vs4usVkBURTC1xCu5InEZYZA8wbLbL3GqBK42E2L6dU3OF+Xj76UCvkK52IdV4bt53FZQsr0lkNs
F/77BbnSaI/WLncIaeGQP//O05oFioWlvRxbGWGkziKH73PtBvEP3lkCXWWG2URm73DgZEM/gOaF
QneRMXjeANnEHkyWqjjNdU0FRzP7NSqD3O3U/bYsw3A9arsMk3BI7XBfuUIfa93k504ho0MqU2vy
B8FHPfvTx+frJxYGcSdJ6xA5KXemobRvC/SA+yk0rO3UrNBZG5shJ9BWjO2FHZYLNA1U8djsC+xD
JluOpZ1j6mVj2sVDFrZT5EP3AChxp/A+zJzrP0YjhhDOZYxJ3idSJzz3dM4FHAc6q0LnWgWOwe+V
1t2rCetvJqvA+f8rneXSfRQEA6g7WscVEk7LQYEsuowzmHvd/0ISxG2P6xmEchgT/2tI4uH//ls3
fdaFmn7/y/f0L8SIZPKvyUznf/0PhCL4w6Mugch98AZT2C7xkX8iFKb5x7lKCOwioD6FuCWG9n8g
FDbgReDR1WuGFA5ZXBP/CVG4fwBdWCYQBYF0Z3vo/wSh8P2/Q23I1KhaED5dKvxI5uAzGPJXgMsy
aAko+27veUzxdibX7Dq0Vtu+WshAaTm6iZzlYk8hQzKHWw5ZZC39a+5MBY4gBkwVhZMRgDOu81rG
WNtgwjPuZ4IGA+nJeCpXjG1VKJvHtTkjwstaopshlKH4ZdUTQT/MUiSvSmvGo2ETdv7TkqnS71dz
cp4GX0gfytSfrkdbpsxK5I7Zx4kEffvgO3LVJDuOvgVnsWVzvITZ8uusB8DBoAdzfQn8HnmxuY48
/ISBZ2hfCpOLHKcoVApp6tg3SoMUER7s9N0Zi7NvJj+zyiWy82630WPDyVKg+sdt0+TcxFq3uA6N
FZOFZ00I6zcTbzj5Ekb12YADvQtPI8ZnksCUXfaYVTaIzlfVT+26p+xuvKmCtiNyJKzNHzlytu9W
v0dGHZKjdoKRZkqUhazvcmkGMiFXQAZIqjILoYpjyDXJZnPEgiIJzIjI/CD7pFz6nrdUUNvk2co4
b6TV9jgXBbqctsUIuc2ITpO5583EplkbRMIsoLoH0U10AbT2+D4UDIvkcbT+nZf+P/bOYzlyZdGu
/6I5FEACCTMtb1hV9Gz2BNFsNuFdwia+Xgt1FS8UbyTNNbzn3NNNU1XI3GZtV13L3hUkK9rZKFZT
r4IatMgIqMkxcUy4hebpH64y6rlyOZISvOgARBBFHvTG4/b7QPxy7vcQtyNqrlbCuhFRsn5a2xQR
IeqbXgMcqHFpDDcs3KbPk6K48DwXDTShZCBvwYGZg96x7WGarwtHUN2IgoXoosvcMrdFoMjbcD0v
rXVbt8QKXGVIBTpKTPVeugl1GBl1s7E3ZGJ2Dxw4CWgnRBGKXUx0a9pYruIUD1KtbE5tJsjX556R
fvk6Zc8AVD9n397AeltRs26sbWPxyD5ElEDTDdu4kb8uGbWstnnXEKoqUOf6B7K+gVi3id0sA0+5
rrdNjQh0MLiT6Z03pJm1Qq5OkC/mromM16oaXbmLrDqDCK5Be5y4yRsfCdekid6RJ52VctMoeUhq
Bnyfk75p+zeZEz7YAGTR4+dyV6nXcT50yStrUmN6yUocCA4KZLWTpBPDlQZ2MN5UR8vhyAABrlI9
l0R0hj6ziWOJIHN++LqNah+QbIYyxQtI7lqtLVhqlajqJ8nEaUlpRItkF+NdJttJjxLIQhx1ydFK
/bpYqSrmd1O4usmvXIk8/wZPBspXDBjMPtmYqcHGCKVp7UmVcCuSJdkjB10h25qyMAn/U3alSZoU
ebVreNpb20yORXyY7M4kymrnyCT+XEzqElHfwRUJ+7q4EkvjkyuMrE58Y5YjnhVm2HePgUVzZJnq
K+OdbEzi5l2oQc80Zl6V67jNze5YGbSpt3W5/FthV1lygITYFBcB8T49jKZqq6uw+OQ5THxYxMe2
HfP6kHdlIsmuGUV4UvEw+Hvsn5E6QCuJgNMPUuEmS6zC2EgI1hYukYMMmFd5QpYt7TOKK1Tq6ExO
2n93gowvh98+/1HptchzUzk0m5gL62cmPPXTcIT80dkEn6dsNdoTdzIJSY0C5MaIB8Vx0gxN1mqs
Qjlr3wnrkM83k387kL1YyNZdxm/CAVjfhH6e79AFu5sA8E7jca69K80085v4RtUcCp3VbJSFKVJC
NXrJP0s03jXTSwghF331EbuV+unM2QwPreOoHz0Z8ieFpxasMgBskiZF6/BmjfPqw7dan1kKcI/f
qGi8fHCweJOWpQkZoA9rRcd45kYOJFx/BqOJdhRXwIBQySYMlnTiOkv7ZybvZdq97x8FChFH+USq
hOlkP2WUAurG+0iOvnngzp69EoOIsz0As9E4DoqpgTUPDKOmxeDYvyS5dNs4RIKYhgfgxDLSdVH2
1QN3G1KBXTnR+3RSXmxch4vhrUAM+peMTmYCLkBGGby2oW6HTAPeICT4F8dSHt1QMLIQVUYYHByr
DS+DcGyAKvmYczsGwEQJvGvLVRdSON+ETo9bW9l59yAqWFY4nRpGTUw9D1ReLyyY9pqua5SrBTov
Otq0wnHoqJWFeijq5W7LTV0/KeE7zr6DyRCsPFQcPosocHobixhHeW7C5a6AoiReG/76bIU+LYmZ
9lqcw4hCEHMZaKzrPspoqZtGMb/WVtI++fnkfoAfJCRmg3Y7RbBtCEXbQ/yL8LDNhxk63m/BZzm/
70nlZIdGUixrL2hmcAt2lwO3UdmDazZ+uqM3rD472gmXMRitEis7zK6NbsqPuoNtW+aG+EXKeXH4
HEEdw23aaO1WSNCoJ1i1JJuiodmKRBVvFgRHG+OZmNdaAbKiLhoa8VGl3CiMPRxEE5vTGVIz59aw
3KiHWmj83LmQ1iYDMOium+UCLsKyMnfT6A6ACrmgM87CXZ0DEFc0965Vpct1nkNApw7m/ZYfLVsW
q9pnc22VE5oy15bovWs/IVWviilRz92iHbBhgIwQAxrjwWzbTcZ1dpEbkCuRHkAPTsgQFHs+HOYS
/pIbX2QKReXRvYsXUQfqBow+moZnO+aXiHTylicBkgeFCeQPaPsEC/xgFvYe06S6VrnNT5bNSRwl
kXGZZTZC/fZxeb/mRWERUSXPFk3U9yrIWYtz4HB8y7tAgwLPtbeuJngGgj+42bkBnd9VrqTz0fA5
3GD4LwJQ5lqAfKD5GeveF22xEcuDg+ITylHieVAjxF1QIrGKuJTfhSYoJ6gE3V2A8hYtykgWWcq+
S1QG0cjHhtuPs+X1FP3D7oj0iemr+LO8i1wGjt5A3tnIOAhq7ScUHBdRjDhs/Le9S2WxMhyuuYuA
5qFXIpQSd8h2aKY+iVEKtNz6Iyho2ymbZ5hZiz5XMatTcnuuZx9VAQXPauqQK1gepI/VXeLLG96y
a/Mu/Zl3GXB2y/GTIRX33N9lQhUYXNiJyKU++foGc8LwFlkxK4YJuu1dbpR36dGWdX4xokWVtBaB
0lmslC2E7PARwAcKZgCej7TAXdm0OKnAVVwET4J09o+6q6DmXREVd3V0WoRSDn7jrbyrpzRq9CW4
a6qdthNwB3etVceNXQDenEtwFXWC+hPftdlajci0Of2So3NXb4cc3BYLHIi69SLvpnel14xTVN/0
rgBPvu1vwaehCxdRjkbcYpT4fJQhHaeLiIzn0pOMdBP9XMm8/WuzlkOca5GfvQrGILGsRZXWQYJC
zaGZc2riCigu013F9hZBmw0opO1F5Lb8FL0bl5RMXnbXwScmTzBJ7/o4L39HnKtFNsdxQUEfC1Lv
aIk+FQEqcu4TzSGi4preBI93RPiFJhxsEPrmN8uMq7eZaQaH8vyi3Zt3HZ+Rnfo7u6v7HKJ4CKEb
ofpPeYQDQJMPVw8Guv6dsr5VrmK/xC+gJeiG6Dpl8Rxh9FN1NBeLgetJdp3Y5kNaNGNMCHU3JHxd
cKAPo8j5W08SUSqS1fCruxsZevE0xru9Md6tDnW3PdTdAoHuhR3S/scamWqcxVBpPtF8aRofldOF
7nMr2/hL0Rv/rRefxe90Nj9Jt6VIXs7j6K7isEK7pzGE6O/IjoLI3bjJ7yZObCKPrCUl3Ad1t3lE
75onWPV382dSJIVseoMbXxJuI7OLVTTebSNrcZCSxUuKhUazRVDGYsoXt6kzeoTf9m5CYXKOl+5u
TbmLS5UuflVSQoJkWRwXy61V/wGVsfkSd5Mr5en8Xt2tL3NxwVrmcWZIhTwqVvbilaVzyYXIYOoo
XfccVJ+cMhBXvThsReZOLYrbYrwhlg6f3t2Om6omjwjsLDbdwKzWR8MGYwYDxI6/grulZyS9tNfR
3eobpNP9gU2RsOBip1/t4glGmcIezO9WYU/G+sG6G4j84/K5WFxFrjf5YjDiNUrltL+C/ziQtM+w
I/shiQAn2FzfVqEssCyNxb3MJnRJc3E00SltiBSLz4mCFhlcgBf7U9+t0MjBFQXGh0FaLl6pXlzT
eZzwT4do/vKmNg+33Ojbf/3dauWFxSTV3YBt/mPG3o3Z6G7SjotfmzdB9RvWDfqyx8kP0qoV9zTx
/+P2YqRwap543G7nxRDu7t5wcPeJ07tn3BcdtWlWE+TPaIAT2ZqLw4wBwSDRfDeeWQXHhBaLH80H
GNZ0fLepi8TlH5SjH3H1FLl1Jc6Eqe1BEfpw7lZ3fbe9wY5Gf9tssNTeaWN88btFDlCXn3H4H+v8
bqM7/7HU7/Y6NFjFK0ToVmwEtyD8xLsdH7s11nxdeVZ/5qHqbkPWkkhCLYSXjd8spn4h5gqDfy5b
4JQZiNlnoPzt8n+aYvNzEl3KWcpoe0aN1hHezrwelV8xWDxDWP5I5JQ8RrWvBQhPmXXFf1Zn/3/G
539IlKX/O0Ht77+yU39+ML1g1/37P2W15c/4j6wGG5/YhoDAj/oKfz9AIfvfsprzPx1WTZxlypol
aBS3/5LVUNxQ4QTb52R77pC2/5LVxP8UAo9+cX+l8JHF3P8XWY3+938jnnMGp4PlwaBkaYVm1n9f
Me3b1Gs6Yp5YCgXv7m6UKPlk+Mt2S/XIOTgKem5r14gwQf/bmc1202Aq3Wo/qD4sKtQ3FS3+aUb9
bxeFVvCeOckX2Awui3NNBtQdEndPc4QGYTgm5Rowufzn2ak+ycJyEaD5E6cmgcvQ5186E3BE2o6n
s/J8LnMT7+qjdgD3U9Wf3iNZdw8NwYJn3mXywbU0kXG/QiiBK8xeWAMmi3as+xbGsX4Hu+Ctu779
djT+1KqVgvuxpHYAicW+QLax14nFf0ussQR/k5eXvGw3bZh3N3AqGejq/ptGvHf18mLauLktjkTH
AUTk7TfQZiSQsuhubGR5HDfJXBgTh+5YRhQ64oUVqxPO4F3d/iRG8gXaIz4u/yW0HI9Uiy1feYp+
0wLV56EO8gdKd/p9HPnLp+XK2hhQd+DzeAeiJ18esdINklV2U6QXbOrZfBsgNdxDzT384/5V+nrM
buZyHR51/U2P6IuYPD1OVJlN0vaQKgHxHEqMs01kdPLHSU0SPNgtFEnF2N24nuPJLR9tMgDaJTiY
bzqPP2Hy5A+/VY5GluKbMA2Dpa62saw9plUGRYEfMzuc5s7thnGXgAu6RssXzod0dtOhAmHd6Ow2
Oi6bbxWvuOvsCr4Tgy9f4pOee9xAIBYQgvm0inPzMMT5tAXtDqXMaryR23EsvkHswiFCD1q2Rw1u
8vdfXqORGVXlZfvlh5vGvnuYJzwyuow8CsiIfzUwOa6zPX4XKv3iRCfWopHVcfmxoil6h8DhWyal
aW1ItX8B7S4ZC+Qv9djt/vF9rX6kEyVHu+IXkmuUltRuv+0pdK9sjOkrgHvnt6gYcI/94Zp1cnws
NX7sgBIDBq99R/t4tPKwwhVpKnH0GHSMVv3Y5C+KseJtGo/ezUia7Gx1YbL3hpEYF4Rs/x1uKh2E
UJk3Cd90W7e2/1AEUOIjN4B3ENhjtbM819gYvG2vTWFSP68pp7jStJHYKJnj06vPJGOhxXWm5Ahs
jTCwtDHIPbBSTOd40ffMyMGh9Mop3EhRsWzJLfEb9i1Xx44oh8CR66ptwdF0Y1czVlRUcyyo/O5f
OkqgZSSzAJlNAcoESOeVB7r9NvKC95eci2aVlAf3bEtk8Mx9aszR/qh7nzF5xyOrzkQCKSVbx+zk
8EaYZ1edfQofB4S88Zm2UXrlVd9/qHip9E7OsjPaN8Omaszo2rpWDQuFohvSChmJlrD/KkIIXVR6
cTV0Ez4HlUcXRHfBY28mGQfujE6F2YhLpoMZbt3ETmcocNMzbGuVmGCL+NiI10oNFc/VYDjEpjnC
1KOKv0/sOQVVmLrXzu3tG1NY44tZhfEOIoi5BhsdnfK6QHMw/Mm9jGiXXwV/LVy4XB77ovrbe277
bPFRyRYZRLkTvW7JTSu4uoltAKhcbu5N+4pYZUO/z0pF5i20ifzVYBn4nzt74C3B4IvkOCGcI4SF
kMpyMZ7IUL9XHKEe496yrimcqDemQtVJlIbDcbF2olW2dOUZ8MIo5o6WnYoWl3QLldc+WrX11tIs
+QhyT370UBXRvZjn68b41UvKagtL3OcFB9djtgp9SGZcFIiycXcilhW+S2HQoOTOdwi7ip1eBg8P
qvBtLMKC4tpoEzQZ0xqQmQUszQUw82xmMxCVsKY6rMweUJrLVvCqBTW9qxm0x/Dwk/y7rsN/qkOQ
AqV1sGPL22hGcl/6NgkOvVFrc+3z3u94/MAjoLbdEvhU7kfLtivEqRLssaIVoKbY27a9qa78/OHb
Oy1RQS77t1gn5c5v/AYrviGhNVnyFFdm9BhFk7GOw87foDdMn+hWyRkWP7W7tg+2kCOpPk0NPa+M
eEYsmnHVK6DUZiWoV7DS+2fuBd+TwolJRNNtzNn4lc2svq4mVRm8VcgZnGak4gseVLQRSohjX07u
RiVU/1VZQqIarQFBtJhYT+wR9Z2at3fYDX8Hp7+o1Kfb0vH9+oY856iRm6DNh6Pp6gC6Zw7r2q9k
dc6LAr261+qC+Mmvgyv8BFNtsK1zDOv/rEXMpchSgheUJZvn2KzjA4eScV2QiORyHI5HZQ7uhxrM
YmuQGf9rYHZzBqhf26FE5azq4q2tg/mdgLF/1tyKl7eEfaXzJvgQJuZyIpcO58SN4LGCJDbkE4Aj
fSB6IY8TrssDzeX5QLBk2AJWyJkrgRjaG6hrYrbyK1wd2IBwqvYFX8jWCGhlD2bFGwK/8qgG8DNz
Y59cqCdoxkG3nTAtVvXypOJ5lx4praRPRhQ9532vr5Ecg3PSzdl3PwISqkLJkElVvoYFx/jBEuO6
tkXxL7J0eXEZL121GhpymDrVTvVzhTjSvhQIX8Gqggu1K7Jw/GeriMqJj2PYrvnAbw9MEIuzX7rG
k0lfL1zxSvVOLn8h3v/Q3CgTmd8IUd65ZTniXbjTp6GXgpAeZIbS2Je7QCbFU9661QOztzzvQCaA
b5lHXo5J9WyzhkNV2sLcE6got65qniYH20Iwh0e4oWG2tCr5D7gfrLi4HyR//k4aKJjw+iHSsDdS
jmhlWWqMe6BztzqW75n2pkfDDKHUdUOOVhcNa/YkVg4PXGe2iwvvVb2OGl7Ere+cRk+166Kuixvm
5WNr8wBICvGKRLNxi/mLEyxi8pTEuyqQv4PQ4mXa+faWrJLBmxY9w2JAZl17+YudeLhtioRvJSfz
VGhDrjjfGGsgBy1pgdg780lTbi1WG3ZV73DnrLPhi1RJ9TtLCVmtKNmq2ywhDOJ4OLe2pK7pOVPw
nNQQEdsKeC6o/fkHgeakCMm8WLKl4SYS4yqB5G2dRkS7IbL1pmh4zrmjb++p5FVbKP54ltXSYTVy
exuPYPFSwCW7euydv3bil9s89nSz1fZEFrNr31webpcinZgXDzVUM0f0OKxcqCF/QeKWa59lGAJJ
pfnmk3v5q60pp6QL5E0iVm7bwK03Ouxbioxds0t8j1BgNREqH3wS1PCoWNyZTnEgO+hDvKVPEOwu
YAttiqO5uyUWJE9kUoo9gwGXHO9m1Si32wdDW17p9ToMprTum90VH6li/mXGP9l2nmMc6Y/gSTI9
s2Klotj6FP3XaW6rdTHIcAVc5GnCP9nZ6L0Ilg4ZxGipQDZ8xCHjzoeqNPRudgprPWi4OD4h0nMS
D8l5aBhuaZyxP/hW5+9rFh/2htOY3zrOaNC2Ae5Ja4NQJk2+iZJ+PkuRz48Th4KSvZO/EaRVQl/q
dxvYDEQ7On2aOa8gMU8OES6H0/DgX2sZ3wjU4ldMMeGstjRftGndcM8Iw5JKX1e99vc8GCjdak8A
aAyM9m8wzc5nztPtb0im+ljWA6+uypytY4kiYO3MUC8QT5JAlw45P1lZUvpiYw/9eA78SjF8AvCB
d2x9tGZHgq4k6bXCbE1+mR7AfYm2dyXA2DFuruX0OnRG8yepZwNBHDxhgPr72LeWtbaIL12AFs9n
3y9mQAVUMKhhtKjD/WA1z9JR5VMRGMYnUDgFYku64R7k51Bteap42drBSXscosZ47nmLEgCo7PCL
JBh8oXpq32VoLv5BC/3WSFrnDVVN3pIAMCcQnwYv2gPv0aU5teG09v3HMajNg2eYcLtU2TVPQ4xA
vCLCO1HlKof+OBde/WW7hffNgwLETYKpvWFGOH50BwGfqOKVF1t+v8+b0XtnAXLcEo8cSfkMlXWJ
ghx6boi0ndglzqwYWuAriW+nlziTF8tQMbipdj7FBUBqrjuevSLYtTjKQf5sWN2GdAHDQb3jEx0v
/mQpeKKibYezP5XJ1othlE4unNyIFDHL5/LX1CYUmw3rrWCNbl16ZLr4R9uogKwbVZoPaZ7TgMjI
TU0Gt5NipqzWeP6frk5nXKWhPzAKP8ACNfOHIer+ZH1BGNzqjd00cBqPDA7rIS/a76FzsnVUDM/e
XO/9rFkGUsx3TXxiLcbsFPXuuB16GGp+3Bggkxl8mgZ5mdI2uUC+GL8yV2XXnKmYHyuoracRRsFD
INJk01OiXIGWYybbhjjH8efJK/VvbaUKltoQXSber5s5BTaHEOaePEtG9PI7Y5vZIJ1w5h+mgg0k
k0vpRkVOta+NeL4idmYH7Q3WeygNwMaedtepAa5Fiu4BVt43n530jcvYPxSes6sUEyFmUOxyI3gP
VfHKIvFLQfVuhw2SAbnWr2UF81sx2VgO49uEaE7eIHU+qRHM56pIvUdbh+WbAUUHL8x+n4HshMVc
PvYsvnAPpPaPvz1f6hqHpOm/k1oSxSmsL+hNKOB9MIAsgetjKrcH6ZnmuxQ5+M00quIh5Xs7Vpx3
d82cviAxHL24z1ZONsLtTSg4pNN8Q0GwyWurL52YX+VylkoM+5WGULsLwmyTcbI9pbDQ1pPMfhtZ
ma47S76EowFGg9fgXN0qc/qsxmrYudP4yEIRoXkPtAPYMuNEZ5gwC4CLfHHAZ3r8kLygQveW8WEN
SKacAB/GHisoGzKPj5smJdqXiYud4p81s1OdMhiFq86s5cnIfAQLMAZ7P6LROBHRZAKGUkA6hdDG
gJ/UblQfWaNJ1iy6PthyqP5OlHOzFXk+EEDggjYBD7lNF0zTqxF5/tmfh+A3gxwtkz5Maw15dGpM
wW0/sP+aPLlOFMdXQpo7P68umSzkLWjKYZ9yFl4jA/3ozuuPo8aa64xU036cxS4E08+vpjynbvC7
coaXWVG6cgNxSZLgzNbQD2mMv3bk7ih4nthFGlYWZ4qkk8FDxUhPwiDYBSWHYV9GU5CBDDs9p0TU
CfMAbSUSUpHf1O94smcjSFmiq2Ei19p4rsPUx/CsftyMKKcS39KYj1D/Yvr73OQ6mV37vh43cV+r
tcYw3XaWhYcYfDA/H6470RyGUrISxGMOsiO5Jr89kdygDQChPxkN92XgIZnxggDjZHxmPgkORSJl
H03jL1IBm6Wusxq4FkbuiI6eRlyt+2ofOt6NHQ4SQD7Bcjtl0STvSMz7goWaxqcHW0P75AU+89/o
mmeAuQ+L6Z3ccPFkB06/ZzbgRPm0RgDI30wr2he5kULdZW1GNO9GFzzUsCpOwuz/oc/R/qz1J0EK
ijJxa78KI/wobGN+qlPzE04dH1dj+4sduqdKWv8Kp/hoguBr1NFP6vgPAw1A+ILcxoOfKLeOfs25
W+RCwAjo8jXkpmcaQH/iqhnP4zzzaqvtfufm7THqXPUL97JbsQ2R3aiK2ZwVzfDBAzuwlaRoN3lE
6iEk0rLJche+kWqCA0882lxtofcOZCTihyuz6QcyGMZ+qIvT1Np7VTnQ+CJudYZ7IFH8zfT6xAIK
zk7WzGemdj75Yb50ZQzoorqWfjxtyRntejvnsdofYbaxARUbKAKZYihtjpvdMt54ox6Dn+GRnxut
F+qaIFibYccEDwQN06x3VRKsI69+xrv5jIi5o3lybcq9xw64ZxUUJ38gDL0sV3GrYAqpYBTKVacp
Tt7zmXLcEjymtf5nQe82HtkXvwCL3Xnhm9fh4bKWugtHMt7D4NUHzvFPZK8vvB/2/CnP7pzeiBS0
NMbl1QlTqM1qZJgg/0ij9nmg/pGE1VmaHKQDmlFVOr+xl6RXmtrDJspQM1onfip4bq2STL+LKT6Z
eXhzsMXDyDb3DHGBDsiCYxxl4dpP+gNZswh+D0NFptt/umEL5IEbx1AWDnEHKz7UfJTtJxGBsW49
Xr1xjCRc1WZI9DD3/ihqAKssS4N15xnMOxqZqJ/benhDJLRg2xvWKY5yc93hh+6zEhTWlg5X+w6k
UdFlBFt5GoLS4PLjwwqrPT4VY6ObL5Uv/GNfmd1uSBj4GsvG2whUZFoiSEPbQMBNcbMu+JeLgZkt
D0Z/EbfTV1cR9+mgJ5+coB0unFTLb505+cccRApKzZycOg9lGI2AOhrV0KJ88aDG/g3bwvpEYnMO
edmLR+H67ZsCKENEkvQkpguYB2S6U+5l+hQtiwpBe/+SqndOJlhX5JCYZuS6R/iIeHnV/ZtZMjjz
tpU74hz8gHWkd6HvTo9+DzGPz4n2GX7LIhp1Lle52FI7n0ji1vLUfMvmOrxo8jVbgSv/GDfclJ3a
Cn5lfU+3nBBnQIGiYacrLl8h9GV/Ig3acvIrgC85TyV77MTJJG30NCQGX31s9MmewJiVrGyIHZ+p
ikNAgZMP+Vr4FUdp6no0JMwTRicgKuUND9zWERxacqYQRD/LoEF1qFkqAzDeEX5IZPjiiTrYsAhm
rb1iag7EzPLdEHvyABPGefL1/E8zgHfhWwqPadUOu7Bips81KbSyXmkmxzIZuxNPlPZc5n6zr7ye
noGnbOsX2LfhwqWj3MZLUE47SASjAb+O10D2TFBPv8RVFR09r8m/+75jTlC2vyhiA5LwegNApWGz
78AxnvjDDBxUPNEtgd7RgwOl08Gbu0HRUHxBf8BA6JdatuypwcdbIXVNe44x/eeMbnB2K1+vS1Go
g9MscRNwXRxfrPasIiN/o7zCfdjiE7suKRPFVW4+9Dz/HlrXcDZOwEJalEGTJGsP0kS2R/K1PXAI
5bNW5hg3gBa/x6X7oN3kZSaWtyrq5tblZvQAjQ0jwy9fE6cTz0OQCrTmEiZMD2aPyA8XBlitEmaO
GOG7OWl5zAsKWgzfZSDhademYwfQv2DGCYYA6aUiLocjf2z1d86G/hxWFQAhDPkt+yL8YhlaUKdI
9QO+Cj8HXpnbKHQtsjw1trczsi5jd1vg3g1Pc5IlNFXksfSKFKxpWm2jVkORjOBeEB0fV0nRM0mI
MXxK0tz6Q12HeRz4NNto+VQRnVtfWGcFbOggVFt+5AE+MdMdZLpunwTMIfg2j5tokvJGDOe1r7V+
7hZqTgUi7FhpGBMEL+Gn5OFTp6W/k4zrMb+RzaemZQsmJdW9BUrELbTSHMkXcRVk7rSu4yJez2mc
PPPK7b7J7EL2dhuqMOyS8VSPofcKksBe3r+Q5BxeOqoJy56Zvc7jsfzIgpS5V3fyTvQeyW3okc6M
R79OeSwhDLZo9mgt2CauIa8WxjeQ6xSmX2a4l3Ai8czXw3RERv4EIusFjE7xQNfmt6PGeNdpUNk9
hbA93RUEFO5cBXUvPh0D58T7VzwOFs4++7uY2nXXwNwaswNNrHwno/6zB7axZmDLfwgpxh2SDFJ+
oqevQZnhptI5WJGEdte5MyYTYks2fEcQndh/YzHwpAf477FjqhNsqAYOnJfuOKDu0Li2w9B0O+H0
Fuftct6IvLQ2VtH5OyMy5LaE/L52WdbcT6gQZ0RLk4FjJ9mlMvs3JIV97tJ4OtoTU20EaKwvcyr9
raJ4tYlJA6yZ4QMF7qLP1maM/T8302lg53jtjuSiOj4bdhPR4JUyGj7XSQhc0GC8t8F2cjK3tSAW
T7OpxguiptY+K/Bf66ZQ7Ws2pt026BpjXboLFyj11YnpJJh3edHnx5RFD8zGfN/k5niBeZyubTM3
tqnhiUPLbOUrmXt/hdEeQuKSD3HhcLSfJYHMKANHTIR8WlGy553uGS3fJJWcVaAmc83ziY6tbwOv
zuuWpDmZ6OQFRC9spEKOgCuDhAnCwoJDWtXlk5fB3bZt232zBlwzqw1mmopB99eE/Xht5Dz+M3qc
TMsYQA9MFAAPIY7hRddzs2+nnGsYmsrjnFA1on9loPwmvAcsGE1uNdu/LEJjm77Ni3dfDgW6q5O/
u9x8NnTg3Q1fZvCokyVPTHrkBPkd3zEYhrehGVg1KqJrAaIWmlvhju/1YEzXmjoeq33tNzMvi4vL
HwI/BvQu+NpkU7mD82vmLf5oai/k485Sv5hdDx7h+ZK+YuKjD1chnzIcze3M/GhGdmSmxh0+WUUa
wYpWCxagd0ZGI8y0ClZiyTpHsf8zcShCb4V8svGLctq0Vt2dyIBP76nq2k3KgfD3FKfGRz103aGE
d3DqXeI3xDmLJws0Lq6V48AArP2fkS4HzX68+M+ClMXFCwbn5tWWebKyPkpQk/lhisDk881D5lC4
kBcG6+Dgmvz0MOd+7uugSuuQ6yYGpzPxE4i6eMYCM3B1iMaAO5D8dam7rJkyjPvV+MH41NjleCy1
Rv4yHHPf0JS/VbbZbgJ6N4+ZGsNjlMQJp8lE9T8RUD6S/XqgIDIFHK/gBoB4KY2SjBOKRsxLR/i4
7pJS+AKq4mKtWLRq13rgRzTFdF9MFl3xwcrokMVd88gcrrhB6wqPloee2vOZfLRN5fxqhMoInmf8
ZGe7nrj68P0GAz73bPXqVwmRh8xjvnxtVd4am8mfcIhHBOHLLCj4bShXFpRAVf41wDTY4AnR6/Ni
lqby4VsSI92wFLu0uIeqPmKz16dqBFOcOn20bHjYNz5Ug8eS6BJaWggqQShVfWlZ29137xZNbTzx
1wCvApE0raPE9N9BPbmbCtO6X9n27HX75adS8r0+hi2fXZu64N8ng42y2+V6fnRGH0/O/mpIzpIn
9wGz7Ylat3I9WolzQOuzQQg3dbyZJx/S3eKVs9b5BQzIsudNQwee5DiOMvNuBNmDIrDKT2x2JZ8T
2mzTReWlV3Ncd350MbAagFtNEjzrOrYmwjzmLw0tza5oMNXpPzJkxbSTaVvnt1yCTR99EkLnVCez
s525ScbPIvfErSZM39IPNC22FjjkDtuW0mfL02TOuS/zueDM7O300ztZtjl8UWMKTt7wo2fmQQRo
A9xTKk/FaPBEElp9C4vlzOeUdxCo0J41K3Y7Ymogom3VL7OAv7Ao3/n/Yu/MeutGsi39Vxr13Exw
CDKCQN+XQ55JOppl2akXQpJlzvPMX98f5ayCpcyyb95+aqCqgAKynPI54hCxY++1vvWwcOphN8Vu
85nw5VF+LhzYTjuId+lIrTuk5xleDCKo8gr3MClqCA4rmbhfRpsc1QvGNJ96QCr+gte5esrDtlgu
xWDYaj+Vqj9TcYkQvOoC3XhAGa8Z3pwWen008VjP/kj4uWdzWz4Rds6RGZuNvZUI7r7odms/DfbQ
XWrjoFnkFYUmWA4Y7wLdaZhJEFNlRB+iLm5UGOoesyYjYAQbspAeJE/UeYhMB/NPyyxOKcae/trT
27lZd2hr7XzRHdAOGUnDu6jnXMQIEtl0BHF/P2e5uqa5zRphz8Tj9dHYMW+mzlBnZDxN2eexDaZ0
L8ZUJ6GnjdZIDMYfWb+n9VEwEC27+mTWdUOzMnEyfETpZLYNkztDZH4E9sHyFaoF2Mf4ughsAzh6
Aeqz7qh/RREAvzBUh/XccV4DZLO078eSg9zqAiZqiKDk58wuxOxBLa+/RgTNWFdmCgfDc8yo+mYv
oXGl1SgtN5IPu3XRcdY7jNsLk7AiqW91CiX9PMkRLZ4zPSVcJACpelUJgFzbftTc4YzYLeZhHbxT
r9A7CtckQJgogBbeCAIU/AitOoGNpcSPlIeWBqLTZGFGjLmqPAHNSuQ9Icb2Y167uca0JF16/q5K
c91dOzHq+IaEm2DGhnm1tGHp8v55bhDMuHWM/Ggtc7dzNd25oiPS7jWYGyej7JNdhxjHozmwX+Dp
3lMlW1y0LnnleFK0AOKDHo3iTFZJ5RAnmGUP1GgXC32DxiJDGv/YfBTG1PiaDSKgXIhtKklsveFq
ri7e+Qs+N0Xu33wjy4Fgm4wWOiUIiSu99cI8kvK37D4TnVGckEseonkFaTraI9RDm9m6cdPRwMCI
wWJRsXR20DT2xtgiXICi4dC9Psf7a/nD6ASnCpI+Ik0yWoU6ClKI/dTmhGTjVUFHaG7g3njRQtcj
Kv2pJFmR0tiP6s6baaU1KYdsFMgbSpXdUvXu77MsKg+LmusRr9LtuH/W/WKzyWKxv0f4XaNVoaNe
horOKMsY86mtnEh8wuqrPiscHIVXQ5LAA6NjK4LPRzAT+dNNOi88qKyIBQ6Di6Zciss4buLPFSOQ
1QrXZlB5i/reHuz8IprDT3lNcSjn6sGlQwvOz7VHVJoi5fqSRzLb+aUKpMoi+pEOXL56Zf0wr642
aeuG3pKW9laUxnRN02A4W0pGkZQ/8b4DHBCFwbSxjexc9uONnec+VoprsVQHOsZHTdfLbS1w/re6
dk1zrPHGkvoiz5ubgCA3X6UScITbYdGJ+3n0Mtj9BeBFhp/jDpA9lGLIbroCVkFo51Wv0891C6fa
pbCBvWLBKVOL9HlJWrkjILu40weyDKpqgspAgN6ecZ/u0Qk+7yc93RcrYwQW2EIUAMaEDUYThwHB
QkXOEUiHYRmZ3MMwua5dWp5R0+3hNCc3Odr/sDbwnZvzMYRartEdPJZx8lmI3B8x8B1oA9LRCqos
O3MTRYfP6MsHZqXjkxmXNNEA9tKhjD9rVYTN30of4RJGt1Nm/j5hXfe61taIWSoZm416uydwb2u5
EMLrxTzOyiaWB/gydqvbxhinLdEcI8arYdlXidW/ujL4apDM6LdFPvt1zmAws6qHlAHycUTPfYkq
kSbcEmWnjNzgdeCIF6oNj5lmTTuhM7UwbSaMrmEuX1mZcPWhWXpy6tI45Xaj7zLaLw1Nnk1Yx86W
uOwvARtVD0r9JDQyho3wiXPUl6AlQ603kKHYYvxk28QzRh322WUeIMPoOAFFzMC5E/OTmjg0W4XD
ASARr5aZg+u1yuJKGQuDawC2O24rit0WYckAU3WzqORJ5uAoGccy8zJhLeOq7bim7ujhF7hjbPQV
Wz9FBRwpmoxJ58t5uYjMQh2rWX7ShJzY8JERosFhFKGjGi9TU+6FxRRjJmg5jkmdmMRjMrQR0EON
48O3tDBPTeG+YFglQMjExtiySkPaAHGO9QGtB3l3rqFtkYXvcPbT9dbO5ty5Nl3uemuq7DiXFiL1
KLjJzeE5Se5KJ7kCr817AeGHNts5Fo9LYZFbNyfatRlW2iHvZgQ0Vv4M4ZBo2/CiBX77pRrKz4iM
SZ1pKBRHxu21Lv22CYKXARMcrt35vrFN5pHzLb442lpKnhlNcxmhct4WfYZPJX3kIOyrKvqmd4mx
cSVtG7huiLJpvymI2XEwns2ZZVNsWe7eIl1VVk55lUx2skOdgn86B+qj4jAAAa2+TKL6kmAtAyWT
krmkJyLf6GI6TY3OdxzcnbMmwrfSDPNNZ9oXNoeSvJ/GK9OJrwBhflKhOkaJiH2tyo8LDSmOIQNn
reHZTSr6vWQ0bkstubSzhAa1JP2ri866JoVcXD1ZFH9prYFOaouX1jb2A+m/8LgmeLZ6EV0FnQm1
O3kIAdZbYYWKsLtx9RJiB+mb8XhYoDXRLTlYcXeZEGV63uotEH8kJlQ+AwSkxMj8sIihwSLUg4Tl
DSuZSDa0MIqy/BQpYCiFCG6abMy35aztllacdX36mgzmZVrW5xxxwCqrIiEl1YF3VPDUZ2CBMgUm
CNPQswE8FSwUbPLAKu1HQGA6vcYo9vDCIStJVObhbZMcr7GuMa8zd42GR4Zm63jr9qF1HEaD3rjR
IXc06hzR0ICj1q9NcXL6zrhsBfuWyRMQeKEd9OPsGR3A39gfmxkOhURDurI5aqMkBC/nRXMjgRZG
n12xVXFxNKLgqkFkczVmKSceBCJuyhcDboXdjC1mGezbzE4fMAqVAI6L/KA4gRALxFbOcc5h9RRL
fWpwxCKp4jui/tc8I0oQNRYBPdSoPzK/HK5EYwnP4ih9DRl8YxHdxmQvhYff24CFc6VOWULwaJSO
N2Df9gujcM4SaePrab/Ccwd11rcFrs92Ou+s5jI27Ae2tnM8XHJjriaOONMxUZPEfAAYxkMwivwG
Rqd1XQ+5DXIX7ahKg9OK0CDb48DhhNEknaE0qAhMbUY8S880p5k1JJ3h6VjxxaI0rKnNsZPjSesa
ukDhhb5Yx7LLHtiJ0KutjPPyU4WR2J/6ka4NvsYQ/0ugvgpV4/zsnc7st0hl7NdRWPFF4hbJiemk
exEyDj2L8PyBzKcm9AP8KV8dizourvNvRFWOHsqT3M+LmModzzDxNxDnRhCpPrpc12fTUZcjI7NT
DgXPe5Pk/y1zwlX1Wtx1zetrd/FU/Z/1R19K7GYxJ+TvKNN//WP7L7Sp/9Q9vfuH7Rtm46Z/bebb
17bP+NHvSNb13/zv/uH/wibAYPJ+rl7/6x8vZY/AhL8tRGDxo2WAivVnvoO71/kles2y1/ZPP/Td
aGA7v5mMyJifOCZ2TIwF/zQaCP5Et9hsdHCiyhQmZI8/+B0aAA9Dd5hnIO7DjPDGJf1XrLvOzwlp
INRiLWVG9f/AGFWcQWyOo8pwpDSFLo0P5M9iZjAbuCYyC1I9d3OpgD8Ho+V38+R+v/3/FobLb/oj
KPP7R0lEii4WipXL+R4VUgi8SMJUDHMD8NhSgwqBykz+Asj550+Rli4tlwLPlKCdPrA/67Keh7iG
0UxJlftO04ptoaER/uEu/xpjyu8igbhRh7vMK7gLHzCmFJUBhrSGU8xMbHseWIAkujbe/fxTjJXw
+gNbdP2YlZSqdCYN0jasD7+MwHY1LlkReUrOX+v+RKjRZirEpk96L0HIGi7ybB0H0zc+0bDzcdL5
5LH4dIcpyQcal9dmpV/IJbr7+Td7b09ZHxtXwIul0DNMBJEOz+6P2JcuakGt6WaIvwBRSN3ld2Vo
E2SpopFYt1VhiCfuF3f27QF5fzVw3rh0Nl14FY5pf3iAGKWNeOEDaF9IQ440IspjBzcLZbhs97bK
Ya849bglVXg8Di4nv8ZwLgt81XvHIiMicpIaK2Wotj+/FiaOoA93iUw4S9KQY3rF+/rhLjWjiUey
LWKPht88+yXJJ4L9XvNl0pcO8pJVW4Jy1bilD3TnTCbO4hibDgHVs6cLazwpXHf7tziKQMnwVYvD
kNm8FcacLaoyfKSlop0rREi3A8bHguP1wBFPi2FJ4ZsgdNeKGVr//Nf684vEb4UrgGVBmBYAove3
eHSYiLekiXizXECvWIQH1iGBTD//lHV9+XBPbThEJixlA3qQ8eFFWlJrJn6UnGbN1kkWLp3JX8Ic
iV1p1eTh4WD5+ef91b3iwVxfX/7rrovujw+uEHFdycnmjYoy6Y01xwxKVGhm81j9Dy6gsnTLsVj2
WSys9x/VEMCuV+sRUDoMRpABg/tNzOJXT996hT5cQWdFTjum1LlV4sMVNPqqI4+IK7jgFb+MRx2K
nuqghpEkv4fsrO90I7Z2fY8YMQMpfRUkhokMirEbA5VgGw1yPFbpHeauagMJPb+O0Fd7cavZh9pM
HhXKUhoO2hpKGixbUFDtuU3vacswjlzvsK4oMpVzVDi1frH+/Xn5gym1bktYhVfY9ocXnnKoZP44
oRWirvNiiYLBXNLMp3lG0W8px9fQ3KcpPIqfPyV/8ezTx+HDceRYUDc+7IqQV50WBCh0y9lCDVqP
KIFWhOrPP+UvFlG2XZsGicDgZ1nrn7883cYIZ/7rH8b/HifJtI80FG8AJMR+xVB7mWDikqtEj2Gc
I7QoaJJ//qF/dU0lRYeOsxF745vx8IcPrexOH9geI+Q3IveWKUlPSPfTuwwt1aGJjfhzb83ZTklM
BD//5L+4qOzLlBhSGrwO9vrNfvjklHdkGWccJDPx4J5WEGbUyrr/xfvwFy+4y7YI+oxNgiLqwwuu
OkG6HRMuGq269FLTnMiZ1BkxJFr4i8fzrTj68dWjfjN4RJAICJ4RJT8+JpjOkE6jYGB89ljFtIV7
/IialuxxLAP4Aukfyq7daaqKr+emuI9QEhOYp8gHj1W2r2qrP04oSLyS897fvNzfvxx9jBVeb7E6
vL/cbiBqZRl8OZAe0Q3KsPwiaDHm/Pymmh/v6seP+XBXSwdbyNJxTCqQfGyNuTe8aKhssjDm5Rmr
02rtDNqTXg7zPc56zsS9TcpqH/U38TTbPiiDl8l1rU0cC+vYQOnaaXOOfMxUW6nG8AZZxcgxnoBv
a0zjXY7wYWv07usvfo/1Xr2/l1iBec9Yq3n1gf6/v1wszMze0XhuOqVgpcT1VxRI7gMvbqwzXeyf
SaKPqXfMdD2Gy4SuEYQ4ohpn6qwKic/vFQdqA5IMkFV2exlu0zSXM9oGy7jDwEpffUbfV3u926HS
T2PaMZ4hsPuvYuhM+KZY0+QReoQec69fgerftpsPvyAOZZ00AYeptivXF+eH169eAvCV7Wxv6p5e
BIw4CCVMI7dYQdwzqo5ylfqhP3P1ZsupaLyNifmI6ZxuA0KZkSeLX6xEf3HFJWJV012d2FRPH/bH
1qxDxJqzRFxWTg+ZbX0D6qttZsKTto4AAvrzO2y8z+LggeHUhPfIJZecqT678vsLkHepwH2AcWZE
KDcNxil1kCn3E+3Nvs+bPYGQFGZtQEy3qlOUibmAZTT94rU017rp/X3glWDRp35l9cVO/v5rgJBu
1hOF2tDCrLakLYX3HSd6eE7GmimOdGMyFgLjsrY81xYUnqNb0+3NS5ymE5MsbN3GU2XmLB9Vnp7F
mFWBTQj3Hq0IUYX22ht1v2MF/u3R7eOiyjFUd5Giv7nlV8PY++9MRq5VLUGnbRx4IjsUgS9ZiIAo
BVPzi7v0l59ElAIHWx2s1sd8iK6uq2aoR20DdOdbnueobGxI7W6ka7/4pPU6v7sPhu2sR0XkASYP
xltV/8P7gH9kNmzMTV5ck473eASwYe/KfGTGGBPY8vOH70/POooO11E8fmsljQ/0wwVcGAzSq6eS
aRdzL6Ih8txMoNTEz4P77ucf9uffTHEmM2zBud5wDPPDi+VWNbLBkcUqcBitbdRQNqQgB/VGZ3p9
k6psAe6UJr/YCd5O1u8uKC8YrxjnYWlxVP0YVzKBDOg6DUnQhFtf6f39kE8XJZibBMcRMq+zVIo9
ruoTdd0vXqo/PTW8TibSG86lNDQITXl/ebPZ7md3XCLPioY3W24AUk9BbXHGX93JP11cPgrQqb2C
HkxaJ+sq88NjkwRIuqRJFZOFcCkH9OabaKqQxlVoLdLEnpBaIMT6+R011qrl/bWFBaGvqTMmxY1w
P6xdg9nktGKZYMccyvZ1TzIxyiHsAeMY7plJEHaxBpKjSK/CTpygF3RXRti7xyZMP/3iu/xpHV25
FKbDb0+/SFofXxwVDxBxuIfgkSfkRLKd4PnUvb7BScnwMpDVvgoG/YqRNBrPCI42+DK9v/jF11if
4neXRFm2C7xDGBbyde7I+xuhj0KQagfAUqO6vmYpqS4cs8IOynHLt9zwa2o3AZH261g6mYwrJ6ja
fTcaM3NYzX6Zcmv/9o3+VnvzIn5p4Dd96z62Nt81Ov9/a4IaNhf/38NXLp7QS3evP3ZA337iewdU
2HRA4enS+VPO2jLi2f2OWuFP9LXkosXB/77vgBrmb+zQhDNxRGc3eOMe/6sDav7mugQPQESmNSHo
jv0d2MrHpdky2QbWwohQJ4Pvvb7wP7zQWm0M8DDgh5fQ1/fYcizkwWTvgnx8wWieH364NNffH9Af
w8nEh8eWjq/Dh1hkQ9H2ZYz6/uPAPYy8yRW6jDYwybRkeB7YcfN3F+O3j2GNMqSLbpYD5vuPiYDG
11oGBNKoXWcrhzokbRUrHwkl1vmME2YftC1iC60x0a6MEDKYY5q/2GLfPuXHd3T9Fg77EJsQuD8q
r/ffosGKTyYRqSZ5hUQsQTN9s6T7JQmSb2QP2l/bnu1BQ6Z2lkMc3RAcOuxwuDXNtmjS6tqRqflo
xy2phzlMuH0SxMNrM+TZTW83CI5t1KAL2iSU8BrqYL3MjHMD+ZXj4fHEm+4GCoZ8I47hMExkImiI
kWviF1Ni+mA+MSbpXuAd2tGWZBk+f3TaXRma/SMJM+Pj0szXwq2CS6fKDA+pQ7lzkVjeS42wA5yQ
CP4GPKGeIccm+n7//rOW/EOwnfz7peT+JXr6+uNCsv7r39cRk3A1/qMUPVa6+5w7/7mOGNZvgkMN
uzGEDYoQfuSPQQo/w7Yp+THBnzqOzr76xyoCAEqsMxb+P/o81t8kNvGj795rSf4XJQES77Ut7lKG
fHjUUSH1ojacM/CTNVIpZXDcOgI7cKujCiKen9TMOQJmqsvTe2vVYMWrGot5MsKsftVoRUAn3Xtm
fbY4kD7A9oksG3XX8qb0KlfRl/mm/3LCBAFWImqMcdmyaB1GbQIYql1LO6n5FHE67rxQiw2TXMs3
oVqIdY2OcZc5M7Nj8lWxKSXIdNsj2nT0b6tNE6Woow8HwZweamxWoxvYVKuADpBRcU0QbbMvQNlg
JkQPC6baikhH5aUxQ4setyhm30nr1ZsBp+NyarRCh8PzpufjW+knBsLpl2XAo3VIs85wvqgigy7T
VYsPVXhYmFcU5jXbPYjLuXHL5rKS9uI3WfCpLyJke5s8gGxAjhI8Ae2zxV+Bpl+brVsCblBG1mle
al+aBv44cD4XTWVetKpBZYBIFtFa19cZXQiZ0/sNsElcFU2koltdmxFto4wziurrFNvJa11rOqd7
kIZi8oFFi/AujNzOvsWDK4rfyUIAxz0vQKqqVWZqfJecpqxvUS3nb+hXCaPeZD0Dgy0yd+dKzJCT
2qBCXuxYQR7v2tbuL9BGYyejNUj1pLWmeVW35BQdFifSyLYIC2P+pEp9fAWRnFY3WeBETUpK6SjV
1gzD6h5pGAxpbZa+PsNW0mkk3EBwTA/jTKMZMBHZNW3STiSdm5F1Bwiw1auNlAIpaxxLJArI3umD
CDKLGtI53ZrlMtkUY+7iD54Ks+XAAO4J7f0mjGg9n7M/jvgAHYa5JeQes55JJbFUU73RoN2IGGTN
6hZENEVQcX1DbBGbHhm73E5IChR50yNMa0tY0yqJsiR+ABDm2nkfO5xmATepazOA4HNGVzKJzijY
8CHXQYfdpY36rsGeRcPiIBu820fgEfaDM9ac37Rl8styavdD5+oOEJ0KZIleOdVpzvPoUsvzdse5
2MGy7zb5ZW+FM0DXAGdfEJFGtRsAHd3NzZw0gC7mZiV2DzdhVM1XiSMBsKSwqi9VW/c3Y1kY0pta
s0h96Kbhg8Ex9UCsoM21Kngltu2cAxUmK5wY7aDJ7syS+L5N1EX1sUJhcTOZsnoKi9D5PeDRahjs
aUvitRn2jM2sY1xgiBRqa7o3R+6jbRU52ps4jTSE0yQrbWLEONoJFHj32QFxej/NtbhUKVe6oYGL
nOoIOqbN609dPybx9DUyJ1SfGPg6Eclc22A6523CzhOMNcwaVgVh9YQL1vVqWkisCJHXKsfueT43
NCfotO9ddNzK2Ft63U1yGxljuDyahtmO5nnUIlO8c9tkwDqEE47IgCrUEnPZBlOzlOQDuS2g7G9V
M1qrrVRLA3T4fpv3MefAqUgqWLNVqYam2GJzHMH1ThkNiPw8UChMiHbBFJIjXzemTuyaotHZ5ydC
e3aVOxYu9lfJxUe0qaf3AdJKZVxYY2uP40OOvXu2PKEaSbvLrsCX7WO6cMzJQlzotQcOgcNxK4sh
+gQ1e00XLkymIk/CRQD94HZ94fxOHHmZ3itUNNOuR5/XXLhpFzcXWDGXGF1L1BgZvPO+6K+bCLUG
Z90ERV5HeKFfILyjudXYzlNf20xp9bSWB/xfjGWskBYceeuPETeXHLZJ24BisPzIzqozDB7anZoR
zxdRhrTYyZN050ysC2Ajsdeb/EUXi11jwMJHdBsVdejPw+Jsm9hq8OEr1Wt7t9eLg5zG9nfLGk0v
b0wXC7S19OhW8aLE/QCVV28L7KO5mz1Esy2vwm6GgKWXpP2aBBT7RA4SfRRJcSy6TLvCujQCbjJT
8mcKZ4/KTB31ikbDpp4n+3GYe9xwWG79vB8XX8dCfEBiV55clnNtQyDIfJ82djTR+rA7ssVsC4HK
2hGnSW/uzaKVwH9n090Jq0n2oMSNT3aa39JWQLsa5v0ZpqVvjtCMe1lRYTMxQWJFsWgd3agqHrI5
cXIiwmp7H1jyuTPSunnE3tpb2MBwR30NMqstL6q4nMgHSCQ3nFFF+zCZQ5R4aclm+3uMzraEmw0o
gVa1nYvgAli54DAZt2Q+08jUvjhTn4ZI/NJCAelItMDnBYE9MvLIbNrQlDRRw3hE6xO3xc2EhhZp
oJ7NdL6d4pIcv0n3RSEMANpMWeYd2qQY070eqossXlp8qilraZ3P3T4x29mrm87YTKGbaB4y7Pm6
sxexbK2i111/ajH3Hp06y1YD3KysnZYTQqUZke1hD6r36DbVI7J83a9HYRJwyNt5k5PtcwqS1Lnt
mkXaXptiv91Yopie0XeOJ5R51dM4gW3xejIAdoE2Ekex2HN6N4FOdrw+iLqnwdG594ciYptBKooq
7KWNYIlcBmk4yt2cd4SdB0Qgn1t4y0HQk8ELJBp/4Cy16Nu8iHDet0vR8NJDSOjz6/+cx7u3cCHF
Gfbf19D7p/w5fncaX//970W0Rq1MOSzogls6ww6EP/+sojXD+W3tF/L/k5hrsg3T5f2jjuan0AEg
FaLufosaosT+o47mj3Qabugy1lEmne2/dRg3PsyTVh0FZ/p1jC3JHbMZhb0/MlbtZIDlI6SRg/Jq
2E/UIwEG9o0FTjve1HYSFNWVMOLOvZcDwVvsxrV7rzf2+HUhOQzBMYLvMzyBmOHaTGWfrVlX+N8q
3hNa6tbnIYhNfW9hrfBxxi1k0CwpHCNK3egM+7DUTvWqGqaO6uNPfafXj6zjatgv5jR2O3pKbX0R
a9AH4S9k7CMNQqFuU+jDjZMG/WqSq9WjG1M0b5jtYJWLWa3YyPpyABHCMp2zMFCNeQ4LDmvfMLYw
AKNAbB0X47anGlLpmJEOMR41Yn4CoggK0ov5Kxfk/LWl47IkwQu+qh68ECwraTmaKdv3kgj4ypSO
ZeAj8nY37qxQDoJjot4hXAW0cuvARab+HSlK7LQF8gf/CidUNwxJsdXSabiv9E5cdr1kFAb6mle2
5JC++hHciLBmGwvGJjdqTFsEK2jJ0RLRvNV0hbDa6tz8c4pjbPLHXNSfR7JJLOYaIFO3Dkp74PxN
QobZUmFOxUpJU2Ij2Z8vqeAs0heCSuEkGGlTQL1JaGrOY2QnXqiadDpoWRnN5DCSkTOIBZgI7tUQ
RzxWHuBUDdVuTQwL6Q1Y/YFFVqNGkF6WmuNG5bpkpJb2DGgVi9p9NycgqB4wu8T4L0CW8VO4krqD
0SCx2TTOgM55pNQ8ZWMC4guTG5adXpdVvs3yerodYj08yxHWZZgzV+kwkuNFbduyM8nGTLC/ojkf
0af/Z0H7vqAhjfzZivYY589Pz+O7Ne3tR74vahZLkKMsTt+c/991Bkx6j5YUzFvoFDP8o1P4zyVN
M+zfsGqi8mC5owXIxO1fa5pmmr+twy6dFY9xxroa/p0OI4eed80B5kzINSUdRoQXLJXMKN4varUq
1OwOI0RHPMr9YS77oCvuwqoYiH2ZliXRaFTHiXGRBK2zqw2rPKeV2txPBc4XDmLk3UjH2MV1Unp5
gJHs6E56cx5Xve0XXTX1ICeM21mqzwClz2VrTntiHMZ9rYgnkEGfb5SqyazRmgVkXzgcSLPYMB6w
XyhESl9W7b0sR5pleBPBqkr88Hqk3SgiHQjckTWPOOOy4sXSsWTPzDUPjdNXnoiW4pjw9Q+MnIa7
Sqiw345Wqc5B8zl7M0DJXpDg4xUkGACa1HFV60bkk879RRjdM8KEc8vJb2j2IGEn45b2SBqw4FRo
wkUwnPOh131i7NwZ/3WjLunYYf8gJPdcwq0AOooRscZFZgbxN2vSWebgLkD5wftg7EU56UeYcW13
1uipc4p7w36qWW4xR6E8n3RxV9SQAFE/j/vODk0C05W7LXJCMFbYcSwTiAy93ctdY8zFrmF87nOM
wZDM/Gc3LcNLrrrxhriY6qqewx4lWQIyVowOJqUFKqgqMCO1awOjo+sCNYsWTIkzRyvBw2ZRe419
vDp2WGqOhE20V0aNaXeCHXeuaTZV1gTpyqAIPyZa1/t1ERr3gyKGZkNyWffSjMayG+mOflnygWxc
uNmPmKG0fZ40+SHi+h1V1+fcwLjT6XCa4P6qrqj8TgTOBn2I6evSPoETQfeV5gvbSNDsUgP9OKvw
OB8qF+oo8LmKc2rq6nh0qmG5H2M84YrMmbM5kfZNriLtICsiTyert7dVBE1WzbQQdI7ce6pvrqFj
krRgt5l8KdVUflFIOMi+Bea/4Lo6CqKa75MBoGK+lPUmZflla01L0DRmc+7CtzhyICw3Nb/1pYoV
1rcEpx1zNvab7WRgQekjQ5zGUtfOncQ1Ws7mLVEWjAWNPYfw8mkex2E/2xpG7p4UO+L6RnKHa6UP
mImIdx1dArAyNwhPVtMtoEnrkeeadNUSwYS7oUwA/8k2YWmD9RIN2rMxu3tq9wDERjtqD4TxFfib
3Wkf9KX7VELSwT0UYTEi3Y8nBSBja6fTjTBKeze1JbwXdEEv4SK0MxLEhtsmxcRk48eD7CP3dmH3
2FGQuxHokm3GZYhOkDAmrw1yEJfaYmxRzDTwJHRtS0II52SdxCFo71Ykv9UggvauW4hzmczknoTh
hgwtukP2tCc146rpI3ff5OUBhV9Op845A6rSnOjeH7qxBrizmNWex+BS2s4d3oIn4LntZgVujk6X
+E1RrReMABHT1S6WMrwVg3he7NBG3igafA9zVnogre8MzSWM1IqNS9UYX+QknAfXNUBVFnp/MBtx
GCSEwMDUd2ZRku+QUS3AGX6xGm14HofsKg1cUu6g4c0GdC4HRmYQXkXL8okeFfOL9Cbv5yf22S/z
ID8FeeO3BQl9qivsjWTm3TrtlkhkIIrNNyHs8LzU7S9GNrxI3Meboh6DLaktz4FZX0H2iR5jJssb
vNpyQ60XvQZOdetG8rIleByULwkqsYFbRy89Opd+68TnRDgd6dd90YZRXptCm7d4mT8P2GmdWGwq
i5CjsoIOJOszq5LaDlPomQaTcidM40QpTZT4gBPJqnYofpNtPVssFxLnTluJO0we7T6jUtHBdy3x
/VTb9rdKAPDRZHhniaBkXjFD5eb6RWNANBy8aoa/KGiKqfDkAuB5liM2TGNyNlizpu3SI23KvwqO
dzurZujEmnGhZnq6geZmZ7NTmmdI9C9dGn6bSkOqP0AQPjSZfZLatGy6JXtJ3Ok1JhnR1sx544jo
wk1q+DHEvE2Cvre0o5ewowCvw3s1FAdHByQVCdqQKriwyrrxYU3yOzfyFSYfypXCuYnG8Z5wo9VV
W27gOJhfSM+AhREnV/kg28MUGaYnI/NmNK2t7o7XmeG439IwIvMMiMcu6hjCl412mcTsngmBXJ7k
L9gtQJoJGS33Mnap1nH2bjtsphsBFBOnWaGTSSXPk2mA/xItn/Rcwo9LcK5vaLuxaXXtHSaeHgDG
8ti3xrAFaJe9qqzNbl2Nm0aXYsKoXzLfbpOu2xtmXr+oBjgxdjuwRlnafF3aYfFLftO9a2orP0lT
0g+HMUrOR1l37k0vHR7whQ6Whx/bHXeYJ4LLcl6maBMMsW14a7rUc98N8R3CgiH2G73IevTL/TAe
YCUlu1o6Nz25PVutx1MB3QIwh1uT4QR29QwdEebdth62+ZDgUjbTE9kN0IOXAL2CS+Seg+saiWJg
XyYQnkyNF04rauZaZk3baW7kFhrX9FTDTI4xCFn6Vm9oluK0rsGyOXNlTmdthy/QH+J2mO5z+lXu
GZmnKQlsOQeOZEPLRKuupwQ9+5AuWwBKlTeORr4DrdPToY4PK1cx7ssnkNpAPSFvu6XPzkLuTvq7
Tmt8Ew1rtnkqPk9J3x25MNc6OAgJZ80t9d4jzWY7Es8S9OFlIFLfhUrAus0O4FUTVgARG+f0YJ6r
YT450KhBgurw92YcaJVzjSVz9PD/lbjlyehbyI7TmxogZJDm35Q+g88q6dM5BrAObiGRtuPiTj72
48mn9/KUODOmDBrYngCESTG0JVQVCkdh3pNgw7vpWBqrSgkCaNSe53JKrhCHNvvctb7AA/6/7J1J
cuRYdkW3ItMcaWg+uoEmALyjkwz23QRGBsmPvvnoMdI2tATNtYPaiVai48xMVWSUKmU1r0lZZllG
kO4OB/67795zuXOeQtOIezJEfykxCjr3abtcJEXcYz8GEE5IX4aEVf0g1rGNxQVXKWFsP5hIdkfQ
ssdD7qUnxoI+wiO2yeDnQk4XuSaTo+GxFyh8le9GcKchqt+zhV17DV3kdx1OZJpuGrIV57Xw4kuh
CgYlmhweprZcj+Po97eja7+4Sdtu28rTzpex/2zLfNu2/Co6lyQdpeOBY5jzAqzC3fiZgIC+smDa
1Ym/NVS969yVy8iLhDM/5ksM7m/K5UbJFj790h99zXmyRdltdLlkd2XJF14x3nIJ1F7AkoSHoN2m
b0Mbp2Rlaa0IHbdrGOrU+NpmKqLD1+FwQ+U6D7amWkgcQ2AB/pgCQAsoAJhCuHUlb0CNCrfPoR3Q
8KBpWrkB+piD4K3kAoDRaDlNQzArSp42cCJWdaz72YK/sxizotmLitIlBKifsuOxsKd722mmK21r
yuEJ/PgybLREA/ZKC7hWXnjYofDIYyOGg5Yu+jVkJVAqpXA6tS31NS2uNLlYxktnQcxq8UhCYlTp
UtYPSUYldwgPOk8ujUbXU4cb7OJ+NJTdzQZGJ8oHzqgFmPpdm3fTe41WO2qRYxaZT6rWr+ZHMKzy
c4akhm4AVFWD+gJKgl4HCZT0zBrizo/UYHbNGaZHjoSaqzvHSteT9q3pvQEjnGZbxn5NV/TRlkh8
eo9KwnHBGfCvatzPkOLbJN3H0NWpVibIqmJ0TtCX83Ds1BjDnVq6KaapJnaOKTqMB8NrGkd1OYky
B9CWJ8kdxNAOQbRPNx0Fh8NxIcA1nzGtU22s2C+xX9HoBZGlX/KKwYzz2AdqneDV5NMnGZXTPlGi
+8JRbp18OjdWCHqckcvYvLSdZWQyMTU1gs+Jyzs/t22CwiW4EYC2XhNRSwMtzFraU0njurCuYJu5
0hrmiHU1r7Ixk8kBeYSrbJobj2dXUnUv1aI5NhQljwR4NjeUQiMXNebTJDvNPYOIQdvFVJnpEJH+
E3kXUAurmr2c1azdsDYA4wGQz+tuqtRp/UfD7bhhWy7c261e+Fq/4zumn7j8dHsWIaQo1nAZj7Y+
aEwJTrIaVavtSBRXFUeAXjoXLmUb1tlsmEmxkehjRWRqOFzhWEmp3i1YPzx9Eu20kihm+5y+lvXE
PfPlg+gr47WHN8ltporVPQUPSxnxaCinPS0xN3pv6E60Lm46X0z22u2BwKzGu2eNXreDMq3jWAbd
ysjCImCgLWTM6kuNNcm84yvmTGd1H7sByxmM8SJR3vhAUY3eRKBy5+pKp7OAh20JxQAWa8qRAFIw
pAmtgwTTGfZmGOOnuvQc0D15eUjp5gj70zMH3bhkmh3TUI1zHjlV5m+ybJn39LEw3pnmQJeMpV+5
1FJemboCYYpELwPVxCBVSY61dMfGxhX6mHimmOieuYnr0xj0NtCSilyGyZcPOoFfPk0jEXwjhcEX
6j1tKguK3BihrsY9mZlZf/XBsi8RdemslBq39/ctZ/FHJr5ei1RLQO2sIXujR8m6DEdgJU4gza6F
ajwTOHdag25yGmV6H94mi/Goccb8zpnla5+bzkVa+2oLYcMPB09cruY4bAo+gEoOF2bmsnRKsusT
wSzxsiaDDTbMBbOsUdABlX0ubQZwUda5v10oXQ4nyyGt3IJFG0czq08r3OFVE2L4p4WFuPDh/d/+
1fP/TKzagb9//dHCcvrPfxWqjF8MQkUWsV4Ubo9qL8TtX61wJH7JrBBaQRvC3YkG/lcTi8EfQ7ty
8A3rzqmQ7K8mFvGLKwTqiIHNi9ZFC1/x71Ho36xopKj/rsv7V8/zX/1ajDcW32Raz1zd5jclI/dH
ncrOm7FI/NeEjSwcpUYXHPFrx6RGy0q1e9Wa2nnZ+bobzHhe47DqdIwbC2dN8ul0Eh3KxLKnCINs
toSq0a1nkwKYjC0gcvCZsSpWWFnicMwiNZH3Eb1KtXUVl609nnWw9Jo0oAJxNlCSUyCFHfeHnKKN
hZMYcOp8PMYjTy6+HEMfpcBF+T74DX+bBaVFPxSOC/TIknYXzvw//Z2GLHedJJQLR9xvPkwUGHmu
Lf1ghHELgm7nz32LYG0NeiAQ70CWJXWT79esAVwFh2zRL9eWaXjv+SPICHjeZExnwxpqciDG+Okp
3W057aQjQhPDh7VnMTY3NJ9byPHYH5z8oAaRQCaGfkxsTYkd3gS+vh4QNBQNas67fdYllUSrpuo2
aIwB9cWUo3PO/sPqApuH6EdlVNqR9tAToRmvghOCR6TaxtVX+97rmNh4FFK5VDstlF4QsH69B7JF
RI/7VfuyOmn5qmfmWIBJaZ0dDWn+AOluKW/8dVoVlAMffwEUJDrDMiP7EGgGdaTVTXrR6F557ULz
QphfYeoBQbETdT6vUqO6GgHkgyMZ7EYqUbR7Le4THAqAKrrQn3TFdQMXzd6BpqZ3XPfJuGqOkRtb
CgbiduP0on8D9AOGr6kz91Y3KO4O9NRkMKFqunJCvzbHcrO6pRvvx8V3zcBCcYtschzYK6RQb31p
mX2w8rn0IXJE/rxgOnhh1k6Y8Kxex/CQ4gKAhwgBo9ITVhilVAmNrBWsnEozpgPNCdMSWZUthijN
K+0b3DrEmDlNE/RarqwjJ9XULAI9SZND3giWBs448KtmWse7ZySaZhKqqelmcfqONAlNmCVcVG9I
rtbVz96skWKdgxSG+zGSq17DBYD/mxMv1RNBw6HbaL6WAAXSE5yJM9rTEf54/VayybA2NMbX13rq
kYTVFjv9YAkPG9GjUnSTG+VM+LIU88r+31NjJJQs37XeZVMyUqaBakNDXk54d3LvXcYiipYLUDUh
rd/gLOy6Nx4L2y0ua2FRaNEb4BFDJSu4/HU85LcNfivOvFS3NzuOi0dntLs32s14KspcxE9IVyet
s3eAS81ZQ+Jg6pX1iRaFHODpiTsE+SqQQmCFsXumTHvANEZlyHvqj5yJUp8ndwCUNlbhCHzPDce4
kw1c1kF+otlqPMZ4RvXBsJZ8oKnetZD87VXfSWptkgMDX5yHXUuvEV9Of1wiSCO+vavVqG5XTvqs
3ZLOZE0/Cp3lYe8wIAj6npYg99P3IqscSp1ETl+bAnxRhLkS00a1eImCaYy1M4MD6Wcs03gEnV2Z
7zEFifltmrjTpwsN5jNp9Q4kdq7VU0SEP6YXvfKMJy8X7pM9TFSVqZzCOJWq0Sbq4xYvws7qK6em
+SpYJyP7TJPMTLfxavqviwMSLXBhJ0JncYV/4chYflgdK64b8GW8Lw6XJEgeyy7Pyhaz0GagdwDt
ho/lYAKSPahSNSziJtvXXqhx0q4bz/SXB1kK70lhQxujdTyR1yvBib5biTpRYCjpqOl7dqG7giaC
cl9BCVQ3Pb5poPVjnLdnpJzdA3eNmKVh7Y5OaNc1WPh6rd1HN4ZYdGm5rMe2WhF7n3nX8+JgBNuA
wvrVujDyVBsp3Ej9N8OcPOooHZBrga8m9c1osEoEys+qbYxyXAb8flbA5QhVa634YUG6nhrvFjg8
V94KJj3EFYi5F9rA0tM5Ny80Wtig//cMA5QJdLPr3Nn1zHlqBLL1LR1jnBi0AqqbSisIm60KVOsm
a+mkCNeiEIgA1QysO7VN6M392npUM3QVhGGPhR9urIKd3okJj0uSQ99d5rk5FSE0akD96Qx5Wdj0
Z54+9xrfOLW8XEpl+87DwKXRiaKPkncryxduuConv8yNZt0CEWBS5JC34ANvXNlDcFCJE/laHfON
RjLtgsKgkfHJ9LSWuyRFQP3FUuZTcpBcn9Oha2poZhOlHVaIrcgp0D5b8UC1lNkAgGYhfJzEMj66
JrI8iUy98JD2gRCzgWmy7w7OjdoIYpOv2/kYz53xMOcl/GqaPKiA6ovEWq8bqMh6VPOAaaMiHfvH
ldP1hGhRUx0dOL5NgtfVprih+U6O5+g93JYtSyZ0XycME4XRmNdYFpdP8kgsDQSlMQAbR3S5F5kV
5t4wVDpcUu9s5E8zv5Z1VxjaClu30fEGoVcPywbUnfXR0oMdoGU6uxRM67WznrbTHsUVBI1ycV4+
Vr0lEB8rY7jrXCr8mM29OT1X3HMbtKA2qXDAebEf1MY6f2IE4lcX2SkxZFoxEvvAMcs/eF3Gdtzg
6P+IibV4gwpJZirRXlzcWFcK0bIBnF6o2zhpG+1ca6htAxrnVU8tQ/mKK3KULCkjI+6G6RMX3PLs
W639XsqyrnZTK5xzyYyvB2XFqp8fqmLjn6fu307dHJn/7Nh9M71W7384d3/9gd82xPovMGJ1TCUQ
IclsWf/rHTe9X6gTtwjMse0l2HhiDPxO4TF+4ZSOE4VdCn/C5p9+2BD/8pWhBdxDGEwnSmj+Qyfv
L2DMDyfvU3hcEFo/0Xg4zrOT/uPJux6TmDJM97bPE/v0YES70mXsH9pmUg+m2YsNDWTFZYI9DZvv
4l1Mhj2/6VVP9WEWWxH83jySg9VdMpjOz+ZMBeZClox7IUr1MHXLgRNm9rAuxp1mSNrtJ5mEc9LJ
a7TE9Sh6HTDjorHptUaaEJyWf6+yvD9Yg6A/YeyLcxav3lnZk+3iBpHCwMs0NehRY9rxpk368Sn3
WnTQLEkabp8VkqFdGvMQSfwaTlg4VvfNVCyHs9ZWThDHXXkq3/OxrrYOS7i5aVZvSw2UW4RoIDlm
wIlMHTTYFHuz3uQBKSN4+HYvmusSEmAC/mUYHjoi2mXQikVcl1Pu7vhVugvq5mw0K8Z7ulewJQpj
gq5uNwdnTqmxy6veUMDwZiaLTEZ9Y5x1iEoYB9NL4SSAVSE2l3ozX03uk28NVwwkAbC9GYmp/Wyt
Fxsl5VpO9GN03pvKF8iEHUHp41qnZ9PY32MhCu18UBsoDyzn1C2Hu3ctZkBp1fTU1HF5AFxvflMC
zdhFelLWqbAic95MhJLzrm/PeKu+eewQZ79tNliKt5wMl80SJxImoA1soPG+c6xSaN/u/KqX/Tup
gTxsgB0/z3b3nLb+YTK1s5IMIFDcuLiZjCXb2e1cv1e6c+tUrMVW494zxG1s6/tlxBap1LaLSU5W
Gv/Umh1NGqklxgAvYx6uca221JA1+wVtbaM0ceM05Z3CD3SemdOrbS0LA0C8bzmK9c0wgIzL191Y
Css8WkMGT79O7zrO22BnTVs6gTHp5iaelP6JnTtkvgwEjWewkqF+wPwvLNoS85plE8gAQPsc6VGl
Rbyc8ZgPkdGCYnwaMT8O71o63CqoObJ6bu1+QCMaOxHQYgNxYPE6cwMt2gtnTdBgFifKXQMbLxfi
smaR9k3jZTirfA1OHZJmOZ4bqCavmu5WV90onY1nDfJgJ3jxkY9otw566szYQ/OIx239oEnowyYJ
C5iYPUTu4XJJbf7N9a/crEWkX7r9JLpHsm4bZZU3FhMH+ObbbKWUjsBA1JvNNYjvdGvPrM5tH210
sIgsFSJ91pdsCw0J2GLNipdIy1kHTngzNMN51SV0wAzpuTVwdvL6dUFb9gi2m17QjVO7FRXLwc7u
Lstc6WcrT0WQGAx3UE/soB4R/2d35X/EykYob9xdaXbfWiMHV0wJ2Hmlz3BYywJS3crkVMG57bRy
3Lha5UcJ29cgq+VtmaQerPTZvNNKW14TxQRxfkL+4T8Evu1OUGLxxr4XqXwEl37Qis9+yY27ghaB
DUcC7QFeNZ0vdA8lTfvYVMLcIsBze0J9hqEAt56+OiCdVqhnLDS7jKqd0VGgujsPvCbDU8j+rKOm
1qN9ZbWoR5+JfhnVhGu9E+6bEUsXk8CE4Nms5jNssxuZV/tYw0tnNxmN3fMbloPrOpkE7SdOhEc9
S+r+tuOEFnLuGjHnow3aZZztBjo+OSl8j3nrcLJjCsHEjisgPyBqRMDDH2TTfeeAl79RqbPPlGhJ
2HG0aocwLuFWitNIZlLzJ06HH/uG3u4m1LEWhNQ37GdPf9IVX0edMZ56iKA2+QxSNk35yM63oi+p
qk7LOrdorng5FOrVa3pZ2mzSmN7jPUycaVN71Jr0CySFeNq74Cj2gg4knWgsJjXz2U+x/QXCTeK7
vlrlWVcaybZMTTIADu1JI2uw+yKm2KjFrK7DibWcZ1hRJUZ8j9aKxkytmCJkVzwmPD+vLKux7ptp
4K7uyTc6MPjuCshRkJWComXlUK/uuCNaZIf0uYrvE6QCbj0e9ODe1g50B8JynRPtaOmjPrwWZI+O
whj6t3p2Jtjnpm1/r0wQkVCdBXQ6I7UtG/io3kbl2ro7sDUEGFOVexdmXRv3NJIDYhSoz7tSty8L
+kAuy5HEDwCD2LqaFfjRXqkTgXnxt+Qt1GFSdnYkrjR4CAcnTAm9vZcs75LtxJTI+AdnPLAxxcOR
IaQw+hSl2mm6X3N72c2ecB8bKTeiLGmG6vdqkDtMTPU8FnvDzKq9tRbjQBcZS8ROjoexnqirdz41
H+InziVAwnPhjEE3e2BZW6HtcRZl21rP463La+n8cT2qsjWuOg2mvjPxFvAaxtl56OeJkNacNjdr
Z7PM617HNWOkHBsItsMSb2e37CKWCT0Up27aZ2BGNjFC0IPU8/pVs4r1TnouBF/M+BdWm2cPGp0s
B6xVJFmsVJ5NlKicMVhrl1qhlmst9ZrndHFo84VWsfD0XDwaJKiN4IHdnzzlWnXOHrJ6AKJevSWG
s96mJ66R7sxdBPuU/rrSi69Ix1IqXOnxAZDK+v3r8PfPAOW/kqP9s3Nw+Jf/6j/+5f2///0/uIhS
9QfP5Ncf/c0IjsPRFx5ecA6+ZK18i7/1Ny3awxhpCJyRvoVv8isa+fuZ2NBRnGEQAOMyAUZioPzf
I7H4Bf4C7m3+KElqx8UE+ZP2/GdatP3FFPnhREygE7Qi9CLSPhgoTZsj+4+5bIjTc1xQbDyUsezv
5lj6PWP2WjuMeL2rk4tZGkdTz46eVenLkJa5edPJgd4EoPUtzTfR5ONE8d7nltRRvE0a2irfp9Ly
h+GCx0P1tMYqAyb4Ncul1axu268JD3WyuhrN0XujFbrgjM046CUuk+H4NSUSXVqKwP6aHk8MSGSO
01Dpf82X/MrMmt3X3Cm+ZlC+GNzCvNNoOg4r90K+xdg216nEIwITJL8G3qYOhGmsj1XqI40jyhBW
xJtCad/yNRbXXyOy+TUuS3Cwe9cWJWfQr3ka7YbhOjnN2UllmNd8oRm+V+THF9FyzwQ9x3TufQ3q
DgswiiFzfNEn07ljj+fTmtltZDjcTYmTpPZ6zfr5pAF0Egu2yyLYeDCHNG3O08bKEA3QqQm6GUQp
Pc4lJ3lBFHJ6xK4j8uOSJwJPAOP4Q/ElS9SGpJZJ/SpXSLuZaKg9yRj2l6RhfckbdOwgdYAYRPZo
2kRrwuZLDrHrAcGW0hlkEniiSCYA7pFPnC8pxWgsZJXsS2JZSsyW0WgZpHxcOaRbmgYbSOQnaQZt
XF76X4KNVVjAtghJsBz4knSs1SF52/R6vV5qIlvuXE4OJeYQ3KHYxGaWaiBFai/A4SflMfET5DO7
hEIXDXjZ28A126TbZSeOcLCKitZN+usy3nNITzm7wmT4xod+Qj2Ts43pkFhpoiQVzzqX+ifD4ZE9
VM8KF9fJstV4ToB7l7BrR/Tugec8K2DDiOPDJP1Vo8zWlRhNpsEDumnymQWqoNUWnDoXBV0THUhn
B4vR+1T4XHSFT09cmCIoLpESg0vkM2EVexQir+RWuKt/hd1lfW2IiYHR1GMf33uddMhRaeqglTVi
fvE0c74x2HS8ds1Ml6TnSNCeY46HbjsNOl3ni2XljKFyjF8zw0cSd3AYPqRtD8LRM+fKDoXk72ib
sXvKtLK6Ht0CU6JPw9ZH1ppFG4HdSd/knApyqt40Ib6qeY9SrUFf7k7FbB4wXELHrlz3vDvN55Qp
6rU4Bfj3WpKVD/yX7lWDspzAOhj62xxr/3mJrMhylGJmM+QZzKKAgkNy/+x75QAQzh+fMwstEu6A
omFlmArWHFPSmJ9Ga9Y3lXUCvKpOkCHQ87V1AozC/aNcHIqV7K4Hb14YecHngSnkUptVzV4rw9aZ
r67+raAoAINyi+EqHIvVuSTfJ6etanNdP3QlG4xw0FQfxsqNXzHfZtoGoLqCFyb67GgaZQHZhCoM
ds0q5ay26ixQQlNmy5mD8/RZn7r+zWKxTGGgMbAVFv2ogoojtQp1RISJlki9vF8N7LtBZ2OGOeAD
6M9zTdPfCr8aLSplOFpEul6X1/xQkYXgCEFg4Sd1vzGFpo9mjA0IllnfHllqO281u2Rkq5Y/R8Qx
WR66wU8uuzZubluykBzz6K+4l6Pe33BOs45z3RasrExWPrWbko5z0QWfsBVwasdvU7VU8qVtt6Ug
2n4uMOJmB5ZJMQccLS6vGWk465iyXNjwtR5Z4KbVWzqgnKaOKkrAsIO7eR1JqppvSyudp8jkiXiL
wVLRPm1zhuR11yoirbN6tKagqiA1G1oWelmrygvbLfPnQXnVQ6uVyoBxhkWftkRHpwha0o+9sY0s
PUfELvEb5dyLOHnVJFUskptdANxZvnF8QrQXXeK6nE019T1XZbacuwPCKBJ3VnzMZQIUCBJTfFnq
LffSNV1GqiuG6QrAvINLrOa3DkyHvlD2qpRdmu6cjRi7RirRSSFXA4n91miCVQ4OvQt+47rE/2Jv
R0Zb9dQ/ZG0dEPDMP01Wo88WJ1QKT+xupe5a6j4V645t3QkLiALmFTm4gYb0cNHRoIQnwqMgJMg4
CtzTpG7dcKUg88Pts979uJ5OLLgqeZLUT92Vsw45LRZ191CkS37IXZpaAhP+fBpkeRu/lVNrNoHZ
WeXzVNiLuzNEjVFwsBsuqzl1hgdAtShM2eqyeOkXNxF81Ln3vWcFukssp8PUhsmSKT7PG/zgoH1o
+TC6Um6yRpFV559tZnbPbWSIoYbtc9WVGEwW7cRu0SjfA0KTtlEsNNzuJ0LCt8pKS/ozqSvHicFr
xiWt6dO+r3LLB3nHLT0AmywnwrEUPzIO8jSkKYoCuZ67KHB0z1vSKPYs1nJOT7jXWz3U6Kpb+X06
tjX4YsksuwGVhpzL17FwntxOqbNiiO1Pg7g82xCjiAlJiJj/+OTcbTdwIxnPS30qxyh3+nXeYfvo
jV3vuaK7GNh5xEHlM1UZrCo+KGTK7iaH9ptg9QteWW/OJfk2fMR8/UUMIc3orco6GpTnwpol9JLs
KtLOWOlGvgwzPZC8VRUO62hqMKwEg6bHL4ShzRFrsGm/xvmKM7bs+QvQyXLzTTbKnUIznRjNeM/N
a3iSxmflZtmNgX/0QzXV3FPtHuef1MQi1mVshoiJFOt8bIxBfZJ6G77jq6bBdGqc7GqcfapXONSs
p3Jaelt529FooqTr1nPZmfl3T6yaDEerszfGgPcmjKmf87e+JIoX4lrJLntWeuxxDY/LZ4y94jul
fpRGDqbTTxtzFi6PJyNpXrsOV140EUj7zpIgP+/bwnrg2edmR65/KqZkufYXiWz6ZlfUNnFzH2fN
sFN5NV8TAlnfSd90d7ifyxQlE4iDZTacmOhd6apQqo4wjWt34qNhpe+g3SXzN0OQXYxs7n7UEZKN
JvaQVfQPJxSJ4YlzMv22Hzy7PiOs0Pi7Wut7LHE0rUY25MlvBZ7aJki5hizuNdK4zCq+o01KKyBv
FPawoHSMlRap0SNyviSY/CkWcvtnkwXcUdXZeJ82Lrsuza0ySB0rdMmKK4bD6OgiFOAVXSNue6zV
+ffp2A3m8Kxxp2y5a8rpaHKycDlrVcTEncnHQcUYn1U7SVXqI51/fDUGfwA9MJvaGgrsHq/K50Wd
qcpoDnOuW68uI/WNrGZKkMaeYZ9DTOfdtvbCwJzUZkeTm9ASh++VYmEs50ZsJ1ezbVok8ume8J3/
SdBHVYGfOkLfgInIhx3GJOxlVeyOL3Y2NEWw9hodUPQWmWdwZqdnuSyKNb/eVHfUdma3dt+vaeRV
CKt0o1GMCVsh2xeaflKt2EgvjuYc9N4sPqxGZndDjgq0z61ee5xt03qMW9M/Ot1IJ3nPNgrMdt+x
D9eZuU+y9zqdSWAnvJRBlkdjzlzOk9LTPrIG8yFPqAJlLPcUaBa6RpNkK0VKJsLJFywFyHVEFlHu
ifzTpHtDWMnNg0pz1nNvUhLcyBqjMCRUgSB2E9oeg4LOznIL0EFtLWqjnK3d1Q3IBDikV8ocyBga
UzW6gY3VsAbDls4UPqNYQuwkdfZPT9epAuLk6TJPwJ6/n6m+/ct/Vn/5T/la/Gjs+vozv43TmLQs
xmH4Q+yJQAE5P+Sq3V/gmHmCCghIXPqXf+v3XLXzCy0PTI0kqCGaWeZfM4gA0CyDZCIDOvRNPF7/
UATxj9RCUtV0T9jktE0hXB10/0+p6hp2Lc+A+NpJNePJUVZxT4PCBHR0Rt4PRe/NSG1u/CsR7+8b
yhjRfxzhTz8VOxkOV94AjGU/odVcD0d0W/nXzM1OQN4rvSUmlx5/+CD+X6Dary+NN9bANMcCDZLc
H3WC1oxbOkS961wK8bS43LZzSTw5+POfwsf3Ny8FbQMxQufH6O5PL4WBiySI8LAeJxxpPVOKa+Gl
40ZidNrrlfvy5z+OXOrf/jhD55KixcIyTWSWH8UPMsSTuw7uNW6p9qjP1i12Tvu8G7zp/3ldp73i
zx8RmOzff9DPDRPc7s2BwOf1VKCGgrN2Al1p+a9L6b97HfxfVx+MbNar2BXxMv70ETnoKCU+vOsy
9vwb/qMRPzpA6jM6jOgc8bOiCIUjk+jP38MTyuBvX5tr4q+GAGlB/f/jm1jApFiSwrvm0Id3m8UP
7ONeCNY/trVdaz+/HZQfbypKSB5tj+iQbZXyLWVuiwMrHtCds6Y8uspvz6akMOKoIBv6j8Faf718
XY+tPzhLaJr6zxeWUkPrZ+51PTAIWTl+KaYTNq4IGumnaTGiNxbJvD9/a/6PT907uVD5eezFv3yo
P15ey5AkIpnM6znrjTNTTX60onL9419M7M58+UmycdvxcbT++EPAGIzJMujXfgkrlFEyIRZFAO3P
X4n9U0fK6Q10GVxYnPNN8SDP/vQpY2nOlGpSPImEVDbKtqcn6vSK+kyhMtfYeCg8woqSuZBvTGPI
NkYFhozZgLGZJYveftqeHctoLSmVggckUF9AC2XuTq2dW0aZSuJzpz0Vf031zPCYrr5zk6MBLgHV
P/HVmlU9B5Ck59Hr+2lzz3DT3CtROszgc6s+k7Fj9qV4hOc560ZwhnKdTzWuWmM9zqMayc7REnXX
Y7gNvVIYB3Lr9LhLnWa8UMc8aJLrcNYNW+GKui1zmM+lNlnXzexx1qqIJr2eJtWZTfKaGWFNVnzn
tZZ1H0+i8mg69q0bZbU093UVolmgDFVeZxpfwV3O/2EyQip2I91kTy+O0TCyFS05kMBuG5TFtgOm
EdYL4grfn7j/EBCHtDA3eu07euv8qbJMHLyK03Vk0wpNJxbcu1veR/+A+lP6B2MtmZX4iskjDYFQ
oeol6e90KzczTKR9fKh0d9LCBq5WzbCRtHIT5/XECFMbIwM+2t2nJ61yQQAzTLlBWlrrc3NKMcim
3MIWxlqbQ6bslPah5nHJkbsE/XwOmJ+zeKBOeDt7tvlSxU46B9RbrHWENgq4TnkJ7Y+UlPm3Vmq3
V1hf28u65CeEWe4Wd1XmUGJYe5p3z0NF7vjb9QSPrTM9o6gO555XeFbUWrm6WsfOPra6L18T3y0z
4hrIsfQyzvlTBQko26a5jXeuE/NwnnrdmG/YGKuCU3wzxTsmgbyJ6PWe8ijxJ9IRCUy3oHHoE9hC
yWgNFGFZvaYGNjeCyCAvA2OdmjdGMJfF0WLXl4aDdhQCMyXChDJjTSBB3IqPd80lqC8srYEgvYss
UKnluz61Ay7ljtWPNefmIy5fp4zI+sxZgB+deFjdTlYbqdogkJgPZnHRThPjJe3o+B293Jtu+zTv
z8mnYfrkCl2ucttglJD5dIl3tSX9jx4vIvywK7GjJWHdXQ5GUQbVCkdrRztyzGqYEIZGD/1acOgV
k9BPLlLScyPCz8xid9BvkPOr0xlfnZD542TGER5n9mmLnJGSJE7TT4yFOvWGo+dstU7ne9O1Ni0Q
wiEwHhWtTr9vbA3z93Q2xL1Jy/sLJZzprTshAmGhcXBVm/TDvk7El+8FmMDr3FrTN38uvTFKabJU
UebX+QF41FoeKBmcL4lx0DScQlA4DMAH0aoW0byxWeUDWj27fNP1WD7zG3SPHNF7J3Qq+ppGs2RN
7KHYvjDKgz9bsGSiePuEsFmKDstzXPVrsjF5b2XQw8jPKcvS9Ysi19VLKrCNhtVcZh8LH0NGT3U1
3rFirL87uRY/Q5poG4hkpnxpOkM8zPjiUtyuWfWNum2cO7qfa9PJwJmnrJt5Eoa43OYrT7MxXzAg
pc+xliQXJnSUKrS0mFCPi0+OeuGaQN92KtmORvQaNrQQSde+r8U43ulQn8dg1oeHuUN9Csn/k7g1
0obkWT+3tE4QdZ8eCCLH1+3SFPkO0gHS9moMeYqhkNxbWE1jcqFbqdNhKvRsepS6UWDJjSvy1KBi
CI7ndmp8TgpsRJBwW56jRXXSj3iAERtKTHO66htZ/A97Z7YcN5Kl6VcZ63ukOXbAbHrMJnZSJEWK
2m9gSUrCDsfiABx4o36OfrH5PCKyS8qazpoas7marotSSgwCAcDhfvw//4JL37IgK/QtRNaU6vAw
JqNaHX2nWzbailM8NUg1nblNU/VUMu5BSKK2ava98vzHYa4tLCSVIUml+GPcTsVc3uAQE0b3mpm8
/VqPBOhmW8/BsdG44dvMQJ1sUFQQ1ufX+V3U9ynZk0zHDYKt2a9H0I4QD7xnv+4xpZRicB5U76FG
WgCq6p0FMdy5tWIg/PuhKgsEXqrhzfVbp8XYm/+m3c5bAeEyjloGRLx2ZrFLe6ZNBzZJNCMm3E9W
6LxBqxH+aORIHGOli/W4ujNoGcFH6K4rzyhvJwKpT4igxRurKRx8G138CHu/Wu48CP9kThKpTMyg
G1jfptIC7ZuS2CfxeVnVHncdum11XT4iQ56+W5lvf6f+9sAum5xH3/ZZNt+MSQqFwpJDpfdWF3mY
ZGRZs3fhMgj7Y5QP4n0HmIzQaRnS/NRFOlUYjOUlWoCzjY+VGUufrK2Xage85qeHkLyhb74uMPC2
QuMIhPEw7kD67BS0nl2D6PmU1j4wlkLVoNPwpKKqsPeL2xHUCBCKD9F09iSCkdR9KgCc9c4xpkXJ
2b9oCotRvUlihs+OTBwWSjLrGFlegDJzi9aVlgjM5IQoez2hRWia4Hfdz2WzTxxjooTMD0Ml4CrM
lfqz0ZJ/Nl3SXm0MJxV9KCgxZWvtCT3Fqckbx4ChKDThssRRJa8unYkNqCOslCzpeXdo+OElT+mB
C9RCUlCxoZrBHSo8O0V5hQ9KGJ5tpPyzpVR5tpeKz1ZTOdsKqOC5saCac0b9Pjz7U7FBhbpMEk3a
bYuzjxWciKG7F2d/q+HsdZUMkpUqqKKlOOUJ1q13ooKieKtZCghX9ctC39QDZlrE10VYIAygmMoK
+s+CUmHeKLGkCfS3MMp2U5ojQG+spI/f1+To4N61EueN0se4eq21HX51uhnqVBJ3C/UJ8M42suH1
swi5kEU2ONRiK9t1AywMbKJAKaELoNIIKnuBh+PSUfVcoyly56k2bjmTJw7pqOx6y2o0olwdaTJs
+tBr4Aq5M8KNkMDOede7if1Dj+6IGUVCwvwG7SSY+pJY+hHRSKGxew4AbC2pCdiFrF8/B5Y7Rqd+
AbZCkxnRxtoMRqRy22Odln0gE7CMaf2tcX2k0ZCu25FFpDlUqj9LEWAX7VqhWNWGPo/y1ylawP5x
REggbc92POBPQqCWZ4AcoyByVtTI5WG0RUgnmKQmqcvmdkqlNd3o1cOaII7rGgpyCq186xVp+33g
Rpd8hayH3zXCoMceVYNlOZ6PibU7LvbdCBpLmjWVCqiqPY44d9YGrlwtpOxb0LPgbWGzvmK4u1Yf
8CRGVJTpFQEUey3ETNqiziaF1XqvfeDtN3UwTeqGdlqJvKDKi89jToPv5lzn/xef41/Irfhpy2MS
TK/JpA+/1ySTPv8u/9t7Wf/7v1nflfXY581r3v5C6jj//gWFwtMasIgGWCAIhIPtwZbrwukI+Akh
UFA64HM4xtHqP2jONhCUxy6NLQXAFdQOfvSH077AoN+GBML/ojNDmWHyz7A6znF+f4Mb2G5iPAgS
FRkPLAz/4z+5ZFeeg2Cjg9OWe0jEMD8SzTroLTG2J1Hl/T1uMFZO/Vfwmoc0UG4gGfiICrBbvp0y
a6p2dRnWH4ROu0efTj9jN13Wr2QwWfQBI/keHEE5m59u+OPl6/1i2W92qr98a49oKJSRDn8iwfQN
0PBTREBJF4tG+pfJh9WIKYdtY4eNT8FWlUPxlLpMVRleJ08eEwq5aj0mNQTidT8ix3HvoRx4ty6O
XB8t0RdvKx2EtBG7yH6jS9Zsap1p/jLVoNc8aOHtcQVY9gq5/x2zkW1tEGNbr33iz99FPrXvZiLr
D/7oTi8Fjs/3VpqE+ymbTBOiJwV4kVAnJ4oq1nBoWFAKSoKpo3QdfvhlQhM0lz5x0hYOIe1gyX8K
5wEVA1Bg3LHuIv6I2JP/ep8UKGgVmvsUqp0r4ods7HI0VeTQOyEm5cg9ro/mv6aFfwEL+mmU/t20
8JCn3/ufwejz5y/TAM52vM1BQCZkjIUsKbV/TAPiNzghxvOOrD1ARdhaDPUrFo1XPgAUs4eHRMKF
fvO3eQBw+wxdx/C7gFkjuFr/BLUr9H9FN8FoWDgx3AeyER5ETePK9/P7RGTVkqed3Cdp5Uxv6mKV
MIQEyY4Ecvb+N+Qa2LwNYyLCk9Uu1FRy6JS4JRY7sY4Gb14J9WaX/4gmbapuE4JFvW/YPefd4xy5
1oMoMmImkqIlTMubu+RT1UYgp9RZzauvVfYy6CK6j7E9iGhOV222DYYOl2DRy/RldmwjE3bs9TZy
lDw6IkgOVZNM4ZtFQDs4JHYt4BpAusJjaR8L48C79F7b3y+qnwYK60F96LGAoHvTJ329oY3Wrft1
yPAZ9VMaxnjfIkq4g9cECFSWBQLjAtr7HsSE2DgdGGhmV1QZRvt4+gUQhkBVxPemq2KsesYYCm3E
1lpG2GutYFXeqV5ChVa0SHTyNVIOjAn67677EMiRaOJkGguIBlCqy2BjFHYu046ffBtHOX7qStOf
7Jak6fAbhS8+TtNE2zuIJhwF0xkEClVHuhPjnD2WI5SKnYubz52UdLZ22um6fgMFPUngmApMARM5
wKstWudd2y/1QaWp9yYJBNpItVSfF9tysRS1Ypq5ixXhcLIE9aucEGFu4dRneIm37gbRKvvHuXem
XU2R/7WGKVFsaMeP+c6WeZ1sRNv3hizSUeXR7NYkdQo6pVifeg8l1nrtLo/BJndeMX6x51kN2yla
37KpnfflovQxl4576HGseZe3XvvKUoWosO/m3N6UdvN5UXZ2gqUQN7samvfHFdeJb41fwrJqsjmQ
2FkJqzq4XmqDSBToduk7O8+1O06YHGKhtCYn9uDcq2BOVAnfnljm9xX70HbnM42OX9MOYOgOofUc
3TWmAdMyFIPFJacevAscguYxdCy0QsP60K5ZuSAsZHu77fOAB2s5q12Z96KUBzF48v26wF/2uj7e
+XgdTlLfYy74Y8QMZxO3tAbx3MH+pcrJQsHBhnqcPUrujzvRxYpqbryrBhqcfVY1L4Xfv196Qlgi
6CO7sQXSQiYQvc592+1cTc8xxohyY0+Tf2INiw49znKp08JWQeZ+KlK9btvM+qgq8RGZsHuUHiGY
ZBOUYEBtdRQkWes23tnodw+Kaz4tVQuZJfyYCHcvm/w0YIu/cRw/3pSLXWxYOfW+XMW3QcPaXIKX
Lqje5DLYrzqAxzZ70XeM2r9Z1bopIBZby+o8YxWPici8ghBKtvqw+vaIaLHppt+wXYoM69Y5/JYK
HBeDJbGBD+Z0F2DNXfptd4T0+HbtdLHNEmvYogdO6TvDUZt43m90Eh+DOr3DVYtBM/vOp0amn5RM
b+M4hXMZPs/s79h0VV9jXyW7zquj3WSNDy0bjy9tVj85TnSzFpN7grDfb6uxv11h82NrYr1Ns+SE
CvFThlE3WvUVO3A6ddvBEckHBN/Bu6FtP0Cj/GLV6u0MxQe97RuE2GzopeG1yvoD1R3Eu1HJH0EB
siZnibcU5nZwcEK93MLGeAd5dUQ7M8l9lmpqhxQ7gaoi3QGzc2fvrDUYYN6gRJswKQKEnNZtwp4X
HicalSjAwLBxxvZUVOqri7gZ9C74FhV9ed+tonqAQ/CYgqbv7MkFpUyC+A51LnckREa/+EP0IJqg
37aj/64fkKDP4lBIV2xiLAieVKxORcHW1ZX+DTgSVlrJlyzwXpq4q7ZsM8Su8vQnpbFeqXWfHNIV
qVqA2d59k5dbfCWSvQ8pGEsxdpUWQtKx7/pbvx087gIFGarzN2nnFLdwtEq69Oy9ArwlonJ4Dsfh
sbUKppA2z3Z4IL/6bvSutv3uNpiq/jiH8+eqSuvnXroaOxnd7WYBfzFHU3Gy4f079qRxO4Rmk4YQ
IFqI/bnb3Snt7ZVTyz32AMUXjB2OvZdClxq999Psva0g6EsFDwwP5Bptsh2fjKZmh6auPflz/2HQ
47c6kEQd528ag8/js/Oxlu6XAWB6y2RjPWjoVOz2zQ7OIi8kh3OWO/qDEtSLuI3cinm9l2ain6tj
OCbO1sZafi2BNLCkMS5ByTH3vGM52vLEhv6gJLZ4HuZ50GN21QInV3XW4zRO3yC/3S6g5JBtb4ZV
WDdT4z0xv9UP4co1qwhgD6e3YAP09m1p9AdfND+cAd6il+2Xrk0JYJN3U46FJvaY1WFtrCek6WzL
4cttLG3d1J13C1lUvWTTvMetR29rOacY0oH3eBW53dnavUq5PNaw17aweF4hr4CBZXnzxutziuYZ
RpwanEMp0nfriCQ3HALimuJv2Bi+VQrZtyz822AO71GhFFBWo4TAixNLewlWkGBbEb02wlfdD2Gi
JZRkMKLrqqRA3zihyAK1dr2DK9eC/IdQWPJVXyIqshAsM0ZIbn9E77wcUB4p/Dkz22FMHQapOv0a
urSWIOMqxyb3YrVr3HjdNHRHtMprREcDUgd9hfB9NJb4WaEnL26c2K4p28mx8fPgyYlqGXcHYbHi
yB+0tUK6Kh1TBskb4yWHIzmHcuRZOqNl4ssOVE7nzI78HODhic6keSSXbA99SfpwG2v2C1SQksbN
cVBKY0xMGsYJmtPkfODhOXJ6QJEpbsWSxY+kj+inYcjFSyd4j3YtawX+3CwMmX7uQ7+U/gkvDnxL
4KG5h46A3dT/VM4wqrZuWmobapzHGHqqHN5Day9hcwl146EqM4QnHfrAeWtRF+3OEh4gxedkIU9u
F0n5Qdj1TChFLvp8sG9G6OtfdIO5mII/oyKsZZF2OcBJcreMntfpu6KY6WO5Sd5l3jvI08kuz/1a
bwhUSbviCCrto/txU1zrnLhYMbkgWLkad1Xi9st97Yixw1HDrvwaOXzdhhGZJ6A7vrvBuiC095HE
NhJHytolUYGNEPNCubLQPIDl9cPjkNC+oCKkuoZhb3z43KGrj1ohhSewCOeAL43df1UsBDnA8yDD
Z20XmP+ykW7lS+4xUPeUUI89UeSsJ6tDHtIBAmh6D+/blbsaNw2sm+d8nREDI8Nts2Y6DpPCqg7/
klThAgovafwOy3XJH2fUCeqzkrWub5D06mSXdZRlW6256Z6X5yX4baXX91Hqe8EBMvZcvF0jt1qi
fd73UXhQuMBuGhwWsmM51zCDi3AqNBa2zvAuQQkY0pAL7H4fdC2ciXyKiarJJo37CgZjuFM30CZx
RI5hWN2yJw1OCUr98JglohC83ihwM0rmem/h/BbtVny4sNRP4nILR3ukgdfndb1rXdzSyo0VOMS2
bLqGHim9NzjM2fK2X9ImPGCYWFY3dts43sdsViPEyrknuLat1yHemwAZyU2b4CnilEfUjMwr5tdV
qW1vIE07cvMNfrAF6sKyQv/sDIfRJ5yj1+0KRdptvxDHOVKruRL7ZXRUg+8c55KgAqw5UtSBusYF
LtPqJi6wrGR3YN1pnHFvggDvgnIa59Pq6fnGGsLuncSwZesv1uhvIDHuFLf7NljX8G7VkXMKyaq7
FRHTFldp7eNsiHZhjy0Ifi1DeQo6PLNJCcCBuRrrLZIVKAV5IN8PlaW2g8DhJJKtd29NbfW7oiN+
W2TYPBY6FHfWmPY/mqWjSgyp8b9XiQh+IC/UcN9Cx3qJxhH/QIe3/IFgbLrotQMNjdCPXVfia3uw
ZTRS9+TOIaP5eSjdQbzgV1NZkEqVPuFjywakUw8x4luzrrygdUDmMFbJ1pJd9Eh2WvnCnjXbtz0q
g06WxUlrCUN4YK286XMB7pEtL5b055u+rJcT4b1FDryJD4Y16mKfp0yMVloGNylkrAOYULQdneYz
yw78kkXjOY4/A6E99L/qNsk+tqLWO8zzIH8OABaVKGC1t2xPwhGz9Xg0oCg8+ekTMRP9rl/ycJex
hdpGS+CddKe+D1GXHuhXy6d57h7hD9R3ac6wX2eX6PmItbxcq4KALWjqm6qOIW9jAvFB56PpzGc3
hfAsDHmDgwdrF3XeFOzTVti3dkpDqejy/LXuzUY2rOV93aA9tke7IGR2qJ67tGfvOOPiNntT+4kr
oURd4nE6yhoJUcuG8iZM7PWBpImWdgwuruCz+ug6C22zPCTV5f87gBaLyeZ7o35GVc4oyH9OC/yf
P2jAjL/AseffuOAwvvebz9QIUg9k4vKfcHuuEjuCCWh0AbrC3THcPsNaueIwLiguIKxR59lnZ7e/
4TCW6/0GTQH2Gb4UALnQhv4ZIOZXGMY3fDm4Zdi1wcqCuxgZltBPsGYSluhH8p5xoxdqr21eOH73
kqOQ7dTOAsbl337CqP43SOqfGVncBxumk/lVCJG4bvx6Rqo0HOaW9vuMqzAHD3XtdC/WJPj/eJ4F
3mRzNVjP/+RJY5DSmIcQoFwkmvFPJy11O+HKO7/04B7di+omZT0H1TJaz/HYr0xqtQr+L05qgPhQ
AM9wVh7Vr1caoAIZ+znkpJLTZUIGJWlzYMX3WL945b2oNBKfzV9f6d890BgGKVzLkMEBvur96aRl
5JUYO3m/UyJGPEI4NDxPOUDieElq5nf1Dxh25ni/4OJgd0B4XCSMoot3ys8DKFVTiYJz3YqoDruX
AuN+TnF5nBkpVVxfNSqyUnAm8Fegc5/16x+OqV8v2gxgpKaYu3C7MWuxxZ9aCqzRUahzPG8zhT8J
Hfjzo0XKJDg/DvPU0f9gFP/psj1XAK7agKVmSNl/1w6oPLxgw4g4G/YDsmTZreIJI2G/n6dF3pAa
scKtiDKh+SMTE658BwEPZ8iPf/24f32brnA7wSZRhM4DZPZP7y+Bg/CNm682Nx6gP2xEcWDUudxh
NCfIUNjuT9M/GGJ/OidTFh36OIzQ/5qY09D8/Kc5g8p/oYfDpgfvi8l6duvAY8qIjN4A1+qYsb6g
bQ/E/q8v1fBd/zbSmAgd14YjyePF6BKHpD89ZKhUY5DEC31gtOnWM/3jkhOKZVp4yEnj8TJLHtqE
cvE83PMBt48Q9y5R8Lm//i5/vgUuXFK+Q8jQg+8NlP7rLYjRHpVFZLkbt2W267eXe6CZwKxna3Jr
2GtFYgW8gH99XvM4f74HxGED2kM/9kM/iFBg/3peJy+9oQP3xxBiCjivUAWlPqY46z9+qcIzw/jn
s6Hu9mzAeRcKsrnMPz1oAGVBlcDODR6aw03W4dxzZRWSv6A7ZB55hM8QKfFY28uMkGX7wTY5Efmx
gIkmnkipCpP0Pe5djJL0PFaKvJhU2BJxkJpXM1iwrZ7uVMwtw1yxQWAp9jV5cByxsUTHH2ifC9++
BceJNTHVdgGzqrqphZPYmgjGtuX3fcAmzvrHyVtfcxi2yIhFCGyQKpenEkEPfgtOm9fRPdlPhY53
YT6hM9uOc9CYcQKnU4VHHMcF9jBWqyAkUZtCLWc3CbdqxnZ9sCNuOopa9rvHNgPVxbLEKsRgbdMM
xilHqSIzx2YD/mTP8EORhGyImbedb/NiwUS4y5rMDvP3y9RCSjukHRlfw0PEJqiH4ElIIsdwKlVy
NkXJiUlOaXXzEry9/qOjHTPc8ZZo8RjsdNV+csaw5ePdkPHmJRyQu1ZkM0bHm3ZJDd/OL8KE7y27
0dx0LaaQx3d5i65Xdhm/c1OYBckl6HEmUmdmGiAo5zKlX2+ukyWMcogeXgReW2VRXatjXVgFhL41
cM3wAMTFeuNQDuPCXSqdtXOnWzoZMDM/Xs5jJHjy3qkzPAqR6XktelXLr8D/31hBm83lnbNSG2Mw
fplUEO45wTEmNZRbex061/sRRJBeUOJ7Y8P12pcVFXPbzsL8cWBeakgl4RYMftWM4REQ5DwnELBT
QohobWjQp7Rrbexc7Rz1L+AhwGE6Qc/SBUkKebtYw8d4jaPly/VQVT+bYyyBMsvK1ErJRdOoklxm
2PQOd/r6SNIS3aBx9znPVEoD47GlW9K6+R7rueXuEDwu2SMhb/KMhYw0r8H147ELF1PsNR0vPpjj
W87ZZLWyzB7apln4mYUBOMzGrlYWzaiR5n55j3S6iKJt12GG4B281V7xUL9+3kVNy5O/PITK+Eap
3TTZZoiEzYr0/SZlQSnvYUdz51RHEfiCYMXiGpRKuxqpslWAKAQYHXUTW4kPZZDWbvgpXsm6tF47
Eq70Snw6NLlhD96CHuBliZNZ+reTSJyy/yg5SxJ9I2m3ttPneXZwZ/rAXOem7P8bv1/Gd4PCGZa9
GNw/2/m9zya84G8u1VNV1gNP8TqQ61maDxIObN7KASP+dtnbyxB3r35tOaCJcVbYbrunkYGD4u76
ol8GPnm5LBjXn9he5Zf3U+vwBnWXW8z+Lmdqmcqq4vanNTYT/ccsJ/Syp4mIH+Ly1GX4wzFyQeXM
E8J5jcpuNk/2XRKuczi+uZYjKIKUeZQFdu9QsM4Vb0TaA2x/TVHUOrd0xZs0PUbJDGp2M2ZrPq6H
Eqe0BEOgpo2YmGipmiE+O4VNnbXgVsBTiemj4hs8YUGgdnSC81V98XCRAX+n5e50m9jlxXqAQ2XW
h7wLuOZCIVUmhcKFQNbeJyEVcLNTPuZvGABDyFLlHRZLcfA1CCjWHnwcvahsqhwtAWb/SGxMMjbx
UcHXitHA7/YmYq1nBmQcPksHOvTD1LQrvySQbIPOFwofO8L5QtQIjAtaSGF9IvGZqnlXheUwePtC
tDpejp3j17xGU0URgqnR2s38elsyLMIHSu2OBgFNVpcv0np0lfDykanmKLHnm6u1IkrFha6vYz4Z
tWk23kR09fiSQTGP/Ftil37wFXDFfJykBfigeMoueYH1kdfDb8OEx5uSDSiqOUSvSkQReGKMXXSf
2G2IeDAta7+OTxNykDYwfuuwLnZ15MEvpTTJPG4jreVmljsRW6myCQH2Wi1Pou8WrnSiUV1bJ7zj
GKSgzUvHN77cz9pvzG/PedF32S7223F6zBH+28T/XC++j3vrOU/Ii8tmOnWTucvNmvOcpnQwk3xV
zgUHxGNSdN4WommC8VCgdf/isQ2d3s/osaIfBeLu4gUtESLauMOVG0M+lKS4+leQn3chcphxi+k2
w/1wGQZ6Vi5zR1EKxtMS9R4ntuDMm2e3BCPPYBWMnmYHtYdPDHXExLtT4JHFCNivVy4WsDMMvl4e
ASN7MtdQ1nPIc5zB5ljlcvYZun2zrJiPmtnUNoPCQ2DNpJelZGp5+xwfLG7S6g0CVW/n4lHTbTrY
RtXD5S5isjFxu/1mbrK3U28T7HxKoAgxbC1sG8w9om/KN9U16RfLMV4LMWK2FMM09fZxkLU8SPMi
mONe7jBpJWawpYmi94UPOf0NDwktbFpvrxccJlZ2GesyebsloFBZjvUMKj/dlsz4pXfjimJgmofd
1CXhkz1n5mDIISLFWBWt2z54OI3xjWxBQ19/gvZgLnhJABZwA04L84/XBxCQksCVEDQ24xO3cerh
/O61eK4QVmz1bKR3RaAid+9BOuZuX6788twsyg5Oc/kJMpeIwzO7wHO+nyy5BjmdJtlHNhU0DCaS
4BcMtPDkO99daMI5Jmh9lfoRHbcJeu6OQDKHD2DU7f/H5xLpK97a64idZWTzuIa2ghR1IAHKC76G
OJXzNVhPmESarAdt3hTVaF7JUfXmyefdjAP1XUEPQmfvL9djJbjyODeQOxhfpC5N3Odk6IkoAnSe
zTF0Vpkngo+veYT41Tj8o2BLwTO3htRSNxixNdxZcMbB7n9PVTfwQbwAzOyImbhZu6NJJ96HoF4R
Wb8OztK4wSNZGjnfigaOOQ3x00GjdjbhiQPh9EtOb/r3YQ0zrknNNrytA6+l8Aa0CXXJzBUUylro
ZVQJAchb9zqBydFMqJNezk++BZLANjKf44ywIyu1un1b4bXIbSpa7Hm20GQdBBDLHLQzQRHRgA3C
1p0EcVC3dS1syLqTTQCKc6pgsrB0ASBWrDo2bWXWiDnLBBVz08wlixULGNHkD3lCizY+TDGjr326
blxaKC7wQHjKho0zoLSWGgcVmS7tQSIVpUxgfy85dAeDmSUpigqbQxONZpZDomLMipkXgymnfW8y
5QM+GY4xBu4yO0pJUgFdzp7ixp8dfc/NXfjWkaQFw8Pww2we94OF70145N2Imv5oV0U5Fm+GuK85
X7Yiieu3da5mN91mRYYSc+vObA3JXZomUxOoyukc9y5ZI4hB0LZJ25lMY3Waxl2D1Tq/fl29JyoS
jsl0bX5PNA6V5vWWVZnNxgUqcCDI68GHtCHfi6w3rmcIULVR2UfeIJd3RBV0HMNOJkV1AgBjqmhf
I9CPcRmwzYbgUlIR40VdcivgZFWE/5J2bveIHs6nLiEluPOtZbUaQXg0LdAHDyOIAWWfl8c+3+76
XTM7btAsFr4HaQqnBtfcvnRyYEzhHp0uI/ykknem3fahcCMTPtKZa6y8MSFZDoslZWOPUSAOL/YS
C9Dkd3xlZmwGyTpX4lt9KZlt/Jf4LccdqI2wZzZlNNNZyOXD3THbi0yWKDbuqDUV36AwX/Kl8z2D
ckyXL86kZKYn1WrzBeAEg/Ix/5tDtZVvm8d+wd/CczmWkIMIoHB5lMyn5onOrkX3ibBTnFTJXHCl
OeBlhy9RnXHYdoDOIHhdzmX2kg9jsR76qR/7p3SJpSkYz4DAkBZmJojPkFgpxqZ07hxS7T3Cj9rW
XAKsK/PoZB+YHeh82Shdd7iUfC6vjOjjgcqO1Abz7bHUyHLnZQ2swcu+aPTNfJ9SZ2YstUloNrAd
rAd470qXepzvihwukMXOlwZl4vTo7SbcxfEWPRf716GJsV7MAbzLfbhuUyGKm4MnBVIhSn9Pdk4N
RW3uxuBN1EuEjpSD5300BtQhWaVrHcVdSNnlV9G8fHNE4/NG/YGKxKswk8NY5dwfdQELJbgsf2uB
NM1oI6yBd12igzQfyVYRk3+2tpPZa8dtzBbgTk043tdbAsFkhJ5yQMzO5J2PPMV8GkBU2zPSudIf
5Bie5adMozZyOifa5nQoa3Ix/MCaYqZwzHamu4ZSl3NfodHLc/MukGEfYFXEbV0cAzg0YSr4dlG2
TCHto1SsJNzqFWJ6uE3wPeM8nY7RTt84Bbk43jH0MsUvdOzCo3yfSUbDsp9h93E110Hru03O6jAP
rY+nMvouGwYDmrYBDQNoDm2g2xm7Eh4/CY7M1JvysttHEBFx2uvcAE+eHKk93BgRiRPVdcvkSA8v
4I/rkLpWzOVlJ2mcV2Vx4wU0f7r95Zqvg5/kA7t7ub73dbCaO1XFbAEVVGc1rerAloU8L6TC1cTz
XBrH7EZZlc2rs4xrO7h02YN+QrB1fgkCYrW5jpHNNwcZznh4aImKxzMC1svs6fK5+bwZwtbZbDCu
05AoJ/NL7pIbgAu6zcAfJQZrnOuKOk6XkURz0UA5jukmsENzVvNJXLnN7Z3WHi7LUa5OH6zbiXmH
n13HXOD1SFyeQMrnZMRxFiRhfONZzP4yR+ApZNzc5qFmc3uftXOgcM3t60q3X1aUjTxIn+qe23z9
vsuQufaAS0u1Ds49WYxRdhe3MoNN2dANjeIb6Eeo+Q+VK2WfPvtNHVnla7PMckhu0sEJp/6RDnm9
uE9eFnq8/k4uzB9B2yu+2fUyr0O4veArg6zMnC2ga1HRji3l/zcIbdaqdk0dGizyCmFc32/vgs7E
rDPcq+sTjBd70TUKtDjxn2jNM2/+NZL4K2QeOXQJIkME9h1ovmF4Fs7/BOLWQUyoT+2xel+2z0Rq
mCLoOgPSNJ94qH99Svusw/4JUISIDEINWE43hNYTkpxf4ctKODDdE4OaXFAH0np9buN8GS2mVOUZ
5pe2gR4qp12fxwsaAId4TbNTNHROXjzZcEHdH+ynUcZCTiSynsQIVM0lK22gloEBPiTewAiMMD7m
b5bL0swQWjtmb7Cpvoi5WKv18Vo5Cnd1o289pP5gxDdtUYgT9AUKi1vL4Kvg3TYHcy9L4aUrJtkx
cToLmShU92UK2oDQ4UvLwV/Js8uPI+pfzpbakRn3V2zILfHYY0m8jJIrQkDkoUrbQ2KFFT7mSHHN
4p8Es3mzTPXI3y6wAUI+09bJR/JPj7PVmgVt/bloWbGW5Jcu/1aGABfchHHqmx9ERSI03MwphbuC
kHiu3aj5aLmxoUWSuyllsGLPegWVEbKaU6ULBrnBW7kOZoK5ficCx8GGqtQ1ZUDj2qauuJaWOncN
Lp9fVv6p6mxWnWsrSLqD5svhzY3Y79h4gMDlcaEPzlVkcPI4wXUKv1YMtVeZX5gwLoa3BsAgB/c2
HnTbDXt9+X48ezOBXKdUKnNITbuo88xzKy4r8fWYMzZP/KzwcRKipuq1+UjZoduNd4OdEgSyz0ac
PePNKETpDDuraoqMBRROMp9M8vx8tWlvBtZ1BbheLWxTg6k6l9JPOn6FCGzwARSLz2g4xQL4QvVp
fb2+5ecX6/+BAuL4XRpJ0fDfzbFfZYtvYJqp//HrX/FovZ7aSA5++cue/rhansbv/fLuO8QMfvXi
AGI++X/6w6u26T1N3n/9l1cUaMocLc1l83Pb3Q6Zsv7ztjvih3//tz7//e9+5ap/8H6jHDD9IvZ3
UUi//I++u8MPCKtBBUXLG+OLn9rutvtbFIE10rIRxrz2Jyse7zcnFDRWTROZlpfgt/649GvP+6+c
bQPH+aWRY0RQ+LxDDOB89LNonv46E4a4t0NLT+DfFnmrjwtoM8C7I0V8s1ZiieAJp/iM6Ckvs/tR
hTg3A8v3ww3Maqz5+zbAxEs7Qf8+pBQBOy7ndH4bSz9L4bvmzJKbdOxEdNsq8qsQJDqOQyS3djDp
2tkDZPJNVwsrB2QM++IULmaf34pCBvfU7zPBmCgMJfRwAQsJXG+xN7juqgy76SIsUFBj60yirQ35
ZKgkkZTjULr3aA5N6BCdl003woqF/hku9x5Q59eyYOdIn8zB+BAz7ZbjsduYN95cwrUqo5RcFc9S
uNvTBqjXbZE4MHtcwKweUEWrDrl3OKsNDd7OPbhTAPU7EHkrt1ZXBssJkXb1OQ5L54HMdUnKc1ql
b/tVkWRH4sZniT3QtzYxG3xsEhDnZj0tACqk0Q4+g0zP9aeU4Fd/U3izru8Xhyrrdgb9hd0mYdnt
Rl940Y1XNYt8dld2V7u1pUOyL3FQpcRow2jdCxI8MqKDxuijZKKyn33aYuu9X/TjXRwkkeYZWhWk
RLYoON+Qmja8HeAEVtSoY4RKPCCyxwlcTEQowvTnJqWSPXRxlM2wsHWTfJT4guGYZrLCTgMsKneT
0lp290jpu5d+wSuDJS4KXwnYI7tSYEbwca599UXkysJRD1P144g5ALZxbRO9DgllD8TQHLojJCN/
3kKolB4Oov+LvTNZkhvJsuyvtPQeKRgVwNZgk8+k0+l09w2ETjoBxahQKMY/qu+oH+sDRmYLyYgK
Vi5KpBedKRkikTHADFBTPH3v3nODmvYpk6yrIgiAWPJiXIKjxqBC8C0xEMzqaHSF+E/o/iezw8c6
Bb0A66i7oT+b1rK+5iNjWhg/Ul6RhZPfEwbaf3N8/6ORGTkeee/YblKZSKldVUTywzBRJHGDSnKB
KwfOv7XStgea6XqfXEyvmDJ8G/xHuATB/eCPBTnSxUAgtMw3QzCz7pgcLHcitsDM9fxET8qzN+B+
84UaWdLY8fADM6SCbtxVIuCzUY/WR9dro4YM8hEdPeQn/Za7dfqFmra5CxlGv0obfe+xz9p5wr/f
NeNekMdH1ugopxdyZejh2LQ/NZ28dGBgtMRENQ9zs37muKPuaPcO2Q6DzLwCZWuJrrNx8lF25V27
4jiQRXvpGpI/aEODLk0y6hX6Jem02Dva+c76VJVZ+qWeHJ+TWd26zVUQMf1j6daq/9BkABygjsYb
j9cAhHOKwL1PF1VeE6OE8SDXpf2160Z3PaKNAwrSM/R8KgjeeG+EiZ9aer1IKhVDyYu28kx7weiw
vuuQOZd0rNwUN7oMC5XAts7ekHAj5QgYOxFgVE2rC2KDc+mOUBbE2SCTq49TziiUrSxfh49FW2XP
Q7E9n7gqCIHDUxPZe7FMbH2zrIBBVmImLjv3IiIyfCfrbuKowNzpcrVDGhbL47pMHn3cutdEhQgx
lPd6JjQJc6ElSpica3b2XWJRThzUAoA5WszVATK3BhvetZiWPKuq+UF1QuNYkD4N3Dit0YnSmYsh
08YDfhwwzJuOdGTQfZQNY4MdYanbt4ulRQyi345b+26UN73lev6u5QiLEm+NFPHUeMjFccHD+UxW
SPsMVoDYC4QAatxZnZsxLKVIWJHB4KTnj5mBBIsUHTpwM732kdFXas7WapfFAaSIclGkR/bC9+5Z
sDPkgrSuaCP5wJoORE+T8iWD2CVyhx9cs/M8PCnwWAfM34uIiukQhkrld2lu50gkh3LdUZpk95JA
E4MDZh2OjUuquN/RDILHVlk1DpOur29SKJPtlamrAoXFUmQDDWQw2qT3BUV9RMhoYoIk6uYFXRGL
YpDEM+IHiMP7PrVSolSUIL2sMrzvWNazfJbSlkMCLNOO9tvR7wEB2hYJjrL8Mq1dpz+UWYSaP/MB
OdJXgG68450x6N3CGIhuBu4WTEdOZaG1zlpMOm3h1o+yz9NmHzKucnYdf1gSm9ywR1e2sZXooWTx
jQQP5Ag/6uA5N3lJaHqbyr2m+U+wvKNy0gXRw32dY2l3O971xTP0J2E3F/7UB9P0mAr0BSAwgbB/
nUzd3A7rSusDO2B4EfRlPZ5SCWkXDCbjsVkEHzEsr8/V4OovucVemGDpF1+dfrBSBDG2/Ti3zGQY
N+n2m58F2Oc58F9Vzrq+SMcdbuLUwauQM/6lmdUVut0jwcXHAq7DuV/M6nyivY4unTRIykpSxsKn
tCODcUe7Zb0nWm/9VlqGxgpMCJKQpW9OFJ7rlvkWxne+W0ukpLbtBLtRwyrf2V3ejhynR+ciGELW
zDCVDIJglIPcSYcJLjSSbgFEj5h7zLsb2KVKfUOWDHyBgfASPQFfDUqbdPou/9LPAHx3cwelLCFh
aokwRG/WtP67TQ0LAZY1AJkTmTnzH5Y2vxyl9xmDn8n5B1eDowqrXD0TllkH2OBcAd+cDrYzlteE
TIzACthA0+ZBVBIr3QQejTVQhnN6HkpL47eLM3rgFwuzAfu9XrrISTivV/UeICIGvlJ46iZCY1xd
NWY7/2+QrC/ACafpq0NgUXfdEnVibfBojIXzd5PhMsFC3v7JZU3gFnmvGfPOKfEYc9H2dwS90n33
3fS4zmZLsBgQE3wSK9oI2tfAnh7MMjYt3oECJ1Iqpwz/pWCXhzL93ZgZm82kmXOwSl+wJ/Tewf5u
5Gz/cHWOf3g84Wdvjk/93f7ZlWxj38ec2EI5q+MRJYXEN2g8gIZF17E06fLNxHg5bjn5Cn00xKXq
GzBCrb5Jv/tU87h0MK0C4htQDazf/az5ROPvCk0TDXV/zdrs2gW8k722ENxI+TEzQNu5CGqTSD/l
g7o5BN3zDFbLg6U1Z57/dZjNUF1m3z25IdPHleFjHJFP/t23m3738NoLa/dcYdkUR8IrGS+wTDH+
guCXzmNvry6j9i6kFGYhB/PHaCxglzVBMOHIYSLbhcR1O87TTFPePdXRkH6zh8gTp4Z+98IuUS7Y
TFIbFTcKEi33ZqwHc4y6MTTnpuIge8E9Lwc498huEqGLztwVbDzVFRmcw5tFGX0TzWn4EjYLYZZO
tJTyCAa4d09exMCJPHfZuMlKSAxorEBA7kWYL8nvgid3SzK85R2WwbFVAm87w0LMF6sSAMXOQlSN
SzdWK2SS7AlyOAbkhrHUGRiBwPamMbqjp8TP3InoRx18yo6Oam3IcC6lbjccBIowcsfskgqe2T31
N0R67yAGZh1gifMy3QsnJMkQuLipThQI/mYbpgsKWCVg11O8Nz/6sUTXwk+1e8CTKfPjgG84SPQ0
+X1So6oSNONksTl382+NK0jiorVIczWe/eXKYMUiY4mSmiiZJvThIWtS03Z9Jzg367gW0aWTZ9xi
Zg/5J4uRuUoGkQH1MZ4uaBUHG5lgBIGfv/MGnQ0XAEoAsjEHG9orfyIqCLJxurTJOlmE5pCOoRDS
N8Xq78ZhKJubbtYCs0MVde5VCagH54wHbI6g45AceNIpJgunEE8BX58og4PfrlGeYLojUx3/Tp6S
BKdJni2+Y9UzYvHC/YRgatnZfTx9Ga1NMYNTu33LFLHIhw5XdPGqKuUvDDwzi8MFbSq17lfh9O1K
wlw4RmBUMiPArrQ0muZutwahckakMCYmpi0MMjqpu2YGpnVYFo+897JswvAuYs9PLyFEFfo21Dgu
P4XBNA/AcjQxzAxwKP79B0rPAuR8plVt1j+ErP8DvYM79dZ8MPrtzdx8Vj93DP7fbCBsesb/uoFw
9dYsP3cPtr//j+6B7/xj6wCQFekG1PiMqv/VPfA8/grcJ0gp9ABAXHj/V7Qf/GMTeRNiQ1uBCYnt
wVX4F0RlC2lHKMz/b/NigK/wb4n2HS7ygwyUY0fABgqSEjULWnZ6Ej93D9LckgtmkNeAM6HjPuER
I7Jr5+XGAL5EExjcx6mZLOa0Q/EWs+A4qsXNbF2nrZWiFPOj1YpPdhgMSwZdzTHL8w+38p8Njx9x
KT93l//4gMAdYDyEIXMkn1vxo0TYzcJWpeXwdc6F0x5Y9T7Yg5pD1kYbJmLu76/2qyrWCQXFvQc+
lbr7z5aCcZ010SYgWGTmZHvMhNUjzCT1/t+/CiJ+O8CtAWs4+OWm5/lSkiLSFDt0Mdy1uugvqiYc
b//+Kj8LyyOkiRsumcLNpVfO2GhrHP3Ql48YcWRMSYudcrBQwXm0b+M5H84oLLKrMrfig52rN7/P
lt98vZ8f2T8v7KHm4sxq239ygnRdPPaTD01wmTJeHhDrL3RvlUfGwN1vxPO/qqe/f0eiTmmUMw34
3pv78TuuzayCbsXoC7EUxtyWK4ib9/NEHWt7tfObscOfvlhEGhUMbVTMeAQcMql+uqPg+yG/2thM
yyX7ZPyOfrjfvzGO++dW+t9EHHMHI0IHCG8PHQA4HjiHny9U2Mwf/C6nhHYcSslCIs0CTHAAqA9t
kdruKtbpcvf36+VPaz+iWYkeHBUNZ0IW5s8XTSEAFXPF6b+cdFgfVgq5b+iM8/I3d/EvryM24bnj
879f1fcjwQ2g/rnO6uftU8AhbpdJVbz+/bf5hdf8/R7iZkBez39t/vQXkX9QFIx3XTjBfgEvN1fA
Asjo8VFXlg9K+zccBPdV4Z/QJ6Fx1WeWy7kU48VqtzdY3+qdo9tbT6zv/v5z/dW3dyLfDRDf410K
f1lDKIqaNqfrRmxJ0Fw4ARlPJDH+bgH9xUoFrxNsHWaQWyzVn58ljaY6GnHd7upJT4T/Oi3xYEFP
zndSeZStv3mkf/oZsnQAcLHfbPV44P1yOT9OSysq6FhaRWYdIWi8OGN01UfBZRa02W/26L++GIh7
rDr00b8jnH/Y18g6oB+PnhCvIib7erXNe0e2vkB95RH/Sm3/u6W07cc/DBv5Obr8Cp3Q40WJQXdr
5v+4y6RwIvXk8HMc46m7LfLoibL1Mm6nKSmh/trryTJPknP5DFt5TSnoyBJLwpFQjcpAuvMzPu3S
FI+c6fVvbv2f1xMDWFIARMDj9qGT//zZxPbe5DMTO5MN1O743hIXtvHF36/aP68nrvLdF0Rdgkvr
lwfspJihuBKt/t4Wy9UMJ5t8iaJKp1OWSqYCf385Z3ur/3LHPZYTJgiH3YAb//O38gBwds0GYVY2
En88G0LAp4Fb8w1prc8Z1cuyrfUI2cmC2hodOtRJn2zsatFeoxK/+fvP81c32XOdreCCQS78X6bN
ZoAaC6CJvkmJu/c8jeswn+fFy34Lh/uL7/3jhX6pDNpiyIMp50IcFKpzS5lwcBz9u93hT5UBQ3te
zr6PWVTQZfxlzbgGP4YApUmGz5iDV2o8e96Z1BOPxIoN8mwI6lkuoD9DiE07Jg+/ebx/tZpwk+F4
whPE5vTL022dKlwYI/AeDa11v7AfHmvAFvtYjdb5758cPMJfb+n2FuCZOS6RAVztl2dn9x5YWg/D
fcMBrTtXzkjMlI/2inbl1GxIIqDuD64/1+TNtn04JlAFYauufuDEX53UiT7SyWmsaOdNzWhg+5A+
CE0WbGbUvlLfd80XveVg3cZaDYCQgjynlUG9lamkLNYufTaKM+SlVfUMVZSNICXpkSuW760JenUy
6Gqx7/NZ8uJppq6H8ZUZOlQnWyu06DvaXaW1d5YA2Ufa2uttTpeXvLeCz8RoY9TmCMS9MwfyW81I
SPbs0dCILVi+QyG/Zhb6nj3pTZm48tp4zaBF14zf+smU5amPlccorG5agT5v8SDbyhZ/OqQXs2FH
I91BLK6CFwoir74udaVpl4hQksfcoVdYdr43Tps7sArzrU1Yc6TICAiX7pTe6J7Gb/Ue1OKi4yu7
zXxdPANSc7C1k+NcokEac0Aq/nmJndnKkxwUxBLtIyvTw0XYpuazT0r3O1VX8n0YKWCHfV+3477Q
uMySTvpq2Ze0Pz+UcdllJ7tQcJoQypQvo6nrr4x96J2j5nBohCNXqhNEI/E7IvXSZ1kXDm//oU2z
3cCvTV66uYI/i6A7AsA1Q8baEzSbk7AMmSK/FKS5P4+WsPUVmI4INuNiFk8nI3UgqNrJ72gE0Nh7
7j2iqMM9HadqC5aKA4sbnPvdZTplDRmEBLv57zLaLuElRpjMMDGizEJ8MhdiX0RpdVqXqiUqqCH4
iTg+L/vc4VZZdikCOSSFpeXkh5h4b3WVj2p59APaV8cULtS4H1Ac40LCdQ1+oq056jvtBOwdxAHN
dDSwDmFdEJdajHjDfI/OWJJG7CzRXcHY5H0dh3NwXEsaasB+/QwJh55cVbW7cFJyvinC1mLitK6W
ngF0xFHWc+GqqVhxOPo+ZQNYDagyBglwW41WsnhCX+PKiOWeesgJHxpvne17+B6630GbyeOT8jEW
xUR6Z2PzOOOP2CsnM/YHgCICaBhKZefESVSE2aXvt1YTXTUjDmt5UfCqkhecaBpxri3C8SB5DBUM
lCKy3yFEK16h7Jr8psXPq/fNWG3TYauKbnOnr/ApcUjIGM4QQpaw9UOD6uFjgfdeptSi8dXnb0Rp
pQS85f0cH6qGM9YOnAmRSgVaum0i7a8xyc6jl2IatSDAlKMinjJ2jT0c824lFV40zUyrNou2f6Wz
ZT8WbcGtG9CypPzgZn/eK7Jbsf1GxvX3LhHk1wVJje2uQ3EA8NiPA71XTIbvOMu1MR01qDf0pjRj
zC7cBDq9nVXXom5IQjMNI5B9Soep3PeNR75eWUvmGmneLG4iZhkB0JBm/UywZvCpWhx/OsyYey9k
hspgj9emKLEOWOo5n6YpfqYruPafCNGrckLl0/JLV0UOv4JVC/ckwJnHV61uA+8y0sytD8xCan3U
BCwUiPtr72VMSb06doDb6SnEc4dHD5bWlxwE9Xiql9w+u5w6moMqNB6BLiwZ93OXZhQvNFTRLdnY
PJKcxgrceH7QS8KhZCExocD3lxB32N32Tus/0WUvvrWGwXgyMRDHcEKD10Pl49RPjAZWksZrFzBj
7aHGPXk5eC8mFeNY7MjyJT/dAlxjTm1eBvfZsOGEKrLOgkSsqtiYGODEkhEDJC3/ynTLByOc0nUI
1zAEmrug7RXpmoYZzxGDkK0Pw1hBtJumWd5ZNHgzMt4auZaPk4izqDxT9FPEMmlH0MlT1KCajHkL
izTQz3WOYrSDhqdBzrAWIb8fB2r54d08Zi5Ul7V9mbICLeKcBk1BP7Ary8u8RSvNjrMFlDWyRcyQ
aICe1pxor55EsOcgMmX+KXYXu+z+qA3/f9/vf2+F0X/d9rv/z/9QwytOm4GE7P/8j7r9oj8jz9/+
bPhfSdtk7Y+Kou3f9UdL0CPcyyZvGbzChpKgAvtXS5CULiAepGgH+O9B3m7E5X9yPIJ/eCESy5iI
AegIVPTUdP9qCSI28jl20UlEiOnYWyTYv6Eo2hoav5RMrog2o7az/ccNbOeX+nCERmBZc0zEzjJP
6T7OFkJv+kEuqv1G2MBAuAvkxWa3mUzBfDJIIY5du+4zEdowDB0xEcjLrLkwu4BclnSf0me/GE3c
sOnHdaX3ac0c9BRDnn7nZ7L7LIYh+5BvabIHYimt8DClMykHha44denUdrzd6Cn7IgAWT1IvmkZe
tk7eimRtbSJTMjHJaz8r+OmMMR5YUnRn95NFtJ63021VfexDRlEHsIDKT0RKHZJ4IxTy44I2JL9g
LzAIj/LaXQllXcWXHHPyMzfdRFdtKUoMQU1bfYV7U5rj2LYIqexio9OVoiJyZA31ZettlGm9iLVi
XEVoxKFZepvgVd2lH6UHiRvQ8TqcxyCSdMaYMTtMCUz10Lfb+8by5bBtXlbDAA+EHkZBxz3ZxjVE
ISyKqd1sQo0930wfLCAkhNSYOOx2TTh1nzrcMgpNXdERk9FzgNs55HdmB5M605LEXbAsgHxgKSau
mRW5JlM8PU2NizvEB74/EkIKXTLy29rZj67mOiFQ2G/sFesdMitSH1XpZ/dzZa3+2TD0+UamhoVu
o5TjfMH2bjVnK7XleoxpaDbJyiiNoANe19h9DPa3o+ytijuCOOmDPTdwumxh2Q+8bYIXGY4VxU5p
osdgzPvx5BL28giBiuhjPxJmZ4ezfbXqqnjzdDY+jt68RKyMFBgnumT3fd76/tdwGDtnJ2Vmo7iN
McHtdDA6OHWVtxQHRmr0CN2B0oetlXPee5KrqbQJsPGt9KKeImDcSSnJZ7gp+8p2dj4Hknhftwjf
DmSD2kcG+co7jXVgvYC6W6ACi3BNT5gN8+YstMoWBtumuNReFgv8KfZim5sosyQTrWHNiFEFQB4y
esxGjcVvknpDTcx99D5FRzzTpiqBjF539UyWLGIj0sZvtXG79DDadDsOODAW+djoWHswuYNyuhAb
w4GiDpJF8LK4Pt8zRlEuCQdnMV6tCJPHaxuj8XqRggOwj8rtrIFP3A3lIa6aNqTvVbrtpYosEL3F
CKkCCLkV9nuBwt2+sZolcJ+8hoDrDyuGhiBJxeCDo9PRSus/zSv741hVm/S+wc3/UrmxrB+HTrjT
rZ0vQl0xUS+CJ3JtYl6d04wOBrhvp+LXNStUcV+FnD+PMzQW/96u3Rkx2aTS7gRlcppuFYPk8UqV
qEz2WHZC8pZTTjXsBATXeQembZP9gePByLIuCuKOmyLVd9hiJJdxQs4+u9R4REEz28Z4gJq55xgk
xWvt1yrfo9VuxDNldA6VopiqRwxVYsKDjZqXZKgANbSul+h6ET1VG4PNzblVOebCgQr35o8l+Icp
LMniwLju+xuZfLbuYote5A4rpm+Omtjj4fOS++uHtAB/kbDvFnKPJkDJG6dDtHgQY1f39/BLARZX
LckmIS7H8pjH6fhezAgtee45mxJZohPpPCaYruUmnP6WuZtjIx35NctqCyaXHo+UKnpqB9KaLZC1
WUvGRECj9V6W2qUUbBA4TYuNDS7BxYFufoc+Pj0iIyCeqF/6L6uMhie/zNUXdFrUsPhCp1ekNdsU
nJjVGrxeIfP5GUMcqe6cDuri7JUCfTOHQ3CEg5B8ksxUIfHj0EN7jHlSgyJuSHRFsEQ4V2IWwKAg
1siLOmbMi1BpNt1yxxro6c0OPlPrkqPMTY79Wu4tIjPQg2cuRLN4qNo7A0ylLJHo43X+RkmH6hvB
YzQnEl84yT5RVSOxa2WkTuNoV5elKjryT2LOTrdlY8qPwsVwdZiFy6YbQ6V7V5UClm1TzZ5MuthC
6ZflUj6ZbvSe6VO4/DXhKIKXChEcpqVRDKpF1Xf3QCrVdbACb0gcULoQXJHU+cm6rDmMU37Oj04X
D3AEcG1Zu4GeynOTFeEHi+kuQcVMZZcb4ODlrVR1+g3zUMBsDbg+mBPTT6fOYeGdhTfWekfcXUaA
mjPUDxBAm4GDKZCUHZNdTiBL6MyI0L8neTXe2J48krgMsSTbRyWaqoIbVBi5HH0giiyOJmYpkd3g
NvCIVTUeEKdUpP3U0fKeIJfluevZqA95WTBvjoGVbhJ8y84uIy/NxU6DgOsYlHMSSvJ8CD9yRgbU
7S7MzEkS82gtsHK9c2v1Ma/nmf1sR1bWVB/yYjH80Wrt65rgEuJvCuyHSePKnhhfl0MFAGgE+Xup
7BG3KmN7J/HHXqj9rKvwNDNPC/emUNGD2xK0uxumJb6vfJujFJrA4hWAEjFT01qwnRE30r7rXSdN
4TM73sdRYc1gtFH1d6wJ+6XoaIfvIyUJD+65G69UNAG969DMz1Uz1a9ot0Mgw72LGmHxOpQOQ+NZ
Dzn2vKe17OKvFVrfZisBSsHBIuNDBN3SmiSMa5vXZh5dFELzeUpikoJrG/cTTmJnwPjMoJMo55iU
JdY9CtNd78Zuc+CoZgUfIn4zE/ZRYBo7K1MQZPoZVd014sqsTnTtWG8lJMz2qMxU+McMQO/FSo+I
5i+qR5FERL88jXHR3g1zGdQJJGIEKqSN6Ts3w7iUFLyu5QHs0vAuDbEXnmZCkmQyG4qrXYGPNz64
sqrtpMzYm7TBU3rwctDvnJ4daKXD2NgSSZ/H357KNUKF3Q5FuZOdok4hLi7H013m1fUE7Uid+xJd
zX4S3Ghg5PS1bldpLc/4bFC/BeO4fvM4AbEY8KfOh6Cb0vq6nyMxb2tvvRbaUwQ1SesTaR7ZQ7Zk
cHAiM8WvqmmJHmKPXN5qO0yH/crCfE6J5KqP02p51zodesRpi699xJm1PI9zv3729BAFO7eyfJCc
qWexRiMb3Ch6VPU4OCHPZwE8c1uNgxoSyVGcCJFqCpghaV1ceXNnXM5uXXppByOiGVyZ5n1DOft1
yjYx+ir7+kOvq+4lRuH+FZFmXO5t0GEjGnxPvnTI6zG5Sd18HDiWv2GtUO9QTqcmiTBGPugwLi+7
aRo+U77iiIycSX/hrazft0rM9JtaBxFdoVXxKLcEM5f46w9x261nSAEtn7iz3JcRlu/9YDlESztt
5S8IYSr5xSdUnrqMlLPXrhqzTwt2yM8IhWKe/tA3rwqddEXK0BJfg2igvkpRoW9aZh0916yUmzkc
HD9Bl1gRSOghaKTXU8E7nm23GqiDVXQ9hUu9YlcvoFnHrTXViV2H6lV03aSTpVQcy40e1EMGaAYu
9QwRtMGI8E77/iZ2dfVAAtO6xh8W8vxkEvbrcuGw5WfA2MvpE3uabfHqqfTCvhzCIrdWjwzC2evB
jxfQV/RBbavFLUdmfx2iqfJAVwJRQx/pYDqSi27elNvrF8yAxK8LPNMFnvaOebWPvPtTOtfTFzwB
9kPBjqESpBCW3EmK/I+EJmmz69diaI+xEet5RYJKsVAxaUe1Q1pSkppZLIcgMGjaS5VLkqigQLVn
Faw45MhWy5CZOyTDQ6UqTXymx47edkV5n+/WkHo60UUp2OtbXxVJuvgRLcRKWQ9pjw4jcSwsxvwj
6WMnCwuCKnWWRTw5XoKdg/XBO0AiWPybuUqb+qxjNOqQRKqJ8lKM4pNwfPJCvQBkFL5wKvaENqly
MU00vNzHumjf5nkU8SGdqHf3LnAOStYlJoLQEl7x2bBKatqIQEB2yoz2y2whs6KHq/pt/Fb3Aejr
EF6ysrnoQU6z98RzVu+cUgbPGsxZlgyDnm4tbN9PqXEZWeF6MNHB+FH+mKMfjo7hauXrFWfLtt5z
AoMI2JTp9LbaRUqDLHLsIlEoAbMjP5fhnLbxEDD1q1Bd0ZdVUM8z2+15N9qq3Uczfi9K5GBpkrpy
Nnk+iv38CCG3XvYY/DlY9pAvWEYY/UnOsGudI8cztkET15Ab4A/sNUegTySDuSiVeTTA9PM9nvNa
nfplhpzqOCY6ElvKVCAQBLfuB9ziOO99VNu7yl0HfQvgpO9OFVOHm3AuRvdYZIQ2Jt1spURjMRMu
9wb53IyNZ3Ykbn2fejMcMfcfSkFoISZ3IcWHyisqUgfg0lo0MAGkn2GJ85qaU0z6wIYhbJ3qtWQK
ARWdpjcubtFcGPDfDTGdJUeEYlw2V8AaAFFWaxoP+4A3i8dEbW6aE8VM/4Aavi3JQYHwu9tC8Ngy
SkehyFaKXXbMguA2Xmsv2jNRse7nmtKWKfpAywt8SxnfDEu7zIlD07PlhRvHX4utDZ904XYexquh
APFw2iCrNBCA3FENdfJc+Wb82FXlYJ2UUKCgW6zdLj158iI+krZnsOXLcuogvVUVBWyOF2a3VA6O
JX4vSLXXfom6fThrvyQ1j9cQSkIZt6euYmnRlBwhuVdjVFB2ehXrl+w9Zl99hSp8z5GwIwU0SOkO
aBJLnAQmzxCdajrF6eXWLuTUU1elQnEaFvkFfPEsPGe8mNvblLDr4rxGmaoBkWHtO/P+lxt1zgj6
9LTciDMj8K5JgLCFYme67a+aGSvgkWYqjxm2SG/eUWZPm1w57tyvqYf0/giKoKlvSTxZm8S2sqq7
nXOPNyVDo7U4FcFU52c1itw58AFJ7ih1pj1yD3FwJ4DdjT6UeIIU/u4lgNMzrc4Jil4T73HVxN5l
zkdbd2TfBtEdouG2urVCesN7TOeq5rWJ4+8iDhZ/2GfdMsuDtS6uPPpgBppkdFn97/vRtSXzlzIN
jioqQoegQzttT76dpgQkxw3FILDwTkfH0Rv66WKa23C6W+CCjLeVaYf6ymGPqN7HrdLyAcrBFlsh
03Ei9QlTAPYmlO3hPePWFL+1VxHehZa6n48jqJRPixp1cTmxqmn9uyoIjoCo0vRhUKMki6eJhoLX
8dA1y7HjiKs5ptM5ObCgcIjMBd8/oQe9DteloR2fkEW6toRc+iSEcoZXBTg0YfKzW/jKOUCJU3D6
qzXv9n0u8RwIAc/gtVSt9RSFdd1dqrZfoz09vxYoMrcYr4NkFnKNJWcxvFHlYp3MknnLYcXTpk7C
qzllgjwltcNTY+MwhwhJR5G+tO3DNHk8DHd1i/zQm17JRHSzUBeyrIf+ghc8g1pmA1rcdx6c1vsh
bBxAVMGq6hMs3s45onUeZlAu6Iz3zjoyMwQstw4nOvHetRXNw7LHoylaGukZuv7R9fR9AY37M2NR
4DQK0g765kFT+uoeDg0RgPQc9kJVcAZFE74jOK2uSZythpfIOPqE5Xck85BflDjMesV90PCJW0JY
AkpCmtSE8Tb+8kE6dhrt0rWYwRy5FeIbgQHmQaBYI3pncoxNcEPcLIeChqA8QAppgDy0ToSWGSbM
O9oD+DkC0s8uaL21Ey6JQmw5sUX9HIH5Bro1xeZWri2RCRYH3SeJgvwxHptFYdti1Sbp0IYvDuzc
18VZVtKAiwhpRmotAa+IUeKA8B2pd6XLfd7Sz3AWlcRXK8hAAzmNGAIWtXfJmgVdZmBpr46gWnEo
tniVFGBzaOu3/Vd+/Jbex6HuFkQMvbN80pLzwcUSZ/MjDHRkxkogOUyo4GdK0XKchm30h+y5uOHH
1OiG+zub6bYiFWmoSBrSPYVUa3Ny9pKhyTOxFxbCtHln4eR0iVsYnFmfDatkuqW7VWQPNZCvsHyn
HdF6tz35sqOV7ZF0l+pYxrUyR1sMAb1amBq9+kB2AxaigIaSOARpUU5fhmh1CZ2IfLQ8GhuYbVG4
E3zAMbIZZrt5cNo66CCPzGLYd2Do5T6L6BcB+Vm0nS673h+6hUFV7irfOvoipdWZkzMnjyP5GgNv
gLgS5yr00mo/dq1Ql5wFx/XglxzgCFEY6IqfMFYFkT4VJlydz2O1xON9hes7Ovt5Gvg8bJGF902J
MeCtH/2UClXDC3bXq0mGQXuiMWBzhAE3EfDm4YCcs12UaoqGL3mcj9ONjSgsf9KknI3ovVvHhoJF
1U4YJpMc12WkNXT1AnSm0Ev6YlxRDg8lXiaalyAVOSXshlbQGMPl2YMH2YUNdoonCuq8fwAcGRXJ
SlBP/tWV1pQHDKTyWXwIFRnv8EFaqaqdb2JJsoHEkXiXsTTae15IaYBfjAAsxnq4StHyV90l3orl
o86duTiNkdcaglyRH9h6a/AWIVY43/LXM0f/Tuw7cqiBfGWaXAa4XN3lYGG+3Zt8HtfdBOfqzSbM
6U3BXHo0qBuRvk6dTbhu51MewvnLifjlsKhOmSkLWHLwh6wLv8Q1sAetH16HymjnsgKqyshLRSlh
X44vg93/Ye9MluNWsiT6L71HGRABBIBFbxI5J+dJJDcwkhIxzzO+vg+orjaJUkn29r2oRVm9eslE
AoiI6+7HR5k74466A8NcBUAWFuIqZcKeooTtttEc6AQDdKn2KOcupTKF680etkroYKkops/WOA6g
PDeT0QgP+EvaMB7Sq0eX2NVXKKGU6LZTAhcmLFzkbKPMBNCSFisdqZTIPOTg/q96wb/J8wetPWdM
FIAdqgZSqAMkV4Qya7SuwJxQQcX43wkoLpL+iN47pF9Jco4PzeySAIhSp3RWQMrGjvcKgWcebT96
N5iC8hXskNofEG8jQwCx+L9QL4gEtoXTv2FdINbAtIyUquO3hgHgbqgfl75rvnDaC5qT2rFf45o2
3jimBVvwe8lNko/h4A1OCJuuVdW9U8Q4F7rZsunFbUXD2YFKkZZJNoDONSW5AaCZFosZdzOn8ZEq
HZrOy9l+xu5vUX0ZiPpbb3ckjSu9T64nW2+DjTPb3GY0MpX7hPv/xs8X1CaCY39jckApqIyLw28Y
UdwbxiFcnb6th9vWnTqGgVrtJ1ySxrrSyODivJ1Hf0Ed8iR77B7iaFvWTjehf0f4R1OtGL5klq44
Y5TmfO7ahAiXGBYbTK302YnOfcypcQgZ/dHRFunJJkpoRsI/UzsvWuSiZBd6mb1D4Gu/9TKI1j5D
ovWE91edUSvO8h3VGcaekEE0S1k0ATjLMid5MtkNT+uKCph6NQDcuvORXsKDm2rkKf0sGp21MIBa
eaZmD+ejqym6fmIz/sY5KrK4uoVzliXxoG1yX7fWcY/p2avzUhsPIjIdHH5uGr1bua5IjLR0ra+s
0mK+YkoCzxcxEDfK93Cl8E5JEzOm/F1V5kZjSmJs6KXXwiME3oItcssAiVBeygETZARHV96N+mqG
MnQXBGmvk1mMdKw+mUNmzOW1ZK5KCjtxFzCvS5YJDXIQbdUcOctaY/DBoVfd+oPUH5zWd+dtNsvw
WtZ6xV0UzzEJUiZNXxNe7oxDBgfIV170HMcZY5j6sS7L6g3Jfrw3eJJIzPhGc1F2IPY9WxV0LKHp
08xkFxMJ16ZF9eqI+N7VpuF3DGyJKXlkaTjMVy4iyAVbQucadmVngnBcTMZ+27ig4Zj72vtZwRZZ
dwQAH91qDDQv66Xaz745lFvHYTJM/pzg8apVU5Z4LWHtDJtuJ245udlHP2CLvGnADoxr3S8zmzsL
XW4l+hhjdqzymXqgSuI8Qjxv3+Oqp88GfHH/1TbnLLlRbdNS+64vA2DGMAhBwIu6mxbThXZSdi4v
SN6M9qrCEPeoMlKBA+evdmeWdMacNfx9Z5UTuziaOn/GjdOTtmGpAwc4Yqh4p24HQ4I+CHYZzdI9
t5K2Ed4QQy5elES+X0961TxULvzRlY7X5u1DlP5/ef6/jMWH+Z/1+bNvTdGGP4nwH/+P7yq8cBHN
Lc6wEiUe1V38nwov7KWnGHFX0iW6sNmR2v9XhdeE8y8s64LKY2QcWBuLcfXfMrzUFx4IMrxl6TaQ
+X/WbSyszz7nJZRjmfyRuBdhI9ufDOyNzXlWH21cPZxI1xVaKfs9YrXB4KwT2ekX7EdvDLPemOzA
zyAitRuOVEddVs9EtA++6vdVQ4+LpYcdOKt+K2qdtJsIOo7iI6nmyF13rnsdIX0n7he/ein80gsI
9ldBfGQcjmKjvvDWR/4124tej+4mDoiXWgNCqAXB4dpfnUq+9ZRZreoBVGDWXtVRitAfPwemO6+Z
2DYLK3B8yNscUIHkuCNl/cB0aR3aNWdD3x0pxRkuZR6eqlaaa4gbZ3kKVlJrrlRiDx7HWwbM1XzI
ccUWPR6pEoUKIyRNjmHXfIPm9MwOeQNEH1tCNEAj7985KA2wH0qPysPXOEkvVcLX0so0PZpweyw7
BknM6EPJemuH+bs2x4VXFB3bteyqIxDluTrTT8t9s7AVWMEhCh9GreqfY93i/dc64EWtmWTNEECe
mPgz+3Y5hbLP0e5yQqd5P67GtmKnYdg3TsLaUDaw1UoMZh6BlUeVLmTJ0dzpCFuplNlajuFJNkbD
bre5RAG4NntxKU2qxwSmR4O2PtemwrHIn+Ya85lbjkc3CWyv1fNzq/Bzz2A12YxaUW6Ih+pbbfDj
3Wxn12FcbtIkZafIqyeYr9kan8s6u1hGAE2Nt9fWylumNzfgmULC1VqxVS2tWKyHb9pI/6WtjvR1
Niy2/MMESuuVbKdqp6VmRmRYuvlqzhrtxLOCvAHNYVbFnmHJRRozBJJld4UJ45b9nnab1Jxucx8d
xBjcfCe6+UEzg5OZFLdVDepuhXWfk4zuWexh3jUaNvFxqGHfE6vzGjn5D5FDLCuXYbAt4KgexDQc
O6RfTu2EMTGjRN5UAzNlKaAuDcOTUs1VXfvvzPnOVVd+yRHZ1x8O8tFKLiPoNmccnreit228Cw2n
Rcz+Xly551E97afIZQTZ2seQDR4Tke7CsJp6C+MOg+xsmFdIOC8mM5NtheTJpD3m72IRSzhKSuFg
CUgi/GNaaJ0lXf1Yp+49c9FzOw0n/IE6+GBKFS/MPDukM+Wp7Kyehs4ARVFX/UaX5QPUBZ5GUVwM
5WB7Gv7PDYL1q4y7c6OwGYnbiqYqCRswPk9NyBJ+ZA6HlhCGl3UV6Q9zMMTKHIuTFtNt2wAb3bHN
ztYRPs0VAd+ervH0bYBeQk6/plYKuAu7g+5k1NE9bjW2CkO2z6jxAjAIHSTA0WrH45ubJ2fEUxtQ
AxbGAloLRJ0dbeKqGIcqAPjiNe/FTjRLh2aXIuZFMuOzrL0bjfU6YWsIVmcTppcR5/8NTj7m7Ne5
r205UQMqHLkV4rdgOOs76a4pBb0KzbYj4y16fCV1ftZB9AQdEdvBrRT0WsrEqM6UphrPcstsU89D
sxV6EB6MMD0AZOufU2i32wk/9+Pg1rfkFc+mYPI9c1wEBwYeF/Q0WN40Wvlb0eFX7PJOrYdMglOk
5tGbcpAD7tBvnAwKQG4XlzhZz5M5OFaGM+5NunOPvZFvuBHKK7A6J6ZTpyZ1v852f4e/4IHOX9S7
kGa9UfsWqd7dRJnub+CZXwaqJPYtjmY/nThIJitlTZ2nVOwVkyP5oELbN20CSxqmxK5hNH4uJulh
wkHuCSKPPkvk1v4qdLqLGJKqZ2AJ3XcDTW5BMJw6yzlSFSrWpYtVdnb1sy7THivVipWoaIKOHZRR
0Lv0oQqHiVYusqPOXnBljDSazfV4pqfMhrsMr3Jj58M6bnAJy8reQiW4ZXz8lNQ3wGP3ORaKVYA6
wks/3bQ95y2S+dOdnx7mYolPdEbfPkwYBqiaF0dg15u5y4/hNDRwyaXTMIIAbjNY5rDtQC6zPmRU
EBpz+QZvoEI+ovcoUeElZNvA61MYIHoX0vGWttSS2sHlkL2IJNfXlNfGHt6Mi3Qy1QtC3tcITZ2C
0FB6ZmshjBj7sEDtbfV1wbGYWRcI/FAdh2D2bCO60KLoYbYitcHQfky05BBZvHytmon64nBTHLac
qf02wRgnyJ2ecJ76BwHrdQWAJfbyHut/zzlNZ42puvOode5rxWrQ+SesHl91o2Li43qJtWiQTniO
qvWtbtJ7w/bnTWHW1hY3ab4prDTbqnDE2RQuqn/vJ9up9bdujoDTwIVaVWCJ9mHoRlt0zZ6x73Bj
9voTQLptYYMuQfZ9SXT6+hgOZt6AW2OLFSs5dzlo0Po4PEU2zScrONrGrsIcs9Jbhxvd8evtVM/W
NtZwMOSNwqmba/MjtPgvjurQBT4mcGXGeqWJEe+ZVe5Hq+i9MB/jY4pE+BqB4KU2QkO8gMRsMZrH
aV9RI+WFKupe9VCyi2ecu4d0332JTDE9YFQrniY3z6514vbu1Nvr2rq0gi2kpmplMR0se/1WauaX
LE+au1jvBwgKiIJWe0CmNrdha/ZskNKc1ZyXrJbY7cZKW2ZPg/8MsNFZMVhnHqEP2ZqA5bZxi+Oo
63g8qm9Do+A8Gw4kC82q1v1kvcSxu+tz2zqguuu05LVfxKRYy2xqGbpdC97kiwlPxrNq7ZwwEFYg
UeVHBpg5Jw6jX5cNqyWyQXuQWMgmDaWUIlC/CC7bPGYArx+6Ed0+M7xCMES08mrf8o4XOjOBCNKA
XZxlMe4jrIYomw8cm898n+JNkTKtdlf+0Liw3Y0GR1gkPRgQ+ykx7uDBw43KEP2wiiN+jcNlKwXk
xOV5VAFVlWiTU+XpldrEsc2aWZzpnbYZgxCgGg+D6186YXfLGfN5IrLiouZg2jwMEUgj07xv0tGT
BoeaOdbWLigiFSM/uiielMlvYF1fGCQMc5+oKtoKJggvMwXAp3RXiLOF4bNE5aaup90U4pJFuXP0
hvh2mmnVLeFDQIZjvxTwINjZ2taCHQd7qCflEVDxLnUaj23XtlPqqDG12VHvwE+OmroF/m1TAgPH
JlcXsuhRnzLaZ4JxvgezhG1fDXDOATPuGb8/LN7BtUlfPAu7uuxyvrelvwa2Ohk661kzze89Y0HI
OTGT9BnfTEN4KDjISFxyU7PliyBLcKhTlbtFedukmbnvG/8cW/dr3dxo+nBbmoqWGX9dytuiSJ/6
MqDc29iVyIW9Wx9mLaWzXTvYlX5RWdl61OJ6XSwK3zjggS/1aDs2FUPLenovEufRQmtd3g2Jqp4K
u/7GofpkDd2q84uzJkp3g+h2WmTuwqUdLSp3cNi+9hhvIjUce7N/mqu9qweUngTs5mvaW9wzmaDl
Dc/9JM6a4Ew3b7C/Xheje+pSyzPNZuuQnKrD+kwBOKIQFNwa9t5VMdYnFPsRob87B8PxotjrJmOC
QcV12DOV+auoxF41GjzB83YufU8PKmvtOgnfK194eRSC5gk3NrtpE5Mdxp7ZPa+q4rKQ9XWvWVve
H+dK8Q8kzpU1Ekiub2SjcUbORjJa6WUaTcysK3GuRwgZtcBkorGYVHrhmbxwDu70NPY67NP0C7zN
c5ONqtUYJ1vYDyBF78vcJIJMw+ZmYnqUGixaUXfF3PcpCjA+9YXsWBK6/dTJS3t662W4Bou+QuOY
1lCqGTK4hy53H1rF5qVquyOz7i3Gp3rXSe26l8Z9VT7aozoblfvGnRStsza5EQROVmh2PoJuChg8
HF5Bgrobp0y2IjXNcyQKucvLbD+P4iKO9atBzRRZEXqoG0XQpBsYN9rfFN6PVd1ND5HmLieKkC7W
mceA27J3n0b2SjFLmZ5rZ5AFcGHd4zjflVpCs4O78GrM/gYwE6OH5rIaDS8Q3YkCrVWojc7KXNpr
u9E6+ERKAKU99f2lm5Y0NdfnUnMoOiTqUstHsEUrg9cea0ZdU45a3nfza6JeYkv7NstTpFlXOmjF
KqAqPgmvp8naN3N3TueOvK6L+OtYROeFbj3QiG55ljltEiw5A39dSAM54tUmcdqjMPvNFJXvrlFc
j0G/KcpHZtzf0GT3lASfAppcLwJ4VOHgX5YkSKDSySOLNqe1eSWg0tBwyn9GGiOM7gA2eoVS8DWn
EdYLm+KgFVJg77GFx2j3HKPFLqL0OqjCfV3XzwmhUgCZHhIjfbF6Sy6sFpGHSvSSZnTsDsGFVbMl
haZdcHCjHy9qBsMjM+94fj5sGPfAdxh6B9NA+a4xsy2FX/Mz6TcEpp0N8B+8wjYt0zYNBAdjcGr+
a+GRILvzy/CpzBI2W313Fhjioqyqh34mMMhkfTiWmcJtMlkPZjbDp0t6Qscyfm1L85be62KH1/EF
JmCyksCqduxM7/t+smkuqA5aNjWrTqsf8T88ZUlO1wHpQGZWYKLtIX7LOLR69TzqR6iO9naGHLTC
cv8aDMWN3uTWGu75FcB8DBF+Aj6waC6psz6fA3WBIZlcWExcZ64BkaUNeCgKT9SKDgc4eVXwBIDY
WsO4z/Y2MMpdbFoKnvg473QQctuoLxpUBMBAoTsOHpyA/Jg2OD60KfK/GEZwF1Z2zlllYE5fBd1l
wpsY5Y8NsqhR+UUE3ksDkEOrW4kqgm1ImjD2UcAICgfXadx64yBucnBJ9AlsfCD2q9QaNhiovknb
uErreeunheFN9B0zAQkQyerBz8/tSHCYwKezth1yTGM/tdtQFa6nisgGUU8bPZd05P1wmASty3HA
boW2mqvWh1IUqN4/i4qM0KksNXGiZCzfllkJi8odci+yS+jyScxOCV7bM3zP7KA0OHX2+IbZxMOg
tsXGtooS+7HQMFlpHJQacVRW9u6w1sope6bo2tkXU5Hwno4HezWK/jmLhgc/zg+aqTi6B/I4Nyxt
s2uuUl0C5uI2H3NxYmsKHJp31brOIi8hMllq5pmC93SwjeKuM0rd3UwUjLHt08IDS0umkcIIDJ/F
zxJshQtsO7kRvSy1aZsx6dOdy9kayYgZDIrpgNxHyd0hilPIEvqMZRv1BGs/Tx9vD/8UB/45sG3C
GhXTWlKUuK9t8YDs/9phnzNG49Tb+YXJneg04UvArYY55y5yGnttlMnGBytJEc82zCmgxeiwscKW
3MgEga1lWY4XFmniU9RGY/kmNzuyAMFeGcOJnCm6jzttS0Mb14C90Vat/GQY8iJmq5aJ/IiT+Zvp
okiY/dGN5L7PwhOlZqny77HvX/VD74F72HaOONp1t+o7koSdiY7WN8/QNL0mzV7rZLio0vCEuxYP
LuGh6VqaweU4JY9aXp6VSbW32LSpwvIyNzpajn6N6kPBBuIpRCqaRoYziCpXkvl32XRXQf+lGuMb
rLCg++Z5YznlI1MF84B6ObBhLBYkrWYyIlAy2NLWbmzTeIrOtJDtqV9ddD50szmdzv2xv8S3f81j
uQ5VcweqAOS39g3w7WqW3ReMcR2PcXGK8ugmGYV7galRPVRdrW+6Yl4zUsewkEo8SfVT2ufwRjXe
u4VxRpmhvfJZp1bE3k5xE9/3BPWxug3jEQPFtS/LcGPpFR7lvLpo+6WSsZtv59R2vaEjjTFqX9rc
uAyAqHmiEOwuZzMHZ1U9AmebAnBnN5rbYOSp0we6CnCyVIwg0pLte+dukx5bW4C9i9zee4M5/+Dr
g0tfbjkxyollRwGVs6+j5EoJBopEScaxwznuPJjBfE+SAX2LXvCTP9sHGYTnDIZcT8tCxcIgYcXa
RhzthM4mRxBj6TYw2g7hHHJANO3bIB9v4yh97Cu21P8/zm+nw9f//i8hyaH953H+3Qug2zz69mOo
7uP/8r+gLf1fzMoZ2UNnALallnH693psJv0M2ywqhYnxMtZ1mfT/e56v/8t1FKgn8gnYuU1Dd/gb
/j3QN4x/2WoZ9pOyF5IRvPNPcnVLaO4npAU4JmFLYnXwM2iR+zTOB78t8GpjS+gCPx4pdc30fVTl
0Ot/uCp/BWYRAIT3seDEIISZxAXtBa3xAx5lctVUcWDi/UPEBkO3HLo3XhHFF7jyw/rPn/Xrd7Kp
ChbKBpplgn75hAWhVpB1s8AHomMkwFLSOeBPuvTsz5/yWQhZvpGtC4tuZgvcOsD0n75R2Egcda7g
G02auLaaKsdrLKLwEu0SFqHT6NlfvtcvgIqFQcQNs9wscKU+mBI/XMNEmA11g6j2MQWHBPSjaFwC
GxwYOJSMf0FU/O3DPl3ESp/mYZJMlRgkTuMuFYW8TwKJsw4ttNr++Vr+8oshdFHSvmhUrgM1Zol+
/vDNwlbX885icZBlpV3HJfJDMFj1Xz7lN18JXgwJCaAwZF2d5X//4VOMjEpTwJ64HsopPiWRbHeY
uGavsYT5/X34H1FZv/tCkETgZdkYkNSC+v/po1h7yHpyKApb9lAWX8bjgR7+8lD97lNMxAteFpI3
zGctLs1oIpymKVnV4Ap2JBrI/PhWfPzzjyOXn/qndwS/jqVccmCuTfey/enXEVSA2Lqe4DULQqdc
026jUkazYJipxrX6jlTP3PbNeUl7zktQa/GEsJBXxm6sSs7p2ZzV9Z1gSFd4OfJ6viVFi9Muohnq
fMoNh5Fuiz9sBT0cHzpOZWUhkVAnRUi0qJEPbL3gZDsYwfvQRNJft8yeU8/qY/dFpXa1WKxlhCHb
IhnixnpVHaJoxvSYY6d7CiCm/A0Vs3zjz1eEG5UMmmPw7lSfgDi8DYIm1MyEIRQVuNjS8Ma7dpFe
FzWnacjxmHrbjuD9qJPQsLCK/FMqGhwtoD+GqcNKXG6wn++vtukVCQyiLqMOAkZAV1np7IL/chf/
5oHhdKHrBg+nNMiF//wpAXOk3tY5vXZVN3miF9ZJtkwBdRoJ3v58k/3yNuWVplvYKvhawlXmcg/+
8GzGoM0jywqxm1Fm+tUee/zdOSpquSJqE91i1RTWX0iEv3l6TDCACNmmaUCz+3QNmdZHJPL4SMNg
RerMsd9GkTP9ZZn4/ClCp4bDFHRNWtJ1zaWn48cvFknEcfpjlmeUjrl1Z0UNkFyb0/f6z1fw1w9C
3WdVWBYksdwWP39QnaimCLU4w3SmwiMEZLw9ZjPe/vNP+b5hgDjGrbf8jj/8TsWYV2Go4ZNysOuu
ug4/MuDg6C833m++i3CW4koaOoX8BcbHUd9scwHtbiLxcQI2DvioT7W/QO+WS//jUyygEizLjYVF
k52Y9emKxW5EsU7Ewd1t5vI6Wgj5Wiemr0b2VSAiYoUXmz9fPZCFnz+TPRveG5a65WPVZ2gbzuPA
GhYj7pDVOGsbqihriCC51jFswxN9cDpXfTH73vfXTEUy4fGmYXCvLEFjeVZ25srQU5HuQ5avjhS2
0VCQDcqFhtG66piqmnJwNs0Qt4R2umx6bVwDldbIkEI9JODknbNOaq57xXBy7aDqxFtF4ce4cmXb
1Gvc/UF6tBKTQ4MkEEE5hpwJD4+x0ChpX6wC+WwzEpukHG4RP8znoOEHArMciorRhA8panTlsK8F
DRWroq2zwcux5tUbunebb5NRDow9BqEgwAzUsa4m4lepBwt9ICDCokmrBa5SGhT9NHwEg8yo0XBL
oGoY20jP0LhUU6DphBk5/tAomNqLISC5WEsjOc5dMLiw8VnHnjn2q8QreqfUt3TmYpJQcwgQOvJr
/dyZTfsVUpNW3buQAUgUtbCFJLQtZNTCQ+git7UOckWVie5CvF9Vll7YX0QYqiXaMvLOtWf8xF40
GVa5C/MKYn2QjsMdYYcm88wM/IOnesg9i9KTY1YQhIKhzZS1Hq9B9IxLWkMSxnTLXL5JboJ0rTm9
eqUmJhwetCLzX+yCFjysjTza2Oid6QZTsvaVuhBSOR3+/jsQuKb2SipjvjPZkkRe21ROti+YI9wG
jtUHhzIeCgLNcZjNm1pzK+2eZsyRUJQWGY+tasJnbSqZT5euKJ8gJRB1WDWt3QRUp5Al35qCzJhX
5TZTKU1kg+lVxhg4WxWHaRh6ouoqeYSL3sdbs9P65zbv9fLZTrIWSyGm53ALc8q1dt1cStQvleJh
rhiIaltKa5GnsmbGHQl7Phb4AKjyWLm6Zj8Dom4QbGg1IKMYBtznbiLlTQo8QHl5TJncVzPSBOJ0
RmDy4FgVY7ZKZ6xAXF5v021SJfMV192Iv0CENfS3GgZ+ez/VRdPsu4rSVU+UWm6sJyIwjyQ7fLUO
+jK+zZjryQMzby5s7qZVf8gmn1RnnPWBzsR1SOhchT4CLhNQtv1OKi0joNlIM35r7HTULvpCjxlr
RoWMjjAS2visgiVCbjikP/kVen7GVC2vuxm9jLn7vLd44suvlV5G6AHBUCt8F/OIUKaMqLwGZhLm
G8JzZP4GNaFB91aINyMxFphX3gFYWDESMZt1NWXVvUFhbLW20jIDyTr2DmN9d7bpUZd4Q1ek7NkD
k+SjZBB0pmjOSZYnWQ6n4QPH03yH8zTfUT3Fd3CP+0Hxib4TfT7oPjCgs3gdcNRrqPEDADQtKKAs
tsfuildOiNPhOy4o/w4PgsQJSaj5jhWqkaMWypD4Dh1CjFgQRAv4CyARkUroRIhN0WXfL8wiA+AR
RJUV040gcDczQWfGST2zVaM9YdPEojimc/ric1kXLbXuxk1ZCvcOQ6ruwHHtMEoO9N49jA7DD969
Y2CtAPOn+bYYUpz1g0kKByOEyYgP9a2lqwWmPXgMCyF85YY11KwGtXVYgsuW2GutCwCrAzPRfR3m
Gka77GkGOrUJA9kVPAdJf8HYMz+kD6OPN2USTfRPEc7H5UKFHZOdPtbN/QhwJNrofRNfaGPBkm3J
gblv3AYWmRrmiDn4dafMPDFI9wov9lyuq9bgr6eSmHc2/q3sth0tZ7jRFVU5/NN+Ne6UBUeEcL/Z
8p5mjDd6qiz1ay3VZ/9Y5gNTaG614IpcTXbJiVzL2U370S3/DgVZivgENrk6apITGHrezcbUEF/B
tDhAg8HSZhzmBmLK1sCHfMuVEgyQCdU+FmidvmdAIsCoXNmgHAdhcVLFro0aRSA0OtJG5L+iVU8Q
1ThJyJXELgQUsNfKV03Q1sEYLEzuJJC0bjtGfaUfsKgztQcf0Z/jH8vFrm2ioOc04vjLw5K56dbm
rfLQ2q1ervW4Fnfk2DhDlkAOlsqmgKNEkwFj3IBBUC8lS2e5ogIl0r1QE8VzVrQIbTMO9YNbRQzt
RMNJCAtax9saBxmGMDDgcivaEAt8pNrhxMOB9h/reXlOvyXO4brTO30zCx+jV8j8UK2K0pFEgOus
4Uu2VnDfxUT6vSwfAE7ruJfDb1HBM3LPn2kVhzrr7ZQbaGGTzB+ckpYAeXeKGsKwXmYQQ9t0NRN6
/JYL14T4F2XPRlPZ5cFoDPQGKIUQUFy10FB6imFwnFW6CG67kd6yjcwC4pZ2LWjXtj5IKrhvoKpQ
hAJhpfigrZQf5BXng8KilwuRpfigs7gfpBaqgKG2TB8El/yD5uLw4sHe90F5KT6ILxbiDviX5IMF
k31wYewPRkz3wYshpQ41ZvjgyJTfoTLygzCz1FaCmwHi3jjXVlCV9asPSKl+H2K/a3c54LNsH7A6
gLjkxRzt5wY+4GpISkHHEe8WY++6VXhfUyYFsEVTIIbmhqznJiWSDGUYSEuKODCh7aohRKOdp3Yp
rjLxTq+oz7KaY5yWrEZ2K1yUAfp/QCfkRAW8lr2TvIt02UkonDl2VdCCwtiDoHFpbdX6WTKStzpx
iAedoIilIa6tqxBXlFNIcGdRxWlwA06FNYxDcsEeJiqC/mi5Ba97rGfJ+xRq1oxNhdb7FXQ546KO
iDlterYt2DNm1q1dl+C19+LRLt4nXrOO50RhcG8bWs09yZvCPznSrtWWZ59YkKaX1D6y0rnnQa9E
4FUMiipsSxl5ZYNulftQNwa5niU9Kqs2Bcm3AQi6XF/6Sx6ybOYZcWgqY5HDMDFvWRvmxRuoEXqq
2+pMBhqmEDecerkpiFR3Xm/J6QG4gXbZVJWj1pTRqXeHH410cjWnxQZR2tcBFwk/QjNmaDC+Y3ew
nnxNV/3dSOxe2+nEilNPC52JwERg1fVmYOv3BV6X9UYstczPEgCizopeF/gqMFbH6QgCtROeidti
V5Ccp+fbivLGoxuRKkErBV7rdWXj3i/gLoJ0bkjotoFs+kjxM0I1NiDUEXesRbbV8s5m4kBtxa2Z
ZbI+BKYET9LURmav0xrSwNbOUhkg6M4WI/vGhr9YaB1POmV41l2q4uLVtP0h3lWBPzNh4o2qe5Rt
tebKsTRlb4TrjM61nTPX2VKJDNQBZJ69GY2EYi/ZUYjoUZldHecIjWpFktq4U20BNSWck/ylb+2c
6wO/AbSeVdWalxBlJZE0mgzrkIeTEdqWQ7ci0xj5tatqW6BMpma+MiAPEiwnyvdYDwmWNpXOGcPD
PHEn6GU1XkJD4S/jhBGyFHH8T2x6qJ3mGu8ASq7ou0n3nDw04nXaGAQleu5JTB2qMR9Kquqgpqg4
PWHuIFtrNeSLVzifRk4vRTRd//koJT9PDDhIGUJyOFRK6Tba088nUZ0KNDx4kHo0MjHZER0KbxKq
nT+dkSujsiwKW0ogphLvzdomPoZ5Mpmnq9loyYRVaC+41ujsnNZhjtF1h7pJLMpUZVtcpbpl5FjW
CI5iCwuseQszKxaHoI/FEznlvN/MI2/Da47ai9NxyqN2JQtMCVj7Q/vOmG15sFpQEGunK4MHU8Tj
A+AG372cUnKmO5ANgdppvq/RMo8OuoS1hq5/+vM1+vUSWWJpqWCxYqwC1O7nSxRWYUmymuyokxvG
vaZmf++7scDSlcX6PQCO7u7PH/h5YMSckNplmOQkDkA4L2rHj9OBfopt+oWpbRtTPX2Dx5qtOXSw
Ty6owPrLjOA3n2UyM0IhoZAAleTTcIreKkqATEBmVq3TQVDlzjad5+AwQ0j4y7H910M7TR/OMgS1
DMat4tMMx80R5K0sgJqBoIkGN51PTlT/5dr9+iFKF+aHTrSoPvbyv/8wWcHdnVWqH9mYhGBDs1iE
V7CthsOff6HffQpeIgQpnhllf57f0JXF0YZDDk6GtN8bUUI8mDz/7s+fYvz64yz/fkYq4CEFwZNP
NwIJl8S1GoLJy49UbBoGyCSMNLK+nmpqS/OcTm+qK58kvbhHU9X625ij3GKZN1pgGRON1GesTJU6
AKme7ENoBAnF93Y2uus//62/uyK46hxmgEhqhvx03aWLq4DDNNfdbm9AEWuHRivsv6gpv/0QYdN7
ItH1mAn+/OMavdsLeNtMMwndV+xrCSKup7J0ptWfv80vF55YDusaH6QQ3NzP8yXgIH1VtwGOd9W2
xC3CdkEgOdgrzKEq/ukjyIDOWqS2RYLQxWdBCkgBgysL0g4DpHozp1rjwad4qEWh/+VH+mVUx/vL
pKyIfDMRNQbeP18/Yda4TOm8AigXwEmfigELfRZfRmERnCPnu8SRXP2fPvbLS1Po4GcWMCoVJD9/
aODUHeRjxIP/Ye9MdutGsmj7Kw81ZyHIYDt4k9tfSVeS1Vi2J4QsO9m3wSbIr3+LrqwH61plwTWu
RCKrgHSKYhc8cc7eeyUFHEw7KaqdZfM0/7hj/3PC/cO0uWL/eXR+lXydvv88N//x5//2wTn/NG2m
WoFJCzhgmWJe/K+5OWNzZtWk0QqGu8viwjH+npvDrmKSTt9YQBCgOODd+HtobmKrY5pOl3cBSy3/
9k9m5q8/qx4zxGXqQzON6QEeuB893p9WajXJQsXwhHFSIgkLOqVp3pZGckuocntPCa7faVTzi//U
qGaSzQRGLLApTkE69jmZwFGlk7lDjEJc5+mmNW1joyzj61C24e6nO3D7r+b3z1yrc3+ft4yUmERK
gbEByYL0zlYqYfvQirsOEWo9WZG5zWtsBeK+DgjRmwoE5EvQSuxZqBq2iMkEzNGNXwgi+M0d3l7a
9FSUrDqJuQ5p1xxoprC99MxRfZPKxjBdEHB+AMUqvCvyrOtrzwitdYhoMdmoysnu+44yeZf7Wna0
491cXgWQdJtjnAcj4Txm3QfbyijM6kWbbYkAshq9aE/sqcsdwS9bNQeA4ajzS/Ko802RZXAsSdvB
u6IKIJLXiOQLdUuxllhbYuqm7JTWkX7p60Rdtslce89Fyu6cBnHk3UZOEp5qHIYvOb6kZF06ZjGu
HEvVk96EXjDb6DBTrMb0k4KMKMg8FeGpmnUG6zTx2PExAkZpPG3csHVwG40msrQrp/BaCNBK5uPG
ZLcao4HXaFIJXBfBS0QMZv65NOJOwi00irS5hB6YEzgq0INU6yCcCvMSwrImcdfRFVoD5mbmjL04
slzlTDRBqHpJ3SFbymZ4X+EVJyYz8bOE/Ji+rsZPTZyOzcmJjLJ8WIKBRwT8lePAPqBpMIiPHsGo
asJ7I7WC8JiETLe2Ps0pEj6B7VS4BlxtlCSPTaFBdjkipWYM5DYTqp3ti7Qw4tq76brGLdSHxCga
Lwfp64g+WgvC9HDkFbZN6hm5bY4333qE3ZTZJkED5RU3c+/14i5UZQO2PA3SmQiAOrYwCcwIYp/z
0qhonAYdm8QPnAAUuU2dqt4h1rCwFe0Vh/wFYmLot1Edo8lypuaOzqMqbovEsG+ILDXUTpnJgLzd
ntunJpp4iJpBTQUZAVZlAGESbonHqw/otSVtDBaboX62mTs3LQ5D1k7+WmOMIeXAK9qXOa3VvO3Y
mg77WdQy+ti3RYU/j58mUOBO+NKiG0OTsrQeLDDDmIqGoNrAWyvphnuIQtH5Bew9gWlRAdnwZIM9
WMvkIEc1w3ltIgKkywLnFWGAdOLxunLBSkwr8ttoOmN9MarCqa5NhvPyisCuJr8ElBlLdJNiQhkp
7DlGAMaURx3Cpln+KPGiBBDzVljXrpEJetJkPBAoyjAztEiwyjJxSLGMVZDnPLf+LoiDyA74mKbo
UsE+GNfKMtuvqkeIsMqcRB8TpL7iojYwBS0SVsxu8wVzqaX/oYBS0qf2cf33AxqAznCLXUXaBTGb
GY2OvUNdHG2IjKjNvVJiIsYSaAZ1YzzVB2tSLjlLbp0VpCw4KO0IVXBwGdC8rFbCaVS2K4aeLJ82
dcrDgjITxFCWOGzrZKQ2kEaXAdkI6kAdSAwYH2gyWxQPvMj+3mms3ryPtM3juzXy3E4h3IfaPUii
qXElS7t0mvSzLg0jp1nJrKo7uX4ZLhqj2UgOhPw4BtxBizERmQsCb38aG/VViVY+PmLgBnWKYDf+
VhJxTp+HCZHF9jvDGmoFcbSI2FErajgqxBDlxA87bk0iCC3T5jKbtU9Tdh6dgX4QMpkNYRv4MsgT
6fU9T+XobabYie1HjG50zVFT5BFCQVsHLNafLQgl5NG2NfnTMzYmpEV3YQzbG/mmr6fqS1zis7A+
m1iiAp5LUJzI2KNNwSiCvgLqNAsbSdXNfj9+i5oS3q0PXoQWifo6NCTukJ4np8Gwx2/aihXjh//V
R/+SFlKk//R13jx3z//ne0m21XT9XHz/v/84PX97jp7Vy3P7ukjiP/pXkeQgLqTId+k9C5Nv9qLP
+FeRZFMJ+Z600Q5azJrloj/6t7gQ/SB/lnIISqfge7EUaf/WFlrOP0Hgmcv+04fR5Vh/VCedb3ok
VRrCB35D9s6Q0c7qZ+DxPUAaojqJrdPH2efdsHkj/3BrwM/nZNi4EXECk8s+K1ioYoSpFZxF+l2X
dN4fh3546h29rXCHrFqbj9hPd+GNGun8tDjUIs20F0WM48B6fL0t0HDMQvR2zbqDFHDD2hTuA280
3tnI/XIU5DbUYGyrnGU26Z8JJlNibscpndrlG4bLXShmowwY36ksl1vwswTCtshuk4LBMftF5Ddn
HaIUrnlOFaX4bmrivtp21RXRjqysK4ZPDzpNX3pCTd85tdf1M7RK5EQoYjg/FOg2e8jXF3Cao6gb
mYGuCZ2JNiYJQDuPOfyWfHB6d8Kr33lCXpfPy/GkRNq6FOyM+2h+vD6eN03EvDAuXhvS++SFlbfh
cNixiEt550i/3jTJXpHvFKo8SQfk7MxCRstWmmp8rU6sL6aZ0EerZqj/hw8gKTpshfknrQRJR+r1
+QzZmLpkondrGnz4u9OpCQ0exkbpdw50vuvmwqEmol2x9BIclLivD5TawRDNcYAPLadsw+OV7YMB
M4DPor+rjcr6S3Vdcfj92b1xt9jqoAGjGGQxOt/skJnszlVP8dZZdrl1bUp8PH3GriSh/50H8fx2
sRXkBQNP4ixKzV95lIHj9mMj5ToFXrOvKl8eQ2rTd45ydhWXHrW1CMAEK6AQjAtfX8XWyWJit2a8
A1N4RwavvQ+j4arGScYs6RhkQfTObTt7v5YD0rFi1+yxOQX1drYiOoxGaq3rfC366VLGKC+CIfAI
Q7OqY0ME9js37K3DLcp2nkZeLvh9r8+vUSO6nN4k5c11HbUlyX8ZPsSUnwOwLXPd2xAV3rmmZ3eO
U7RcOv/si32LAcx5G1MyZ1BsZjKcYa5xrO3gPmsc9ccnZnEBadpxERGun984Wo4NszEseZ4e1ZFU
P/tIIUsGPQG9Wz3K9p379tZJLcuT67FSLSDR1xfS9pdFvzBQpcglbNersS0TU/VfnJW/HETA+ObR
p5z4uc9cShyqtUnwn86IjwQRlm+q1prWVVeQaNVl5vb37/MbZ8V3jEeR++UsZcfr43m20c+80tl6
Dgu8Q76dbXOz1n/2UeaB4BZRZPD3Ug34Z0dBn5UPyHDJ9agh5HUDSrasV9Xu9+dytjYtR0HNSV+V
IgkA6HlzpHMD4uDh4K192Iori/+7Bc+GZEHK8J0TeutQjsfyS6lm8qyfnVBnQSOcRy9f6xnyV4w8
9Z6R24jFYEqf//ysuHJLOpS/dFeXO/hTP6ufMYcRK5YDUokegEXqyyEh9byexv6PnwUMvWjV6dsx
uDHPa7VQmF3SRzEB7UAfsDK5vbFGhev9FyfE2u7wFXEAVJ3rlmPCp8cOg9vaTQ11mg0xm9dW34TR
tcBp9Y48/tfnmzp3+dj/EPryYr2+emNaNnDm8JgLLKEkUyfDCaSk/2dzm+XJWyxBsEJZaIkFOHtr
C6RHDhgHwjLaut2mav5sT7n3zuP9xqngjEAJLamVUBCffamSwUzjBX4CCKXMt2z/7Juoa8Z3sLVv
PNmvjmK9vmAWcJGkLFCjJuEYH/w6lwRKNv02t0bv/k+fbBxNrsV8wl6avvbZjNgZDT01wzKbJ+gO
M0bgZJsMzdlT7vfGO3fo19OiS80CZwk0C4uy+PVpAQPIrNEW5PQ5qX2ZeV551dHUfGYv8YfuEh4G
5oTLt8ladMRswF8fagwtA0sth6pYV7dOOxlEAiPD+/3F+/W7Dr8eg5lJ4Bs7OXn2NKBJGAloh2IQ
R3U0nKy+qj7hPPa7ywHTLlEyFtjKd57AX4/JJgR3G+UE8xZWirMzY3OFPgkBSI1ifxVmot0YmeMg
N6DtaUvaR78/R3O5Kz9tgLiUjMWxp+FqITrPts4OWHF3ALaB2Yz6gJBYT9YBzeSgJqGOUFH/o4FN
NNvTKu7RKQ+dmrZTWovP9H/Vpw7rirsO0564tbpE+bVyg7i/sfugIHYLA0tOGmOijF1vG+7lbMvo
y+9/+18fOeT+FMvL1hfPyTmzvk1VhJeUz9GIMhxhy0xfkE3BjMAOpavzzvPw1tEwCwamt+xtuGSv
7w3wkFq3NXXeCHdq2hWZYz22BNcRew8j8G9H6X90UL3xJDDsA53DNMJn3nP2/UMilCZ9wffPlhla
fISz6RZaaoYwVJfTQGRr1X74/eVcfuTZs2BiCxMOiwWzRk++PkFByAixueQwq4BImd79Ps0CzbyI
N0Bk6KfZ4zvL01vnyNvLsISCBa/g2QGRxGF8b/gcEhwANyiST4w6Tk2ehOB50OH8/vTeuH9cTDpF
WNKwYf4y6M4H6RmtXawj9ioJshlVPxhTkx0Rhsl3/ElvHWvxvdBd/zEqOysp/Nppx2kJPHJ8pbck
EhiXaKeJYELrvf39ab1x1zzfWnbC2GmXCfvruwboLnLJdwZXEhBHDTvOe7QYiJBX5ZOPb5fpFo9c
9M437Nc759NVc2mc8AIu797rg1Y+KYFJQrI1Xg51oj8fbpGFm8cgIdx/GWru/vQkfdTXFO3LxhhT
zNkyZVgG4R/wadmEa1SFQwWtsU/a/iqPR3GRhpm+NSwiLH5/1F/vIrNXRCl4VdCzinOHlLInu/JI
T2IINcN/bviQNRmBXURXvfdw+r+8e6xfMhA2JQ6zw/MLKkmqxaeP0Dm1yp7okskubpugJbdDlnP5
MSex7T5TJMpgt+3794QMvz5DiyfZZovObpIu0dlikyd8cROYfshj2+5ULaF4jU3nEnjQiDIbzMpD
6MA+fGdF/aXesmlIuTiQ0DGxxTyXsGVDM00lyUoMFIrgqH2IyYGM/Xfe+7eOwhpqS/Z7KE/Ol7V5
mOHrNgn788KpN15GKg5q+/6dJ/SXZ4XGFy/CcgUXXaV5dgm7TreD6VA7mu0Ub5eCbGVOC2gjHuf/
5lD0VH5MqPFgLi/nT/uVHHJNVzgkcuFFcQ8WbJuNLSYSPFJD73//Brxx7SiwHL5CePhQDyz//qdD
FWbiE7FCAo2uDQ/JOKsNOZh59Yc9ZVp5XD2LJhGPPz2v8zJktFSfwspmY6RGlJ4CiuUX1yflbvP7
8/nlQf9xHNdkn4eA4Uccwc/nA96qZTTuFDhrLSK5EUgPaLHqoCXYAuWTrgxL7Tprqv/8SWcrSycF
fjB6hnODdyZTh8hr9AOtEzQXbWikz062mJV+f3pv3i7qoWXTZ2NAWR7Sn25X1AItIU8APJkre7L9
apJ71gbtsHceix+tn1elAtdR4lbFruozLPnlfLyMXN6Z+0X8TeRPW2SgD3lMVGnh5MdKyEOd0LzB
/bDyG7/fe0FpvfMSvHWqP/0G3tkXIci1IjvfZEPYG+6Ans4tn2D0Ond/fkV/PszZh85ViZ4YxZJ+
J7U+FYH/CAFreKcl9fa5LMvHEtlA9f/6tlnDwFg/XGqtKcranS8iyOUFJq53bttbTz/NB9emtqNP
ef6RwYk7ZH1jFWsnbVw8P9q8U7Y10pWi4rNXRNWHV2ZcvrfJePP0UPCwKFLt0XF+fXpT71SBqDis
PSdlz/A3nZ/yqJfvlK9vrcCo/xYr86I0lNbrw2A0NOhYUt9BBCDOrprs3eR1tFnsUeKv+9PnYtFn
8SIvHXRWr7PS1YKJOowO52TUI16KKoYERCAuqZP/xXEoItnE4zfmO/n6pBwEmb1dsWBhQsXVoAY7
2ju6Td6p5369duzcXTMQrIlIrc53Ul6l7dqyo4EnAZEhehMwbDEWIGhoxTtntDzMr5cOSiqLp48J
4iLUPLtyObYww2UrCVKoCHdpZTT7up2Km9g1q0NWFuqd/pS5XKJXB/TYvSNUM6nglhbfWYGcOjXY
HKMn/Avpd3pDwp9TPefsjLG6AVHsPsROLZ5KrwuqLSTE3PropVPvHakZjPr+97fzl+u8RNHTjjEF
rRKGIWe3swUFFNfwHAgRbQy4IqLYC5oZH2KJWez3h2L8cHbiPq+bzc6R8TffVfu8aA7RKoRdmHgg
cEsYoYQlG0NAaqJtq0/ATkSabzJ/bHpi4UDTEAzKzneeb9oh9uEo8OlI1zlt2IeGCMnkOZ1UW26S
IiILjnwp5zpnpwULhzH6RaaFBu5Xj6aGVeLJTzbkcPcSXjYQmKaVYHitVjfRI1Ga3o/pSDIizB1m
yj25tTBJQI6ydYV3fAUaT3BrAm2BSgKsVLd35NFDeSBGF5zJRzhqwUEVsa0zUo2zJPxqB0TiF1u+
Uj6sNjF7pBoQdjVJgiET06vl19CaCm9a4/opyg8TRHuvAb5jwPFbmX6LnwXztKdw2mcRD0HfmS4Y
uzGPpDypJA0NzHHYhPttIxESXRVDFhKTHQRtAZQaoAgI57Wfzj3hiY4R6gvcGnm4Tks56RfpR6Rs
rwCUjQipSg0EDTIH3s5NKeYifZKAem0CipMpdO+8oQoCgrHb0rmt+jHwds3kSnXsuMHWupvA02/d
2gYBv4psAtc3YxWkzR4jgxtcZySHEdKl0NBfhVkDvhlnZm48GlFhqcsQZMDwQCacJCkQC8bFEMWl
syJEey6/N1Y4fU+r3kB03o8E7ft4jL2LBl/6fHKh0bdHqy3H/hhFFT72JLVt71OAz4pYl2F00TdG
YfTNpqjyl/TOxQGXNsR3X8pRk+W5oRkYJ08GTCiSqFmUq9VAXvj0UpKwAzGFfIg4/cLbloWbsHHK
8D4Mc9+9MJ3a93Yqs7T1uQDAmG4lcQHus25jsq9pgSQF+SoTnrpom5XKL6AEtVrcRXHXh0jIWuXe
lNiDxm0xN4LzGcvgrxbV+HfIYeRqotsvooPsRYz9qam9eDtmXgi9txJ4uNiQZhhMx0Q/yL4NzXWu
bGRH1jQ47fcmCcVnKWPlrbAgEwU9WzXEhrlJymbXZuV4JQixxdZijWJ+ao2hISUG1y+CqRCaMXkE
FC8riD7JJ6u18mJlIv60V4okPFi+NBl7EvqiKtpiXBI821iR5CaGhvJiDgUqJScg7XYdMB7DjRdo
DGGpU6U3MK7MF2GpLNlUwzTL/ZgZ+iEIS789oj0c1TYGaQHOzVYVcHR0VO6myOvG2ZW1sL5HqOPS
jR9ZHio+NuIOpt9Zj7twzLrPXgpR/RRNPgfGRkoIAEIQ1wcUa0wVODh8WvVoIxSs7CoYL7zaYc/V
xlmdXfjhJKadDcHuZcQZbmytwgKwWppu98WbU6d7TCiG+3UbGcCbicOmCqIB3NwrdLLTycsicAvN
GENjGEgoRJLYDqSKXtcVjK8d6mBnWuWFHwuCwIciPOH78eU6CjsfV2PTw9iLklQ+zJkxx09z4pYL
iDsFB1YAzNK7tDPtRxb++AleVnjH2m1lS7w2JkFyAEuWG5gfkHxZM//CbNN9doai1Zc0DdLPwaCS
4nIShOOtQtUASKYGD42NABLwnbxL8zEeGFSvmGB1CGcjazD2NNGbaD3qsHK/DNWQiA+atGn1VIBg
vBPwu27M2aR5NBqBDSktj8ob3HZ9TkZoHVQHJ2wz4POe2dzX3ZDli6bY/2uYwqA6Th3J+fsg7a3k
qo5N8dmIhRPtCXzKjT3KoOi7HE0TaravgvFYBA0uelKva4PgTaToOzNp0vSKxNrAvLBH4Ty5sVDu
ykDa94lg7wbPaQQCq+Fl135yMUXCvzQn4MJXNdzkcqOcKjPQyUYSp0sYk8KIWDd2CVmvlLwtQgO6
Z9YosMsim21/W/jj2H8NGec3J1VUHjayPsZRyVrijXgkC1KulZHOkI1oqX1phRJffDeMskckT5l5
mSvDtQ+THS9Y4ciRuB57s7PWEL1xQ7KWAHWFzVRDE5vC2TU3YI9woiupi+hTbursaz001pObY8ve
2aYBvi+VucnakPANAEnfj0NDP0ZGzV1o5Kp4yDPZBk8kkCbR3st5XYG6shUBAiKtO2nNwgb3Ftrp
pRkGkkCQuC3atUDzm268xgEc3pINGm5KsnbLm4hM+vzJXfy0eyhT/nzlRcjGHonNwnA+1jVfSThg
OWpHxoQ+DyJIqjV+fGLEuyE1xB7sXed/NvI+diFdDf0Fylk9Hu2Zm7cN/AQ9J7KcDDhVUE3ZoSz0
XP3VMu2f2DMNxfMYe973JnD99kVno4kAakBKsE2MingC5MYNRQKpts5Hlo2FMtKHuQg+sFqhoq0A
rGv89Gz4CAHpUuSgve5wOoE0b8Mnq3GbhFz2Xpg87L47bYgFBha4zPmHu8y06/geZ0lnH02ouDzS
hd/bxdYnU7R48MUMEQw6od/zlMxpUp1aHMXZharbID8AlwoQ1s2+TZooGICmfQLtmoJICbq5AFSb
YWcfvnQBU/1np4tUdJcMBOO/SMSkvEJJGDvXDZZwMjXDgY+9CDrnIkG2gWk/BT55nNzBSLZk7ToI
VmCvZCgGXJ8rDJBLJ81HKiOAPivkt4NHjkFu2g92Ngnzpi3oJT7B3FXRveZK9/tpIHLmprVn8J+M
F+Nhn0aTJEBW9vnTSNLldIeLuFwEtGjdvzJt7SJ4eZPdk+pqkQBAyNU8kk/aE3qCG0xeOCqZ1Kca
HW24tsy0aJHk+/NlKubRP5ReSvNcm0HZrFM1mLCqs1wMh3YCJrox/cSsb9TU4pgf65F7vlZ2x4u5
ikVfGl+KIjPGvRk30QhThSNc2VYyejv2lbl5QnRbkqDb6cJdNYNIrd2iqSfDJJotfRspI7M+Yqg3
rpuW8LGrgXFu91IH5J9e29FU0W3xMttU9zGBDu2qUKPV7TrDq81bD62wvxedHTwbnRDqIyZiQngx
pAZWvtIAEp0tnyc6ooaRVja+39CdYAR0Y+yL5zqaRugZVQQzxZyK6fFHMf0/k9I/TIcuwX82KZ2e
8+SV/Hb5439ne/6TRhZjG3qZi54WNei/5beGaf2Treqyz0FMi4LIp939t/4Wia3gL9S1lA8/kFz/
X35rCkxPbJBw+aCQ5Of+EasLAdvr/c/iyVsGMGh8+V9m+mdtFd80OpJe1I4UMOEcwDUqqE44ELpP
hIwIj+Bmo/VLgC/BDMg20ObIsDVqmssgIKt277hNPdxJXVveqQBwmh6hwnTDXzHoH3XpjeGwDQqv
7o8qtzJ1tNJelruocdH62nCn45U5ixiotpOX/UcvA9C11nIezQN4xMokPbmPg0+EhFRgS8IpKcd7
vzGd7Js/Lk6YldRe7G7wphbqG4kgyU0hMZRu8HWMyTeQlmyIWiC1wTGd7NG+iRNAU3OcmeRjiNT2
PiQxFm1CvGYsU8qJzfBBeDB29n3V6w2ZnQ/dGLxQqJ0GLwR01WYfQtuAikzA4FqSiEr6gWNDcijY
DlmLs7yr1cmvAv+jEO2XPqihLmg7lJCyXZJ6Z+E92kn8xEA0uGBUAg+zBhvDJU1nv9j3aKFJpKjl
YG7LyIMpE6PO+mhXiuR14ou0vQNk3kWXY5A1Fx7RDuojmFxj3rPxUmuyAIbx45y1M5hfzqAtj5mu
5E1leOEV4VWe2lF36GNeGeTal2ZdHJXl5oTWN635oBTVyjqOhxJ1AtGLIeAbI6jWsEnMO1lQrsJG
wkaUEt0S66+prxO9q8JQi72eGFvf8hkM5TqPAvXVUmZ4LcN09j4wFYqhYWJdyFdFNlmfraafnrE8
tR/GBLNGmsenMaTCVhkB/YS1N+5dYAyPc9lZxykx5XdSBOJ5n8ZwkdJVrV3CuUpNs/wF/pETkZak
snTvQLDvT3WqybYjd2f4lLg+QeliUsUeNWObf0kT3Ux7VHk4vdKOMMzt1I1NeIdD1L/RnSnIRzcH
DMTfE4wq5vds9lx9n+HEHY+QuYL2Otf09i12VBQiGJTMrCu6vcTFD+eiYg+QyYPyqhTKqmelmQCd
rhPrxfVCj0LWoPpNt6Lny/ZUd87sffbEJJLbomU38z1hue5cwnOwDK6GdqjKYa/8gA/rQl33bTxA
5EmceqJjvHYngG+2EGOtIN1m1BjV1yAc++jo4Ofx7mvdtcmjjJQSI6Gv2OIIEpqrBRNkNZ26VQIi
7XXn5x5msViI3DyEZsscFIWeI6Fv9GCWzbX0UgLjkOXLwrOObjVWl1nq+pA5hnZvjaq89nGjrxsl
T7EzzOUK7vN03+GH+0KYUHQZpqa1izxn+ALThIoz8LKvqNU1TuMMJGsn+noNIp0vthqD3ZzF5cHI
smKfshFDlcq2U62mrAc+nxo15r9Rz5fW4EOL9gBaPfieVRHHNvU8vlnff2Tg116yxqUHt5vdixKY
1CYMxr/S1I6udR0+5K3p3xGxEV2I3OO6Vwg3+Z0Dlzs68j60RHjeFLWWD35ueQWJFy2MO1bCi9F3
spKaLgXCZQzTLjK1+yicdv5AIre6gKINKH1qByjeRHJFgQ8rPZexXjMeHp7swq7x5DSSeisJWEx3
dBzEvrEIsuuU9C+F3/fwmpupJPHBHw74AKvPVgnMk2Bxm0rPriH9+dCB7MSCbS5DSO3dNK67WhTQ
ApRxtEhcOfWDujU7guLSXuFqKonwmZuZlJ8wc92VbulA0HLUD55TA7gnOemSdLqAvL0MX6FZiLU7
kFmgDf3VGYzx4JAbcteRgHIgfcpfo3gUa2OwNPbmLAToZpiXduJ3F1M8xp+iCeM9qFwgNsIFTEh2
6zEpmvvMw33KFhE0q+9G+5muLOl3fXqd4EK7So22vaOjkRyHxJ0+F60Ay0FdZDwQSvHVcoJ2l+ix
/xT5Xv8BDQlhdlElVyZEbq7IuLcIILwUZWpBNhMB/lDYkWSLPEczgJuVyR9eHnnzFM0AlsluAHDL
rGKjdc9+p8bzYZPvsYUmGBxiyx0hGnnWSRO1AafDci9tf6iPoGzriy5Ep2y1ajNjmF8+Wc62ImXp
YIOG2DQOrJ3eBVGgByc8RVUc7qVB/pdGffI8UThvTSWbo1unIZbcoj8Ec/fV4xZuKVytu2YcdkWR
x1dZlJYH053kpT2H/udc4GMDGUODy86MhMlA2GHrpD99W5cMm5ea+LNFvjOsB7+J9mSjlkc2h/LW
jHEuANj1xRERVm8SJD+WH8EwfagMEhJbQ1h3BgICYBZxs3MFxlMi+/IPgyfuh9bxDrJIXbaRprkG
wyB37I8yCGbSvxhpqD0FkwdN2GqnVeToF3ZVLC2JbCmbjS5Mw7UbGNJdwS8b1nWYynuRkXxrYSNr
+afo7zre3G084iNh6fLXbWnSNAyjhgeoNk4dY2faoWKWq6ituuvYXL7ijNpAghlpmLe7cpbeB8Kz
misr0+lf4xxJdUV/Kk2cjIeAdBxzAIPeU/2DAhtrk07XfozTXNb2yvX57ESfIGq3ZnSbtGM/kHOm
VOga25j8FnCIKwyVWcvEZ2CDBix4RVqLF/YzPJI0lmK54fTW7hk6W0ro49hDhV8PSID6a98lte87
wns3fLbcfgJ850dO96VTJrJ6+ms8vGWw03nV4abpvuRNMa29YEwPqXKSW19BzKBplD9kTpn7EJFm
KXbYsN1sGwwtduVyTOFp+0V1x4bA2ZRZaJ7SwO22bevU7oq4rGnndAqEOmjyzSgH9i9eTVfXI5rZ
HlQfrzufxCJsgcPRIMLwao6d4mPZa/pwee1VLyOJosA8KkIbUd1Wm7AsPYh5+SNtMNzKtuFdSHAg
DGmz9AQwPH2um0I+Gn0NaLrrnJ7OHmj0fJyzYF3XM/lbfjA9KXhlh6LKip0eZ+d7SnjH2rUSYx/N
3jNZc1RxkWd+8Ic8uPALt7vz+oplgx/IY5Ni9T0GZPcYK0RS8PwqizZg5t7Xyvc3TpriSHYmw3+x
NOSRoBu9R6BUn4j56e5L6ho4D3HqfVDWIHfNsmgJhDBkh7JP3+Xd6HSXdaXaYKOj1rofYVWyJzTy
EgqpLOWpR1HyRevg3ixi/7am+t25cR+whYrT2yY16Flr6Fn1pghrMFey7NON27rFFz3YxSlJXevA
KKA+SYhTaxLhkn0ee/mhigdiyTxg4w9+4uor3LPMe4yFaW3i+z360Ag3BekmfDDmr0YQkyQ1mCQp
lXb5qfOmZO2FQ0B6SlaR0zlbENPJcDKd6UD03dLpyQP5wZ198anHkL9EE9aIZnqCvp5Gv7Ff5kKo
R76MQ7nu0I9zAfvsOi5j1nAtzWPqpuZDPPnWycF3/7GoQviK7RTpTdRX+nGwRHPw9EJX7+C1bcvJ
sE5TlBMUSZbVqSBC7CLjRwRr26jF1VzM7kNpds2lPckECKzKbCLGSP+hAp7iR0DH0clmkDzvZky4
94M5EuHntA6MjVlrf02tEaovkTsk4FGtyh6/66L07/hNaRyHFdwQ+q844evEtL76TdM5p7ZR7XQz
hUJHT03GfuwmheJIFDctipkoWyHH/sEsqqQ+GUZF1x0xiVSbOOpVyYrGDsYOVnmVpcBTSGPU677V
hnMyAc+rbVRItLW0hTU9wGj0yp03BJlP4KQPGs53hnzrhmpeMT9Bnq+S8EA62NGXDR9k9gX0HJon
zqveRuOg+LV5o2KDDyBEkqY+FnJsrozRmC7H3vkK/kWfptkJPqiGnlmRqRhCfGCyrWeW4/YOqhOP
2ITcRHLVmUYExSy9jJ1pXHlxXh+6OAHKAwH16DjFZ/ocH3praMg74KPvTcPn0KJCr3mrNzqjAwo1
ODi6vRV/4wWV9xFL99ruRkKtRh0/mk2QXQSjGe4Tr3FPLKakixqOOe8MKZJn5eLp0eEgn0Vte931
KCr9ohXRCwe7NaaYrZJGA4ebOFMbkknb9Joq3v3CFFTMFyONGGNtp3nX3Jhdn+ZPRTLp7xFRz9U6
0cLPD4XpDkvQQ8hvVtaedWiG0fsC9pRwUmmHAR3KIulpB0nIupsJz98RtQzXw0gqtrBzYaKNFyNB
tOs8ozlIYecSB4EAuJZb36sSQviimEfYK6jMjj3zUPvC0s6obiZ/avSzHdmhtY37PnxJ3FZ2Kw1H
AtiN5NND4L1X/D/2zmS5biRtsq/SVnukYR62uLgDR5ESKVHawEgNmKdAIIDA0/eBMrtKpPSLpr+3
tU1lJgRcDBH+uR8PL6dWB/ljQH+PcZXmIVXGRqC4dKDrESYrQHB7YmWk/1YER2r4LEoodl1fpEHi
Lj2CqOdMWXBbpylO2nIe++zW8uoAUKgSvZeMKs0RAtdi9vYGJ/VV+V7bXYds/XzYowbll5Nax/RU
lXXoUirDZCUxgty9zJHQ/RhzRcBmdYQJdxqsrYuumfR0MsrpPeTx+jx13Wjv6InisTIy34BJKA4Y
ht2TnZbis7nK/NNEqRxk49r/gKC47vvVao8ptcfHsqU0k8V5WMeDjaUFbvVSP2mVZmXcOk59ciFT
X4RLG+0H03+oBWMCWJhBc56L0TjPZio5vapZY6TpIClb/rOMyrMnZTdwVGCTOp8baJTgN+062je6
qelK7GpxMjwhv+h67c5JQaRPPQoK70Cvp4S3MldsDlbf0hYamoPetXLNqUpz2QSWptMfCX9oMHvI
4bGZ0XJoM0q5bVIrvdBWpo7w/+wbbbbrfu5W2H6ZfB90Wh+C2rf2Jt1MF3R/8eStrX0Z6sq+yqoS
RikibAgJrBn3q23KJwcC4EVt0vW12Bjmmyq0vxi9FBc5Gg0V1rblxuYQMkjSAWKhxdcmnhhoIKnS
TLrD6sb+nQf+4DU+F2UFWstI8tbRgp314qQXM1bMhO11dRYQzpd7aMTRpaTdO0m91HsHd7W6l1lW
nbUjFyRpWNOcwYHUcTfZ1pnWA8Q+pscX+dzNCf7L6iTJejCOkf2+V4W8MuswhA6XDv3Hsvgu9hqq
naI35li38lwaBiZ8w/aQuw08GQGldluusLIEjepxUHeR/NtB/F/F8V94WX6vOE6ikC87hb7/R3/r
job7Fw43ByNwwCAdT8JWpvN37t+wgr+QFk2oa5tdGD8VauX/Ex6Dv8iFsuFxozAi6e3zR//k/i33
rwDzFaksvOj8uW3/CR7pud0JoZEaMhJ4oYffFDPXT24uHyOJmopPBd6KuKZfN54WEJg/XJObv+0r
P4KKnhtJ/jkI3o4Q79GWK9z8xD84/WBzBhkf/09zWOWnVgNsHhFazs1+9l/zkTxTUf85UoRCQOR0
i1q8cMABf4zqSEcfLU1l7lYRr95KXLtV8vsT+vmq8RLAA4xRh/TLT47yFfJt6Q/eA+u5Jtwz857u
Op2r1yzHz33W29lwGGx2ABM86HwvvbN2ERZhODgQhpuSkXnqfMiA51LgaVtJlBvykAZBjw1JN684
rH514M3YSjh+uwfRtp/9YBU34CRc84H9Z5o4VgNhyhy3rtqK6JdfNfSAY0+51kYxvJJFeC6D/33K
xMiBheE9BWzBff/jrQLA3LCFtT4MNF2V91A+53SHbZ8vKS9HwzxJp3XtxKfQrT50ni2DPcRtFl+/
/31/vmExKgPUIDyKiR+H6vO/hU9baL329sNU5u4efftu6Gm3RBV7zW3484G26Px3Lir30k+qPyWM
OSsU5wHczXBIJ2/YK2yV+Imogvv9KeF1fflsYCoDKkzSEg+sT4bl+Um1vmHM5pBfr9ohs6XRv2WC
bMxzEnZ9844tOENULBAEB7CNpOdBlLEiMf0Gm8yofXSA0lcA00eGWEvSbvuQlOZvSK3Cdx6bWfKx
zCwpCHe0Q5smPlytbq++73mwd9hU34gi9LD4ZrV/4Qwt5X5Ymtk5CaijMp7T0foc2qFLs5mCZBC7
iBY2fpsqo6QXvx/w/IFUzNEgFolHyLHWq9Bbp0vqg/RyaLwqLA44xPpHwGGYP0YDBfM2jIz8A/v2
FWeZs5jdyaZWkw7k73vVynIUX0d/Gg6umAH3rATISNtgWH7nK8bPm1K3fXV1mspd830rbdZN94VB
Venta1xp6ix1bXGnFUPZ2O+FgQpU0W2JqTgbz/q0z83davjdshu+KwPe2hUMhDMXyP2U6mWvvEWr
O1Csq3Oxtj5d2E1VqE+50eZfiFR4YZyKwkbA2Ogm6SMKsZk9UV2dvl2VZ8hr9V32WBYRYnKxwHxx
YY+mUebDOQBvB4GErPomlxATo1W4m/yRZYuVLtQ7UUkdUJdZ3aT/KC0NOKUI5cVJJfsXOF69QJZx
+7kdjWvWswiFH/ueQItza69uT3UFizyKnEpTWNMY1xg3Uv8dRq9OLsdIDELvpDNVsrhosA8N5sFy
S2Uj5VS02XqUSTmMQFBUGx2sMrxr6oy6Q9gfq5laaKdBwY+/MywAHWQLLdaXjpvAxw6GD6lSzuSi
gwQwe+OaYaqbnqmeWixWazbkhrt60St8ZcdsxLdVOHgfSgIeQ7RTCPN9yrg3ayd949koA+aucnpH
lEd6yL25gblrgiq7hxxYdpQzpASnvLgbeqdPXIdDFZhxsn4j0I9LtZvkYDbXdLFX5gXVEL55HLHX
fpshXyJ1OiK8igAT92ed1YQfHCod+p10we6XdWdn3wjqTe71yJKZguYhZb1mZ2C5GQwU6RGJ1Mjf
6zC3hx18ONM+BmJp1pu089QtnwUve7P0GX2Z6FkgrzpZBkcliFszZXBXi4thz0v3IbcRHY75Cjzh
UmJ18U9gtoSKZw+iGk6/zMIC0ubDg1+hJ9ACNrbFHkadBauE0bx9NOYl6J+yvFokC3RnWRM8Ehb/
qoubkj08NRXZA7YRJQ4SBK9xr2epHNjKdOO8KajXqg+hpuftodSV59xhNzPzL1EDce7zWAwO9cZ1
oy1rjImK2N2HobMiOlQWHvfoipIwv/LjVJaRvFKYJGpnp0w5U/aAsqDK+2otBAwSwG/BfKedDo9V
3HUZ9fKGCSvlkuaSld8yx1rVWqV/o8kxt3s0wglD2Kzq29HzEd+twuStozybpbhFF4qJd3D0aSee
evtyJnWfk3QV9S0c6eVmEmXJllOMWZRQUUu7n8vifuOvF9Y3qoqs8oAbMw8JiSiXxok+wFKyBTXH
uJlVftXwZhl3GutPcSR3yhe2aND+jvbip7cZe+b3I3My2nVaj8cFh0tqcon8rWQ5I+cSt9QO3aXM
de47Yx3axM0gYidRt4r5oEDO+AebvlE/JqFVtDvaPHIU8aD4OOrZoZ8tL5cby809Z8fGF64wFfMG
ZPo2UyilAMvezA5xWKS1wntPMiL7hMkPQrBXGelH0y67zxMmjTt2412JtmGXX3NMPNYuH4vxk2+Y
5hU2vZrWXVnQnzxN0sSuSD3zR/YejUC5LQPCr85oeDH1wNEnL2oL+HiuaC9WnUn6e9t5/DDOY/5R
h17zhAOjn/l+tMOTbDoo/X4xd2f90nbFMfft+bpdrLU5qwzXnA7AwUOVlM5aPHlB490y0qnvLbDv
j4AOF3+nQgZXOyXx+1hVPX7KFxx1k2nMn3lDleUexToKEz5zFgT/QNj05aoQ9U+b6xRjygu+LdkS
rvHKYSZUBxz7SW+iYO+KOmoNPJ7wEFfSjAsHEaKIe9aK5q7w1po6wzm1jAMnzSC9gUIpjzUPB9y7
gFESTyLmT1QAmx1kWzqDFTsZvb8IXTPdKbavb7Tn2t/gzsvL0VDzO4qn2ST6fFiptK4mu77i0Umv
u3K1h4RwYkrTXrQu1BEZQ9AkISyMKV75SkZxx+iYHqOePbCrFloxlrXKPkMFZ7Yqo9xBtNIG70LQ
rtv4XsMgrMc0wAy3zv2TmL0RH56l+F0klvhHTFmDlUDqpFja0a2nYnsIWvbcJvazJFv7OT3ybwuw
oOGoqn3VdNNlzhTTZ7gxtuVhMNLqgUemtY5bcUi+I6TdYJ5EGIbqYvfeW+e7Lvl9XfTfreu/7A0Q
9j+bZd4VX4V4/D+XX7v264+mme//2T+bV0wubDK3REKELWYLdfxn8+r8RfbSZGMLmgbvzMab+mfz
Gv0FcY1NGMlskGXga/69d/X/imwLfFmI0wYOB5rfn+xdXy6e2RtjzvFYNpOr5+/3wjIjtGybdA3h
/ETWo8YZoeNKTvKJ91r3yur55YaPQ23Qvo2WD/adDcrztfNIf88wDMuZ8HhpM0dxgFjKP8t+Emn9
fhASd5v5n1jLi/Oxe2wBeEfOeoodEpYl854x2GtZoF9cNCuKAG04DIoBQL04yDI5ISXXeC6jUH7x
vdo8EWSYbxd3SP+oshEcDhlkzyW9aIJAcanCfX7NSEbMecpbuqTctYuNbMMB9Ngk/nAv/vdhMFTB
1gBt/r164gdxQfpz1ONDPStS6dxNuUjxLLTy9MOj8QsFY7sq/4nlbOdCAhPVhd0ayGWihM/PpYSC
uujZPXk4J47TLOG0OqMvsZvytzrTTj+8EgR6ecNtB0TaIYZJ0ikE5PD8gDY+FzEFzol1frOTLQsB
AxVz/+dnxaNN5Ah2EQrDix0h0Qaavxrq6IuNfecNaWzO7kwWgeLgUDAX+P85HB+f5+dUN4J4s2Gd
jCbyDrgxPZwTjXwDmd498B4ZXonYfScyvPjRNsQL+2ouIVveF2IQKRifCVl7qvXcfuoGs3jqpzVj
hl3RV7UDeo0bt2rC6mbxlZ/R4CgizOPLJO7NLMzWRLsMmFG96+Bj39DCkwT0dRknGlj4KlKR498D
UG1GYhf5eJq6ylSPVV14xq1YbJvDjiPosd9fwpdPL04/XnYbUI2PPQ/wizyaZPjmFsN0yvXoEVSd
BevIEEu5kxavVKH+fMeTb/Z4vW9CDFLMi/cEWQlh1no8tZk094aTBUzdtPpKtSKDM7n2yx9KLtuZ
cZgtIb7VvL684etBW4xXBDhwaq7WWeljGC7zqTaX6u731/DnR4sjoaqRNLMpCvBf3IZLOZaMGIaT
v67USbcbProt1CuS5y8Osr3B+fjxxeB78OKHmvBa6TLtThgjGeQFhLKKubEOvz+TX9wNjOMAtm4c
KCqlX7yVbKcwrCkAcE3jEJnwnlxNlrGIHICr/i+OxAE80zJN3kfb6f7wkmUQGWJ77E5lKIrL0pLG
oevaHs9S/hqM5FcXjm04XKFNGOOF+/xIbHnshWTDiRQkCP2mUrsiyKdXPue/unD0AgQbOp+P7ktS
AP6UwRyD6kTfJAxlzx+PubT4hFDOePP7C/fL02FpAhgWYADg1uenMzcZwE9dn4yo0MdudooEqEvw
ys22/c7PX3TbmUAJ2IYC4U+1xbSJdi5ZqFMXRI9eX+urHlHkam5s/21rKzpy+6V/hWb0y0O6fNkJ
a25QJqYkP94QuZl5Nshb7C1DvitJ5x3M2WpOvtDtSWvZUz5qNK+RP1hq/XSmrEUd3NgRsaaNqvr8
sEEwycwV9XH0rSzcK382P49d4SNK8rDNSVopm2pYQnZxNPXyo2OK8gkBkFYlZIFR7FnJmgSx2vmN
numXihk5i3N/8cUD5FGwxCGvIHPrge9LIudjelA18O19Xo20blUiKkD8olthYclt99rDVjfdlFsq
6kAEqhrf+kXLwBU5yKSAbBVkB6PURuVg46zyR6+0WvMtZkJjq/DiKdv5TA7fIHiX3wpYC+N5SoLS
2xPJ6u6Mxej7g8LaRAtlNZ8Y98L5c5bcvDLtyQz248DFoKyhmc9J8gRDbIVTk1Hfg9fbiqoFN189
htedVaYffQcMctxYyj5rlyr9Nrje6B6XSuqHesIekJQ1lkf+OmX21YByn6TjZGZbNRuVsnCrFLT/
3NSXYSc7ikAxvBDkapcJm2WzDMMpooyQeMlAh+AuywN8ETxeobXLBs1LfCjp1U2qFWbHrnYDXbKt
htJFj6GHY4VuOfdBmTmO9mpUzbd81NW14HUG49CR6TvCoalJJi7tD7CBKuxpbPa/oAdnFLePvvpo
ZlZP67BrL1djLV3m21Grv1CTC4EsbUaCtVNOmCtGrR0upLbwi+i5S72Y0LH0T5nG3ErD76Zf05CT
18lat/rt5PrTx4gs4ROC3joSFMxMYiQrwdRSB91bYntbrmleGs85DQsWrkTas0WH5VB44aUKyqIE
Nd9Ut6vbdc7VmuPL8nPL6o4iXGprtwIQOop+uPONrk5Poeab1w+YSQ+DNxNC69WIZJcugdphUtVv
Q4vGkp0jW+dchlX1Xnvh+qnOGusqXHDWsOpfqj029Io9N52NOsYZ2dxlvsQO4a1D8NDosJuSgC96
sZu0ZCfTB8JoDjYlkcgToRyfNIqSSpYcA0vioCI9TnnpfUGd0hbZuEyvO7dnWHBRNhWPeOOJMWXK
ttTfsp7aqN1YY9nF1d3kj+vCAB9BFub8fW+MXO3V8wnkzZK6kcStRfkOodXZ6n+jSLJxc4JuN/FK
GePMnFuq63ABaowD5nqVBTZOeix67I0wISzJlFrLkkQYWY6shzKySCo33lNGkVlJOgVbjzSNCsR3
hdTUweGH+JQrHABkuiZ9zHmnkS0lkF7HiKymdbuiyZhJHvrig099aXfyl06kidZ1+B5rIH1TbQ4g
+kDCccr3vqoifM7mQun2gDQfd5np9jsPoUMmuVM39wTzaV2XkYVTvgwmJhoUsTefq0UX7+piBbyr
Zx706z6gnzAJ/Mb9VuuOSj90V7ymAOIwdTqpN3TM+SzOnSFMmoP1qHiVYC9NP+OfzfwdxrcCPUZ2
dX3o/dF2YtrGcd4Hfq5k4nb28rkMHbkc+iJQKxqOjVtNpBlK3pB79fx+Ub3rRUnfqA4psFbE4i5T
vZUo6gwrbiwsy8qvfHuUf3+B/yu7/Iv12A9LhJ+LArr1sXlijf71R9Hl+3/0T1LJxDFAbxGLR9sJ
cMrz6f3bMOCgxjARZrpNu9YGQeRP/l0UsNULsP8F/bgNLnHI/Vt0MWz/r9AHJgFNjgIBC9Db/151
4X9DzZAJ79FhU8oM/OUn2GTwZWQecvliWkacGZ132UxheTv4FFm+sil4/rn/+1isn2lFZNe9iUzP
P/eVCkgs1yiMYaRStUtFqAASACHgq5+qCweL32uj3+cLtu+HhO5lIVfAoOAXeLE7YIjYgN7AlEor
rUwUDIV9K/LilQXoL04MhYdCLAcXh4NG8PzE6sBBb9l8gXkWtfkZuwh/5zO1mQ653YYea9KW5qYf
7rNfaBjPF71/nxnIrwiBGOIBt8PzY+Y1tmJPbkHlSUcgGXST7mr4NiqWwZQdf3+wX51ghLUFQhCw
v/AlPLhM0a5tgB2x4o127bSR98Xt5uE0GKo/B4ZH0c/vD7j9Lv9ZA0MfBXtKwg+IMLcJz88LwYQb
0lQdDtxYzfmFOeqnJU/7C7pu3tP2El02rX+RD+P+9wd9ebNsB2WQzhHdDVzycjuey3Tp/IVq74UU
LhEB0CFj3dWv3Cw/H2XTOdn4w5HlwX/JhFFDTw2XSeBmsHp1XQDKuhrG4On3p/Ly7sDNwnoDrQTr
/3fG5fO7Y9FtuPaCiqres8Q96x59U9l+dzZa05+WBnAoiJ080BSOeD+fz+hmJX1WLFDKDEfgjnk6
zu3C0fODM+fTHyInuTFYSfO+MoGEAgV4CWOeqQhvurHFAVximisjnX7IezV9EKx1sUfrHOdu+arl
6eX9//2o8J9Jh3JR3ZcyKyOsYejDfI1ry5e3VHEvF2UYtZcOE/UdIEHTe+X+/8VNgo/MJjnNFp1X
/PbnP+zQgWoModl0a1ykQ7iPCEae6G3/Q8Te94uJeoy/ivcjW80XL+TCc42FgkUiGKjVlL9bWbJE
r+LUf3HxNtMbFiuCbnzr7OfnQtYjyFcT0/Ys7OHYVZ5xnQ5FcG7jdP6WT+3wyib953dHSCIYrWEz
jjFJeHHtSBX6TdcP26x+PXGVFTk9PCKdnB4Q/t4geshECusVifcXTxz9TSg36Hg4rV62f/pkkhs6
8dY4lDrYi8nrDh2TgVNqrNP97x/un26O7R0FFxRuJmMcc5vI/HhzDPRTTbWjXWy3znhFUKc8tu1Q
/uktGEKsBWmGv2hzGkUvLiO5U7K8VuPElS40XnSGrUmPj+TdH57M9paiMpK7nC80d+PzkymHkPGs
rJytX6yjHz7CgSfs8U9PBnQyky8WXHygSY5v9+gPzxNlrdDY4IzFEckS2rRZfo9dGyS/P5ef7gGe
WOZn5qZE2tAkXxxFI3EQhGj4YdzQOIeUst6At4T+5Y/l4feH+uke+H6ozevJgsqm8fH5CeG/LPRc
tm4svNxZY91Mpnum2RjY+98faPvSPvsSRx5CIaIa71rKMdwXGo1Q4dRJBIl4oo3S4p2uZXAq3GY0
dnag55WuGF1ptIag3nxdSzUxFGcW/cfni0S+qZXeRm2G//v8fHlenTIrArKpi1qyc50CdjjaTtP/
0wn7P8Kvf/4NfTtgd/3dC8pxXqwYjbRsMkElSVwvXXvIYcHE67ROp8zp7bvfX9qff0NUa1AEaH0W
q5yX6Ft/tQiDNksYj2rt3wSG2566KnyN5v2Lo8Dj3PRkjsK7/sUDpmE0z07NXr0M22zfVc4YtxNC
ze/PBcXuxY0Ssocx2UOAZuZjAgX0+S/kFWW5qgCyB/qhXPY13y8aaeZ8+BKEMhUfDQw0bhUHA+vT
RBZ96gcEElOggtlITPmdL8YA9QL9idenQXQoFvZiWAxymsq8LAgvfCH27ABbx3QkvoLpAhLnpu7Y
xLoYTfGOvKIKsPm3JoXI5bC04DgyqxLn5pISs4DnQt6uOB8jFcg01pbSHq69LsfPjxlugi51NiCe
FLdlvrjqMI9h5jsJ37NB3XpLqhWOszJy92vbTtZtEODVj62+nEhF9lUU7YbS08ER9JvIL6Zy7N97
eWcenU5RUDFwdv2b1I2M4CMEHV1fmSgsK9kohnk7pXw0MZOSiehUFZHV3qyR1+mzZcTzdmtsQ6KD
NRrLcsl6Wzc4J4OJcBqpxT46qnZulpayQELs53blkQKVi114b7txSfNDPsrQBeHoGe5thcRTMORM
h9sSzBOeTDpXib5BGiMZAm6si+F/9eRcvNFuH2zIauZ5J8HF3lP+koOaw91W1I81mku+70OSJyDX
nBzehInTC5pTOMiTcBVB78HqSJILf84+VeUcZvi5FrtK4JUV92ZeGOtZSP23nbi6dPOdsOFX3gTg
mu4xx9X6RP6mnokJB863dVSLmRAzXUkc1kEn+NWUFiKBfpX3uyWd8ltCJghOTZA3VuJ3FQCruuH/
fpsbCiuM0fgznhkAsfQ/1j6JPn9qanld5aYfnbe9Xd9Mw+T4d9oNR30Gs6H1Ul5mzRw1ewx+hN2p
gaszOSXzMubGEyikyXV2xEiX8VqUbiMu5oJ0xr43SiW+FA0QH+HoEJxFX4913PoNGzOXdzU4P7vw
beeAq0kKIFrDRFczXlKqsNrWDEW0J+QhnfFUEfildnVMO9NGymwGtLx9RvyQODgML1N9iZzOlJc0
QNXj12koRQ+VrZLRmh1IA1rXZhO2OcwiYld7JVDCTvwlxs8VLVEe9aak9cl3D9+M0R8Bp3eFNC6y
OQqWCexC23Q3g2VY0mXL5ziKktW05FedhBEZZ9Gy+urJZCTRHilvqGViR0Nlx/RFwOYBqy1novCi
xO5jrtmWRfYBZAhV1MFuzYshu4XnBHXSAikRXS0y7xnZZBhxIT5LxfSGZ/hzM0In3IUYYC/AH6BW
1wsUrMMcYt86c6CNmHvNwzMnde6pazk7WXaxTKGs34YMc92DaEqbQJkxDPbecnISluvm/4zJslH9
bjFc6PegF8hkDQ5z42Nepk2/403KF2yZei6DoaOVJUmX+m82PtV7XXcmsSX+l+7eJVO8yeKQyvd4
nFV3kvZWxykdE0S6O/ZDCpcR8AVktqD6usqgYAGcA3ojTdy51smb5nb+6FXuMJ7l7HiiE/SJxrlA
ec3cmynKZv8DoOOpeIsVue3P/BBE19HuIFJwC2W1d4haGX0YPFlcmX1kZHu0wu6riXE3A0I36K3a
xcX3WaVovPs5c8P63SDCmq2T2aHOA2qbH10MmMQcqy6/6+ayjnatCKIS/6DdXldLO4vdZIWFPgUQ
AkCUgOyFJOmz4T/NVW6RlB5zjNwRT+NDFxjjds3q5nYEkoIHd6mN60pXwzte/IGNYTs0sqNDWtiJ
qTKVghBbX92BteitnZ2FizhmS+qNh5XhTU/C1MZmSC7Cpy64EHBoC1AmIcHWEuAt7bIwH1yLIQXq
MNi7h4xVDVv3bsitSyeShrgmMFKcdbwv3FNnEWcmrm0X7UfIPDmFFtMaffRrPpw7Owxn/xuDiRy3
pGW18oKRB3Za6HGznQzkwo1LH8OBSMK2rv1zrJGjF2ezOUU7PuLaRLNtiVK49kQ5B5XD1prkqUTp
70fHALVIRVaHDk6R63nO02IdhFGaIzyYdpHng8owFS5+78Ef06NTnjFvogkvq+vSvpdYDvNkCdws
Ojf5lOt4AZK50srBBx/+o46Gg9Mi3Owruw+eeK0N5pXfBdlhyjx32LyOjCDIQBLiz4PODT4pXO7R
bjEoDj/XU5blUN4szFYE7REler1yJjNh5C7pXV2UOw8xed1Hws0edGohpTEDqkwaxhWojbWH07kz
5rnDWrHgaNytVs+isI988ZWiaoidbqHrray49VnjR858ItUt4ILp3B7ibq6oCydM534qwIK9K63C
xZpPPXFP86Ew3vRGGjCi6ks1x3WNMyixiaXTZkEFjiCHahTYlTtXlKAr1GAnalgqN0FqLL8BeqTp
CNl+ZpQxNfop7IdR7UrXmcN9JYaJd7sPjAUAmzWGCVShcdrb5Cjrk9n0mxvdVuxXVU/BxWTPtb3j
pRsBm0jJeocSHj0wjtagXTm3oKAxhkz9HUlXfYvqp9udP/aMJIRt9OGhA6BxIWvPCAERjO77YFX4
MhtqxYZ4zEgeJI6asAU1VTqvwNM70MAr4E3+PrlnMW/csGoDo4UKU2nF9DKo14Ygx1yx48RU1z3Y
fPp45KE4QCcdRGCjOg7OlzwQQG+N2UHWGlU7YlnlS2DjlFGDsRPEHVuogCVsmGKt2kct3C4DhgJQ
U4VRxqegtoHGM3gljWCUM/Fryon2QabG4NqBzhMe0BaWkAVSPewQSbI0iicPp+G+h5JZHuDZp8NN
lppD9kaTmo52kCga6cSiVGq+wOZOVzq19Ca5e7Pt8quqqhebBMBcLu/stVEec0XXK6/d0l3VscK8
upwAHXLvNLn2rYuUaunqomctIe/aMrIbnrTCTYtzn7BvHwB7GgF/xZ0HUmk9NEYRumfdsHYyu7Qd
/NCfxcxSge+rPdCAHQk+pH6s8B9houoNbNOfWLbYXSJWDECYMeY0TVwD3EjBB3E8YjXyvRNDK5Ie
fd2QK8nYHAK5bCeyqz7EIVLe7AQfBgNOwbmoQ7IxVHBZqMJdoG/DqRiihKpzi/S+kRfVQaQ+3QNr
mBEcR/iBu8WiC4daPpQ2l3/gEuz5ZbxzOTrjeJxcWd+aRgeKwBfe+oFO96xjDT4Ac82EcN8KDOpA
+yqHvmveUJdZ6rjlLtPClzsno3s8pk4a3OQsUwBPFCo5D5q9LbebDc/yADymhd1hNpU8KELN2Z5/
b7V3gQsvE1zIF7R+QDjdomEGadMZbnIsDekWlOh7XoB8GkF4tsa1KTAwcsu3KX+9TiORKzQFJtzA
dR9SM+cNYhhpo+PJ2aC2uIPJqjRWOT0KPurzbhoMuwQE0ABaFHU6fxjKkLQD0Wa4rb3V+3djudb1
vrWsqYjtuoL8VHdNYUJ9z4TaazsU6qQbqy6paxraO8+w8c5rZXjywLIvuPGpIdpq5OqFWm3QFg+2
XYiSUjG1EEEP6/bkt32qOTrDmXiYlvCtNZdGk4BOBPqENZpgX54P6mstbT8DN0yQnlumpBFxArbB
P3EC+X6cdP65qwSS6YpP1UzYs83f2lD3H3zCKyf6vVlLmUAqKUGx2m7cZUY1XmqYFm3iCYrs+d5I
kD9NiQgaqynom9hnO/Q4GzIgdeQuzd7OytrfL7WX3yy86fp7zA6DT+Y5GLmVQKgECZ0yFjmrwDQO
IieScSC0BH85aL0ZDnvXwr1V9sBXr9JAUKe2JLgFq9q9DAyVZed52Rr3g58F5n0f2ukcC1GpN+vg
OjcLdgOHka9rvCXqnjMoN5V/oKBruhxM5U6x9PQQ8lbruydQzd2NmtgyssSuajbDwHcZTE854PzG
Ak+6fQ7S9Gi7U7nAz2CjcYvmMX/dCtG/1b0iHt0YI19PjEC2SCJraR8XFz8Gn1xXLOOuTZW26HXK
PMk2GM7VCv+iFy2vaW6frtyIeuUSfTT02ojbyjTImsQS/hVZ9CI0q3unbVqJqd/Wmc0a2xE2Pkfa
O3kqoXCMw7BjAcSfBGYavAfPu97PAY/Xvq4xzh+m3qnHZJae95CNpbpz2QqKHahRCRptbTtyLzC+
JC2gSxjCwrLUxbKyaN8FK4zNmKe14KYzJz8nX2a7Mv8qBmN0qRkI18dlGKcv5SBztevwSbTcpwYM
gd4YCHA5TUaBF6+MFmBwCuGNEolQ7tK28dN9LUZWwDCcnPdd4ZjvVcnbm5dtDRieRqDpBHMAosIA
tvC6dZmD8zv0eHMCVupfsintomMQ5tUDkEFo4FK29aHqqbPa+fYaPXjLZPQ3duWTIoppuvP6p6lg
I3dXNwzJPnFttbWH9jnoPWhlYrAV9pP7vBdRBT6aIWhMwkEWSeo0Sh0yd13diyaYvDvXt6fluLAU
bGve04OMbg3kjPKiDYwwSHxoh+7eViOpObsZPlskLHi3+SWLlQA0t8dGuVrUHrGJBXknXdJbYujZ
Kahx8U4ebUvYQlhvggm0lvVuXY0JPko0AqOrTOsh1J5/1Wr+J7uhkHwqitlX7+cCOjAPhwm+ljuO
tQPyKbGlcKL4NyaVOnUx8nAvk0GUWX0cRnIasU/t0meAsStvPqa0S+x7JambSQbjudPCStzrPCJZ
wwKUqOoMe/DRmHMse7PXWRIZJAwg2jpe+n/ZO7PdypEzW7+K4etmgQzOwMEBDsm9t6TUrFSmlDdE
KiVxnhmMIN/Iz+EXOx+zyu6sbNsFo2/dvmpkaSYj/mGtb6URpYa8H6cGV69lBPq6taYmPIhuMEIu
+UHfbzPmu9PWQtilezaM4sTYD54U1S2h39amvDPfV+7CLILBc+RitRquu6KARVcEtQdOtbGyp3YM
ujQpvL6HYu024qPReRDBiVTASDJpb6/d6nL8UIAj0Ym/GeUnSr6VAjTnDkWr4PLyDwqodjw6bQMd
Z7YaM6qCUPoAXJzxm99lCjI+WDfmPD6GnhPQ4LlPeC45DjsdZtYBqjzBzXVWIv2pZFF/GRTHDK5W
lDnAILf60RiC7WZPin8bmwGIXqaLcb5Q/bK88lxm9gHxnV+8b2vVDieT2ti4SK1itiIJwoL99DJa
9Vkwyrk9BTgfinhAjWUf6XpNE0qtQ6Bla5fVcBjNeXvRyEY44Zvcuq3T3ckEK2R8xh48UjQtxRiM
kb1Vq5FeGWugRfOQr9Lh/RrkWp5UT0kir80+WAV46g0zeLfRqX5jcFA2X0xcugivRmuaT1PWM6aK
hpJe/WNFGTdw8SnhGU+1Yxb5A0tFH71U2m8V72nukop6X9u1G8aup1m4DJUCyhOknnpXukK1tqIe
45wWcOeJUaVfKRByXaLsSt9cvPDvFLfyuV/CXHxeUsLU30tN9X30fEroyPK6nW8x9WX3gBmvH06i
Dub8ozezrGYKMJSf52y+b6s1GGkiZgvmBY8GFiWK3dIAxUFyYZL2rjjj9/xlaqzLoR1v2s55p9+t
krz3X9ta6OcyDCZg3Vl48nx1Me0lp9Fbp6Ah7L0CaOR8ywJnzT/8V8+rlFbIxaJ8NKw2WeAS3Bpe
izzIBZHKJdk7zAwJpp2fGUtgqlx9RrAnMSn35r+CTqfjSPtHg95mOsq60lxYFJXyJpS29UBnZhW8
0Tnl6aqC6RYeuuaOgQzy+K9nqf9jkopTno2IhSATTbj7c/5wGy4uT6Zn0ICUyCQYUZKBlYbJZGKV
+9df6ufhMI0hexd2SHAp0Ib/HMvjaluj/lbIvoyiusq4BhNnRpj1b38VViImK2/WIohjfhreT9gw
5i4vyVl0/PGCJqi9RNhi/8FX+S6z+HFVwQ8Tov/FvISnB6/Svsr4YckzZfPoiBkfW6gI4QSYxq0T
pYvTDgd/qtbrYnaCa+Wb9BTQxozHgAvvHWsNpc+//nn/0R/QMskSt/aFp+P/9I3AK3Qsw+APSKEs
YzX7IdZVEorbwfhtXfEf5dWfxb70/ueGt+uvTfFSvP0ou/r+Eb/KrkA9c4Ojt7JCB6CHv4urfpVd
WdYv+wZQmOhvEE+Z+0Lr77IrHG0satkwEevKH273mPzGaTFEwL+x3kDVShodb83/SnaF54z/ofBG
/0Fc9s9PSI85yVoFyTMeV83dpOcvk+V2wDiCPwor874rgX58LYiu9MkFFDbBW3j4flb7T2CI1zEr
hsisx4BeTA1HZfKly7rRGMLblFUC6sEpHhzpXZtLzWifGfmD36TtV0bR7XVnKq4dZLfnAVyGs2VP
JykFrVqdi7dwT0Hoe/256EL7YpKTcVtIgV4Rj9dtVafOM4S+4KELOqCTBkRB7YaHycV8ApA3IpfD
/obxwYqDNHuis6Q783qbX4zT4DWeKX1xpRug/GLGLsvN1My3dCXzW2pDiIogN7wEbj6ditCZIgJ/
JyzsTIeW1Y7TbiCCbvMbSiA5Ooe0le3rCgURGCrtSQP0y0YUWgwP44CKmXGXE+YHuaYgor1mzt5I
k9l0YrNqRcc1dQnnyWwKnN12ZozzAylpRgXft8mM2nyACWDnVnBGx8nAOCEDz6mHC5MZ/kbjrLuV
u8vXgaGeVoFcNspVmS2cVL7t3oyhHd4ulSW/0Xqi1jRk4xRxbbb2V2zjBBtlpnTOzcBhCuN080q7
Pc3GM/EW3h35p92r9Lri3kIIFsAGLRYnWayJmKtSre6XeRu88LzuG5LJuMn5nVsQHbILeij/CZlq
aEQa2NjCOsnUF9JgJna0Ri8929Jlepw6ZYGZHbGgXzjbNGACRxewRg5IZbz0IVwDVmlm8Vl0Uzlf
GJyzJqNLeILcjI0fXnQ98wGUCoR0Y/5FwQXjr4K4EPKFO6Io3GEAdWgjl+iBRVxgdTA2sM4lDWW1
je0nZlvrfORnmD+WpqvYWYUrR2lBP/TO4KljVFIv8CEzfMUaqELO/Ctlc0MRCWqaKB5zgmpJDZrT
3FS+/ZkWLN+BrwUsMcn87m1J93kkey3xGvSUbnQ/U/gZBbMB2EKEOakwZR7CbAZBvERdPgIZV4Q4
7HTAFA3/UrhTXBv7k0sOR/etZMRw45jpMCblFOjh6CsfyNqoOmv/r+fhlfqMagj4OUQVo4X3l6iq
lmMiRmdYjssYMma5w7G+ci5wKK399FaNgZMn5pyrZ6c2vi+EDPIvGHNsFLOsqaNg8mhBc6O2hgOF
G6ufAchnd+bPM3bu0q6e1jEfaxZpFtQH1p/8cprQNodDQFwEeWtEfu86yUKnyZj62Z3tlsE3nonC
Oe8ncI+xVe/dA5JR6JQuPI6XMTcg6szMx+pj6ZDxd6hkwGnC49M8V5tpPIgS40CinMC52SzGybyi
dg32uNSbOIUdz0ykwOjeNaCK/agoPIaacz2aRCvhgflELpR8nNpW+OdzV81uxAnmkgHmG2xjtXKL
s9ajPKIvMKe31rNgHKzFjhpsQwmws1kg2hmdA4jHNhdR3pqLVq8+MHuQ7Oxl5yjv2pRwetbNt5k1
FE+siiFfEIlrv2rLld8s8nbvxzRv7KRTzlbGzD7oG3smXFZULaxqkPfbuUEEGUzITTTlgdis6TZl
CO7Rlcl8OFhuU2xnnczGe9SVAXNChj5MYEOqj4oWvTgAMnD6i40+dBfDl9jpxx11fTAb3ckb01k3
3hfKXT9a2tSjrbQLmTO0KcbuINQAkyZPF19cwItw+/MBxs52WPLCts5IFoF4YqGBfZI1+thYiXBh
zUKOV8xmbX+RhGNml+sAFD7Cgrh67LfNGXaOMAfjo7DH7NvMUFpEXhDkQeTpcPlQFc2cHrrMVk8B
QM/6jC07zA8oCmkVQ9POskiRHRB8nkhHamK00d6lKzvOgZxvlvADs14+tWP2faROVO1VHbpN9qXT
TGjegtFqm/dhaTf9Aj60JH9GDIPLTNiy1Hgflsx27kisgl+Dy7UlYTrKF7rgw1r3pnoIwaoW1yvI
1oVny0/BbRDsJ6B7uGlO5M2eT+pXe4/fGfYJF2Spbvg9k8DaBEZX5JHpLYyNbT5/esaeupIfsnx1
+JG0U9eLH4H1TO330qj65mzG3MS6cJoXI+iizndX/9gN9p4kVa5tWzAykdbGIHY2Uk4k0x+mRxWC
zy+Ab7Gf/eSvWCQ4nLNyuO8HR9kJbaDYwKq5Hdkvk+3XBwVziaNkTgWH31A1xUVWMO48c2vh+LeA
IuuBYbLouEO5aOVTY+VVd4Kp79inVJYV7WNa0BeuA/qN2OtKyUagadXg3FcTbwcWWMzJ50YN+5QU
1RU/7autAJJ+XjFFm8ixQjetE7DbQ/ltW2Yxf+ylt8ClbXzdXLlubw2JbhxmYLyTnZ9f9hN/0FNK
6E36aFZiWxIyPpf8JAgKa/jup3Fj9tOoG6VW2zvk2DbyK85fpd7mzWzKZKkySB+smexLnXO+flAb
PG/CDHJb8BvydHuP4sKYL/I89b71FvkuiUEenTwA2kTWNW9E5t3K1RYvrsUy633Et5d/ddCzyStH
1kN2yUYGAH9FyEVpRh0RPHmsOEahWK3tOngnHhVdLod+JCzOJbQs25wLeJbE7KHv0hpfB+Tk5ho+
BuUCVQoUtXHtQ2xZ4eaeybrPZVw2U+0k3b5FEzYygFSThrCmbnbmQowvhdc+q2qAC50SD30otro4
ZMQPX1Mz6He3M2vCFDi2yNMxiBIhtI83md01E8b2Zqya/CjkIBiyMwKlgQO7yUplOGccz9TEtNeo
JdEugUQCb33ptk9tVeaMOJAWJsGM0Q8fSBWtLJAZkDiucdVaGguTQEziFSEL4sC9DgK6FnwtZ/CU
1CVEH3A0k//ar9Vyls+QXXziFuimcHOxcMiIM9OvmzTmkycw7MiUkAj2HJJZvW5vcTQpvGK5dTZ6
TvnUAhR41lUzVnCxTQJHloDWNyHSJCSXY8N0HZGduEYGVJQo83340KV75tSZODi+N6/JBFmFB7o3
bRN3VOYl6GtquN6b8S1MvRcek+lW04nhssJPV46OvBptqWItiFrmtKrHQ27L7XbtYNtw8vUXpEa5
J8udjW+Z41wGuWZgZ1RN0kBPvkk9KCY9KfcXpb+ODwt2dFQtvjSws7EgOwVT/i5bhxQAO+y4J1un
JLagcK+Z1SOWc+pPFXuLSGkCOdSkzPs+NZYElbN/PoxA9WGlNA99qterFPv81TwTfdjWLCdASntJ
uWbmMTdDxXFK+TR3aX+xTjwxeE5Gm1miWVxas3jQc5gdyBLBzZTlLuD2vj3AVRoYsLbZEy/vmPiZ
nJ8RleASM7S40qhP3ttuTe/SdfJZ/jlIgiz7Ng/bR9G3GChLwzir5/TdWd3mjKX6ElEZJ3zmYoyC
sSNkuTDXT3WqtwHFnPOF0FNms9LT54yQM+p3E+pLEmy81MlsBN5XGab+rQ2w9dwPJ/fK4+I89Zb6
5OuxeSbkkPsDnO8F8yz4bc3QvQ6h2ANi5+5CsOM5b/P6IRzIEcsV33gyp/mIzUq1pDQB9o8nPJkq
Bo/J1mOAxUTaV/dmda1HimPpje9iEggDHJEmAp1umATs8lvI5+iLtIOpd18mygTpbVXx2pXzG2wg
maBZMA7DQnnKCvWprFywwl4Nm7Wq3HN3Jgkxmm1lHsS8yvdyyIHEf29w/9Pr/1nses5/3us/dPL1
a/unV/mnB/n6u45//7hfO37b/QU1LHknEDDwB+Ax+lvHL+xfcArwf4zVqDS+e5x+6/j3sCiWD8jT
0TnDK/P4dL81/HwQgn+W1xYOeZN1r/Xv2Kx2Jf1/9+DoZgFXWLzKOJKxc4HL4d9/GE1lZARqf6yf
8QybH92KCXSr6/qiA5+aCCdlWVgsg/MHwz3/u2Pl91+Wjn/Ps3LM4PtY7Pdf1g1BJ67UWt3YteUB
bV+mT93qpk/QwPowYcCpGIJOhFQgilQM73Ppf0RsAVbZ29YTwZo2jzbtHZZ3dpPWqZezKz5p7s4M
ktSkX1kJFxf0WWSj2KXDpygtdJCHSc46O/ZSiv40YT6DViaXp3RmWkNzh97tqrI3rv4pqNabLOPX
EAtWe9PJ8KWixsK//K3lr11dfR9esoOAPhmT6mOZMu6wUrvwvQEm1u8zMRrpsy9Tm96kLIQZTDF7
KS36w0D7ToVMHeYX56SGOlN9jsrI8J7ykL0B6tAQXUI06nx0af8DIcNv8NNSxQSeg+9OFJ35opRV
Pnd50bcnzXrKvQ8K7L+OImfyE/+kPbQ7AYmox3EobE0kvMVm1rFKyNCW1J8MYm+oLNZpo2LIka+y
BnVGsHGDJBcEx10Dau/U5KO+78nFQCliThg+mKaCzM+leTbwUE2JH24p62Ol3eIksZJbJ8IiDFIQ
NEMQKbTdR+waM5GYU+fddGpUzdHaxt4608S0hnEAJZuIlwV37qHxyWb2I4JGpRlPLKvUXY9dOP+Y
+82LGBUGvVC5gUooAiYK+c0jeqjjli7LjAY4o5JnC+iyso3zUDaS7dEcEPpj6JqgkGZbQYfb1mCj
2mmqJ6Siy/MMtH2L5GqtQWKGzOiTdrac/mAacsyjFfTFFs263E3IBe3HB3OuzaM3qP6xGBfvGdj7
akQL6Q/TqWs71CMGkMY66tI6x9UaAm4503yO8zBzsg8b6sdI5H75JpVq3hoJLTQK6zzNANq5+dtk
rkxIMjNHxJCRGzrAAa/jrevFWd9xXcUI9EC4pcIhWMIdkYPDLmvU5bgb7OlL3ZxMj8DbNQpFWrzS
PGgRD3Y6PklSP2yUC6p/JfURhapnFv1F26zDI96DYTgum88wgm2oK/GXKeWfIwJsTw2u3TnWcF9O
fjrwvGyAgYcoX3uTFN4qbZzEQc5F79NPr00YognMUkoYUzfjdQGP6ZPDgn04bMakLo1xXyZjKR/v
O4pfRhMVwSE+qsvmtMx9dSxzcyIfqtf+yRpZ0cSaYM7LsKk27sOtrZeotjtFzpI/oakNgenTfaa2
sglLQzcfNaJYiAZltkDGcKUmOPcKX2CU24j/j5u5Ew77To4fA0J+7gjc7IhoMsbtatDN8qzdyf3S
ZeH22Q5TGCdslOSti8jwoaxke71hjkNsO6rwfSGFk35Ea9++sLIalwNU6+HJSXGHkZDt+dcWQ4iP
66p5ib1lDu8d9HCfKrnVu64RYSaYV/b+BLMVwPOX2qTahYJz2zmNIII0ZA906A02YehBAElGgZ4Q
/aBUw3dumjmda2gtuTikpVuZR0YbQ1ck3PhVENepW5oOrH1R9O8OL8sDOjZ/fMP3tjGLAn96FXqr
hcIm6JiF2m7TdnFftj2QThKFBfUqj3ssNrg8USAmyHiMUtriuDGQtHpseyPu0QperHmFv9t1Xxuw
Pu7FlA0spxO3J8ISJMVGtXgwCV1luCZGBgrEvWp4ptmRNPVeIV0ZFl8fF4ayn/gjM5QDeIAcvGJW
6R1o01BG8T6JJVGla1X+GQB+lJlHo/f5vRwNNPDeiyehJJ48RjPQIyAEV4pJXo+IuIDo7xouutpN
TeVVN24FKbyjmrdYdEwgz3K4f9AypT0SxeUAwGwFn9q2Z3FdOYR38sgvKBhPfdMEFv0IZF3ggrYg
utATnWnGKvSrFQvVjIE/DnNkvRf7FUVsaGUDBQJFITsGFkETcsYhkCrN8RLVwKau1ilEyAMkYpq8
j1AVHEKZ7WK04AJgOfNPPY27T5h0LRrAm0uVi+fR7Bt9GEdGZZAusSZ8tgo1va+QtD6xZUWGJ43F
fMOG38PdMDM1QN83JfgJ7I8nLEUOd52bm6TIUCtvk8ov59Js3ssqDc7LeR5mEoAxeRwm3H0MCDqk
NxGLPXlFugG9Qj5SERNc0nb3XjHkn3tiLS4MM5+/ymb2MNf41fDiwFtvaCw1P/AyZGt2SLeevWRW
YgZA+s49HhmLyyRvGHvzkcODJfTK1JcQJY3Wi4fX5MRFFXc++lapDlxCaOmWZWCgFQC//9BaOcPJ
WkOJiQq/9b8OmtC5yPV75jckIhBJAqVy+4YMslijyZEYIHBnmK92kI8fZWt6ZWxz0QE+qCv/PtNd
DWWcZUdNE9zzzQN1N7+NtoO7Mezr7CEEiPyimVxRiniKH1SuvTYJ3TaWkUvXQ8V+7OucZsZjmcxp
A+30zlVBQCjjMM8Hc6jpK/qCMFzkkrRmJ92hGonHaWjypC4RFBxquK3PyvY5srpyZY5FoDpxVvUw
YJtmNe0/Gmw2lmPYgIg97HP9GfEd5Xy0dD44hizoSvYYCuSJHWbilcHzroSGH/E183h/osZpQxFr
4JiaPYskqygMy05EPV19fWTt7F/jjWqrxBQbbSNxNuyOtWHDWeEILuZoQMz/Icx1mMaEFFCDcCAv
NB1h0XtX7CpqbiHMJmkk8CVwcwWEpjFe2r/26Jm9d14ujvG5Unbrx6yPRZFsIyAjBnYOA2EkYd1w
FmR5F0YirDjRvXGtZ6ZQAsesjSdiTQLFFPAEsrAEzdJR/0Bc9sfEmaaqPp9Ut5CaR7NKpvDmSnxf
NnsRv2l976Iwi4GRhks7u4g0ZKiYSo9zCe0UY2/ChWIUPuklKio/hA3CtgdtNWE2sUdEOL9i10/d
s4w81SmeoJt+VqovOHxFQcixJp38Vc6Gbx2BwqIK0Spf17hpa3A8wDyc25L0obtl0cYZEXIWMhzt
cn7AqsFS4xnuNT6C9kvY5OrKmVmwxcBxtmseTf0F21sujqj3lY6QURoXwbL4N6b2TKaFa1a89fOm
b9UGmPvIxMf4zE/OmDpgc/PRMMx98rdiwkcXn6ONg4fifO38ruWKCu03UGI9b6eTWkgO9Nxw2uUN
fOe2NL4EZTB+W5EClcyhJeMOlA/ZE6mI/W0Kh+ZKAc35zF9LnjPbod32g4HdAapDGnX46GUijEJ8
hPVt2bFDl8z8rdajOpEGvhHGOUk3ka5B8OhCsuizkjXqtVo2lj4tWHEwP5FdszEW7DowxOZuUOoG
MMGJiYDwARvBnJ263Et3DbNmSzUj5f8cUKowgK84YuAclIyh91KfE4ztHSeAyZIk4mwkqS5bF0kE
F1s8lznqroMqOu1d4lzY7t06Z4mVWg62AXsLxXTEeVLdFmS0vbsiMy62hYKR+YjlP7U88LdTXTp3
4TwH57iKmP2T4O1AJs4zj2RmZUzT+RAiXNo5KHYQreMG/dux0xyc0xy+tU1mf2k4a5Z4ytnIH5nK
cCigCeP7Z4vgtMewagbrnJ6tuiw1mIEjSdtDe4RnS1BaWGyAlByMU4SmLa3JrN6wmiHhQ6lCB6Yw
rE8aj8l+URP7VKQZCTy71I//fJD4FEIKuvkkLSlv2f43YLghZ+6Rv914M3lVCbXHK+xjiQ6Qb6h1
2xtfWeFT08+LQ/TshlciW9vhvJtV6RzLbPK649BYxlvrp8RLBUUmm8syJbsqmfh62LiCugSdhVrQ
ewjM1IaMTZmoGeI0240H/5/E36KgyGPdkJmQtpbJvSRxiYTLFDPuuRrL4bbOVmPEsJFhlCMQrvLi
SlQMte3NDV+ttC6eGl6CR20P8P5pbnQY9T5YcxTTafOSBb5+LpaJX3dgdfZLsImV/NVdm5Hwfptf
2pzc16IHPBVxAjiPo7DSlFFVihIUgsUUV13H91PBXHqpHJNvAsdueG91FdynqeyDj/Vg+X6ixto/
OdPi9tRCyuCx6M2FEsSSw5BMYhsRtbkt6U0sdNowZj9A3zMPxnaZUSM3h5BpYHMwOFZ3VtQUeiwv
pH0mDJtpcGMMSxEpOydRlTfRfwR4QeLqoPdjqkCmxDYDtmZ2wWHP7zcMV9EkXMZYxkxWwk+yCdY7
yBlIknmjquUwszPil6x6P8d/ZjDUpEQs12OJQ6yI28aGfF8yE92ldaI72d9hzNq3tB9nlC4B0rZl
Y89k5PppohX5Dc/yn/HSn/d47n8+XTqBTP/rX97+9Ne/DPLr3I3F1/p3spL9o3+dMaEdcZgU4f4N
EEuhLkH486uqxP0FKOkuPxKm7UAf2P3Yv82Y7F++/9f8ExgTyKXmD6ISPh8TIT4Modeu+IIa8H//
z++sytNP//+PwTz273VHfD+IxTyBexDGM9+h+5PuqNChg1llBS7bVsHBSevFQx+69TypTdE+GdIo
v5RsXWlxV7PxsbkNrT41BAiOV+ygfJU0LMfcSCCD5WD33dw/oLqontrJZ2XlsgyuI0lC+TcmI8ZX
jnaz/uCY+dRHWCFhAZOyiB9mJAX1o9mu2GFCUznzkYjJEfNrFTJYFoGM/LTd5IFNdZ8fUycntLy3
RXspfYOQNvYY4x8RIn+PhOAXg5RnH+ZBGICULL5LZH4cvzmbdgH9seBM1YVZdPLJsmRzrglpuKw5
0U9lWEL7T4kv/vzDo/QPMD2/F9j9+pVDE6UPNBufvzADxh8Hf7klHZufCwAXgC/p9fP1qq3+jwJ+
fv7DQ0/goUNSxP6YaaX7EwxoVcM6Sjhpk4ThEdv+wFgPP4+LMcQiYfbcJX9++eDP7lDd0cMsd+gv
cxa+OQLP6oD7F+R8oiVjHszUY6+6aMIzceng2aZgK1ewuEad2fg/a7H0x2Z1OEgtXMgOOpYJ1S8r
dv+RgOsO4fy4j2Y23MpO7GgSGxM5cyMe58wGV7eszgOyf+d1JdSzS8zcxRJ2z4SmvpfK0s9IcXJ8
ubl4H6kZiqTH+bldwAU2v0L/7DCxiRWMr7DWNBm6oEV8vA79S7hN9VvPzm6LYSbZwwUaHVoqg+Dl
8jDWm1leaebAGxS1RnUxORN44QfHHJ4xJztMTkhOfwu8hcmJRv8qDgxD6JbxBvh15Gc1vp5ulZ55
5mC2Xe+Inu9uw6zO17im1S0PjHesJ0GC4H6NSfqnIls6Rk8s8s7YyekHgtdN59T0Ickfe5KEQb6q
VYSMofq0+lClyC5itOdLl/gswOH24MMSnPhsJADHvRAeWa8xYpTpj6BHO0b+h9H0jgdiPMyDKXzO
NSC3Pz2hBgk2xCa8dkHeXbjDaNwRqIJuMg8snai9Thj6IZL8wM+KvBAmX/Y1xbeZqKFi6Gjl2dn3
N+Y/19CfdybMP7+Gor/+pS3a3203+O9/W278gseN8DB4cEBnUcv8fblh/uIjd+UG8cOdBbbT+P9+
87DdsEHgMCYnC87ZQfR/32547D3Y4fGX5/6BnEu81E8Xzb+8eCy+yA8PEY/QvqaEyQQhCWHl/4DF
gABJl4CIF9Xnri5Oi4tcCYU32LCWkZbwjpNGd0jsPUIuqAkIguC9omx+U+imUNKoSX9zGovAT86T
1U/snrViDHUB/8q0R+cgsMKkmKh2CPOYyGeB0SIIKgtxh6UhurSB9XHWrned26ORHyqVbXXck+At
Pox6RA6vOOnaqwoRjxPxhXs/NhWf8mzDZ9RxtdUAdHxkkN2Hzu0wlTpyzOQ5157Ib0uWwOR+zCWN
EoY/3K8UYUEfT76ZfxZ5Vsl4ChsvuJiU2kvhccLvoeY9ZtfoF/pWcjISbfHNIwFw1g86g4xKs0SC
e2yVRfE++EV5L+FHsBFRCpQne33pxpmly/w4QJf76LQWpfbgjOljSiwLKVuuDjGh1bQykZjG6QG+
X2+gAJlXIqn7ycCC13fqazFgTYqY7oz2QcPSb4GebrWdFM5kvduCu/YA4iWzE3dDSHLKDZIXDro0
8AUz2tHBTdMupRNbbhpQ6jP2lEfMK8NLWAlfE1IyCdCkOMRwAfey/zQPdtORc2SZGHidJXMO7sbw
iZi3MogzFP/sS519h5qpoGWMUa/pehDjNImTYAxWoO13LP8YEgn3BYOEYsUh5NuCmqX+4NKazDfF
wKnMDn/PCPINt16JbcJLdSaXRs5He1NcZW1qIiFzA2fFfydzf00syRbq1AYyfV9Ttt4nzW8UKWY6
u3fFkjdfOtdVnPjhUrYB+q7B14+wHoj3nkrfLk4szsuMhsyfq2NVTGkZI1nDJDTTyN66mormwGyl
fOZhx2DnVyiI4dQudMz+NNtfOqyAX2HkWy5+FjySHMhE84jZ2zOGwmDbMX59BjUj4ApO9ijWy4C2
pmafszBaqEVVo4nA7zhCMKo6VtwkMGQRpYWd3rjSnb9N2IgfTIy2D+S6lj6fm2hc/ETyQS52Fx5X
6Ip+1DUVPoiaiORX+iznc0neDNPa0U8LfCNr/mJa0rgesgUeSSgzXSFYXFhvhIvVPi0b3tBqKAEf
1IPBZNrotX02W0X6rrgLPzhLnb22wyruZzcQX+cFiS4C3zZ9mY3Wfi/qfnwWchkusFc5j2mK/AWV
yjSc2YASLF6bPFuJAQTCchjJZLwwvQnTLOYVF/kkKjWWR/Pi1zyYvJDIOLKuePY7bzWOItVIl4qR
YRbLfMBpUbcsUuN7bkLaakw0fZxOJR8aGMG2RqTcyyW2rAJC3sBW5cQVP8TUVza8W9eqSbBvbYbi
ts2woCch6qXLg+XJDor5UXG2PORy588O+cjsFJyEfAPRyt96tobpOmuUuOXPiz9tsuZzGCXjCyyM
uUmEdsaXPQUE+1OB1YtnwyZjfSQ4kBXd5Ltv2QoRmEkw6dlR3uuQtdpSWF9mu5s/zGKX34KrmdD7
McVhzgfIPzxWlssoXflSfizMmXmmZ5CafAkggTnnNGxLuAsAvTHmzNL88ox5Xm+CWdvNdtScC/VB
kuOGPBZlT1Hcti66MYOO9WYyvYJinYIHxXg+jS9AALHwGvBiHORWZTUetyxrrkJpON7llPHJRwfB
VKw8grnuMTZ31tFFadqfvI5S89weNo5H4GyWfSjXQQxlLEkC19A0WrKUZyBUxxHBE5ubzPIeG6tH
qBwvpeUNj3vOCal3rHbPjaLINdBEdjyEbSFLPDXpOlqfAb5Y6zdE0OLZHpjmQ8TgeDsLHYdijYHm
yHCkmXyMlgZBSkiT5E3ee+S0Aao2cIooA7xCyzgcwnK4zF+zDJHMYcNGj6RYofsjCL7NTUb0FYtJ
mK9fsrRMP4naS2951HlZUmE17wqMzTV3bsFSUS++dSnyxf01jeU/RdKfcT78qyrp/72PBbTdf6QF
2T/wt3Ip+IV22rZpvDFz+DR8f+vTLY+O29rrJUiVPm3U36wfQvxi0aAzQnVtcme+y0f+Zv1wsIVg
0WAdY5o+VyKf7t8oliz4Xr+rljj6sdmiKwl2WhyPyc8QS6eYELAsbAELz0I3mJmsklxRTz7hjP4s
nzkneBIXg7b7MrdN1hyxPWjGRmnmTvBXifJzLr1GDk0y9qPuYttxVoO1CwDYa8cpZXCnBvYUmC22
OUvvK8cZl8u2NOtdCN2H49lG2PWpcpG1XgjVW3NNNydzQASeo5YHbzPZeCOExDrHHSs2iYJ1WKev
SHB9pMB1IzIrSODxZHdwDjBJuOG4el9MxlIQHqhURXaqSo2XhvaBWMwbWnMN3g9vOjh7NQITeFR+
7/nxIBzG1DpYt/qm6Zp6PGHJDMoHUxhuBVx/65sXXB3+nZu1nnnn/n/Ozqw3ciTL0n9lMM/DBs24
Az0vvrtL7tpDUrwQoSW4b8adv34+RlV3hTzVockqoAqVyMygO500u3bvOd9pqY4PdlHVszGjcPKV
FEyVN1lXVsUu7Zhu3rfw3K16FXUuScFe1+fpSxY0ZbxrXK8noVs2fpFhJI8679gVjZKwNybHGY8G
T0w8rZps7vwsaA70wQklXuvSxlVjMT4j8tKmQz9UTfnOtMvjnNvMGeUAsYqkWnlI0KpiMQc1+oTr
MUmVuySsRHJTijBW30PLiepTZGswRwy77JEcl0bs/nTbuml3oi2m+h1jvoDAMRhJZNKd7XoDRlaK
uifF8WpDi6+WaEVY/1aNPRXTLg74SX4OempbqyifCKPzC3qu9CkzjH8DO1LpBVd5j7EJwDjqN8Ko
mo4KiK2QDxtxI6LUB91QZSqtr9K2K4xTR7d0ol3kNdi5hyEivpz0AVvU381B1P7TJMOh+lY1fVFc
O1W+7lOv2k51dG9wRLlgBpV8C8qk2YOTIk4ucZ5MxJVvc/t2WGpdRzoDHBc/gPs1P7g3YYK2x7SH
YBWSxD4h+MNfs8iCYOBGDEN6HZN1aDxyovfb54pSqL+wpGJEoxtRr4MB0zl5uG1ptu7Kabvcmrm9
XnY/E/wgtptxsSGCdrphjlxu+FERsTB3AqNA+chjbHiIVGtITNgsBQGHSy+K7eeKRNp471mwjvJl
5vWRDhApUfp1TxBtwJCDwEm1YoeM5gNNaY4k1+I90LeRJofpBT2Zj0beGhKLYTdNt+kqlWUiHx3f
bZ+TdJS0H7QIMVMzZsa28NJuwxvm43Yt5DYuWxQ9DZQTbOaEqFZH9CvKPugCkxUdDtU1t9o/bb4N
vLR4oRcJL26TFKb2FHVj3b2MCEX6N9esPXdP21+zdlqZ9sCGx7Kgu6LrSbEhRjHyD3bP5HxNIERL
mOBgMC26UjUImh16kuzWBECQLBsE1PTXVYVheBpryHttrfS13jnwLU2ny8hNHbXiWeuQ+K/ixCBy
I2xZOk6oXKcD4rQIUzwyEozs1GDg/pPE3TmgGCj2SdRZ05iBT+GRYuWtmbai7ffQaePc0uJLPEWA
u0TC1P/Cn5ASUXQWZrhggJUj2C8DGjayL7InjgBIlkYFEUYzVHddjETg4jaO7ZbTkJmSaWtY+VMr
s+ndp4N/Iexownge9W+FdMGrFb19m4Xu0wTO+9avKYX29C4JbkxCX9v0sk62WaLZa1+fOsa9Fesn
HwRB7+Toxd6pIrGdiq5fR0SHYBBiPPU8eIMNEBnyzGtAifFI1Gdw1fBnrhKw/+t0NMZbi5yRbYkV
dVuB877ksEPUQ5z1N3WeGPLgO/VPRjcQs/wox3GiTeUzNLziIXZ6FzQEjuufnRTpfCqEsoTLHPIe
Z5Ue23Qj7gNjmqBt5B1uV2xNT04q7XQ5tPTtonGwMZvALzm0tnKWPmqib6bdD9OWFAUkSFmKrFUW
MrlsOvB683y3usIN5awhO7jJWujKh29XG8N7q7qHRtkd4rC+Ywia69U9K4DEpWdqgKCyTEv2reua
by4EqlMEOXrlWnmwMnI5HsFR+N/7MJzEZcqwa921qYLcK/v4yqli54bbPOxtyvnvdTk32EThthsU
4x1VWaCbahWQdsqMVTfkMq+EKHeltNVjz2YfQNCRdrV1OtO8TdEfsyo64ROJ1d0xoG0BAUCY9zYV
LhqQvt2QmGRvSMiNbksT7/hMwNh1jnZgwBWhcirv9WSoTr3p9f7VWGvJDsWVgPSHDGrZK2u8aGgH
89fNLpKEiCx0X1W7dsz1A/Jg60GJ6MWsyvwghuAyCbFuLtLear6JsoRFhlPi6JjtVTK66X1JqNWK
AhoMm5rAgBUFTJbIv2zoHSyttlE3bdoWF+TZUQoAKM2eI3BzB5TP2u08Q141eVFc6cjwVzLRgmek
22qLLa9DuWRpPzEsYesCidumEEMK84ZE7SrZlyPgdVCItr0E3xNsND2OLtOp/RlE8RXcwH1eVf6z
L+S10yf1nVlV2jrmSPdYaYTTGlF5ggV7VKJq93FYRhoWrEz/CXAPlx1sTPgn+lJUZviNGTrY6aBe
weo0Ee91lAt1fag8TV9keLUY5Jp6wciNgx1e6t6/H7yCTrI9vUky0ki4Qa+EXb/deklcXJR9vslz
mgQ4/1OMUKVUnN8rZoKLNmqu8tocLihy3B0LKgz5Kda2WRZY3yiDNPt7VUB6fBtQbXkoOPLqNkn1
maSSVhNSEPKjFxT7zWOM/NM4kAU03FtuUWerTuPoXiKqVwSfkGCewFmkcZPdokbonWfSLLuXkBlx
uarHcNxFDBtXfWPr6OfFzzJoo3HDIpe9J2z5J7e1H9Grxc+ZClmeAVXhMNCzZeuj/Lowyi7aIaIV
q06nvb8YcL4+D20sAYLq1TFF4MNpOSo3DgPzxTAOyWVWju4Tb4Y2Mrk2rC0fntl8EaYBeOqm/TZg
1dT2uFVYtVsROAwpREQfxVHj+DpwaIPu10VFc2WafrVFila9WkMu10WkZtZbn37vIOamy0a3u5Vv
dx6/sSa9DY3zmjMeGk+/LK9kjGdwzenRX5LmGay0arZtKWFml34T8XmCmAZ7P11afo+LJCvz/BKf
DFNVkDbbAvlSyakWCYgm+m7tJ5omF1TO2D45OZrdAspovxkw26/rDp+K4YOcIMS5BI9M4O6bFyf5
XZ7A/nMTCx+k1plPsFGb2wHMKhEUDr6FTh/dR1fVza7rknwztMXblDnob2N6d6BG3GOJL+1Y2H29
QXyTvnHKxz/GeHoXJj1+Mq+lEYfw6EqRfrSy7Lhd1UEd3Xa9mc/iA7Hx+yx7kJY7HSw6QY+hUz6Q
V8OspHL1LRm/3bu0KoCmqfMOpjfZdl5aL5nyaYsyRG/dJd0tZULNZgp/GdiahyKqrtxrmfvhPp6c
4Kg8h0fWRQLI6MA/Es/5HqVWrC15/j1UD2Z1C4WzwKYNIx3BQJs9mkamrYpcT7ddkYYvPZUkeYQu
L1wtRfJQ47BjxJ5hAu9b83tf5CmcrcwcFpxEmAaSa+VsG9KdAqKIxvDK7FXLVCBOAG0yb0qWeZOA
W+DUl1ObDV2/tGKJiMVq98gXsWvXA+FXGGSlWiaRI3CW4vNcojZANSbL3t6XyUTRkKucmkGTJlzV
TIFvRDGIiDogXOvguhNaSn9w222NS+4hi8PE4+EEt1O4kIoYoUjzSZPK+kloUfoif/UVsS5DqDHV
91HmcjVlgFaXKka9tmgIufhhSDc7iHyGuE1+OywJDOLkb/jlqtIUROAshf256u0poKSrrzGvmacu
g2FJIBUa6zRrbh1GdqdGn+MpmcpCjEwL9Euw6Xok2y2A+hQn3gFcEpbIVFc8iYZCcLfCjt0mR3Bv
7bIts3opBog5S6V12sINs8RamTJNVz5U/UvTAhx0JGsoSlf5KBVfaYQEsNArg5MgT2x/Aq2T3A9T
r/uMw+YUjYG47l1YucZtpenjrioQHx46FTn+3IHBoIhjG4FtPOAnrLH8LBFchhJ8ciKGx7Yej6Cu
ipkYkqRQ1FM93I1hjqHBTS3aIJ22rQLTfrVkrxNglBTtNeGj6d4ck/iSrPvgxakzt94HeiCdNUIP
6EymNdKEGW0WrSQqJOoYdO0M31I1XViFRVt2psFtPKdNnkGeUQSmtroPhppXsaBuXISkefw0XSQd
kMLivcYq9wgiL3qhdxStiybunhRQ26vWZH0SNm4obCFwlFUTalfQvYOrvul0fwmtKf3mQ3BedGww
kN5ggp6YW7frMHasNTNiaF2NMPRTZCTOCfBk/0NQUq5xDJqvXVHAX8pjS/cXaeyrq5RFca/8CiuZ
aef3GBryZ8cNKKdLk+DzxVA25W0JyXxTARa9GPVG/24nQb3OY9/e642iK8X247+ZZYOLN/P7O9dQ
/c2U035k8Fn38CnDGE09HKVtYkevHvLfb0kH5WYEA3Zs6ETA0c78eDVWRn0rzHza0bducYPmTnxZ
0T07NHj8tyVaKECYuYUHjg7pytLNx1AIf6+abryjZR6/2zhNl+Cc2ouq4FFs0eW8WgFWhsaqw5Od
DcmtYFFk44latC2clgBheikP2FD/KLzSIzhD9yF8e/UaNcXesvX2MrWz4ECeDJMcl68PAzmt7lwz
878jmM2OslQcuPs2ukTBwD6uhXBcLJ5iTVq71M99FpAItuUyIrftOySs7ILuZ3kZG3CikFTeMceO
ZgOlKDaeEUf2hvUbCFwVj9G2h9aEsrxNlxADLeIE0RN9A3LQG8sAGRkLWso4NuNMyPqdiRuEn/Vj
Xjk16T7F2FPAt0HCaMQPJv6N3vZuGPLD2o05muEgzuFlxHRPKKphOeIS0e1dQ9WULxpIJt7KUUP3
o1KF+dQOdf9Qiimz5om5hQgY3tQ3kU9mx+M0ePumtUrvAmk5gqipQP0BPIoaHzw1w33TTKphw2Q3
q7eUym8pGPSVj8b/ustNVEZd5f7UYRE/11Gq17Dl3Da+AohLP8ml0Ncx3DMyilXyUltqwJfakcYA
hBNbaFL1weOMmdjVg1nf0fjwt1U02Bo+8kC39qj7EgZpKhh3/aAsE1ODFWnLTDc8ut0B4yw3HlV+
0CyzIJqz8vpLIBx6jGTb8pKtQt628Xzgq8S6WG92oFdbmAiokpH71mrpUE3R2Pa1VQJi4x1LEk0Q
cNjrwXMymLIEGSYbjqdTv+YZF3AK7J6ktMGV4yWNnYbYSiAU9wXbZboExQfQYdQFSGu9rB4GZUao
35ucrpeH/dLJouy1bQQie+LWFq1j3yFj7Vaq7bVXvc5wZYwGrYDJGO4IajMvKVCNFf0pBwOF1E8a
arUbkU75VjI3wBeZO0ca48Od0+TJiW/KQUzLEpjDuqrRNYwKhXIG0HWWHp5Gl6klkcrlmn01xq7g
YuOcrHE8Vk0FSB0eP+tTwbBwYxUqvoVKHS6jOk+9Ne50iVS+y9NrG4oTszG/sPSjcIgzApCV4YaZ
9MFwDthTJv1WpWjEqR6YE17Q7QjcVcKMM15GQ2u1sOoMzbhTZV0E1wTttZzbeLJ6sAwyCU373cym
Nn9pIV1am8RSFaHZjavgLigbqOq3yGX52LVJEsbkQNAT958aq51NDl1l+9oWtT2jE7zkeRhsU+AQ
1nXNYdzc+06cYB5DKwFG3us9/yIk63RCvBhx1bCxnEtrKN2ffdzE3vfBJYIQdX/D4rQuasNWl52f
OdecHMz4gURnVOSA5aN6byKAdTdhW/juEfDZ4N9YkGOKDTyUtt9PPUvlZmoSrhoFmfUGjQa7PvYb
WB5IJsjfgf0IhEs4nGyhI0OC91ajJX1B0KXD3++QZBk3YRaX6Q4hMuonrt2ASJs8sQ7arrkw+7CJ
Nn3GNnNb9QT3baJEZv5W522yjl3tNtOFSpLR3FmJb4Q7+kOZc5HCCG+3BrL4eFoQQCH8W80luHdV
a7rmrjCvEJxAp3Ds9gH+p+Z61Bq80mSoheM2RoWmbaDb5yAKagncIo7QJW5h9ftYhcdaFkxFBtu/
JJB5zhDhGKU/0Eu3WXbzuIXPDdQeAIvDKfHaI/zRW03NRKP2/9TIPCudeeciasbxUuunnOrY/EGw
YXmodQA+S6CFxG27fl1cOgJPMK7CbnRxdHC2Wmo94Cw8ZJl9XQ+YqhCq0mJmtrIKK15PTifpbjL9
rd3jGFqkDSrfpJ6yLao7uQT1S92RZfZLVAOi7ZTuP9DGyBZSV86+pXu4zxIpLuxxUnsf9/nKl5zi
E4yC61CqV5T6EdTtFla410J8kdWR/qtzb2WuuupSyotF5zsdpGmObldDk79V/vAwwCvmWu6TGtF5
xpN3iMr6IBtkqWjj6Nwje1pTdWF5DnNvUUE8WKCrR9rd0NEK0/BRobVddDFYCQaXNUAwTW0ac8rI
kQzCbTjU2s7pmNI3JiUYVPdFkvRb2A/2unGrbFlaU7/xMx1qvdegm2OzvLZqAPOdRJO1jroy9PdW
jR0Emoee0FSZ43RMyPZuLqIf6N/djTWwyiZJLUZvCSnb0I+TmuJdmDoXWlcHu9gosrWpheMGnsdt
7Vo/Ijt18gVknuomcH2x7QjE3NuIE/b40uR9k9jlz9G1w1PNoQz7dZml1ynpujiU0D24OMCOom2r
Z1PHBgWEJ91T4zOVL7nc997UOTdZubHKeKcuoFMNP3H/F4sce1i6sKOk2/oMXl/CuLvspiH9Rppl
8NiVmr3itOG8GtCXX/QsomXJjX1yauqOrg6jO0JlcXYOojsJkY6IRNCD0y/L15nR0WrqYJ+DoVcb
Haz0Ri/DRzwzYBiZ3II8VmCncct4wa2GVm9X29G7Sfb3PqrGK4OGItNY50HkTJlForFUV9CFzbaD
4zTgju/6eC/CzH0pLBd9AM3xSmYI3QxwUIgzVuBcH1vbiBc4hcUq7KnWtabyLzpHlddONvygpNeW
GPBoefDiwaxOApTxjL1tJqHNynHaG2qwl4yXdgEQkN1niK9TxjeAcqMew2eYP02QhfN1agq8bVFZ
3SVNhHAbo2h6OxXjjWgnki2GVscs2Jf7rCVu1UzzAS+lLlZjGokl1Ne7OMw0AnU9PIw+r+w2QeP5
o0v026kxbsdmfBiTBBoyQ3fIfk+aowpCZO1dJPRgVyU8V7HRP8OTmI5ROx78oZvWCDOhMYUlWJMZ
sd9hzT1muTscBLDRRU9du6+kxrmnDIeFiCyx9aY8OEV9swkqV7xXXkM5R0bh3AIGqWlXNvocQ72C
9qTLQ5Pr4FROtXQJNi9S5iSymWkQFfVWbHpbjo0mABFAISh4gAPU9hNraPfclv3BTDt/H8GwWRot
vM11WyF2WjhxvWu84oBHDLVeWCLSHjKDKbIvrH7ZyM64wnIObT40GivjBGXmB05uebgSvC/9NkXU
d2EgczgZNo9tibNm5xkZwKoufSz1mD1V+eJBTwU0fG3MVoyX8gMRJlQpOJ0Jy80fVGA/BYonM4kA
JKdGzvLtiMdMTibetWg+scWwh6J0pBsW1S7+BN1+FKl4LeywWiWZzRHNtLMttUC27qLcujTzVnvz
/EFbCFlEy7LH5DmFxUOZ8JOiCG5dELLUfggd5cHuIEybdRU8TqDcttXQ1pvIMZjkJXG1jEI4Tx3z
w7VCabkKugz+GPlJDQfH2Lox6rrfNrP1c2EE5bwRjMEbB1FqDYnoa2ACH7IOQmHDElUeenq/iCnQ
ASd+9U0oUiGcgMZ1DDZlya6T7xwRweEx8CZiLrLsXRu0W04zUDlhkZgrBoRjv8776LLN7PZAc5A1
HAzLkKf1zRjH1gW/Yf4OxsmnwUAI0gJq6gMqp/qS7IvkPiwoNhC6DjlfLcYoMTeHf2poTlYFiq4H
OerRqjUTl6YJo6NVlob9ctKNlu8rtN48qpJHdu+Y1veBHvJe8xC6QtUjgmc9OODGYIlhYlWtvJuJ
XSuUay+h1FClQl3zY6TWfWSs2kTTy4XMTbvY9o40DqRbNI8+ndSLArQUVviwvGG6jT9CixxKdFpp
Sz2CjGaAK/pBA4MiWku2HHnEURpN+jD5uAyMKeehraI3CMbBiqbUjci9m0ZLXJYjf7CXQG2nVVzh
vgVMSiM7McENxWGDv6xPcmoQ0hX00n2N4kZbZIwj/HUd2VVAtaRQglZmGhtLWUIGVmNAQxhp05JQ
KJuqNpNXpAn0NIDMGog8lsl8gJ3dFLb9D73xZpwka1CMunhTjuMI6CTVd7npMsmDjP/eTjnQlSGl
866PF1EttCvWa3s7jmzNFKvaSrm+fm+bBuaJse++0Fd/lFdbNvBSYBCmjchRN4XpzBLa3+TjVRb0
mpGD3Utkt+OEtknGFkfkODp/M6bONVBPYh5Azw1r8hcV4/cL+b3VJ46fxUtl5CYiZmLVh4vRmrCt
/iaa+ESW/lGvCQ4CFYThCNMyhG4hIJ3//m/fCMkSdtGMdBiDaaqzLhDQwV3MPP8Zv6OukYNQEtiI
JS+8FwQcdNs/X/5cdDxfHyyFIQ1UxzY8zlk2/9v1+8r1/ML2onWUayZgJNqw5sKKEC6YoWPkG1dz
vPIJ/UTcHfU2Fdc6LgbYjpWF7Ju9N7wMvFL3jqJpa+vfwKzcFxwLs/+c9TivRTmqKAibX5qPf/3V
MXqlZ1T8bP74T23fC0il7/X5P/ThT0Zr+0/lzxww/eEv1jnmz/GmfVfj7XvN6PW/lCfzP/n/+zf/
1/uvP+V+LN//7/9+Ldq8mf80mg4f5MbCQx/8P+uT/2mTgTpc1z/a33XKv/7FfyhvNGH8hw1RBfO1
TsqHDsP5v6Q3GtobRzjS1g1b5/9gh/hv+Q1KZdu1kMSQAMnTT2/1v5XKQv8PT87WGQr8X5Kd/7oB
/3zK/6RT/khhsXjOwK+4KHgcyfDKlWdP3YAUpRN+fBXoKL3onTfkP9DM1Lc+/9K6HDTFbqzIwf7t
Pn3ysp2Bif9xXRd7gWTuB6FEzOvLb087ClpQpGV0FTIDEcWxw8YYZk3OwnppR9m7mcp17UcEgBjJ
09+/tMSpjbqfpYVQw7NLAzOt0r7idBMZ6oJTatWt8cJNG+BllOUmbovg6E5RgZKvBUei23bfE7Sk
ZLD54pN89Bn8ugmmjpsD1RPSLD7Px5vQizqwTSYEUU4WPQYOCGGwvnAPLUgwxd3q1pOAaUBR+dIX
ChBVnFV+tRRemmDAQ25zIWOkiwvyczAk/PnDffJgmJJtTcclhM3YODNO5R4z/WHyTnQtRL8wUzfH
99yp7AECJ4QFwSpaXHSyycsv1uH5D/4XoOcfN8UUNtu4S1ve+aWr/+3JsLAMZwzEYDymkmNDW7wM
hQfITA7RgbpQPHYEdFxrXlV8Y2P/J1Dqg4Hsd8PY/OP/5eqOQA2H/oqUzzPbUKabtW3V3ikOVPgt
sofmhQU73AQN8q0/3+D5zfrLlWYEE++A9LALfPzxiQgcqknzT35o6A9MbqodJD7xxUU++zqWx5JD
krGrGzM/+vfXrCtIvoHNeAp8DlupGXB0D3R93QAJePj7XwffxIyChgKGwPDjldJOQs0zkqtW2O19
VdvVFalp1f7PF/ns67gQpyWCd8hUztk9axlVSpyhVyj/x4rTAO1k3azMW+zZ48WfL/XZz+NR5ZCA
Pofwnr+bqK584UfJlanw5XVNCEcELhFTr3/jMnBK0NGZPG6zsfL3H4i+3oh+PuJmJdN9nJXBZR0x
V//zRX5F3549axarhwH8m64QuraPV+lLDhNINa6KCBHhiiNhhyzAr70llZ16yo2suevlZOkr0tfI
/YDGwbFFlVI4WxJuifr58+f55N4iE+L1knBO57ru48chT6SwstQ91U2u9kkwoSXRkDz/+SLzdzr/
zp4h0JVSqpq0Dz5ehN6LwZxJnCT2PBwPYInbIn8M0+Rl8NQXSdeffCFbsnlSN1I7Qhb7eC2muijL
rOHU+0mwB7w1rnSc/l9tF/OfcvaNkOnymMC3sgWwhI9XiRFae2SxnbyxkweoHLSiVBnOAnC6Iybp
eRVDXRJOxhB9EoSeJ8uetLUyY+MSAKW/l8ga7+lyxzCIAzRJZJgNS0OL41ur9fIvVp75w5x/WEfy
QIPQxc4rz26/2cqyklKebElkHQKw8sUOLNRYI2coDr36Tkf4c/vnn/yTrYN941/XPFuDGhSMbdyY
p1jymZYR89plOAzZRekSBYZKCbwzjAxCPQQemUu7trWbP3+Az54D5NDIoud8cHzHH3+htqy9iEXl
5PjE/Xaaqo9DGEZfPGxnJ4VfOySvjStQbesciM5PCnUh8JA1+om6wjDW7VDIdiVDYRKoM5FXZmV1
+KyVdX3XejNvifg7dyaiuPnajElyWmXATRhWaojPvnixxWc3gJfOZXG258L17EWYhIxLrzJPPMfu
yldFeCuaKMUqEsv1lKjoW2X0+UrUNf0S9vHhacgtsQ6jLuL/ed51hGvlJ0KB/otl9lc9ef44ehQy
OhshL5B79mh0UBr62tNPLcg+GkoFveg06bpD3dVEYWLQu2tVXTzb+VBcKNVHj5A1EZhEVT2iRaOG
X9uBkvsBGzn0Mq28//sPjgdKyOOZwcponH08u2xrnWPCSVNWvq1z8Cdx4rZfnNk/WRFnOT+VgGnz
G53vnsEoAqZb3SkrmRKuqsYMHzJ8QNii/cbcMFXNvtiuP9t3ADNIvhGPqktIxMf3oZy6XpiiPg16
21yIJpHLOiHXUtm9vO6Rr3iMoUPI06Pei6MZiWFHNHh35yNv+Tf2HF5JyWvDUJmD/llhxwi1oOmv
TinCtvUUtT91OaRf1Ayffl+XylF6Bl7SvwSLNzkSCfrCp0xJa9m7iANCVastdEDjdg7zZOsN64pC
wi8imE5EsjJBbUJ40kr/4t5/slmQIMD5zjLYFQBsfrz1qlGOos94wqFcLjMpUMe270g/X0gpI6J1
2taO8dUG9cnbjycEmievPnmTv27Pb6V7Urp2bRW4MXrY2lrJhMePTQb4zGgWDO/2Zg7Qqh3lJUaC
R21eJ432xhqbNdrl72Rgul+89Z9+nnkh4pFH9TMfoX8vribDrQjzzU/kP6s9j3e+8kbE1X/31fUE
GzKn+LkCMGcHze8X0fJA9aqoTtkgwwewT/W9gMr2t7+JR19K8ki5+IDpUX28SCHIEK6s/pS1BIIZ
vZ0cJqICv/gmf62uuYhrGryxHkGH7ll9kWuQPi27R5/Vyzs4T83en5g3MIK2EAb9+a79ojx8XJA5
lEDloL9hWqxFZ8/naOtQBkKFLjbKxwX+7uAmBOX5zaiHYVr3A31OWEfGA7m/7X7g5PKDeWJ4oIF2
DGYp60pzSJ5dps1ABmnfMHxZ10Zd9qsvPue8Lvz+ObndtON0b+6PsEL/Zd2wLB8IpTwV8cCguAFm
OsHr7KILC1lpjkXRgssFBDJjDNHXGv/LEHgXQONP/+YzMH8Szgm8YTjKET2fPWiJMZCUWo0nKH0g
HSwnIV4z0r/4Xc6fAS7i0mu1hMkaRsfqrDQfXTfQSIM+9blCX9fH/dEmhc8c8/gfdr3/8aAt5i3t
7Ma6Yj73zmZ9zgFnV2pVZvQNDwAhDuoGzGFsLWnSOgfa9sYmAgix0Efb2ao+vFF5F2LC7LX3xqu8
A17r6Yv99y811a/v/a9P451tD5GDTkkWzQkPeH1kE8kZVPbtta73xwor5xquYPiQ2kTQtMA3SgCe
m9EdxM6xA5kuC6Z04xc/9/z9/3B/vLMXBNJcRIa3OkFx0hHnCfHmQ0W66Xuavn7C6KShl71GVkLu
XFn93VVtvh8obiElSCkkPYqPCw4qTGJ4rfqE1gtmZtWgQKyt7IsF5/yM8OsiLDUgWlB3ebr98SII
IyuVJjwCZSNvi8b2N1BbjlINWx5voqz7fLj84nWe79r5XTVwOzr0T2kiuGe/c6qRruw11amu0dZB
S5PyMqvH6c6FAQS/meZ5vpR6gS1EutFtPKhIrDg0m2DbGB55X7xtn74EONx5pTkKO5QlH++AEecN
3uqaE0vgXUxdRjOPrKLZmh1rT6xvYoEExdl7OZDowUOg3JK+uuFgkF8XWVn9+OLuzDf8/O5Qt+BJ
o0qy+M/Hj4OfxS1sozmhIdIgSBRo6UXEgJmRnungTM69/ljgyarWA60g/PEYFt/RbTXVQSsBuC0n
E4/+Avl/u42jEbMdIjXRHcysSt6/+Kyf/ZIszCyJLIaUOWfrB7uGXjDBPXVOHhD4k5jMdV19cvm9
escjCB6qIk2MoA6rpVfrzXULjvbdmHpOvvySmf3FTnFebMwP83wsQ6ZnEV92vnvCXhgCuytPQqsm
Zsit3m9tgXnw33lkQJu4gm2JsuMcTgNsJo/BQPK9CURdAD8CpphAdqWoSnJ36SdZgRulgA3c2e1U
MchG8LYqKyM9weJDO+PnYAe/WKw+2TbglHPyk8yx5jPpxwfHbVQAuNc71u7oXQa5md50Igy/41Xt
7/78u39ymxkDzmB6ihT+e/YCOyHQLD/VjqSHAclC+LQekkr7Ypn45D2gy2gwhGP1o2VmfPw6DkW5
30r8Dao1d74/AB2lXXyTJAAZMH/k6e7PX+ov4xATSA0oGzFbrSXF6tkFc4LFMsWQFrZK/aSrsoF0
CAYbvIjbQo2pQxiBmxoBHRPzuIPiawCGecs7rCJf/JKsO+eLADUZ8yZwaZyT4YOd3WFOT+HQtuXR
CM0pXOKhrAIyIrTmaVATKcZG0z8AWmMaESZUX68mIp85OalqiBahdQWdERurdYwzHyky2RMgXiYf
LPqeiNop2UpRTNqjjoF5OoxVqh/AsM8BlVi3wkWr4KiiNcuCbintZjgJIPF34POrV+YBuPMsXWRQ
Zhiwq4WDd5qk8UELu7WVOdoLCfPJDeoHFGho76rXptYDTBrD+GrZNdyVAgEHZssodXbDaI3Gnty1
oT42NhlYm6q1slcQlikBgDRD4xXGlfa2NoXyl17KCWMhWum3hKkELT4fKZM3J5cIzPpOaLcwJYoc
9RnUhoVO8bLHfdU/l7mB44z4p6kgaS0hEd3pDOO7MAJZInCBh7AIMCJeRZEBgY6Ly2QJ5DlvUTh4
6Lg8rKe7hlwiBZgsDkHFoqqHRsOxmSVti4BclGv8jqjsV42K3Oi1Ib4HhUDALgIzw2Q/kf045hsj
cUm3LTzlZtusKxJvEXddmFhI/lwHbErOqVnD2G607k4xqbaOPkK2iTi7IRo2fgs59drLO3dr+DX/
uGcq/NkwNcTPPI70ftUYPdbkbkqQczT+DILW5+UZ0VuPeAfz0XTKDFK3kSARvo3OAfDfStnpwA+Y
pIWFgoid6qGJMbmsYvTb97KzFMExJNaS7YerFXsHEjl06pM9h5c1wRgjb+PXWU1eoG60zGDbxMUp
b+w+leJk1oPDGgisj5huqxYpRLO2Vbv/x96ZLMeNZNv2X2qONPTN4L4BEA2DvUSqoSYwqkMPuDsa
B/D1d0FSZZLMSsn0RndQszRTkmAgAPfj5+y9NvG4K4izPgsRLOWkrRl506ZJiXqxZbsac3iSUWF9
wcWYcQAy5g/daNfreWt2i3HEcK0QEiHAvJbF0jYJkXpgnKsMJdZQZwD/cAmWbjwQjWslfmF5twtp
cK+zVfIEmUst+3iUoMLjNJoJQe1UhPmLUShPNRZ5bIBOHwKb0x4S/gPocSujy+tMNuwTWqnJNKNx
ikeNaHFPVkNDXg9Jac6lXY+4q0RXZo/EoQ/mIYN6fAcJZr53FttvDi6EtenAwAub+4yX5N5E/sj+
aFZFjlamn26BT02vrI7BHF6cLkdFOUf2Z7+ahXVQU2Tvm7WAmOc54ujUkKprPfVnJJ7lzin1+DWJ
JGIoBlRcvvGx3BAXQJLBfSFb6zJwXONC+hnBgUGPJi9uQjH6p85oh/sB4waipBRcfpEXEko3zaK3
gxm2aGdgesNiWeHRxWsme2yr7jSP37fU/5JD/kVl+WQj2vQRP3QPmwDjf/519ai6T89kC9v//2/Z
AsAQk7KK3Zam5NZ++Eu2EPxhEdoSbJ0IZsS09/6ULWyZM7RD6Dy5PvXA1g35wQyxTbhspumZIHFo
BWL0+h1kiPuty/20VrVBuDE9p/JDOOGBDXm+R4e89Ua7ZI9s0cZ6QUab3VwLt1wqQNjAbk9Z0Zak
QmVDw+gTtA8oo1jMxNZjlETN7tXFsS5sBHLA+LN2XG41B1GRXmLM8yVEAXKxNsRSo742nMXA/I1t
Fg73pXaMCA9s53RueoIyN8OoRQO5gR992UfyXWZXiC3dHZrIfFY7aRczBIWyM7Y3bofcPxvDe9fI
OlyaeZSbQ3uF8twepsO4evV4pxi517cLw0bvveN6KCFENzvdrR8UEEjQcJjRY9FETXlO7kYAbrEd
cawThggDqwqyqj4UDUPec6w5EM/maSDPcl5c9TXNja0Z6dqTuvMcshFeR6M2hxvhN/WDITuD7CkN
OO3MbCaTINLQzx5x3I8SQq8tahRuLRStIAvhRHhrSoMg1aBC3MGQ/c7rW4lGqUYAhruhnQ4tfeHu
Jpg6Tq/VJMoNarBUxtnAwb9+1ZXIRpNwkqPPPjV44ljATj3r6dxHyeCCE4GoTaReXNVIm/CvYFLd
knGu2HLMDL24mr8yz+nHT0SSVC1IBU4kFxxWsnsD8wMuj9BJP1mm05dYBgqBmcgzC7Ty5AoufbUv
TCQej42ZO+457sk6/CJhfZXvoxmg2E0gcBBcmBO/aT/2ZG7s84md+5zYEvfVpGsRHtxQzR8bG7f0
nrzgaohL2qKvDRIMchQtkJ3ZSwY7JcKuxakoshz7nvL8HF+WZNOCDht6HzzoSXf4LGHNKaji9wOv
WnXAXUEkZqWy4DYA4+XGluv3y34BkO/s+CeSWLIOYMVkhwN57+Y03VE/FAXEhdYjei431Y0KNHSz
uBhbPZT7AJylICyurXOOlpWjgApK2bXHtsCGsIUZReeDDTE1rkwq0H3fy3q9GtrQUHvAN6EVQw21
PAY16EKuUYSQmTKhJX/DMUdcEZKTlueNh56VuCH42zcBdWy2y8K2wAonfOtDHY7Sx3NjrV/NSYTO
0exdXhhTGgQh1cxD3N0ymPXrRmhscFobHvERtc03bWbukh3Jd1OHoi5KkC55V7+uA/1tczfg52aF
MroDY7J1jWefeMt4IZ4TK0wEAyb2+kGpY+etocTvRIjHccTMjyEHLf1DoUziR4y6i1yQb14qnVOv
ggDdsY2svQI9kM79bgRnne5NzUAPE2OdRxuyUBYn3Xm5OiAQ0G+ka+cNiDAbg1/eCYNkt1nKRHJP
JqCBfgP6I/ABOzTprAtoQbVxWdtOtuBqwssfS4y+ZWKhA8LcES59CGNGrHOMz8m6Z7nN7tAoAxfE
CaPCvQ0R372nbOKMWYyAGq8LwxzzXcbhD2uM5uyS2I1l9ofSyL38/TTNk8UHEBXqwhV9Kyr5xnrk
Lmt9O3e++4osDtp8WmOMIUVums42NfR+bNvw0YKJI06ubqB74yiCt1aGLhY3eHBYCLLCnp3D1Do+
3ju6RiDwBVmrQ6z7uVVnxdxNmzx6sOqDDQQ3gBmJRm4zF4e2+GA3XXthuhwabjE2990BMwa5Ly4+
E1wjs1E8rsrziMINWMkxy4zBseNI6aDCzeTXoHfts4lVXrzDuWTl+9AqZHgspOtZl9XQtkPsaMvK
jiOhiO+XNO3u3aznbpUaTN+lG1grGvxgwvvVTG1YHtTsaR74xqQwKyainTht+SN+Vz0J174qayMg
dKmnEHs7iiB4hCRTje96IyCR0OHWQPCZIffceekcOZj+gfGc6a0GPOEsmqeDRzYM4Me5M++IXaYS
9NrSL89zdzDNA3W4/XHKHZwiUYUCfW9hgXIIYs013x3z3G6nHBIud+6Cg5JlaV1RH490mxMgeLP7
BWOui4NWN9YKHWOyqmxeYvxRIUQ/M6/kcpuX7lhCNGn6TXDsr5j5eD9XTtKoz4qUOjdWEGqm87AO
MqgU1VoUWyCGP2A1I5FXfQyzjFABKlWlkKsvtcIYahBUKz7bwxxuYUJ9537yq858Az54AVGzeBNq
9SQympSFZQpsGdyAEcXb1em6WQ4kuAyQc0vCUM8IiKXEY+fjnFBOZTPeTowOliO9HvbHnaumER9g
bdlpu6MyKSf4v05lv278EMG5sPVa7ecZZyupMrO3Xpd9btEkQNdHSBUEESIcRvazJECM98oNocHM
ccWxJDuZmbFaRw9TN0FW5M96lw7yuhF7WBZW76tuWskcJZuiAHFTRx2HeFA+edhTtKOKH74UmbF0
F31FuwrpcAoGoD2knhEOj+HatHNIGA3Hi501FS6lfw8Qsn1b1uVMdmuzctAijpsvV5zqEid1vRfp
otN5D7IiX65awJ9gk/K8mS5cwuRhqhqL9o+u3RR8cWuuTHdJMMuMUAPZ5Xqk/ClgzD2iU5sjeEdG
xsgpNDJH+IsQuWdMjfPYWtNxsY15IdJ7rM31xKObsTbZSxTkV3XjbACQwVv6qwly6XjDRECTHe0Y
RareCXJrvMsBALx9ZY/kx13kRjlUtyG4JaZsmPqARPuqW6db4bfGci9TZU4PJFaDbouhBayk2xXz
UpwWO5MBG1rRKPXaSwNf9HEbZM7XDuFKelH32kC34BET+pCCppB7WETB/TYqu+LGBetuDdz2o0B0
Q1jgKgmo/aC9vo7ilnSz5SISFQlJBdVAdb/kKp8eq2loPsp2SMUZ8IF6upxJwatOKfOoYt+CGta3
VSMmL0GfH/hnFaqh/GLJHLc5Tw0SP84CzrjD+4YnnafQLDL1bsb6eaeasX1Ag2XZb/zGYvTbhoty
j2I1RXGWVd6CgWCG6ciSYsOKtiewECcr1IVxX9d1p19rQC5YjHQjC3VGtLmDe27IMeu3g9Svc5NF
f/+t2v/vwedfaCV+dvABGfxIhm/x9Ozz7Ud+wBIhH27uSQb4m35poxv+CDVwOMREyFLp77rb7HKT
xf7JS/QQc1Oe0jjz0Fnws3+efQw7+MNBsghLcVNC0Lr9PV7it7nAk8OPzymKh8/hbyAhAXjgix6d
k02OLYANxjAjjlKIe7pgrIbtxLt2VB6VENryYB/Rio2pXtobQhCKC13K6j2Zb7iFIQt/MhAnVFBa
7HIXhJW0Tx2C7Gk00GN0BYkjLfIEXebvwg06PxUfyU5yDl7pniM+KmKIMntCmEjh9sD+BHB02vJk
L+ow+um4Y1RwAa3j/ajkLShlQHshbBCOOfPenpp7Z4Sm6+A3f9sYpPTlZrmAlBmGxtynBNlj8623
+MWysdPPjGBmPD6kEXV3c96SkJ5bPg0R+kbhHXzEfO/VK9NCw8sIQdKmvM7aoElmTHC37E0TOXAL
dvRjSH+DjOPJk9lbqDTteE+GtK6px9VS7AedW9NnwE1siUY/4ZnfHBCwm4zIIGgRKiwBNsKycjo8
A2qVLrfkJSMrg89a+9X0bnQdejLEgPpH3MwT+ChA/S0gZ7ABcSZG5tuup69yErtZGkMM7Eo4mnxB
ZwmbvTDS7B5Kohyvnbkdj3YakJDcQeq6culgvrXTKdqjg26udG0dufYrYnrXOEDUQhoOWBFNR/UM
4lt2yaOz1+Dz40WUZEfQYTpRHTK8tvv0TEJuRNoa07XbZWN+5haLewC7Q9qzDNwLaNR7sRGizPJi
UNU9UtEMDKwiQx5QYLEhAwOrqhLTKN4hqcqv7Dwvj6ogeTzB7Wi3u2Fx4VxTi0CfDZURNW9ys7Ex
Jw6bqhsmVERMtdG6NAO/d65/azW7EV/au0F9+TJcPYqXBpNnzpV/9Kps1/vT0vJ/xIby89Xs6pH4
s0/Mz757Wk6f/+dfLDL/buT4zh+sFugGHATggWVGNGt+JLT4fwBVRRHGoIOmjcmi9OdihsdkE+jC
zYDzyvh3k6f/G/5KJwcak7dNCBgxfzO0/IYD5YVoigqBeRlTPEZH25z5W8vqqYBmLWXdVmSPJS2g
z3NDghn3QUzlO/oaROMhuThwHiXuG9F6Q+d4LR81GLGvUubL6ckucPt9AX2q/n8umvr2p6Cr3T6V
xezHpUX1TMvTRrDrwqCgrOyy/syzIYMGECnPAkFBnDRuPrwiMDj9JOkS/GKu93zqwiaDRYihIXk4
iBwsbHnPL41r0NC9s3YQnfK3IArXOG3nL+UM/jmDvvzzz/l8iPbtYkwpsQWwyQGMi15cDHeX73EM
xBJguMtuycdHR+CP/P+5CL0+n49lEib9/BPlEwFutWcIWl6FBYConKjVHOfu51fZ2nx/7YR8FIRX
Id/UpiIA3fNSRiL6aehaaxx2IH5eecZK9nAm76Ng/ZJZ9PlXcQrB0dcq+l47/aN+5Zuh4cWFQzqc
Nn4EKBDIJJ5/PKx6ysgGf9zVXgerfJScUg6VDuU7IJAk/KQEnSBC7khpQUZ1NRtddJ+7NF9iOXUp
k/yyKXcpfnmGeVKHb5bFiJxENNH8rnBIbYldm6TL2CDZbOO/2gx0Ip+yOexn537oQ36bAr6oR0Jh
E0UiWXqS7bISpkN1crKJfOVQZ8O1iDvwc0E8jVkYnSL6G3iPlUuWQtQUxtu2dN7Se5LZmaPIy4lR
QATW3iu3yFqHqoGRk+8N8+8+gHzR1hYOZRG24uFve3HzyGEwKhqhu6btqyvDTIlIKhja//zZ+Ns7
hXsDlRkqaN5nGtkvnsChmPvGGsitpMsJixiuMS0oDqPEG5oED9tt8vPrPdezbM+i4/NSOYCCWHA5
6j3/VL7RCDKg1bBDeMI3N2JN58hEsLIgFJCMAm9nLTL8/Q9JIYjGHkweytOXjqUoygOXtHFYCNV4
2ytRnQ24q6EHRLftAnD95x/xbyvHto14+HssjxX7+/D4icRz5eGYlBUSW0SXOmFmbe3GiAbWz6/y
Qo7FnYyYHvDdsQZjHLf8l9+cJexCs3DttFe1HxBe2B79aMHYEkBzeB9O4tIYlY/Tmm57kywcIQ9t
4QLaQ/cT3PvL5N0UvcOA69sf9ls1xj9WDk8Lh//300rk/2CNgXDjyXf0t1HRzZg9tp/RE/1VY3z7
iR8HJm8bFtk89ahHTYoKVunvNYYd/YFhYUNp08UzvxkCfpyXXPJ22Oo2TSVVBssA3/G/KwxC4Hhr
LTwzmxebHcr6nVkR+q7nmwRced5+jl38HWjAaQ48fzH11tJhNXotJZqBkyoGcOOwnZHO5dlsXC2Z
upM+covE6OpUUbl79pXXOWAml7rDTKEBkzH+gNMAoRO+9XGwx9pL8sWiLMCXvcDHKS2dxX0DJo04
CFzSuxwI13uT2fZyQgrOXCTMkKfHQ1Sk99MwTJyEwLojKzDz5nEB+jZvyolVXkrXlHl6dHJzILSs
op2XvorW1Q+sOgl021sHLImtEGRW23QYQL/h1Eq6Gh79nV5oIV9kXu8kksn3BqXUC3/qFh/rJ8FY
FnfKzXx1NBUJRcmkp4mIInaJHB0NVKNjVgySgfDUmA2EZqt5r0cjQNNB0ueYZLaFpirHXPTVHAFI
SlKZYYA3jGozO4VYOBUZYXtDP9o+ZhQi4RMTnKE8IBpC7E/Z4Xv0P4IMg5KpSwg0vTDPogU78DEl
+ucTRAMFuUCAqCNZZ6itw6RN54NT2pJZQ09cfZh1iijvVNJny1DvxNoV5bE2Xe6HpCHHsbPArnFk
pGMVDyg2qk9eStOeOEy59u8KrXX0YNNPfYD/UtHMzhzbpgSagPEslqv389B479piWB+DueA5MXIo
kklNDQNTwtUzvHZRb+clj+0bth+H5wb9ztZIrC5VYDV08DsFvI+z05oloS3Bd8s16m+0G3lqp3jq
c+htc0+Su7usl0E4MP6QGlrgmePM7rybpAVJqaV52cY+Xhm9Dd047PsBoyy4Z22InalcLeLQG3aV
xGgNP92JiHSZ2PfcFe6FXJh9UAr0JlssTY64mjsd7a2WPnXMBCz/YjUtB1uVraiMHMuSdaLRSpRJ
SP4ULejMq3Tcax1eKxvjWKwjI1IkNpVDftU6ZfXREq11O+dj3Ryh7ALR6JHNxHDy82I/9f50XzSB
/VoT8amdHY1rZYs9WDUz7OFNpc6m0akroMlLlUX116wht8lArOKvI6PbjKcjJpsFCv46en6YdLzh
FAoExX7KwlEH8WiC3zvmPG6URNa03NTOyrQuWxflXRkDy8GWIwzkEp/WVdQRnHIEmKCzQ2uBWt0H
jTENSRu4yjxoKPXndhPOnxeO71ksx8Gz32YEUAHcCURen7W0dbwTkPflCMV9+JgOeXCfr4B4krVv
6lcoqUFkGX49cEgPjb66GAI48vtlNOYzWwAGJN0ehn68YhIMZ/j4h6YifsFF/aqPTZit95rQwIAj
ux19hd5eXUepXJerwAiZrSrH9u8AdekHc8oVSxdkXThOnL3fahM6xi63g8ZNAlL7xh5oc0K2AqIU
Yebikq6MlK877SBvdfzSB9kZtuLB8zIqw15OzkPe+uU72RClmTRknBdJVcGJAVVn+rfat3nuyMAL
dvUsoKT0cCnfIDxx0+uS9gKG/UjV54TzhOK4Ljy+hzoMyLupwe4tCWmWDdiVYVi+MjBv5/7SG4Nx
8g+BA5afxkKrm9dmHoAzJWlRP6Zk39wEtedDUIPlGiTDmi/FLhzG5qocXQK4ZiCI7tEhUukmGyrO
gylCS3nwotZxEy+FmJ6koKZMfnWhRNy6edm/wlHvY4QsSCRg9J/2CznNOK53nLia8gzyCL+nGYAd
fYDYCDK+nxhxl9+wtB8j1DzA64Z8/iRZ599TcULZImLttd8CEXOgvdZ7KqC1v+084TLU7h2VnXVG
t2VF10X0yTN16+26YK30eTho8iAXHAwtj3/ZatpokwAPLL31jLDINNp7qeB2zCBuaMyryff3ZTWu
HwbwjsSxRbm9JiPYXGI+fLic8RayOjLfd4zsYPdunu3SGvkDAqKIRJ/WMoaLdazQIvVMC9+KiDFN
bHoMEXCIgQv2PJr0Me0BhHH/LZWGZWuu2Ft98c9UEHqOj3XxrB3z7Se+l0oetc2GVAgpb7ci16EH
8b1UcsF6YJmk6cJhmapnO1H+qJVI2f3mY4a4Q1+Z3sSTboz1h+9Th3OU8rejFK3W36mVntf326kM
BM5mkKNUQ96ztYSeNmMgv+keCx1Z5fmiPlKD93inmUH+osB/XpD9uAxtJ4ou/CzutzigJ8cIuyj7
NF0RSfh12V8aYZ+dlB42iHsm9ohagrsn38B/aOx8q02f9gmIfCEQkuqUQwsGJwrB5x8MhQZzcWXk
9Lu70hx2rAKcz2PeZIcEgwZWpBEHphwzXh0AfKSn9BDgzwsEBWGVuFDPKIvaxh9eATVrwnPXmt3o
gPgVMcGxCnMaBAmwsmpl9EqYlgF7jDyzAb0C2NKh2BkMdOBNz8GSUi1VGaPTKNbCGCcFEMwqQf4s
64hyJEF4FDAnD4THgPJCTdWiPxHeME2IeRhIsOdAqQiiKZlMZ56IwonQQq/YDdG0Ow+qbZYCo2Fh
uhkYVtM0oH1vAzFmdxwUA2WhaijCJjqDAZaRZJFX1ATvvUUP69tAWrUi36ZnColQp+D/S9Smoj2a
rtwwfQOxQPCiieDoiMebNINZc+dBHyP60UxLP0vjrgsqhCCeN9ceAGM43WDNUWfsUFT5YPJzYO7g
95CwezO5yhimbfCD5NOz4OaIuUAySrwXWMJqQ70KVWHm5804GRGKfj54GjdFp5qLBt/EOyC20j9l
ZYSwoRSr1YkdcBAr+9BnZtOfMFItzG0DaFvd16Uc1L0FY8Y+GSQdFegLVhuTiXRyWOqepSNCMlAl
3GNYFZTiLaKwPd38ovwMi5+sON80AvPIPTcAtaGKUweRiij/pCsAO1/abnUxdfKYWTjXSpgKF4N0
LGO3OtgXmO8C5Q8/Vq5lVwdRYPo8ML9dKhQl9urDOJxWx2qwH+kATW5QpekFleDUvBarYXSA21pD
VVsCBFUXjHdp1JfbnGC8E5kykdCIkXgGotO5IGDgyryu6ZE6F51lRaCaIRDPWJdIrIdathrCIQUF
bRNKGVtPKLYbtFEdpisEnBf+kEn/Zs5yMbJpNK3oLoi+i2B5Fp43DCfSk03FdLRuOnc/69EXau+i
N27YxUpbwB6o0Xl0h0zN/fpATWqD7FaVO5qvm6onkXkgCBWmYcPXdovs2Y6uVTaILRIjrJo7o3CK
8dqDHYTwRcHkR4UTtsaJfLrmDNcgqS0+gVo5buJs305uAaeY3JW6vSbdqimupmLJfG764okTAWEN
QUFEbmr0DrUyIwlBmdyi+gggXywnCSLbPy99NBDX0OwJBxxxtFg73Y/TSF4V4uy83q0SBqZ1JNuy
CM6EJXz1EElAfq8yAOnkhq4RBrU7hQaDNEUTIR2gX+ri6kOHaGIAJkquz5uSdCTw0hJs7ZDuRseU
KOqoN22SUnOArXJ9rSfqdUZ3PU6SbrpzG9dQ4g6XsFMApDHJaU+x5NlZPZLbRBrkeCFFsKjw4zow
qF9PrZ2n6n6EsGcsdyDGKbBgHDnzzu+U8DWKbw5ee0mUGbROpOCy3wfoTyjzgxJkYaxzP/cRjghN
rHW3GZxvaAIheYgXHr4IpTRq/h4Lt8lRtTEckR1WxWD/GOCVN4lBKY3yfOUwYuxxz4fpToVeapzN
A0mSO1UaBToUJlHi5LNwWG+MypDesa0LpAIjORjueTUIdUF0DSFlFaG0pOYYFmDCmi4RxM8FyKUB
chpyaYR6xIFhwUFH9XMWxNASXVU+kGNF0tHFtERTVr+K2lDplDybBuUjOn3iCcbv/aB/7gK/aCxY
dC/sTedKt8ryYdU931V8m2AQGmZ57OAu2vJ8RtJXapQ1736+fz3flvHwbNfB8mP77JWg0F8MJtj3
zQGAKc6lSmA54AA63ZVM9n5rW+Yy2ya5eTSoTfiPv3FMUO/JIOUyhjQi/7Q284U0JZo4T126uTvZ
h59/rBfzFj4WVhMUxH4EZodO+stNuQuyefUJ1nBWVN1r0ZKtsnod2tOA8jxDxopvfDEfq1T8igix
3bEn7fvt0nxcVhG0Pnx127zsaaHTmcvkpwScgepP632pkc1CFTcPJIn9ykP89y+PD8ms3kb4zAa9
NbqeXorNmim0x6WsQRGPhMYIxnP4KwvW3+/l9kFssLn0S7EQvXhExmUhLdFBW+/qFUu0nAUfJm28
96474FPuFLvcUuZnk1P/8HH+tyv6L762J0/037qi9yga+xel/vYT30t9qvbtPcIZtvE2eACo2r+X
+gEDVGsz8WEXNAMn4In4Uek7/BM1AEQ8mKjAhNy/Kn20J8xK4cXxo0i3qGJ/p9B/PjcLbJ77MMDc
ZZJRztz1pYKkZII5mzTeYpaW5kNd6vx8dYtolwP4v9MGaSqLWufboDX1hQXJ5vjkPv2Hgvz567dd
nrPPNvblaIR433vx5ruLA3i1ZocapW9dd+06AjBP57shQFL7m5dyXQ/MH9aWbZ0BgfX89WuM1CVM
AnA3xsn6niQZn17puEEz6+gXn+pvN9XFx44nYVtdtjnJi3fQAWmi1ByhPfZIyRmABhtxFQG6iXOW
tcPKJe99yhTrQJs2+tLrHhPazz/tCwQPd5ZPySrjWFjSePC8Fx8XaWemTVWxkKZT2Z2RN5n3CZFF
o4couYC+ZEmhDmoR63kfLPWDl5GVALS/Em8dHHblgQn8+tnXsrcBByvxK/LD89Vw+/sw7bIIwo8F
l/U3wgCC85qwVlGh8lv7K2GU07nRyOYXkKRvo/q/1vdvl2EKx8PLhol75eUDJscNRARcJq6MtqAt
GuL4i0k17bgZyjYfgjkrbpqRXl3CeU6vR0rriCKBRtpn3aQqf7VlZ7+Ssp0InGRka+xDlOb1bmxK
867su0AnI78aOU1XB4d1zcC+RMHgEPUHzP6oqgW11JI79NdlKdxPP/+aXxygt8lbSBcBDNh2esAQ
+/yhZoLWLLxkcP5Jljj4lRkeJK9brJdG7/sh17c/v96LEUqwXZDJZgBBiQvC0XlxwSwqRx12K1lB
uXnElYKqCoj7hNSLFvuHEIlQF3rHElEzEUAP2iSZkwqwDYdj67fUYNzE3ph+8bCzGD7ZxH/8Ubjd
N9aMCbDkxSoSgEn3KPmaOFdecSdYyfbkXn9Z+yrk+LRpdWX/exNQronneqvDNknDxrl58X6tJBoQ
JkY1HFVhd8pJFzgA0/4VX/nlW7JdhfqLC20GLHczXz2tGWAvhH3JnAXmuECEpgcnSf3e/8X9+09X
YReAJ8NYF9f/iyJomV0/ndrtKuTUnyxv8DkXBPUvUB//4SrscSAeLGgSjPxePDoyApgF2p5XsZCP
jevoD5ZU7uefP6B85S8fhsDcJDTId0zWepSWz2/ZbPmQ0SbvkyLeq0Xxzuj4jCzTSHzBh8+BVZjZ
OxLZoWhnrrtFCFcrAVaZNcH7l5og2Gtq+c6+9ooCfNFIY727dhpv6Ak9KMmnn9ehk6fBHXCOAobA
eW3PPXk5ABLqzaMwy/oC/2noXGZ2xs+6I7my53nqCbYeQnZIVe3TcnPNlm21a1U+CLpsrXuzyozI
zrUWZrNLx7xELcyQ6CjbYoSSxhciod97ILtUVs4fAUZU5U4NGkzkSu5bxovFXONGTJmDrVnNNWgl
Z6F33gVGf1nnxKy8HsmZN9+kXZ7Zx2lUA4SdyFKfotmgbawUGvTEHPyyOQuK2uH0VaCUJj3N1C5j
LLshiL6zcbWoqV+agxRemB0XjFLvTGFMSFnMNBsOTSq8m1aqytxzKA3H83QV07qrWkjWu6Hu0+XK
FT2hitqeO+K0Cjfody6njfuQoQ+ZS14eEWe4wEDC8bSkOiHvLZRHGyYH6U3owcfYdKTB9m31UOM0
dIUs6SfLOTOt3lSHbK075xRaLven6jkQhxVTmNikGfSB2NuuIv7BpRsmKs+QB2se8gZpxnYHPQw5
wx6hS/ZqwHjD5JM9+3qxC8a+pBLhbC7FEPZ8GQvMvJVcwod5EdUXpZ2JQzTxZcx9+OvfqEnxEHBg
fW0N9GJu+GUKD31q+c1eVYThHZHtimVfVOn6rrKLxbyaO4jye0Z9ZnSIlrk9LC5+5JPdswifI9Md
NHx8mOS3hJJIdbBo4hQ7jzw/SYExGu8tHMTL3hCS0DdRq+YhdKbmY1ow0YypSYviapH0E8hu8Ofy
GvO9fDDnqQ53TUhte4b/u7R3vdnIz5MjiXuJ7GI6KyzymHc0gtAW6b7uTx1BGiU33sNdzrO0EPbj
GlaOSD4g7WmSNcGTE0a6gbIR2HHSFrPzkZNcSMzMMERmPDdGPqI0na36AocQ47Kg1OW5NsbqowRa
r5MO5vEQC9T4bTwHcqiSjCkK617bs0kXnBUfl0By9Pdl7XLWXgz7IxNCtME9Q+Y5Vs1soLUxm+G6
kXMbnAS+TnVepnKZbr068nhTGMVgjars1E4yqcI5McvacnDlR0F6mJbcL/ZZi5Ek8SDN0qRchTFc
b9Cs+dgu4xrcjlNvP/gGkutbOshZ+sYa6K6dG4tIoQkQD0k+4VSAeOunlpyJaiaVtqCxIuKsN+aH
UpPcnlT4sTq8QmhpDn3Utx+WqNCvHLIfbBg0KQPhPUnk3hD3VeqVB7cfmAKJifCXRHZLtR5hurkq
Kap1qI82Lv6OqCaLQ58yoYKche2IAStaQnEqsr5qL0mUnimBWDNJegnz3o27TZMdz2vE7AgjZkgn
qafPQ8gy0d4rgeHXsIZyHEcuuahgchp3vbXDEYdPaEv3s1liwzy6+Dfyg1/OOfEaXWcmIq3E58IZ
giv01UW3d4TJPjzOUcngGeMtyW2huPAt6d/zJ6VXadmTxdd2rZ3SIax7ZzfXUp4VxBzz2pYKu8rk
tYSOoVc7GaEiL8E3a/eqEgGTM5kyEov9VlTZrqiJM8fGLqJzO687dQWAkmqozB3lnGxTpHduwHgY
5qSTfY6y0bo23DWQJ3g3i05oNTMnR5Q0rseqjlaxczyhJY74YfUJ5RNuhndQR4TcEZZJB5qM0Ufl
hcuFiUKiSNwO5WoCT6F+S8otblHBanWknQHBv25zRx6KKOxHcj6bBm430uwhWK2bdS6KDOW31+uE
oA+f2FXba3Z0A61z3s3GufTRnl+0EmIBNyISr4DAbe3jVtHMzxqNeH0N7FrHdgnaEV9eOfgxenPj
K+9C/37Bi/DYobRT8MQl9uegocOXTDNmP8o4oMBxEKZyivWcoQXJK4PjoPCzyEzMqEEHT6qQ9yFy
KwvJfT6F/aELJkIRyDako2BkjXG7TEaHGlwbhpnQLeo/ua3u04OkFW7FxpqHY9Lj7DH3ZCtoez84
Tva+ZHNqz90MZGmCH07S7+584yZLYejumnHp7kiJoSdETmXOg1OPxX3F1PJNNIv0azNGZb/RRmzz
ktMUw0ynWor2uOYi+9qHU+6eiHpq3sI84KhjZ7037vKZxgcBSqkTxNLIwjBO8a9djSQIoyLjMYiL
KhC3Pj1SKsZ0st/UJOGGCUtJ+EBvVaArrds3XQUMhNzWHLajbYK3TTxCYqedl/rLsv9f9s4kOXIk
zdJXaak9QjAPW8BmM85057CBkE53zIBCMSn0RnWOvlh/FhnVGRlVnS25z1xGhgedZoAO73/ve3Bx
nPAhEGWtDtak3Gq/Lqs09tcP5JZ4eLecQD9G8yYPJWK05/XLj2amETzGy93jB0gN0fAd9FNEp5qn
EeVBiaT+eMX8zs0c8jMjlhHbAkp/cDj1s01NPL5OnBpY/4BZXF+rqLh+qzOTjFtX43TY+FFFOTFt
zxIvUC1XSndRhoLs3sncVj0ZlkunaIKiNAanjn82FTGc0JWOmTZYecvs2s/IZqhATeGxv2Lt6k0H
5pJVdh2cX1PuQhdSPVnfZjtUhQ+j6veD3b/FJebI6Af/bI48fX38Qx3F73/gD8ddiHcf6QTY9FXb
iK4M7T8cd9ZvCMWc5dEArpeI6833D3HJtlGQ8Enj1INVyaCX/+sPy12E447/8d/hYI1bL/iXxCXv
9wHun67f1Jjg24QegZaFl9P5q7zkhj2TsNF/HcCn+895P4M/YcstS1NeeFQgcWHxkWW+GVs9CPnu
jothr9ssZXx5WB1asxKpu3QHfTCqKBhuKDfOmQREuY72g6tpnkqF44w2cZl+be1dCrCONSMnn1Qn
DQGs4VA1/aSTDg50uzHS0R/Km6nD/LZBaHLs2/LqwxEUDRXtQnK1Mxlc7sDrWPk+U0Pof2ZpDk5i
xzvWDuNu4T5eBaT/pDNvuFaCc6l9J/e3FGpGLvU9GttGAZLH7PZh53cLZws6C7Ld5K019HidqaUi
+1iVwanyDTpWt2O6MoHE398Pxaa+fpfEH4TnfZWtF9Jh7EFD2tH9U1hYZXK3LXaBPSAmWeCPMBRP
io7nrpUWbeFlS5Bdu1PTJQFS77gRPCFjkoVivOm7TPcEwpYVv04zlJX45dAR3G0c7RHK4VCdBf1n
SRdmf+tn+OsQBT2v5SCwSghBPYXoFHm3sKuYQPYh1vTAVWF4HOHEV7/Wzm05KhH4j6azOTRTtTUW
oj7MFiEsxyHcvJfUGsHOEAeaj3lKehKPvqmYCnJqvJ/6OeQoErnTE1+XN30bgmJ0zlAXaYBkFZqc
G9UAI9z0lQYlZfcqPZdTRuNsP7XGuIMfv1x7xms9B3E3mFru67a1v7wxiPBAAYqqtxUPMGGHKa/Q
++d1bE/ENzOoDhb/Iv0ILe2fKaneJKAhkxNJ5WTTyfMX8yU0Z0aOLmO6nPmnJUbYlLoJHrqcLSJm
ho/dr4UHpGYuUCEfZgtuqo2jUfMLW/3Kb8lqrCNOSI0bbIxhDMQ2rJzZg3Jl2J7atJlFFydd3T3j
x6YG0YbHmfo1/HHCnsI7pLLCKxmCGkzygLsVXwudmMsenABi53G2POV8ZEvVO68mWzq5srk3oFwk
EV259rHtBu2U+7la0mWjRtmxF9R66RKVCdLHU1Y4d21ED8xW6rDLEqvM+EtRfyLAWroe/n+S4ewQ
axOJFaOD4dmYsMr8frK84cudJDQoXXJNiUmap7Qhc+ibkKH8Yowt7rX3vLHqO08tH+NiDi1MirX0
8CyGy3gnQYjJhB2V/7OcU0Ia3bwO3IMmR7xFDhrkllB6ul+4ZXK0L+X4jgXDfALy4L5TSBl8F71s
qKZWTnupZdZZhyvNarlMeT4FJPVt7ucD7JiFU5WvqIB3Sx62WtTuEiMDBn4cNaOjNz1KT3EKRhPj
Qbj43RGFiysFUIT5MWwi+QpxFjAUiJDFSgSyqUyAfvCoBLk/v/UuSwzukbVeDjSFr91FakPvgsWr
w3eFjber4wGHg7obgWmQfAYHgmXYXpo+p1Y4HGjJ8wt/2rFUrc6m7GxvfOpw4dQ3LWCpNa4W3TVR
kokWuSu2/dJlxFx1DdeJBDU60C/0gBr5I77HkUG/0ZMep8/axuJCqadye/cmc3hNLRrsKUXYALTt
i2TWOPr2djTkgcVTWpkcZtzFtORR8XE0G5pgHYARDef1s5EZ7njEbNoPNxinQ+PMe5sHp4UW47Df
LBEUC5zQneknhm3KUCdjCBWCX8+fu+yH7Zg57jq4AR2G5HQC4RZ1lvECmb60V8y5QhYzlmHi6AtN
QG4grE96U0JdHdvSyOyGglSHqsxDtGAy+abNAX9/1kjwBVngflu499SXDMabs7f9GeCHAMdo+s2r
TdVFm0SzAYmN45Wl19x88jP2idA921OBR66aqvGlHKrKuMyTLabHtvAtccxzFItrht3On6hrdegm
1nXLWccpVB871KXi0cnHKdrVWIjzLd2KpvOYNYMZJFR5jQ/Y67wikTRP1LHdGKXaR9wSmTuUS3Ob
zphcNmA97Y/QrJl5NOmE29fGC347eBTd8cFRKMhLdX0kzcKjA57hO0yRYQHjcsPxsTRocfSp9TV6
7LVgX+rqdnYszWY60MUy4erz7LtxqNN1j1+koT+Vsvt70ON5GpdRt6zHDvtrl5j+2P8cfF+8+q3W
6y6KyuBmRry6ydibro8GNKGGLmBcwIUZlQeNeiHjfBm0eSz8gd2zY9+1IR6xqOwCo/Mz+oVrvwZ7
JLhV7+Apzh8GxNKvLAITcWNIDqs7iiHFFREeUeEHtt6y4pmqJR6ZbLimVVPXPC1rV0qqsNkAOhzW
Q9rHg2O0pJZxVV+99PTBxdkSephEg8w6F06/4pAOvOU9ZOqrYiWjvN6lrWBWzvY9sqoideINDkVR
0WtKRaYbZByNV637JvZ4XA/VGA3LLiuF965EfqWA1NwP+m0YWKNIFPcpfTCHetSPAJ9wTKCXO6hq
hd+deKCARfaR8nUi4SU8hfg88CYpM//y07oPEwNix8mmpz3cCAkhaecIMcvbqU3liavhI+X20MOj
BkxJFM0hgBhjbT+4jYnnxRj8cKuYW0PQw3rQOjf0yvKMYbq36B/FRpRvxFDguUgH275zfQZfeHxL
q7yr80p3x3JcWfk5fOQPrCTOm9NNVXFgflb89PiW+UCb0rFfZwzp07cWy/W0B8wM2JAgb26fwtmd
zX0bzFzSW66wrEFRw7KI8Rg9bvQhoBgPyhPO+MXd10dGgRxC08JiRvomlYX9mSNFPfWOi+fUyC3z
B7yUtEmKeqJxvuv6ZtqufNaP9uwwIEoXCRTHDnP57C+W+YUACE5V5hkgHJxw+gduZYtlFjo5tvWh
pu82D9rgA0wSBkbOcRgZiJ84Z3P0Kr7hYeVGhTZaLVubqegR2gKOYr91CyzxhTvf5IgoOd+bML/J
drSQqLqIQwXsDs6JNOZahBIAQV99R0PBcjzW/OVLS/efDbCmMU7NfPyIrG48+dLJX4y57R6t3F/t
bbBWbskq1803BYgokx7pkWOWG2V+uy1G/DuorU10HEqz+TV7Xn4ZgjH9NRBUe504+on9Sq32nqJ0
7o6y0Esfd2FGIcVozOZPMoCIB8rr0++0Xg6/ci/q0pdelki5vSkaSCJzldtvqrab+ZmKySpokyxH
Vt0jcdKkaNTcFZzkT7eV/2HE+5cRFVcAhgokI6/xTECtVzvrn0cY0dxjO+OXivPe7hq+CVHX284y
h4ciuDq3MZ9L61/9mXgpuHXQyUUeFHDQX0YNNjcmdIoiiEmpN2fXEeFeE7XYrpRub6sasfaf/47c
sv48gHKI/HEFw5HLZJ57zl9/nmeokk3BglC5Zg8++23CZzxtLSDTW0DqcDGVNW9saAgQitV8989/
+l8GK9efDoTCx60TMr5hBPaPn7CuenyEFv0ZqvPNbeRDA1N2+/8ZrPxlUs8PoUXCsrloMnJkjvqX
SVQ5ihYebE2qCTB1IlYCjazBpr3NSNx+/PNf6H/+WT6+HAJBhCauj9SfbMGpBZZTFp2PsNFEmzEz
mpd+iczLJEvkqH/+s/460fz9FwNS6ML1x/AESvAff5hh9Ysm1OBzp2H18RGlOLc2pj5IWLZJM9bL
VnDq3sCU6U9B44SfZMP9LXIeB06B6Yx9x31Rqh8/RN2uON8EXLV//pf8798wpuXfCfmkLYnIXQeg
f/pA5ixzumrhwy+7sNtOc1EfXKNM/+aQ+LfE8h/Uf/3pA/9v/p3Lx/96/N//iYmn+wed5fc/9Ydd
3/st5JwJYRIfD2rGtUflbzqL5/1G/xnOMTAwVxLLlXn9h87CCfc3DgP0r5APJ5GLle7/Ci2Gbf3m
oLOgz8Bt4+FznH/FxvP7E/B3oYU5P34PjC1YgjgrBjzU//iE2CEqC2Z6iWWuyo3bYKnY4UPVUgA8
cwIOdg6SXxZDysZJ6c7RzDZlrwamHum6WaxaX0PTTaNS742547qaaqT6o4WKvDDXoVz9FFgGvS3C
y003DvuFXRBoRB1sWAUQJD2Z2/etDIx2M+URkr1rrZwJrCaQX5lbkmnn/XIex6oUNEhKQS8GbvTB
B9M+DQc3W5wpYbt/HSa/+5HR3/xJiKb72yL27yf8P2yfPe7/LSK+fzSffzGoXf/AHyKi8xseA0hA
8FpxgKHZ/dfDjVJoQjfimscuyuj+unj+18Md/sZmEF2tY/wLHlSjv6uIhhX+ZgY+9jUTrTIgq+L/
Kw83suV1C/v7402yD5ML9gT0SBdYpxX8ZYsbxWpMhstYUlbpiDutadriFDGRxjdPU2LNHCO8ogos
wuC/Bmmpl35kkOByU7Gyxbh2ASxfyinXcU/uLetPUWOaykrGuQh/eu3kQpeW3G3yWwblFRxzom/d
d0ChnCc3JBPVUZclAEs7UoxgG88YGcGWFuOOkOHtg4bnkB0jbiRo9Skz0pusMByec8SqaQuV8NUV
LVwIbUyANsOMAQ6m+6Zq1kQytJFz3I4KH02GbCgZHDfkJIQFO5FAWrYa/QOsvvbK8TQMo9maIJTD
7dR1k38IOOpWe7zcyIEQ7N47DWaow05yU4xz/qwNaz7nwOCelERxcEWhXhEtxWnFFc1fbIAzO2iQ
Pmn35opmjJup/aqDutrYq7WcFz7cGJTPiDwa9B+ByUeM6UIfUwSvA5RmufcYXN+Y5nRnFBDqOfWs
zJegWFtRPmyrXLmHdl6mM7PblgYN520dixnNlolg2wzBvd2Y6bZ0zc/Wh/idkrw5tAo/Bo6pF+gd
89nx/Bk0otn+ohdoPKW9cPbk4ZgyRgRK8TwAtkDr5nQZjHTehcz1RyxeZZcu3JJxsglnRmvo3PFu
BNAE7IGjTM+50wg5F39TPjfTXRUMfFGxFGYHQhzzffS25GE1nKNquA6AW7oWADLKKYjIL/PLSzcA
YY6TcEqI+c135VyI2Ciz8xWvsxzw3fX1rbd2922PKWIb+pNIt61fkQrirkWhN/lJO7Yi19Ox3fa2
/80WaR4PanyuuIHHRBcByKOUJgyzCVQHUm/LBvExlT10OhZkMIQuf8IlT4IlTUKpeywKpjQ734im
m6E05o1K7eVBuy2y5jqHvfOU51w148mb5rdZggY8OGIs0pNmPlreDBlMhRNfeBVcrDr4zE0W+qPh
pFN18q4Z0nhx5DsmgAmeeEt/VraqJdvXWWiLQ9poOHph+2Br6r5kLsaf2hu9Y+X57ndM/MTHxGpR
3kM0eVrbAzMLgtpRa5HgCcmSoxXhAiFr3/abmiDubsqYZsWacMvwY8BwD2iMRjXa+lS6t5ag1Ikx
B8jZZPpltVlV5UfHMCU3e+/nIqQ+xbLn63ugL+6cPUJJu0VVrvduOf500AMJTYVoC13vvBj857rX
IdR9dxb00qHOWmbFKJ+E1iejilyilLo0SgWrW/sbhZGlP6PSDwgSQW0AYx29pfwxkyIHFz0Ft0YH
1ISExuwRrZ2mpcVZONM+QiT7Hc0zLzYEtX4UnX2s5kFcWKCsIG4wa3NvDXs/ghLcF2y92GVfXNUg
TOi+3S3VZH7OK4RVjqezxFE6UqzyxVogQIjpACdHOEoojmXNaWOXNYrrbDYjLm4NjT3lVERFX/JM
DHqTL20uP4EeEt5C9Tb6LakyhJvI0Aj9ZA9wErBjpNHBQN0rt1Ia2DoEpN6ME81lbC3rgZdXbT3s
NDcMLKa9yIpy32a1fltdOGr70V/oEZiZpzNW+GK4CBrHmRgD9655zI2JNoB50d+Ip9+BJhviwhHD
3gZysFun+meLtnruWPR35I6DMwNt5ww4zD3B2zV+XCuJWDgzclaD5/fm0XKntd9JS7vOLugHbxdE
088qq6KNVRUr+Mr2BdOhBxA7WE9133U7CN3B2Wolek/H7115hMAd72shwX4zj3UIPbfttzwa7sti
yhHLfKFPfpHL7YLDi4N/pzLsXO5cXRjLaYa/HGLq1vzJ4DV/vMI3LxHRIsYJyurwDlE+IDEK7wO/
wUnQdOOVh6zfyzHrdoYZ6HcqXop6U6ZpeSnrtkZ49itSb257KlVzh/3zl+ob8NJM6sOTH6bdpRl7
fVrUNO661LMfKx1OgBg65D36X44FWB2EGpF+oy8s23osgwwUcnchuDUsdwVbjNwK+gPw6NgeNEwv
enNW7qf4fpb7mQndw+r2ezdMm11g9VjKKGg7VJCaLyCiQODljAScxedDZOQx8DcJ/AuQ8XNBrQbH
z+G5TRvD2zh9NLhbV3u/wlw9Mk5yj6Uw570s00u+zpsp5SQ6dt2hE/aHsCZG0MO90Uw+UNx11/St
+WTLdpu25UOj+nOGPBEEg9ppQthnu3D0rhSiS3JnPJRyIgG+jrRY1GrEBeLtRgBezLzRVaW7PnIv
J3Rd+dhZetJWZnB0LT1s+fzd7xFxiR1BTZGs8Bn2OU1gNyqlZIldn9Uir9OTrxomaRDbP11rmk5a
a3vvUTi3AQre3Vg1LWBd4yVNBD219tYfTD2Wh3DRR1nkz3JY3bg17DtPZIdVdMvzRKKKMJ3hLysi
jN6nzvSrA15VCQ7fA8OT0XkfpGTckZ+GTsRVPqm4VOFG6fwl65fNPJl3yDYnpDU2aZ8QOj4S6MQO
yUBZPuZBf4lK7AahLremzCzCSd13e/EOOVx0b8D5Ent9SaawOpdk2o+qEraNjbFd93anv5WFsGKG
ns0OoereX0J+F7UDekvSc/XZeaV8850BzQwpcuMhKa6xXgEHFn5esS6BQc+rNHquot5LNHm819oA
uRjiZzQSxyV3u7NEZkNonUt32AgVSGcXiWLMjxRMGH0d17BPE7J/9Yft6DuGHmLr543aOMhqm3Ae
ZDJOmtewhRL3w16y+tjTIGmON1blTHE/TQIQhVPTvknCEu+NZbFYV+Y512nzEtKXsolMiB0EHAgt
UszRFP6eN0jsoE9jIFxHly19au4GfW0DAVQwneyo02+ytc2dJ9eoBg45BDu3i4wHPOANoyZr0VaM
fb7x99iG1ce8gnWE5mobHCR1adl9At6Y7JauCodpjD0HL3Pm9zA5xhkSSjEP2b1pj+OdHmz/MF7n
cpPE50faE0MGE7UeoScXc3lcIpd/7BKyPA4IoPdRubq3hJUBh1ROtdWq6pM5q66QX750QOARaVZ/
Zexdu9sRCf9OZKMJupHkZ92gry/uPH3vOE0/LGv1IIVt3FWZqZnl8exqTvv72Rbr2Zs9ebN60yNp
0rfeC3kwOIJf3U93HAEBak99WCcOrFt8XGO7q0XzlA1MqsbREklYyu+mr+SGe/bFNnW+Vy4lI0Pn
Uju+BNkdpxYzdoL2dhnM5S7jhUYSpie6cPj0U3huvvFRB1Z+yoM5IyReHPDXHPHmLh8QH3oaCHBh
LqYej4qOsk1KstLE2rS0z3yt81uTT9h9sugHyZd+N/eAsrrBexF0ItxeoxTHBaImDI/2CR4+W9ga
rPm2EgPp1t+n+YYYaV4hI9NseWvzS+ixnySzB8ajVrNzL0HmPy2erk40ojiblfqo2lq9veer7Mj4
aIy9Yl2fGxCmL1YqGGr6UErd0hKbme60nSpXD50WsdKLxq9lch4KruNwhiuoP4357kBbThhJNw8p
VqGt1ajsR1Ta0aULtfnq5SMwlI6zn993r4XWZkKCOXzUqn0yi7Z5ZSD0ZSjzWIdlnkSyXN/MYd6R
+ywOdda4n7ibuhO0vulxnCxJI22afYoxCD4Jgk4Mal33W1TJAWtuiigvstR7ahdesczvxqfJ1PXZ
UArCCRLD9MtbjXXnGc28r9B798YYsKdRR7H37T54x1c73dX90saZb9J10xU9iVG3fl49/tohg9cn
c16OdTHZe1O41o/aDKmDCm3jza1V+z5Ufb7t1tDaVvR932HsjpKBQMRdHa7mW9E09s70a7khN/wy
O8raK2dG+A+7fbfkjMeLbN2WtS+PE44/prkUODIHTBMQHfpUm0G314NV7Pu5gLYD54h8ah1JAtkp
yGwxTs0DZVWbUGJuszHcytjvTH1f+QxqV/xTJ1I/1Tdd5SAAMt/b86I+5qIaTiupIAgv6UO+ms6m
y+EdqLKD2B7k3llxkN/AGd/OhdEfzaDalkRYXmkosB6Y2j87OHTPysluMjhUceVjdiGPghNsDKu7
znC8rZACNpGTRR8Y9HjfwukN32p+31iZfyYcbz9Zg5NfaFLAxUblwsYviKx26YovPDqhMi6H8lpU
XHJE2mWGSUWUpeqN38JRUbVsAc16UbFZ23R9hhqVu9tqsoaZXhQQspbLhW9lo8G7gtGao21BQ2Gf
P3JN53aZBtFAcWn/o8QRm0ylA/PEC/PsTOtIdGlTwzwVRKpjrjBMCjS5sGU1BCsIvtNiXuczVQXF
ZbL6xxnpORkX6xrH8ZABDIzaVV9nN2HJUCnjksX+iFUodXvg8ySnD/QV8mksEpeoPVKJUAnvkXmZ
gy+XgirXFj/MIOUN7WkOpEgPXyn1aAyf/IAiCvZUnH7mzpHD9xKnUeznGffQcRHcvUV3WGu3YCOi
Kinxrgz+rH0tzdz+BpV9itsey3plreqT7wtvz/j7Rbl4Hbj0v/I4H9MuK5JA1/mupF4BAW5mIBpp
vzkCtaqJE4NN2pTRmimugykDJBmZReKYoKPoloE7g5HphN3d4xidwXXxy0s2h+E+9dIbAiyPto25
nc734paR/beumDeW2UVHEYU3DpTlRPXhmuBK4pNqo4co9aLEmuZ0q/viA52kYdevx73P8Opsweef
KM+My16Dy6/fcWQApOnHYbibzei7QZlOoq08uFs5xp5Tyqzg/+iwXuofud1mh9wbp5twAKluIxa8
p4FeGPwZ3UY1SI9rdBaTFE+MG4vP+bo7j47aTgbtb0O2Xmo/EJfUMqpd5gYNWOLqGeFo+D5M0XI3
sQ9s1ml2vrgffITCuO2s9kc75O3HogZ5qVcKeWKnXMxDlwk/scyWjkqjGjaOrcNTIMTWwGn7kpuy
2JNY9D9Ky/de1eKae8PuL/WcK2BKEYgOWzu4yFNHHpZxtg5cwt+dzpriyR1fmbZ+8YikvBZOB3Db
NvYqXcxL0XaXwHWyLZVB5c4jx/3LTd3l2UfUubb5hcl0nTIyQZKxxpMKC79Sh9FwfszgLVQcUtew
sUl3bUD2N9/UXI2s27m8LwcxHrmy+Rs2XmMjpvKKrsOd6lpZeKpRUbZGtHZJ5NUQjABmAGMzjY3H
tJZ9DEss9XH9t35GGjGUvlqVF/1gu259EpXNDdj8pVWQ7yLLzHbAg/xgI0pjeBKr/ipTW8bhGjIK
ak150xoNe2XIAF11druVhqfiwHGGPeU/chOuszrbOjL3Wa9vidFfljV44XjEodxthlvRieY41tK9
EJ6hKK+tMccw/gze24ILcCTyX2plL4cs1W+G2W8vY6nENkij4NLxyyUhiQoz977XOf6ASZKBFg1E
8GiCKOoVTrOvhlZ91KOlbsFj1QcCKQ2WQv1KP6ZGIJ+CS6FLrHOd7f40stRITErVHuAoKd4eJ91Y
tEhB/Ea0drj+wj8v7KeCQrjdYGOym83rvY5mUZXAMcBMJMj/9UUIsNVgjQ+4Z2zdMHjoxZJvOmkC
17FDYBap7iFQwLawxshiqmv/QoHCVeiVT4NdXQvWvGtFDuZ4YkLqYa6ktUHd/GXPZXRuZ8c/NHYw
HmyrxAwoaWnEqHTv23Q0TattJjSPeOyBQ3NaOD/dRmDmFobgJaNxH7njuCA0UqNhcGNaxj7h/fES
SlumB4P+jt3vSYD0apuQTT1A/wo5HaVLRN0e/u3NzGg6Cbz6Gxt0lxjGqrdtOgYws8SQRH6LfTM3
3tnxjK0tFvOMO6M7Zvbi0G7k3VGcdxR5WJ6tTIm97PIV9TTg7Mj6wN1+DMvN6i4tRrmwOJC1uhZx
hdbe6QcscLbAa5BiDWu84VuXqe8r9BHKEwv7HarOZ935dzYBToo1vOU72ZPh+mwNR9sqpj0i+J3S
0tzQCvHTZJclJZVX20VCZBMGI/ypXlUiSb+ebLo1L6kDME1Qe3Vf1SXKazbviZAtR8ycK5yfFQXR
zT/UnKbOiTv7mJ5xM0HHmDGGdPsKesl8ofFQPfV563k7rEaTvk8zlPiYeYzZkjyxMwdXluWtd+Cf
y0vh4DlL/NQx16QqezBJMctD/r0PwO+AhckxVkZl2b6qocL7g0ONll0avMJXYv+USEKqrl9qaxHP
xczzFvetMNQREx3vjswE9LEyUtwJQ+wXCneIM8xslrWRca8Ml5WKwEaw5A1mzS1lWcsngVPS+mmM
yHUPAf4c41RK+q7Z9ByHtiF+/Gg/jBSGoUD1zqQ3VoS/68ZZpG2fequPuDZGo5Wfxeo5FHVassJ5
CphGn+Dw2PNmwV8uT+7Cu0SZid+oCxa/yYm1kWJfKoP1FxA0aIbLbPbtRg0j6meBtHyP8h8dqJpa
DzQrPTd6Konw+BzTmpt0Cr7VFuYuUix9ki21fGwz79S71mdq0zdf1da4neHRxKYKvmZw2995EJZv
6LflHs/xCpmKMcWLNazgHEukjoYGzN0AMsjd2hUeXAGO9oYsgpm1WIx1ez2Wh9g4jHouv6u0l+OD
PUwtz4NUwSFqEJIhJM3tY4GAVG4zSmSbJypVxNlEEEqqAdlykFnzUk1htsTNIqabRWjGErl1sBlW
J0NezQm0IGPL1tl9V/P8UnfNcwOx40OCnH6cCsN7FNZKyWa+XpTNEdHv/fZtdEvOFqP3hDuLawGL
ZM6iZDf7fhLtfTPm4oh7MEDuRDL/roc0OGKc8HZ9WchXGwLfLydt+30AtWuNHfpcCD6krzVmom12
9fU6c2YdEQC842JBBo3kRNVozooRMjPoBusmVJJWF08t1pfCKsISooW3fjT+2tiHpqDoa8tRnPo3
ZwJgt+ehj8rvBTgignhjp4ZjkTeWBEIqeumclV16xZbge9onLuUNXCBsBj9ckf0OEbfFWZC28Uzo
KCpYEOJWzTRLVV1ACVc3dVP7XLmeVGhq5FFNj2K1qpnUugGfigfskFEHSo1xkgXLcmHc+cEoKCVn
zXezG3WUJ4VO9VZP+kXl3T3S9In+hTW2c9IlwdrJA+n2CVJTGR5bRkpc2QFs6mXFQhemhRvnBZkn
jLXUQ7e+t3MyZGyP1Q47aHVF+4U30WyWt8w7YsxwwVsm5V0deG7Sz6rZ24ub7YhK+QezU8YdBvGO
bo5OJXMZgqFhdbe8xLfm/ggVNsSxOjT2uYV8+a6bPHjN5jQgN+MWW0uTw837MD8pJNIOiRBVFj8/
Km+joTdNUXgIcWudptxppt0iRin4fopB0w7Kbo8xrjKwVAtgZtJ1mm2Qm1i97Na0Yi+tHhmOv+ss
tZ4YDFwayzouK0Spnafy5ZeWUu0tybEcfhL5e5sisdn2If0M40AZVwFwlf1T3M0er26swYPFAqVq
R/zIQY931wINH8nnRcOjJFpnIOMqjrdvGPJ+Dh0acy1H/yJwkZGO5eDMKSVDMLS7m5EY7+cswrtx
4cJVTgUOcmuNjqWpFKmrHCoTOb6HvHNur4T3vRzXfTgXt301HKTwo7NFvYlkPyr7uyicsxuX6QAZ
yWhJZBVJC/eiAMZL1JfeHryIoNfHZyNIb5l2sClymX7oA55KExHw0XHLG78vYJF7p4JxnoTLd03Y
t289wSjE5+ADUrq9cV2mTHlUZo/M1v0DKkD+UAdlt40oGtz7yka9zflLR2TPVjuqPoUuj0M0f7Qi
u+4XKJSO7ywxakA6Zg+NMNUP1tvmZaYnkLexvwYt1jvXGDzAmyPUNwOFAO5ohYoEUWM5TEJ6T9RI
uFYMVIail4XYrVOqZUM3pk3uaP25YMzF5s34i/fu4jWrOgTZojcrFgVs1tGtnxI7ygTfYVxczwq1
N8njnDfkitT/Ye9MlhtHtv7+Koy7+b4vwtDFRJCMsG9EcdAsVZWkmnrDgCQUARIDiYEk6HCEN34I
r726C++89K7fxE/iX4JEFZNiSVUC3M2vw+yOjtaUSJzMPHmG//kfck1wd8Z9f5bS+WAe5N0oNZRr
QOZxH/K74GKpzBYD10Q/c6Dbyq3fjma38/nkRuCT8WDN+TG9x2HV1CZaX5nqq7OR34y7WiugHXrW
+gTPPWx/1ET2lMUiuAoUHScQ7ipfN5P7UZzis2aj65YQaqzFrQEO3LivBkbe97DmpoHyObZ04xTC
A8y3cfTRBY1Kk0kaco+1hQ0/2AoWOyx3qIThdLZQIRehEQZXo3Rq9Sk6eQhbTZI0ULLc0WpO7xmT
+ZXVdPG1tGB1ZoyG8G4sCEdb1HQQKrsO1Qmx4zAfWMuF8hs9rpTuFKV1vpxTIqhldBWjIMJ17+Ym
t9gFXboBkeYJZtKI+jxo3AKi/cPf4ng+bA5SfynIwoZ+3p3PNZN710jo3bkYLU+UJfDIBSRy3c4U
axcku3VuDQPd+0DiwxWd5XGET6EgjNI+HqE7ux9Shn8RDy2qGGeZnkzXxB3/H6nxN80EAfljpMal
d+/EHoC57wzrxV+soRoKDaQsgUJqqSbcofCsg7pYA5EUeIZIdMNGwe9DhNERzAcbsAZVYiZgHP5K
gCeAvX7HaphHeMgqzahUeGqaJmTrvwLVAPAkIzWA7MHkqYIpN+E3tUCtyUCkNpGQTEuBPScG7H8t
PGrOBwzgSm8485ZYqroKhltfhPi66EMqnSnvn7yDJnVKx0d3llrHbYzG48AaknoaZisS4Wk4ouZo
sSIt0qeVh7vsw6KrXtImkxyxFbWyG5fSAIq3cPZHVI2MVgoRMC8+mQuU+3Ey9axh11cmUQfjdh5b
3eGorThLfA2SrdkouIjcOBJp3tXiXF1QMQBxdiud8A0gT91WMp/GvUBXOheLpm588o1U+UT2DYPM
pMDmjnKXwLHCqHXWVuj/CyWeOsBuG58uDX+ZDzqhScA2TVfEzKbD8W2sTsO7hTdNlG6bvm9f0omv
n88nU8FOM864d6Jha/7byKNPYc9c5pPsZOiRkh0M8xCo8JQ2tF+HiTH/sGzRHfUiQlscZ4s4X3Wj
FcUjFMjrSdyNUTIkhdSkfdtKIm/UxXMc6n26o8c3EDcadph0plwN1lg9b+Z5BFia7vS9YEJD0nCR
E5Zz6XXyaUnVbXjiJWjZHuVn7ZjAPJGXLpG7+cVoFlPykWZ69mWsjxYXk1kcUvYBEmfVT+dU0q5g
0wi7UUBhFgXK2fhkPG0t2r1povWNcXNxA5Ff+2K0aqVfZpoxJTEyb2tUyLTBMdDhNG2TsPRW1L0a
BQ//ZKRdzzpey+g1cyoouibuwlsLprMmbSON9MKYaJPPLT2Em4dARys6h8VcvU1N2jYTnjLgrs3y
6Uhcq77W7upwUJAoAWLz1mcIi7q4xHSsZccOc3q2d0eTMcXNLasJm/849K23iyl9UihtiJO7Zbuz
epyr+fI9/G1mdhJEzU5w4Y2m6RTDjE7AVns06xnUspAKCjzfuBk2vdAJkzx6dEEDE2W0VOtkOuTS
66dWPn6rWNGI1ieUAUIWMKY92qk/8Y3TYeiT4Wmhx6+MFdSeZzkhBYxkf2QZ3XzRzD91PDIPXYoY
sPZVqNwJp0Do3dNnip4eYwuMPkACFMOJAaz0LkiXFBpMm0u4XadLJf+irSIqI9XRBNpN2Dyn14ZO
mSQrBsq0p4Za9LYJm8eEtNEsSGg9uWrjyieE2dnnoOcnEBPNr3KNHBtEDy3aqsAwnUOPMSMQ1bco
5XeP8VHC83ABNP2YyGwQDaBuWJGRm8IX0KMLEqS6nj53aQowXg0Jc2QiDY6RBdhJDVrDu6UBEl6j
hNI4Bmeez7rqCLIL3PmApnRL2r51Z9TSad00A21xDKCx8znCMcO+zkOSyNgsGvtwltxEca5dxWGn
9WWo03ShG3Y6lKmpk1jJjod06vxKjYuaEC3wMVOaOkXtyUylemZI5XkvNWml0APCBa8RZBSa1U9X
Gqz+WqooNugZ6j5nekqp50TttHsrykeu2rP20u0TEMA5nVJUFPZyF/u9Syz4dIWRHZCFFrlGhZqu
u04OunuQm8k0OTdibfwVdMnw7ZiGJyawyeEw73U6MNbcdPSRa7eHOtqH1ttN4r9uW121+hYch3Sa
m0+85GaeTjLvOI3a0+xd6urm9SxHT79vW7C5kPHJ8Wmo28zbg7lJiX4KXS0BhVY8U7uJoCLvzdpJ
/Jl+1vE5JT05ZycKF2/zbKZee3EYx4O24jahnOm0vXsc/PTLfNlJOK8Zy8+qRQtiKssmhw3r9KE9
z5XWgFLIzuzG0/UJUWxXXX30feoZAvrowkw6zDrR7UybzCgUhBBnOn67gOUofxsoqZ8f+4uZT4c6
eO2zPjEA4CGJvwpoi5z6nbcx2JBxswel/TQZkOUKvfeGQukjnBeJ5/ZX8Jn6+BLzcQ71xTCfdIkC
T6+mSUgjAWp99N+SCFn1lXTcjM4Jz00/UtgXEieYNafzY0OhaTjVdTMKinsGsQEs6FWsBT2djJbS
JwBIXZiWLFvqGfZtZh5HMQGypEXX6bNpZxJ9oeRIfY+x5akXJAZCre8mgoseAId+l4/pynE6Rm9d
5XkyWr0LV6QmTjrRfELV8SikDnIacuepwSSGmSeaLG8sWtrSExWHAR/XDRfD9oVGcc3ybStNhyqp
oqUHGXSWhNO3NH6MF8euT11ZH7IOABUsJNj2OSqNboBjOgV4SUZRjxbNTwtj5Zfstn9vPW+a2Cg/
Nsh69lT56MTptkUm/mJjkAGRtQQwHPJXg5g1nvE3g0xvYqyRD2g3ITiHOY0/2thjWutI6whLScfi
EiX6wMmTKEtdWvaZR5AGCtgsZXnUHzV/qeeNwKVvA2f5e9FMjsZIVotyN9jkZXOMLCGIDzMB4a0q
wPGIs49Al3SsLziUJmbHyvhtmucjCC9iQ8ebp+TB60wM45jzFNiRRlvqYUZrTtinLdKUPkc9oNUB
5cipaZvtSL/I2mrArvZoNA9oXAfYSmSt/XnYgfdonE0WXn+SR8EnHIjsUllCfQ5PHkRj0A+cxhrp
lmwmbptxlJ+4mdm8H6umYsNqB1CQwDR8GkRDmtYKiII/z89ApQkFg1+ytaR7ipSKKqQtgLHAPwN/
JuBKEYil0WpIllOUj/3ZJDS+NltN/YOhhrBlk3RZnOCbgpcHsCsq3wP3dNQMZxDFW9kDVkiHfj/Q
sAIXGI3g0KBRiNodt/T5R9UC2tuNQYr1aL1+FfmUUQ/GCkXkXdrQw46uZbQFCQFGXr7iPSAUNYFQ
QxIKJ4T8HgD9RlQ9Rl9nU9e9CYZDx4UY5cSfAr/wLYVmb6PokQQxXUKwqU9Gc9e66WAh9dIcezSH
t6RHZIDoKPwn58NmauKxq5fz8UI/a4/c+GIC1fY7I3THZyMNtOjzkxdz21kDnBbI4ejFgnuj4aRs
V7nEBsHmpDP6GgbD4DKkydQlfcZTQvpz/RJIT9R//nFFXZT8PJolADZnTVnVlqDh2H7eauF7OW0z
nMzwPyuT5gfXX9HyjsYup/QSJHe5WKjdDDxMbzElPQkO7/j5CRTsfbsTwGGisIS6EVNv7yxWME7g
j1tGjrfyCZcp4yZERlkynj3SNET/uvKHM7U3TOZnFlFbbzDD5LwPTJ2k/goApL3QZu58EMRB+9Jf
AiwLW6rSBeQ6+20+nPuD1SRv0WpXTUFBrQLFu5iT0gypvGspgHyUATbopHk8MlIIDEaxcbOCZCg7
DSif/xSG4ehGGbZHwgWCqun51xbOprzOHbQSNWR0VaZNHs6iLHfToD2t66YPxjyez4jaWvk5ZsLi
c7yckalYCQ56Ks7Vr666JBpuDpew/U+1YXLtt33rFu4ilwYwWYLIKHLJoeuDT6oLk2n2yVLU9Nq1
zNXqeNlsv7faSfPj0l0urvlWDHkRNWuoISJBUze+0pqRhy0PWw9e7Nnz7/hkK3cgPKEogkOow0up
7apdLSJHFDfvp3TTJQ7qrwb+hKYT4CFw4cYYus8/ztj3PB6pocDoOkhvA1mks7FK1Vg+u8/SzvJz
czjCmJwQhAp9KnnPsqCj28ak0zqdK6sLl5bn5JSGCeW11EN39Tn6SG+N5pfRNFaCfqsTWqeJRrkB
FqqpnJABbJ0pKvjxHqVOadbLJh0PThCdAs72bH5HvZqu4GGNFnfactpPW1Z6oQ3V1gVEKgZI2TDV
qRs25gag9/i8A63/V06/9hbfwegp47hjvSCMp9sLClCKmglCUBVJRlWWRWB65hIwwQNJyjm1G2T5
ciTWpZMOyadu3k24XV54pFywCP4RR4WDzFWOSU6MZafe1PW8VtqcLh9UP26fdaC86et0iu03wT++
pLSeXOicGZQky9yhYy4tGOW346omZhknD3Dbf4aVACThlNr+L1o47FFtCguXRbD1dGI124uuBwvG
b148nlzlprVYvjCVoqZMUl/sbTac2tSpngRUvjMVir7pb6l37iNzqX6Z5CsAPlnHjN/pULYt6LA9
JVHlLvPWhzH4B6OrmCPlsxsmi8/6mP4PIbb92yVQIR80SrZily5Dp9mmbRMRYW8O1Bnf4BSAHujw
VhyTQhsCEu/6hgvcVR8OLR5JcdkLK1lQ6MsvRZUrp7Zg7G6xd2X5qt6qPfMVy6ZLBqlMy19ajyrs
RT3y9Z23cMakcLu0Q6wc3wJ5NuX0OJTWdLqJR50ffa1JfsxijQ6VEAssrlfRElJHj2RPv0nHMXsB
6Oxrbs3RCsRbwJW5K/3WpKjiejLKzc8rIGofZxEJT3QxRHxj7XRC2Oz9xE0j+tLk7TmpsKiNAFQI
L7RuPIzCUz3P8i/+VCElOVWIiMNneq6s9OaFSZpXlHIEBD3mYwpXOs0xjBIjuL7ea5aRJv0OhPTh
CxLUn+5QQ6OZowoJNiTP7A1ZgrhKySIZ6Ta8yeoXmGFIFGoAz8mxugH1QwSzaSOmdZbBhRVZy7OW
u1R6kxUFhmPK58d9Grmqoq6DNFDgf2rpafNmRs+Nm2SSum5vOqWnBLxBVnZB/jobdZU0id4X2vSX
fJi/ZndPwez7jKdD/CV2EsnR4Q/Wjo5pHgl6YLXVEt1lRZ/u0s8xDUFIj6FEaZNoTyVKw8siQWLS
hgUzMz8mKmzCLfzN0VE0/QjwGVHpdc2h0Wr+SuRZkJZtWRVtgs2AMEQhItFvGMWLEsKtGul4BnDA
mxAYm47Yc7QYaeanqdZe3WQrT70x0lHzmLsfggpTm80fVBIrgMGBJuth0kwH45iqtigMv/h+SNWd
CeUJrBFm5vbnauhSYEB3HjpkzoMIws84ADvbdFtXpI6GtCZsWykNNpNRdrdoNocfgV149MA0Uv+3
aRwG9N6Lo4yENL1tsiBekVozl1cE0Dur/pjeQVf06Vl9zt2WeUu3GKKrI7qGeoH7YUYLlE/KwqCT
n+pPm3BhzjTrhP5Ky1EvWrRBWi2Gn6CECR+WnZgA+9ba73OJ5JpLIdCmQTqB9WvTLt7Qd9S72wm0
3A+opfOavnZHqDA+b0KRiX6jvfX7KE+0xxS46MBaUd/VW6SLpQomLpnddLRg8imfdMjwAoY+XQ3T
qdbFpieUa66821gPyBdGFK6dj12/aZxCa/RSFwzZHirmToUMtPeY9VTR6eLC3toMPr0rffjgoHoP
gYgtOs3hSajny4GleO0BgAb1hbtQE8L4fm08feCOTWvA+eG2FrS6CqAtVsbq2yDAyyNAB5aBSprJ
cdwiUGsu2+dgWo5pJnrpr/xrn9B/PMw/6cP5IGnHveVkcfr8Kgpluzsv+kfg3MKjIFhOZEFgKYBf
1ED6jUl30AsgiM6VyXJ49YqnEEJuUgEP8Yaoc98WN+D5WdJqkcABepJexmROB2CA5i/syN0id7Ej
qaaiYQTVUJgdu212DGNC5wJ4gsi8thVxE5rQYOEZjCiZXQw/upkLB56nz/JPqhWrH+OmBT4ps9Sx
HRurGf5Ec0h1Cu1TqU6IOgT26SvJHRhMHE2HdpbdOdSAdCwtd5C5yqyvmi4BMrXjD+Bau8ogjH2n
GctgDGx8NL2d+0n4GT/bOs+bUFDRdtIfjDydRNIszLjuVnoSJrRe9OHREqU+2nhJhjc0rE0XvX9H
99VmqoJYATiDl+bvMyfOb5wk89PkH/9x3UdJ/PQd7nJ6F73ul54faJMwvcunzn/62wP4Haodb5zR
DqcD50O6AIsJFbN97u99m5fKHhlYp7Kdjw7fw+bztwZdNmmHvP7xkfgujrT4JfHhLuR5W/L5kQSe
f7m1KJ//nede4HsyWXjjlSRAJ2/Ra4Jrdv2Gwn2XJEADehN6f2FBi8/6eYckAWHzVxIBlovaQv3A
iCC9u0ITzjbRW81cb7MDemmBE6j0zoqBtWaZ0CmJZkbFR3p3OrxjIxDzEHftgW15A1u10su3j1q0
KBOvv9nzXKNbe147gjIdmqLm5qeHd+pNYpuVJGAeUefabBLM2iw++2lbAsaR1jRgoxVBgMNa/Sfs
yr+q8hWdl8MG5rRv1DpKfevddTwjYtbwf7ErDuvdReepSsveOiIXRYr6232GYtt6dY1D38EVBFR0
cK++6+r+8rKj5Qle4FCSjSg+8rLjEJOogO+NzFrxOTgRUJFbcflJRsJsBzrMlC956OCPTMwAspul
Pji09QfPVvXl1SPCfyRuRQR5a9ND/yH4ktB24PDWn0N7+araXmAJBdlZy4JaZc/eJ38tkje6SZ76
MCVA+rji8rePSCGotM7bHO+OrPoKEfELJO84G4el9q2q9o5Yfo0cskUDwz3Lb+pHZJgNFUL/9efg
bHyyIxWX39CONNEeQQOdUW7xbSUAENewaOVa/rRzcOof8E9FGcBfCEBFNVpii2+/fOcIWk6It0n+
rD/rJx2Qv6NBOVfN9FE04toge3S2+b5DYBg4PNj9pL6+bZDDUgNYLhVlgJ5vQbCmq7Kf2zkSgWFz
IxaEc3BRDjKkFV9dt2D8hJvTIq9RfNjiW0cAhkPMXsFHCO+n+BycCDbX0k7s7RdCXex/k3fHANpr
/ypak3oDFdPw4Bz+Tfjl9a+u6Ee4NaDAwIOtP7K7i0fY1pGLAWho/Sl22wHpv+pHH90PflRk7qSN
b2AXEQbQ2tZ30+Cw1F6Rca7k9RLHg8Tbolu3rPdovQ2gxPzuDx/coSfZVVHvtdj5MH0L5NL6s+P8
NLH8W6Bcv4UEDi7ooelVZUAhFYVQ+D5Ptr4JtIGtcbAev6BKr7T1W0fwoIOB1bYsu61rjyivRYIM
tX9wW79dddXJ7GDRENMpTfpdh+9IFUFg8o/l59CUPlHKisuvENGDOUkn27/ZAKzz1vob5hHoM9EK
4PBcvsoxbkFbTWdqvF6VvbT11qYlFAIIXTB+h2nsQb9dceU52Lwaxv7G3N0x+bkW+LSAOa4lIFBd
h3XtbzIPrzf6sPjp/4axCyhp/ZE2AaqPGD9bY8shOCwJ0CG04iYQHQtAcXC9W993+tZBaBL3a7FJ
AHkd6EFg7SrLAC1Ar0rqdeTrn3IelXYOJiH/Q9v7RYV4pXu/eQSZ/8753lp4hWsByDDlzWXIey3m
A/J48MaqrjxZDapOiGvvGH46215U27c3lWIH9Nag/Su+tWYdYe1zqKlWKD7yjY8rTCGRKngFNh9O
xWHpPWKUFWUgUry6QfcfOID36X7iYES86KxEhrv4HJwMyL5XlQH5TiJe9PmwZMPXbJLbRxtaZbDj
4CLd9AWt+vLgG6iO7LSA73xb4S39R5cfk0g4LZEPbuVFdrKS6lfoUsSmh7Kj3Psil7H18mSDKGwV
5CEbyNfB+X7AUioKoc39xg4noLs5/3Lkx+xw94vaqgKuLn6leN4BXQSor4oiwPQTaG+1tPALH39r
G2AeU1Fq8O9GRAfnApKUqigDhZfUKdnFjNzoAVkXGthJ7RbJT5APxefgZFDdHsDMRc3BYiVrAXFH
iqgfKMDyjBzaGRB9F6uqQrpVQXpdBrchRZJVYRNUAAV4VEas98fBqUKr6hFA2WvguXZzfoBehIWI
jXSorh8R24rLX8AeSG40tR0bmFQXno8GGmz9iIPS+1WNXxLZojoEyDbHZ0vfd44IAVLJV2pCUWp6
YIa/sFSrHXhCfia0Z51mW355oj3UEFNmu9Eph7TilXM8ws8Fow+aWdZuvDQeELVzomVl8Tm0FRf8
JpUWnJOMeoOajpq24iOfdMLfVHHTeVa4xOJzcPpdlPZXlQClmMB6dXnHG+sQLyVWm1c/OE+HFqcV
310R+SsAXQTy5XWnrAf3X/g3B4tnfdLC9pcBzbSc1YT5bmylMbb0PT5uk1adVG5vPmtr6pA0Xw0B
bgx8AdtDDNJlB9wPt0YYPod3y5lVw/oapdtsb/qnblZW3vwGIT6QHhDhbApYfmHhf2J3fCsA7Lme
/1iU/nlOsq9C8Ee/UNa9Pf35pubt7BHiLE7utwLy4jdFKeD64evyN/H1P6TKwKIwb+uHolJx60vp
d5Mnv7x59+1nbX9LetO9r1B+89RzYjt+cPPiT/LNS13bAQWHb8KUH6Xegy3X5aMKv8/0ScHjdztN
ktm3SkTpu1tLUc7o13++tRJGhxjCTy0FtaLwXqZPJCsvQ/Tg2OELv3MQS/U13lmmgm9NXqbNK29d
ZL+++sVW31n+Xxw3kSmGIXLBb6wy00EWR1OnHKM4kCrkduU3yrLcX5vmdRSnbuNNACOyvP/xxgTN
RJUJv8mSNLb9HTlQ2FFRELeCx2/fnAvoULU5vxUnQZ6xZRTEdYSkTHDaqHgRvK0il3eUaY+i3adY
wktC6kR/REt7tWBAZDHTvFzZ7HvBdfKTu5s9Y+9sREBXbZjQgGHAZgXIkNbiu6/zigd16erjPTRu
Uzt1mNxaPGKPEtDgMJHyg7eAwF+HK7D8cYX3uqK5wDRK7UBeqhYFlDiaOsFDzAygFk+38Cve7cqG
eM+5L6ddvBUmnvgHTipIH0Q088lZecWDenbs3d+zARvXTuo6sW+Hj5IwRRQBzBxN4XXBfAa3G4bE
WtY/FOa+C/OPuaVoPPVESNL1J+b8i+bD9tts/nz7WwNxYErb5495S8AqpKz+2PdaQ3AkE6KcwHN3
XdfxvZV0gwjGsR/un5/UMb0oSe3Gzc79ITLGVUce+I1b25/bj1FcDlYcPvzmqkOfZCiqwPYlm0/k
nKoOfBqFj0LpliOt7+kXbcn1ij63eNcIOLZHmTRjTWRLq075nR3agTysgKQ/P+y+U/fHHDjS50SP
y/1eHIL/54rktQfOdmPbC0tZFnvhifGQfb/Wf/bE5dM4k3aYKMZ7fr1e3mAn9srmAo+9aTnWeu++
uBVeHvostmUhiGxy1fmeJbHt+OU4xVxFkXzlYWN7Vo5SDCro96oOeh7Fjzsi0GsQwUW2sL20nF4x
W0FcWnW2l869HUbyionEb9Vx3wY7MhDZhaqDvseajsthChE8tc+zXz5it3b26DXexPa9bGEWSbuq
U77Nd/rPUOlUvsEeO+4ntcKH0Eudx2LOjUHgxbuWuF7HZf/JSdJG1w4n5XyFxLG6yy9fP/0vTuBI
W04XEeSqor6OGmy6f0kawpYuhxNzJhRdfvn6OZ9EDNu4ze4fPVxd70E6itA31aGW77LwvnGWPPEF
NFX0nBC89lVl9OY+a1xliV2OVByi9eg1yOg/3wxuBzcfB/3/0hCbx4kR2O7+x28j8wstPOXgOIvk
zV7UNn+e/QFGkahLVfuDS/P7uskx0z8rDuqj9WVtV8Nd8ibEeo+lvQWi5/ur7wusvmxQFKElea6i
GVfVYXGQRl4WlAMVuq2GA9aNEgTbQAM1Tp145YyiuRdKIhGUXjVM3t4xC5+GHLNfvgkhoB8Rl5Cm
a9Qw3b4TBnYs3SN1KPyz2NlV9aJmq6pwBwkdCWQhEIGvPGxv5Ty4O8PWINtjL9wVgsi6VRXCsR1H
zr676Nkw20+aL8f4CA9OOUlx9No1nOgT754Q9I6FKJiLq8riBP7NMHHyciQx4Ze95pc124kTY7DI
w9Yhh9hxZOmKbHdVIfTiCN5OSTVoAileddzTLETnSEIoKgarjnv28EQ5UHJQfb5nqe3LsxWtVarO
9tyJdzYYdTM1DIvJemXnsrFdkEpWnfClnc53doPIrFce1kvdbNc00Z5mvrJfvttu/WhuT3anXIOM
Lz30ekrDwdTZCf8IatTKAsmWTnAPHfioHKsw2UUn0KpD0ynpEZmUAxXjNmvwAq6i0H6I5GFrOCJX
QrdLo4oatapC+EH2BdxeDWNH8cKWdUUdVzN08zsOLhjq6rN9R3o4G9lylE0Ae6qK+CbilpMPHtCw
6uOKE+3sDiw6KVSd8G2hNWMvlDaxXofXcTvdiRGT3KthwnMbhy5+LEcSR5kWeeWXrw963C6cR/ny
oBlyHcN66Wqd8ywHW0+5ht32YSLC8JJxSfq7fMzrRbEJuV144egxkt1G0Qew6p77iHH1wL7rAQIo
Rytk8mza9yftbTQyF5QziuUNXYdXc+vEu2FTAaqtKg6CYE4j+orxIsUJKSaoI5a+RsJc2Q/O466n
R91DHfbcRZREc0na4CGBwHeqi+b3/ybU/z7XrAXTjKBQpIFGm5inQfe/lx7354XW9kFt/oKBtjXa
ijioHUR2uRqFqVWDeu7iQGaP0rC1aH1aaAZRuG+LiS4hVc92L3qIksa/XjhAFMLRv+17jCAcrPqY
4pCLEPSVCGmF9r7n1GHu9qJosnfsGt7h2Bt7pSTEpmnVMSZXukgYPW4QXIWa9R7iKHR24GPtGhb7
OHbCB7chWiQ9Hb+Ge3MzfoETFIstVOM3lG/jki+TbQGKHhNVNxZ4Eun+ryMHeepgvm12UfEOVw80
bbL98nvSS5CVqP4WFx4ANIyOcqRCJ4my56ri6bkxGbLATjavU464fkANM792Fo2e7e+5u+swaK69
TDIetTrMmY92CAgpk0TRqiHUd21nsTxqHWdWCPg3B8CUnEbFtihf4PVm9DsvfbDpbb9PY4JQreEB
9jSzAVUuGicZfoB0OcIvXMcDfFuWuejDV/XUcEklru37e+VSB1jtFq8oJSflO6H9HxpvkgciVrRz
KpTNnTixOB+PdqOXha4kM4DD1d/uLpoQjZWkBjlKHeMSPC6HEQoGXpnyy9fv0bsMf3pnsjXszE8s
r5cUAj/O0mw3K1jDE54YmXodqISe702nTkxSbI9GF2XsLdELDyorYApm0a6u6mHY+NprhHnjikBM
3HibpX6OvbjvgPBQngx7Mq352vR6BLf/0i748xwfASL+S9ZW7SsBqSMchyH/NfJLG7tcWHHaLcIB
EIl1IFaGo7xoIlL++Een/89bd0qkQfRzP1f1crdfQbwmsPrtbw1kXPw6DfnL+PE3cXYvadYa9Cp2
uQeoudCAXTu+33VdX1q7lzOqb8JR5vky0lvQTldVSGK2QNNlK7wGX+zOdUDYuUCypaHrgAj27Jyw
+z5tWUfuqLezOwSVR1Uh96PAC3dKC+pI8ZTjho0bZ5rd+95DOde1Dim/+pHKeHnbneDk2nIcpo6M
DI7mo+NHmVwJKIhZqor6FCix7PmpNdj25+zjnfWjq1H12WIbU9rqzXYcM9F/u6ogRGQ8cQCtpeVY
hZtaB8j1HaiRNBLFMlIcWK8DjLo25i+8NF3bk9fO3JM1iOCXqSqc9VMus4ed5F0dAXJcjtB7tB/X
/kd0T5VkOeHCjq8DJXeXxZO1fHrsS2KOe6C1NFsvn/v6878W1EcPUBM+lghBUdLXWGsFfFB5ZeqI
bXZjzm/iNj568cjbq+RB2VZ/rw+3zz6hhvBdlyCXFzvlVIulF0zBVbduj7qsB1veUoKRqeq4t7Zs
FcHsXsOgwjMfYD4TjpNrfaCPrmH4wvPHhEnd3//pO0FeDimkDQ9X+WWF/S9e4MrmCXKyGH4UQSRe
Xejr8cUt0PjXNXjw38phxUtANCIaJz//nH028jOWs9wkWrKff4riYTMbMT1BXFDV6McI+f56B4Ih
H8EkIPkINZwFLHjgLeVaCunVoJ+7UZosSAFtDyt4v75L9HXQ9C7wEyk/LfqBVx6UkG746JUDFfu7
hmF7rv24PWYdmIjSnhYpJHHj9ejdLulcwfdWVR59J4geMNCgHHj5eTXswB5MMXEkl8S9XKPyspPQ
I6cayy5kHXd0D/kCe268KfhS9vs4dZizPXvqND468aN0WT/LXPGT6JT+2APgKPsjotti1Y0zGOXT
tBxGHKM67qLBjEROhN7z9+QXXg47vrxNBph2sZy2qCMDNUhdL5rK6roOg0hEME7sYAcDVEci58S+
lw+h4OauuidO3J1r4GWIzMtLtifRVAe+sff7/0qdxuO/nM2jHRO5aExWVRQXTpjLN2IdrtCld79r
FRT9NKrO9hIWmNSVLpeCwbDyuN79jhTq8M+uiAaN7AQWh3LLCv2j1XGNAOeP0lRSwkW7gqqCAF5t
LySro+j6WsOwO4PWcIqvuEgf5LBK0aO4+mQz4VjLPljRCKiekXdh0EVT4cpDRyuhf3ejY3VUwl17
mPjSDq7jyihGlW+iouNWVUGs1bDS9ZJETjUXXNZVR7/5/Z9ZSMJcEkcdhVU3eCZy7LjouVl1vrdO
/uA6vu/I0ac6SrY2pGxPCPqKdlHV5w1QWa5CoG14KfUqMQoR5m1cOuDcytGEUi5621eeNCUOu+R3
dfCe3JIik3YcPGDl5F8virtI9tKKDk2VRfD7/4gad1Hw+z+LAOi7+Pf/GT54cuqiaKtR9UGQJHg7
QEWgzjVIxQ5Xuwq66IFRdcIfRk8OeB2lcl2i25SWN47tRDKL9DrKzqBL9XZs+qIxVFVZDIjDiFxO
uVzFCRRExFUH/u2JD1K0MKs8rBfc2/cLWWPUQWWz1qFPz3cddWddL27cYcxJpVxQblSX8pv73JHW
rqXrVBuoHbPdonACRf2yP/XnxWELXta/YCD26wivtkDwlSssjlUNobc3FGnd295YvoOa5VNefwO9
iSEAkk3AGtwCuIpGPinzxC1nWKiXGgRxlduCwUIato4Juxmwy+1R67jIusSP5VMqmg9V1YSERe+j
R3nN6rjGbmNPwPQnUiiijoo6UjZyxL+OexHKx1HjQvzn9s1NKVSxy2hnU375+mNxBoHOkyoJrQ4A
LiPLS6dpNRyLc3sqb1+tDuTSRR6P8pUAJJcSLQRcB154Xfh3Ee0EWOlUUD7q9Yu3vtH3jF3DxriA
r3HiPhVJDef60pZzEtQOVpcFpZV29OSINGuQMoAdEoQ7e7kOAlriX4/eXPaWNauGu04E1vIdh0Wr
IxVx7UxlP1mrozzsHcyzUKfsw8po7Rq2xjtIOJ5s5DpYet7REAOg+hO8zbN03T+ZoroFeG5PURvl
0SgMizqQpXeu7e0W2uh6Def6zh57TyWNuV6+wus13Z3tEbMqx1nbWHXMGIdWmIW7u4NGmuWzXj/n
D6t7Z4846sDCfvScFFblco6FPOpQdW/hmYzmjbMUQMC08ffGgLxjlGabk7n9uKKjcPmN18to88AL
SlMSFx/y743yf719D6WlWw02xO2U3L6f79M3dBOow/a58h4fYRMY2ImUDV5zS//YLk5+UjdspHbr
ehO6FIRI7dv/rvGG5cKIjUFbHZoV1BDDK24VmwWKPf///Nf/nkzs3AZxmJN4Ygan5E7B4u4TKtUn
liF6f1V1CO488AwKeTk5GSV6/hp1oIlvHZyCSbndk7/3PTvK8Ze8xnvwMbYU8+q0mi29jtxEP5o8
Rgjwzp7gRnoyVXpHVBnVUVF1YWdU30p8iJpK9VSrnvpExfeUB6gGlSTJynUWm2/zjBrWHoac0Z6R
a7gELu1pSh3knsFfvAT+vMCStaehS9U40/bbCJX+fJXP9m8PtguAaoQx7usm88e+5RqK0dvufFZO
4Ll2CidOBExaCjDUYcneZMmOWa/Xoffufv/fBPZz2dR8mYV13w74g+CtezrxlMtSrNVm+7J63+8c
GcL6pB/Z9tscxu7f19zor/eW61ZgVd/rmZX+kwive8C+5CR7HUYYFR7OE/bdOijzrpzlTtkQLSXL
O/H1Bv66TuUdDRJjp8jSXgnYCF1Ly6EL3+VlKP3LkLgP6wYFt096hOlmDeGwb5jXPb3sihZNPzZu
f9aq/9afa1s030p4Xxp/W32V1/Efo4zXffH+egf4TTwSl4cc0a/DO+wSTdxhsq2DYq4b2ys5AWvo
5VZ6/QEW16lkGNThyPUE3ddOsr+O+MXggfpVuZ1XHUpsw/gE2msHyltH6vzY9iciHLfXc67BbT/J
yCRKlihOWfV9cUsYgBCUtDW0OpjaRTSYkv28nGLhRtZBovXO2SUuqsF5/BBnu5PV6zghHyHPXHFR
SgtHa8ZSKj860H/eNbCve2TVS2H7bWqwybeHK+/Ircq6jb/74MOM9o//CwAA//8=</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7H1ZcuNIsuBVZPk1YzahikBEIIC2rjYrANwkUXuuPzBKorAjsG9f77ePMEeo/3eDvMk7yTglUiKR
zJTUzWrJbMQsszIBDNDhu3u4e/z9uvnbdTifZXtNFMb5366b3z+4RZH87bff8mt3Hs3y/ci7zmQu
b4v9axn9Jm9vvev5bzfZrPZi5zcFE/bbtTvLinnz4R9/h6c5c3kkr2eFJ+Ozcp615/O8DIv8F/e2
3tq7lmVcLJY78KTfP1zO4m4We7MPe/O48Ir2sk3mv3/Y+NKHvd/6j/rhZ/dCgKwob2AtUve5wgRR
sI7vP+zDXihjZ3mf8n2hCY1xFet3H23128ezCNYvIZqvrm6D6A6e2c1NNs/zveX/11duwL9+w8ul
eY8AUy6Avfx293a/bSL4H3/vXYD37V1Zo0EfOU/d6pPAnCXo0zwrfvXCLyMB4fuYaoqqULGBeqTQ
fa6rmMGte9zrqx+9x/1zQNmO+8eVPdw/3ujj3vz0+ri/kGXh7l2UN7N4hYlt/PYy9It9TdV1Rglb
CoCyQQVF31dVVYB0kNVv3mMfgAE49m7KBUCrW9vA2U6C3vIeHXp3+8S4uHgLxIhmofdLwX8ZIbR9
qorFvxW38w1CMH0fa5QRrmtbpeFCPgnPzyixXPgDDZbXf8D+yetj/7KMvXyX2Kd0X2NUZ1jQDbTr
+yAXhC4E4P4DSure+CwNwNOAbEf7wxv00P5wvY/2y+PXR/sg84psvkP7C8pf5xhTRdlEOxX7Cy5X
uSru0Q5aaR3t3/+ZtYWbff/zlwK4HfPra3vIX7/Vx//g/PXxfz5PyqvQu96Tt3uFO98zwVORK8xs
U74vU0EI7wtFZVRRtRW7byohIJfKiE44Ve6/0DMK59//vAMwLecLy/AkeNsJtP0pPVJt/1KfaObo
9Yk2nWXyendEomSfCEVTCKYPhmDNY0Vin1JVYdrqrt7TWE+Cs50oy2U9Kiyv9tE+/eMtoD30dod1
ou5TUEWUk6VCAs5fx7qyr4CJUOiD4PQU1hSchV9B8zOkL1b9gPPFxR9QfvT6KAeT6F3tNDyDGECh
lDOdkG3MToDZFUoI5ku897B+D9C/YCMeFvZw/3C9j/7jN8HxZQZx+a/Y7IX2QMH7iuA6hL/qg75f
43ou9rkAmdCUJfp75mA6exKgn/H9cmEP/Q8P7KN/+vH1uf/7P502KXaIfgWSE1hRVAzZifvPhs6B
0EwTjGBd+ZmP9CQ827H/8CI97D9c72N/8Aas7Lo/cA2uYja7BWGYefEOCSIgU6HQRVJi+dlMFhEd
nFaNgELqmdx/DbbtxPnVs3r0+tVX+yQ0h68vQH+AMxvOdqi+CAEJEVyoGt2mvsB6cFUnClMejct6
kPE0PNtJtFrXI8fqch/1f7yBePpotgfcArGs3GFqCSngqlKsUyq2mw8OyVeVi6X6Au9qRXsws5Dv
fCZQ24mwsbhHiY17fXKcD15fEs7rWXyzU0nY11WmqpTwDRNC8T5WGXtUaT0D/jQc25G/WtfD++ry
Dyj//Poon0qI0q53GEy/x2nFHXP094L64cxztlBe6La+b+o87Lk9jwR3Scwd6pv3bOq2XdA+5xvf
/4y9HdpbHcypTplgy+QcVjeUPaQouMYgw73aYOjtZT4NznZlv1rXU/ary31lbxy8vrIflRAX7JDf
ySJxCvuUigae/1qAjBY3YNuGaxBFr0K4dRdzAci/lMR+WNjD+sP1PtpHb2D74AG4exT8+wnrd7w/
S7/fpU0Kr8xX/vW/j3n0nhq6L2p5FgFOSme3Dj3Z5xTyopyuUhHguK/pHQq6nqgq1zlsri0+vcjq
GfBs1/UPC3tq5+F6X+18fAOpoSPvqt1hFgjScppCGVPX8m5ruCfaPqSAYBufLfeMezHVk9Bsx/xy
WQ/vy6t9rB99fX0b+20WXe1yhx4Rts+JBvkaCln+NYQrkMbhmq5pvJd2exqC7aherevhenW5j+xv
09dH9iCvoaYt/uUW0wuDqEX2ebGPCPmbDXRDXAtbiwSSnD10PweG7Qh/XNlD+eONPtIv3kAt3FR2
Cx6Hze4d2lVIIlNI+lNFLAuyepqd7euEMV3Qnvf+PGC24399bY8C67f6NJi+ARqcztonvZq/sBry
+38XUOnwP//1fyeV9LId8gHUv2hAZIFXwVovsIDUKVTlsce9iJ6FN18A2Xam+PEJPdb48Qt9BjEn
r68ZFxZyh5Heu/G/45anknpGmQVePNsbzvIdplSJso8Fp1hom2lsRPZVTcNQwwobcuvh9XPB2C4B
m6t73L95s8/5xlvYTgud739mu3TBFG1/EUwoKlQMr7IZ647YXc0elHIvvrT49DzfP54B0HZKPK7s
UeHxRp8C1hswTqaMYFfhSfu0Wc//y3YFkAAFMyhCWgV+m94BY/uKRhWdgW24+/RctDuA5r8EaDsB
Hhb28P9wvY/+wzfgFH98D7rXO3F+aAv5ixtFonkmd7mdzPZVonAOiY2l8gEPeE37ELoPdalQCKb2
mR42kzPoo1mZhm3Jr59w/cPKPts/3OjzvfkG+N6Yv28rLLvP/rM8/1AduKv89qIH6r3+EVoH7+Tz
KadzvXp/VxR4b1BYdW8+iwSj2dUuVT40JCy6nVSdryq0FtXs60p/4fnrOlQQbW9IeBKe7Yp/uayn
9ZdX+yp/9MfrR7kXd91fO4xz37vRXrC9882LrmZX9Q7TPwh2ERiHuneuQWJnjeGh6FcwVWOE9RI+
z4FhO7M/ruzx++ONPst/+/wGWH7eQnN6GP46nHlh0ht8TC4guwrZhPvP5lYD50AVBv2AWq/R4OJZ
wGzH//raHgXWb/VpcGG+Pg0uoev/l82/L0P/or2MQI8r1cg99jejW0iNY8JVCH4fe3DWsz1PQrMd
/8tlPdQvr/axfmm9PtYh15y10Fw3y4tfxTQvw/17wnk5peKOSfqu5guMASSc59kum6BgBAUDF4do
qzppSHKuWQQEG0Yq1/iiMWH5WXHFsoz6aYC2C8bDm/RE4+F6XziOzl9fOC7m8dyZhSsUbAv2XyYY
sO3MBMcwiGKznG6xH82g4A4mg6wSEqsfvcf7BZT3ff/zCVi2Y35taQ/3a3f62L94AxVeF/Ws80Ko
dVmh4t/HP3rfiO5ro34h6cVM7l3KaL4HiN87zbz42kt26IxCEyDVIOG80j93if01DQSFAjpUCcB/
j4m5dbu8BO/7n2heoOeA9xOhuH/L/mP6ArL9Wz8Iy+Xrq6pjz9mtpYBZLeA30YehCXhzm+x+psKm
IVmnE8Cz2DD6ZRS5nTSPK3vUeLzRJ8Dx6PUJMHJn8S/f9mWWAnbHoM8MNmBWctAz1AQmuMB9serm
1PWVlrw3GE+Csx35y2U9zC+v9tE+Gr8+2s/nd41me/9rmM3i6/n/XmFhF7bivePsh7Frd1zzlAn5
PM+LeRbvXcxgjtuTMvHXVdRc3I2V2h1HLIoGoekB2h42dSHkUWCogFAh1N/qND8Nx3ZhXK3rSePq
cl8cL6zXF8dLucsZMhoMzFuUCADG7z+b+SvQgZDKFeqyLvmHGoGngNmO9ftVPZzfX+xj/PIt2J37
ro+973+m5ayQYHLDHbprkBJfVGcqPY6HXonF8BIYprF9WMOyOePZQG2nxPan9Ciz/Ut9So3OXl82
7jsnYObkDumz6JyAJCIVWi+g1MHP1nVFpSvR6SUZnwfMdrqsr+1RY/1WnwbTNxDRQ6VVGd/ssrSZ
7sNQSSiixWsZk7V4BmyDThWoslHAZqw7yM+AZDv2Hxb2UP9wvY934w1UTj7wxZPuwPMLmN55/2Wd
udPZzcyZ5dezbMWJO3CSYW9Jh+4UFUbHbGQSmbrPGFGZsjauYZ39nwfMdglYX9sTgvVbfTmYvgFr
PViM0dkd+hfprPepPs8s6ZjOWllAif1fECpCKSW0cWEm1M0wnXGoI1MwDGJd1hyIFe3vo/QlSKuL
2+TxZyJw9y5b5rktr/eZ/+vl6ztAjwmce02w7XVfliV5T1K9zAQMHmKEvYXfvNO29fdI4de0eMG2
HwjKfIdGGmZTCUjk9oM42OuDXDxbjrOCAJus9NC9cnoSiu2qabmsZ5iXV/tq6Xjw+mrJfCjA3ZVa
eq8ufqZJtuaRvM6g2/R6768eR6xAExwUOsG/x42l9TgNZnYrMHaDriw1uLPr/ur5+jTi738uwd7h
bOKfPLMnRs8Boy9j5hvIC8JhCPM9OOvhZoe5D6jweT/s4U4HP5WQH+24fR7aIxhs4MKMmq2z+BBQ
ZjGwgKm9nMfTcGw3Kat1PWFYXe4z/OgN9E2YoDyyWbj3x93k0PhBva20yr/v+74PEP1Le47umGuH
2ap3mVnvH7s7KqhfevKMaPhl4SF6j8ufMzvOfC+8XZwu9p/t71ruWyHDy/NZuTuzsJhTDDknwgmE
c2sO7sIoQ1kngY5f2Cpad22fD8lPrPP9DuTDm/StdO/2D9b68+uHgM9xq3cVHKL3SGRzj+c/K3cP
XeY7o+d7H/0LUlsXd+fO3XvFKzX07/vCCKZJQGsfnCQkYJ97TespECNqgjAYY7D6tfvk1gKCZfT+
L50511/fU3r9232l9+2P11d6F948y2Z7R3O5y3MNNDjVCepGH6ZGLBC/RhC0sE/wBTgWqmeGngvO
diO0ubpHjc2bfVpcvIHTbl5c1vwyR/i96rqfIvmFyvrFrX7EYsgChuXtsu530aVPVI3AWKKtuRUF
ahB1GA3MeK9n8zmgbBedx5U9sXm80RcZ4w34bEfzXBbuDidCIajVUeEgNChZ2HSdwbjAfNRFV/j2
5pxnQLId8w8Le4h/uN7H+9HF65uN+43DB29/V27Ue9yyecD1Hcf0tVZf/8BJcHBs9sqz2YEfBVkq
sMxQ76luPeUGZvFDbw7RmbbaRVn99qqe4Sl4tgvC6j16crC63BeD6RtQP2vNczsTgffuwLuz3Z/F
+t//WbieTHZZTAtVzQqBUddQN7vhs1LwaSGjQrTVUaZgHu5pfs/1zwJlO+OvLe3x/tqdPvsP3kAt
z+E83uUoTLKoFtThbK0fMA+niVM4b2j7DLonodiO9eWyHsaXV/vYPnwDJQr9cHJXGuc9bv4XjO7d
7O7ZSgXswui+DyNf5N+37gkN7rX8DtH9ruWfb2Qt37uChN0OPcw7N38xapo8dg6tpYcYFNJCaAvu
52OVzrqpfQ5A23X+48qe2n+80df81hs4XejirodxcQD6E2nKlyWExL4Gbg7Y1rX2oDUyLCJhFea+
/lAT+GxwthOht7xHid7dPjku3kDwu7FR9IxD6V9GFRhRJ6CZiEIItmx47PfdwVAj8JNgNun2EXUv
BW87lbY/pUes7V/q08wcvX7CAuY673Y0wvvo6l9XOvezFKC5Zr+cmPsyKfn/og37513xDzO9rVkx
G8SFV7R3ntN92vrXd+/kHZJKvaXLaHarK3tvfSc3v39QoST2t/UnbATByyqCrS2/q9VzmDL2+wdw
ARghMGEKmlZ1TdCFjqthZMDvHxYj22DkO8TfsIEEh/MsShhimRXu7x8otILDt+EWHDm4GF8Ft/LF
XuLvH2BiP0wxXORmCYx6o4Qo2ocVmKcybB0ZP2Bl+fdeXEan0ouLHJ4MP5/cf20BJ8ADuV4VDuCj
EHPCb3J47eR6du7FDnyb/B+v0VmSx62JkjjQBswOK3Wk0S5RDTfy4i+oRP43X5cyNZMWR8JoyjRu
RlFMimwaJo6orQjKjLmh8LrDRiO4KwZ2pQZf4lzknslr3IRGqaPy2pMYzXjKcXjIsJsnRkexzK1O
4agcZIhplzhubdXUcc2Koe+52YnNAl0xuKKVhrDjrhygkCTu0GZuM2EJVeKjUiCaGihhWTlZI+gW
zMBM7E3EMGgG5xQygBr0FSsK3kSMw7qGJ1wzhG7XB9iT5RdCymjShJ17FPqIjHzd565hR9K5T+Dd
1wFs+WXYM/zhl3VMYc9QFQIoDFuH6yRxSckovJfROo5qlmpSHLcNSe7LQH/6I4uDHzZ+BWpjgOlg
7jdssIB7ynvv19Zpm5VqYOalTxyTirSuDa8L+BlGpA3ohPt5XB2KgqfBGapwdeaj2PWI4aKyDOD4
oU7NPKspk0BGRpsltTTyzsmOGMo93Qj8NsoNFDo0MspQqZJh1LJCGCQWJTPcOmeFyXgqPhK9kqVR
ZEUaGh1qGmayhlehVRZ1wYeFQ0tLVC27CBLJbtokTKWFXa7T+jzoRHhe1qT5mqXCPQ5cV7nNZKN6
VuLgtjtgIHczOBFDBqartFVmKKS1rVRqcWy0bZpc6V0ezpO4SjoTw4Sm9CCiDvMt1DbIH2Rhh/1p
A557ZzEZ1dLMsyp2BinD6dfAr1k66HItm2tq1RZmE3SaMgg620sN6eciNIQT2oUp21LFY5aGeXtm
A7ef6k7otmaoyMofsEQhX5S8sm3TRiVxDc+p5Dwqla4ZV3XaXHRxgdkoSnQlNXPPd5HFfeLploMT
OzgMbNVrzLoLK2kJLSOtkTDpKEaHHaOxeXrFuBO2pqK7eX6f9Pkp7xDYfVvjHQ3qDnQYpErgHDfQ
a7BR1ONQ1EkvCPMbqbnygKcZOquagieGq5HGqsPK6NIkNUp44a+1GzRGqNHjKA6xVadBYoTEdTZm
7SxF5l6tXcukzTzHLXp//mPqXcOJEfK2+PvCmjx87U43Pv51kszjiyKbz4vpLOl/c2MhPH9plhb2
Y+OPH+zQSgH3LM3m3mrv5vPMEAex/bkZWndLr8F2ZbO7AmzodVslbBZKfvGMe2MEB77BWeYK1u+I
B13MoHrujdFiJB9ZbHSAMgCVA1bhwRiBBQP/XIEzkxZHzkMpvHgwRnCmhqLocNASh3l+MPkVqhxW
qNggGhjh5d/rtkhhBB61xlhCAQAW53fB8Yt4MZlxsTW5rvrK3BdpkYUjT0aRUxlFzXOKxkUS5wOE
VDZmGf6m5jQZ4UQvv7EO51Zaq8VJounyMxFVc5I5iR8ZARLx0LGJ/ilg3hVNZWZbXVLlllp56mjR
wWpFdu3FppdhPhfUbw94RFTr7olN6jUWKsOrNlCI1eaFmxmZ0ORnt4kKb9KyOJngMmk+OTwpjlJO
g3NWZ/xIBb3pG5pMYLWPfLNLM/9EJp360Xbd9lNT+cIsyvyGtQSemHPFneTcF+OkqOi0Vl1qegTW
4raJB7odxtMwzq3cDosT14uCE4+XN75fiGMRRo2lhlSZ+AnGYwqSGDk2+uzFUXEii0iYPhHyM2pK
cexyJx6VLqomUeuJ47JI8lsPeVdVhNzJYiWq4Yk4oPwSlfVNmtntYZXo4ZGjAch1DT/eNIjfpsgT
Y88LxFjr/CvhAAI7QYOTTOs6at69hhsLdZy4gKc7KLW2Dk6wkorjuk1uag9WBV1uOQkllpeXuSUb
ro5jrBPLQQW/ZT6Wn/WSZR3o67o4KUmExzx3gxOu2+5EIW5jFQKeAD7GLVC1SQ2SwUtghPLCyFNC
RmHLgo8UA5r9yMVDtajqoRfBazsLwAsF4G3tzB6UaRuc1EyNFUMCxx13qgJvggB8LhJ8WJY5DsxW
DQNuZG6Ix5UbNoOYwAKDpODxUNtVbqISnlkH1KaGypHPjTvipW2BjUyKYLRAru9q6rhrIkSNpLX5
rS/CqzQO4RdpfRNl/lWWI8VUUi4nC7TGtBBjncErxy0gmKbRVefg2KwQ/KhIHPVW09rsljPHm1AJ
BAlbV4x9mt/QxlaPGQ/a4xZl7JsiFcCiVh0HBa9P4xbXZpXXoQFf/YRtfEpCW1ZmlUplIjQPOUZZ
p+FFlhZi4Lu1OEFeGhySwvZGoqp119BKon3CAcmswM7wCS9abZDkVDuKIKkycFRdVgbYZDmEuVHI
QiC2x2mEywFOGvsQJhrRaRDrkSWUMvvqBU1tqqzxJjoNXBNOaq0sVxRNYKBcODddlPFxLOLGtrgi
7bEoNXoDloS5RtHKRDGyspCDyM64RWWXTwsnSUxNasXcr3loikp3fMNp9M5kGQI7rGn5SQ0Mr0nh
G60OjpQRdZSPBAvUsxTX9HNSavW5z4QcZI7ipkZIW3fmVCAIHfg4h1rIyRg8ivq8dYR/DFxffs5c
RAZxw9LKDMq0smSKneNcJcmB6Go8JJFXG2ouc2o4RE0HUqmVY9Sm9rkuhQusVeinJfYCK/UDbqo4
VaZBq3fHTtJkRm0r1GJBVZiZh7HZgtpwzSyrpOkUejV2Ma5Tw44dbeTRzh+I2lePC7WkJzi26wss
bXeYaiU2Oy6cgzCJQt9AWqNO6zKgVxH87LBtQj4poemvFGp+TkBV1kZbNfwgjDgf6LF+rHoUWbFj
Y5Ok+SWJgbaDOoizAcU2HVA7SQHCOBvSCkQCxltyS/EUNkGKa5tlHNUHFWKfZKrLU7ck5NhXpfcx
wHZ2oMSIXeV5whwjUHBhIBW7xIjSIjiIckVNBrqj0QlJyMccq95nPRT8c5moB7TjzOiK2r0UXiwH
Kio0YDiUWh2J2rHX1a1v1LFbHLA4tz9xBbmmFxTt2C5kcVqqbjnOIo1K8NZ5Z9Q0KMzaT4LDgvho
qmbCPsdBp5vYTqrUzDC4qFytSWrkPuqGSdl5nploXniTJPY8K6QEJ7gZU5cIq1U776IEl3dcIgiQ
TA1kvwDz49tD3BS5obiZ+jn3Y2VCijgy66wJxlkDMVJe4uwY8F8aJctD3Qwj/8RtvXiopVr60anT
zlAbwg9ciZ1Tx2mQ6dqFZmWcNV8bKrxDt7M5SHWpD/LAwQZvUgi/AiUcuEpaG2VWBQaWSiYMRziz
rlTgnTI3MjwlLSzcoS/grXbUaDKJQFQaGRx0WhdNOx46lpIpyqSMG9XKvCIysjjOA6MmlT5Io0Yf
8NIdOywB8baL6rpi5TTztQbqq+B9NcQPQ3DjLT0PqwlWW32c2GFTgIhyeRhGER1kZZtNg1QCOYjn
NNhIKkoO3UbPDlvFjTCodQUYivD03MWJOwanpDYj3LRmC6HYJMOV+jmrcDRAtVZfo9bRwAdILvMq
9iaZTKKPeaJ3n6D0STtsGwcvRIIeC9dRQAmzVjkoSJxyQ3XUwjPUGvEzz8vbMe8QnzTEi4/sVnZj
ykU1UBQ7tCBMi60S2WKgdCQ8tuPIMTQ3T0cRADJAuga6FUsQCNjunWSVOMi7lB6ola2fKFwvBk3q
ICNZWCqwd/5EcZl/hhznPCzL9tjhtX7oFV1wA5GMNKTNWwMy15d2FIJ+JkptQpQbzR3SxlM10hsj
bxPgYp/JYVZ28jQK84vIaSHikqothlFg13OaOZFuaE3r5yYo/Hys25FyqMUqOsOR6tsGcKo4UOEH
DSev0hM9CfCNr6niMGea+0lRm6+ozdkhbiseGDYr46HOvegszFV51Dqg1FSZpkZqdzWwoyfP4VRW
5pgZ4bGhJJ59Usj0rIGzAEZK4k6xytIzT8gYFiDg9qxQxhyeP+QoOi1RE1teFVcXcZ1HVuCjemS7
0Uni8k9BK5pThO3KyooqNOzUqUxXFwYDg8s6Gk1BVlvTSYGJc40d1CLLzShJohORpac5xG2mFymX
rh9batRdgQfbWnbjuUOp82+6TYBNC40OkgwjEFqPGyRsdTMR4QX1BBlmme4MJG/wQdQiboCbhkys
F/knu3bFIWiaeEBqSoayZJ4RJ0F11VWN/AaRofQMW/Oyk46TZoIim53kMaKmYI1+7iW6PsplXRq6
7na3mZ4dZDWuLgjP7ZNU8dAxj7VqwFLFGVYOba0oBTun1hod+akmB9xLs7EiUTaoUEgHbk3bod+q
dJjUJbumnhYPQle06aClDTfCIv+ognGbRn6TJobdEjRhStkmRiyRUoPUKNzUIjW12jbGH7UmUq9b
0oTDGBxfk4vcHeS6mlitXeajsi3SoaeJZkhlUwy1ShMmLmVkVUFz4Oq8gCwPiPQB5cXU7WpqVmWo
DnIV8wPfj6ORlNE0ZHpgpJlajPQqj48RAj2hebn6kRbRZz9T6kFHlHRQCIYmalQkI84bxfDcNhpo
ocpMP6SZGVXcNlRUnzWp9IdU9zwDjENjEkcEFkpBxTmSd2MZo3bYsYiYEKAzU4szEDS38g6rlLpG
yupyrJFCGyWt740QS/FN6wbqyM/11sA5bQfwTrbleGV3yJWwO23AKYiDNL121CgysZd9y3XqGYy1
/lkH/sqI6g07ki0Db7jSjhPunqAOfDfSuLUBqRR80WJyUqiua8SKk5qybLURGIYiM1qhVINKR/m1
3nTsawjW7dp2W30SJxVwl8QdmcRxrZEhttsE9HiA6LQIbOQZBM73VixalfWhrslsIlhIT0Fikwnp
GJ9qSUZrIyWF9wWLPDji2JXHdmUXttm2vLmsCpTOvKRDVqJId6x3oFLKnBCTQIJiGoV1d6hpUWcb
WeKpVuLlnTTKiqTnnGXxWaQj9JVQN8Mm5qo9qmleyQFYFRGYTInb08pJ0XkJIhoZrqT2FZeBPQaf
MP/EbRw44CJ17QR5OfsIG+b8xNPVYmj7PB3BnGY/NAo/LBrDTzTttNYTPBYIhzVYoyI9q1w9FgZV
7cY3IE1VTrpIJFdUjcQNGIpuwr2qUqxCddxTtVK6USGB81yilaMwrcWnuvHrAXddSFrhSpKpo4fR
JLZ1/9SjcRIZSpXjxvQ06k/dgE8JylxLFXl34Eap60K4I6ghfMW1GgiVzhEpLFKAY6WWTDPcJJoF
fuJYUZ5Xh1oTewPhFpnZqHptOJVnQ16Pf2lyrzVrRD5C9lQzY1HdZHBp4EQYfEbZgpIGO31U2gEb
NAiik6hL8kEqtFmR+N0gzapy7GRudcQcHB5VTjELyogApUs0bCrwxh0EzroNTHtTFSwwnag6F10y
0oIUYpgCf2pbkZlKHRw4pVoPqjLSTc1N0VCPSmk0FZ82fu5NmdLVV4GaBceQtmK3RE/IWe043pGu
+J5VxgKcstZzBg3F0RjcnzMRt99a4mcG9Spn2oC8Wp1f1oO2ttUDQbhzEKcFGgSQcLW8Mj1qopwb
GIJSK3OYHCXI7Y6TrAzGrajIJ5ujzFBFq5qQe4whD1wcVUF7A7ozMLrY1caRYEOZucEA69EwRPon
O4sug6a9iAoeDQs1D0zfay9jGVs4y7ERV/XHJhLaIp3Gvia12x3KyBentLXjj6hJbUMR9FNXVl/t
qItPSy5ciAOJbSogCtMk8cGalzdewuUgiMhVE8kQEuJ6ZZVaDO5WppZmHfnh0Kdd9hEjGR358G4T
Cf7uMO38C0gxTIRbBgYL6uBL6Plm5TfdCWQQqNV42VXr4at44Ut5iF5mDVhJ3Q6sADzbAz8KUrPh
wTcUxL5ZEH5h1+i2iYEHO3kicfNV1rIaqk19GnHZGbHI2yPbVtGBWmj2sFOpFVKSWJ3twuvHdmuU
BH0mVQ0KBnVHdan5RlAFAtRN6g/0PFCm1E+qQdoxeRA44E0WOOEHKNAgYcGScKQ5/jG4pcTwMYsN
32/sAXZxO0hUJ5l0SuiZblEeUV7J60aKNjCCEleGz0ln6WDkrEJvmkvkCO1Q6yr9G1RI5FalcWdQ
hc5BihWI9nV6jcFyHdShBvsLeKiFchrwiJ/oaVyNfPCFTUgD3baFKCd1C/sABfJbw5adMrRtHfi4
jA99Vf8mWXXRZawwVF2Zep5+WHnVbc3La+qowzgNDiDPWRkEfAqv4PqRjO1DT4LdhEzOsavboxDS
QIj6h37agGbDUTRock0OYa/qUxyiQ6T7H3MvqacsadF5YvuaSRR5qwb+sMyUG466iaNrrhUQiOQK
HhyXZVJbbplkZpu71aAg5HOK9c8e+LdmoaTjKuaHSQBmTit1x5BafhDapZGHAbjvNVIvKjCSATCE
Aa7l10BrEiPTAzZymvpLjWMrgjOyjArCQketMwP5DoTWpRzZTJxIxB1D0VxuUD8qrbAII0tT6sZM
Na+AkL67BQbvYE2bgA3AIztqPiUOj86ozsoR0uMDOEw6gQRA+BETZxSFkCqPPGaB2f6ECv0oKcPm
QMHlHPJzsQH4+BrGLEeGm9NLBdmfI4q6s8THX2Wegbqq8y8EpWeSk3nEos+prl/VrXPrM+2ogr0m
yP5DNK7fOiGZaAn43UqoKIYTFaHZMPe8K4uZK9P6sO464LaElkM1zCdOoWZfEoQKQxASnBSYUvAV
sX0kIukPOKLCCh03AEczD60gVBUDZak+BouXGHoetSMWupZONeP/UXcmS3IqbZO+IsyCIJi2QGZW
Zs2lGrXBJJUEMRNBMF59e372W//dvepe9lmchUqqokiIeN39cSBummuVRqd50Jd1TE7esotGcFbR
KLtx3f5t9nWtcThjJd1+K1r3hZP5I5j+Bu83fjBFvx56NR+nRGFbnc6881mt+wiOgPTqBkmSOypj
s0czRbWCTqvEEv/Ac247+EzzkfDBwM4nw9Hysu7y4UViNu+ypIbnCdmk8qeg2pMt9aWYs7Pntsqg
Kqpy0X1VZv6y9vxd7UMVbf1Y6an7lYkEmwhJMPUtJ5hN7VseFoUkJj22C9XVPOfDDeb452iP7nE/
nPBdXrJdPFLux8O+pw+sFeew+qXeCvUhuvFlHrBRtvYWj62O6tJNjRX727B3W7X1PGo6CTdjZP2z
xr5Vcbm907W/ENU+sqmv2y4hJyX7uS5lee472dYFn26ybOheE1OGmmTTV9aOt9DDrpqNZnVm4/5m
wFJ2WmnXVsOY4+rte1jCdiBtte8q/+U9hQaXoqxDHhVjHUk6vIzD/AaTMD6NKoovfadIHQrkK9KM
Th1aI8b3PTI+qabewsAoTQTxU4iyGnKsin0U9ntb0OI8WRKOM59yGA4ubyhc5LVKYA0dSprGl0yG
8i8Sr+Lc5imGgH5cfwdryipwbRFKjfM9JlXzvUmmPvay8+cx3vkl5HCG4RGsmar8qs2P3Pf9n3bU
8df12TM3ykz0CSTN+OZHMVXC71FFgyCQ5aG9qFxul86yZirH/xySfcdkkte5hfyJHeTeiEG1wdMU
/+5xpG5x26bHOTc4wVu3HdsiW5+KKTfXdWJ8GaP+ahqFDFKuj/2xIPt8iHO/P8p9aO83ytiBqrJ/
6h2UMhvi8lNOU1Zzks1lNffuPZ978zr2Sv7qNulOa2HDsVfYlZIl0AvxCxIjHuHoESbyE42nmFfJ
IMYv4fu2ycJayMrTAqHbTNWxZJBhBIngSfl8voNah+Ew+gGK0n2Z0sF1GOYJ+RnwgSblafsjp0PZ
lIuL61yv7mZMnTrOfZ7eOKHZc7Htf7dOtPf4ldqzsON8bK3GpEE6CN64I/xs+BIu2FHGW6MKd7L5
RGWV+yT+zMQy30N0mEOPzfe4ITFvlojCJkk6+dKX2/ajt7Y757lT39MU8pc+HT8TvJ15bPIputcQ
g43hGONbDMaXwdDnzLd9babNNlnc4eZ2cDQ8DuhXy4vtx5CO5DgErStYXesJY8z0tcM3uM1ssdWG
ao+A0Uf1FAoMrnk83vouUm/OjdDDMVbswWT9XW8VuZuw/92NWcQavMgvuXRyOyPEhnMzpeO5MMN0
lt4XdVqy6LEn4ufCPKbVjP/YE8gWPbjHoEh3N5ABQUZhXjkL9GUuBYXXbGxfTUF3faUgGI6EpKFp
6dJVKRPmrHSJXFbu8s5nVmKZC+om1y5uwEfGutK9mc/4tvbPLufptrV2g2KYosPUXT9Yb4S/dH6a
kavgPODKPHRtFt8vI7Lbki0/Op2EwySIw26+thXC5/Rsci0aXgp76MYNgXLnuwoPTUPIrSfTsHXu
Llyo+NcaQyMG6sWhu64qNGTD/brip0JULnVcdPnB4GQcWzOFEy+pvwCP4HW3pumj2ubXadi2l5Dw
vrIdWc92MzOmZSvqXLXPYUuLY7p5WetN7hc3BtuAptAHwReoULthJL+aqwJuWz30uq930fMXXLnh
26iYVlnmukoJZCYIbPKGUx8fczX9aKdh/hFsJg87wpta9Yv5kKWYDlm25pdJ4NOAZW0bmfuh8Xmv
mjmh7gSvBbFJFqUPsYPD5FvhniMZZfftmrZHHM+9HaWEj5gl98Ik+o4W8ifzS38MG1PnqZ3daSA5
DBRoLp0qidWxZBfcv/RpjpfpcZYmr+kQXNWni7wJca+OaTd9AWMY60VmxV1rmLnhcpInvq2/Z0/a
xm7KGziTe3cbopU8hFnO350Ymai03uPLNi/m1DPiL5Z4d48oShwxoB7hcR3m2YUjZVOMedvsDVUm
bmIdimPURenBLIOts7YlpxUuxC1MS3KIe8aPIpV/Z66T2yDAkiTrsBw6IuLfZDXFwafJ2vTdyGqT
xr72GfzZgfTFsdjdeplBytTZshdNwNpwXIfdVD5yWNf7qbiHB5O/zQlT91070Ga5pu8DsqC6g9fu
ByVrp/34KhcRDmVwUW0yhztQFP6ybUkpcPtM6ixS9Qthozo5RZb7GX+7ToiKDiLK6c0oSfrK96Go
glLt0WbpXa8ZRvs9nfa6k05Wc8fWqs007vQ8GvFLzhmrSr+SGvtT9ow38WS+UsPYYYIOG/8xI84/
WZ0ulcpLfuozHY/VbgfznEuGJCpJsrd4RmoWj+V+E+1l+EPCNDy4dF/+RhOSzDia87JaFUKxFonh
/Tbs7jSuCjIMnsrTzg3cijyP4Pxy3AOxSc6Z3ZPPeL/aq6PS70U6a/iuTL1nUD6NIvCfcZjl08aR
cq3JrC46R1q4l/P8Nrv5m3PdPegRswx8/Wx5H+ZofRi4AM+xj99l/58UF99kykzU0CknvLHZzD53
3OJPZMtbLHex/2SKl09JxDStW5JObdVilcFonkjy4ZaONqvL5i+9gJipB7ukaT2xpcMFIWxZ0QnH
1vXFvxVDEfxWjiMvtFmbMR7CZTZmfRc+jI3AQPhz7UX0Mcwh3JiiC5cpK+Yvspb6OQ55itSKsewh
GYp/i0nlXEXI4r90EY/3eTmzx3yIySWWU8fhJuNk0pJgfcthc3ikkPe+C/ZjJjh7COf+lR6Jr9+2
FnITASdbcQa60O+IwCKkOvuyxt94X2uGaGYVWOo68dsV5fLsErOczbbB/ooYOTm6IVFOyNhcX+b3
JP3Snjvec0yT3E//rpSGaPQ2Z41bS4xXOTWqUiYyjdrhaPS4dGiB1D3NJ9XWQwxh7Tf8Qb3NOEVr
v4mG6BH/WpjuRvbBPYHtoY9zydpznMNPnbAmnxPi2aejXh5w5+HM7smwQvrg9y1n5Nx7PPlP0yIU
BWp0PTarxqhZixUJ8QJD+H6nGjJ5S3etqtmr33NYRINMqK1Y3ut6UPN3anGxlFrh8OVshzNi9uFi
l4jUgk3dTZfr5BGLavlkUhwLyVs919R7+3tLhyR8T5l2Q/SMHxNuaeqxlnecFO9xgqvPIrSeqiTZ
83C6nhWD3/WpHbF2NYPG1/mcwNkNatuf2FIgk0t+u10CELDgA6fTJsmY1kvM2Q28vqTSiRv6Zl+L
+GCvWTlJ1G9KAHXsjUvW5buFtVuXRpkNXk4Zmy/E7D594WTo1nuvTD5gXGf/Nj1PZY20und3MgS+
NK3q8UPbeFv8Q7kO4i/wI70egYEN6lGlPmqWwubxrdj4zg47lGT/QlVOH4eWJGNRRSSOG4AKdj6M
RqUjdpNdQS9jXWD7cd+n9b2Fi9L+8IuYpyYquhfBC5pj33Qks41eIuxIdPPfICUHJLK4g1ZIeL37
h0n0Mq7oOPpPojuoXzjf6n2H6sFuOu7Rh+72Jf8wGRP6KMElLJh1Z3mrLMW0sekhw4VYhkxguxLl
55JK6u8R07xNFF/Zl6gdfuluNPsDm+O0OK22mC4FtwH7W2hJ/M5XG8X1Jg1xZxCb3QbMSfg6xcfy
tlssu1U87ekhHybxSdIx/TWnc3iIljlKbjTv6IA4VjpW0bZTecVn28OHcOa56DpSI2uKW0SwHRbS
mxxX1G0HTKeJoU+7pigQezZXT+9YqnAzuuh2J1lbLYrs/thP0EWIIIWo+s7y06Z08QRzG2tEuo1g
7/olIG/GnFFcGBtW9bGM7SpPbJFE1+XYC3FYEH+o6QTrwyAQtcHdUec8zEqRKcdrudLRI7mLmWr6
WfCkKUAtLJXVAEQxmk3zfY/DCJh/mWnv4JUUoU77LPvbzmqEfb9YCDkF77erSV6q3yo1bKstpe67
T/MseaTSdqbOaD/8S/cufowcYW2V44e9lFsGjZzk+44kzAj3QjAokVuhk03eIj0dMjg9A38cGOvY
YVqicr4YHDXkVutkbUjA4CraHUZ9aftnNtO86Rku9yqxeVfUuksidRgpFmZSjb4k9ZzvOfCeblHL
WbtSR0hL5D7hew1RWR7HFVHHv9WWojYeeXWeLrzB/VeXbbs1URvrc7Jv4VhGJHuEIzKeIhvMXWwn
cQyAcWqYA6e9H8IrpuQEJy2Iv5AnZqzWsZ0OZb4dMNplPWYL9Y4Z7X6Hb+ATCduYZ9uZxatvorQo
a7tnc23dap5xNjmSvO0zslvR5O32nNuZ1FzBQscIEupoSv4gj8T4a8OHw058xxCI91vPjiKLfk52
T5Gtx88BBsa3n7BYDFg6Q8n0KV5GgAsCygTu9e0KE6SZl6y9G7Lkh/Ze15wVZ9a1tJEpFFJqDHwJ
SyuZb3W/w/XobbPavKgwGje9C/UGK81LiOxu7CuMKsd9mMqvLTdDrWJS1juDusbnl7zuKTZZnRWv
e8ccWBU46rYr4IxiGUM+dcjXORxIZ4oPvFbQmNrFUIRiJXEtpg4HsdHD6OW240LFimg4XCBvd/PA
uecfAyIQ2EnDqO4GZ9xrOqf6vt+6N+0wHObb8F7CoV3aukyXKK+ZxPmtBrGl+qFo80L18COzAQ5R
G4trXj1Uciy7epc2PTAbr08wDebLbhFFYvzhpxDSQ9+1a5XG6jafludU62YQ6RPbhxs4xueIEAu4
VLB6JNETzDFfLxbzhdb+uW0TrAMyJ7oqw2prPm1LrXz5YhTS3LFYjiHZ+wqB6R0pSl5Hffw4Efi5
pcmGo2R7V5udwm5j8vcOOvVo1tX8ILN01TCstF7ajZ4Q95EaTvDttBJ5MgIQHdpU+1xlAaOjG4Ei
F/2OiRwSiDTd1lN8hp14ciUsz96HE6hU8axVdtu5uK87up27WB0iuINny8UHY7pZgutuYAPC0WoH
pS6lKODwxZN9R1a6/KLcwkQLA1Ddgn9EQy9vTSJ/4pXy/cuq6Ndqja/DmEaHcrGIzRYynjLfHZJy
Pg5up+etSLOKWuxOpH3x8bIeiJPLzcjm/TSIZPpb5u13LHs4UkZvjdMIBlUyvEsEyOdlTIsHUIkw
4fZe3Skjo2vgODTJ2J1VlKxHRpBa0BQJI8Dq/RsrE4cRDLoicza+06knRwX7xcPkqTrHs0PWr58t
Nqpp7S3AaAWno/sFHfXZjkHUUwwMJWXLW5rGDma56hCmzFE1krx4ZByBc2Dbr2KFaE5MBgEg2N+E
atph7TKPRbwjuAaAe8THmh3aEWDJvK5xtRfiV66JuMaxyLzoBEIn3QLOabnUecF+IDb6VpHHULGu
BUxGEZp82+97aorzsOVvEctXbPjACMHgIIrAY6m/rKT5iSVIMbb0Bu5HVNuV/RTz2J+4jyAf/klD
77wp/xQTUJWM7jvgGY1xpTP+VUwIleKY35RxdIh9d5xIgOsdXTadPdESn/pIC3XebEIftr591nT+
LcQPm4lHGWE4ciVrYLPdEiIeWBLmZhPRE+2G6EaHDQBNon/nXjXb0N2Po20/h9l+yKAPG/cYFBfE
7Y7kzejb9s8spiOf1fbqU4o8cnvxRQFbq8gvsfcPPd3twUyqjnL5E0K4KYb+Hwkirkr0DOCalIfF
w34rZHTk7XLZVJJi2ErKU8JSTOiZfRRrKo6gU7ZLrDsLO7NrD6MoPlc2fAofh5onkrGKCKYrwta7
1RMc41weswWUzJjTTleBpvcpRIme1uWRZvwxS9Vb0RXnXjDeRIM+7zCkIENmaK35dykG+L26Lw82
Eg+pEjCoc/+G5wldgpdNK4dfCYY/6aKxCqP5M6bxae5UqFS3zsh7TP/YBgoqXbx3uTsl3QCKMDyX
xN6OsXnM+XKzF2UDt+Qm4eFB2CG7HckoWQXEBJPPbCYIOtV0hl+YBqhnDeJ/wLJN7mFhGGvf+iKc
EsPaZ68WfbBbdNxHdgmT/Ctm+iCtu4XEiStZGNGIKJsrYnDVqx7+f0HAxYj1d7xKTA2wsw9tYtOf
iQQ5NPc9r1swDRUIJFULYXPIa5pd8zp69NG6wM7Ll5dy6pLzvMTwxuMA3DF2GtDQnKemcZTdZVOI
H0aGfYviCmjrLm2nZavjkKY9bxa/BX3MwZDuCHRcbO0t1bjRyp6BhSFbyQ4FN+e4bx89IJvHRUko
HgAipcSBqQW51oAtZp/TF5XK9wLjft2D1b0poEAiw7CVQ85lWD3Z7u68YzWQKhyjpyqq414AajQt
PNR+OiO/nB+ZTxj6Gnn0NE2qSkazINmTQ51PqbszuihQT3Fj3cvlmbP2tCMKh5aQviFyYidYOMVl
Go08LeN6GxL/wOP0HVvbLTFpXlGPWYkrwgCxxtmNtAEXwcL0c0iW5MnNOq1x+ue6kO2d6OKDm/gN
xAmiSThDsh1OvfNLtQ6/YU4jaxAhroktarYXUcNTfw75chcFDxeouyd7crZBvWMnAq+2Nom2b4Na
QPhO6FtkFnN2tbVt8c0Klxo0YQKdDkBl0r8LS/i9KI24QzpZ3neIQy89d4moZsyETTun7DtLMMdx
p//JEtslyBPdaMMxuedj8RxjOq6XTbYNuNyywaZTPCyIzO50YXX9HyT/v8oB/xvn/j97Bv9nOeH/
t9oBQ+Pj/652gK52bc1/vwf1Wji4/uv/ar9dH5CY4H1p+A//T1I88eS/Cgd43zDL8xhBGl7MUuYM
HZL/br+hSUBgxpYsphS17f9ZOIjwhEtGaIw2Hd4CSa91tf+HwkGeX0tO/91+Q2GBoL+C2gHFt0QH
/D/tuP+l/YYcL86EH45ZtuH6A3jR3Zd0S5K71e3O3M0+IrIq9lGqw1Lu/XpZ6eo/ezbxscYDOtGK
K6eoYPW+gUBtlnaaRNOBobyiBhaidhIbqDIJx/cHPOkUBtkmHOCBcePvVE0LuM9Ow8UEIdzrBjx0
+w/eD/HHDSWw1zEnNoeGy6f7kNjW1jtJ9uRmKso0AcBsN6Bia8hpJfK9g0gsu/Xd8bzU52ke4+2j
AAqHfWgLkW/myHYwWnjMbmhsVVfPKbpS9YAmm6zo7tufkEX7AMNywiAiBo1pet89AAd031DFWFPo
vao3Kb8vow2oX0YRYFd7vCGJmqdI/tY5zX8iAqKkXjFxYBj3RfkObco/Hd5TuR1BZYcHLPEDgu1S
xf8AjLYx6CdvF7j4Njsv6xKQd3OrnnobY+NPgCUVdTJ0lB92Bn1z6JB3kYpb3q51uhfDKxerBxMX
8401WeKiomJB7j8WzjNSGwNXe19Sa7Fv45dp4lhF2SFZ+VSgQjL5Ewdz/3PERIChLjP5U9Zm/sFM
GeWNg7GgYUD4Ep2lcZETov+B4VFxmRK/gO75F5t1fKtGHjJbY2ObsbYAD78zybxPJ8zOcFcnEKUU
Uh5jUY1EE+69J7nTJ+oy8MWuyIR4Wf0cspddu4XfcDTtxvM2RVi80MyD/taMyv7QlTAYmg2ZADno
0v9HvMwmrsdhlL7OfJT6GsjTCmYu42w7pF3Yo1OUchLupCqncMczEekjdDkqJnHmSYHgPzHuAiM9
+nQqj8TvYhN0PPQ4DgfitRwEOnOZwyIfyxnIr0gc3L6VQTcbl2BSUgE5Ra2ThEx3m+hLCq4mcWXl
VrUNBzf41d9E6M5tx3wWMHDmYeZAE3bIgOjV2iVLj108SAUYLRrFxcsFJRbA4Oux5zmAb58JsEYc
jZH8BbTQOL2lGFKu1FXYli/NhR5q5OuBv6qoXwRKBu14WZd81recBzqDT1Hl8uhDGZazWwBtHGHW
I9qZwcK3n4GCmviH447sqdx4ETcjLqD0OG5bzJsc3tHwnC7wcGvg/5Qfe7etmPg3kCPN0HeoAsUC
WAJ2yh6fjc42px5SD7zoURmPAbg3a5QAXe9sCWcgBRCLeDD9h6kDjg6T3IBbSjVRNZFiBBfNtcI0
P2d9fJApMnx43oGIU4k5CIPkrlePTGEGUwgaZNAPdO2wcrVdHOg3cl5QIJq0U3gqY56SeoLG64+p
I6I7hHbLM8zAIItrmEoknC0ytB526vWrNLGS3ySMOX2PuWkUNwtgKftA46u3vWKxQE8J7ZHhRgXD
05riOmovUBFzcTL7sEBww8FgmD9itKwkjzWKiggM48aODIUGZRVnP5iYpKkGjnpnM65b8Y4dGYeD
Tx//CLBScWlXM7sG/SHxBbXh/7lrY2aTaGw0ZtzsB1muP12PCf4g6me/VSu6LAluMe0BeLJ2QL2T
E3x1zkAf4hoKEp8Ec8DW20KpI4vWACY7xCir7AO6UfNOvgeWWneDdG7wWL/F1Xddcv4XQEv+IDec
10rRCdWvzPp/gUBYQk4y/w8lUdR5KKoRQD8s2j8mHhluVqTcH7DsC/CzKCvCjaW4fFQ64CaFN7KO
1dQOXlToMwA5HvbtqwSxMyPszMhW4/5dGTyMTigMS/sAEjWZiuJMJ7KwSmF+AuFeFJAwu2nX94Uw
uLcom8jXIVgQLUuKZP08e7iVNTaMCNq1ZclnSlKJFl1HbZrklecxumnaTPZugrlMq2BWxEZM4GKr
e6LnNx0XyV++MEmarJy2lzkfHZzhFaZY3bUTee37ND1nLU3dsbNRW96weGzvZ8oS2EcKPaMtzlDI
gNoZDYw4Aau7ZRNqEzZR4Y4isAIXW27aHHtwVA/TMsGdSNMtwYvJlec1ospQApNljNbMaH+nh5bb
Gjpve/boELJT4OVUVrlrJdaiDX2IJl7hAt269soGqpXQV4cfL6tMm7Q/7tNGb1uonaUyWYla+tRJ
xSsS6f11iPn4XKg1+xARp32VlD6/dC3XoWqTuf+UJk6wmPm1+0mxluPzXj3wiGFx2Vbn5RVuzZKg
Xnfi5R26PIU4Rl74r5AU3f1SLrE5JqqVD25z5gM5/vIBZox+RmQFIQXtAgo+g73yn3kX242b0DSA
WTe7A6Ab/RYHJ5IqiWWCPabQ+YgKFroEHlrHRSe2RSRCZ3oWREH0uQxr20C37jDsOo0bmQmIIYfy
/zdtjSXHdcnmZ4Af4yvMJzNcQaYrh9tfO5OiWOA74AkM/oYAS6N1Zxy2t6FAGlEpEl/bQEjRHqb1
WsbS4BVfAm3tb4mGlmn6bC2wMScJbNdydjCkB21bgesqX9cqxDz+YIvxf5S5fpTMM/6UsSySJ+Q4
o65nBDAvecLIb4o6wxsiOc4bU2Cmr4eVg0Msyp0mgKxj+2BVgjM7uh7Cikr0zFuX+p8FJ+XvfUrV
KwUAfou6YPJuSzVJZP3Kfqc5RbVEK96XMAdXwIIU39gds1LZqFJgCcHgSeGawnTXDzmL4xvryRWs
KCi6CfS6caBYOY9/eA40vqYwgXlNzIBWhkJ9AuXUgrntALtM2SonYf0RcTXQOkG1B+QCE/OTozPY
GVxP3d80nbrtAoCg/zLdMoFqyAmd6wGTFAbBbSuAsgBgRaZFiv7POGv0Cno8JeEpLCvBpY/nQCxV
GTkpj3uywuyLZybA83RqBKUqQXJXOzajiwUJZ6p1GZBXx8TKQ+yGlt20CrCzHQJdjsrhlq3JdTuF
7E7BcyGSXb54Ci9vEhQAuS8jVM39voni5BfHBvgjkORHqWfQFglAlvyYekVlk6SDuo86Y+UxZnZ5
YcC01WGTskVVBU10tMtg56Ijm40OUwiHn4i9tvuMoi7558nVM4DJswJkia4O5NpF+g2D3/JoMBbM
1YhO132JgjhDGTDh+GttAu289S7RtZt3o44jGihp1WukKchJF/ML2YbTZzYli2sQSBTg4fGcjp9D
u7J3YcUU4YECArmfwBmdEBsmxaHsjVWN7pRc6jGMZYGlbN3+ijAtDxpmVlurjG8vNlXjn0SVJlSb
XefP3I7YPtBwRpK8lTwHR5FqzKk8o/DTV2RDaOqPmX5CfsL/FEynX3Eh4FGMmBlYA0PjOmcDQxgO
KPAD2cPlz+itxaz53Gkt0VzTroWxl4Bbg3Hpsme46PkXnm4A7gohWv9NejxbEnHqvL/FYP3f9rFb
WIOyJEJePHODALZu/fAtOQLZA4YobEJ4AIMExaw6hItim5K54oXcfgqdK4NGv2EWexvP2kOaGv3S
ARCzcPPJzCrIE/mwlgliNUd6B04n69VeFZvGQN92HfszrCme7tCldv4MbkwAE4l4+LME36Ln6CQ4
Rx+o3VEJI2gj7WggX5u8cDVRexy0qVuP/KcqUhJ9WBba7GVEIfi3L/X8c9uX7qkIoGqe02zUc2X2
ZcFDS1pgQ81EygnjOkyY560MrW0UN0OM3e2a8KRIl+4AS5oE6X1GLvB9Z9CgZvURTu3up6ZIafec
oLqSVktnlajjZRF/kIqQv3iUBGjPslyzDhl3t96FaMK6MsplBXm8Jct9KDIwa1kixx8i2/gfbmKI
kg3Z53sGtP1jjYX7Tec1ihBMMaxRYIQdqjRB/hitagE0GWwVVeJm+SGQwf4P9s6ruW7k7NZ/5dS5
hwupG8AtduBmFINIkbpBieIIOTZS49d/D6ixLe7RUEf+7lynXDW2R6GJ1GG9z1pvDI3Lq7OhBhrc
uFWAROqhyJawoGpDvrclYJYACTxKYigvdUvRcDFikijGlo1L2y4UYb3GSZ6D2m7ACtJBOJtYBxAH
6CT9l1Kl6bOROBnGzKB/jPNVAoKR9PPNAJZwgWDLiZB/Xd2Wft585nhDobbyp+EDxXD1GGRZQUkA
g282PA5jGvcsAxzfwkhQIgoBK/L7fA7kvYnt6NkMRgfDrkrF42L78cq92rz2esYAvY8pTN12dU79
smK7c6mnsvwGrDB/Atdanr1ZFRE1MlP9MSSinfa8WOWZB2TRh+BMWR/6WdRRV1Kul20mZY6PBSbU
z6QbCGBIdn6UL1ZKZ+9bJapYJ4qCXfPMcrtb8kreYxHvpqsg82SzyZoiQCnD8a+22BfEt8mYk3hn
pob1klpEkWyWNS/kJllSKkQkeoh1AivHfVIt7AfLVPIvcO3EHD3twrqak0qXbBjAFlwxsFtvrAiP
mTKd+KvKR6s7cVezO5ti28anTxDPJhoQ33dR3tfLHQkD7KWDmKAUZp++4w2xtaIewbRdYRVe+HAT
2USK1c2zhnMWVaoC7eLDRQ6112z9lo3irkThji6DpUK6bPPe9W+tdbvKb5oT82leVTtvi0/PsEb8
xkWxYFn162jnLEtsf0rFnF7Hja9tnPECif1Ns4n/N6nsvzPHwzYRsd5R1Oir8PKv2M9VQ3v9A99F
NMf8B6iHCZMp/ABC2UFe+y6ikc3GbOL4Ptqaj6HVZZA/RTRyokw2HGtyOZnCYFMuyU7/zJAidxLJ
TQTET0lpWkLavyOjsYS8kdEEGerSFaQIcYa1TSuw+TF+jO2oxyTC0+7d9TmwKxVC/BpmHAWnbTN1
D7bdu6uRsLhKpF/fVIv2LydLzM9m1eNgziJnC4aTb+PBUVd4Pecne8bJrm028aJ2mv0wKX3Kp5o9
LNr6aFgxi9sUJ5s5UfFNVODQc3uT+qo2KGc4I0CzbPn/VZb3p87g8uWPfXEBoemflT0HaLC5lFJW
ZrDssIMU0a5N+vEx91vN6StJGjjLyhOfRWnNw5YgKPbQhXTUB7urfUwgopNhBJq9emgDcO1Wkmw0
N+yw9msWFnupIsjZCExgSGxD0gOSZpOHiHZgraJ3m5uSgl5y2pvD8EBqAPuY1tXuTTnl3gk/irrE
NSo2bR1Z11goYG1dawKSFM2pnFPcqHnVWx1r7sw0mcXbvrHO1FBXJ5GTXrkygY8AvCrNZr6evMfA
Ga77lH1WZsyhbNtvrfNZJPgn4wnMXfnPFMkpMKpdVJ6T63M2jf099cONyIduN81eaJrdnZlELxz0
xjPU/cemjlAYm9H+0LlI+x7Hg86h8GlnEhRp9i9U355xqz74iXs3B22zc8cB9WTSOx0lMaU9AUrS
+F+FDUMDAzJ/Mcv+Ra52rQZm6WkW6iltg9PJNs7KDvsKpfPidrJ0diLauX6pTHknq+6bu1j3tEG+
Q1s56BHVpOv2KmLdqgz+V2srgPjUccfQTfmrl6ju9rgJm4MuI3vHXvpWNuXHrrTai8yevgh23XGY
RocWIa9vhoHKT76cjCURlufOkLGdq9OPKgMEZO4VsQytybR30dSZ38ACOWYZoYtxEeQpmSmPk9CC
6TmvT4RRQnkNp63TZw+TG+mz2ZObFfEqxsexKOTwwqJ818UeJbSnVvSD2PSjYoNVaopp2lc2Yhq2
rdlwMSJGSectHJe7yA9xs1iQs5EezqrAoNzEwaYcL6w2U18M06uu1RjLHVX2+FQkNkpv1xBSE/a4
EsMUb0CaqPLBiIGI7LEJKW2zkMbDlU5JcxJecO1lyHmTVofJVZ9s2911TnnrTBiTY/suW9hLk7my
7e3mBlIv3YsZk50IcnU+ODNUsps+mTrbS1tQM63Rj00ZnCmooN3QDBeVSrByDOmFM+Bs8vtFI3b6
F7m0/VCRgLV3KxOFQKirMu/Ms8XhsJ9zuANHZf2pR5Cd2Vv4h7tgC88b76S01QfESqgjvHwX6C3g
FGVBwWnpw7ICV1FGOe48owq2STnoMKvjuzJJfZDH2f5olCK+MUmbQZXiVjrSh6HzJmCPoB9eijT+
BPV4ahTf2HVaHwtg4F3ZSuMB7AzrBhaipGk/NZVr74tSMj051iEvPfBTbKfsYZyNmU2CYjAnrFF2
EHfKp0pugCAuvalIm/AxUSwOB8k58vdWNVknDjuZZyuKvT0kF7x2s9hPGiN5nFeHyDDxRDbZAZ3x
OS7zmzpBJZKm3CYUUZO6v1MjxQddwpJq04fEL6PsZMCq76vsa8St23Lw4Awdia/JmJ/qNt/CAD7E
jfrq6iF/xhlzyDq3DbvJ3iBMbKKS8rPLdpL7/yF1h6vKErfE7zQb0xidDRT2ARHg0ez4HM2gXinv
sLZ5Buk0b/Mx4iSB7amqInFFEk5zzeXgi62X9KoUzrDLrCw6GC520drHndAjY8hoOnix5R1crEym
XKApbfspSO2JJ+4l0cee8+QZLplkX6Yc2ylp1OEI23NfRPiTWpQiE9zDkU8EwZSYZXzg88ZOnYg8
E8/9lLB+XjtO49w308Cs7sfPoOx8uy5HkFLLsGizNqwXbzxx0xj1sRjdrxMyJVMPmya7F8YpFmCQ
jDkxzh1zNIcvBfuic9ca+mfS6CYQRluIr5VNpRc4y52cLfqsI2AIzHZbLq13klrpeFWnXe5f2nVt
3RMsRD3VzQzjpDTFFSf14aocKza2OEWc63mlCPquW0EqHexjQ3enxE9l51CEgx+2Dh6MmviNK3af
yX6qZIkBClwwFMqkuA4mO48BeQciTQ/k/WlKy673qYnjnVuWGLz6QzfEJ0154ExbHCw7qw4OKXMD
lkL0NBWPp2M9kTolvxkBhXtnNuGB5oKivZp96IrWNQ4+iO2+NvNojw9mo4JxOe+we1wrAzRWTtwC
rmGc5UM/T2z2UXhuFyXMMFJfxiVL99HYAKIMOtrPXqm2vdn30F9qOmSuinaR38qH2MzrL4ZTLB9j
30OWj8byEvEpezCwVpyCaqKOOWl8NuGFOMvtwLgyik7fGKnfPKVaIg+wUdesntoHBIf+ZsGmDNN3
RnVRpmb1AAtZPSeWXO7S2Ym2JuetLQgDNtTSj64D3yQbpDIj/Ft6+fr7JeP/zn3wugv9+23w5kv5
R1cP/4rPfS0m8yf+LCbLf1g+/Q19LxAeYKgkPe77PtinA7sPgiiRmG02w+sO+c99MD1+2Bo7pNSZ
pgdAb/97G2zR6MTnOQEmB2syONvW3ygmE5D3QynZI0jVJk3TwcQemGzWrfXXfygl17myIqfBZwOi
esCzuJy3zjTi2Fj0/od78uch6cecvDVd8d9F63+OxEDcDWBjdw3R+2Gk3poyP6qKbVFBxm2SVqCU
ucRJ7UvPfJaBCYj5/oB/iULl0tYyvlxr5cIz11//YcBlIPTEDbJtkuTpSdfPfLtZP+tv2ufbLVTa
FaFE/acwh1L48P7YP7utkhhWj5kYm4l3dFsj4JI6IdSzMlM+OJKjOgy6lupx9EMUF7+4tT8bDfSA
F8i1HcFJ5u2VzmQsVW5TbxvLr+xPRoTRYhtPPlabqSHo6/r9a/vZfSU1kUvjHCZck7f2x/uKikAC
RVHjz8rKE7IWjG2fe49unonTqPbKjQ+0eJ3b/OP9cY9SFtdX1eVhukJI+AZeqLfjjlLkTe7X1MlI
fl3alr1+T8aCdL5GHU4lbSzx779BridNXqMAp6NcMZAfrxS0UHV+V24tp2LPk1pecMjbqLnMPQL9
oKKsC8tccG+hhP8i51a6bxkPrs6lbGB5UCb8E9jk6A3yHFGzZ7H3hJ1QjtJzhwuGx0+ZilAs52Xy
7OgyeS1jea8lLatP5Gmy1rnwolHyml7LX62Q+lYbNimm1Vofs/plvBevRbMm7cZlw6aQYho+3fqC
0KU43+TWUD1PnScDwGvbvTYwU8+4lpVV3rsF9ZzQJ/UoCZWaY6J9XhknyTJGqBi0xAcXm8Rt0tf9
jAcgo58Ir4UZDl3BebUg9O7MsGtg/DwrgCjM1EOnL9xF6N3cKXjsJV8RQYOmUgp4eoXW/O8E2/yK
s7FzWdk2rwxybZFTm2XjCdkyeLESh2CrzTxnUFnYElnWyQAsX/qimwEYDeIz2a/kt2JxlbwZg0bs
sYm2FRVxmbvbZFogCVtcuezSW7JPKGfZKiTZbOzYeBU4dCu/Kh58KhcUygpv+TzWIk3IR2JaD0ll
c57qUWX1PomMgl0SauDnWEomms7lBdsS/WDdT43lVieBUtIna00i+4P/tQ4g/whiTwJufyXY0SOS
r2Svucj+j0SNPcUZP8heECcRWNtIkaRCRqk8kyIbo0NGTIT74CRxhcQ+s8M+LQMFWbkY6A9PWZ3q
mqPQKCyO1ImiYknhyiuvxCsbTuHV0vUum1WVPFCTIrUtZL2Iou3cN3Fzs5S5aZzrNisEdnVyTssI
p5Gbt49GHk/e6g1Ikquxho7Gr18NcMtXyJpu+yG3R06KpVu72T7py1QgZvsLtbh1d8lcWCF2b7XZ
+/mtyZYuOSvNSbt4Mkb81mQ0wh6FKZFBZLUAA5QxBeNGGI8olb2uQnM2eiJhEkD7Ot36GjDuyY7T
Ql8AD9nFxdQ6ajrBPzi2L22dgoZskjk34wWxvx854Podz+XKcqM0/moORm3duf4cOWR1pHAoYdMa
ntjCDpFNsZiUfsMmwMMJRt250RPfFwoxwSB2vNUesGpY9rX3bShcuw2zPs85vljLxOcY+AP2kR6q
ft0/jh9Lr+0XRCaHcxO7vB78Xbr6MRmD6aOeYXAhY0h4RfheEkwDUWXcxf6EduGk7e1Ahhj5Fosi
e7ALxoZKS5FHl4XXyScnVtEJplORb4i3gmLSRkZa4VwG7pXZkNoHz4CPjwiyjoSJUtaYq2N/rvn6
Mm3dJdJa7kun0F8Na7a+BF1ePDnMIl9bO5jhkPmZ+l1NtfY6xlVM/qcfvOQa+9FkR2JEOeqGfj/7
sKlhwfYXjqyUxo1sE1LPak84X2PPEzZ1r8q9oyDZtJR1Au7nkmXTQzSv8w7lSspZEfjyN8dOBMYK
1xdfvJ5yBWSrUSvKxaYuP7cplBbBZCKSZnU6ulX2ZA3Twt/oeWRtz3DAYSuB4Xd5HaVbcFccPHlF
1WoJ2jrZtENOLbUUWWRsltlsHhpTWHoj0eJICVdJVAFtN+VDjjFJcfQqiGscW7uJ2XjLCktIvBB+
ZbgRR3jDwZER+nbOgwtK21IoRYSJTdTWeDig4x8NUVHBJPl9GVC7R/HY+LllAuF6YG1dZES87G3g
3fZECkK5+G3E+47p4LMa8Z/uCC9Ny73LgX8IpUeaw07g4sZ5jhOgPo8yDfxCiTnijGiszsAOj9cl
Gp+EwbC9+FZhWF7wqavk1PeaJvmQ+jKddqUKkjonVIfqJgZmnJPX1HjANBwLOu5sLgd7CRd39qYz
UsQteaLsKZD7ma8N2zNBuygyNMnFGNYW6aVDqFf0MZgCUicxG5DNkmPCHu/wUEArVC3UFr9dQ26X
k8IT4mawyRujlXOxSxNqObupIO+CGhpkSPxH0IxxcB83XhxfkMyTT/slWYLixPNwrOEJXqNBKIIX
yYvlqrEDPaZ0F3qp72rkjJYIhdnB9HqdN33jnjPneikfYt34rNNDUB7ynKP/10A3+YXBvGZwLptS
EmfwPpnVuXab0r3kupblUQ0+tHYfR7FmOXFF2t/mWTTYH0CwYwU+rSh/sFPpxnOpbFOfJeZCjFJr
BOmAc3py2viZtF4kPiYCl9YBatBigugeHRjLUZWEC6RTelcTVeGQQUxJMxSjfR/DaX5LmiS55ZSZ
nvdeh/NrqA3jRbWDOlg+tR8K0HWSnWQzpdONpeX65aEXrlbRGBeTLRlqnwuB5S3w4+689mG2cDOU
NQId52fiH6N2VieUGeuOg63rfR198s83c4z7y0p7bOhzKfonECr3IZUVYQ8GRZWvSlc180+q2ucp
YSnf5YFqyTaMrbgkcNbv3f00V9GDLHQ04mqNI07XUxbNj450qHhh48/PnWzw1+dNDjwBCkmjPuil
WM5Y/dfwmEhGPlHRWTdcBBRul8spqyzrDrHCf1DxvCb7Np6/7KgiE5NCBXW0d+6SyX47CXx7dyO1
Uv90ce0AaTKdEZLa3PLKMyydnLZrmCcRDgiW5ae0ixf5yORNuFVu1ANm7ybyMTHNgfcSUzl4bJc+
+ALSYFzBcFY8yV5aV3gCcMNQCSaAk7gbCNcOaXyXCFk7pP/X1INnOZMmsOSl320rMu/STc3CtGwc
o0dQzKluNAeXWb4IYz6fKVwKvd5WMm/HjZKtnW3ieow/u8LTlymnMR7syOYHU0xifLYbaV+qwqJ0
2IoEz3xfU4ADaZDLi7uU6qLOk9K+bKshnTa5m3jGXop+RlEpY7/7NBlDb+xVqhz5PPs6qE48g0rv
IWp5OCf9sCxBaIA69GfKz+f8bMbNgjcKI2O0T3Kt4r3Ro2yFKtKtOG87EjY/pgJY9KLL5zE5N9OZ
aSZ0ZdQ4OwJ8CBnLErYSm9iN+TD62uBoFNpTBt1vtan76DJXRVQ0e7JvnJxgWXYG0D67icIpWpCr
4jOqO56z6YOkefashepC7NmaDWmgL7Ef+d2ui1iK2OmUebC3Jq2TbdnnTMPZnKaUHebB0eQF9tEg
XyaZWm0d5jiR7Q29LOLoW4Y7oDshRJRv0sQqnn0qA6ehRABrmfhfAzDUYlfwij2Q61o/G5ShuRwQ
hi60X5s1UNI2vxClQQuHSvVeipRJZ4dxLtKrfu32oFowhAWfuDPdEu4N1GsbOJ03qiJuqO/XthGQ
j/pkocWKcfAylVxVaZ59hv6uPglibDxMi85ALAA23Cn0xzj9TPqxHWMkKRIXtsFprmbf97/JpS5u
AgNCdR/UXfeEGx5/HtVp00Ag7N3yYrEz/SHpRsyBzL9ISlrnMYFtzcznrlyKy7ZFSukOx17en4wd
vVtCtsZAxEWt7C+w0cunQvp2tTG0l774gBvgQVVr8wxNMV0mpLh4jNj6X4YkaO8CFz415NGbJGvU
RJuQ/7RcpyUFERZ8ZNfFrBED0iCe8BJFlvGcTKI9JbEimDfzRCO6jcH5Pt7wcxZfBsKD8ZzbAoIM
tG6EJ2MtJxZe5b4igHdFzsxX/MxaSTRcKlO7C9gxejvJ4QKf0iu4FqwMW/SKs2WRch7rlXFrVtrN
Xbk3dmQgcGxE48to5eK0NwTkdqZWfiFWbk6+InSWOwm9geUGrSO8BymXpLP4M9MV8F2wcngT3lpc
bCudR4A9oJ6yI/nJygZ1QzOS5WP/ivRhAejTDSA8qJ9eqT/xCgA2aKaUkbLE+di8IoKNi6XknOwP
19vKV4yQDGeQwvYVL4xYyG+KV+jQdVkZy1cUcfiOJb4iiu5KK/av4GLAhvrKfMUZrVe0sXqlHCWR
OHzYK/z4enr/LT/Jf6c4aFsoIH+vDt6lf3Tdl/9z8Uf9tr/F6x/7LhEaa79LfAZ0+wtWdQyh458a
oYESSBKxaa9RFdJHC0BX+1MkDP5BmTyQdPq2Xfzpq8j0Z6lc/mMlaFAJheV4gRO44j/XCGmesaqN
ZKHiBhTrz7cqez8IaZy8qzJayBArAuuL5kynw7ynUGC5SX36w635iUi4ltz/LRK+DmVRUfZh4xF7
KCi8HYoQ16xt2/kUsBGnEyFDIYlM/i9knZ8P4tkSEYPiv3l0PXZDSOmSzqcNKvlW2GyIjazVvxjk
rSb355UENARxXMsENDgahPWGSls5nXJzKRLjrTnUQIk3s9tGV793zwChsRVYPgyDRMENjnRO1Pwp
iaaa9B1f1KEB/0fMS06Pqv9kGJ+wLagNxOmjC+olabZejDkt6p2PQ9JF9B+q+sP7g6x/yY/Pn/uF
Fm7yViMs0mjlSCTOAgI39ERoCME1J3B14EGOkj2Jh/xUp9pp2u/9QP+2KdDxu7AOGNg2gvTa7vRV
Z//x3bYVjhjCSw5SRiUpB2ThG03n737/qvi0PfYogrLZcdMqr68JVCqdw5gSagt/HoXm5E6ha5Dt
43f4Lv83w0n36IUoym4ZF8PCxBKIvZkRl903Je1YlsHdM4+0N+8PZ6+C79FDE69iMJY5mJrj9jeL
VHKo54q+HlP1mViU9JnmAzEQNdGh/QZrBcHAbITz61mOAIh21AUypM8LYbOxH+MPcgX7qJgOI09N
yVkGE0vUGocqJxKSjXEt71XZAkw3KlGHoc7N8QscvDBuutm2GVYp3D7vX9Px1yuQtwV1ERRuaghY
AN/OQ30Ay5K2a9yEoulGMHWXJUvsQTtR+h0e+9sX8K9vPBqhYHqnFORJCkRvR4qk35kFqEIV9+bO
IJFxM3R6/EPXNZRRvxAm8/tXxjAmHqi1i+9aWPrxhS9abakm7g5VShGdo5M+8f15OpBblX98f6S/
flpcWUDFi5feQ7Q/eg2JYs5kPLQHuSwL+9zaoPSTjpvfHmSdwVn8WDFYD44eFO4cPBtRfXBmj8qp
Z9TswEpr//4gP3kbhMX9siVImsT/+fae2Q705OCVh7GvG5JlqKtkcUzSTCva8/9gJAYASaPAB37/
diRB4q5jzPWBYLX0IsP1va/rqtkVU+J8eH+knzwdYeNu5T+86Ey4b0dqNVnFllEetG1weoC22KRk
PP9iOf/ZjaM1FwofGTm+JY4uBwG3NZWXHybU83CCeD5JeoslpBrcXxSHfno5bE0IVLY91z++nIl2
Em2kiwPaiz6pJyfddm7p/eJle1uBYpU11yuxQWhYMnzXPHoPpLnUBDlkh9pDE2gKfdl4Q3M5Yd2/
RebRL0Q/NZ/ff0w/HZJCEBsIR5BZcVSCSgj3tDHpHvKlxccRJ9Ue5rw8yE5XB637BtndKOtfXCdb
LZ7+2yl97TwtWRstVizrdcr/YcvneUMfu3Q0g/OL/d0oJ/OrqlOodsXHBgOUj9h3e93bYTA0PVpx
lz0HRoLBVjuEJO/YyZpXDWaPD/TTWmDMMaKdyZmIY3MtC1EjjFEFE35+OuAAR+zHwlr8XZKrQG/y
Lki7TUsbS+9GJbZLscLrhuuMNKl0bxFxom5lWvlE7bdUzwHau74Og8guUVyIoEu+0HCwMm/t1DU0
cfh8ZRsUlQgQ0sq+pYLo1bOI9hMCzcCoKZcZTbMfbWXCu+XTwVww7K9kjHlp2oNJz5uWm7HxLBoE
OfbikUTpDyUIdBmRLxvkc3q6GjSuajigJ0kmO/GP1mifVnMefWtdodyTGQPIYwHT2W+zIvdHfpws
/sMgUw2aaqDmUgp8F/s4tsYcuM2kjEGCgYU1ijAqfOwz534M1217CJoWOash6KrbxAmGHuwMuW/R
UEQziXMQ19OWXBDS/grX09kGJjy1N4h/U7KLvMV9HOlcxG9RY/ktUTq/QrGBCSfTKbprsS6aRMBF
zR6kkNx2o1rz9uIRhYAuKoT+xVaz7CzXnhGfekwwVVDpF0NzTCXKUGGeGpIyMkgJKdrzXltrO7KJ
5jA4napeHmIN7bklVgt3YkUOW7FdyHujrCEH/IR5/4yiT121pjkAts+lGz9m2qtvk4Y6foh/CNrq
0M6GTiH3JitB1UsFidtelmYHUsPyG1IVaudySSaDDBvLqk86fy4sfEEeBqCm/SgNnAoHX7PmNW3f
mPtWTHIKm1ENJwlk2QgMOelbhPu42zh95ZxRnsofCENdPmN4ty4J54s/Wdgo8p1rZDnZ0m1J6xts
4uXHWPb0SxOQUY+l9msagLKiY9mjjYfaNF6Hi9nO4KV5IXv1rIHjRqIErSLdOplMEUoy8aL6lLJm
gN6Ms7GhKRCRYTmfeCkojsJtzsU3MDemNVUURIJlfZl8WSjDWmglIkrvG0NxtxdqvlT++z4Heyu6
7A5XrkOeFmdJ8qV7x8OTyJRC2g/eVHo/JbBY6IjmcommBhTWEth72mCjm7dDZM0kDLqdQQ57GmNR
GRPjwfHK2NpG9OHKCdRpC8LNu14ve58q4GdqWSkfkjlosk/Bj3eJZ+Hyo7BmWjcL4o6JWVZ2nzCS
1/VBzmuPQ60L/6GgSxOpZYle3H3gLkOyk2MePOjBnHGEtil8CPoaLi5hxnlPwbco72l80yLoBJbK
SBMY3BkmOim/0kshvSvSRVCQmfjQrxrPK4utR7LoN3RW9MhF0f0mXMoGP64TCfqzBjwLPIVAUglO
zpypJBVV9BUvGxlSOslS0l36Gj9ug9bvYK8tkKw8mYw9nVbt+WvmOzjAG6Itl02nbZ0SU4vTOWwT
gYdmHnHsBtumpGwMYToSWkbHJscbyM9LbBl2APTJpbRV/30F/v+yy/9lP/bDUrq2KX3T6/qyXr6U
z+zR//ixqejrH/ouurj4ExwPvIJ9nbPyFiy937ksnAu2xf44YKvHf3Fq+5fksio19BIlgAODmKDE
5fBD/MufIPE1+K9eAseF4P7fqC78NYTh4NXioG2zFDPW2w2a6WXCINkbc5RpGXRGqcVFSbuLm1Yq
NlM/3Jrr7wv737NZ38di/yzJyKY0gsj0dqycENxRFQ26cjBGOHg6f6TN1uxg4ayj8dzxc6qq7w/5
dsP2OqQPq4Rc4TomT+DodCByv8wym55vhpz67Yg6v4MVTX+xAX27j/k+ijCJsIcFg6WxjpihAm9u
GwnQ9yQOquSUU4TcSNMXgP3QPdQLyP6rfrF7ervp/T4m6fb05kJf9Xgd3t7MBHcWpi2PeN9BB8Tj
wu2TdL1kNIb1QFTfv40/u8CAaDUSPwNu4jFVhw2ltewceyitqRoKU4F4wcHaHlpjbM6GtAuCXzy3
9bn8e2dIIisAPRQWITa8Jnw/R+dHXkh6D+X1HI4TlR6ln6HPmvNhEA8qE8FFWcnzpP1V6+bjl2Ud
lH7yjOgyJvvgo1vaR3NN5C9UckbHaLOUM0tgXfziZfnrKKvOycFfUnBCCDm6NMIaS5pfFQSbWc14
lXpNekkh4/n9B3b8djiCcz7UJ8QnWKJ9LM7MGpSs6RoYE2F19+x7NKycrOFxh/Lw20MBPvJBB5y/
/3o9yo2zBHYfw0Ccm8umwOBKv1eK448OeTnL7v3R1jni7YvBTpr5yoS1dJlEju7elNZtWRNGi/HT
B0sKdPQpocHBp4697iWyTtKEMiPK+/1Rj99/bieSpLOawripkLJv34yYYk7bEPFIf27Z36TRMp9n
flBdOM3ap4YGceIX7/9PXhJsbbbg8VkmU/z66z+cjObMb32zBFJKoxbPNUz+wffocPD+Zf18FBHI
1R7HUfNoQk4FqR9p2dB6ArU6JMovJifJiX7/5gVQoxarmHBY6+y31xIVi5fQjBqHdkfKfp0L4yoi
ienMTr32WzJU7S8O6X+dO3AC2mgNLK1kHvhH905TKS5rMi9DKJYDd3kkpCpoacE5PCL8fUD06Ld9
Z/1C4v3JF4e3D+UGHc9kIThaaUAv7ZJwayzevfYwbYt6X1MZwImyDPe/+djWOYoMVYrAlHFQC97e
0FY2NOB28ONBdKrLCRH0pKra7HdfQd8NUG4cnyAy/qLg6DYuBkScaxFTmesU9MUojZnKdm/d/ebF
rLOU6axvOSs03dLfXkxGcyVqF6Teakn3TuR/nxUaKvI3RwnYeHgUFdYFGlT76AMmMho8zuUlD9qM
vPuR7beqK2/7/ih/eQf4YqmfmasSSW7b8SgaiWPESsODcX2DyKZlufbpbQk9rLL9+0P95dN9HYqi
nM+Gyrato2bw5ky6FsAKOVAicRZivAfTPdUcDOzd+wOtE+qbCXf1EwhENeZaD/T7aFHsRn/AV4SJ
jOTlyGJO1z3Nzt1SGRvb0xNsr60Jn5StB3plABPjZoPBn3/7epHIV7VSWEhvzrGAzffqkHfleZAW
4xyfQQUG5ontlE39i+v96zOUNsl7zB5sVBnn6Ds2IjDQTgSATkTq7gELvHAZFjoKkrf28f1b+9dn
iGqNORitz1oZ7KPpVwJStl05+6Eal+aDZ2C/qnPyHX57FDdwVz2ZUZjr1wv+YSnRVSwJhOesnpHe
sqtzB8xiQKh5fxQUu6MXxecMY3KGAGVnMfH8ozdSkLO+jB651OiH/bwjm7RUO4qG7Yvn91H3ZKx9
BWkU1LI/3fZpE0kvbDtaE5zEKk+qO9lBDO9JA2mZPg0Djb2zaaFHIQc8+CLNy+WFTnQO5Fam8+6P
KCroI+NGLknuOlVmdwfvOnr7iNW42y0Z6d90BYqtvDsz52iBeFSJA0h4huHK60nboGWHoE8V2VBu
cMUkHWv/FCIqSG9W8mHcT8qPaQzIetaON2KOoPMyfpkA5aoarBvPI0ILkCsboPaaPKBhQCa0d6Kd
rEvIhlHNg6A/9QnIT07+ClfXfIjcwPCekm7SxaWJwrKE7mpFJ5xOoomZuu5B/1MaE1wvAfm7p7PS
S35jrEWivYU9bL5gv63p8lN5w0ysFkR4cDJWUznTT86yI9bUXNTerp/tVNzWaoZrSlRPBiOZWoZ7
kyPxpBQ5o/YmsxYrwPu7MCeKBkgkzBWbq3DIfaj1QSi7eqSHWGye1XTlc+5tmpHDyDYzefhfQIHW
hDS/cpxwidf+R5YphnLbV36LQ84dPVzbYPUEaskpXhv/+vGGvGFCcAiHTe9Nup8tp37QGPaWHrH4
CTvs4+m1pxN57yd2oQ/14hMyP3ae821R42wS49rQESwsvLrjqY2667YqLZNmM0dDchPjC6w3JV55
a0sTpYJcsZK//SYxRnrgGnRAwddAT56FTDzaQIZyKAvyFpPVc1uB3l8P7eDIj9r1sdNDJ5GNyGRW
TkG568YYyBlWrIh7bM+zSoxnH2qQZrb/w96ZNElunEn0v8x5QMO+XJGJXGvfqy+wqq6uwA5EAAgs
v35eUrIZkjOSTPe5iaI1qzqRiOVz9+erA7XsRoErVueJ8LmTdEah1VdeU7OqHMJz8Bkr7JLkDLmY
uazVkIfsHGzBbq7DQT12A5DYz0XRlOFcIGihokLc6QanP5Q+oWWx7dPWtBll1pJZXiIk0D7S5FKY
+ityqFu7AgBbwfyQheoaquKGaBU7d3GsG7MO6cZEhqNpTysmYcDUITSVZth4+zQK8ruwNuW30fs9
wN4WMyZVclGAE5sDdt3eSYvyVpcrn+Pon2uRFjzVURmRcaSK19efJpJEs8ftWg1bO5IlXYEUUPow
jQsYflGhIH0oc4WIeEH/4rbQeRVs1iyX4p720wAb5BDp6HoesGbuM1G3X4QVB416wzv8E5hdBrrO
kDQvrFjerqqZ1MOOwBH9cU6GwTlZeHkA/Gaexv7mCHGeMXxWDyFirrtTdWHbVLVIaUOVysS8XTNV
UBAepeESW4gLHUWRaBOJdNCN91mRgkxkJWUHm8eOj8FYIkhRfpv6t3M5WS9L1Zp6j0FaugnFjXzt
+4DYVxJSmNUeBhtwAmg5nPEbbLiSur5Ck89PmZ3/WjHrcQDOKrxZsL9c6+CNEyApr3Rlf8y48USH
3FB0LjF5Fe4d3ZaT/9q245g/TGZEZ7EfEqre2/Rjg0K3ReXt8H9HrxhM82sKJQ1YhVXR/jKtsRfX
eN8XXs3BJWQCeLjtkkm4YfUoVQiEyDBbpvMkZ6cPV0fwGeqyzZ7aqaDKqVEB9Q2kxJubcm4mtRmt
MF/IGbcOqJ/eJVzOIFlFh6nMLA/4YKahg/I2vrWUKV0+s6q+70fFyLecKwNMYCkfWfgDki9OaIi9
Y2tWjQb7oiJZ0YHnKyX4IZucgKKlM6UcZUW86W6X1DYznh+gL1ykyqNPwTHCMOm8ossxUcwq3LkW
IgXT4UKlb8CIFq7urcysKycC63pjTVF+xHgcuIfW8opiswRQ6t4HwRgckvkavfsVG+fGDsPJ/0aY
yMyLn74ZzkgeSoMsyiZ7K8ewNq58DAcK/hlEgtM6Xby9YjJpiWETX0xmto0cE9ceh2Vnak2NK2E5
Jv1d71ACa0Xo7MzB24GSZN4WOKf0+/WbkL6O4SS1UKR8/c6jyXvpneKI3oTXXgD1sJ8HwsxkBwNX
RCeTrXwBV1Zz/Z0ZCnFG8ZeIChCyjn5Cj2PwybImzWuf/o7dKDy6IXhZkCAu3K9ykwWtG/zQRaUj
cAm1WZ4WagpIh2QWZisTuO0cd8vK32QCZUXQj/KMYkNJrbcmkXLF25JajNLQgEpzk1qXelxQkQ5E
+Gmic0DMNtS/1eo4FHbkuX7RxZ6qxM2XClSY3fic8TGmHmbdK+o0aUmQ8CRLT+wG9oAf+aKmxwKP
ONRUw+dVrCpl3HZGGiBRdQWexarCGQRJQ0fFqYLMqrbLBb7G2uWqYkcnirQJUcwkrRg1Ft/UAUA1
YGw/IWWM9fIZdrLXlBY5UwgOQ46s7b4IjXgyofxso87qx8Q2mbkfzLobXTILcLsJIvTwtYnEAf0z
dZSyImv/NaSrpDniLjVGHOJQNgG70+NMq2S+3DP1Wyht6TskCWUbXUgPWVGdB3IA4cb3e/clWHVj
E7CwuJj21G0WW3rKsQXVuLTXbdC1A+wkjOr8PhmJEY98Wx5LpAVMzjhWgCtWKw0zkHe5cWKqa99s
tj5e+WYld6SlAnyMu9X5yoJLH5YxOYy1et30EJvZCSghqbG0gq1jM9gqtNJqk0N5+oAe11IQQgrs
SYcReZC2suGVILxmG9CYU5X4TREkgdB9cOPQzhnumC3MIQekStLO2EG2iUcsAXbSyYAUm710qbwT
qSnF7ZJVHbWjIqwHByi91tNZNsXqJGQqzXwTwMDKrsuymokKyqmYH+211h66ouvRbVC4q96X7lDM
OHkvGag6W3zrnA5lVJ47zhLDU1NEds2bBto9P/mAPbogNjIwEWHcejA6111NxJ3ODbm2g7iyHVge
P9XEUYH91ZaB2EaKjdSPNf4jTFSd4bjdD44tNjnUFQMQZoyJ2Jpr1OMhZ0Ps91iNfO+AaAXTs6vq
dMCvHQAIGZsRPqHfNnoG6Fiub9JYxHhSVZgN/DBlMRWm+fk+HIG5UPcdWRXZkIygskr9cdmuJBKR
i3KHikIOXReAlSxsPn7JR5DwZLzT0JOlhFkxVPfUaesVAoK3vrZ4rVvO4HKUWwJk7oOqJ33y+tLJ
Nxg8xyuROi6+/4WM2sYR5CQohe4VOJsBhs3bKGznbeFuy9fNjkZrZ5L6DeLIrMtLs+syXIi54CbJ
JFLQI4X/xazf9+N2XjDdL6Yj7zIsDSnDF9V1LIBsjTSnNsYN5IvAv2SKYHUXLRTUjWamgMJt5cVb
CpCPvJOR1nRvO5cGAQfwNJokHuYPxaY+bUZp2FDZ0N9LgNLp9CqL0F1Zhu0Jdq7V+eBn1qpKCHGQ
sLAhTUCoaKEVULYjlE4WO1QavI2Fi7oCYP7kES7Cla4Nb9hx7Avu6DilOtipqllsICIVbzaU0WIT
enp24jCsiK7D51746ZgkYznOAMImgL9bl5YaYmamqKmayqT+VQ2XnmKxdBf+OLwZBex8pMJYOMHw
Qj4n+0nJMSPTNbQik/44b/puwqV79fPCP7hpylmKUBa3Je4CZNKEUfZXsMB5Vz2KGy77zQDwrC4Y
gsZ6DOAs+1yHPiZjCM5r4851YsPJ9ZO58rI76CR194zZQfqbGTWfrxKW+2BLc4i1q7G8GztFPtXf
meUKLi1ovIkSXVBrUChsya5XLsV6P0JTGmIc5u5VYGghTlnRGM/SF4H53IU24RKlSn27ShcKB3YD
epQz13jIiyhDKDe1v4uycbySpnbHePAWCaCn7NpPF37+HUWmRHkXswSO1du+RJgewWbx+JvKuWwH
abqHoFLMx8LnonHPzGP6JWTTfFed9jz6P3t2T4xAttpG1tx8zC5+DLZcVwECbFK90FNfCg+eRRws
zUqRDT2BLNN8fdqiPwesNtG7saw0CpFFFSu/YlaOsLnz0Cyfnaam7y3ugMcSR4gcZeNzbIyKt9Lo
zJ6QOAcg/k1gpsFLreb1eSIuOSRV1Xg0XF8qLrdkL7w30Rf6yeUqqDYht1BwJ2vTgiUBhT9sSDOH
4W6BLneeVw7tG5q9uIbwtsIwInDpZ8tMJnfIfinaSlxYduH6Mct+/CrkQE10i0+CzGloOJwxDTJc
3HhE2cO1Kpuz56cZHJgopIAsJTdJTlr1nIDX2gazmDvmiy5YvVlsK5Nqa2pUD0VDw1AiAQbfNC46
OM+B8i26x0T9Jca0jfZBmJVvnVc5VHINBI3Lzs2dDQU30Zs3j0Z3Z5c+3GhoQY7XfZI30/NTVSOS
/eCzXWBSGRMBEIBQVDWV2E+es46ydrJ/BmK1IQMC0akDjBD24bq65zoYvScoFiNJcY6CBDk104To
HjRmVpwb6qzJKwSlQQOz7s09A1n501o8l7WNZuI8pkYa44JrER9KGDZxIG8HV3QbJTtuCrqfvYNH
VgxbCOfNPiakuj6tgDfJWEcgAbGEWm/h4vnXzcJ/ZCPzga0in3z9MuXKhHypTIndh2+/SzBa0pcc
jp2NaShghhYzHu6GrVSFoLm0pwMLCJZuftbwX1j5UGkhkHkFxPBxCPqT07TjnCxZRCchB9Daiqex
HT+MKcOyB7TfGhiDEEPeI3+mFF115vigyPq1bNPhDHyor6PEbkkJssnL+WEdCJXs1+ZSbDVpw8gp
tWJSylePyCZfw8k/BMFEylZrBs+ws0xLwt3JI47dYeUHdM5b4q258A63ud91FMh7NVioFog0ayiH
3bif/cvZje6/MzXCODqC1SheOPItHEAz9lC8Ch4vv5wCvOMKeHUVg50kMFiG0Rhs9Oiqn0Erpj62
qK1izhNYZbWf2au7Ld9LlsOWGgcrMUQdQRgVBdafcsyrHySv6SLvF5w58Wqu1bMhw/U2LcT8C7IO
FbQCIPNwmjqtv/heCifBfBfk3yskHLk3ORsbp5Q0ohWPA8Yeck/Kqg6hGodmD3CFnVPixnJ23HpN
80ddu2sZN05RykSZw/o5Yxthha8z665KiQYeS2NV747rKw5NOlehgmleUi56bSzhbNeP2TKCgyrk
CLRt6jiSjMSnAUduS5q6QMOv3FR/Mjgo6h9m4WuMVwqqx74XHWOqWBK3H56AMEvC6d1k+8ZbBeIk
e0RUDPBLpd1a8p5mnln1D5VTedHGg40XnMjN5911mPrT9zSXuNYW3GOs03bKbTkoua/kGLmucHal
vzyJd4vD7fje6SizX3XajdV3MXP63kHPAKhg+a1tHZe+K9rHLBOd3NtVOGRP/oBYzRRAFq+DGB6a
ciHq6GnajmOPr4bTdBx2C7jLRDQAtnWefeBz/gGn6ko26rZp3W/uuyUQvICaZ3t+L6KwT+pQRHuf
qHB/OXIanbUnn4rt25ps96cI3SU7/2fHq5SW2MUuMGir2eo+N+4gIGAPgqY3skl2LjPDwugHWsJD
Cn0XQDL83v3k3f5n2M6pUlz/uKA3Yo4FSXSNUFSMt9HoWI/czGhiD8eM4+kyhf1dF9HzRZnZWD7/
81nq/5qkBkGIImJhyLzUwvzVANpE2uOb6dOmwae9IXQBL41k1pb2u/nfHA5zMUR3QUMKUSsidLM/
D4e9mbAsNQXYvoy8vBZsg1t3wJj1z/9Cfx1081OQREwkb2QRzDF/UV96Yhgw+AsQwm6gTlyCmiuM
Lc6/+Cm/2yz+KFXwYyL8v4SXmNyTVfqLNtyLQbn20BtxRF1quqNKkYN4SnhfJkFfLjc5SNebKTC5
U5RCGs8kkcU30RqOPv/87/t/PUDLBB5jXQRP93ck6B9G7tpLXcsweIAclMfNNATRxjCh/zXS+Ltc
8f/Oq/+4PL5/nHdja+7hwn78yXbFn/ib68qOfsNsFV4kdAeLTHCxcvy9Wun3OJuJDoKsaSPK8m/+
mwob/MabZxOhcU0fEffyPf2D6woDDH4b/hAxg9D7t8qVLL4Gf5JLPB/CbBTgYvWIs9Db7FzemT98
R6ZwEKYauHl6ap31VjmqLyFNl5wL3MqazA2DSNFDxSPHdmssZntB5XhgEO+mroD/73GhZKuwLn0Y
gg/BvM5rg4A5g0OB0dlhdU2IZ1dc+Ch0YHg09ByuCX73IEwhTpt0sSrxmo/W3BOeWAbIx5OoPkjL
y3rT6Ax5oDZ0+OE49eVaE413KTC8j6BwgF5A0HjLQSXs/ImtRpZZ+e7qhso4L60/owgSyjrntOgE
VXFjiCh/S2dIPIE1mFuvipxXo/GqH4AEmsSVY3WnYJDjfbaGxDVnZhzuAjbLYehwh482zSHGXy6k
i28YG55aSblosLCajIb7ZM+dvFU1N8dtJVtxP84iPNdR7u1Xf51vgoZCtn4tBiD2Yx9QcK8dBoMD
g6BQzv6XKfv3yBYWZ3dQ9fBK4fDBnKGkYEpR8N21gbZRcK5wRznv14G5yWag2fSE4DHgkfZBufZB
mn/iBcefHFRPXocFrMlm8RSJrqs4x4bi4PjMnJYlD58pMeLPKYzMiRem3wriXq1KPMwjxFAe7Xjq
selvpgX6gpNF3pEarmpfi6589p1pZ0ztNmtdzkh051i71qgM6iUab9emI3boLq/3PDBjuzIbeMZf
at1mqXWdt+Vz7nAg5QKkoq095+JlXVR6rsXg2jHuu/pLaZhHhqrWg8UFnJlRX+EVBew9xrav2k0A
ljIG+efWG9Pyu9ue0/wJyQ70KxgLN267KDuOKaB4Qs/GY+TrjBJly91abnFpJ/cpEsqydScpRMaw
bHqntLI5xYZ62Tl01lY6j/h5/Y0vmGmNDtH/uSz2IuisY+8swTbUzjXdQcbWZwB2FUn/hm5g5wx+
F2WuWgzqe5S9HyqbMLU9dUyDIBCl7VB8re7q00PAEPAIZElze1jyBFyKfAGPZD6sjew2FB/gQyQC
dulQvxgqWg89i1JNyU1hA9zqjByZ3+VO2B/72g42mbHKU7OUOUoDafey7khX0VvlhmNhcq+EjlTY
HHQRRjoeAlAeGC4+qABvGZNLsoJ3KuufLuzoB2lM9r5gaLO38+XZJqMek6rysTK12bKtwuY0Ully
Xo2Mvh/b+jFxKTwOtSMe0iKaFux/FXOyzi+p3u7m27CZs8SBWr+FPYpJH6l8Xc36FtxGs6N/xLnG
IR3d9oJS78aQoG8crz+vuUlTLpBh96sVqFuL2U/HXs75WeZZsLOC/s0C/ZK0soTZzzX6GsPQsOEW
8SKwTc1nIaB9bqaoGMLdzKM/CdNwciwXS3dchPvUpBKKUQSid5eOYn4bwK3Ha74k9SJ55FmeVj84
HxMUKPhjg2oAN9DhRgek4N2aLeo6TQ9w8kyKv8ymLT4RwASiuRSsK1UcU+XLrU+L+Ovkj85JTpZ7
LmejRLconVNrpYkZ0KCuy8/c6oI7uYzciKkBA4e0MBEgPNa/zHWxLmg80ky5dQZRaV7wGgdjaoSg
r4cb6/jZU5Or90SexCy3SsyMD5rU2uL9vInGaYQ+LTzrAKy7/SjdRWxIMVzUYde/TrWGkVZUJld0
dDDrIei54MUM0X1VJkytrStmE6w+ttO7WOdrHuQ94CI8AtalaMCZrHbb6GrntOM1EIwDLK3uYKvu
WFXlLSI2bCO+fgd6Yqw93h0ap5aXToCmtmwGz5TwmLlOojT4dN3uhPC66wKKrgfT3kDZPphVdiNs
jKS6rR4HZ0BOoXOhZbZlSrruqmzfW+aungB+yvaAkBpjSvvp5o9myjoXeu9ytUC7mDtLaQbn9nVo
qx0T3k1Y1YnDvLotwnNHJqB2q7NG7MJwuW+5BqarovhbHpeCksy+uQmVHQeM3rh7JNSQ75p0vV2c
JWmmcRNFGcsHFTyGW6Eg0rhBHgrKbt+fDM8jN+N0OZiV9IGRN4uDjaIebkfa1ydogoa73CENxfNg
uk8scJHFNV/TGO9Dtygm+wJba8rZo7DLX+6denLw18IXsevsXk5Nk+iwuZV0ILaieCxrprWV2qPm
qK2sTfvAlcu9qRi6fRk2I4sTSR/r3lJsthkjPOhuqf8sbYHIW1rlcxAE2aFSE4sgR8kmXn2mQJrF
dKcmgExeVBnJAI1wA2zHS7wh+rYb6vF0Tb5jbayrxhU/O+QExszo93DmaUdd1hF5dvpM52K4TjNU
JhKwzrEEknVLDIJO18Chbgt+1IyBkXnggObBuX0XFe6JZRGO7oQ8kGMJ2JrMnuH/HEQX3bYBNKVx
GLPtpXV4C0i3S9o0kAnSPm/yoL/Stb22yLsHYTl+ro2zVW10WzurfUinSPEytY+emT4C/O43HF4+
GJ4QSVKaNFVFxAMv34Y1dJdVEpCPcWMxroc6BmWoqKZ7qolPkUd17tywmDCgfUU+wK2og9O49FRS
9ffwzq7kZLNIQubltk6RojLr14lyINhtejoMzMGg1SzBx+RG3qmClren6rwHyhTN+Q5zyBhPw2i9
Z1yiO59FvIeeNiZwADkK6S787q3OvvLruk48mZdv2Wga71OwXrOTwKAaQwrPGIu5v3J+JQLz9hF1
vyFuCx+n8ShsxQz0I9V2mAhztBJvMiuIS1TJ7KcsfLdmGMpGkD5OVcTUuGD1wzjH0IMGG+Yfqhfx
BCfrjvlXG5uQ0AqHjSnv1tc0qimJVBVdzSs5I8/4Maw9a6Cj0OudKz2t6GW9OurJeLfyfBea8Kqz
sN9lxGooqHPuPcaAtPc4eP9zN4YxRj0ibp4kso3vvpvca7FOD6tZPowehY9Tx+jO6tCz/J0xUmKf
ReV3YbJlGKvhM7LDGCPydY9Q1x5KDbQx45hKmc7ic6ijvYxE3fLc5xc6TsVBrFvgRw2W8x5a9beX
FvZO1kV4WLru7AcoRjT7vPoF/XZCtx3CEbOmMa3Vzu8QNbbaNSV/p0x11/QWVae1mi1GT9OTbXOE
IozzkYYWVd1UVh5LbTKW0oTOtPVAv9otuH1nI0ESLVeK0fhdHwRqVw60DHIirrYyNfx9GZbtl7BX
VW3oDVooDxpoC/cJ3nx4faNiHVY48HKBYYHE2XLVzvNw3/KJxVHuSqL+s/lip3MUeyGA62K11+Ni
aP55nORqHKwyQrMyhFse0t4D03NpJEkYvE3g9MDtm6fKl8tG1gxOL21OfosE2Dr3tJRUP1xD8APt
NWTaVarrwXPJAk1zeiP8eb0bugrkV93Iddp0ld9c94stf5jzhHWBM++xDEzaqatZH2VGl+tyYRtx
MgivDMCEKJcr3+3AKJ19jXS64+AdnOageCvqQaOw4CDa99q1zr0l3Ld+oeSoQB6P84HuO3zFfRJm
+d2KuBx78/w5TyPM94LqxTsxDGa39TICIC/WHBrFHmRSwKJt+NNpVaqf96Yu2hsFpeY8Wpbh0Scw
L6YWv7s2+30BGN36mr21v0Rxs/naGriPb+s2fMAsVU/UsFcLusw4K+q1cWQwaGysDx3J7KVy0lVv
jGr2rjq8HBdYuh6mfQ0JTn05Rsn0cyoNHv5i2Rly0kL738kc69y/bolJN2fWapJqLOMwlQyKKgc4
ZVQ1x0uIFLdZNUDuPDYXhLO98t3C3NlAUj2qW30ZvTazDJnKZYpHks1qNh7mHucOLYGRy6x+bux8
5GX3fZnMojeC0zrmnf1GfpJy2s4PaZdXXgo2csya/sdMSryPgxrUE5o3xrtjwLZj32l3pRupXpe+
GblMcT8j6ugXY7LCVuh4YUWGgg+47dPFavBEO4PSR99npXlk7pfaN1w02aYD6ZfTVbOMUjDExskB
hLFX+gOOa2Nk7Ixufp/VUd2dnMzw2uOqnFDBn6joq1p0Pp9KXXbjeUo5bjsQbluFSzxeFUDB2BGD
2KqG2nWHeeavpdHi6AxW+VlllwaC1db3qTF4x3Bp/LusDs1NO675judjkDftww0qfDbHRhtF23A2
kLlsXT3lItxWAdk61zqGnrFuy2z1YyZ+5rYMjGfaBW8RFHZ2afnHlF6Og0QIc4q+vWXb6OKI6hF0
ZfVWVGGX+KOUSVvz7SmjcRf0FnTMPB+w97TRTTnp+q1tw4+078ODiwjQzI5EIwkYBbutdYfLLntM
aeNA8Zhj1QGJGrM2uUjEZSpPUS2iDRacuyF3t1PXWTQhGmfsiim/rvPU21SHQgmMrb56mRi47xYY
cwlG9ktpuHu/tM67qqMTtwSMRmDBUKLavV0Ov4YW3a9dXqYpuiGA+Uo+yAX3OELFgyf2wqN+H2RG
ibDHdc+QH1V71w7lkeLVn4XZHqA6Xq0UJB5AQ7770JbDOdrUw7oF8EY1w0Riq5NHtCKWIVKaNhFo
2VNFoa3bMSKiO9TNKY2mX2bUwTMVEV2pRv/oVkzhUZbuhDs9kDK/xoNAukYbarN2+npO+zMs3Lth
poAeU9t3ZDMYkeWpTOflynEyTqGaw3w7J7mBOVxgyQRA9rZE4Q9u59PBKdOjLx18ET43JF5D3+z2
l02wyQ+1/MbaFcNeuatCtjLHoZwXWqBkGZhM/0c1rOffvS8y0tt07d0dJuD9ynVDVOHnsPB5eMuR
cNn7AhSQmvn8fcn6mcFsflzW9L0Ki58ucunZMpsfzD+Oi5KxYJHcUrQHRbetX2Zhm8no6v1oBh9G
SiiZCNClEy6fdtqkmYI8+0GxC3bQeYPOxTSg7fVjwGYZ503B763rzQTP4DjOOMik6W9Gf3UokeVX
xiISgzV9Z5bcxgsX14tW/aVyqA4DjiaHBX1jW8V5rkzAtca26Kj6Mlbsm5cIuaBH9WEKiuem9O6R
J/eS9pT7XCPXBCGfcugfA2xUODoOIXjRlf8fmS/Yo8k/kgQ+UAHG/QUfYGE/mhzdcabfFOX8MuOU
eK7w2FR5iol2vXEihFQm6t0QnjJtHilf3OerOgSrf1BKVluFfWymEREBqEG8m850VRwUjTDhOHC3
L5+R3TfY4MiGiyNT/kc77Oi3nKqThauVisf8ihzKaUAbMHMXUpvxTOEdNbpj/mt2ezdBXXH2pjuQ
y28SYUcPxOh74Cu84OzzEmXTTWhI8XCHyk21qLtwNcJb7ctb5ihHRjZvRZ9/pRwM199Lw0Aq3lCh
M16ZE0FGdvF3lS3OOerAxWBi36qMFaOgiRpMH4n5Au/k3TTRLKqLBgHa7P2Ee9TLPFvOhiE9hiNk
GWpph/q+yoTNuKA703zh7NVQAcMyq9uqNh9BJiYhs3RCBddhnj55pbdbpyh6GAWozsYgub901Ixb
kjlHtK81GFumPKe1c09WIJBiyJWXg3FgwGNe/D1oyt7jsPK9JfbM3ia20pDnVYbujugHddxzfp86
44nhFrdwJpSH1WA2kxpJXugDxYfNXprBzp7ANg+t97m62VtvRKeg7BLmTbwoeWCB6WlunMLZKDM6
4l7FKwqLVfjBCSdTEtYRh5ruSKgqEWF1cGfTuMbBp1p5VVOGGE8Ld7qBOlYIVduL2Zqyia+GHj90
s9jp5pDTBNgDTNovCo9YJMVr3zp8Y/t9z5bdcmcMPPeO9ZohPGXGXrENBs7xdeAY17ZXPqRptKug
ay7DA8HKo5Lhs2mvW73WDzYfuBup42hzW2s4o1scSe0SGWwcYxOqYBy0ThRrxE3u5uu04woODbuU
HyTGErGIJ0U0fpsDdtxZwhgRV8tu05vyoFv7V1Mbh9Vav0O6fSlkzWmG9yve6fTyAyiIHGb9RNz7
Gk5o3PSSE3TlQytYFH1+YdJj1tgZ5iVHHsgvLZvTVE4YrrPrakp3gwXgtFpfVVe9w5DYeCm6rep8
BjMN8XxjugvRQhtvOC+NvJ44cwSoZF3rvswryGGwwK+gAW61pfBj9OdGujdQQoNrD2dx7KUMMVTp
N3FARaC/eO+Yx25LT900iz3HFlxUVvxq2KjBOnKQeMGvsMN5OgOZfWeedpz9ek+LXxWXqXCOaTpd
mVFvYpVn1GvTvcvNFUotBZVDLahA4j8T++V8XaxjAB0+fyRg8B5i3t/ms7nr4ZDHVm7WG1Sf0+A1
1s6yhbMvZP1RWTUFP2Bix3kcw6OV4cXmIPKObZfxXCeoecXBEzc5V8FFgybuapePJWvouSnzz5FH
sM2xXe8nH4LS4r6XvQFjPANAUkn8gLBzNrqP7nEBPTfpGE1vEdcojrK5i4N42OFKmirJfzXHSryd
+0DyMA9hLYzKfKz7rK7QtMMOB5WxCXKFExwAQkN3bVjb+B3px153INTThz4LF2eXQyNvz25B9fC+
Sgv3ea2JwvE8yIsl7uRbT3VXUZwEGNnIEpyfwfdqBZqtkxW258o1pV9tkE56V5aD9503Q/DQrnp6
kCYgCqaSBvarmdNTQOtSxxohKndkwtkZa5/40Abe8Vrjf+jUYrTcpMKGnY5+tht8AWgLEWxhTs4R
vto8vHQBL9nyNgcduHCUCRzcQT1m3Ooz1gl+xzB/ptLOL8FB9k4XD85E/xeY6jWlBQGe/S6aC/ot
YsgGSu6bbA36YxG1vkUro+nMyVj2IwP9JjT289LWP+zCHe6nUK231lxShNdYnHn/ppr+v+j2Hx4y
1T8W3TYfnfHySw1/FN0uf+Jvopth27/5+CYwRHAFgl4EmeDvqpthe785oCWBqROrstGb/1t1s4Lf
gOIBbrJJTpK5vkjQfxfdLPc3dHB0XDptyO2BRv93+JLuRcv+H3kYEdAjKwf/DCIjuYDA/UsOVdS+
PXlQfkEdGN6l1Yj/mfaR/+6x4p10uTo/OpA0GNWVg301k8Mmj0qH6SOO1Q/AOyeKL1gjiSbxFhc0
tVGZzabMt979cMPWPo8sSR3NxFOIqXK1iaBiBA7f0sgybosR9wVWurZ+jdJpvDJm6g/aigyUti3n
oKzIeB1lG/5ujtxno+t9MlIxPtwaHBz+xglprFxxcqxgQSq9HAMzBLHj2/m/cB/8nsf90+cEvxfY
p0NqDG2SgpA/K5P0XVRMypxvSFU2J7amJAUv52nvjdAYXQH4L26smrGgRwd6nPnjTw99Dnu2G3DV
N4S4lHsXlslU09YUk5V4OpWeFcaL7JpKl66i+Me8VE0qBZDZIuOQNKW7/gvk3f/59yDQD/EErimx
zL+4DhzdMzad2m/qAbOHOk1/ZU657CskNnzzhgcIt/1SHTV4MHScvdCZ/xDV80JZCRaCJeiKTToI
6zOtUn1KvcHlhGdeaYbEx1Bk6lw22r1zmqw4CotqyD+8V3d/+7T/MSqD7yrateVybwPMgW/C+ksK
UTlm5fSR+AaJWtPVF7pXoUBrWQZtX13Yw9t//uP+Yp24/LwIRpuHVH55quQf//zM16nKF/L9v0an
eiPF8/xf7J1Hc9xWt0X/i+dwXWTcKYBObAZRpCSKExRJUcg549e/hZbrWWzZYnn+VdkT0yS6Adx0
zt5rR9lCgbJKun1XFtkxGClG9SVN2pEAIBAJ+TuKCf2XwckHWENwwAVSBaVd9PYD5Ek7Nd1UvsZL
Rq9HSUBzuiSB1N/KoNC+L1lAIS1oKVJQE4g3NSENz7mhYf9aYnN+GtU6GjZ5kzu4hLQbs0DU6vZL
Vj8CGsnIL57tyDdEh9ltQQJ+HOjEFZtStRW0jwrkMcEmOtQ7tNlho39cpKL0+zyjPw64I/yokH2X
uj01gXdAfCdX+JuxJpmVAGWZlqQhDyb07ddGR1WGUdS96MNaCC8xUFzMij0+NByfSFcRMT1oPRbf
I0F5wzXIZV/ngqC9zhDlEagRUcmbQF6rbjqWM9HIBYrgZq76Lxa7QkJlKQdtJ9O5tZzW/DyRNHLN
fyJYNKoNjk59eSiqqLlSTdI7UZ/iajTsw+/frfUrvP2KSCbgJjIIwdxgQ3z7FRkcZTg05jN+AINN
Crv9LKV4hDUTpRUp3+84vU+E2PProdKAbMN6wuu8vmk/CSvqBCCGPtds2+T0YAahuWETl/pF1uXJ
oc+l9qSn0t4PCqf+LqgAwQXtR20oqsbVBuYjKPHDZVmB0vJt6kH7Vi1SKlWGoeyyXNoHRTi17mGZ
73qvTyVKh1lrb2NiSe41zKKKW3fheK9Old/ZVndUA2EfRUnXxR2KTvMaRR8geMnmAl1h/31l7d6Y
Foc0mkjSeudmvEUhMKzBH4DHRM6CQAJE6ypC+eleEElpTFO+vIwyGPw0bARJMphe8UtFR9Jb3JbV
5Z1LvtU+/XVJC582UxgimnNUZhTHdmdW0wtpLc4BOyLBVdh2fDNFwPb7F0v9Zc5gzDBJ8phhnjN4
zr4dS3WuaE37MuNbQKFAkbJC5PJVLQIvWWSZelY4Lvgoqbu7MVKUR9T86dXMznx656Os5Oyzl/z0
wuH8B4SCtvzso1DCRwutyeeSk+vXFB155/YAzT4Q4lvAVhoqyJfRNNufkmAUuqsYISlDRTs+aAkH
nSIb65tJ78vMV0W/8JZOxSvqENNxMzMe0NoOQb8f6gpVst00xVELYvbK6K4TjkpBYHHJ3G7eeZLr
du3sS+kqzGJQGsC97V/AHSJesJYqFqGdGqYgK1vlMm0DeIyhfjPMHTxEiJvscsD0q5uK0fOKKQ8h
bgy5xbdD4iXqhvaGW8UkNi3l1G1UUg84qxdq8TTGISl5FnEZnPZQC7nUfO8MAnCv03A2HpZJHz4T
86zdMBevHEiaB2BDbtOIZAdE/FTE3Lh0uAGiC7GINUFZ7DUaBl8zjL/GplKUuyxd7Atl0cwjnLv+
Us2olLvqkNB7oRRKIyVEm3KrWnrX+hKr0XvAK+3XN5R8caTbBjcAi+Oac/7z+NMHRGxtqD01WiS+
Gn1jFRwbV/GOiHJy5NpibmxflVN+JCtpOtjRpHgp6S4XCdHOiW9C/0CunUF2yrMvttaZH/FjtATu
dFHkVZVOCWUKrf4oJ0RerkIz/PY0xv530vljPR78+0nn/iV6+vbzMWf93//SFuonIP5p1ZaCJ/C3
tlCH2raeblT0djxsfuUvaaHGT5ifGEgGP7XY5/z/Icf+0zDoTXEEgs5MQ5edz38I2uRX3wxaW1s3
E+hS+KPr7Oicfv7TlF8uVm/U5Lb1SlorHEbUADx8o0SyOgAdVD0nZdaks+h0eXqvyzJacUYYOR3E
WbRVa2yiU7rIe6mGprFHXVBZ2zjX5/S4YFcVx5KAlo8a1hRaoCGoyW1i1LhUUC0oHSbSNI+rbdsU
Go03tZfY4ZRYpRwUDgmBfGEVmrRZaBzPKzOkp46BJnxs24OJpzT3EjSJij9hF9oDggyMNS4vXZ03
BvaNyCmLD1FcNbsiX1t6kyF2bUxzYDcqOHmo9lgIjIsZfRj9JTKIRHg9kVgrrsm3UVeDUqGJS6zo
6cMylGtGE1Zc6wEfSfQUdtXiK1OHi07UhUaT3Wg32JrJNgHraC4+jrNPPdhIyo15YDf4f5XFVJUv
tKystbU0U0Tv86W5rtO8VB6axgoQNIQy/JjkCJQazMuUKZnqu77OLtkP5GaEdinXb+DROdFHoczU
F90kUIvq2xSbyWtdKyIx8QmlxuQPArHHXRhJpgBTwTvxFbRtOW/nJdK9Sp/Gb6pwVJ1+V1M+R7U9
f6dkbKxTcw/pbEMB0LoxZuIB2qBK0HjoQR5v29bsrxzcxAk7EGPC8dJq2g3ml4CSpBUpkZ+EhTp/
ckoxviZknlS3WWBFaLjCbrQdPGZhdV/HMrggeMv2xexYe2EM8S1hSdCYIWzQdp0xZbfs7ilEaZF+
N495KyqXfWY+bdkrhLhTcYUSP+Fhos3lFS1aiWUIqAXFwLUf2ga1G2VTTocVFq0wjhRbxx66bRNj
dAQODGvcdWg8VgN6a0SIk4vsjFRz2KhEA90UIdwHPKlGZm8mIJrOkf1ZpPq6oU8zZzfdbjdVOVrK
sY+tHL8JsHSad53VXyxTkkQXBAzB0q+Drh/8Nuq7hgKv3Wd7u0nr4tCCO/uMZgbABauYX5bEXQ0d
uzE3ryuIDaKyqkuYHdG1kuftlg496w6dsvy610NEgCisFIQ6tA2hE+vz3dzMSbMpzbnZT2o53IbU
em8S5MS+ls6Tcu0ACr4diZeyvQlTNUQNhGGfkZuz+tHT415B5Yg27ZxDKh/6yuDU0GR3WklNEhQy
Iquq1ozbSbOrpxBD+deAVws7mq0s5AJmnO/cmbhRVIMFptYVjK9XBxMHXOo7qO4UV9cl3YuYCD3l
kqJG98UKzOh+mikOOyl3usE0GEAYnbUINeWnrh+TePoWaVMSYJsJyHSy83WTrDCaRo9xWXfDC7OC
Qco5UU+1LdmfIl5sQ0CmAB3wF40ilZm2k/C1HHLfRd1N9iZSx3B5ZFvWIvrB5Cu6O0n/SvW6TEaW
8KpQSbRlE0zNUuYH8sPoWn+vmlEfEnDWaWCTBN+id6HsPBUJQe+roW5oik0huxHvLu0yXeZHivk1
ZivHqqectVidiB5DmSjYbU76aGwrORYy8yabm+8unUjvgabwMa/0sTXH8XMerEVbz3Aa9OigVqJM
7OKiVYgICisjrD1r0MgvbG0k15/KMAP+7haaNUZPhgzb4rPsyBn9umRGmd47WjZO217ty+aKrXXc
XK1ZyvFGphGGJcz0uI4/NNHUQ40HddGgVxxzZJIqIoegMa0n8sgohYu0tvdIpAmA12kzlaXIHyMe
LqeSCTc8d98HJ0tTf8iUO/rvk1dEGeo9ICY0Jei1+7NmgrfV+ENXCwyjCye1nI9RUYNJGRZr08Q6
+m3Ok72yk70o9vY0tl91fdS8vNEkdjd96f0B4/U27gfpuDQO1d2Uy+xzBJTnhnh7ds2iFKuFjda9
zg6PtrxtHGjtKje9VZE822gIZqzCIpo1dA6iYj/pwqc2H4cZM1k35mRzEdno01TI9000lJeS6Vxx
p3qZ73HfYrCUmdlt8sTUfQTQaLFQDGk7rWjZShuzJrcGEvQdcUrqJzMlVwuvF3DgvL+oevHdMhT1
3q4ohSJhNugLN8jsCA4rPmdzYuVHRBNQVnT7GU1D3TxGITPxRY9qrf4WUNspr6q4nNBRJTYPHLMC
0lPCTEFvlCy2X+MfmaM0cwsADWZuBFfEPxnhtzRukyccepryYE19Gl42RVo42yBJlAD3eqH5+sgr
A1RAw88lQ2qRHol9xe1kz9UOmyKdxLK3imsrJZfSNwoDybLm2MW8XV3zAySf0LmCatwWPjLXaeU0
d7tEa1EgNXRgCO5LFMTSOTpKE131Rj9lrE5tmkg68Oh/ECnMjr6FFw80To1Mb5FgFMD3OI9mvwi/
Hg183ILReZu3tX2JcMn62DULHKQ2lSFeOaOYnjNFHy9jPSX8c6JX7vXQlraBMs5YVs05vZt0Z22C
B1H3RPWGZ78vIpYZN1nidHlpozUxNjilx84A251dEMfzkdaZdknCK0dgYGIRRT4l+g4JOpx37VI0
DHrkkH3+g0f4vz30H6rJ3vffN9FXTxCruteft9Gn3/ixjzbMPzlZrog1LBuc49fa1w+PDj8RBA0h
biSJgL73Wtn9f48OPQYdGxnOHqimJsTi/99JK6rGzhxft8C9Y/BT8Z/yqN7WrdYLY+BiG882Gh8e
n/Pt2U2p1UHTU5TX7DeiXUIG1iUW7HQLDesl6Jz3MKpvKwjr5eCaMlvoGNhIwrLWw/hP+3ZjikcT
qTHiSBKqvXS2sK6ZBBT89AD+oa58djz46zLmWo/D7acDn3t7mSjDtaBkaDDVWlobpJAhGhsxeZhD
9OMMwnWHnokkPqXRSJUeneEak6Pm//5TnFUWfnwKTH+UnPFZo2w7gxdT3RT9VI3Iaiv2q+jhw9sF
dzKMqe9o7EDU94OBtCtrL2jaIIzGtbPFMgqlomjS6gMmb+3RjMFWoXHPcU4wcb02TOG3vdkM9705
Jh6u4fQybnE3sJBk6hEkPMgJfICuwwbT2SINNA7hANqBkhyuUBSQQbpJBASEWk+6l95Exr2xACqy
/wBBVIZa/xgVxfiIfu2DIavg2qrg/jtZVG6lk4/3NqcQT1WaxM8HJ18oEY4YgE937n9zyR+aoHj5
73PJ3ev8Er1m2Wv783Ry+qUf04lpMZ1g+aPWgqeVWicD7K/phJ/QRsThiultDbH7aTrR/yQXwIKj
TZDdqd/CLPBX9/EUlwevnbo8PTAKm/Qs/sPJ/G0xzQGMbDKNrJBEMueEra7TzU/jGxFlowWS8EoC
vJXtXGIKDwP0wLht5TuD/HwqOV2KaZWeKv/Qwju7lDFiUdccBPAQrHxbQbJNhIHt/nT//2Eq+fUq
4OyZIWkdadgmzwsNdVkj8aQ+yPZHz334hsamUEJn95+vQoNEhYRvmrQRzq20veA7BDRi6MpNyz4P
dNVruzbe/v4qp37a302D9enYtgUxW8Cmh3aqn01I+ERX8gOCDwwt3+p+daJz9jRcsC1egjIrpJBY
sXUu5+zS7APM/hgZw9IvRUPBYEAQ9kGrxJW9RHe//2TrKvP2g8m1kmNQTWKBoLr09ll2EWAThwh4
L8lBmNRdfleGJkpOB/8Tb9JMtAuAw99f8/SCnF8UeQ4rn05Tjsb824siPgEGlAShJ2knHaZSKQ9Y
hMD7TBCPTCevfLRC48YB7HgY5CC8RrWui8iaduTIRuDsEgSQZvhewJ326xiiQUm9ArssVS5uytvP
1YzaLDuybDmbKvPsl3LeGo2qKb6d9CXFH3VFkoXqrH7EBHBnTbA3lliWX5DLAVCh2XbpJAFOIxAm
+KRswnHiMCTaRw9jze2rMnzsF1M5Ooa2fBy0YSp8JaBclSixsQnWI5vX6DEHt9/f7l8HEt9qJTnz
kDVdFWffarRszpuTQGxkLyzEegwfBJms//urnG9nAM2Di9Y0ejIUtM1fOrypPltmrJOvTQbLBkIi
PEQkEX5VolrWOIa8Mwn907PixSQyzVnd0qfu/E/znQGztLInilxOBPVxrAcSe3JS9+Z5/I8hDytz
3nRgSLMxhIdMmevstcjmVFS1isTPQmUMVQF/SKIVm9/fwFPmwNmosKisMiCoMoGrPuuRq0RQRQnO
PW8xcPrFo5huaAI2G/xlnKQrW2yFGuvbvrdT2HWOjSVD1WCG0Mgdr4ZgEw32eKjSuw6rihvNXY6s
nehh9ijmHvDso6PL2C8RCG4NNUA37Gjt0aTkSiI0oKEhxKQKYcOCmxpk78x/b/uE6/RH7XldllAb
8IIYZwNeDCirAVtE1E70FAoIgefakpJlQ9nF63XHwjjXg2Zr43fekn9499GmcXGUP+z0z+M+tUa3
2rBGsI9wNtrLGh+b0ifvyRv+YRJl2SVijP0uRPPzrfyIqpiT8Rq5w9aU9QqQPu2lALWmtDxnnKNt
wIT2zoD7p3u6YjXogRJAItSz80NldmJgeYy8PMIyTSkxvVSkk95l1Mf2TYy2krDwbMvR+704kn+4
qazLbDFAHDAczPWT/TT0UsbIgmAW13I/9+RrKVRgbaiOvx8P/zDAEdbgTl4XCTZRZyuT0xGLrttw
+zI6H15K7WRv4+vyq0QJ33k9T5ujn4ce+zcCBAUAcmglSMzWye2nb4SEkA1IRy0zbdTHKs78qEfZ
qmAcogxU4H9s70K7a7eoKOMPc1Pco6kcsds52q4AX7Srar0/4CyW8K2K5B2Bw/nt/vHhbIRGiNd0
Zoe3H04GRu3oKh9u6c3olrjt/CpoYTn+/naftZiZuU/34O/LnD3VEumdRX3RILxKzht17lUvIpAL
z928PKciiA6tGbS0Fob5vs6oGpW9SURWH/W38TRjZm+Cl4lOrxvHoFcaqfZbZUZBSwbhxnbG8Bas
JiUwO8GqO+JqzxP00bRwXt/5HucL0doYW0/3zNUMfaI7394uJuY5a2qAAR0wV0fG9bfJyuRnBm4s
/Njun7ugiNnvaCnK6tKmBTK2K2O1n9lnEc6afa06BWCDweDFjIKkfZOmuU24WAmlJ6O0Kty5NFUg
A7IDvp/GI65hlb4E/D28SYZPbwc+YU/knFcv6Xu5Cafl5u3LatA0R3DGSsGc/Us8w0LHzW5nE88N
FV+0uuNXvla2meJIXrDrAOuok86HYqPZcMAZP8awPWOkJpsgV7y8RUb++1v+D3fc1qDMS0CMwCfl
2frYQouWGNGpAcM4+pyZ+nfgZEjc6gXdtpH9lcH+r1mzZ7qM9U0FesM3N5CA6PQ0z0YrgEajLRjM
7jhO3jSol3jq0MqAnPKorjW7lA0l2WjQUhunTkHSk5igy/egQ9q6b3r7HBgSTPrsX5l9MVy8fdFm
J23WEwX+AC0HgCzS8L7rgV6y3e4vsc8t/qQu5pWWteVRWfAMjRKYcIeJcFNNUOXDKlGfKo2WUFXl
6QX8xM7NFEPeD+lQ+zRyXsm9fUe0eD6pcgwVEnYRQ8RiwJ+nbKPDAnMedIoLIAJiYqG8ZKE6umlR
pu+8FP94JVIdONgKsr3l2W6mg9XaDPWoAN0svmNprneVWWAjjoTyzpXW+/zmOajQbjgqIsKEnQPx
5uw5VMasmo2kQVar5v7xAHwGXEk+jv4UowH7j++6iv4YEaGjrztp2D9vL6Yu0EXkSszq2kXbGdEK
IcmMHQRsB/THOxf79ZuhcQIRhumE54Xi7O3FiMmcHFS9QCishR6OM5TNRiVVGlQCHqrUyZajGqXJ
OyvBLzW8dYAxxDgPo7Nm33u2EkwGnQjaZxgkitbH3Xo/5NMV/jiaPvKYxONFahu7JKKxNaTvrHW/
vDUMJ01nkeMb8+pYZ2eVbDb7WY5L5OlwdDZ6UCG1ap2UnTcQ1t8/yV9uLpey2BhSrOQLk0z49uYm
eFVqW2MXk4V0NQbAkG40VfamqFrFh4c84UOvu+3vL3pSI755WTWSuaAlceJnc2PIs7lr0JqcMiyI
2ZhD2Q42UeIT8xoCExlDsos0wAsSFI5e3WDVMy4JsOhuVBj4hyZ8DwP36zy6fpaTXJ56ka2fDxwn
Hmp6NAPPGV+kj4uYFr2se+Fa/QgeO7CrXRUM4gaFBhzqyBPF5Haiv3rnlqxv8ZtbAkISdTBzkm7z
mp9XpsVoGKKFkQxww7Q+MJVUV5ZWlSADrcXXJT0pswl2EcwK2NyTekO/vN11ozqjb1fMlynXd6dP
9L8i6B9ULn96OL+kTT7G+fPT8/j6pgS6/sqPEqiu/yksB9SYXHlfPyuTsF8Q9GgwHfIgWZvpjPzd
UTH/xJnBIQzwGS0PFsS/S6A4Ota1iKhClI3EQTHD/YcSKKKLN68SywDV1FWUyrkIvRNTyNsxXTtQ
juWAllwtLbPfz2UPXfourIqhpcG5LInCe4R34CoJWmtbq3p5pHXU3E9FiawwIOOKdpK6jUFgevkJ
tSknAW606oki6Mhs8GKhfpxt5wtSdyj+2rRrq3jc1Y6JgT3A3OY4dYJJu1mORRQO+5HwM0av+UIj
tIS73t7b5UhzoJ8+CwE3vgFMrdw6SVjiHrNrgBKsZsULIQ8Zdkmh7hurrzwjWopDwsffsyIMd5Xh
gA0Z9dI5aiUACfiaqgv2WvOK0CRQgkRcnHFqRAhx9WCo3TPnhqNu5bc8UuEOPaXhzEkDNvBVvncM
ojG56Ic+wQs1F7dgoK/pUCQeiOr+aM9hYlNUWUGmS4Qu9Ls+CWQleRghWSdXU90Z5YTbVixtd9GI
1LoE+WY+1QMqxGTCbjIJ466oVeUwzum460wMMOGIDxNfZwaNRexjO1FJ/jB7e9uocwGcxgZnrA/A
j5met9MyvJBlMt6CR65uaijnFHoSic58tHwnXfqNIIeEeJlVQNWh+iKNGwlYCdNBKaM1tLIl7qar
DiQbTwcIG+2NWmMqntqBfZli0uWdiIlWEQEcEoUIlhrM1v3gBBidKyTVANxV/HF0gx7AxRvH2Yr0
x6yRyi5Pmnwfcf8OaLVzHmDcCTo62spH7gr02UZgkehNe0vY5mXfUZiKiBliYQmAgKgAmlwxjvO+
kgKYV5dU6GRSKTrPrIblHkQPspmubC/mxDZvcydS9naFExkhr4l9qEqPxDmsrG7T2NH95x5aGjRq
s83sl9KZygeHE9Y+dWaqA9WkHYxJT+6TwZ62+VLWbmoNCQSotLzAC9wcZWCpBwQppVvzra8dEsdd
cjUQrI9VR0wNeCxl20eqcTmWQjlaCXHFaIPaEQo6wWQ7REDl0zyOw24G7svKtjRgplbur147YvDo
ebFhJ+YBXFgQXsJpWQ5aVI+81056LDnPSJBVixsYQ+TqyqC/RIPyrM5QoIsZAnHSjspnmYFdLRHe
Y+ws5VOJYfWTYkTGHS8OPoTFTv3WTKdbQwUdOAGvciOO7S/hYigXIgmHj5DyQfw18Zcix2NuFiYJ
BIJqlIimzB2XIbocaxVwQJDrW/yI6oYDbbM1Q6FsphMUWQj8lG6qR/b3eqzrnZSFcbST+TbMwxA7
VoE6zZx2w6TcNH0kd01e7inA5SgFrYuqy5tLjjX7bqyLO3vRqh2vwbVtWneJLJ5KxOZwZJr9aHUJ
7ArSBUY5PKIUUa6WMvxoDMYz+C6T6qPR7KKavBhg4ekdrDWQXnqswrVSH+zJsD5LqSbkdoh+rzXG
frDzp5S4k61WlOr1lME8T5TlRW+U4Xkc4PoE8p6+6K6a1dynAe47QXhDPsQnNHL0a9PbvMcDoxHQ
MdifIOP4bUEQOBEVJtbkZtNa+DZtsTOt5jtZk+GxFOaDmg0vthaE+KHHAFB8+Bxo9Y0DAu4xZuPn
lgsdo0WbotfAqj7KyL5uy7w+ZpPypYzV7dKKEt165LdWfAQXeEAv+KAMo/1BM5R5E8f1l4HkHwuc
EDLlCDgdyAm7vtArW9kSdHRBJkC1NTT1kjPcbmhx53Z6taUgn2zW7JoUEo9Xt5VxZ3Vau8uSmanR
VhdsKgAKvldGnW0VO7zTjQCvtTUfHegA22gMMJUU8pq9GQfcYoIquZjE49mjuTHUCSwxB83N0lN5
yL8ZyEvAPtFkZ864cn5wAGR2MUM2vqCDdi0RHLqVQidtqOSybzIT9j2kum7JXhI5YVZSdqQIzK5l
RFcyqS/IQEPRZ6C7tc3oJeySi6UO752B5ADR6G5EdHjsBFd6iQc9GllTusYmycziYFlYt9E43ueZ
PE6MDNceNO2hXzHGfZzc5IPd7glyJ3ch0m5HTd8IOX4gjVR+x+S6BoR01jbq2COXjXKdxKyeGAtC
z+YPbAF6Tp6llzs7lrh5l07ddMZSuQbeAuyHhfC1xT4SrDd4TbR8Erm9UpaqntWWWAwkq+1dVDe9
N+vLY9+qwyZInOzVIdjqo1R4aKikpsHTSrafbdJ1O3UFr8OZBLrUQEgOsrT5RojX4mN/7nYwpUhV
OcHaQ9J9k+NorxD33gYQWS1UuLzIALC0pbcZXJfzMgGaGWJT9Wpc1Lh6hviOff8Q+40osp72Qg/b
q5/LZFvb1i2xAeVG6Wl5hh3ao15C3iF9tLjgmB/Ao6yxiQ2JFxtaepl3MfCfJeA4IY3Ys8BJUkEM
zGvSV3eawoBTcDd4qlYje0Opv1G7aXqqCQaO/aTTxUY0iDXdsK0JpbPmSoOH2UkIG0PcQrrP0cvJ
i7gM4YRruUVHzUWyBRV/Smg34Tfd5BU1/XFU821SoH6Mg3gfDqkb9+WTSTJ9DYpBk6XPyuIRMfdV
IM11QWeE2NKNL1PSdwduzAfRgqure1+WAqyXCZItTjcAFq8DI/UlOHbmbVYAr5ro1BmxekQD9lwN
8yVB3Z1PLMptlcylF1XWB1UFVVYCB3C7IBxhGdV8R0yeZZDm3x0xg0kt0QlaaoHS1VZgRo2LnPx+
xlGD9uspsWZ6pghoQeRkLpuhTTIRbtQX2j0+GMampeMqh9yyNUfleS6n5IbabbPLpQ5LJ2fmxPTo
IS4MPfRfOXU861Ncz1dRFnR0B+CbkGwEUFFpIK3htd0EGW+pkYYS3sK8+IRwD4fUiYFexWKwPWEG
s58a4XiVKmF0VB10yZls0t0wz/wUaIpON2XxbOS/AnZbHG8qWp+XpeEE10aTZT42+OTzWOfLcSAq
626wzUfgkPW2xnB+Cff+ew0EsK75KIJXUiFr5cA2zHpMWtXewNTrWnhHnCTLSEJFLHetvfAaOb5h
TV/SOai32ZiGmyas8cLP3VEq1oOJM3kjwjm5B/uPYawUAa8A5AraGyyCoOee+5qAmzmvZzxOdgu8
NIXKRAIcljMN6k7XpRsWtqqYNxYhF3B/h1hDWmTaPFQF1Ac3oEQFuE9DngduXEUhMQT4CICNIpyV
+lat2U0DacpyVhtYkUtzJJ5Ct3x9VqdmcOO5znDOdXOMxlyne+RsxynK560W9g8hgbH9RokUvfHz
yFHyK4dqBS0sKtzhwY5ncSsS9Dheblhts83FEmcfAJnp6mOri+lQU8Js4cEQO1t+jpI2EZ6OWyG6
VishYosJdrZfqyIcJ5U6BEWIC5nZY7er03b8RrCPPcCIJQ1NGi7RadMXQczT90kNIea6U4yxD47t
QIs6CzXyIPUeE7jf9FpbXVCTZEuo2MI6FkJE9TOwmp46FdF+6n6JF/SZdaks8ScMCWwXrJ7yssJ8
hhS4juI93NLWW0RrXDQBOkvytKb+2DaQQcCItWPwaHGBYywITArdbByG5no08rQ9NmkU3bdAFxFk
dvGmNWD9HOcTQgtAhurOJ7CWdoJshSfgllzZW6CpVg7XwiWeEC6sfK78BOuyTuAudVlZm9UPoNcJ
7lWdQF/6yvySK/1LEnYqWP1WKFi1rIAwnJPAwrIf5LD+hBFbPaTah+SEFxuGhLdsPGHHupVAVsyK
ZfrlCUyWnCBl8wlYNp7gZUVjYZgfT1AzxDkr4Ww84c7CaUWfIVvGRpKfkGhFbIFHU+0Vlabbc0w3
NZNKt2OMrTw1Sh595tUn0FrC0taRxrIC2IqBMJRdcQKzUeELrStbzWP9YjrB20JCHYCpnKBuuBBX
wNvKeit/cN+ClQGXnnBwTSDDz8bKiOscpl/CvILmk3OCyLE0AJQLmuCj6GiD+ctsx9PVuLLn4hOG
ztEHp92JH3y67getDrbsfFxWhp2CTHvaMcTggZQr5Q5xOH0r4wS/I4kAEF5yguKJeqxYbPOZ47Ge
xGwJuqq1PUNpySloVXPTD8FDmTvWxxiXzSHOctPr1jUH3WrOaXaIvWaAH0RAl9wkyTztW3093mla
f3BIqvxAdy79oIlm8DIkwqHbVECJKRhp9Vc5BuoHSabcV1JiPnFu4v1Ue7xnSlTQNtUYfAQByvxh
HKzkRo3J6/FEp8C8K5pu8FE9gYshnkY8ycxClCLgOrhknJBnWrMX/8KJr1P8pkY/clHRGhcA3ub+
SEar5YZaW29lMOGNtWqVcKg0gBF5gSy8yPzKGtJ7awqfOuLrwVgDEgW+LYlEMa5BxPUbfOrfirC/
0hIb0XuU3LahAdsyqZKL3O6njLOsmt1gpvs+k8OEKbFM5XauIjjFwA82dW1M7jBo5EJSzSBfxTD6
H+Xa/1Wr/nDoGfy7Ym8XneH51//9R6FKBfkBzxXVHZVsxBurHe6HVk/R/6SlTE+Z2hDFV4QWf5vo
VH6N2hX6BAS+wMx+kv4af9qGQXWE7Af+mqFT9v8PdaofLYm/S54cb2ge8C9dI5NPioTlbZ2KYKoB
NvBThCME9H0lDLb4paV5iarHyqem1pTLvCUvABwWyRxe0QqMY0QxQpGe57I65JFOMCn164S0sEro
X7VUSRJcCLlRX6hLg4Q+gdqOEYjpljT6IC71D0Fem8NFqywSgHGe9FB49C5OimPL/JBezuHMTqyo
03Q4ApHNYgZH3/lxVJaMB1nx1/QiScSBtB45XOihCfuX/9LdEy6k3kYRNlef+eZVowITXiozqFsv
qAlf2smpq7+kiU5p2aB41x1xElXpfkmq1nzK5mUW10vNaXjvyAFgoxVWSMCglpF0mmjqALtKQAKW
STxQaOLwoe8R5mOAh4uFmwf7lZUemt6IdnC4sgFVSWPs8EYxfJ3FxkVcZ4jv90kbEVBtZhmUhooM
N3wJ4WBdIozWW/BNgfmKbVg5mmZhETWLV8rydA5d9PnFYn5yWk5sLIVqdVFaNXFADvDocm+mNQoa
5qv6cbHi/EkkYCI9qoDWDhiRBMYVzvlHuYyEMMUYhzg1RgagukRNXg1qBiCjyyq+qoSTA0eoeqIH
FsE2LBbgSy/J6VLqbUgB5JUtGYGKWWspn5SgQ2AWk4DdenIUDe8NHnhzF5U1EFshkaAB9U9VsNYy
qDdWZ3TPxBsGeJbKxL4TajIhWo41DiYBJCTLk6U25JvFzu1gPxB6q5Hs5XQ+MBskikZoNM+w4LWO
NM686jzKEenXGdPTI2ftiBOe3kHDqGNcSAMZ0qNbCJATVAgb0ogL0ma2haKOh2BKxtnXC9Po/Tgt
lBuNZArFm+IYiKDKm3VkpxprcMCjODqcor5cayBuAX1cy91TI0XR6HmXQ+ZaXUuzl0DJPPZCInM+
LItMnnWymNtDaKj2K+GSxuLNptY9W9D4HtAB9e2GbOEo90eI/ulmovZ0rNqlfM7tMtE3XRGXtyJ2
EKopsxm/YgKyrnH9hdn/sXdeObYbbZadSqPeKdAboKuBOiSPS+/NC5F5M5OeDEbQz6jG0ROrRUl/
QWqgfnS9F/QgXOmmO3kY8Zm994pLo57RRtX2vOI/8uUY2RJGGTA8cqZGoK9Mbaoa86VFuNSTR1s0
bxE6TCWSkgHehdP2xkvleNV1a1sQf3vDZnAg0wacBliF8kFI5VDzZm4rDpSLF+7oqE+iO7gV09JO
XhldbbPO3l0As0Kn5XLppfXDLIpxgK9n3rArV7IYdjNBRwWTvWLAtApQ9isPRmqiPODmhl9VJTIc
y74naDMB9gRiaUh/mNlqXGPcUWQKrDW/0FxX3WWSOKt+SK1gzU40fAkpPbjlLR5OcpajoCQx4dDK
UT6sVPr41zJlYhMiLBmwY+/SINjlCmGPAIuvqoBPvZM2ESJ72Qu/CktpT7Hs8DLupjHRzgYF6U+S
5gnBuWVjfiUe9KuHPPOmHzjo00/W6cpjeKq1U4TCFmLH0PjGK+ls3iug4xH0V2n4zzKXo8MmnigG
kJ7trdtKuntwusUPuEUz3xOaFHwsLmzVnVc32cDQ3gYKAYf8m0B8Md8nVH3YpXhLQp21nPpcd5gV
Y2gCGhmO/FpOZjlw2MBaW3p6pUB7XzVHuxO+GSzPaW37rxIb7BitELHDurGp6NW6cVtTeiMr7Psg
yw9VQGrGsamFK+97fCJkCoxJ2Z0RIXonTo0k34FZH93QaVsLgwhxkC9eYvrVteUNRCFCH/J/StXz
wzVD7yx0ZKt1ZZS5Nh58AO+fhjn5zT6F6JftAjnJG0Ng1drJoGj2CZPjesf3B3HOtjLOtIYvtsvX
FpfZsmg9sZQE5oW4kjEzIAYmNL4c5qWJdKf0qfrkKKZIzZ776IC0asOxh72ajwlOMAvE1T3gQrQg
q+zA+hYQiRg/V5XNEKAhF4GBgmmGWb/CZyyIt/YiCIgw6CpQXDwvk1nj0qboeyx8rwxC31Ul6aUk
QF9XDoGo2++9xSfjI9GGbtN9cRl4TZQbTlrzahXlwoErS+SFHDTrHo0vnSJF3oLvRRBTicBaZm4U
aG3CE83IVO0qQxXeq+lrHaekZ2v91VKXU3ZKeX/CpxDQIcKpJbw8xNZIdKIipvCZ4G5TxANhTeXF
ZC8j4QmM5RFM6ZXPaN/IKjYwovjlsr1v4baYPG6XYzIr43kuAYeHM7HxDkb1zFrvhCTzk6xVLu+o
Io7jZaW6JjE6aNeJXIzAQWDnaVMidpZOdgzzHo5ly0qz96LOaCYqYuPv0n5afpALsDSws7pzmSky
l3sH32MeDQJMB5h9mlG+znxb1mNlaGvJu0LHm8i8eljiNvWt707MjHQnxz3k7lzcuQR02zt/cgZ0
AKV9Wb80vUUCuNcYw6PyFg4Vi7dEfik5c0nFrLqswYHrJ8GuNdb5ByMi37pdbAt90yI8Hf889drJ
V0VC2Dml/wsm+upTZRj2qkx793CD3kqGluLYFZV8SLJOaJfQ2LYjL/Gb146mfMWVPaYsKSOCiobp
Bxfu8hZYnfNFjmNL2H1nu5cpPb6+q5sgb/iiMvmfiL4+75fT17/+C8yof1Z2X+af3zL/+OuK+PeP
+KPy1jxy+JDCsoW1HZ9wtG1F+2fpTX3NBhjfJH/fxJW12QL+tN35vyGFwDCGVgixJ648PupPm4z9
G1p8RMOobbbkCcrl/07pzbL67ytiJCVbCc9DQ4IF3+rv//8vUk9/IWzS6AmZ4eBo954GejMEC0vq
N+kvc7/rzS37AebvCNuZQ3fjIZrlLZtvAduT0D5371sTUyWYsTWcmVUfdz0Bb9uoMtliwFeRwQBY
S6IgGO8zzGy94T5jQEsAfqOydB8MKXUP1AZ5GBkJZntWyDyulVa2QTRiEXd3Sepr33OSAHYTQ1pf
tJnEbT1U63TWp2Gmge88IAgDjzFPoxrhvdamFlxM8PFeKqvXXjClZsbRFmnx6CdV/U0z4J0Yk1Eq
EM8R15MojrNVzUvMAos9St+veQRLu3iQumhYPqKCIdzDn976sjJJLwTxDi5oADgFlmN8h4E9pKE9
L+WA9xXPJN76RrIcUW3wQ9Lm+DR7muNctNhx98MkqVyIDsndMG9NJXfAibmPel35D55qUU5mzZyY
zDcteY/a3vpoFIEihCcW+tmh5fkoZ0J8wJdX2mUzkT9GLmBgvszVkDcHOF8MIpbc2ECYXmp7LMis
8SLtkP9F/WAOb4WZThfYpKl1sQz7a9SPnrhdJ1E1u7Ze0W+u3lAcCuFxiQlFeEPhTPfJ2vsXOHP6
N5QCoguL0ccFr/yc8Xri935H0buST2sJx7xyytS47oLcs0LiChe2H8hQb1xrzZxoKqz+wio5fXH7
yQpEWe+1Z0Yd+kNPTgXS0t6qSUfBaU6wSFYRxWvaQhHLgXHjpuJTuDvfUfa3OwcfzULzsEvLomf5
5DrcENDV3ZtJBDU4W0MqgtaC9YsEu/kuYY4xHOrWIWggT0UvDqQoI8r00y602CUbO7vOK+seJ2jz
3ail/cq0fkpOWJ7dTftDtUzRWdxoboviQC4mhkNV2LN5rMrKOiZNRdiHx9DxylrF0JwWga8zHqrU
tWBYOstLkI8OITEih1evG3XzsvgpCd8mrO1+b2Zm+qSwK0BvMUzvsQZQ3O6FM0syR2ZteTNWMvlD
PS2FRjy1FNeW2eYTv7EtxlJvjPbGqRNBkdJ0jLSdbPXfF13p0BAbr5xiJpDueEVMiFWFTe7B/BlK
Y1G7sRs6H0dZWWV7QB7NuUHBO+79gk8ce12wVtuyopjpdAy0Zzm++WAHo5osOX3wUIczCGaSzR4r
eZwtvf4x6PqsPebbhY1+OmjwagKkttO8sYc61RMf1Q+O2QJfnoLX1twEqdnSDO5ONyaD92Gn7lu5
GFeyCby3xOy5WJsAG0aolxK/RpKI+YcZvs7Gfa3WfueQsXOrOj0f4GmwpAIzTDcumqZTO8SvRMb0
ZD6nodFr2keRWXbYdGY/8en0wA9XGuYrv/Nn8KgJ2qyjIGujCReMNIiKIcfCqF1rIunoRwDCre1j
sGD5iRdbCcjBknKauXpyU6BetMO6S8BHg7iBdAbpLvvwExjqUHdWhzVjxsYXajKjEPY1I+kC92Nf
Dvm+b30x3PaZaV+zjnW9O+gfLEoDufiE7HOu+PGIjHrfryBVd6UnO3A5GZ1ECN9CvtZ0l2dXTcsm
y26mG6bS+nVOboaMfS0jaGsN/PwTv3P/NoIK43nFHrnjt0YDUbrYhnaDO+m//JE0xHiaGa3c56ZZ
SpLU9fWZ5k1/JW2Zw5VgtKB9ILW9Y2JaNKUobqapt5abGoTHwnYFMk9EFkI9RH3B/nivqrX2UdRV
wY1MtE1ebrWpUDEhr2gDLK1NATYvKs+iVXlFRUc/FhsBIFkA3akNMqMa9lspD9m7wmM8RFpfOO2Z
bZh4FgshGGHaIRDZW5qleGXajv43ZOxsMBtapVGz3oJ7H9VQA0mspk7XT7Qeg71vJZhwqjZgDCIo
CZNHi3vHHiHXL5p8JkU+A0vNw5r45uNSjG59LDi3rpZFpetts/qTPATtWB7SOW0o3gX0bp6BUqZ7
2ZbzvTuzV6b3H01adhx+iX+xiZAxMfV9op90b6YZDQfViBtnZWeF9qex9WjwS3VL7sICU2HkSFtE
USRRlqthOGgE1Bz/+9q+G/HdPPTy+7u/+hD/exu0/mrFQpxP1v+fv/9R/fHn9LvdtHJ/+0PMoqRf
7oZvudx/q6HiQ/9QsG9/8//3f/6v798/y+Mivv/1X34BC+i3z5bmbfPX+uqfavb+rUr/77/L/G+a
vf9U7FFyMV4kMcdkrul45qZR/7Ma83/PUraJAkCVhyN1ixT8sxqzvN90pqPbPxYae3Ti/1mNGf5v
qJ8NpnS+Y5AigDjwHz/37R8DTl6y/1LJ72ym6b9oPz127Hg0DMRySFHRivuUnn813vArSWRd5ud2
wkhfPkp2W/bVqM9OOZIFsrAzBK4luNXqnW4lMJ8PabCWM0MfflyN5L9g0nrrmuZbf2OzQcQq9Y0r
6Fe8UVkpBJW0nwM2pTZbQQ7ngv8mOREHQ2fcBvYPHMuw5BN2/zlAqvCWSYZ0PImaOU/zjps3s584
8idcnEY+zA8WifiMkOrBGaN5nZyREWPgzTtoF+AxEcixJUD6kuHA1teHhYvCQsOapeShAM8MDbus
8WxYtrsCwRuzr9TyK+QKzFWzkw3wRFwabk7yyGibG2xcFRCb4MRr+dHzGzb8XWCMPJONBpgztO3G
6Yo3u58F3jpCg0FdeObgFs/kUHFbxBWWQONBE8vsH2ikrfSqG0gSqAIRqCOtbhncdvkU6HHWN6xj
+a27+h5GmdscQTLpeFs4rVENzXwvVWagljIbwZYTn3BVR0NrOcwHCS07zoJF6A4MHwZJ0coOOuCC
SjESntWMB9tSLpXX3GsusiF/drlte7p0aexImwKWEtcEX6brudOYI2CIxYoFlsqB9kZhvmU+mYb8
LNFKTXCqPFXHXU7nq9PUmyxNuz3BK+kCUUmj04XWZto0j0RJE/TyAKvCS29rsuSNfZJqrGO8oCT2
i/vJaHhzjdQO13qAjIIJgTSnfa0F6IPsoSyh41hsqTRs4ZSLkFnIXdjqbEq+SfN9cawNC5YtllgE
HNwqrN6DtkBPnasN9cKOs5vO6eqq687xlXYgk8JmM87nmY9T75Kaa9TBusRVVRmQYdKx60KFhRBH
UgeOMwzMpXly3cW9Q9ZZvIky6P0ww3T25K7k9YZFuRWxWkUhyiC5v9QSKa+WzEK55+VEA+0CZaMf
GRwG+dGKNphUjqpsnnt/zOyTnkGn9vBSN4fF8MghAThm68TlmIxPKlYCbYRWsnKPrs/hHEEYhYSk
Wle7cbWWJepUTLkREkcRNGcHIMArk8nJjHtki3qMEdQfQmkj5dph++Ai1+tZ/SqRrxnIPjTCU9OM
GsbAxtiEKVv9AokSUUr7udAQJfSGcN9ZCMIT6Jg46uD7oCPuUo2gQKbrCVYth1sR5F2as1Xwa6KK
w7ZIbb6vzAPAuBIO8qH4mq/jXGs/pV/0oC0AiuaIMYm52mUYRBh79v1EN6J8PIVd2hT3ATymIULi
0cJgnOfsDS8Z5VvQrVv5xLA6jS0xBB/a7HldVDaZ1e01yYlJW9TKg6OjwyX2ZKienbYES1I2m5+c
pxVBsKu6D6Q/ZloRcI5/CRUUr286xTqsgvFc5munxyWJSWnHVW673Z7rsxgO6xDMCVIDxAIfGbmk
wZmBeM0YvAV3wb9snrUpnrje3cdhBCt/k4hJVXf+4jiwgEsvaeooCEasR7H0qyH5mMZpnJMwxQnE
DDpnlJR9zYRb+TxYbGKg4YjGSaPA1YLVgYial7NN1yJ160gQqFm+gLb0m2OgmcQ8a2Wv5AP1uoQI
nYBTvvDWoS3fcab4FrPJGaPFQ5lZHpKLsai2I9ceuzplUt9wem+xaCQ6xXNgtnXEhAwH97nmi4DT
JAgRgyGpKpzfcdLY8MrI8kvEc0J9YsMIMrLgGpNPX0ej2TtM/3J2astrPZEod0fjGxA4hWptGnZk
bNsCj6bRM0vNzd48bkdvncSDT5o8TdTo+elXrfFoSVr5RSt2Sz1qqDWIlrP2GXLMBnGdXXohy18J
R2dCXoKAt2Mf1zeND3AyN9/GySQYdhwdZL74wOw7NMDDdLvMtfGRrVrpR3SdZc6yHeNaTE9oZq9G
behqv0zJYIaTOVWgajUdEmZG0Ex17QttmQ6Daw32Y+AP0o9tvJqIiO0pfQDWaDyi9SYEEdsx1LJ5
mJk98hW8Ar5SN8tdaZIDSPCUl1xWyUyAQVVodRrZhoBJ0glzGnd649DepizlWKLbXXkniD4H9Ix6
4mlsWUQBybC7/FQWbC2Zp488YIPf5Uls4upGVGKWI6Z0KT2vjgwn6cCtVIAqeSMxTWA+kgjjDYFw
4x+LkXH5AUu2BwIprzp5UEuqE+YG7IiZKRzVddMhAZqcRA0he2AcblJOVj6vStZW91mVFw6rqVzu
dXua08OEMBOjZSPTLaPL7rqTV7bGI6PfjQ3daZZ7ZSh7sHfGKHwLenW1/tT+AOnGSXD78j5GDM48
2UyjZlO13wyjgU089+qkOAdTJ67Y8C9PAP3acl/xOpbXLIF0J05wIbDn0vPMUHGG9pKoDp0d33mt
pb9POxqTg5kXkpE0QlYBuNaiQHpoSnhAvN8yXd407OZgTtU2MGq2BuND4SJw5Pi3jZ/BLyoiiLWK
EBdCaRR02gGaACas1LutmEUAEa0DB3XYnI6PC7QJC3VP3jyMhXTfs86A9NY5MOzCnnEy5qaVpjj0
0NAkcWq7FoN/5gqw1qkB7wW5RyhCmL5zvvly/lzNhNg3U0usO6LGt2g5weQ9Nqiq3Hg0lacuqKtm
eRPUKxc5Cs/RsM9dAM75A/KpUmXckw2LtBU1TT09sfwj667EvfZrxbVD+54r/JJGsBgXqbfmzXU/
im741c7sfOyElLhwROdGf7SluUfV4LIhI3m2Z0FKIQPazumcYy57RxxULXuCJgqrIXg+rY3qLrGX
UjuWTp57e1xzVH5r47otTqqNzkcK5eztXAb5e6fXOhUleW0C4+Y1CK2JRASU/AvSzbqtGHeV9TR0
Yeu76YdRjzp85FJKeSQeVfNOPZqjN8EAGpcWXCdxbxJnJx/QpqE6xF4if4JKrfCdiAdI4G/BJT+X
E8KfvajNBsh3Lic3piFwl3AJVFWc2UAuwUfOrqRGsbwY7e1abPjyXNOk80rPpapb09eL4cGBx0js
3G6q5VguWqyB5fG77JD5UhC3cHBbfgz0b2hoh5zMil4nztspw3FNLXWZyKz4SQnrgO5NpH12MBeD
dpS9kElGQtf210Lqq8XuPK2gbhSeB0rDn+FC9ayLeTwrrsRzZknTokIv8uoolWtvyG5gelQ+VUKC
rZu9rFVZ3lFdIeDxUmtgF5Imvn6yeGe5zEaWBbYR3jBISz4ptojszSQsdZepzhxQPYdqEP6HSDKL
HWPb221opK1WUFzVGiAyx5muWPTLm6FRNqEriTF+ULUsZL9mGczylZDad4/m79HDig3iAdTkHYQi
E32pmzQrUtN6VRFhlusbJyIO3JGuuI4LTyZsMzVuYhLABEBslpGv+VTpMHyFDcA3wI+AntTSCxwx
9ohVbqwx9bZI8yGuWWXPZrtlQUeyZWnu/VTmP5CPOBiGzuJWcgNSFI4ABkQarSR7f2JynWi+ByJK
t9Xw8sAwqoRpWAzWl1cxYGCyNOmCkR9zu7BqU0Y9updzv6c4L2qIC+56TOsxlaHb2GN1KHXNyLlD
Svm6tBgTQt1s3S14rWmqEL2C/dFDOPoukqQacZF7g4yLqqBMtbVxAGHSuiPuFRqN7A/j5f8Ilsgr
xM75XyuWrj4qUuf/2tn//gF/muuc37am2t1ytWxPJw7sH626RSQhslqSbizkQn8Y6P4RVxiwbmG1
DPgIkdEWpU8X/+fiRNvIR2zhSSzkg4j+w//5//Tm/6xXh6Xxd3OugzOTNZ6tW8SV6Vj2NiPfX5t1
7sOiWM2tsJl9yoskaLv1UuEp2ydlgpK2wc3EitKZ4sy35X6ufOeUNbW6zYPBBU5u1hfKlNWj2+f+
Hre+PHeGvkZNKoxLFZAT6lAMh+m6+VCpEPtzOlftSYieyO2gCJupu5DudOG4tflNx/9Wj5KAheS+
Xxuwp4UI23ZkrjttGpJZILfUF76TGZ1PZ5+52y4EiqR+mm4sOTssO5rupAUNsc90oFSxIthPy3ih
S9bjrqH9aGbwQh27T7GYKS0zTgus1B1Js0Q52fiBNFecBZPjHcdqCzlVprtR+dECYvWx6z6WzWVC
0vZxMIsZPDmZraIzHnBc7QOrvcZAYu9XvX4kneKAQzHKyB8TSXfsi56g1eXIFLcMB5KJY7YAtEFZ
dtNohIyTyBsxNiWx1L2ytfIJTqLi4LFxdnAH5S+QlkkYnEOQO0Qf2FHqivcE8vuu7qF9Fpb5Dco+
e9NTl40+4oEj2n3GhcJYQ6LDrVOeEmkwJ0E4BwR3TGl9ZB9OqkeTlfdkiV/Q0/2iEagvysDn0hmQ
ubARp5cZ9F8W6cskF3wxPj9j9L8T9aNTZJFT78dyuAr6NiI3ZfqQzjQcHMtO731DkmiOaLN/aUq4
mUEZFUxpQ9R5BUu49jT1xivvKOaC/nhhBv19YzaXAuLvzsLAcqAuuF2b5Vt6QRExmzkF1NVHdAmf
KcY6iI5d5CXleRq4lORaf+X58Ism8WZ1eS9JMFo1cO+wyLUEZfP0w8IA+YHdnDBp7616gmDCHbhv
7YFtGWp9sNVFjBsFXcuI+hArkCxuCj1lx5yOFRD09ZJb3T6wUMj3k5Xcw1rckz3MMW513E55edSF
ulYTg3u76n4lg/GraW0MDsvJKodz4TFbSAJg75JJBqt0UZMzXdwyjPhWuXNnyPXHpE/gKu3nuDXy
b1ta+4D8e31dAnyDwQLEMX/y7f6pLNR1KvQHW+Nv1H698/rFiEwTEqo/W7FHoEu7dmdkgp9qyNfY
W1P3Y0TrZY/j6xhYJb7wwrjZbNdNIB+DlkGWn+8MrXLYUTF9SPov2ufQ9Mjs1t0HZMjNbZfmuHqs
hpk9CPpjkZq/6PzMc8bNF1HTULO2wo0KrTp3pfNhThZGgpX3zkZ0PgVrh0Dkdk0vnDSn61MR6Tq7
xTgmQD5kYHxBgTzjKTuI4cwIaYX1OM70qYNm+jz86MJyuXPr+tTIg+WRdbJKmNDJfpnlu2Hxnpl8
Yluo0KheGN9ZrGirF0s9UHRGsjZ2hV3vzJzvnUcetcfHZB9UVeGNeRl99ytDOYhga/R0/pKLGK5j
xIQOORigtb5PONKBlMmm1YAlITRCRlTKggKiajHbsPy1suUej4u2nEe5Vog5rCV3fjnFaAf53ubU
KUr47rSYJ9TKevauI5ua6tBfvLK5011lNzceTVv3hmCwNo7Zlqd8Dpi14dlUXi28Y7KYyxIOvZVA
UyC1zN0pXHvYT3Xb7DhSs4xvqk+tT2jR/o2OFElGJLuPdz08OI3FwdYhF20T7CzmC8i/C0jeO78v
fKrKzma1XIK/2k2LDiRBdZb7K9VTEppkU6xWTDj6yOlcrGwzyRdJO/ZwsrDdGG1Pp6A5WAUB92xc
6rgftKrYr9w3TqTMgfEpmExUI8hL6L5tC2Y0VBWPUDzpHzJyqd9qrEnJUvHA+0gcjQyzpWuPzVUi
1aniKXdYa7xWbLY+1GpcN0V1Y5PKd9WqxnpEtpYifWSytbPd5cHaspQcm7VuK/0mYs3+jO8Vz9Y0
fMG9EMfNmnJj9COPDkt26QgA2PMR5MRZq4nY6VZ6dRX2c3nRU37amNwC9CmMnSFOcIiO6oiLIU7L
kRe+vZ1Ql45BcCgtfu8aEzNk8TEn7XJk4AlYsgfTsG88XCwjKMqoFP1jnueAWsfkTVmEryfCu5xY
nWFe+l5tuAB+rWNJzPAgecdJDrsOyTPQtLyXoVfuB5A1nUWhXGlTH09iSM4aQOhETmgLR+xFMFl3
jDRIoHdc4KE8RSc3HZ7dDBXdOK5YuM5qJYKxhEowIyLi+szu3Ty58kW6X8cK6Lijk/jpW4/pktWX
80LGrYkE1E3nu6rV6pNdVRf11lCCh0rwvSV4c6YEJ6k8DJjOd2JR30lV/RDwiAZZGvkxGxcRGUFZ
HRlWVCHmzBg35LybxRILuEAZBLkYvkh9O2ECMsb6Rw7apZ32h8RVQCn0az97s+xF7dMWv6gStz0k
XUAF4FqH3ZIXhyG9YU0+xihDnzNtvhRivXerFtyZwGEgZc2l4444HkoQfuvR0+WPvvS3nlVXNwiV
mEzZ60EZjF+MWbscneHak32B7jAgiWlw4ZsF9vyRTDdJicHFKbTgMNXGPsvrMFgvpcu4vBmjkXKJ
q9Qfv1qnf7aLIg+Fx+Hfz0ZGA8dSPGPY5JEDHIule+q9+bxm43qdaPURi2d66VrL3skhmTskcDVB
jUl+rm9rp2SwbBePK6L5kcz5fNhDCj5BYTWihZ4lEeKMAPetJup8sfxQawkgTTpyRYy+uPBbe4k9
XgHh5feK7amke/Q4l2e9Piq/JVpHuMGFVmY/nkW4o619VrI9+i1vJGGwP8VI0QI2DJiGY5epT+TC
lYcyX56F2bEJSSM2LcfUq9/SRF6JNjt2CQ8I+vZFa74LcrImssCqkVrM5qvmbfliOf3RdXgWk+am
rBAiSnLj974zNycLf7XVtcdFzfspCz770ovs/FYll8BbOElwlbBLnYByyeBRzeJyC6KvxdNoJ3GC
rqGfXjpLHfXFrZ4HgaJ8vQlWHZJ1357Q9R1NGGuzFoRWjZnec1/07mOstV9AELj6L1sSUb7zur0w
CWv5Pehr7qMqCQ4Dyv3aYKBIYAKxcKVfP4sJx9GkVw88k/4u9bjlYNVdtQ7C2sr9cZEd6z0lDYlC
nL4ExnNVbjAEeZ9nqlvwsqOgdsSL1tEaO4kR+8vUHJzWTqihmyiVHIU+sz2dMAelXaNR5Ed+d9MY
VaLCvpU7cTHiGVAsScI2X9Nb8Bsvjp9fD4VeRk5vH3ireXBPIJ/nyXAxMiTHeP0x2+KCafN1UJLb
0OWCsNpCHkuPhLgwRaeFUJQTLK6kIsZNra9TPuLLl++iwk6adkYaB9MYD94hVVzkI4Qc8oRCuHn+
MYHe8VRMyTHIj6KZyVRw75Bgzujg7beg+xyrLoJUcxzbpY+XxLvzCNiIdEvnZFCMKu2EqIRyUPiP
Ew+T8xQCaAxtUuWqxdxcFNcIz7YtoYpyR++oiWr51NLz4oxirvhL+G3Ajgrx4qU1j0U0dPOKld2c
IoJeyyvVTOg7hP0omSfuWE/ctvUyv62mWn9Ql5N3NyHasLKrgvdQLIdbYB5P69JRWUMkX7sTMtVu
V5gyhEwW4qiIioW0g8rbj8ToYFKNnK6PgcX0oVZ72t2KGhnwZzY+V9n6WJtUWNpy0REOFGMRG8I2
q+CbGy8axj6JPJ/51QmBZFT5uKNqL7hExXFZ5GQnBMW11vgvsN1+CVVcZ81dMDifDIi2y+W1m9nv
1z6+3SEufK4nMigQ8GJ4AMVDPpyyq5OWyqOLXt0oVvxOKQvYceLnIC4+H5p4dPQH9vk38NL3c9JE
K6vj3bz5QU2dzALhA2dV9HdhitlpcrxbATI5s+0oWPpfY926R7oH5EM9dlI3PSpVhMJup5CxX7ZT
zkZLY4x1ZMb0ZOmEnmBFQ2/Tl48Bl2yGpZR865M1DU8UgueB6cg+Ucxhum45M5ehJnhBCRGQ5OCY
NwyDfjm5dp44v1h+fAaNlyFLSg7rkse9c8e18shsnQXVgExoszZIAIw7jRkjenQAHPPwUloa8QLD
9SqMInSk8TOxhU9BgQ9p8TwEAxFvesMiJ3+11XyFBphnOzgu/Frc5Ig2hIrjPfH2uaQnIJ9lbQvy
6EY97ivTCAuaO/Z+zUvXDsFzsQz9pWX7R7v2ZnzoW0KrfrNivSErtWOFUtATptb04grrvalsA4tL
fl312kcHnUU29VPWAZYt6iA0cuMLMmVYoRA8q/GmM5cQntSxQ0AT6loXMb269b1MPnR2sy8km7DV
pDpldnlXdbhsV68jSmL6SVfJj5iYuPozuDq9ybmqB5xYwTDG3Wx+EGfPrn2xvpLMlTu2BE4oUbVr
LFf30mE/kvR7VIeg0H2aD8sb6wtjVlSJwIy9hnMk8OnwneUB8+An09RH2nvDRjbljTOzhX0/DPsa
PFekSm9vE38xDWLvJOb9VKRMoL2YFP64ZTrWKHn0p/mBvdCroHCvEOkNih6JOVfnXxDPhlS8ekra
y0ZhsgmcDr0buvNxPEobwB3WKpF9QnM95NPLMCTelezYb/arW7yXpS9j4nJnRqBZd59iSKFTuB28
gPiFLCfXxMyr7JvB5npV2ERa73TQSSfeUVob98XAL5iCZJe1k3XKxiSIlxx1jTJMcasbq35Zlrz3
cPaQioKY64VInCF0yFc6VZ67RHKheU7W9QoTeBfZAnK5whKwp57P6Kh5A7O1MCLXwwC+ruxKHcH6
PtA/E5byGduI1DiVNXbGzunmY4eO4YBZ+F0zs+YJkIBGQ5ean9VcdS+KhLBDJpmOB6mXHyBb+TsU
G+pkl0N7Swtr3CWWhk81cZ0j69eM177u2ItlvvVkZY2D8TtjDw6feTHvnTUpHL4+A3QYLa7zmHCV
nUWDW2vVGrvcBanJMY/rgaq+dBYuDbdsL7layu7gFWsVTduYQ5X9cJWJzGBRkrAUbPy83us48b/g
eRGetHTziROoPaUqW04j2cbntScEQPZ22CqZMjDIzf2iB2QEZR6G+GCtT05pzq//wd6ZLEeOnFn3
Vdp6jzKHY95GIEYGh+CY5AaWZCYxwzE7gDfSc+jF+kRW9d+ZJXXJ9K97I5NUmUUGAnC43+/ec7va
w6VETRsvAH7Ni3lJf0bsp8IUzPWussZoL1I93U5ROQMgo8kHr9O8mWkrrtcdZq4LpY1TkOKTqVOO
FA+Zr152JLOmtdfCqTe4H77GQ+fuAgpl3lnIcdEWUBeWUex94fdTyJtq+o6Puv7SMzEMwGS71qN2
gRhNQ2WfLAuzPnNlm1SWr9K9aEAJlRzViTiXLJkjLOWlQkAemvLR531YQmLIImZmmXNNKxySb2zU
BGtxSmxGb3QwPSAV1iwlrvWACEOoh4n8jSt7732SZfaInYvrxWyIzJ6ojW0tRfQIRENdqay2TmU6
0gdmiqvcSHNmKq6oNpZh86/RQvVnz67FW+wkw2uCos2a2vfL2QOmlZIhKIv3OK3YbAAfATbH7hac
b48pOputfWOThyDIlzrfKkH5OBQcSxMHifCqNbSUEGDv8qNDj8YpY3v0hd6p+YAy7lwZTOTblRcx
ql4rKaOjxU+lbbBv7G2hWoftumqsF85P0JywsYJ18A5pWm36aDk4gXsGiZlRYRXcT1AxJNE5kHtH
jattBw0Fnd4nr8iGo/PLQx/1dAXO3YACoDzl+2sy0vMV7aMsI1hEOCpNVKYy9ayCnZ/qMeQgPz66
hpZhS7YnXXmc66vQ7T2Hs0cVbYMeSoHNcXpnI+BaYeZ60b3SVbITXJUZ2kRY8wzscprCi3DIBw47
sTaincHP2bZ+beLzSwrml57+StTsBYiEeWeIyWYfUF0Vlr6uDY/uQqoIgZAElJEui3dt2N69sstt
6VfnGQ7WrreWftirphnjXasH73ry+gYHaNEND3FVv+WVeXlSddIfyjTr7LUFiwt/PKOIqwbOYbHp
c5ZUhrTtjhnluxP1s0Yl8qdrWtwBtcyAHk7skE1ABcbFo2VRLbfCXURctQZGNRBd37ltcAnR1TQU
FnJB81w8ollHnoKJ3E971oKttpScpdiMDONrUpeQyBZs8ax+WJ3hhU1NRBhI2OuFgfCTATllBtPc
BscobjNmaF5xWjx73GMIZ3bneasmFsO1lrW/sejjebTs5bL1WPzxoG0TOKOFi/LYI1Twes3r7nqK
7G47mLZzknUk8ZmMZrBlaMiu1DEXE1Gl7w+IMpuUTDvpLLKh8SB2LZaQd7MZ0hBMw7jKXOp3+kZt
AnfcGom1Gxp9UoPU97IvOd0zVpo+vAJ+lVOwD+HAnEMZcmM/WWe8xA8cr5rvFNQk24UsTcFvwdin
SJ3keiqT6QrLEXKJlMnYrOtBxUd3VneO79RsfjDOngFry7eYM1iwwgqNr8aYbJ62LL6ymGKuMmgf
t9RUP9tD85SrDmGxj8/maPbrypBu2JDAsRQHeuQOm8sL1lmRMFp51kMvd0sb6dcgMtSJCC0zZa84
/nCEWjJ9s0wj2euifQVdc0fV3eMYmZ8sI9geWgwMQK+gC43Ef9hYKNQaWgqwsX1BAuOPzNGXHrfz
xi18vZZZxr2k/FAonGV2tSLE9OIUMQAxTaV9471KZT+gJF3IZJhUgsK6Y+pLg6hWu9Lx6AJTxp5O
pGdGlUkIIaw/ozPdMXjdpmirmXi0FtM7KSd/n1j/TMwvpIIduzkNFQATeAuXXauRbpj9NmQ62ZxA
mdr5hrEyPfQ6yge32AHlWzSrhPmp7a7hi3lPaetuMIMRqROPM/r8pcbudurYOWDS/yhseSNshVkg
qga8sWpNkHHGEy/Uh8O9UrMqh9ZQ3Ip8xHTQRHCmrFB7+gEuQr8DRFTfj5SabKQ9nZpcvlSL9dH1
LuaUpy7y1gJ3UrqM1q7wXhSwYWqKIjQn7HwkTesZ88bXJXC5iKn3pEVwjW9Fg9GLedeOa1TEZdUQ
H94NF+5Hr0OFNkZNyd2Iyjd2FxtgveGjbh1WhIjpS9mLLefmZ5qpea9j+yFkczFVVBgbMgyHmW3f
e00VIZu2j3oYbqNgSJhHI3gt1i4lR7xOsXds0rn4nnRjixbp3Y+iyfY5+7QTesNe+XF6nZts8oBF
Y4quojuL1uWVGbTfLZcNKfnU6g6B+H5i10+imLNypJ0H13GOM6V+YZN6waan4b5L9Z6Zjv2FiDGn
gvq5cMnmINOHtHF912mmd9g4eow/CRYrgvPGkyX96kD5uYtZxjVeUQ6uhgqtmtzMsy8vqZJp2oux
OzdEK+phoMw90mzRVPnZxRnylvjEeP3iN0MWKhopueMz8rexk+5any4wFJUnnaKai7g5x6LOj8jP
y7WRAvYpQaBs7Qs31XM9qIUdhrV5enOL4hDEJlcONQxvgHpEjTdWXSmOkZv2O4hZ9rqbO4ZHDDMO
DnRAZXeNt5KRo66B9liEe6GQdP4Ox60Ihdlw5aK1GqmP5To7aDnTlxkLy6Xe4JQPi7w2OoET3fD1
eRpMY90LTrFA5GmPVTZVo8m8mkDe8gkXn3fucqobLBp1iucrlo+eJApqZpl8A1Op90ILctdVTDwo
CIieuBlOrNFyMfkxWcNY/81vO+eAlap7mJcxf+VFPl0plbwvRpS+2kvs30RdtK8GbpfYcDmeNJfx
SBav47o5ciqigziCheXjxiWpQoLR4pnwO3hVAYhDaiRCu1CnaKh2w1JvqLb4CkBm/IbsYSBJMRgL
rPm6d8yVnvR3ybrcFPmXhDkMhhBnDSJlv6DisKLBnpQKby0+rmvp8pzWFDJ2dv5NZsm2mvnUbPNW
no62tGI8NZhYDkQ517aJUG3m1kYbBl+SZE/NOS6ynrCATKsh6Tv06P4z65ovSx4kp8DLwjnGpEgo
edWzw1hZ8ZJhPSJ1YmfHqhEH8C6o2izRySVnbi7jm9MY7YYUuF7h83latPUxeukVEImjmXn7rMh3
Qc6+ivA4AK19AivLoR79lOKIuNGCqiCqFBnmSJbqQEQL/ORlxqZFY65IAxa1jA+JdqXqEyTIg+z8
gl3r4OzN4FTZTrm36yKnGc4w4lVtO2v8Ho9zVL6A6PxkisXHXW5daIUs7ZcdQvIlQGAaAB6FFlbe
w6jFQ5qlT1NrEBWiEogq4sM8RVdRZV47rbvLGGKtmPpdpbY+8mLs0IDNjL7fy8HSsWDiYIZdLj09
WW6hOIrgqjDJ+snFeemWnjtHa3/lT455ZBzyaATlehzqbt0YDQgb3w5HYv7XOZ9kq9zaWNelmxHR
Yt9mPWPV7fRn0zHsMLj1E3Mhpb+kzvc+dt/aflq1nr2nhRPIIc7FbYKb6Uk5VomLlgdWxjfWuDyC
CvtK+dOrmBgrEHLaDDRk6vimGcE19Y0705yb2Nss9v0w4IQZmMZKWgMpdbZnbBtic6P4sU5nnscm
K7Fc6iPobizQWDscmp6EoKfYLvd1z+qwwP+iGVRwgDBwdFdi45hbKksIey37oKTDgBw04DwRAXTL
h5tyKs2wcEwmXel0nCzL3oEe8Z+8HH1ZU6cXGrnX3eIy+xiYdoy4Si4jztFIAIpRlBISTqzCrl7e
iOmfs+yk82lTZrUIKaLlAFOox4arcFpykwXcdB/NnN9vznjlYc8Mc7NnnPasuO+ckapU8ZGNrX7v
mR9uHRigRn4nXEBw4GmDG6qRzq0Tr3PPuiXglzASKZ/zSyeuHSzsuMcHg73GfqENIgiGr0T7Z7zI
gX7G8rPKGh+RunfPQsb7BYIpf2yHpspQI7GZkPNqn1jHgQILNyUvxsMKfeWJ5gOF28v6dJdt1fGJ
V3YDYR8k8BfZZltd0OjTSUoJS4aN02Qem3i5j9iC2CJh7syIJC4/Y9xvKNqwqcSid87AtpVXDQTc
CUdTtbN8J2wGwgTBFK+rLLqKdXllXVCMHh3toZeT36mojL0wunIA2x+8UDDVBXYNjwNgXIq63inV
hoFs0GcY44Htqm55tHKc/cs9Z6G16zKUi9Rihz1e7lARjFpJTz+iACN3DfU+ShgGm9/Y+O/LxLiu
as72mVd8gwt77Rbtix1EPHrY9cYEDz7eM+7k3GRBVh1t7XNzqtgUli+FHg5mxCCF9DDn9yF9xsW3
tZY5DtPejO79vP7QVnHfaZ4y4YqD7faIj+lVUGMYMOMvNKRH69qsP0vQ/Bwx4h2ZXPJvIr2MymZE
fzgsKzmm12Vivg+5q67lgEESZ+gVib2Bji68DGNCGlbPb64o25d06cedNhD/PEShkD3jvp+NVyz8
myppkOgg8OAD0es2W5i/5ke7hHQR3fQV3Rv04lUgGhM7BqCvH5SJ81r2n2idzDNFxIMVzU/az9K3
YazuZg6rukWgrsdNPoJ7w1x75ff9lSQjVy2vsVjWtV/iHaCRsvDOyHY7K7F3Q5RuLs4Yyb0YWe1u
MhHvlDezOnc+oQh9KHrWJGsmNzimOCwplx9H/off33Q1r2ZiHdgVbhkPHGrwz5OyPgxYf1jK+utq
FCe4VljfDeS0M55P9plYOqBh3VpVE47WczlQecLgL8DVSqC1x9yYJJetgK2jNe9sToAi9CveiD7w
1qZkrmyOV52ncf/MO9OCB2F2p0xFW96yoT8O3cGEDmGMe+GXbCK591J/18/Jx9zNIJ3xfirFsKVh
KyrA63mPHVp+rqJiN9jO1r4EbIL8XnbNS4KNrod8mGTACZ2kCXlBJp+kf45ObEEtgxjEGX/Vlu5m
WbA0xdCfW3e+7syUJ0vqVZPHL8LAlW8irZRntpt6mzElnogFQk/66hB2jm3jsb/AFMd4Q0iJqhzO
DRZni9ZkbCCvBipAa0p1woXcAm7dHpnd2ZayLaE9UMjmjOm+WnACYOv1u2UHz+BYQt6OFiLgRfnV
KeyX0Ztv0dyKcELbd6ursW32ZENXi9MkZ6OrIoP5zzxtPDGj02f1/F1CAmdWbn9OSbUuFi6UU9+L
IH9YnGNQ9eFcyIe0GkED8nlWXcuJinziFKT9JstzbBFqx6gx4XRucI4Gw3EkIgivu8lvLEyfTx3b
UxbIBMEVOYWUDQntauMPBedQk25kNk5pmz8ExfLgd3qfDj5z8jK4zha/OTViyG6wJC23apyuJrmw
1Ym+/eSq+yNm9h8VPckqhQ0LseDXZpYfRjVpkj2CAhdIAYbgV6NaHYxLlFfcGpHynNs5j9xmZ0Pb
+VZ5bfHSTBohNa1m7zSN9cgOkLI0udEFo97Nv/hNLiUSv+fgLigF3HwX5x0YBMcXYOmDCxf/Z8sc
pdCdW/a0kGDf64DXRXzTJpogVveyyu+b0jC+Idv7j8VAx5TfW3rL4LLrQ7yzOZk/zIb/57v8T5AR
P30v/1BrcJPG39tfbJeXP/8HKg7bJRlEaqLgBfj0jAGR+z0hKX4zXWoEwFJQnUj1qyf+BxUnrd9Q
SoHBQSvhRvMuyIw/bJdELt2A4wikC85dP26+f8N1ye3yyx1EAQv+TeG7zqUzxLHoSfjTHdQ2cxqj
FEVxIcerMlsUhcKC8jxSAq3zjZEqC0Y3IGvuyfkh+Kiu6cXRKlVk7Kh3wdaX5OOc3xGkwKIWEeS2
vyU+YNU77VvGjcgY7+xwT9JXZOsmeilqn9H55E7VhzP1yXs3ZT7WvQooweAUdbImxkQcQLQqftfS
vKDepLkcfdmrnRQuh5kKLfRqFii528gsxaTDoGzhZG8CcWlxn1u7JqfWtxhl0LD6Jw7/7rgqWqKg
K5mBRN4sXZLD84mrZPmcl5on1R1nExkzz+o9SreXbWpoIvFm4nio2cWxFxY7ehmYRIHvZkJfNaQQ
qu0QFKPto8MpH0Q6Wf/A3pez18P7yqIpemPwOxNtdGbLusEvT/trNA6ZCx+PKm48XlCSLNg7TvRt
wLny0uQznsBmJom6mv2KWeDI+3StXX+kFSLW+Vo0M+98MejkLh+wUiDWkOlUirxKOMmmaVf1kEZR
2IvLjDNSsCbarJb3dTuX2z6O7avIFfCt+rn4MpsGIT5lMNll5+FDqZ3d8oMinlzjPqqSh6CrrRXg
MajbupVjWCIWvZVWXGcY3ALERlOlJcmxum0P0ONwZ+SBJBCSzAKfIVkM+4aJRFcz9KDuKLSz4dXU
mvPl6C+3nUxQQeZ+2qVKWtuWNMZ9Wtv1hy2Dix+jIf6HIFB9mUlh7ZFqgyosyUA+L6ji3yonD0ys
DNq9HK6FwW7Ojk160jLYaz7+wYcSNxJFFWCwl2jPsYdr5WoE/9CykJQei7HnmEam2RuQKlsAhWQc
tc/psfenmlvRnS3mubHbWV91VpWByS486JabeknymYlfX6NapS5frCEXs7g8Fzmjs85Wj8vsZFd2
0wahQ1/FqKZrCiI+B4DGqwC9dAU3GYRvkdLfzRy3QldYtakzhKIJ+s3kD6ei02LVEmB/z5z2cSYP
svHjmDB7LQIYwJ7/odu6Ca2JI2VAmQjZo9HZ53rxGY1Ou1jiqCCfgA4dT2ztEuO5L8QzqDdrp0A6
bxed59Qq1MVOUBZMuDY0YbBtez7zfi6geHTecySsjarSfedjwJSSzVJOgmNliHbacAz71k3VF9wF
741bXJEv2SyTG29tbfvfOWN9I5CI4BrdGfMiH6qWhkVbL5DiVM6zz5ENEJoMrZnNJTPIIiQA/Q2n
H2rAHJmrROo4dHHV5E7d7PzBvF2aKVsnkdGtYboxWOt1+j7yfV9x4N65ZXwKuoabBj7NS6Xilx5N
OgjiN7vxHnSG9qzT4i1w+ihs7NIPR2O4qb0sfq2T8kx/4GHJRmsPMhGRe2iPi8cMrq+NW/Ive0hS
L0mMRlTGS4WFTOg1HqvoiZOje9/V9ZNT61ej7G/1wrSr66+A6RU4hAekfFU+sao3a3/oFW4c09gq
jdYpKShQfIvTfNS1ew++ijPzOKoNsz13hbGRepViAGaPWruRSzllWLqQGEZA06vaxULH2Aewdl2k
W99FxK8kR6Ws6N9g/lA077jffBKE180iihu8tXdxNWI/GRH6zcgNTl1Lq5gmpUq+pfNvROW2yPjO
fduBEUQ+zBRoqwCM5LkPeiANjJAt5RwAn4BDj14T136vgqZY11kgwsKeXvqJ9E054YSNF4JrLoUJ
11WKTTzvo43jigwsPD3EUKjDoW3aixBhcxWsawtyIBwdmR0Hz8hXdAPUGxc+KMyGB2/o7mrE3hvQ
QEk4eMuHY/n3pek0R3cs2h2i9JeiiMuHVuFGJ3KF90Agpqa9hEgGb12a40RjRcFB0IMAVAvqGa3m
1E/2ppdEVUE8Zq8conetHb8TwrKZRNq3RdnRADJwcpHcplljBpw8Uz9M+rHeO7p96qbhW8n5Ls/T
q6rmLA8r+blU1ishX1zC4Phvph5AHbdcse4NbA8pRsNUTk+9mCZChSaMpeVaXRZ6Xew8PBBrE/Fl
yV0QhDxRjDSiXWrbu3ww1d5NOmAmVBvY7JsB7YTFzMy1b4y7ccDlJ8rjjGRmmc2hW4RxGCv7zPpW
3pB5I3Hug54mNkoW0am/zdX05IjqU3bz0bWTzYwplo4rdRpTalCoOCm2S2WcCQqSew5anvXJOJRk
G+qx698TRGuspdO6VJqTr3SyNT5MImZL86HUfFdeIElx3X9ASJoBvqfVld2mQJ70ZXzRyW0u4nui
xlbodS7nxeAbVRS3fQ+6T2XO0dXe9WL6GSROCCFltefVnsNQjUCP+h+VcPrmU/Qif+wVNyNzNaZX
hBXBEHGE1Ja9tdTCpEp5wlAfE7MfXBmJB8+cDOViPsOsmxGnvB5ph8Er99QW+knDFIwUKsOsogcB
UG0Ws6RRyYo9a4A3t/jp5T2mfZDPjz4meX2CCZgdZGCWhkOxxOCk7ln6pQqarQAuNahPaQ6eKg8N
S4YE7Mg5hvFThHfZXKdJrKlj45ft2DlJvNNXqanj5c0WTT/hRm6ryTd3E5mMQu4s0hhOtossJadq
1/V0qO2SuCMV3dqjfOLLk2q8mWNDHMWcBHcTboUzcznx3gieo7DmXSHX7B+cZHpoPSdXzh6eKuzZ
shytLYadJXZeco1rdW3FOQbRVWVzD50JgyXS2CgaDEQPNELFHSm1yXOMjbtwpKtDQwD+Kr9gB7c4
fyv1JMxSF8ZtKtq0Mw8gV8TrVBV67MMkgymw8OJzZLWQz5gH226mU5Zpv1xbUdok9j1RIaaqqVNO
K0BBMRAOxNuL/9SKMZ7IIFsAldJdWyCjIEPM1yUMtQYqKtOCEqQh1nSfy2sBmrRW4Cc9jIyK6g8k
5dJy1mjDHutCvvCiuYEH0nZ4OUXLIttytDvP5aVLweqacjf14AwvxqEufa3M9q3nRZA+mXGnvIfJ
zDjC+9Ku1XtKoWK2YQt1Bz0p431CmtVrt3C/4+ukMyxiKEE7Ur+l00VjLSOMWydwKjrm0YjBsojx
QVYtRX3fkcPm9E5DOey/9Ard84D/cwJQ07AtW08TF50q8hTNURXT8ujHju0yCDR0drv4VkGuPSVn
4m17HYyrCrpFsst1iTKbeWM2UUMku/uodGJMmJ1rthu3qQvJ0Tto7JtkZPIIWhY+ya4Cr4S6H2Q9
BKbCcPekRBocO5HIBI83lrCELXOJh5isR7iATqgwkAc4MxJ2NABr07IMawviPeMEVwYxiaKqY8if
IdKbyXzbznHlbSm9yIuDWVfSfk50P0SrSkP3CWtSksFm8oBBc9FGgjO0HTQrrVIAV/NCDKQ13PaL
6WMrlyCfV5Q2FseSap3tgDWfqVO9vKC51q80Hg7s1SxFhVa6mTpH7nSeUd0RGXHHhASQkpVMzNAz
akc4HRgncsbq4LrwJ/Nx0PvFnvTBoHD6XgHdBbZmDA7GQ3DYXO6ji78Bw68v916B5Uj4LFt8SmMT
JGSzvBa0K46aLt+7Db1n/hLTolUM5dqLio6Qp6seu8Lo152AUuur2r42xrpgeuoRzkmo6sgmT5yM
IW4/q7lhl+ixx/9eYCv+bOtlAojkSePdHwbAX+DN6hvSXdnGLKWzwiayQA6jm2hrKn9g34M3KfHK
bJtbnXiHOXwRllhG9nQRcQBp+psgSsCYWOq99l1/BYQowrjd+HcN7sF3zqzJpm4BKCAtE0+aFCpg
x7vy0KZi2jJ1ezeUow8ES+a9A/o1XacGTDBjmHBCxCyMRpy7h9i3xXZuIJsMsvrCa6dgcDjRGwdj
c8NAjP4E0rfPtSinkAKEq2BAnbAKVL4+rzmeeAOFecFwIddVozW+BF3UYlxL8eZyhCK94tr7qem/
d34Tby+G5rPWzV0JBOUUEzXjTIZglvu8y/OlyNZmSXofcSSQoSQG/zSlw1Ok7eSQCTJ3fulu7Rjg
KzZqYtO1MI9mTOYpa9L0o2wvB1mvVHifzByZxWSynXXFQxMDmpEa9Iu2x/qFT8IWdcbHuFPlSL6A
AyVOeXO50QQHDkNEE0+Qj5jM5TyFfBIQOP+nxPwOD5XWXyoxD1/Vfzyq8u9/M773xl2bVh9pjYr1
OwXropj9+Pu/KzPebzY1sBdAFMROwqsB8svvyozLPwFYFVBiZgl5qY38f+iqi/hio5kErmU7MIMu
/+i/87DiN2Ei1vDXkHQ813ak/W9h/E2koZ/EPSqHLeJAYHqkb/JeoX74V2mG3f80Vw0NcqkNh72v
D6JaOia/trUXRdpeU7lmpGvdZ0i8HtiVg1f6AJNAQhIFSoyxCMvcK5/EFDd3TuRBxunjeXnjYTRC
XnLq0XbjXq5+kr7+iThq/ypJ8lvbpumbgky9yX/+SCD/LEnmtgJM6b2OTp0jE4+meZeklAGhlnfZ
GY4phQRAkc62FZnJugQKdAsdtflEI+M8UFj20erk9MwxM7stJtfrwdH55tXE4RYHEA1tr2MJQJQv
WtgbqndmvBWpezK5iOw1WeM+2sjR30U61vewFlioBmt8Z16bXhtx5G3GBDPJqiVSdmIsty3GgeST
WNpLfgDSxLLyCQh/MowG1JkqB2s9Oz1Gs4Za//WF+hUU67NQe5Srmw6ls4HD+von4a2XAfuSy3Xy
WO9EcJMMJEXzFkeDJEnJ1Kv946v5P4H2P+VFov/fg/EPf/9b9fe/xV+LX5aCy9/5fSkA2/UbSDQk
dCKIPNco/P+9FlxS7gTfeUnZP2TXH60df6TjTZfVQOBS9pBjfVyr/0MVNuVvuIDIywesMTzBpO3/
HZX2l4XA8SyXZUB4PFK2JwL7R+nzT0xhFcFPnMvo7GJw/OK2VvFkoUPQBD8NqbW+CFbvREyj3U/X
6J89yf/kp1IiwmrHBaBO5HID//RTyfEh4lbBeWSRwhxTpg+Uo6ZX/x8/JLBMpGzHN5l8/fpDGhk1
ftz75zy27S8zPKbHPCZr8C8WpUvr9U9jkh8X0BOCBRXKM4/enz7KANCL/g6fwqmE3a8vY/ts++m4
iam32IvKe/vrD/Wrpv7794XUzy0V8JCzUfr1Q5E61N4yeGc6MporMVkPsTadUzege//1D/oVb/gP
P8j60xvCrQI5CO2dsTyyQUeeXonWyP+theqPH2LhEvE9mNY/ZhE/3wcusagS+se5jPzgnj+EOjDp
ZTkWCw5uFDxkDl4kSfjXH838p9+ZJ2nVYoVkLv+nO6PIlhRirH/uSmrYtN3iBGh64j5YAqztopg3
Dm0QbSoPqyH4O3eLxSV+T2MszisrIvMLL6688tqgOWqQx1FY0Aic/osv4NdF/I9r48N6p2OcKZH4
843VtkMTZN4ZlY/tfU5LxtrPiA6UWNQ+pbUEdzWwi98Zo/8r1vKffOuM+yS3FuMfYON/ujLzAAwq
0fI8Zb15lK0OwgV/8L//YDLe5OHnzcSyc9kd/fyttwYi4TyIMxHQfC0jn3ltS+3oX3/JMD3/4cmE
RsKPYOn1fKZRf/osFFllbVunNNGMnrNp4e18CWjnVMfWL31FeUMALaPAMzaEI9IKZ52KVAV2F8iJ
ezpVm098xxGMG3b8etV5NrkSpjCZt0PWgRaWtUl0cpuF+b9Wk0EKG//pPfZ++u0YykXQj6qedpmk
h80eBGn95LlkOVu7dDXh/6b9TBC/LjU7voAJCBMXNjYHMTb8Rm29TGM70pgq++yxr7GF+6VtHmgr
t3ripwMJPUGoT4audElV9A2kBp7Y6RQb2jrXEyTjsKKQ8qtjZum0tr0lM9eKhvCd31jW5VwCCHc2
Auu+tUBuQHqoYeK20ErPl7HUssv5PyQk7JZxeqcd/eaaF0WyaGj/WzkN0cRLBy1Ki5pT/khDwuC7
DeIXe7DZGx/xIOE+Z5l98Ksel5+jmW2t/dZIHriOwQHhqSTBu5SBveYRi6/cRqFtqTnpHwXQqIzq
oD46VMIjX1p3+OmwLCdNvIlypRNa7czxkrzp8k8y4SUgKAMP3CZt+kWdpE4t5gEsYTgvEngMCBSt
8b2dmCWGLWvCPnDzDDflYFNoPvmOfKswmE6rMqChIbQbwGuri4kVrEtfBQ9W6jR3FB41N6rkJ1zg
lcVjlYHfXymE2SdeKmQPphH7ol+7+tU39HDyUfassLHy9m4ZO4esQRB/TQIOzWDFksrcuQyGvgBw
q7Jtmjs0pnT2NJxwc475Ro51i4NqgRayIwqV1yF5SZ2HSaDx/yXCpmzddQ1j6/lAFELgM9VXOFk1
DBsjhX5vQup7L3FNjyvaqdWNicOaVvSc7pbVECSWXi2ZB0h0XvL4wxlhQ+Kcq2GsxVU7fwhNunoF
hTndWBNGbK8eyIDT8Mi0wLN9SkFB41tN2CqTGtp8kMV1ozVZjdLRQKrBYemHPs37E62kVP1wh853
uWPqKxnn+obGoobO90HONhDKEimmmMnIA7M1gcZVS5D3uwqfH/UvVO8ZzBzgcOHT0eDmdN/iBB1x
2E9rYh/iHoJExSOG5MZ8btQyCmm2GonNxxPUvZjo1Cd1MqTIUQncLWZfnpuucXCM2S414WHRCAKl
kTVMH+lk2k+kTTp4GE364GmvxPSV4cBaS2NgUkdp9ZPtlc4Z22X6HkylP4apHUCQywKVH9TE3Xwg
DzvdUN6n0l1a2eowlMqAxj7b9XsqNV/Q4jvluxBR/Mpv0L3Q1dC7YK8W7zjKksggWdTgDct/5Kxm
+hTqdR1QvR0S7phfo6pfko3k2qK/xwGOF88Q4roAMP+W2pQFrUHhZt9nvoYMuno1PppYWT/c3Ihe
/cpvSGQxrXyrO9N+niw8R3QcZdVtVsUjZew/FBMyejluQJs34Zpuk+nONxxC5VDp09fISJJryXC1
WsNAc1z8v0vibjHZgcTWROriUFVkYEIj9pwnhY/1URSXe3ASw/PUZQbtvEx6qMxKLyTeHmyngJlk
62fqpyOM5mizuwbhLMWNw9mJGhnaToEnjcm1QODqOKT5zowBabQpYoqIsq3HJqYuHFzeJeSKCxui
UUuJxdx2cRDyAkvR5KXUd4xUi7NW84wt3zGo1marXlOdBrVjA9+epCq5ebpyu6JijKj0WJxB1BLM
mXyaFjbE8py7Tpd4drFbLQi3dmUfx0znh3EBN3U9sZLXb+XQKvLqtkwjYwuADEbgBfIO6HrtKqdM
Tz7Z7G4lWY4r6KHaKYdlNXitth4cyIvtWolO3vRkO1F5CEqVoQH0QR6NwEm6667IM2o9of2Rhqtl
TY6P/x5tLk/FhQ3s4yj0/ou9M1mOG8m69Kv8VnukAe5wd2AbI0lxFCmS0gZGiSTmecbT94dQVrek
rFJ19q7NSmVWi+QARgTg7vfec76DkHTd7MKGZVOQWuZR3Gb7wTLiAwl95r3AtevusynBeSRHBs1u
XJO2nblr3vIQDAwYyar7YBWJQBwqQ/25Udl8iT/Ow8K+6KHY9hgGXofUah9xQfrq0E60UdHs2kgC
8zy9JXx6eANl77xx/nZBMRRor7cVFuqRFlUYJXSc22zawwZw7yoRRVjxSuHazqMXt/ZDTRwlVAbY
7fFZ7U1ht19UDACvkqSK4WVtIIau/qls102ZCg8GQtGrAvgzAzlq0gmlO2KC7WQSMAfLGNjTmQR/
w4jBa8x11k4hckgvw4Qzw2LAG4JMMN4PFbEQ2yF36ycsy2baCYIQngIgBYD1DIHSH4CGzVzC99go
C3e9s+DcYn2s84rxGnlUgd6VTE/JGiz0y9SMabEPxEhCFOGuqFt8UPZM40m7zmj91vhVJ3d1gU0d
GVEbqYmK2NtMlMO92/eaWxEBNWBqAp6/obJzNx0Iv2LDlIFnB89SDQDFQ5a1n1Eloy1F9E7yFaFB
HUgBFQUbk0ucbCqmNbhNhwU8FLgf2OQxZQUYoTgcaxri3PV7kwY9qB2p8PREeRaSF2JFbPMaYld9
ZYtp7A4ts6oBDkrJToWNaU7O4qDQ1qWdwQK/mNgKfPwSaTKd520pnwwnM4Lv23zYgc5unm2OCuOm
s+cw2CpoDNFuCGNix1EogLrIJTzw6mZxiCRghtSouyV3zBdRj8x2A7+eOZ8snbX1HNLc2ISQu3Fi
AvOSb+oamdp2AY1abVpnJptPZzjevFYmcIMkNu6NHAEPb9o14e0Q9p2DlkRx3tvWfcEUEEk7MMVW
AmTdMLh3xl1D/+h96mXfn4mgxWdBYq53FHNgTbdEBYJEo2SPQE2WU2WdEdGW32tAld5ZMyMzJYnX
M/xQ65diuGgUYcmfgnnFQLlq8fMjDIAQ1A6bSHHIuuYUQBeN7q6yO3a1tom9+NvgzWUJAXEMmFoD
Z2rtI/7G2kXnXUucyGLpqglejmOb9GZOUnjPaXExgJcczqfFBb7g+/BQUd0TJsbtEFZvLW90yp8Q
NQr5M7lptNQnwnfoNGYMuPrZuexJDsE2ykml33IGXolz+docXywCzLc4YvVN4rC/bvJgyT6l5Bb6
G9BvxF5SaxFhOWEiQWMSWQ+YD3TzIdfD0KHOpSONOD5Onvt4MNn56Zz/387TP4Shbv1N56nsX1+K
/3nt/+e+R2X6QyN6/bnv3SeJRBCd3xoFiDyPYpJ673sjGhkg3SX+4SHQaPQEze9/9p7EHwIXtb+2
nLH2njpWfzai+SFfrqpQx3ZOEQp/i8v4c4V7ynbQFP2upgKXRFr9UuGGkRdNqFo/q8SxH3BlyT2j
wgzXyoxXFvg0QaEDeIEf3qR/0Xoy9Md+7NislyUPl/YZjTcc0KAhfy4/8Sq6cs6Gx7Ipi2Tfp144
HctZBc8ciJArJfYAC3Ju8+zOHwytMHD95kFUSfdV6mU+NinZAecKfX6G5y5OnGPVd0o8ouczuHB0
O70ieogvjCZT6yATl1+ROHWi9m3fTeEBL50A/OtJfRWW/fAcdD4nW2ueG3XFogCjmAHkfBMCUoVQ
l2jVHi3TjwZZdYpagU87vZLCNt429ia8JayWjg1txaoqBchqUFb23sV2G3xG/yGpYRjW2V67Zc2d
WE3qdJmacl+QKhSfL1q7bXbuYUbSz5FPus2GoVQAdJj0yUYluworoP/NL60AxyRguOIOyJz9dWTR
+1zi8CiOU1Q16uMKnb+imhrDR740oUJck5ysQ1PHK8+xdybYaE6isBP0dOC9NTFxnNsFKl00yOqA
JKjhfFf3AyILHCSg2o951EwfK7SV3oFjkbenzCdFCEuajenexU7OWQfvKbF6eA77yaoc5H65dYU9
Ex8A9aesAPOrFSIH+/+mHJsxPzhLUzlnU2hFJDSWnOs3rGi+v89NEeCRUWRk2tu2pTK8w+XXRQ+M
Ob9yjuTk7o/KG9Ebjqs3cdFfqrRkRU2SEJpvqHr8NAZaXreN/J5JsLN0Hu4Va8rSbZAvSDVTlDQr
dSrHcufq4XNnOohRLLwzVmAf1TdHO8et9rbVU1AjgIgXzshJhaM4Xgr7g43Q7qDrscKIO+jVyzVb
m0Hzvh3LogRcZ/UdY10sBRHlq9/m9RmotAVLpRt+WFyYniIyyVs/jvlb3qcLIQtZFIQQ81X01trz
AHATecfWhEWBy4lncbuUlTirSsmJoAIpnSOZcUMwHyDH2DmCfLykiGWiMLOvoPrz9MR4PA7iVwaV
pDzUMmiee1jdciPbscJaEzbNTttxdUGYe/3JrZCVQvsywt0g7iWjwybawJyPBawoFKE+JOJVKmmC
mvtl8RL4RER22OE+S4Pc3ZHjpj76RDG/UinEH8cwQLlhT3lzHXuqfHTtQdd79qfxEpofT5OXps3H
kkqUlIh07C4APIT5cQCcdqCobsdtWU3m6KC14ML5tFziH1uCnVg40G4yfOPT1jOtKcGicb2NH8gR
VYikU7/JBYAJZIwoDjZkcLaI1sah5bhGBd0DS1Uc2qqybx68Jq7uEtKccDNaDXyUKR8+T6pVX2Dw
LE8SZh5Fh0j6Wzpe8X2S9sX1kjP9pqYZ/feB9iQb8DQZyfw4wwCICKp+dgN60yhntbl2SMZ7mAmc
r1kMOv+jm+n5Ea9r9uIO5MPsIVPggQR2h4jLGzIbvKOdzbdAFeDteL7VdvvKmlJrQ358Qnd+wvaJ
LrGA1sJRBs+t74A33wPqSO1Dit2Hg4rOyFfdZoFi1L2HqhBX7/gKxnukNqZ5i+VMlQ8qvbvy9YwV
X3qlYDKlclySZKuC2Sc/WQjYbdzuW7EQmk0nvc0Vp3248IdlxgIJH001qj+kBS/1KmwqRWomOnZ1
0YYcAuMdaknauRk8BaIB7XBahaii8StuVeaUbhwevIWOytZT9WCmA5Yd65EPmSPg0gyeu4VgEul9
1SIK2/A8IUoeE+Wk5syUM3qTg0VmNIcua2w9/VX31hIdtQZkmB4wBKcj3bPKK1iK0ANbinbJMrbJ
VdkAiN+1zUhuI6IqB0NqgecJjLVs8Iu71MCF4FdL2Ynr1CUCl1t+0IjmqjxHbMy7YVEZ7KSIgoPG
k0sTxDfApgKrm0pSx6JSuxfrFuXABWDybM7qpF81s17us8ZFNfk8zaXpkAtdza0vsbrYSdvqhzB3
XE9u0XU69rqqFuZITyk18GoBDg8PwZBG4nNjV/m0bxpA7junAzDy5MRj+z6rOngc13SmTW+hWUdI
Vgm6ddQUzIvtHn5YMipCIiOXvU5F9jOrXfC+tGN02SXkziVMQc+TrquhQ1lAELDYejXSolIZrK5V
0F/hmXaTHebkSezDsSjhONbRUxWG3YVlR91LDxS4I+cyrb+6M7UaDKmJF0xDYKZLCPqKtl8yIinT
Jfs4RmSFZLtuKvsTiwdhgLMYymtWLMSh3Lz07mYras8b4yTjnk1IwHMdahTDePPlh8KJELFlE1Mm
4hUK81IDHyAfxlQMsPIJq8KBpgsOooC9f0NmQ8/jneb2q/Si5qEvbE37jY0Oj2WWmo/hVGb9Xs+i
y0iXJf5wu/iZ/a2Bfbmg487Ce7+Jxddp4Z7ezHrkhZKwONkdLt6hYdPVXhEdSK6BXKULlO6bnF7N
nRo973FJ667b2zVS9l2FWcrsOSzMOOxKAGzbBjEamQSkchOxVLTDZzQsLFllMkfeJmtdYPtZXefB
FmW8+WRBZwSrlLe62hOd7oB3jjH6bIbSZNkh9PALU2MqcJVQkV6JQEQslCx99BJqnh+cu0yRCI9I
K1oJWQ8pwPcTHF5VTKwyYKzEXLsULunOFssqXvZSPEaTJVOI/yEZZsBAS/uDH01+sO2bmDMICzIY
K6JxK30FQ5uoJA5mSL2ExfLFEWfRnNes9dqNtit9ngyuhRBRklegllnEu6XxkCnqyXVINoDcU595
hIdQUfkpK7omAbtDLiugzRLMNK3tk7mej0vMwgQNkvMPvQ5DO46UiOy8HXE07D1mHP1xXhQE1U6G
8YF8bqMvYjuuz+hEWKAzRUDXC0qhZl3yWHGbUQ/xNgJgf8nkiIIu7Rgk43wLBrnV1N68xcoE6ows
YEJe22VKnsYRdi7BSjHgTDzMLaw0y2B8xBJPD2GMwOfC4OrKDT5a95ZCzbsbhsk6g9XltBt/Agut
w7Xjhr9YXbeAr77QrAQCC8nI22KbX665NacvylGROLjTQIiY22XWhTcM5oZeBFikNfr0jcTu6XZc
lNUdJtoqT7xy+h9eEg4PlmVDVmtno5ggExjbbfTsuS8Qhwq2KF++MemqeDpJyUi2ydTlrHZRHt5M
RWJ98RKv+TbDHUaOT5MKOwzBKIQ+x9VtAL/namzn9IlPqz+vBnpUGzJiHFK9bKyzRbwsyQ7JinhA
e+owuM4mMo6mjC7MsWzNcgzqtle7Xln+RHqZl3weCe9i/NPnznQcRi8MeP4t9O9hUCJ7R6iMi6es
CxLTbKsz91lSduGxjEhewEVEbAkasil78jiqqE1G/O2wYd60MqE46rOCMU5nBbAlIaOsjQmBRfOA
49lUMsQqrGoFQqic9OVIou5HlUUJEBvHHXAzLz7KQ3zx6S2zAOtdiRUNNnBg3IytY54Lbvhb0jbc
O3A93vlAQxqGUpK6DjkK+K65Fay2Pa99M0K1Iw2dMU+zcmpQxUTXKu38N7JiJF4bl95XG1naOtiF
y6KgOIIjlLdm6HqMxmrnnJotvSROa916wFIVh7zsIT37MZAhmlosDptuKOx4n1gOall+lFNo3ZVB
vcrdmo9OnOUrnTMsfJqUav32usfp6nOg6449LYZbBkZ5vOckwz0Y+2Vz0zKaIQ9Ux/KQLAVLkylU
cWNogjzn4G6xdcYLxqYQ+dJ52eHAACTQ6vJQ5471VpiAMHUvDvv8ErdOG+1arrdsUtp9447nL9L3
nh1IPJ8cE2kjJjmwBluTYAttkkPe0kBV2iCpbtVlrBs63UFSe+cEwNS3WThbuDhk2IEsTXWqt6lA
48wnpvxXJ8ji55yH4NMka7/aUNxgEa7MDPeosoL8a+iZ6XM8tLzdtPjlV28RBAuTldeRbAnm9UsR
+ZxbwVIQVsyx5xPBcUGwDaygvB0wkdDDgxRSbNMkTr6mrs0fIei+fnRKUBT8xRVGzNoxZjc2mTm6
LSIpzkKYwAmEtSFQtE5f17tWLA1Be6poUGYnfgFtkb6T4XOxlsuQM3K+92U/IsZlWQURaZFjDKmv
l2fCkh2iKqseiG2REQ4wnkTzqRxrDVtiWpepGB683kSuZYcXLPa8v2BQRA4GkB1ub+eh9dzn3nyX
BJxC9jxR6bAn28nhTR6hG2w4UynKLFJ750OStVm8LXJZwbkYozWCRQF0xITNjjgZZzLbkKOLB9Vg
wPyD+hwyHqVI8X0K/9/20j+U/G17iZn7/zyQ+fGTsOn0M3+2ltw/bEYKPByeEafe0j9bS1JiP+Uf
MfaekKgLGbz/2VoS4g+bf1iZDEzQn2RNwvmD38MXJYlzHFPJ+/wbsiYCQn5q8gipuB9cZXy61vzG
X2U5BHamwluoeclRa52vAd9D3Q50pnkPKhnVLcJ5vzG4TZK0g1yjQneCmrsw8NP+trWGNMQzj2jg
499vV/7/FuIKGveHHttfPMpXL5y9upfi5yDX0w/9qYFz/+CMLIW/esr5LDzzv/WwqwaOO4huFUEw
BqnG+kH982YxJ6Eb7Trfoxl5inn9sw/puNwsCON8lCqCr3OL/Y2b5S+iFxqd9ARpj2qpoTSscqEf
1GhCd+vMOP4SU0rjkCKwsJ8m+z/0Hf8i3FovghrYQ5RjM4H6xdjv5jmZrVP4ZfTS6IzWHgMJoEgX
djXq70vW/72GZ70S7m8eL6KYuLF/fjkhU4bMn/3PmK7SCouRP3xkXcQJ8cOH/C8aqX9912jqr7Fv
mgE+n9wvl1lITU2Yfz3LegDOXNh5/4B6Ywj+w/v2FxWPw2VWi7vrMJI1Jy3Xjx8O4xAPycrzEq3K
CRXIp5A+EKHYwtn5RL4fAmOqs7SY86vfv75/dWFFI5Xlw+f2+NW9nnID9o1rP8ucUGfp5Eyl7TYu
qQ5qSjeycBlR6uR6tuL65vdX/lmcjfKLl6xWBgTLq6E//0tfvIxLSzTO8lyLEPbdlK9IklG3izqU
vbDss04W0FT1FJjsUCoIqHsSyUng+v1f8dcbds1REvwx3LRonn/5K/QcV8zUxHOfRC7envChrpji
pkB5//aFfKbtEkW35l5C2fjz/QoqLJpNJJ/x99SHoFf1Hph2uIUNFH6fFf3bJ0Oecp5+Vmuy/PCf
FXMPzc71i6qRgaU12nV0zc4QZtvZjSOoUMHEc4JjJr8n0g75VROlqJLEPAQXxg8prjkggoVrZ02o
HNQlgSKqG1EZFARzfA0M7Z9N32j5kiOYB63idE0B3RY44E6j5yr3A88IZz38yh4dKXqTW45ImQZ5
hL4JT+LAgbFZchIZYQc731Dtu2Ach4XESjcg9gj2TEotZbkhBULBBNA6WrjD2w8BjYcrTy3ohpaF
5DhO5B7pPRyyX5CLSfeqtfyguKOrFz0xYF4Mx9fJLs9ApPtMR5NkoPR05HBT1bqvD24zeiRHA5MD
5c42fc+0H5+SEG5X7auZzuE2x4sMqTzLy1cS4BhqYKfJhvPAFZjJcZz5G101gMSzNLfMWRWH7XkV
VJG9pY3FeBPuQ4VjdAEJHEIMwMpKatwEE5Wm14Ox00V+IO4QnRkGzeFLZBXRa0PEp7cJ6IekCM8Y
6AQvTuPZ4dcexNPHhXlHdz30OuixtFHcR1uHng5v7NG2kghqXidkRJSQl0Q4CjX7jIWkUrdAz2Bj
F60PMdJQNEKZQGXQjAln3CzzYe5DAe8caz9XVcMU2q3GgqACi7q3aT5XVRkn8k4siNmAGyHkaD/S
Z4OPQl5SBvH+fqRPC4AAnmpDvITs045wD6dJazxUkBIF/eBURZVCVSGtELEM3FA6pN7DOn8PGSNY
i02W5AGDMR/+1qIqn5qdBU0MIwOqv9DUT8EwyN4lqsRgYqJvU4ZucD5UsEEi5h9KdQ/0gskcB5GV
N+9LI/uV729r4m2GqWuq4HKQYdHPt4qwT0rEVFaSqEudoCDC4pjbVlF8aiMiBkmpCVacyKasK9gG
GLtoqDKXCKv6nMhM2LfMHuz8OoKTYX8YBkgQx5bz+fs4lySSKtkA4oh0WJ2XTu49yWYIcRq7OntL
slKE79WEiPq6nbMl2jQ1sTE3IhysG2QacXCcWPWiRyopUW8d1FziaJopX26DUg13bAuKBkIVWsvG
qYvk81RieTsOje1RTCA/cXgzxDiVTxHEj/4YLdqTl50G/Q5DFS8lzn7yUTaIoJzkgwMf61mnguY5
tsGCynTRKxbS8QtxtKCwVl/DKJ3Aw4dyWgAbaYdvdSfs1xsfXG74PAYA3Q6dD93o0zx2g3ygQRME
N3GHvu3gzQxcnxOYuPIBIoYdvfo5SLxvbQw0jgZcPjs0a1Sfi/KpLh3fgrHG4w6ByK6pOInVSvyO
tB2op4hV7G4MvE3dkk3MOD5uILCjxTTjwyxLKBabsgyByls2jupLq0W21NIicLcFff3b+aRr8rSF
xgmFVXbXKo3yyYFc6tN8WhVRjoViYh8ndP8IzajE5Ui8DOWs02R3Dumstz0CTyj0J61Vh5912rkq
QIOVrHIs4ipRZrVxEnlbGo20vCUU+Bkqp8Okj+lIhNlWuO12Pmm9qpPuK8ammh7FKgcLZTY9tieN
2FSs45PYKgM6M7lmG0IbBN2OsEj61CexmQU1eeeGOQQT/6RH4yAf6zUFFp2aKPqYIlM1ESNXhGzt
PAIsaFZ5G7oFlG4MOGm8p22AZzA+qeHo5Oc32KlZ2h2yrh6LVTjndX2DaGyV09mrsK6nTYTWYVXb
4WtO3qKTBi9q4/aLXoV5VQ0Dmbb5qtfre0JM9yN6os8lH1+zq1WCNCiSLVmcZhX9KR+wwa5wm+ID
9DhUgSHp40/tSOLdvIoGo5N+UDRF/ZU4bFSFOiZlrjppDSMtxuvipEBMLdfuD95JnpisSkVFiwiS
IupFh3nnS5JbkwaTMhfIG1elo7NqHqNV/Uhg/PiNFQpJJAGsvrdjm3PImDONSLfVqqAkPwuiBKMP
8z6dJJYLKsh+M6EHDVCwrDJMYoSRZM6rOnMRbkG77STarDgr0gs6iTm9k7CTF43IMz8JPrOT+LPC
nTTyJK6i0PwkEC1OYlE85OO1zfAAPPQqJp2VK977VWFKoQY/+CQ71WysdCy+y1FPylQSH+udPglW
C58WKgttjW7b85qox7y5ilzLxJu+yZP01T3JYKdVETufxLHdSShrZou1UJwEtM2qpc1Oslq4htXX
ZlSIbaNTT6KDgvOCwgw5LhnXSHPlXEAsFbUp2v1y0vCGJz0v371qe08635SG2mV0Uv/mJyVwbQXp
M48M+uAxYFDEkHUdgzVZB6DHiEp9lG1M6svpqPffJsc/MF39cOr9S+l6/ZLHX3+uW08/8b1uFeoP
gUBF0q9wqW8o3v7Z4sDUhfGHCoBNxHExcKEx+bNqJRPiD18jVkTT4mnXuJrC6M+yFVQzX8Pl6WHw
JDAVqfnfqVt/PqF7a43A/9jNQQz6tmd+8QKRcOA7jJCIkxsa566dui/AcktqE098v0H+7cFZi/Vg
/H8OzlyLSsRXDnUAD4xw9VoN/lCGtTUMjyZkVmqDNkBpQJLOaHPpBCM7+2MRTArgO4P12u31tT2Q
FlHpabwnirx4qahYrkt7DBF4RPm5xzH1bHANzXKBdD+LxJtv4bWuqukpLn150TKavY17ZsSrDeo2
zQKXOVPo3ZdeeR05lr9Rk/L3rRre5gbLxliE8hsdd2frBeFz4OPG5hgq15y9fJVKxyQTb1wL5AaM
LD3ctHl3Owic3QFxg82Gg+xXALjtEfwvvoEWQZs7JReEOUgwV/VAzWfIp2koB/ewzYvXme42ggVb
bplBVXLHeLq+b2ozI5hxXbztPelPAIfyLnzDpr+A/p2YC0WiLXcp8WDg2GNYV1bT3efWOlfbG5qj
mX3PEUlGjgdiNy5Rk8qetKX6wvbBQHWHYSpnM16YCX/B8ywyKCoRgTJE+I1GqpuGKvZ2SJ3+W4bC
lUW6z13Slu1CvrCLOtPqGnHPbc9l1OCWHTCYEkQBuPtZo7YMytc1Ce6j088+9tQgRg3CtHpAuzTO
6ku31No/z6ocVpMfMTmlr1D64YWKpCGjufDJHcMsDCeCpIOL3moANjkNaUJLMLSQikZc7SMEA33h
LsCsdg6bzLxxowbV5uxzzNvMCKqeRNkmjHfbdLaJth243cIa58NFiQEGuTkaV2ZnDBLVnixaDqA0
sC1SzRtFwk8HkKM8VJydLzgOWwuSqiQYN+nSFI9ENM3IZWvdPSREslJW+SjRmc/0+t1jbDmjTyS9
C5QmNF/OmJEE6uDmdAwd6GAgcJFl436e7SjclqmRT0wIwA77TmySDXEV1hs8ahBwDcj3V2TY1nL0
Tes/dZzdOOeDO2BMQMPR2g4kz8Kfjch1WMZ43f+MSyiqHGKFKMVa79xSivJbAkX2xgW3irug9ab6
sPoRkGWNCKj47q5+BerDSHogI7bcI8+v9W5MQUwhenfr4TA0ZFeFd2zgM+sCi9JctW9p4xFya3fR
+NnNLMFuyVngohLM/vZSR5SEmN1EsY2sjPFoYfVFdFErNC1npuvY3RABPM9N1ADVkmBwDrMz8Obk
vrQZ+KQo7qllU2aXyOLgjDT4wu+kSiCK2VMMThQ0Cm9uNqBJs03iERtAefK1iZh2gE1KRXYgv7aJ
94hKWE24ffLP0MCse5GY1MOn57kohN055hGVmYesdVrE0S+5Zxi3hOMdoFgGkXGMKGPTEXqQoEuS
3WNS9v2nFtG8Oe/KtGNc13jMzFrGVUxSRwXIVI+ot8rJbt8KbE4xxO24RyLn9/NZlyMiQurr0peQ
9iCSW3uYxlfwPw00unIgKjIqiwAdm2VZt6FTx89AVigEGK/I18lR/Tcn67KPDUGMcleO7gKV1xoY
SlU2sw/SePPQPdRKkuzIHCPKFtJs9vWs29ugGqGptlUf1XsH98ByVkLv+OhAg4RfTpNd4N+owvcU
dyIzuNxyqwsGWNW0I0YHFxHRUTJi7jKV/Y3tzpjc/Xxi2DPgdko38E76CJBRjBoQXgUlehQMRlxw
fFbVOSY4boohiqVz5neKAnDl3D/3Ga2i7Sj84RhOpL9sqbTXB0m4dnjJpDx28CGMM/KTwu5oJVBI
WQ9CNuG3Lg1GBu+eh85AT/7wIY1zEF4l2WDPXlyL7MxJG0ogfDuE8sTCohs/5nnrPbWkLOVMrT19
icpunTDxxzY8vGg4mRBnglw/Z+6uMl/l4ZdyClX35jVOkb/XQ7HgXw5Eku9SpGakCGWOMzZoxiYs
u22pKOe3QhXZDOx8wIi5n5mHjfe+NYbx9VzgqeLeMgHVB2HggmIHX1IxkKqKp5lyrCYQiAQUsNvj
De8ziYO5Z5VwWmw9EDIj+f0BabdW2n8II+iKSMkBW6FGCUQYyPeE5O6cdh6yG6bm3WB5JZQpNZsD
wT8Wo8VkRqdJQ6J3FjDAHSpM9G2mbj+RlDW3RDKkdu49ksKZECVL2nL9sardUe68WYiFLrMqXST7
0mR7/FoDS0kXCBa/Os3jixBJlT5TGWaUW6tLMnLDRlGyh7LR9s+5E6Xl0QamI48BQ1+HwXhMNsVc
YyPHzMJ0kPqfXHP3YwrAwD0r0qY35xb4E8L08jl1klc5OrX/NLe6s/fEFKlgzdps6uTbMnSie8BV
Noirmdy4/EqpymFen7sACXkmSxNdIsTy1TEYqjz4ZKdiIZLIJgf4KBJV5vz1bbPsUysfb8ZxRjQb
0SqIrlh/x/GtW+w82THCofAZU1teThHr64dxwU9AMhdRlbxDUEI/kitkdYCfA/2tctwQd0fpJ/0+
xgVkdh0oz/62n6X4imQw7N8J7QqiF4zMeX/l9lkdXpZofsV5ahc5M//S9pmQEutZ09SbYezoI7fK
lAygblxKhy1I7cW9gCvxOqkcoQvqiQ1sm/yacoHjAqcUmsrNXPm0v/yF9HWQpf02ydvM3eGyBJYt
SXEnC5UTR6BCxCXTQyJ08RkjRB1uYDFVJKSQnR4G4Kg4MxBIUNrZfu5YtjAxWIRuFKTWO4k3k7gw
FTcAdqKDAHiFzWxQrLkWaO1hGGso5WS7Tzbs5yKo1Y7CrDqHI7g8FmkSIfqipbBDEkCB0oJlmlUX
r0xpBUfdmbxjg71zo5HK7nxPXXtIEymxzBntpfGSBsd4GFrzSjLQcBZ1FLrGZiVJw6A6kOnD3K2b
Xpfe6o5aYKnvgzTKwDWBME2m4pacpZGKNHLOGu0mzwWz4c9TCqAdGJQd6d3gFT4fciYQkBBlzSYn
wHBtiP4ekSCa+qATdeZmodhjHu4IKqXQ5IaubAkWsw/1LnD97GCbhdjUQH/lNmlvUQtZW9kZumeN
21/RRxu3k7AQm05e1uwjIvRu55JSn5WvuqipdI+OWk2wrnuJ6rrb1Vaa7/JFWvCwKeqquk4JTJ+b
+0GTcURSYk+YVgiX5Oi10TsBav2O0xzhUigzEoAqsbru0Ghj1sge0yYLNuNkYUZuR/tjFSAwMkiQ
zusGcj+lY35foYC8Chyvvuq6pDnHTcnhJ7cJL59D+xDZ/shyyvEJpUZ1MTNoZ2dzG5KvSfK7dDpx
P3W4gpwyQncYIjELrKrY02aqN+lUhM88vM3O4KShC1JQ01uTuJpo7OItm4O7YG7NppLumtgmbyO/
+IRs3EZqYVlnGRpAdyZDY/RjRNNQpfjNBJ97TdkfTWzPj2CmSUKIfPeL4oi7obE7nRcFAmTOYBTB
O7BX6No6y9MvvR+YW9SB5tz4rbrSbJzHyhkfzdTkn+c1PHZMe3mBEoh2dl6Xr7UvBmhsXXkh0J+d
F1F279d4hSLUhfOug1i1WfKx2Ccyx7DXxishn2nhJx+vVUwDOCrfnLLQyV4mugF1KOLz0sVyKnpV
woAPR+xZLeEiLPIy3vkVaWE7+B1pymOXdG+0SpCu0UTe1wPHU1qHz8kaPUYXVJH7kGIq6IjR3iCw
s/eim/v3pI4IGP5vrf8d4ORoitZ/75c5jam/vf3olDn9xPdaX4PFppo3BhyEXFnaFLjfnTJK/4Fz
RsBZQT3ruNiVf6j17T8YjBmzcpn4fyZlP9T6NnQX6nyGeGSq0UP4W7X+L4KG1bACQNt4DnoKLuSo
X4r9JalxpqLP2xapcS5oZE2fdI3XdVf0E/LRbuwPbUsRkKD+zHmyl+RlhN/xXtfkS/7wvv2Lye/P
k9HTn+Jg4OJVMZR3XbH2JX7oBWCrby3PxDOC5hAONgACpF9xf2aqDEFF7kbdHaaa4Fu99tV/f+l1
FvhDG4LTBgcrBCfrB8EseO27/HhpxpDW2EpM+ky0Hr3OYXhTTG/JBJw4xFzx+4v9POGmyyG1oufh
KwQGDMv8Xy5WzY1WVuqho7LAjs5R/yIrKz3+v1wETvuqo0H88stFomE9wiqr2ok8ds6JicQrh4fp
/vdXWe+On943w+/nk1q1EsgpvF/unopCnnDXniTFobzjVIo/J6wffLO8hc5ClVWde0N+C9dw//vr
rjT5Xy/s2WTyebTQHJo169d/uFdK7TcWvWzwmgoa+BYQVTEf0tFjeOWlLtN7TilsIaX9Ite02IkD
GNEjQYqOcCgDkuehgu4CVQNrlPXofZpXZgVmFJ9WkRwAqrpMxHEFo/5bWOQFbQtC4LB6tJN86FqP
30aJw5gR4wSJ9zoNzutiXq7nCT73ucAWISBQt4KDd2MJaqM+hE6Bqd/AamWzV1s/j61H+tCPDW9Z
eIZsn+LJ6RDc7xVsApy7VVv4qLQVBc9/ePf+8uZBSUHE4ePjFEQS/SKxKFXFXIKp0o5E1PTKsoN+
38S++Q9X+cszRXcITBitPZ5nZDi/3IFdPLW506HtpqFX7/wOOBijR5gh02BjzqEf8PtXtQoHfr4X
Udn4DPyVYcFVv0qztJVX+KSabseonk+uLyQ5NzXmo4pDNKBztXNmctV+f9F/8SKRFkhWb+WRrKF+
Gfz7frTCYsiAMml/2zZVetZFmHRGembFHGf/4SX+ZeVYtxFlG9dB78TWsf41P9z1AJocWrJs9yZK
ehx6o7PrfSxwv39NzvrJ/PRO+tDB+OxYg102rf/F3plsx41kW/Zfco5cgKEfVK1VDm/ZOHuR1ARL
lCj0PWAw4I/qO+rHaoOKiCQZCrH0RjV4OcrIDMnd0Zhdu/ecfZz3d86oRcKMCv6MnZWfPZTt9rqk
/UQ2ZpV4t56s4X3SilvPkUDOzNmt2JYJ9uAVsir31qFIuqCXQhrsyxf773nCv8Sva4xNN37hpJO8
LjJe/sgfmknxb4PbgRDORpn1Qxn5o8gw9X/DQWJi4HoAkRBBskD/OVBgDOFCaaTEcFiTBH/2VZGx
aORQOuqGRTFDl/63hHA/LLf/eaJsdFxI8HhR+DLofmBxvH1wzUiaolYIiiM92jV1fWspTZIjIEsN
56s9YzdDWrPxo9Jiogk7hLUvOR3TJnvASeZ/VsKbvoJoAJhPtZ2uXS9rxKGqkws5aM5qqhJ0zFCR
gjGN7z0nWdcyeeK5Nbd2ap2U8BaRXXgb2ur0KuxbPsvG3AgWe2q3i8ZjPZT+aSqGB2Dvl0NkOgGy
gHhtKaGA5hS3Jmkigala61Oh4f0j0QlMRERFpG9C2n3DjsYhps60EOG3NiHUPUjwOFQ35A3RR4oN
OhIrK8uZNBRMMOx8Jr9SI38L3YveHMEMF4FK2v5Ss2FXcbJUhdh5IU6/lZJ2E30SwKGHW07aS8A5
yo9kg1DIkN+spkEaonUY4tdtEr0QVHzyVqUKDQb1tWHE3Xpi2npexQYgeSfU+K05wPr7Abeyv6HR
4OySTMh8VdcR4dWiVQKHUz1EV7Flj8Chl2Oy41XuipHEyKnEZEyxQXse3aKBaIajqcpht9CkiZvW
vejcws/4SSA+2lS+U5yP5M3y2VccZuaVW5mEmU46S7OudXtBtsAZj85mJJBoNdXp0hFt/YOmYzFe
CTIrGzIpxxHmcpqsoyHeW8lkgQiGSDI2rnUKv2QDYANST3rat9lt4zYRZIeWTltfbxM5k7ZtZDCt
tOQeOT2YmThOd2x2tMzTgp70up8svQ6aKW6Ne68l1fAu1gvhtfT94yriOOpzmCeg3Wz+gNT91mr2
S8kuY7SvFdUg963/n+fJ17bqqu/9S7rRf/73t//Y/RV+tMwk3/zDpsTZNF0Nz+10/QwYuf9T2br8
m/+v/+cfOIDbqX7+H//6Cs+B8fP1c5RU5eul6eUU8asTU1t9/du//4em11iU3NTHviWYuS/b+Z8H
pkXTu0w/XY/wKMSb+J/+WswWIIEBeAAiAVuX6XJ0+GM2KlgB4SiyAKHEhajKqeLPH375Y4Ximv3j
wPLHQPLVSsYRgQMK4k0siKiO0ae+Xcm82Y+0coq+oCvS5lMakqI41hbKG1xSQ9McSHRPaYFEfWHV
614to9ZVrWB6aZQ/XmrnyS5PRIkqavihkRp/KKbQBi36KZ0m0NKTQFdV/NBYDeCIGC+hLEFwhGe6
QouF2hhl0qrAf4ZOy2k6v7lnK36RcPHiL4quRiQKfVdaaboC843zMhq8W+uHJCz2Y70vz33Wt15u
h9nOhxtkK0N+OUVMwR4gCediU1cEn106bhIWLABMhb8koNTTE0zZ7hTkHBCdDZ3/Cli1G2X5Niki
XT+JBEgQlq2e4Y2aLHTxsda1u8ESsr2xTYyz1/5ASXhRO0X+qDVExB7cUXTtXi+kztTNcyLEJCMh
JHT265zcoTIFqh15Cp3eDG2E/70lkbbXmm5td2Wz9bR8wmM/eKXcloSjVBeurNBPZbJO3a1vTZm2
79vCzIltMMs28GQzOFhAe7vewWCz9x2zaT/oraavsVvRP15leabF6LDs7GHBJpyDbtHhnvSt+l4D
YBi+4lfPyiMdMd04NZIuutU60yGR0zPDr4ZudunOVEk93tVAwfxwRRN96rJNontz8gV91gINLtrc
e27qKU4ffI607QUeNr871SV/02boEPptYulK8wRPu3UlUUl5W8tr1VMhgLBsGI4zJEpNS7+Gak6K
p2Vg+6Ej2QvCfOcS7FodxQDYWxtRFduGQbrjjIbgs10m5c1cdJG55vAhb3tetWxbpJL5DxGA7qUr
XlLZLKebNhPuSZP2JxP5VVRV4rsUHnD7TJfyJjEJZV3NWKnoszI8uWhddOhIqoYSySr8n7yr6YyW
hEQHnL1apiEN3KpdmUzediFd+Cc9irB2lemJ6DY0GvL5vC89gnhnnZd5NSkEihuCOfzsmA4Ghnpp
5NNdPej1OQSFMD2hOa1Q2SHnji7cLhHROvKg36362jE+597QEFmlG/N3XdaeudOx0ForhkdQMnIL
kwmbo55fF/Vo4MYaNRtvMenaUaCTCBLtaGa22wTEjL1O4iq/zpmWIrglN0ysoqTVqi3aY4oXoM/h
jDYpC3FB+0rPV3aHOonwk9lrgtLG4b0b6qny9kNYG48J7mfJjap8C/e2HTbmgYMhEiIwEZLbJvxQ
deuBQijc6KPU2kX8iXyOm9Ikh5H46BZN7TzeNZaIix2xHdlVHFfkoHuzapqg4ZrIlTUQKb+KXaeM
1kWoRhJDilw7y4UZTbiPG84NTcagOTDKiC0+86bOQ+sKs58y3zVuWW6jGzICXbUKvaH1NgK7pHWb
kWIy7pLBHvNjwkZNUnyYAZyAiDWIQBSG3m3BPNnxg5RKGvyAOkt4Hul4rGcMpl+4yuN4qfCXX2HU
1kHQj0LTaJlKueeHa5uhLL0vBhks9cEaCwZzMlwIdqlnZS5CxJKmcZSA4djKEjENZ3D0bau0ZrDI
wYuMp3afqEp228TtkUYK4BUuIUSIbgTMTU/Un4nSKU+hJFvmpajHrtp2xoQaylJQGVeN0pIvMw4d
5r4uKzmiwcHdVWisiMdNo+a721liL1nl6/tiGI144xkJGaZJQ1/rLIOcRvbQaBjRbmAC8IC6GWp5
ROF2TEetVmeWa8zzxnFxvyLzKL102yL144Ev8EUFiYT7QTyMM0zxEUqVJc7R/SIWY17riE8D444v
ntVlw30HFanfmlyaeh2qOMtu7FD55qrVYNrtRycx7IOlHCW3dmRrFSq+Sr9BY4BFyQYymZ7EVq/r
W/SO4knGBPCs/Gx0qw1a4sxk6hiP3DutRlrSmoxz1tbkaoJlaZ4Bnww9tmAEF8p6pnSyCrQyBXrU
NpCIimEh28DaiZbXYV1Ol3FqDakLraRLMPA7M4Zl3s95chU9kiTEfIBmErv/CXTxKD61kJwmi1va
6d0zm/Fz+0SSGI7TwCcJhaxnYO2jGVAqR/U30SuSNya9qyx4hJV+13lMTckrsyVpdoGvFbA7Nsyf
G/eijYaJmOkRNewWe3+vA2Jg8ke4RNmBwVgW9CCVaTFcSg4IE6DFif1xbbXk3yGDNkSIFNQWKQcX
YWbiunBIyVpoeHO2UUQWGyAHlD0f0y42FCk0iQHBxAUmsqsG9rOA9pu4AuLs4oAm5qWJDjrqYmNn
k/22ZJulmENNjP0DGW6Rlz1kFV0SzClRmpCdlfvVQgmIByR+deCnyPqfk0ibqtMuo8OLWSOsVV5u
Q1vz+i8edFnlQSroeyLAZGKhYeyaSZSf0jxVDCqLGU072hNubn0AWmcy0KvDaQzVBgNwPJ2X+ECI
worjQp5aKKe8k06bRmdn0VDkxs1xy+w/cAs1qI3FLgd0jQXCs1B86KgLGVsii87g2uhDSSgIwg44
LGooDbmbhAbadJWhc50PPLoRa5OYfDc+zwtTcz43vT1159LQ6+FiLDG1Nwt/NGzva6AG9lnPqVYs
YcWac0oASZ9den1WlWu/GV2XswqsRHlZOxwtb5uw1eUj8gziIVcacnzQR4DJk8MkIroWLOJF216T
NOAQNF66kfm9ai2Co0mz08qNZTMTewRFWDWbIvZcsJeGf86Fc2eaqVb5VINCgiQ1E/UmP482k+VV
CfpmWkKYwWckVAPZLUeLWH7JZF88NbBn6z1ku1yeKRBJ2YGwmjHZlCj/xsusqInRBszoOvtsqMr4
dIpMqzgJNezgezcDVfdQ8KTzFOpJ1N7D5LRv2mIoHznoGuLOKQyygEqPNMldPes1XggkDjIYVSkb
lhSR62shwVkeDA9A322e59V4PfoQJDXe3yZp9+h4TKZjfWzwpfpmvCaZORx/NG9/6+Dzj8eZN4ee
Xx6Pls/76xz0/8nBx6eH8s8Hnx1y8P/zv581hETdl+HNCWj5g3+egMx/4xdckCo6DZiXAc8fI6NF
A0rEKp0f3iH+C1Olv05A4PsdeiQGwyZ6LAad8b+OQIb+778MjQadjd85AL1tsi70cKBqHoWRKzyM
TmLpUL7qQKomnKQRpheRrjkTxIJ+Ebwzrd2F/KFNrbT2DiUnuRavrtMf57Bf5Re/fC7iF59xAycv
OlJvPxdUNoJJ2j0LxdKozqXdQZTsS4RrZ05SPFscV7qQZr6PlOz3P5oGGqdRFLtwsN9z3ZBcNvnY
tBcyMVvSZutGbnC4z1skFjCHrMaNo3Oq+mo7Rwjdkeg4I2p/sxXR9oNvsvRdX589ufgcPRf7s734
Xpe7//rij0YXOdYUX2AliNk6scrmKBIs5hTjHKHfIzDbgFTklMbTWLWMy9OiIRnc8DFsYmv34lOR
aj3wDIey/IM79JMHw+JQzvMKUAt+7rtzMQW65qiZTBDK9HFl5V4JzUS2xR06QbhJZDbo1akUfVmv
f31Vlr/4/UWhSelyj2h00tF8e1FsQCBLpwYlWi6eKpRcT4q+0zoUKjnJjcK4l+TUX2p+U32ClvPH
2PsfGwLLc/e3T6dFvvxiJrbv+/+FbnWQ9PxjGrXxp8RR/RPW9XhLSE30WwO9lzePihuwIu+A+DES
fn3zzThWzayFxxC/2Z1ndM0evZDxwYf87OfYpHJjv3UZWC8q99cfIityZlGQHaOQ7kVuRepOcabf
9Ax/735925a/6f2F83iPEazTOvhbREMuBdoeM7sYDGe4bTqnuXD9tDn8+kN+9nOYELJc0cyGHLA8
tK9WqyHDrY8M5aIEmNysGhuRuG4hLQO6Mv12+IBn+TbvJHeKJfj9u1nRpDTCJLvgXDZs2EChg0Eb
HFTw61/0s8vG/s+s2rZ43Jx3r1mPCJLwrYSLlc20m4ma7pLyDzjFPz7U70QBL88ag3gmd7zNzKc9
NqfX122sq6imAX5RJbrQ1jRVZbktw84PDMttH0qz6G9GMdv6ulS9YOVNST4I2loY7s4JDfV7A/Mf
X8daBBH0wDwU2e9+9JwvkOvcO3Z92R4yAlv3UsvU5tdXdvlN7x5IllayxT2xyJpeQqJePSs1zrc2
bIyjAJK/gv00rCjB7uM8e1J+e/Lrz/rJXXQEm6dNDI/twgt9e33d3gYsaKvjGGbRgRoS9xr8no+2
i+VvefeLgErwmFio6lBWvHv60xJFlp6Loz9JcQJrC5B+W8drHq4KO4WOpwLs4kbgrk9Jjk3tB9uZ
tQ31r3mGTC48iCQPb5umT1FKRxIDpY402dTS9Noe/PKDlWf5Mu+/LMPoZX7FNBUlyttLYg2iboQQ
R0e02sVcyfrJiWzsy5PlI/uMyLwZ9T+gGf/4nP9k62Df+M9niref2ce6GtLeOqYEeSEWGFOU10oV
p7WHrTo2afStIF+5MjAWVLkDY+fq958D0nYYWC/2cfrdb7/AUHd+wqJydMMes7LWducqjpMPHrZ3
49yX14fXxkNZw8kLe/q7Rb2rjMZgBHakrjDNzaAqMaxFbEB9FrMvH/AYx48c9LubwV8oirNZYh5u
QcFtrFTXaB6BLNNWg1aAtPv17zd+9iLw0uFZItNuMRy9vQAzOQK1T64nz7G3DtsqvsbVmD9VcSo2
c9Ymnxpz5PzadWa1Yh9XD1g2DfqBMuG/+f5lEirje1704wfL7Es9+f5x9Clk8K1QZtP+ffvFgO/D
Y/X14wCI94SMT5GC9pTypJMdLQRbJTdD21WPDl2V05Y4gHv0fy6Nz6abDFoFrtg4USsOqi4zmKRa
ffvrC/fT6wb8hEMbNSEb3Nuv59RDp3NMOGqtTdAugdmrNPOGD0gVP1kRmQvrVAKWwz16v3tGkxHh
MJXHojZktibJKL4r9NRZJXNIVHGZquKD7fpn+w5DZzAEy9SZac2yn79eg2c5MpDujgQ79KdGD2e/
y1Lrc+uM4nIkathHbRyjj590JpoWc9Y9Cjl5E86m8V/Yc3glBa8NQGoG2u8m1lmVMqr02mMeabgO
kuG7LlT+Qc3w09+7UECI7UEkw/j+7e/tS4FRLO6ORSvsYKTFHjDiZlZSxeZ1ApeVrTfuGgqJsAIF
gaFJC+apj1G9t/oH1/4nmwU+J85ZtsmuYL7f/tq+dVvAsccx5qxQCOOxnofn0dOfwgoZM8E9nWt+
tEH95CnG/CeYUADi4fTwbs3Pas/p7Ko+miMOAK1GBxymlh1Yht+vyO89wO4f+dniTOXzvbask+Zw
RXbupjeqz9FSc/z2W/USrrkUv3TMliP068eP2UiDBb48+nPUHni8aSlNtvvBr/77j14mlew7LxUA
cKK3H6KVUUt+cHMslIjvgDl2twas1d/+JcvklG4Uq8MyLjXffkgFo6do7PFYDFb71Ryd7GS2s/qD
X7J807drJB/iwepZqOcWC8TbDyk17O22Mx57fRQ30Bv7A1K7kpmjtIvio53i74sRhxIyCOhvgPh1
F9TT63szOTTK8PUd3Zy27IrhMPoEAN2fzE6peTMqD55InZp3elgMB8XJ5ctkiPgECeF51OVA6zRX
gvvMe9UR0txPWbbpzK4e179+hIxlXXh9UbjceFpRu9AfgZL0t3XDtkPQ0oI4IoWEAfmsMUPhlskp
EY7AArzOhraJXK5AFj8SvL3CLDDtyeu2f08sRlnJN+GcwBvm07Px/wYaMlXuxc10hL07B5Sh2XrW
E/2D+/L+GVhOpISm4lZmDaNj9a40nzwv0vpoONKmzQIoJ+O5w0THmsr0+MGFXba0dxfWw4IGyWup
FXAnv30ABua3Y88DgNWsvZo17BYB3RL3JBl9c5vAg1jpk0OG2hhftaWML0t7JHLXb/yT2m3m2w++
zfIC/eLbvBc0JW4UQU3ujwnE1nM2kfKyEeNwqevjeaNZzgZacHyXOxhlh2k+qcFybydPGXvXiUQe
VELLpg9e+eX3/+obvXtBEAskaRu2x3nUGH2z2H4jv5tsIghPqzDDTwoE3t5kWQyMo25+d1VbngOk
pDCthDAWJfm7u1Mm3oDV9OgWBiTsphcEldvFBwvO+zPCy4ew1GBERDtNwOfbDwml1rR5xiNQ9+K6
Qsy0HZvpHMXSjse7XU+E5559cJ+Xq/b+qhL1yXLtLk0E710ZkJNXNPt9c+w6D06tGoU4K7ppvvHw
h5LKYPRDGQi9iigPvOQ6VYi/1hyaLWCsBpyVD962l2zB918HUC6vNEdh94fO7lWBZJL8Zxt5x4kl
8k9nWdDMw1FNmleYag+sb8YKNZ978EuiHxTqq/WQeMD9Dae8rIq6+fLB1Xm/KC83hLrFRM2OLpX/
vL0hvSTw0DH7Yy+B3K5FFXePaCGIkJipKtMAUd14XjVThxKEVlACEal2nmvQV82JVoNlDWbLk9DY
w2HYpUTgKIbiuiFPLOa9zx9815/dSRZmlkQWQ8qcd+sHu4Zeqao4SreMsCVnFkgnT5897tcIogGy
FO6fgBitmEilTu8vByDzz+YMUGbFnSycD3aK93XAcu2WY5nH3USv/H73xG6uIkfWR0Nr5iRA0TDu
HCMf5H/lkQEQ6C2oBcqOJSf49cZJWiCRW5gBpWuSWYSoAkRyBq+doiorPWQZRXUomwriP6axuQnm
ODOKdd2YjPdDbPJBWAIT/mCx+sm2gXCfkx8GXown77+U17cROH7/vPMm/wzRZ34ljTj+nDBlv/n1
ff/JZUZKBv2IpimnpfcLtRuHFqoM7RzGATPZonA2Kmu0D5aJn7wHdBkx8gAlZfbyXuruUpQjfvDO
a1Rhe7hv+LFoF19lGeFk8JvKfP/rH/WTKgNIJfp9WB20q7z39V0J/gD1tzxH8NI96G3dM4Qk3AI+
sDdYTHpj3A/bbvYNpASphM1vGuP0rZRhn3xwJ1l33i+R1GTMmxaoIAI8ZiRvHzBOT7EahvrcjC0o
TtkIKR8nm9Y/qHb2H2yzH+/Q+TGNiDOqr6+WJcfF39303aWidQVzOQKWdJ4WIVNjHHIlwQkhYSeH
wo9moE1GNWv3qEXd+WRqcv1EG2Abrfyh59oOLXR0EiWKSAbC6dXRIPrlhlCc5ivzAKsPMFAVNaBz
AvJWhONZBZpeLZYbu3C1p6EcsiuZAE8DtlM3X/tOj46oV6evttNF1qZqcrJTYdm6ezXZk3mADqG6
897BqY+l1C6+AqbOwZTQDE3XcPCH685CZRX4OSeMlTGIcMDyiewgwDGafSMaEz/tKA3tuiEStgyk
6ErS7yheDllajY91aRIlikkdU0mVZTnsa2manw0zEvVKajYDrmievYsE4VUT8OHwk4huKIcTlfrD
AI3dHPY97unWwBgZA4DHLVzQ6FEvWV9+7RvkfnkvIWD9SyJYj8mYdLCIXQRBnMV+IsZpKgkG9rQp
qHwybXeFrJD+p1JCFAJF8ZJCVnJq1gAOmEs8mYVB4Dx8yS6bfJUoaIvw0C/9Uno78yXpzLfafth3
SwAaSl59XGNGJBdNzgy1V324xDvoy/JM0OlYYDn22vmIQgJBhuidBr53RVTaunVyxQ1EgWQTQ8k+
ftenYz6sU+Rrt0LaLfZW2SUQSMKqzNeolXQwZrOzIBb6CPqf7Lg7aySc7ZVWmGybhLqJK2fMhXG0
OvWi7ZLEvsE+N/LN3A1Duze4uY+wwwmF7EUME0KLizIMUoGygu1qiKEr+Inx3Gn0csNZU58RtOTz
SalXk7aDnNd+rZysm49NMpVFAPiDcAawi9VNn0cV6mwQgoTwmSkW+UW0cznBrLiO5oYnSJ9y5DpD
QwAIcXUKfRDqaFTJjEJ5qol06VCld96I/MY2yY8jUITIv6I1kZvH6IXQ46iJ6DtkSmi9SWAqcBXD
czDPRD6kA7b5NPpi9XEPDxAt6U3lTOrWnIRTbC1oUXLLwEvFxFKr7HaRkbI/6lkSExHcyUuJPv3K
qBjMrQa2/mKTKF98czJVG9tW+mJTzIk8dW2zRh2P9jtHzr6HyxCbh9DmrwkajNAr4gfSO8edDEKA
yCe6Jb/dOHNNSzttSOguV25nwO4rvHpwDpVW9rf94CcXqg8JwUnipCF7g2bRp173SjMQJHXkm2Ee
LdaQqEHVU4PfGn5sqf+tX/gXGt5XG9HfsFb/6zvxj8Pzz7Lhlj/4hxnFQ8HNXkj+m46/jB3xTwE3
6gWLUpNZqaBZQEnwlxMF/wr1NW4TtjPQVz6b+J9oKwvsFTNPWuS6Tqt8+eve6bV/pd827Jeo8Vcl
tLPYFJFJcFohwHuZ6L/drizOJZ4tSQVKHAMuQqSz9tgi71xYnG4/PAplOROLbdm5Z4xawfIGZqPA
yIeR3dGrgtxonTnF0BTrtm5VFZiWNZHSbebxfLSsdPCuxobcEmBScx+F15mFgOysTPV8Ab3Ufruf
CyfdZTbYjhMx1kafr4xyiP11gghI3jgoXxFcQ+ggoxbJ3TxgNKGG/gJiBJ00Ik4RGd4aM010VSLH
U2vbbyfnsw6mnuhWzDeMnsnLhBW2mpFrqAtKEVVXK3a/UG7Gtsj6u5FC3A0aPJ0qUN405xcFzpSW
dO7GS28Y+tnZtaAaK56gVrlXdoRg/coeYHidOFXTLeCpyi3XwlDEjRaybqp9Llvp3Q6TW9ndOpEe
YGhfjmX+VER9nZKM6o+ztRZ9SBw3DEXpn8sKT+DalLPrIrDmiUnndV8wXrVXNPzG6AhpYMD/wc+r
pkdM7Np8Mio02s9IGXwiyXpZdcmXPK4y/IVY7BtS1vGkhLAUkfSJfRY3RnZVG2T3fo5tN+mOiaN5
2oqVfwSpUpup990bOnYmY6jm7nnCAs2pTplZYpHWINHci3XO6T6PUFX0pdnQn1UJhN7emat5T6qn
AbBQzx30weVMqHRYkcHAYK2grlGcuGs/uihHwG0YinD342juUQ+zpIIErxIuBCO2Yfn327y7oPiv
zKMEPjU/aIPPeBw5bjIo2Ku5Y3SfLWV04cMsEAJ8avqxqi7dptyMud/s5i655ZRmnWajmX2K6qw/
RKMPpzRzH6zJqb8tcQ4q0KR8wKKDYJSS6+XBvUI4WgWWo6J1zAx78brCD1sVUcT2jKgxv0xBW5r3
JhvZ8NiQYz2e2qIFWIPKdNTXXQIOd+UNtTV4a3eQpU01kfvFba7wV61SK622EIfnK3Kl6i03FUoV
OTRI+V2NQ+Xa9JEedwTExoEymDYEPsTYxwYAcXrw7aT1y6Dwx0Q/ZoTv6Zcj3GGSXiP4ou1ad2Ay
4ZmtrQlQMWwlfZdoQs1PjmWEMIBsldEzzlLIQxe5qJfEcYTMj1k+iU1j4SwPkAEU5q7yc7nlDQsf
+VfFLq0HEv56S+D4abDmNufk2bXOiW4AkQt0vZX9tVYjTyUUuo8FZC29ouq9QYNoaQ+JnDr5NDHf
Hb8h1PW9A5Rnzd5rdT4m52RRo6BvdT2rtoY2JOGJM5KkhaFsonybKd/y/qLt6qrfz1pXXFumlWZB
DyCGvI22yUz6/10aWEPX6hsdfTJ2WlcSKD5MWvWoSRBG6xTcLrrvgaUDfwLvDGzjxFrNxMpRzHqa
p9bwzry9W5IwjTvC1TZWVTQO8Sl9RZXgVbCLfDg0kOm09AxmGnpaIyMF7DSciRbc0323cHFRYwEk
qiNPwHmqigeJGrojFMbPTjWzlZfVBPF4baapM6zs2spBGJt2+TCIYn4O4S2dGk4yBwDyx2+V8OQm
qkbnGpnlwxza03XY2ZZ5SPjRsKxiYq+xiGS7ApXRJtRn9LCqYf3kiwAsmV29OrhNYuwYHI+bhEYr
JQNxNY/KV44NFE9LvkbhqN1Ddo0u+gWmmTldssknc7q2Sy/f1bpj7ppwmM5KkRe3EQaUq67MTHES
ut13+pE92JekhKilzTWzEb+6S/E6TIHeG4slwsiZVdsOYYkTAFnC2dxxUwASuI1MCnYU15IWEdi2
Bzen5gzUwNkkmTDQtH2R5ieD0yKQhuD9yXJGRYR2aHAmKYjTXolKZGd0WlyijUXYXEB7czcOgN5s
Y+gthoOyM9Xz0Mq7vnXoVbijJBSp1JtbVgABhdAioXdTMLw9DIwKvnm59I9JB9DWs3EGmKWYzvO2
Cz+PcTwbZznhNxs55ACMPTGmF26TuldcZnVwCj/73NUDdDij8oYtRBwJvyrSrXYdAbclc0k3RVA2
hlHva+G094yPPEowJZxm50rLus7hq7AquvEDgHJ5HklP20Gjtm5JdG4fWx3YhIHscDsqN7muLbPb
NLlC7eFqJ8hRkmUmf6tnqjmOlj+GF/Aisj0JjOQM14B/g7G1p9MeBSH/3O8T0YtxpYdtsx+mUj8B
f2LftUbyZDV1eWKo6CyLaWxRl9r9J6OuQbMzpTpHsH2RTV5+W8/zvAZF1wZDO+MFqqo+kEl41lfC
CWyOn1dDPlSn/ryUAmYtisck7NwTnLba9ZIpte7LqrrQGfCtRaZFj6Bp2h3YQUmSoa19B8gGts4n
VQ/rJaSrKwDqTXbAJaLgy3EVgk7JaKvpaXKWz8P3KEkvfLJVy6ZBk2yIS3fMuhsMoNomTVrrnrDx
ktS9mglJf94azXBI4zrRMFQW+vcwg/DetojrW44MRmPFn8jUEsShdWtVFhZhnvTh5q47aXxNXxWw
6Ah2snSEIqqFS+/j7rhVKIW37HzfmFomMnDIL1zVxbDzObuegjHflmWbNmu5jFsOtWgXX2aty9WQ
9BdlZ6lTihxvz4LqnxVzqu0wMdmfKIMWxXcFufubIsXRhwRaNtdZruMUrfNmJhoOXDiTwbC/T4mD
NU/avlK3tld1xVrSOqxrXJotI0OA9VmzLyKKkmvSyUb3MfcN+RR7hVOvuyme9gl4sfXYOzp8ION7
HQ3JtGWRK54ztvyjNzj35Femj0UbszxXzQxBSS+CISQJ8tTEUrwnVNdYSz1BTa4gez6iHxHoxvXm
PCfwL2DEU29d9PMrNansrEBE9cCboU2bVDNxHJsmXocqzqNtRan5SYGi1ACsLav2YESuEwxGMvRb
t52mryqGtEnzKKn6C8sKm13U0qKwVSk2VQL7fTbG/LMM04IIbbBw69CRPvdYE/427dxuk05kvoZ1
fSFSmIgby3PDwFosraRug6VrDas4ox3E98EkEEBTP7PDEUpWUZflGRwwwOPlVO4IG6/qwFki4TRj
lJsw03AyUjmDtbQ61lPGWNG4VbMYNp2Ew4XPug1gdtfWqoWv/M1Ps/KmzJLy0UOO9zBp0npQYdxf
K3T1xhLfSVSrPnm4b7t+L2VWbtVQfZsLlzzeFCZklOp01uDunVdMzLaE8eXfilHAxyOuah9nI7w8
f2hZKM3iopU6iWMOZ9su6pJrOVrlEkZmbEOgf3dAHOYTmznGPRbiuxzUHyWyp+8qEKPPwm7qQOXu
c8XTsJN+3gX04bVVHSPskJm8pkzo2EwTqwiaxichsWu8S1GG8SGd3ei8ZbpOYUck6MK5OM+q7jnJ
7VQLeP59UtCs5rrlboKhJVl+TW+huLfMQltXpZ7vZJXHTyOV5D6evCUIQhjZXQdBkMitAsjtOFif
R5oat11aWGrFSUTlK41k9F2vyHVcuyW6YAttP+KTNKvotPd2FpR9Zgc4S/2S2ozkvcBOBaF29nAg
zhQcbad0dwMAlEYBTjBaB+S4sflnNFU2OKOcQ01ygrEqkV5AxhHWocW0mG5KEkQJVY7akBQ/b04Z
Pyhv2HVQAO+KlJQLHs66X1deRISiQmT2oInW/m47U/4kmmE8T0Czrt3Zaj/jSFlcWV0IRSVFn7vq
u7L+grq9ODHKjuTEOURDOc0A4yMzrCGetY28KnIXd/7ozBElXXcJnM86ykK1OwNYwKZAEHTtGgK4
mW7wbHf/l7rz2o5bR9v0DQ17MYfTyqVkyXI+4bIcCGaCIMFwR3Mdc2PzQFXdve1/9fbqs5mTrW2p
igEEwC+8AcFCZF9b/Az9NAdR4I6ScgS0sZvQXZF8rOyemej1GHDukJsdy3uJFsB27Gq1deYJRl5v
aWsTi7oMdr5bUVqKxHoHvC+y71vmdrVrFrfnlug5extbemSCzNjpIRmj8t28Tna6sxaRdrcz6uwn
IWPvrbTs5SRbzEhvdJ9H6W4IfAQYUaTFcLeY0UtUSJptkfwA660oys8fR7XcA7Zv041jlZUg0LbF
aRENBudxFTx6NMiOMvPDb4E7QbHHPnB8jNmGzzBgizusDbKXSNWxOqPC4EZ7jN/6/eQHi8BgOGTT
KvOWvh0ilsa4s+rX26AN0MpFGhyzzmgsP1tFTBBYhf27bFYsxZa4EYZhYP/0YyzewjQtkBry8NIZ
g/xFF7BIcE3Qn2C2N29Gn/3JCUF5uF4IQKAfhPVmXMfsDXYGdgqRqq0+pF7RbzQvmGXbwyx78Mtk
3IsiCvZFINqY4MGzH8ANRw9J609fHULKPTVO/5tu8bfZNkVgp7Al0/5NxaZ4BtGJVJ4fNu8wOG8+
R3FGON356Nxv5m7o3nZdYh9kU1W3iz3YX8IyU/umSMOzPfQWNt9yTb/7HfI1Tp1Oz7HXT09rQwFq
syxqkvg2FnhsB4NzLMP8W4IP0weEkIrtYnnifqAS0W56SKq7RXrqreM364lq84jaZRMVdzKP45sB
DeNjhzcigghNgMYf5mK7wPY/CsdJzz2NtecltYofIUqa2wUPvVvZMhVHfPq+BRmt3SFQ4iGs5/Kt
w6bIiycf8bojW3oSblIxwWb1tU265ClP7fTgzonah3Bdg9Ae76qwzm6aJChxo+X2t01TyWfg9OmX
YZD1vdv1JNzTmN+JOuc9bolyeQiYxZYbnKoUQDBeU5Qdt3kdeF+CNK1vQ0t1d4WXOXssVp/VStBC
7dlpD4lXYJvA/r1QkS2W/DhVaY7T9FhtHRrHPRFtX33w0eL3ttnKCzpqqnZHNznHJFrUzhNGsOpj
IyMVohK6IHxTjlnpb500W/nGFCZPdOTbjhdthwO51wD1LqieEFSjXoCeoh2eBqKmZjOg1J7scPrQ
X2Xf+p/GWcHSdtYa4NEMXH2fSSf+4DSrr5lOc3IexqBLbrGaxiBxbdFsO2HdCO0Uz1jvTOVZzgcU
DWp1JFT+Xikd7VI8vx914yMNqWX8044L/Vnlla1u5zUeizetA12bEsC82puhWirkH8sXFfQzupsa
iaoKCY5mU8op+2hktE9q9tUzhY/0KPOZsjueEXZw9gIJH9bus+U0IZMIrbkOcmtbIwJT79wMsdy4
WPrmxgr8ttlMMpnuEBm3i/1KBa489thdHpIUbYC8lcH3MLPlEc1nXIqx/1X9NiKa2qJRa+1KmrI/
QrwjdlB/3f2cRPW0VWACywPp6TrtmeMOOszhhArJHLvLHYUdmPQW3cN3La9LSGmBRrB6QW5mo+1O
vkdJJccfBL4tBEHkJaM6r7+Ng4PpttCYEkfhMyxRvevHyfpmqxqX9sWjFLB687Mocv+OANXbUZ+K
tkilgIPEvfLJqdbm6E6eh+5jE92Plj8/R0NTPnCnJGJWXX5GibJXOzrQ/bZXdV1ufKxIH5bYEvsa
zfA971WonuicZfs1WJZ7OUCF3iSUGdNtW+T5IWj74m2IwQT4hqZK9qjvulhn0+J7DK28VNsZ9xj7
3olSKoM0UhePYGD2ohvs6lf7bY9tIHU3OSzVLdWOLN6VuSuKbT6PsCMJICzvuYdzmz1aaTeStzGz
JmSn3VL44Q+/XsfmZczg/R3KoJdDtRviHl3pPpRr+yGP2T5OIxCPAi5QWs7ppwFRBEzPtUT45YgG
hBgTiv6NyI4V4tfBoyIZ989phFkhsK2JRAaGQZLeIsW+rJiZ5pxVDAE83LmLf04FNjFf5lilATz3
gc1p36JV0N9B0I4eyRx8/GKSCVdpfylydfYxxI0PYmzT+D4lr02f8FlL2wN67+N0prPeFod1KDlr
jvrmd9T2kSNGJAOtctgJ6yb3EMAFfR2R2c6brvCzZLcEbursU9B7NKw9qlDGqaerThgTW+Oec+Oh
E9H43GejHm79SQwYV9W8Zt7CDtXrAa2bOj3arKbgXqt4WG/hO0MLDsrUEyfqQ3V0WwE+RNIHm+wC
Xvu4OulbK4bSvFOWbcW7mBvNjlQKF31GsAHR/8Ua0IL1sOBbjgXuYNYBNYQGCWYFs/2xyLukhtPr
AQgLFzThTghvhOldZc/IHfWkUfZ7aukh225TjB7hVuEjMA+WwXrEX4TzrsNKofZ/KWxfpT3j5IrS
y3JnTWtDdOx/Tehe3igbg4LtImia7uJUtXcRPlTrthYarYUQFvuytSbHDjdZUIePaq6nu3TEYzVC
M3onJMuT7KQ6rX56DCerJ0AacP2lcVUfjfbUdiiRsXBooL/gqJPtMUJK31PGwMPE7qPzSPXwXJeu
cxsua39OUdeFgkUWX2KktRdu/y0c3Hwbj+OnrE1G2oiuvKf+Gr0L6hhuXUV4Ac8/0hPdXHuiwdN8
lyn0o7geOFf8qV/wfQWLc5N36obeWwpcgb5tkOh2T9QFaVUY8j6KzrhxgtYWAxUtUYmP/UrEoQtk
swtpKSQ8LGyU/LXeS5GJo5iVdYo02nSDTwjW4J9YltNReVG4H2LQD12wToe0trEtSoZxT2HceQyU
TOndZh49L92J9Bwomt6oldslRRU28AW3hn3cOPlX/LDjQ0DrbFeWqAwk20hoz75f+7U4iSq6tbTK
ToXX1nsfu7oDeuVvVRx8zcMqgq7BFv+Uxalz1Bi9nMPJV2exdO67oQy7nwsN1wdFUtZv2Airx2qN
eXdJiPxx1473uCDLz74NoB+TgepMjI9wfcfpvtAWJW8KGm9Xs6Zucd+Yf6Ju3G6aQLGww7zUR2Qq
whdR6Du9ztWHSg/ZR91ZIYo2XfTNS4voxa5zSpYM7KdIEXdoJfLnBR/vjTM7+sFBpmPf0yLCbwy9
htrTlJq0TraxlfUHu439g92Jj2GbLMVxcCQCXb3EJG1xk+ytNYbdSYX5D79swnMulzceBUXkXKL3
GGl1O6e02Kpljvn0qPGpmFH/1VNxdkQdQwGM8VqjOC7d+vvSedhdJJDZ1jX4OIYe7mxQf3ZiIlq3
Bpne6qjvHmGxfyWkt7ZNhSuHKc9s2qDMcMpe4l1Ipxl9v2h8IgZ7qVm0mw7PccQsiseK9s2GIGU6
0KVsPq1t2Tf7yneGfZd38hlzNtTW82Ku3q7t8uSMa0rSNtr71Zq6cz1m1s6vmpl+te3saNQ628Yr
nwtatJtUJn2/wziK2FKo7qsu8T0avLfLsLwHvHqC5Em3Y2g/WVHf3qJldcpRqDnJknlVeNNn9LLX
+3xcbtJZIzfh+bhNiA7Zdqggt3ru2/u6iecbJ6DcMxHXniWYxHvZiRmvrsA5JiB5H/JpOGQydn7I
hH41wC7XlIARxwplOJ4jr/+GaJlR30rLmwia2Dae2xMqRJK2vVG7lsRbhZ8cSRt9BNIRQtdhhvix
Cj+xh+rPYzfd+JVOzzjkIaE8YoK4H6Uf0R0o1An71JulgoCGnx2mzXONdg99/2CiEa+9N0BfS0AL
HmQqMii/uSFza8TOYb1MxyoN81svTcMHL2Tadms+nxKvxpBDVx87u+Cd2qcOXGX6ztRnkF7BWg2i
B+CDBXteuILN+z4LP2U9M7PMh3lXeQhKgsn7WOPOt+VhmYytwFshrxaqYbmK8Uqww49O5dDwF3JX
1iDMlB/WR2KBeq/zJrhDTsX6bkRONo7bgvpCcAPAVfu+K3mk80i7a+tQx9sAPHFvQl3E1Fhk9nHF
quYo59FomsCEWctCbnOBj4Wmf7jvrWXeZWDxtl1Bs43EsQiePKWm4wCiH73RDImcLSSq7ySixBou
Ghozqm6CfRCXmRWy381E7RfYRXM3lqn84PSds40yCteIaLAoY4n+gJPjM+BF1ry3syA8jdl4JJvJ
SYuHwd/RIFymfTPld2MdjjcUB9nDkZmfm0o9LUUR3PIMmx/YVKATUTYkKXYu3vvjqO6moirfiZZg
AzzF3HBriFtsTHH4pzUQTrdqbN+7i53vRr+MKZrQOtqhozcBM/RQ4Fgca/Lv+44pe4784MtMDfls
JV3rQ3NDjXM/R8Bf8UpBZbAf3WfjSLKrnflFuFay7nCVSYt9qqfc242lZXcbt/HD9jiBbABX0w8f
Uyqpty3WGds8Ft0T3W380q08IkSnlAYaAucXDzuGrxQwCKLR8iXlce5db6jerymu4x7grC2eaN/j
Jch2FKWenCZ5GpDEYTtKsU3zVzTLC7lmOyjWFLJLWG8Y6gzwsKayIQaRiK508be8GKxNTTsi3YNz
kShwkt93G+lXBeiHrhsgzGUUhMNAbAM6aUS1tfsGSYmJApCvDtoosDSzp0HUhCFd5r6bDviHsgcV
lasP3bIsCLlX9qnxQdSrxKl+jGuDqPxcUXm3l9tcOdYb9uvwuCy8mglWrV0fp/Y7RJUxU18Apf0F
YvB46cz/lfr/G1QwhFMLBRXkog9U0PF/J9bKOpssr8FWCJHCExnaoVxGhwbv8ie92l+RgvB8PLgF
wPccwzA1oMRfgQHpFExllNbFtscHV97UYe7Ot0uwOvbu7+/oV6oNoHRQEBDVYWU4dgD28TeaSRov
U9HVmEB6dFPRbdHRgK9UnaSfdUvsuEsY1JUwLRHvnCwM9B+Ylr/xAV/PDxbSg4gegQkFtPjrjU4y
TlIElBFlaiwf4wfKsP4myAEu+AKQ6CG2oqT7BH6i0Pf2WDmP9tpRafBlkO5oqFviLks6O7kH/KyC
C5zwv8LWvGtJC+tfhQ1fMR//Uvv4z2qIcD///anjjxYnth/q90P9P6gcYrhG/1k4ZPN//jeSbH8V
DDGfv+Jt/gEhBitrnmiMTAzcuX/ibWyUD0MDt4E1Q+8/wPf5X5gb5EIgD/IN5AwB1YAL/hfkJvyH
CxnNSyiLQdBHSDn+bxA3EAWZTv8G3CCYyMqNbCTroaHYiCT/Nt3cpUzZyvG76QS8ySMwvRiIquNB
Sj2sYM0Oah4nudVixYoU/y+A03uwZe2PCdsqmr+TAjQKrQDxOMpHEa02XB22wZyW1J9wZ4HUYxXA
/aZGJmIrV+kGRJ4xRa2GTR5YehM774Y5CB+E15Pol1O2VtuuiqV72889bfxpRPrpvsRDyd9w4o6q
ysQhT6tIl3aL0JnEiBMXuva2DdocesuIlNTZqM2JR5IKbCC6oUAImeCmtMHsiBjIaWSLj67IypFd
tA5RT5om+Itdz8sM/lFPmG51+jA7uDbuZoeLN/Juy+2cKVp1tBgpVDpUHH7KKC/ejkVAPYdD4GvK
uwD5cLpchThIz5fvfOQNzDugT9+nmISaRvScOMQQgU9XRPXqGa/7zsKAh7LDxmfHTmnIt9PXXPYk
PmALeg+Avk2XTa5r5e0gtTg/wWL1KBnEqOHughUfn6OwgJLu58LKBEMwzvEbZFkKanBBGoM8ToMC
rwDINi9J6SIa15TKpc9ULlQurW7sPgzSq1tcd9F12lY04v19AAr2AdPxIt5mSLliV+EbC4tsiht3
G1VLuqBHq5R7RP63zA+e5TsgFhCm+lK8thGo0v/QmAlVtwGdx+FNLtuCEowLuJ7HAGkbE2F219MI
NgGttHXq812T2iRCCGAsLjR/ES07Z4SbfWziMf1JrXV2jzMjihNeOgRPuRb1lzYIJurgiS6aeNPZ
Eo+EaVa0N1UReflxcAd0RWj5D+WhzFVK+kFgRGnWR/s+IF1v9gL/n89MdqU3lF1CRI6FnvBnRT/n
S7t00deCplRwnFdPPvqOo+2NO/AO3xRJvE4AI7us3si4bHF7yXV4B2miq3a20tmwqcDkEBbHCEhu
EmTOcRixsopIbYy89E0wBsM3pbLq2c5S+xmgP1qa7qDF+6CYxudRe21yQOIxizZtXdJwrOY5/l5o
5X8sJpqCW7ePUogbqFS+2M5oPchMI4WcjBlNAhK62d0m2mk+oVTmfSplIQRFcyu275G680CK5OnP
KavoO+sq+94gQPZ2QDL+K/7FWJtNTZO+DFbj/cyrrv/sjlreKHrZ74nbm8+2B3Hk5BU6c1g2IlsO
bSDdYg8maL6xQ9TIMhquAR0ITMLI0wgVKyYmCxIXnazNP0fAWa0DUpZkSjld7A4vFZvKf6v1CNNk
As+wiSA0075S6CtugMasyyYL5UjNycnRr5NJ0R2jDCiMccyMdgXkm0cUCD29o8yIKB5ZsoCtHutP
XpwDq2NveabGltc7KXqXJR0v44/w9VmT5KqHjBr9I48XRTTlDOdadP1LXwQDBdvZ71+sQnJTfV5M
DnPDw0W9x8aepFlFwY9s8dByE33LChcdhXwS4tz5MnjtcDu4iPHtROnT3Rd4ZERccBYlhxIVaASU
o3F8l9tDndLIBYR918w9dmkKEHpi/NfCfsueBSrNRx1oeRMjW1uvBySke8C0uIrjToixUp7DqcO2
yyra8o0CfDVuokotGHZSLn5BfjcKN1bQKR+3q6LskUPK6vuEKmx4pzIO3vv4VW0nEtfibS6T1jkE
oCu6Y9jS6T57cmV7rNvO8WhdS1dCH6paVD5oMmtpmmN4ceA3Ve7TzAnf1yTlCZdVOKF8H6+yxoMd
2f+zlQPPu5dKJ+LY0WARxzpdkHamZ+Es3/CgdD97sre7vVuxvVGI89vHpO1ILMu4VhGIMCtd0TKt
xjeiC0Eel0rTCAI7BCi0sVzpmZLT8DXL8CiiRiyNo+NECW3DC1zQpJzK7n0O7vRLBmLhg1uFKX05
2jFYszn1zymip8U7F2eAddaRc+cKHVyYkv9VCPX/ubwaUtXNj2b4a8DzqhD0nyOkKzT5f3zjEiMF
/j+CABEDAiEYKvwvzMKLQD6tqn9QBHOIniADuDaMpH/FSF7En+DqJT7KUnwm4k//hCV7/j8w77GN
NAQtApuOyX8TJP2W41DJjcE2J+ZwUMNhOP8akadR6YF46qk9zEuU9CTAgBFe8j715MA7ETJb/wfa
zu+kHcYB3h4hHlpdULhjE7T9hUgYZX7ZaVS+p6U3J8Qrz5Uvlrb5bzJNZHfZVCnrD1ys/3HSBJaG
iUbxMcZq5/eTwgzQfltNL33veZiNSz1Yz2G1jIi/ArGqkXoe2Nb/65O6xmLZBo/OWXlUv95p2NfF
2E8RJ2VtPwsbMsZ9KjKvvG+S3C/v7Wp2OPVfwvM/J63woI01jUldHUSUmEC/nrREqtZH9vQrbfCY
R0hfjefZ0tyUL/DTM0xK/v58v8XYWAKDZgcZELHJImFkcoC/Ps5s0CWqGtC845r4izIaZYvd5XHS
vjFDW41DblMa5l+UyIOo+vOc+nUWmwkcmYSCnMFcAUqEv14EcpxxNOeJv6Hnglrm9vJoq76xOb+O
UHCK/jCLf7tt47tyUTYyUwoy3G8pe+UXRR8BQ9yC7oAvdQppr1n1PoAat4AILZyVt18M3JgfwsZw
tTjYeLCr/A8p9a8TO8ZFJ4Ky74TgJ11S+98zahAYME6bLw4Dv42Qw7YL1LRHj4XV5wLw9mZG7vcP
U+y3c7JlwZ1MYLNyStbS7+WKDPiI785FRXm50dazV4c+W0aMyf2EHwZSIc+LBlFr7/9+phl6xL+z
OTZCpETRyeLxGmEBSia/PuSiEPhlJAvhqJVP1rOs8pIT2oteeMgpDoMWLKIwpIl7me656sxcqBgT
Pvf31/L7EKCSycbrIYPp2jb72G+rLIm6rCxiNBQ8iG0M9mUMZjYw69nSHlD2fZHi1/Gn1WZW01/H
APYwCrOYCgQUUEhqf1ttbk6cJVGKJE3TGFGBAS5ybi4JUA3600ZNvvzb2SCe4/dDfElZytzmb5O8
XiKb1CIkWxG2yyDP0dRzZ5UakxBLQ7D71nOz6oHftWKce+fBacma8mOBT6v95NlNlGbv2ixmlmSv
c4VmuR7gu2CtbJZmuJRq0ndDwpDR123Iw+19rdaGIzaICfDD7qjgOjdad4mxB3GKqZvoKcFUceb7
EJQh3w+QIeKs/zx5F8wcJshD0sKPYHOGvD2VcbK208nt8jq+X4oFeMUuQvKaCTISGJp5kkO3R27b
Tm086KxuSDyyfIiUPEThFi2V1lQ5McOcAFrmdLTfhlKdHauwlbXNRGIOVlWx2WOFCtfoeVqqomMJ
1rz7v0+L5YzFnWgEQL53C5KicUyLY9SQQ+LK7iCkhFDsOIZbDSVnGxKFKvKmtCQmnG+uv3Rn10x3
fD0751Ms56r76I5Rx8elEqy8lAMyaoWYKn7XLZlgeoD8SrnuVo5m0GfQ+zy+yyq63tll/k5NYV5I
FI8tIEbrxDagNtct/Tq4rkDqGxKl5cdVd6xAuNbDsS4so9G/hp6ZHq6KSlxJSzVi6HvE51Z6+oYs
J1P9h8t5AEB47b1bC0COuJP6nSQNCCq/nG6tsBNTeedCpBMzngavm4qSwg2PqDSbd8t16lzHI4zz
iUsOfHT/k41zeaMSUEnreW0V+xJUg4whoL2InvwRM4vXPWFWuuwpWzsLzi6Z7GDhbAHAThXECwBK
cHpbG2JrtyEXs9SHZE3i5fP1UGiAm2OAWzOvFd21LTeNS0/LbUZNj03r9vpIsjKm4ko55HWnohAE
THyjlqxufiTz1DE6ASZy9ssyUpIAHJKCI6Wndfl44kE8tPckRFCNjjnqMpythXDM2AKUXfibpXsZ
xztZD9Y87UZabeV9PE0FbEkpc/zkD5CSTCXr+nnU1NmTDpeHUKEnznBq6O+MD5QMrETO8B4JTwwE
yURJBIEvoecivr0ZBiA1/bC1ik40qGK7Elzq/L4Ms9qLPiZrDr3jm4RTP6+HNqOyp/a+nOGrvywJ
ha3gBpydW/YfWs6Sxt8XmupO9oz+vqqX9+x1XqZuvCbol/GtGhKz5rxWacf92oMi0Pn5Ej1VZa2M
JP5lItdTaz6YDqNZlaqdEX7fOwuWJN/QlXahCCQCefFuv/S9xQevC/0y8YEE88K4/sXxq6C8153L
CsIIwgzxggMDW4suq4rhz2poP/0Hgb89dIw5VLW/PElBzZGZmzjoyx/zbDSR3WSe7Ns0Wkl9b6/h
CJrKg3mURQ11ZH+JeGOVQBM9oNpedu6NA7gyy4zxEhYqQBqQ/VoPpdu3Kc2VpovZmNAxN1N8cguH
OAtJCZ7akORmxQUalflhh7Zhvg6f/bkKq4cGhBllgMRjYT3UlTbvh5zeqfVcDL4S1SHwkrzp7tOI
CBgzomAwvWfTgRzKOxSPkvALgsRR9RAE3kJkA2TZ5Xg4u/iv+jdpGH6h+tnx3R7tYo6eCebhM4Sa
uHrQTbfyJVvGsk+xP6YEhLcDREzg4T5o8qg+jZAO8UWoolIpn/4ldYXlSAWVhv2NhnHIEedVTny9
K5kW0QOhtsTSmFze40I6kOmAnsM2mzlK4gfmbi101ThKWpAt24ARMjGe40TRGt+FFJ34XepQBPsS
LJb5OObTAT9yGytqcaj9vtV4Ssy+pld+OUQ/lKCsd7MaJUAip6MXj8lvjYjmSYvK6QB6xEXP4evY
Hzi8tITPMM5F3Ewt6ks4RTq7hvoD3WkbWCl3CnTIr62TsCYm6Sl1FskVx74ZzzoAuYcgOnI64PKT
oBv1Y45GiENX+nrzPe6TANTmdUVNh7VhRrmhAMiQZ8ps8lU5FRyQHo6NPnwf92lz8sJ57l/ocsX6
3ZQtefyzsFNRvKgxphOHY/Da3xZSrBH2FQhOL0AOQMVsM+MODqjpdRrM0+CxdxQo/lfA1nqfE1vB
ALuCokk4GocLm9nT7BrkCaoHwL5svGC6eg0ifm7nlZv1lIzCL5dHwMzW5h7KejLg9cnp2NLe5OQZ
cwfksRKvu6ljJoVfN4IVKbLWnA3BpYlBWik4jeWdpNXEI5RI+lUPl1HEQV4z3AGqFOKN7kFLVbAn
IOEHW7SbVjNGq0NugDk7wrILeIPCHq1TnIiu9vdJKDoepFkI5riXES7x0uAis3Sglbxp5BAje6Ej
yRsGp6Gigb2oo3VByWAJCVSWYz3B8tc3JTt+6Z89u1Bs83aVyzR6cjD45mA1udvAXLU7r3ug0tVy
RY49tvH8UY2pueElpbAArSorzC+vDyBsanMnLWg5wD0bF3VVs/Y6YHpiE1iwENxdEQ6xt/e7ial+
vfPLc8MwzizYy18UFQYOz+6SDdm9tto1zE8B8t2437SqT7Nigw2FWe2X0TViLiVt4SoL4vQAt0Tg
9eTMLh+YG2Ktf34OGOLAqr3O2KlFH8Z4iFQ1v8xj7ukLzHpzGbxPmPQNxFY+UFSjWZKQm8yTh12P
QsZd0brzjLnd6/1Y4H4T9xy/7mjFDKSH0VO9w7cgxJljzKIyT0TngXmEY567/JKE2WeELIVc2LkA
rcHIOsgiOP1X2M2KD9J5N7ujn6E0Ziya5tR/H9arjp1v9BFwennMHHQv9I3A/Iojhr4VNph9ZiMR
2kYueNH0X9UaCe5pAOgG3JhlaftQEpHtYOcK6Z0vclNXKUahMMQuGxhiDVw6MgmvT76jJJHfTDT0
xWcbTJwl912Vmj8BMlwZ3LUGQ8wOPUEhNm5PyqEF6ml70PlNXduODrfaGWXmniroIby6smSpeOsg
+1DxjoBjZxMxNw3crfzIC6whXEdmp9HJgZJl23dP18SlW+jHSLrAMeAPSvr4pNCjN6DD7tCOwK6X
M/l9y6HBOMD0A7SKgsR83+a09nq6Eat5Y+aFMuF0QFuF8AF6HtCGjSeFE2dnreGXiKcEoTR3vmdw
F646bkHt8jAAKE8Qeqwm5eusDeTcj05VlGNxq5K+5nxi9cwqrvNh8rItaiNu5m+9idQQPpvWJiYY
Kle63l26xmnoQXKufZy1ILdTf9+hHmjx9evbWxORcEy2a/M9OjpEmtchqwTIzmf6MqFtY5fIJQ1H
qu7mflS4jAAaZ3i27fLWG5ivRJ+pxkT3SAHGRNHBvAh+mRHnEGZdQirk/IlLbuzIduD4hBD9nX57
PXW5JKCnbizaF1G5icFOst2OVAwI+3y0erm667UKB6J2Ci3BX1tv18IkZfgy7QJfhSuTLWN1SEvW
TLftI9uLQUlIae6x8kfQqzD1HDoCuxQseVPs27Dp0682QVo5bmo/Hezv9SVkdpbe3IDrQZK+t3DX
IeBgOwNoscH42KQX0N8bJhqx5sAVFOYiX2TgmyqHvlw4m5LZnoZuNheQmzjlhf3fHKqrAsc89kv9
jd4UoUmK2jMFhcujZD81T3TyrDgLzslcjn27BbBoDnjJ8EFEm8N2auqYjWzNpiCw5GosVir2/dg/
ZUvSmoDxtf6lQKzy3eS1JFZiDlO6d24zVD4QVgAsXExYWObRtX1oMtDpkihdM1xCPo8lY/eJIrKr
WD58oQ5WkbsvK80NX3ye48XMz3IWZi51aWQSWNlr0Se0gUuazXdFPqWDReYrCjhL/Yb0F5/OfXwJ
9q9TM1/ChAP4l3G4pqn6cvC00D03a/ktKMM7y53kGN7GfRvXUFQuebTOogghnbWOExqGGxlUMRJM
LiwPVtQ/qyLJapvNYaxyxme4FAtb6rL8q6OkaWYbpkes9bZJCvMRQOQJbldrp02uDa+DFAB2cOKn
Nc4vVgvjxFfAddm885GnmGtFRbV7rXSuOhUcw8d4lG0UTwPlxsDIatydjm0QWrSbCnYp5lJDqMu5
r6XRy3PzLyXDHpV9M6yLawoOWOZghXqOxaKhF1qZvdJCnNfZYoaDpTYvEUkvunTOLgo6vn+McHHn
C5IsHLycaJkNyx7eismurpM28Jqct8OkugAyWlKz34cbdJBVLMBDhppjQhgyjx+PZwO9wlf1dXGn
Scxpr3uDIGwtxd4dOzu2T0TXHZujVy0hP65T6hoxl5dMcvbXqC3OfphRJwTXbmq118lP28mRL9d1
XyOSzkihcWDGAXtQvQ4HUhYNJq+2K83zXBrXZKO8lc3SWca1U97Wy0I4roDZzIHDJSq4j5Hkm4Oo
13p4ZNkVj2ekWN+Kp8vnptdkCIs4k2BctyEbSDVf8pbcFLhCgH78KCFvcq5r1VFfZpKGP8vluKab
QIbmruaTiIqZ4dVrD+4CXzO3D2Hhs+/wt+ucC/3eTbmEsMTT7c4aqCSMt77F7o8MMarpLVDJPJpJ
bu8FLEHQf7grVnP3edUzgeExILpnmK/XuyjhOeDMcb1V7n1albG4A5wnwh51dQtdkHOHlNYoDpUH
IS17DqAXWuW3ZplalZ4z5QLPfoxnEPaeASj5LH83h3TuPIRdP3Bl19u8TuHukpaqtjJ7tq1cZEHf
jHT4/O9tk1vrsGvqyNQiryWM6/r2L9WZhPcMY3V9guihY8W7zciFg6f0tTvy9xXMX0vm6K2Th1E2
plOAXmsUOb/X9sKkDd0asF98SZ/TSwnxugMuxAU81L8/JYbLvxYUXVYB1XIKKOB8Itv3fjtpZbuW
Rj+Aqsml6tBiRcwwTpfZYkJVnmF+aRvMCuWM9Xm8VAOAtK2ZOMUKd1H4NgBLvZ/k02Fo7caunHXv
bTqvLHnThsNC//pGpfij2HtUb82/LI9XM1Noleze1Kb6IuFNYHVBquyj7a1e/L1PtROOW7tEIxK7
sEspLOksU1+l3u1wMO/yKrx0xVoyJk5nRXUQ8dh0CFKNkPa15RCscAXy41gIE20immPm/bU25JXQ
JXglXmbJtUIAjGDIukNqITJcb7y5NC9/iCtmZZnokX9dygarN5m2Tg44Ljzi6mdeaOtfg5a1luYV
dvkd7qhANvfxqPvmpw8Kmoo1Qijmuq+xGzEfLTcS2tGBctGGK/aP16IyLG5zqmwBSBO+QaXGbDDX
a2qGjr2kyjwTBjSeY+KKa2g5w5FkyPLLm19X0uGtc20FoVAzc3EBU27Ojo1PEbg8LqilcRciT8yL
7bqFXyOG2kd3jRaOL3KDwqrZrb2bRM2dVPv/y96Z7caNpFn4XfqeBtcgeTE3TOaizZIlL5JvCNuy
g3sE9+WN5jnmxeaj7O6x5KoyaoC5GKDRQKGqbSkzmVwizn/Od+bv74/vfruB/LilsjI3edNB427f
W/79Sfzjd07Q2/iz3Ku3t+vC09muxWaoFPkaS5alu08HoCAhIUfSHF1slHWOK72Z600iS7Ls6dPK
djuxfjwBfnxajKybpmp/X/op2yvh1nUegmJ+X9fcCBBfWH0aH39c5U8X1v/B3P3/kS8RL8JPt5df
iGCvM/lf/9lmcGMZ1xM6Onv8j388/cj3ubvlvmI5sM2L2N9RJGn+a+5OWxl4faYZxC3wLno/jd0t
5xVQVLq+LKZ6TBR/ajJzX9k4CfExMkRm5GXyU38DBiY2FNlPgxxIUmx40KSY23nMsxie8uc/T8Fx
2QPsIjA85pmejwtqM8K7rczwbC1hErzWvqyzaB6zIr0aer/nsdszdzjL5RyQCqdkUGA3E+1bn6UI
2jH+n+k6pKAVdx/R6a1JfWjM4Fz3Vp1j6abhpFT8RGE6tFpo/CU4V4wMkdFv85O/bPt80glKXLF+
B5O5SGWQIc7MwWM4bixWpMTQp2D9ciztlOOS7BSOBRGgwyxDcBJKzxX9zMbH1WDyEuGS28poPQBb
sIjkxyJn58iczKYWsBaV5vex26CvayLEjgVG+vrkGn1a0VY/VesuT+w8Y1eXh+CVabci7c0uv48Y
8DbOwRmFEnthZloB9CzEcnJBud6HfmG/dlNXWfseJ9p1u/bhJ7ac3r2SffCok22D3y3ekEXUHdB3
vwy0QN2jTE/VB2mRzCM0Ms3V1WKzyjqfUH/HqFZUzMeDh8/ojMzMou6cld0VGVAmJHsQ5yFLDA0c
AixSmuCc84bgveJGZd15jMXWKy9vh8tQJOCPHNb+mlxON6znJQ1p3XXXJWbJGnUI+kgLu7iwhTM/
jTBnAB6sZA9NGGA/RSiok/fEvkf3MIWQIE9dkvLUk4yWnX2Tdc3ndqmVtWEl/C+pQLbcmfbivp8q
r38ws97w9hak4eMQNBqamK6DL7APVBvniA4doVzEqh3MUuVGdeBVyKesbS9yzzPAdoth8Q5tLmjf
LuDYMatD6PKjekD9B5/F2zp6HY2vUdsMxGeUYTymI2NauNVZdmElXXpr9Fn3jX6Cd32GWhWlnWVS
LdoHmrB7HtBqAmQi4wAVzaEsaXIivoVsD4bBdj7YasZUW1BOvmD097zbwR3BnyAtUpicpeUKo7QU
EDMSe+oI1M3V1tciHFDUzVB/YY2cIew4PZGbVXjrmwZuGu+N9Wh1sB0F47KsIYJCxzfbrykxzS+s
aetrn2H058zEgnropJrhN4A9G2MxJl7BP7PpY8CV30Qm8meLkodbMsqIyqtomOv1E9sdfY3cO8io
aVq6oknoB+xt2sRj2ZU2kClTVjOKUGHLrBGBnWCOZL2ysYOmBSdmxvjmvixk8qWaCCgcdaXs+sLD
Gas5dSvd3dXSdtOY8R5t2CP4zhsr9+zbZNHFpcWKM8G1V5iPTTPa60FmYq6ijqHnfe5J8aYXfXiv
0HrraNQMJc/IT/XqjNFhdd0QuC5QrOwEQihVzTA/+0B+tbsFK4fH2AlUTzmt1KQw9Kkiz1GThMUx
l+8mwo2EUux0Hd7lqpQPQ759P2FJeJqiaivAL7dMG54jA34alWJWJXiloOEmZW3IsyCv3pk2r0bW
Nl/er8vkoONWXSs4D8VQ3LYYFpPYMQ1B0jNY5cm10waGtS28fi8J7JZ7LKaAaoZGAZtyDKgckWoE
ceQ6cxFwoZFKPIwDMPnICAdHx9huK9DTI4Puw9ZxiMqviu3TgQBS+KAUNaYMUbKrzqBUZAsJ4+C0
1kAncdA6iThQUTw+GKavHioXl3SEEUDDLWhsybCURcJG/QjgwJaD7OdIABO4Lrt6+kwOuL3QM77w
CB8yBc7FomeYQWRabjlhZ2u/JBXlruxgU/hiACfKONsY7bHmgqsjx1mpIErcgYz6IgIy9L6vdXqd
pGZ61hZDQYzY9iW2xwpjxJysAz31oOvpouMrCJbSqEDuNV11layiVhd9VeY4LJZcDgjIAISjgixy
dQiSqg/BbFT1R3xFnBRDJueaZFHo33YJzsXI0yIVcdnzvOO0nrMHqHiA7tquNoN42/q9xYDWdxCW
HXWeVLbV7QsZePlOujrp0RVWkzwgG9EWdDC4nKg3qh4SoFUaTQyvlmZ1ldvV+6xLaUP2GVdhNOcf
pKBmU7+3QeQZu3aArBWNmVmnGD8q7wFOHmi/UiVZ3CL+p/vG0qmOLPxwj3OYmQ0+XCt/CLxEmPWZ
O3U0hL9PBP4CooZpaz1OPRCcYV2RPmx0QQK3RUVINbOLb/lsMx4D8/bOZpfwUA5kjVODe+EOzLF4
tDqqzDDEmOb7WTGTYdzUqm+u9FLc1r66KGnj/phZ9nAFPR+AZMr4FzEL8pCKm20IzLxOWcQuV+sD
8jrW98rfcMgTP31PczvsXeSW9bZga/mtMHqEFXDAGcYftz+y8FyHXTr64bVLbfIS5aZpedHY2g3o
vCZV5LDS0TrzBp9zZpgKBkErFw2G62EaSYJj9n5bYPUpdkVLODoqE7dvDtSQ6yF253YivOgV5lVa
NumXDgJVEM2NdtydV5ZL8IY8vYV2nAnHoTuv1xKFBhEKdlVeVyQEXAzEzqciNHvcwPPaW2wCbVnN
Nys0jJkcnJiGAAUb1MOlgNyY82SZ16R+K8qsL2IKi1zOgcKfE6gDRmtigZFo4GcL007zTbuQHN2x
Xy+r2PQFDKJCOPoqUE1QXtT9tv/319z6ApRlmh4tssPNpSphtVMkkFXcmcpwyCh1IJi//eSy7sol
dT5L5p3TzmHMhexvCbTSuAGkCNZ57s3kDL/DQK54xRuBfN3V+dt+GWsVl0lu5ifwP1JAFeIub0F5
XjgwYW8vfO1srJKPg+t2zt6c6tA9KYZAPq1jUJ/cgBsXmM360HreaH5tCm5jT2NO87iwV59WZDrP
7fF4BJUbXIZZnyzf+nA2i9fsfAWBc4eU+xXEB9VeJSZIyrM0LKzV21esLXANrCYQqEM6Ifxd4GlC
UHdXmjgv7dEt5WfVGm0Yp/0MznrOvQp0oJvwRu10SKbTnAwusNFqlo77OMz9UJ7LYlyKG5/p48rw
MYSyV3dNb55j4x+bnblw7p6w6Tfi0AC4LXecpgqFitGT9b4zV5tRe+OzFOZE9uZ3wVPuof4egmAi
2/gP4WRZULy2sES15SbM7xEK9O6Fu0RBtKJ6ilngICFy0T/FLyhXIopRl2xkzzjmBGMWE9vNTjxF
N3JuPOUFvW/DV4Nl9FWwpTygWpk+SMAt/GFh97GPTsDAaT9htrZ3K4SDdYfsIz3i3X4WcNDIk+ig
M5w9IUFiJkp4Ul4afLCSQIhDIXvwlE1pNTZJ7gnZcPCgQHCqMzBy6cidxuAaTYnL3ArQo/bkVUm+
DDzrHZ7vdjPsyfOZ3xhsF6zgmd2z/i7w1uzFwKwjAq1RJLGwiEuyBhn78sgCgRRO85TIoUmcu57m
ufnOpfiPf93iO8plNX0YFohdu/Yp4QNOBTKk3oI/ul3Sb/VTGghpcQPCbSGhXifEHvBBeVC2at+V
iOVbrqhrBPvmNtzyRtZT9ojZQ/rBYGSud8NTOql32hyp2BtILY1NYaY3zlOaqX5KNjEHA2noTlvi
CV4V6SfqZEhChU+pqIIyFAAuT2kpuIAkp9RTiqoI1VJy8LZ01Tj4kCBzZU1GjEWRqKafisIDMboG
tAM8JbXMoUmTXe+2JLhyvdQMuZ+SXROGqSUyu3D6QgwIx8zapeqr1BmglSapm/yzLoG9MvCUBpsL
ZCpNETtoXLXu4LSQVUJl7UULvgqhaYYB7vnaGrHC9KFXxr4nUVIj4q9Gsl9IU9i7oqh9/zrgnp+c
r3Wf0y/VVnP+wfemeUh2dQuWnQEOi3/3LUvPnHJ02eqqX78bWf8PtIP/d5Xom5/xz337F1/r5bl6
sP397+qBa73aFACXLi2PNT6j6n+69h2HP6FdiwQjGgDtEc6/TPveq83kTdYQWYEJienQA/NP0777
yncxCvP/mzwYfIqE/o58YPEiz9QDd+uHBBaOmwUvO5rEc/UgSY1sqejahskIWep+tvKZZ4tDHH66
D/EEerdh0gOaNsYh/xpywrFVI7tkXCbKSHCKucFqhEfT9wZCP0Vi9cvDT4fy5rsj9c+j0+yLtswl
Dn+aOXzmSO5WifOTvGFLX+mkGB7nVFhqz1kPuZAiXfzS1jxo//jXr/bSFQtGmMW94wQO6+5fIwWA
QtrWHYo8yqQlY7dby/d6LvSbv/8qmPhNOnOo8bG8Fwc9TZfCSW3Q0vhiOGpV3p2VtT/+pm3subE8
wJooNtmEMiu0csZGm3D005ELGHFIpqQAU6wqP4x6Ml+HczqccFjIiyI1wr2Z6q9uJ5fffLwXA4Hv
L+zg5mLPCvE+eGEthis5dpOruPsSmzsyfpjOWii3B8bAzW/M8y/d00+fkVQwQjnTgCdt7ufPuNaz
9pq1JQtp5fVuoL+PVVDzidTtN9OprN+MHX75YAHNnVvsHLUN1c956dWuMsCUJuzgYpEferdBD3ch
rgvrx630T0t9txPgZ3O2FYB3oPTbt0IKsujVfP7V5SbzB7cBFpxYFkvJPMOa5U7uvhEwGDzWdhdh
myzXf/OsDBAr8YPjomFPyIn5/EUTd9wgL+z+i6n1q/3KQu4bPuP0d4W5v1xj2+uIzXgOPgDH2Qv3
Pa0aVD6SCsZ4lap7aFoqkpnOP//1p3kaO704hqQZsNfzP5Or4cXLeHnOeNcOtjRlPxA2BK+Uh6OL
u7J4S4jvio1gXObuEX8SHtf2xOlyKsAtrqa6WkJWKVarAK+sN3/9vv7o01uBa1M4iWOCCp3nRxlH
Ua3AXyPurV59Znn5gpjDEvCvX+UPzlSKIbxNYbbwyjzd9n+69hGaqmB0OcbV1E50sFhqBo/QAWXf
ldTz/GgT+dPz9ZfLkK90S+CTTtseJ86LU8cNIeoGOYqlkUso527w0RqDCyBQ59JT8jf36D9+MYHu
TmaCCNiLI+gpHz0eP2E0Yec7VavZv4Fq7wLXMBx7z/q2+d2p9OvlaHMVWr7DgxLExstOVTjCeTtZ
XI5jODWvc/DuLFvPQ7oGdoUjInM90hSVsS+fO8yLCQs6h2pEf2waZEkQta7k3VIn+Z49ffube9Kv
5xMDWMdDkeLrdq2XZAKxPTd5z9RIyY3LTO5tZ8MIOvu75xOv8pQLYl1CSuvFF2wlhKF4JaT+zhQE
/HUq53jMy2Q6yiRjKvDXL/eiVJhzdhsrE4vi6+VuwIF/fpU4U2I2tQeIS5tY/MlsCIDzilq3b1hr
XfaojpSb9JjnOxrHZQCqM6Bgi7gaDUu4xH/Db/mjg+yAVWHBRS2McF9MmylIpKm35eNXoFy70zSu
w0ydFpVWv/ngv3uhFysDRZjfm1JeiI1CeQLinO4tq/3d3eGXlcFWkk6UkEpwU6Aybu/ip7uD3ZPH
ECNHt6Zk1IrJgtN32ieOeD/N+ZCdoNxNy5nLVmKG4cXk4Tef8te7E69PXbSNULTdnF58u8oq/YUx
As9R3wBPz/3wUElG36EejdNfn0mOafNhnj0HtqcA3xmIEF6T/3j+Yc3Oof/SSbGgskFrTqU1JkPk
4r1Crpwg/2/1kuFb250rESWq8ylhm2kN5+nkWeGjlVjBO5Sc2ggiatzHnlIyrdYF3pkxBuoz6/um
/kKyH3MmzJsBzoCXpkgZrLek3hU59TUPvWYPeW6UHUMVbWJI2XXYFYs3xmSVoNnbcjFv0znjwUPt
WddWkexRqI5mq/GiR8hdhRFbUHzwvyhzfU1wHpvikPOeGG2MbX8I7aHp9+MsekL97ewgaISGsdND
nj1KA39PXANUEBeAEsAzBVbF+K2b+qI4dqEGeYQyqQT+vMUZIUGppI17E7PKsQ2DtjnnOvc+siBy
qsuiLVvkEuETnHca/ArUGDvjtKUDwVlvMmHFlkJGqczsKblqQWnI8k1qjEsbXlAx6rb5Q64p+II9
W6YFHqQxrXB+nZYQzElKP0i74eo2wN5w5quk/+Q2Tn+jqzJ74wfaB4TdVWqM85aU2a7JXL3EBfLn
XREWjTyauTaJYVFY/3Hsq+qRsQ/aOW4Oa4Pn+4gGmEbCm2L1k4esyi2e/oA9ZTRwtWXnNmn54AxD
N7UUwdxmIs5mkFibe25Mz0XiZA+jIcz2Yq1ZRKV01y0O7WSsA9t7k7ouhACEvYfOKYPVj1GcYBPz
yPAMDnAKjSmZJLCiCByteyORXfxzgjAb/aJmmYX5ZM5FnAdJeVyXUumIntRFU3royE8NaZUlSjDI
YSksDCvdh7LM9EU66uW9C31yOACJrsaYoh2XFBKp60gCZGSrb6mJppC2qBDT8cBac4RVXymCeMN8
i8+YJmfDWoLrnLHJG5oLgVOtBYJaz+MVQHbcTrYugdtO4PCvcp+27DCCu95CEATsITteuKxLzjgS
fSCzKRmF2N5jAVblCK5lI6uSygizmPWQ5b+tHVodb6cqhy1SOUMaHrVLsCiMwl6O9fuZfARACtmb
d0Uwi3Yf4FQG5EcQxZfngA6MOrioRxLW2VnOoyo7Y0dTi1NltBBapnQoqyORCfMGI1r+eYKcnl4p
8rxtXI/lNh02yuB1anUlOSU2CZLhDBjrHbf+BpFZrrRPesuUGAhfXfrVW/BZ09zSzeG+rNlj0Sbk
dWac46XbJtLuGkYKp2RCaNQQSVyMusbtZ/fmcEiblSo+UdczUi38S36l5dLlkVOqXXPCWdA/bWd2
51hPkK9PIuhtqqW6YL3MjblTcDtQ2uLRDb0W9F/YXbOXo9oG0W+lnly1jDEbfzPoUPhYXoqKPs2o
rxmBxAkKUxF3tTORe6sy5hpJCtt9J+aM4ijMzusnK1y9D+ViudN+Jtx7lklcBjFZm7wgOmDoh3Sa
pvABVXDtPrgJmbu4t5PiS1MGFlfB2gr7KKRbhxeqVZ5zHrTMrffMQqr20IqODTSKuUO1Q19ah0bD
0I6ccG7I6Akz/5IGCNLHaknNk82uo97rvCUj0PgF436OEhCNDkEV35JJzGOXIqyIyOeCXnZsSkC9
Bzm5v50WGaXGFvxrVPb8m6JMOdhNDMTR4hB4HVw+VnXPaGCtoqmydbqDvshdwkmdLmVSMY55VNB0
WuyMXhE+VGnh3cqhLsWuFA6tA2KFLTpDskdYHglAIvmXfbPc9cKCErsLqr5xj7ad1lrzK5jxHAgI
me1+GEvqhqZpzq4NBF65k1xna/EewrcMihOLfhaxTNoxdPIttr4z9P1XP0+89gGaiodDwSJtki6c
i3T5HgbW8sMNRSr2mdGt6uMkc7yIc+LVOXpgUxTnqcIrzR2nnJd9nUEhRO8TIZhDOHDVRLMXG5FJ
uscQAmHRfF8b/lv3+wdLz59WG78Yh+7U8PjpOdFs+4Hvwp8TvOIhQKDJJbMmfHJr/xT+bOsVW2wK
k7dAvS98j+XZjxZB236FmYeZK1EjOnGtjbnwQ/gLX8EMQ6DbsH4oDwI552/YhrwXyyJ2TiQmfXS1
bV2EBBm+2B67QVOgloj7rl0H8TZtRro6uWzy3GwvycpSGy3Nqc257uu10+1HJkOGvexlQmrotOD8
N3ftqpKDMOewoNOiok+DSakbpmt47NwV2GmiHfTp187cYEU90Aw1sOtNvdwtGVsJuzsVVTMw/Mim
vI6NBG5GfjUwZxdxl8yO/TqfqUbTsC0zoibb+FP5xaERlZUeeTIF4jPbqnwpDgGVoV1/mALHK/yT
X7SgjZqupHuUyzgVe9IgoQsxcs1I6GE3N9UxUELhUcmZLsvDwH1eYn6U81QUkVHk/nkhDLD+e0Zg
dhu33E26jHwh3+W50WjPe8xZAVCb4bXecAA3mVngdVK3zg4+MVTuYSAtifANM24Hhb+fjVlesxJZ
XSyCO1+1Fu5zzpCeFjjdXzVKrg3VP9PSAEzu8kJ/w0ZcqdhZvSpVZF4ko54c/HrzWkjmbzUPH6+u
dyuOSgxSczky665ZbGO0aAK9RpSqBcFZ3+VB8W1Rbg3DNqNufbgwu2oo9sZEiU6ENYkUFlKo+oBw
C90oaI3xjJk4KtosTYanbVk2N0Mz0ng1h+5wx9flDe/AKPXORWO4QMdZpQzO1cwKJIubgrh9ZDdz
cpEPkpIDHDNGf9gyGlu1Tbni81GM5tpjiZPxkQxBCMMuaCE0FZzAOqaItkgjkOx9fV6ZGGX2qcVf
lAm9rruGAUew84GyA3kuHDmce2IyPwTmyETRzaHLR5ln6d45ZMRu3ygMVJBEaTigXQwX+MzKtg84
mDXdyDXLjZUPbDULn9If6zWEeVu5fmx0QAX2QeFQJVWukHfmuJYW+HcsKeR8sG7QJx41CuIvPjJt
D8G10EWG+cAG4jADzFXZ40Qqbzr6onYc82y0vNn5BFOpce5NrSQs/rExtMx3IfUM9lmtutXJjyPb
gonmllbZ0UBzJA47nMl2PMjMua55dib7dg2UBKgneVNrpjQ7YhdgAeaepGx31PXp5UjlsWcTX8vT
m8HyukeX3QV7mTxYemwhLC5ZkmkTV8kisj6y5ChvuGLn95y1HMbJ7GoY4MQCSTgGU3/d0ndNCD21
+cN8TNoQ0iex6MNmdXkIHXYre8JnCf7hETqyJAb+scYnfOcnq/txpb7qvW7aijaU2akvy1Yq67RV
L0+XQ0qMI+q0TYVCh+IwxTA50KjIjnOylbrcNvktVtgorHpnjTEghtk5Xo0go3RCqDPXKwmTsU0Z
b4MqbO/p66LFGMTbZO20v/Cu64QumG1yNz40LrcY/BlLOZ206S7qsl2N9eBPBFo+zqmJhTrqXCeZ
r3usmz1xfpkSTrKnCo9DSVkAYGaRieHArWpxYsKEXn+nEDHKq1r2VIgV06qqkPBk7VEOyagTSyYm
6CqfOihmlr9+AD1vbNa1EA8PRsMJJjEX4LLS7IsLqXGvmHzXuJg6m76X2EHGynbjqj15tMMu9RlB
Qs82RzYjptWeMUWnIIPyAQcCamU14oKcn9ufbYGk7gr3QGBccN2m/jlCfB008RQy7NwZvjLFzrDN
Nlh3fTDW6EalGJX8wjwqHT/OBHVU5JGYAP4I3YyyQbYx9pLGpW7xcUS2MS84CFOXmeTn0KbppTir
gSnabJ6ZneJOCKdcyHer2XnXmaxY5ffSd99taZXyUhKfcY62GNv2qMthNkV1T/aHGxnIm9pZql1q
rawK74TkORG4FzamCEhmQ0FtWlcUxuU42Hq4ram91WdpCtUiElww6R0NAWzF2hWnTjw7GWNTtrp4
M/20H8ID7nKbGE2PrnUrq44tIvTY/g0FUB4mlyGhvc6ujHw+hovGhEHErXqdjA1t3TXB8k+BSXfm
oaLEqY5sM63wQ8BW5sDBsOai2k5JM/OoHQr9DsmvgwJSXnmQ4MmiuoImCaNxIGsCZCtej3Tv8jDt
vJ4dNENB+7rvyoS4OtYykP3Mq28SlaUJmyuFBqPclv46U/TN104IfS/qdV0OYZj7VyM9nFeSZ9N2
apjmeSUrwPfUjIb5aS0SSIp4PVfzLBMdT0/Fc9eOmcmTDfANJSSVFoT72UnocUlhmPbjJ1r29KMM
cQVfGa2NsQIWuYb/l4dQo21Gc1Y0EiTglCEg7hCCdM3zaVF5S/sKDwBFArtLGOkjuBRRw2YF5xVj
fPzDU+BlceBL6yJzSLlSEuLhePQsGjHmlvbUQ1LrlrLhwt/cuWAWNwKgxrcEwLI4dyF90Se4rg32
QE7XUwHQZDrIXHsfNyUSLmtZ+LrZB75FVHFWAMNPZlf2662AZUIpKCOWIyWdQp1zQs1D3IQzgaG2
ncRdYDYa6Plspo8iKRsUlaFfzm2qgYIYkkqgDo7WY/t6qJP2nPqLW/qUFL+ymsrXYUiUDuTiUn+q
hk6/nYxOBPt5FAl174L+G+eKKgPOsUzW1vJuIfEJbrHLEtL6nW1fu8IleN01uZVfo4as6izvSQwB
OJTpG+4kzoOj8DicXNfLvnp8yxzQKnfse/yZ7vCOOqhwOJJEVzXlXmFqn6P5j+aRUWLTnOreX7kH
kT2j3B3uMUZmUTXaeDN7SD6PWU09ybQTvU/RxGSG61VCn8XntJnlXePgdKAqyTK/JOQeql1WDpQc
gSephv3Csb6FXY/zNmFQtD340vatIK38yOh0wF6VSrKC9GiuX8qZ0/3gexVE6oAUDtM5+sk+FTOO
eSoHUkZpTMidC5OiN77hbqlxOrKKmfY2HvozsAYSMEPtkmTB8zlepdLqUr43bb5r695iE8/2249k
3rNOpKTByiLq/xYyfWOXcTvu2b/vIGg1nxFa/D5KzLT/FFqqPxetg6cEU9WtlQq6dP2FEjPucmq8
yhSJI6TJnmWWG0pR77O+J+1R84Q963Kz+jZ6XnrZ+X3yjXpL856MvauPC/7cI908wMlb4iBNRHVc
a58RqjO/TsMo4NV7TfIe0Hr3DVyNSj40be4UPNl0Ne/DsUjth7mk3+atEqLwaygYQ+0f7awF3m2U
7BWc3wyJng9Sti0AyQTm3IJxlLCZEz9XRsOxoWuJDxWlja1w5QS6LPfKMrs3mV/0+HsbdqF/9zVd
H54psylwvaHpui8GCTY7pjHowM77VlFduI4OjmsBjn8BRLHHI9/tf9qR/YF9gF3WT+ovn5HXg5dv
IV/wgsw1n39Gz5hzHgrIB2qRbwTPW9oRaXm0oDfsifFvllprjO2hDvcOa8S/NVJ9evWNFOhgX9gs
BS9nkFR5Ln1qFayet5B7SLEPuYn68a8/4nM1fXsRBiR0z8N5FME2vn3+EfNe1+nMzTwyRlfs9CIa
l3swJVc46NSn/81r4f3CiWE74UtgW2KRgG0ztOKBRVfc00f1gby6eTm0+dD9ZkrwYoL7/YO5vFCw
WTE813wxJjCsZlpJZAr2NNx9xOLXrFsrcz21lE/tqr6c9ppVd9zMeXPuV07w2QAxt0+dhgWnRmLm
ueN+mOem/6RJW5yvBk6037zJ5wObH+8RfwWOOb4CrqjnB3+UyKxUTQp0vUAh/GQl2ZM8OTwd9n9L
LP94kjj+3Fp1mX1evj4LZm2SyHeFBeqp5dJCEBL1wLjEv/5TYQnhwpOFAuNoA5MPsXj/S2HBdYW1
P2CEyeyLq4ZzqlOkjYh8obAAoCdGtVmitj/9OwLLi3sr97fAYujEBi9gice/PT8vusWpupQkDLkr
XI5hT06ZMiUju0EObO98ogW/8RW8uAvYlGvZm2UMVD46B9fL8xf0utrDvZC6kZzLPG4t14gp7vo8
wmT4fjL+6bDffkJS/s9IjZsN9Q/41UweH67Y2IXPX4srlpxN3+PgIEJPT2KpBSkBEvpUv7GId56W
9CmMJosKMxzEuOXjoDIZHlmHiqg2UnyUpX1BVxB3FHkCgLZt7a2pe3Q66uBVhTRPO5Ayffodgdr4
RkILojHJLO4oNbob+sAzDmUwO8RmB1E6lyEZkOYsLcOpZBOhBzaqRmWpL7NF7yuNd5Mvj8JfWbKz
hJ8Vy6Os8+SBbG5XxlVR4MAuXUDXO3BDlfs68Yequ+FBnNn73tBLcZVrOX8ZdNZd8HQHdl7ls3Kv
yIz4N6zwkiu9+BnrHZIdGFOpsYw8u9N02kDFWrktF7nsyIStYVGq6xJo0pVa5wKXPo/aLoA22nMs
Y5G0noNYbS0quPQqvyW7xDhpiq3UECCOVoLdHBhO7y9Sjlb5UBtp7+C4Naq8ucD3WjYxuyrSfztK
FyvrgmzQDAPcm1XQAbzCrk0fmrRF5y2xmSfu6uxXmmDc+ViCTs81CZ2gyPK4GWDr3zdpPjVXnqS7
+m0w0VgpkFJwj8NYaJBd3vvTXHTLTjPH6PAmZwmA0X0weRM0AWwirMMjwI5120cw6VHdD53iaeHs
CxPV0T3PKyPV/jWLK1Gx5jCqxi8Jo3jmICkvgFJHMsh1F02zc+r56w2bA6su4qzPHb+6Xgd/MG+T
rm4I3OVhvnb7RQNwYVhiTN2nsjYUQSCyRsvyhg+A/zHWeTd41N5UbocTDcFAwdhvTFZjiCiWtzS3
SPFddVNlhnsNOd/oDp2VjWwpAdN/YGHJSdSM3VId2BkoA/uQKerYyYaQtF8GQyvGo82Sbu1FXp3g
Ai7BbqYcRx4mBiNfKBnu1n3PVHY8rqZ25PuhrRQgP36bCVsVrzVFssZsZkDBQczUrIXHUFH+kNc4
L/xgKOJBhX7DknjqyWyQhAiPGLKzk8NWj4QCYHsg3lXgXPvF2PFtOjkHrAZz7jxOljfp8wmhR722
RBk4l+U4N1Q4LmNKl442FwPUgLum813u9F13Sppm+6us4XO2x0FlvxZGYVItOaeMFPYuSRebUENR
mKd80SN8eukL/dVU4BdPnsIQetExtaNm07baz90AzAsmTzafZb1m50gefkxI7OHqk+t5yyOearoO
O3VLkys1gMN4SGby6hXI/NkTdPeNxGUwHfrAwJJUW8euM1Hyesa9M47VRZ/spaOWYEGQq+Ik8xbm
0HbqDdGgjRoVFWmkOFTjQNclvPr6tJnwzIPsa7JsmrA2sXwDmeamQCPuTnqoprcFaBZ5ReRgDo6A
+wfrTs4up+/eIOOdk82k+OhEuErP6Q79xmvyh7k2jJLZO4mT/koEdZJH5kyS9bRVWsEYcG2mr5Dn
EWKcPDX0ZY3mDvQd7FhzbKckfazxH667FO3XjkRZIATZYSpfL7Kl12LGAXCXWeWYHjyhSVTC3mku
inUOGFStkzfuCSp4LGl5IFRxAYpyvuOsnPx4Sb0UJcaw54l+tL6UBJHcmXKJ+sFmtk5+vtUhXagP
C14v6zZBi0EAMQKwUh/Telxs+8EyahlyXmIiZ4Ym6d7LwFSStiNwKKhJXoNhepRNTVIjYDCe4Kf4
zC4jyQiDOMtouNPjbKdd1bz79/roexCdRfZPK/RfRlBvP5H+rLOvPy+Rnn7kh/vcfIU24HgYxhn3
4RFjmfKdGW+zRrJRWCgLwNbEooHN348hlGG+YhnBvhBHB5gNvryA9/Df7J1Zcp1amoXnUu/cYAOb
5hVOr8bqZeuFsGyLvu+ZQQ2lxlETqw/5VqV0pJTC97kiIzIy86bNATa7+f+1vvX3LkkR4i/LXHpG
SE/IuOYv+ZNt0uvtMzqvRW9t6SbbNQfEuDzqQuFJ1wKMzDHqNT8eIR1n6i6qcpAOL57KO8fA17uj
5TrWs8Ye2TynQFSnr3csk2NOFQU8dN0xLW4XPFb3w5jn4p4K87D6+Fpv7wnNLg/bQknO6fNYRwtr
0ymqYlg++zBddVlnowns0tOPr/J6g/n7jqiBSIDl7MSQyb2+o7DRnUx1NO5oUrRL2VQcjqB2hl8S
e8agw3KffXJfb57hIsxlwCyDBbH1c0fxhWos0YwGBidlnxjqJ6qVKBpJLowN9nKgBHYf395nFzs6
t1fqNA+T3lBHxDnF7kQr9Nsk0MnPo0BVfbKjffPGqH2QXOCwtXBIRFhatS/1cGFLbhBzJmEwZaVc
xqVFJO0g60+u8s4tcSwA+YBSEmmKvfzzF89PZGxzcbtBZCun+CSJ9HYLA232GqkZn1RZ3rsh5HWs
XxbBWrQljy7FLqSb6GayryxxZnIzHh/08MlH9d5VDFzWTBagXZBGvr5KyjpDdCBWzBoNzzbpbHLQ
CVA6fDwSnsXD/zptMNJ5OxLiLIJ42ui00l9fRoOLgxmGpKIkoCi8AvnE7oWHWIbwomXfkdg3t31z
VoKU+h7USjydJl1eie1IEmjsZnNW1zcanNPCyyH65mwrOt8GIUeVfsqF3bMY+ni8sNQHgdeOrUkd
j4Zh5zlVUVP/ttRCoZMogqeBrHgiM/W5SD3Zx853Im6rCUSOHs1s+7Pmyolhje+jaF7Wzq6wvgUU
pz7TTy53fPxEGKj4O5dDpmMen78cETQh7VfXmRLbRiViqpTUi/SygDJ7BU5BcdlMoUYZVXY/Uomc
P6prPb8SfbElGSr+nGWAvX4lbdNTDhkkp1uypGmT1SM96kH5ZBS/88EQMYjPiY+To/rxFBcgM+ux
RyUumaKTp/WaPNFbWmAqmI4fHw+yN7MpUxrCZmFxW9rbMmGM3z+iqEuyGITfn9bYo3/LAUWV9Jf0
6Dpnq/t3xM2/PUa/8/WAyWV1Rn+LuvzYBAScMSqI4kShJ1iROmPsNxFZvZ8sE8dXwRJjGARBshvn
8EW4xus3Rfp4HQFVWr5RwIuwR6JmRHGERXT18RN8eyEKYKwKy4JE7cQ4mnLqxGzIQMLxT5pReMAW
TFvKaMbrP7/K7w0DMnyG3vIeX8yhBcmqYajQB7KdUXe7roxXuGmjTwbeO/eicYbmxXAV/Y1DZSFk
tLmGBYQTb3aCA58Oep8qn1Rslkf/8ivGjktAoVxC0RZ2jzx6YrETdVUQEZHtNHN5GS3YCKXTpp8i
+6lRTAUVpa0/fnr4eI6vyZ7NVtlsPV/WPHYy5CM+4wGoK3VUok68Bj4rfcIsJ3bepnuS7+3OMe+N
vqcNSl5BpnnMNG3ukXAKxj8rO8MVaqqlu5Dli2Q9VZAKXqFvpNXJEY4scUMfbEL+4rans5pNj40j
BoCGRHfTAUW1+ASJOzVWvdkSU2DT34w3JhSc0XU4dNYr2AlBepAkz5QrvYyJUhf6DEZ4jDWF5AIE
ml4+WwaBubo+XEucxA9Bs7QzkQVqFZ1JH/n0iDJhV2tgW9wCqt/g5cTj1usUucKvSZQkwimDRpa8
Pwz4MYiu01OP49oAJYlFE9QLFAWwon4afsUbbM5rsglxGqCZKvEMVYJMQUCOS5Z7KGj+T9pAm8qp
dZEc5i4YHIARrGMPRAiYiVf0dqly7KT7g6AwxCUd+bVK5ciwHpEvK9Wtg/OcZPcWwa2OBD23isKr
YS0Z6SrITfg+qgMGwq0kAijiGEMimUd/ZM615hylXzQJWW7DvALjEKTjcMPBsck8IzOHyDN75KyI
G4bcbmhz2JTL/ZI+/YrG2WjtgkYP6b6Xuf5DZxCkK8XuzUfYSeFwRzvY/24VoCEBaPBpu9hjpisn
NZWfMHRo8XVZVt3gCzWUR6ip8w3VUC3yWs5+2a4wxXANlKMP9iUhfLCYSASfiXl2KuWWI+so6ZtG
4iuir/BBmUq63KWjld8qWFV+76LC4XgZDwOKL0NLkG5WuUVBQ9GygURk2tj2xoyJfw49reoq/ZDA
9o83JLf0D23eq+WDlWStQa6B4YcbhNiO3IKw1KeNYqbgraum15UNJGeEUaSEoCMAyBBrWwMhnOY6
qmI94M5uOjcH9dFT8QgY506i61epGkaml8cQFn8aEZK4kybzdWVvyyrq3UpNCa9WHLVNNwl6qAue
u4jvsUnSS60BQ7S3U11QXEEAnNI6pTBBaLo/WV9hoPgmCdhlfJ0pU6Tv86nkweZOWvX7bPITw42z
PlA32P8SQMQTxFM3xj1uPcEYyRByNboR/2isdFTO+4KIIHRByEMOoFvb+LTqukB4kPT68hGkREYZ
J6+7mQpZb4bzTvLFlz9pRZLbzXaxNlcQP0f00SYZgpeTM4T5GuWfQn+Vbin0D4IuO6oLi8I97+BY
0kPsCJ6oJs72AopytZIp+cAnztjbvls6s0W4gB5BoQAgyh64MMhPOcNPpjVnYRQlWb7GDrloVJvf
ilVg5It+ldCVRc3qPEtb6cwuMtdnySvdvixekQ+BFBa7RPEwLfrYjJDn7oIpJ2w2Gt1LNLT5b0Ut
9jTktc1vrW39t/RW+63EHX/rchc1PCpdNHNIdimSRF/6ZyGvQAU8F5DzqVUHznqmrTcMbq/VoWhP
ZjML6Hanc/rd57HarlXW3bguS825cYJFNxVQgsHuAAzybrSJVGHuHQNKwYWe5ptiSHuB1B7Dv1dn
hgI8nGMCACNAD7SfZc1O1QlrpOSNUNTBsxOOCztkRKjCuzQ1u5/DXAMu0HtwWSeU1DW8Q+xS1e2E
YNg/AxLTx2sUahNQNkqd2Qp1HKImZD2qsRtNRY3Wat/E58pYsGRLnertOm4DWe4jEhtzmASUhjxt
0J2L1AhmlJ6t4NfD6WbOLps4uyaNxB6uVBN+FP9vvxq3poRH5naaQb8TflQ1emZZqpdKqs7+ocwH
yn4MteAiNuFDcSJXcnbTfnTN34EiZEAYNK+SOmqSE9gMzM0kcRQghnRzQN8d26HYz4065hvyE+1r
npQG6JIozK/0eCH4isJMf7UIwPE3DZrkpDoDtfKYdPLoAKLLX9qEEzYDThLELsWWSbWOgMRHRQNh
47Y4Xm90nAPdZoz6St23mAMKEqaV/kwZ/Fzbtk0U9JxGbH/5WDInRVFjpnct6rSSqnqt3YxjzhkS
bEO4cMwCjhIN0VZiPU+z+b1k6SxduEARKhdFKx6yoiXdc9ZFRdRrVCChbDgJuZbSMVtbQsx3oIhV
faO1IXnxkdkOJ3wcEli9SuwG0Fd8nnUHOmw9az4o95A6MA3v0tYTb6yzhptsZXDbxQ2yviwfqH3T
AjHCXxHZT/UtP1MW+zpDocUAUmL5dQ6poQJwUiGqRk2blV5GDg45mnWHVqvLie55MPhj3Uo0lVXu
RSNgdmHdmYeVY3aG9HpoSdKjS6AF190IzG+tZwGJ81atoW+RAHTVsyZRrGaFqozeT2ErfcMATbTi
YKc5AbBqWSFULbRK6bYOFRV1Ax/bn/cTvFXgzkmhxyc2E0+0HjVjgj5OoJd8kEuuFeINiELDPqtZ
kzeWg+LorlOxjK6rVuPfB4xL/jmqizYH1JbktXq6sFzRg0I2aOxLGVREmvphYdZPQ+x37ZYoG5nt
AlYHfF9MzNFubjDNuARlaoC/mFvEznGq8LaGsAYSTzGHyZsbmBykncR4fqTvKCkyoCliSh1CxJgo
rhaam2GiT4UpJxuCjUpWI6vVnMELgWIRcJybOQsqeyed6FO9I8FlzFU+8JSzP+n22GpYmvtZ9zJN
dto+HlSbp6skAwJoHBzInHXm0KhaSus5SQVImnjX7GGiIugPiFCY7qORTdkUKpKSc04UBI0GU5zX
kfRjSsn9SEjNzLq17ZICjGI8WsXTxDRre3YUBreWUGrGJDOFf2Lr9DU3fPvI4hS1hIXKSuecwaLW
Aq+iUFR5g8h8Ay+bGd+Gqhj01aw3Eo0gcTzRGpfc8nyB+txl2cw3YoPvY5GT6bNWM5jJ24gUuTXq
tjrVA8XP1g7Qbn1dDKPeeb3Up7uu6ZUvqPBscwWh0XyyeWmqCyMgLdA/mb5KLLfmRzh2KBqMT2ig
5DdfUc3+ZgzHUdmqPvvPJUl2mtw+kHW9Htj63euJL39EUi3z04T+je0CO7KZ1nR9nA74AjvNM3Il
2RbmUAC/l1HeeABD4WvKFEen15WNcxvXaQgf0AkjUiyw+32Fhk4wrsVSyv5zrLVsoxAtRcUBqfO1
kWV6vUcwaXW4YURmrdLa4lBvZakewN6bpXTbhhhDnIgdXzqESHmTIgZ7NCx/iLdV4M9UmJhRVQ8C
XWsgMFdMa6059mhfWjl1nQ2c8MY6x0dirUeRQLvTOyihHhz56jBHWKvcQi/EjdkWJb2UOcm/k7mW
83zaERQWC3GteIlW0QJoRoNiXV3X6Lg4EwAcpRqj/+yq2tLcPEqXtHTsOLqL4a78Wg8JEEOTfCSK
h3niTF5k14gGhTlLktnoyAmX439iAWe3m8tOZ5CvtL6bVM8m9QyhViMcEi8Yk+RAmo1xV8JvdMCB
xulJz9nG3simhBraGsAuPbOIPmNcPAOmX53eOBjiYhUq0g/wJvZR8UuFCziIGZWUgiMoO4C7iMBk
tr4/nRZBDcePBjdkFASlxkw+3FBFLgi96WJGac9ePqmLZDNFTCarME9nubXHDASSYZZtcZGqUuRX
Rt/0thdyYps3NiJHbR+gxf3W4oHr16jXI/+So3YQedmUo+UmzsD8BgkhtG6gy+l7EnVMXIjEbt8R
Tj7exbPuO1+mFOfGlmjjwNwqvq8g/lIMIuuzGo3at4+Pm8dFFcp22oJuYbGirILf5fVhPazCklQQ
mbt2LsStYs7+zncQ6rsyi9Xb1Ji6m48veFwwer4gOisouIuv+Vm38KI60E+xBXQbluGYqukPTIrZ
ikMH++QCLtwnNYJ3rmVQM6JDAqWDLslR/T0xdchYBgJzWauAOarc3qTzHOxnM8k/Oba/PbSj6yCs
EeGcoNyqHdVwnNxHq5AB6iSi/ivJCdPZZEf1J8/u7UVgqSM4ZeewdH2s5Z+/eHZx5WSV2eOGyEK8
dFmshRd1Vg77j9/Qe1chaJSGFN8MWKSj+g0AOY42HHLcEAfgTkRkmgo1z7YfX0W8fTnL309JxVrU
P4D5Xt+MNNXEkU2Ne5aXVKwbCsi0iBVhoq1taql4dqc21YUfiVm7TUZF6a9jjnLzmiM7jXVtAtN+
yspUmXuc25O1D0WQkAZhZYQ9fvxb33siiDBtaoC01IR+9Nx1uPAGh2meu9Ve4c9V9o1SWJ90U969
iIafjDoqlfTjKqDonV7DhE41s+EYwr62rO3VVJaolz++mzcPHqc96xoXMmm4Ocf1JUhkfVUT8Ocq
aB032IzaxI0qW/FmY6iKP/0EKdCh7MQqRwtCxTT3+i2DhaVwJRG6U0Cq13OqNB5o1DukGeonL+lN
qY75y4DgJRbVo0rB+/WVNKO2IlpSncvgBR4wFcOe1Sz+EmGjOvPNiIjNDvnAx8/yzUtbJk0ADVTZ
lxbOImJ7+UUGdt1hB6Z5EGXAYdFAFxvNYDQ/X+X/pYX/seCZ/r2y0F0OKz+jl43z5Q/8bd5U/7IN
8GsLZc0Bn7V8lf/XN1dBWi3nK4KLaagz6P63b679RSOWP7E0LJ6pbfyz/22bG38tSrml3a4inuO9
Wn/SNrftZe381/ZDkkLND8MKzfzG1fjgXg+OuO7ICtPLu0ka6mVTAeF00IIkSqQeOMLswik1DqHZ
xmjJ2G0M33R7yzHT07Vx07XJ2pTXvX496vj37GTVTqnjaRFHFoc/0GuerVy18zWql41aZ4ciO6la
/7ToeiwrYyDu9eCga1dC+Z625k5r/bVeQzHvyOq5K8TPsherdj6ptF1u6Z5sHpWqPunmDKdQTUnT
Epw/i1htN0AJXEooa8uOPR/7vG7av3xE9znCfrtrIqLJ9AIwgh+D43Uo2gVf4lR31kbT7VHf4AzD
oh2fj3Z9JeerSGdbXZrBdRjkbtAPh6pXDgb8J4U9tsTN44qEPl4G/55Sie6qAg5kHYMYjqDw1hVF
lW7LHnxlNek2lOoJaiHX7x96q69pBzcUjcmYZTv2E7PLCs7i2WCcFZDH83qvw/epA1Vjc4+lZta7
Q4MBwWs64nOlJ/JgxWnMLWOLoyF8pMhedQjmVPy0Q/sE5xd15BNBQ5A6i21R39rOzxCu0GxiIxlm
56o3xHkrKpXNcxtuG7/1iLE5I6DmFkEg+iP4bnTi7GDjSJ5KLgmxxW/fhb/CBiy+MFcZ6YE4GuI7
9HwbCO+AX+IdoA3wxdRnqKpa1ZkaRTDH4+CgZKeagUdDfqUL2iAqUL7N2WPsjCSUnA1OsSdoR1/r
ZZvWrtAe/W7OtykU0hNSYxsAx4Wr5/KuE73rm9AQqBCGcqGH4u4KpHpTDebKCvw7kacrEUltHcp7
M5qXZK3zrOvptRhWc4B2coFHM9xG8B4KgWXO2aeBQlUxkCejMeL0qFL9TO+N9dQPG+Boq1GMa+Bv
JwVTZhB3vyo/ZUQX9WHEwqEW5V5nkJK08rT02xw721JB9PwOKmtFngstbPxxchw5eMA28e0zM40P
Aw7XitnXov6awi9WtgpxlhhFcW+qwVb0k0ceHx5pe4cacc1b9mKlBI+PlZMCfdgpKwjDqzm57HBC
seuBETVnnm1PW6W015oRfQFNvkatR4dAXGqG7qmUtMDdq4A34AY4OFLPbEPfA30Dgyt3GmZkSkOH
qDeIMFulBC/kzY+muGmsdaje+eHowrLZTz5WDgPWiXCafM8qCqlq9qZJOSnppnQxZ6UO8xRsivyy
o9inhS3jlNinwSy/6BlNlDycdqM6XHWjJMau+ELBB/Rc7epGBDc4X5jf6tWAdThSDtBLiV2UKwMJ
pBNlzUYdz2PibW2cpoguThq0PdbwpMz3nHq1AVZ76VeXQ5asyFBqXbUbNppymo/7Vl4lTQCoITO6
TdtdCmyUqgpavz2MxnANp4XS3yVBe7Tvl4SeOD+Nx2wXUef1rS9aH6wj0/e6pd4wCwyWyWNr+Rjh
yLT3x4CKeLlGpkmsq7nXy9otE+WiSL6Zofbkc5BaOgMdlQA/+upLvgZ7JtpTPObW4Fk0h0q9WNUw
16fxsaUmir90nYV8aZzzyQBsiAy4zYbWrfjMS1XAHh/Inf3lK09Uq0gVoAArr6iFbNv4Mo59pohz
Mq6cEwp/X2WUMrRzcheDR7Hw2dLmFu4v+G6L/HElOSV6ARfvIaQjhw85c0HqHmxjuODA7QGEZlqj
+6MQEoTlMd71hrFJJ6pAxJeMm9BnAoQO0o2J2/Y8muSyne8d+7ujLHh5nnBIIVqoa8Ydrhi132Le
8/nxhjCWTAzfs7L+yarnw2wrp/N4jVwR7YUK/PPS0Mubpo1WYVB/K8kVwI23S4gvJJMjN/dpAbnG
pWg+n9qiBm9ihOe1jNpzgpkw+lVR+tjI8AKbNYUvp7qwMueh56uN8vZSFZyHQfvB09GuKA6MDzVx
tp6SO+I0SJp11QdbAhKopy1pn20RfskyeUkSGI17aUzcWHRSx8l57WfTA7IMT63E3s+as2E2URlT
qSrbqD8vCnz5QHLiQ6KRkDG36q4yRLemNEZEXdBcVYS3eRPCCrdVrXRfDXR1vbjp5alehuO9SZ16
GzhpfavngkREFlmVDL9f/eBo93ipkl1NyDNdlgaieaElX+sc0aqRlQdfqiMNPvQkPnlBPfEd22bI
aDk5YkNMwM6o7B8ZLJwTpamDPaLv0iOjkNJV3HWHtLe6W18SAmHXC1GelEd6Jeg+8aox4Hv7PtSp
7YUDLhgnumsWH7Jg8Xes4VKmDl9keFaN4hbg/hoQAfSVIqAVbYs7IK/uUBtXINeDbVLPF/1sD/t0
JgxWNe7zkAqZW2ljuRnbkyAonwx1pOlRqPmjqErrgDVUnV3b7IRHinAM3kHw35NC5fxK5f4WejHN
uu5kMsLd6OCLruuVP48/gLHbK+7A2GjR6E3S3DtLZbm1kfyTM+AiyF9VebTGbUHRFqaSR2p6tMEk
t2qr8F7Nh6+F1O5LrcT3BHy+yEEZZNVFVtYbpWju0TxsoUuFK1Mb65WG6HET5NWuCL4AuiJsoNs2
1rwsL26pLn0v/LuhZyjKDugngTEtDzNS2t1MaEU/dyftaNpPULbqE1JYCLoq2vyu9BUbGoQ/rioJ
2Vx0SoOGKMVU7EbtIvcyzKa9bBVSIlCgG19SC5v8JolCzLFUjrqb3CjCtRFHwYMJ/VMyy9Y1bvaQ
A4fbgMYxC3YNpUZWlltOTNplZA0rifPAM7tSu8h9Ku8mcalgxBJrWxuTcWnXCeZJ5MndnV+aRrg3
W6O89EnZmGgYxiz+FFCjHUmurZcM+RbiT1LDagislCl0kafQj8U77yuFc7CUkh2l1Q1O6pLSkx2S
iu+IioFinfBVN18SMLTfDHraaBqy9tTIxGK2tRr5QNm6oIJpz9EjBpZ6Y1LX/1owGNYIuFp1FVa+
oIkPAU516YNZWFnb9NToDJLq46TdMyciOe+DaZPMIRaJVsPEbSfkIyvJfNKCA7xcuvBeK6b8TGln
KKbGj9q5SazhRLK9uCOjE2S7MZSbifYefmhTP9VHf7hWmnD8ZvDrz01iJFcU/PWVEzsWgW+NeQnq
zT5zmrG45Kf4ewipV1bq90TpSmapuL5LJuHsYwdFGslnBPXyA+Yf3QB+PhXWvvRhdjuZ7V+wGKub
BtX0Kh7RkIWDepKUunLeEX/0mBMzcRfS9z+VQ2vy6RFJ000218vnaclbLDtsNTRR6KLfgt8YTqOy
2jpQzdLFToF3fIMnQlk69NVh0XSsFJncBml9PwnF3zo+/SAbV7EX1+tGxuLBKufiEKRatK5zOd0o
c1J8zzRH3kVG468LLG27RmWnTP29Wfnd5G+0yTZvrdwJOdUX2o4QIuFV1aBQ9M3YW022Em6cJLh0
YkFvE57+mYEg5KTQ+/jKSM0fUOUOeHbvhz4iu/lyrppvYXBDcs2wVv0+OUvCcj/A9mALJ6ydL4e9
D97lS+s7ydoY+hvynmmX1ODBmL7CU2M0bpSWwJJZrc4gUXMA8m2KSQsbvY+iX4v73ssjom/0xDqF
SXJdFyMKDjYk7A2BxPBwS3D8pxGaP2A1P4KIqlQZm19FZ93FvQrHfmw3fSwvfLI8DmZvnMbJE1lO
FE7S6MqPm/ZCRdOAPT4iuD5SknUczPdS0e5zObK1jYP4pA0rL9AwSgW9c0XCp8c0eDI5M10Afbg0
pXoPUfCi1Zvm0DYdp4MKdw7Ik61TNbdTb3wrlnOLxiElsJKDoNK+yH090xySs94cOYY4OQcmxxiR
4uKLINH2QNc2vWYyZVNcY77GBjWRq9ARuqRodwHdnrMsMvAlt6ETX1hOU65mxu2vWIZgJ0Lf39eK
Yq0Hodhno09leaPIotqzyFKZr31nQNcgm7MER/h5EkXxtuszYFdZVSR8GZhCgS8gn6VV0ayKNLNc
IqMz5tOw7z3A0GKdtdHMOQo/yek0t1ATCrWpf/bDqAwe/mt1lTG+oRgW4WPTVjxtPTwgk2ma03bx
jc1k/dGWGOpdiain25TEyEcnJqo2AxmDXs5fFeh160rpt+YkfsVqua27ylolYUEslqBE3sa0p+bx
ewChzhugI/6ucf5/ReU/Ftn8v6+o/Pd/1riZ6//+r18viyrLn/nbjID1EgsCUUiLJfIlEUs3/0Ib
xPHeJCgPMfFSNvy7qCLsv1Rw0LYKEV/AaZDO/9VUBPUWmuaQtGxKKtRO/6Si8rrYho8XUauwYKIu
cC3+61GNPZLMoaFiE1FlK9pmCIS5pi7cflKYft0R4a918NmjX0QADrmfkuXrqk3Y0K9qB0krLkmr
r62TjjsrL4iDJzq2p/U7/Jlm//mCOrYKA/0n0mkKzK8vOM5WlVnksRGpg3rKGdlStdHQHhI6ZasX
L/vid+3pJaj/zRNcKGLWcnsUp8j3PbrUNLXx4rmTqHWT/KGhS+4FShnefHyVZ9Hvvwpfz3fEscOg
B80jXPT0r+9ImHD42FVI5nWnvMgtaCmuNij1taYodN7Tovjlt1kP9rvT9A3uu26Tiib/2sBi2yyo
yYePf9Drivfv34PLl3/xgOkIHQ2cRo8GSDP8ntiQGugf6J5kirfNd3DM8R8VvP++1uLtpa/BWDqW
DAd5kmV5TIt+EUd9KauhuymJO19FVqp8xrp/675HBu3w5fFJYoeWxz2UIaon6ty478Mm1g+idvwb
U0JarklzPJN9X4BRldUBeNKIn05QAatUQarPslnvldgkSHoh7RZa3J/EbTptlnCuk48f/jtjDi8S
g42qPI2eYyD/xIue4UiYbpUpCNR0Gg+lVnSrP78KUtnFO4TfCZ7f6yGn5gSbhzYUB6ui/Inq0mBb
Saf5k97JUs8/GtmMIGYz3CHIDo47ypFDDzZL2KmZGv5ZEyXpPkZz/aOYYiqM2YTSPqTxwnFN064/
vsP3viob2za9RSZoOqjLKH/R/dOMEsVugHtcrcMFPdua1s4hU9fakIkuvpAZJmY2MZokgcem2BI4
dUOQBOI7t0Py8KuXTfHnT51RZ4nFR0W1W1sq4C9+EmqhyiwSZI82ap3LhGhm0Dl29sl88s6MbMul
h4vrHz/FMQpbCRFvGE7MvC+UbEdcKKw+NaoNy82Id9ygrPd/fPys3xmzjFcSrRdPGoEwyz9/cV/g
clXqjYEkhKemigi9HKeklP/g6Tno1+ks0oYznKNpkvMH0LHAMVwngTxSztRqp4Lj6Z/fC24wOorG
srAtPsGX9zJnvSbGrJLEkJb9hSCIem1Xc/WJ2+SdKRaSERQVk5xvAm6XD+fFE1M0EuDIq5QuGwtj
K0LcTP5EmOLARvXPbwhoxNJR1FSBJ2MZLi8uZeWiNJUWgmNmTQQyjgRh5T4V7Y8f2/JYjr50UGNs
XRhwRG4cT1sqoryshXmE9Jic8AxMnheJZE3646qotetwInsv1e2LPnQ+mTDfeZSL1dJiDaGppR1P
ZbasUVeVkSQsNw7dUjbZppt709Pq/DP3zuue6fNitfTeTQK8VJVm8NFbszIISksFkWzVYpN2JpVh
kiVDld27kmuHquk+az6/82U5rAXqAvyhT3s8gSJnA0qRInTSJxpbU5M1K0ocfyb8+H1fHHbw0+Cb
XRw8r4eIBkRr1gYLTV/e67vCN1D0t1l9PnSd/slH/N44wZSEgWchkuC3en2pwMiG3hyQD8J0CPaw
gxE4Uyvn4K+J01jPFE9TkvSmnoN+o+Kp/+Ty7w0WFDwOHhh76egf3WlRtEaOZZE5JKMrYylGemY6
dXuWCsj2H38R7w2WJehJ0u023zbY80GdhSN7Xl09fBn9/GrCJIEGeH4y/fjURjH+yQWX3/76EyRN
inAdelJoB9TjWKkOZXBk94XhwpnQN3HiaydRRBv149t67ypYe6xlf2Jz5jlaw8aEVqXv5wbs73Jp
LLbahnRI6xOP19v3ZPG3S4yrS3NZfe4Vv5i0ZBPmM5VYuplE014DE3B+dMXQ/kz9ef7kALOEkr15
bsxd7LtJUiBZ6mhMQFmtuVVOMOwNoaQB9SXFUyeVVl9F6Ii/OEPfjcD7QFMig+z1Zi35j5RDqJvD
aoH2/TATkg3VzSkSQAJNbygeNp72KVL7dN6MA+VCkG0d7ANdz7JvCSnA8BXNtCUDz6mjswm1WbLS
2n7QaVcq1U8HAZ1OdrNKAQe7OahAqgryxp9aHJJJjkaQGqaRpZs2iuSjb4r2SWdR/AJBN74vgIka
LoS/jvRJnjDVQpEbNyHhgsgrUydvNgE/+FuooDZZa3kkT/ElBNwiJJaDb9lhsmJYW5AXnUah0I3f
M/A6XY7UdCHK2p+4Yd8ZUTT7kVARoES81rFpLB1Re4eBqrs9PoCzrCsf7En4+4+H7TsDask6WaLX
OKsidHg972C3IQdDSB3kazKdAByElVE6eHCytPlsQL0dT5gfoVrDLlo+xaPxFFeRCkA+Avw6ZukW
moiJ/HWSoCX6KZWfrLvvbHPRQFEEdTiBc2DQj87f6FpDDBccoHJw9T+GTtJGTtLSuahHKPxknQCg
8ywnw0RQq06POAI/nh42ZImOSXxZSaf95FEfSdWW5WR5kvQbaL/Y+qILebXj6ErdaAu2uG7Zaumh
Lc2m8UiakDsldujmqXlqA5FktFHcXVTXQxOM5/hvHbxt5dwSDxLJBbeo55zDyODwL6vRVqdPpsu3
8zO/EjA5kpiFN/Cshn0xxRS2VjT5yI5l8QQ+NhiwVkmpyCcO/dqvYRLmeRDScv/zYcjmn9MIsVIG
Bv3Xj8YK04iuwcSjKaR+msWdscrUSOxmXAqfZOW9d3/I05eoRtoP+I1fXyoRpIUp9qKcABvtqvYM
d9gaL0Hd/ZpkfG4NpHP++c3Z5HOB0OIAghTy9RV1P0MFGyzlkm6odk0ptbuU/9EjWYjEiD+/FuUm
0A1sJpDnHT3IHCM6m7CGbTpkrL0YcH7KQS9PlQqpwz+4FEOZpB2Kc3xrr2/LZrUjv5Ytywyec2dl
sC+nlJNbS0f2H1yJsWhI/g2449HaOszZFOP5Yis74Y0pWFfhWQs7JinVIT3144u9N+0uPBQGv7Xk
bh69rdBCvJn7TEiDVSZnEzyoDQdm8/GPr4KWi/OUY1Pc0Y8POiLIRC8apqewEtmXpE4K+o1N9g9u
BjExAjJ0sJYjnaMpx1GHuFEGhsNIWWOPzVg/NaNR3f35zbArWciiHHTV45g2JjIqYKrOJ9U2/eXo
aNMqqBztkw/37fmdw5qtYXGnqEzt9uhe5KAWsk0VeqWhzqJoZE++6C5EZJ0WBB59MgreWReZhRZ2
B0ddWI9H3xE56DR3dS7GAqN/FYVlgzmD9F6H2p9XtiilcniH8AIjwF5yJV4eREdDsc14oOdrqYF9
2oB32thh039y3H3n6aGWB7tDwUlbvqTXV5GNCIoYOzVOG9Xa2QqhS2M2GtdVa2dLkLT2SbH0eaY5
2nZTQTPRTarL/alH5+sRn9XE06LOVKJq96w80e6lMNqDQkH6ci7F/DNKZnGNBgbIKE7Rfjfw+7Yf
D833bltfvi/GpUEw6tHRdNbN0ScSB6sT4cu7KkYzYKH/vqMnFnsTebeffArvXW8RjNoYIkwCm47G
TcY34iOggM1Yq/m+tjVzg6M2vCXla3aZsJXLj+/vnXG6iEx1nCnUZoR5NAnX/Ugx/LlOjAJhg6Vf
rEQfmGtKbV//wZWonjGdIFGmKP16AEWxofo4jtkqq6HmDUjyPSf+H/bOYzlvZb3at+LyHC7kMAW+
yBxEUuQERVISUiOjgQbuyNfhG/MDHv/+DylaLHnsXXUGu462+kPq8L5rPWusToUcp78uXWCywJdA
aB2EK+bh90MlQa0ZCeEglJntq55EiHtyPRYIa+qrLs36+D+8pCxcBLzSW2Kb/XGyd1ITl8raMu/M
sbhiVbj1PY1MeBvpGABrt9yMeueSAsj+7M+385NlhhIXNa6V4OlR035/jYjLpoLmCv7qVPl33AMy
okS6fPF6fPI6Em3MkkW1hDOp/+FOUtIIyKpgbvHXiHdfW757LbtfYi5+9vH09xP0CiCxiMCGCYNh
6v0ltdbCwcxkzoTpT7gWDP7ISYskmnN9xffC1/j7W0inZe0k0vKinfd+PDw4BFe4thMWXatuVh3L
fpLpV1/0Zw/KY/ECjUakNxCk96Ow2VrNmrz3YknvitiV2yn/8mzw6SAYAIj9oX0HLeT9IOWKz2tj
zqG1SOdzt5HORaeDVP3zDftssqDqT3WVq/F+W2mq2moNrfUdGJ2ev7cz1z5RLSz02iC/4M9DfXpB
TIJg43Bosea8v6DUHlz2ZmzolwYqYpGo4CyXmvNFuXj9SD5+vuziqe3QjaPG+mG2xYZcsK/lDVgB
O4ekcxKkPF69G61lOeJCcTbomM46HcvyXLtfVkg+GZ3dG9sD1i3mjw/XmBC3lkid9JixLPR70fTJ
M3xQ87IKrPivjxCA21Fwvk310HQ/zBZ6TjbM3DtsF4khiIjEG2/TWoq9spBG/vnJ/T4lMhTtd2Bc
zjr/flhRptZMl8xZqFhrY5tGkwVGVbat85xpyhvCcS2W+xWq1Lne/fXIK3KO74yFkHv64Xvu2mVx
Nb+3Qhg68b7gEHxLyIl/xxkUbX+6BqCw28s2y2zSxfnz2L9/GhwI2YDRpqGLTo/o/fsaVCKfS04X
UHEBm6wHs8MAyPc41/AY/jzU759GgGUE3hAnQg8c4odvPY79zqltSlq4/r2rAr7rMR7Gv19fOFzQ
cqJTCnkRXfL7C6LI2hDxzQXZM25ZZ8YJx2/5SnTwybVgIqZVyqaAb/2tCvNPxQK/Bh/AikBCiEAx
6bblAoCg/Moe9cnD4dVnFqHvzrH9YxPFcYm3NGAchHG5QG4doBIHxOUREGovxz8/nHVBfD+jBPDy
barqtrcWJD7MKJCFpnKiTh6aZZ99S6T0b2aCZQh16vVr5uh0O6am8dcLGYPSlGQxo1HD5Pz+WcWJ
h5ekUxQ5kzh5UjOSxmrUkpc/X9onz4ptBpIUbIE+zPQP05Uxa3bmmQtvBMfoXb/M9oam0Lz534zC
lMzxiTPfx1Ea8re0fGCUrspxCxkNEoZSLF+M8tkbQd2So9naWaU38/6O9dyetBhMK6RtsmwpWy4R
AK4lIh57+mLq/aRsx2zIQRDUJ8U7kJjvx5roms0zhTJoCTWhbVBqqq3mFRK/DBtL8plG5zGbbHcL
tqXbTJNZ/uCoCme6VTb5Z1oqtm7nTDc54ubN5Mz2X9eJ19k6cFn/KNIHH0MhOreeMckkNFQmWR7s
GhsBKOuvZq3fd5KMwvdAwYd2KTfz/V3A5x5nAS4t5ImJ+wAovjop+qUjZB7SDIJzO/viEX/yukK1
oFK6Dsqy8OERz/4QJE3LI24SVz+fhLXsCDb6O2jeWpNlimQbTEGBUxvJHe8vy0RYKpcMelhBqsQd
P4OIF/nVl/dJMXqdiElgpLdNDcv4sA0H5FzNzrB2MerGPgcd5B5d+Ga3fQeXJPTIDHoATE+SJ+HM
5wUhrz+WAnzoZhpReDteWn4xy33y+VBpWJVi1J4o8X5YaWfcRQVWZB4mh8sbGxkmOIt2uLWHxfxi
Uf9kKBYfanfrdBCwjX5/g23hJXpnviGtBnwbeU+A7Sz63bQQsvTnqeezoShDIUVBJciR6sNQVk1q
yFsLDpBR++K7Vb+fcxLWQDtl+ReL+Cefg7Pu0ykGsimjzPH+suSkzTFCGKobRtwd2kXlF0jjkcSO
rrbr5+yrBu0nXwM9UwqtzHnrsfDDEwtsTiC+UdpU5WNnm9dZdnD1uftirvt4B7lnsCNpl1oUL6iz
friqaXDawUOTH86SRlA7pO4Gr2H2LRfa32oILR3YIjs9yv08KvPjK+jOtP36QtDwpmsXrbT5reoB
wfz5lXgzx/7zer4Os5IU2GYZdJw/EmWroV/GYmQYv0iQ7Tuwa6HbYcFalEUcu7ddAmxWRZOHaOV3
gR2TZwcCMuk2JckKf/4xv99dfgtLPFV5rLr2xwqKKeZx0T2at04l6shKCHxHE+7va3iIfzl5rho5
7i9VFFQZLtPn+9eTWLphjYNeFVVNfhK4aX/am+KrVv7Hl3Id5S3zFiAwHfaPYAyLyNAy49MP295V
T4Yz9w+tXX3/8137ZBBeSWgVoCr4uD/etbmVaSN73Q5JLK82aWH2ERlpf7ttoVRnMC8HBqdvCk/u
h+XNbSayAYCBhoXlt1uXfe0peZvFV4/F/jhvrOMgQiD0DLXFSk94/2DMfiyJxSisEJiK81qjaHwa
S088LW7tleFies2voQnUXdHEwbM1Ge0zPrOcvtiUk3GIjt/Ga2uUoDzb2puvmPCc9qBPwsMmpnTv
W1Hi8o3cqvG6fRaX2jFZAPocvKwZrvDpeiCievpBR/bA1RnWYIgprhqtV6LetGULtUo7VERNGkSs
zYCWoB2LnuKYbvZbVaL033Tm1J7BOWoBu7np8Gh1Mfu8UiiZHJppbLqINcQ/iK7XnnsZiCIccQ3Y
hGG5mbOrdAHaORQwl5IDSekkI9RsSnFmBbK4ELM33+OArmU0OLVzSTyg3e9EUeXmTpTdgocZWHh3
1G3RxgRtleVDPcj01p+zZsZ+vGTnZdda33R/MJ6bCYp56IlWTWEvQK7uFVuXeOs7asBm6xZPkz+0
CluZso1dFygjOG/zmHkvzcw6P+aEOJrku4Hq3Md+bjc7y1eBhtnIXEjMMxryJ7GGrdmBGCrGvYnc
KrlL20kNUec22CESUIanpaKRj4ccpgNzt6zzsNG0rsHY0U7Pjd4Y99Y8tSORkTGYo6Wqgm+2g43w
mPb18oo3HMldHyioU0xv3TXg4uLKHrsG0GesiDz3SiyBU97VMc5Fx3ZD8vE8Ek+ybsJKQtDEualZ
9r1ZVxh3Cdco7glwQKZSDKN76DUQ9mjF/VbuliHH/T4GMdM/jheycoZyKdgYYEuCQ1ZPUx9moNpI
t29N9wWnmHkPya+rD+So8ydGr1Y4qD2n/VElXYopyHSWghx2zfqW6IWutmaZxw9AtMf44BlNeuON
0r9q4sI65rMMjllqdyf6PHYRTtYOUKJlPc1a7N5Twu+xerpwPkPNGqYuionRpQWUtVNLssaokbLh
GaXa91Q2fujKK7JNU06Kl933QQX4EHBfWNuK74UeB3grZUsajI/kQ0VBkE43nTOuuMOGHWfYe21b
nlA9S0gcNdbyGKffQg/nZPTux77OjXDhv38dRyXK/RL76qzC5taH7UAcp9AbEYe8ehhl4rwzgpBI
VvVjUMJ7we/lsHYrPe52AG/TB0WxodrEZNxeEfdm+xuh150VzoZaeYOiggoaznkj0y3tiuWs87NS
XaKjcJ9ToG1iMwEAaHdDAYCFRA74naENnMg9y00/ny6h4ljWN0cYSxq5/pzwMUCHS6LKzkvc5G4A
KEBb4wev0Ulg0VpbVHusE5mJHgdI42Nu9Xp5ni3pNEaj1uFntX04AolqAchVbTY/iH5uydPF9Jz7
T+2as2sEmarPKrfEVta8RfFq9LIeu3Qhj7l9C+sdoLYaUfEW4kuoYvddrsm+ieEQ8huseb+VlZOz
Ove9n500wO6WDRxKD/PhW1Sw/hYbPAih2Hxh9piwxSYZaHLChxBRLGM8njmpXhqHPJPVWf2PUOIh
5+Etwn4q18xi5v/+qRlKuiW+1ToH9H3NKl9qmsfmLfTY0tyWmMB0hXpaU1d0URKQkZy/xSWrt+hk
pKP8nw7Gjvs0K5Kr8S1meR7MBd8ZLWril9+imLWpczCT1bvE9sSzkdnJVRG3JDdnpV7P+1gJAowT
PSfdGUgYSc8NGZP4St8SoMtgTYMe1mDooWxNczO85UUHs1mZ4ZJBa90MiH2TQwnKgjBMNTTAAamL
CkKnl6Cavs1dPF4nhoQa66Wdb9+39gjOMHcG4yk2bOOpI3J3PJHGGl3t/leO9VuodUNy7vnM9ztF
E9Evj5oxjtjfzAw/JorPwtn2s1NcUU/j3Wytrs92Bdg5AvkMv4zDNhAkPWFR7xFZFNLfE5dONE8r
Amx+k5HPF12wwHpzRrajq3W4VdtWVfaFlsXNt2yB7xUihCOH3U3l+BMJ1wLMMgMFXcwKtcaDrESb
Htuhs+/gaTdN555I3Sp/EZ5DDlacOstJUYzTgss6xq6xNprMLZ8GTl3Jeb7CIqZxng1iUn2jcSU6
W8RDKfDDpn90Bk03NpXe6k/TwiywybWZ0MEU5T7Xp8TPxo5NcrYdhdO6p9iNEbq0UfZmpGY/a0Gd
3gmnhhk3WT6W74QPilq4EBnh8wveQ9JdReaSRRp7N0tG1xzen5VskOTHJ5amFwVhVT6/3U7yOdg6
rtu8ZJOs5d5Hi1NtMA1z9lhKmRGx5E/pzmrLnuIsVAZKs8ECS1FpAdjqScXFvp2K7HowsmnZsoR1
MiQpyzmMQRuQiVuUCQ+S8K6Q7OPF2YB8FcbWZsq7hltv1FFayMaO2BRofPuBt4yRrRvaaaEgqYbN
QprTwcnT4HqJR2VHetG2F1IoYnQHz8ZXnS7xVkcHH0CM7V2MlNWioqpigX81rDSNI5sq/ngBw3ay
zntV1PHlEhsT0MBBxt4vWzhwVKRqfP3SQBabb3ssJvaTEpjCIVWO3nAJniBj7jB4S89NN81NVPBu
6t7gcGXuy1xXzjsYerb7vTcLNW9hR8t2b3YCTVXWL05+rglzNm4CmJjmXiviFMCm0Gp5TBdPNDsj
zSZnhw+UhCstENNz1wyTvJxzad00SwwIMFTgIfxDLRS2xxivN+sSRe7qUWaj9evPG+LfjhHgw8BF
IYBH2LHqyd5vIa2i6JnOZ3wMBAhvUxM0TmEnxaXnTsnVn4daS1vvTk/rUMZaWUIQRpP5Q90CMDG6
EQt4jofKlHXJdTduZ/Gu20Ogdp0by5Ms6c1j3wBU63v5FQ7v00tFtECBbxVCftQQAGhPi7TsOcZk
S7BrB8e6a2NLbXzRtV+0PX47ZnCpdOM50rustL8TxoqqxveMLLmOaQBrhk1QdzOovyxRsP2HYGbr
mH9oryB2e//sNJj3MVF6dmj2NS5ij92XlPaAaEpvvzj6fvLs0HOu9QJkTHQbPlRDFt0Xy7Ag3xUr
JtcsLcSxTpYRYp261gUTWbbLlyY9l7lHVpwT+69/fnc+u6FvzRwkDyYFoA/jt7nmVWzhkJT7cbuH
ldBsJ9LdvrjKz94QbC9ULbAOIUH6UJzFLL9wkprsUOvqZmsrrd/aHoAWUPjBX78hFOdpZtCBQEr1
2xGxG2xJYoiPtCML8u1CV+Dc7R3/59/etnUUfA2sbFSX3rx6/9RRMTyDHQwVJwA26KrN0VebSeXD
F7ft97oIQDFyuEj8AkS4FtHfv4jEj6A+SBhG68V0yfnb2+ZOOUYooBuN4J3Gv1AEmUbBPKoLtzS0
bT0XhUbCTD4d/X6EWVIT0QnUtvqiGbJ+Au/nHDr5awwwW+xVDvrhEynntrdrNtCYvF39ORlJ/9RZ
gHcyZovu41EbQlfCpPn7224gD1qlQlRq1+jZfxZhQZSWJHlxP1iHKxDeQMgnBabrfzEKnjtacvT6
oV2/H0UVchqYOe1Qkty468vpQdfVVw2L30sMeFMpzOChxnXE5bwfhAUt8xOX9QH9PszXwZDfq5pI
UKMvvOsaTsc/Lur/TPD/aqzlm//ZBX/2s6+HtP5nC/zbf/EPDzyxe6jqofCybDLZk2z132BBD6P7
qhigGo65CGnOf3vgiX78N3IMeH6YO3h2NLf+2wSvWfq/oRfCfUyrkI/DdP7GBc8ff/+iEHnJ5gHJ
E8sQZWUmgQ8zNPo8v+WwHLPRGqGI5wWWTzKE1iztTWFJHW56d2PY3daeR3EmdHPYDrU80a32qS3H
Y+yOh7bvKavqqdw7cM3MDmJ5bSYkrXqkZIos2MgguIZTFBbBQ9w+1zFOcSI42yQ/mSlh4BV7GAew
Fo09XIx69o1k3eFS69udR55pFHg//NZ6HUsTUswkdnE5XHWZOI5D/pTYAckBsdmHwpbqvho4P6G1
onhgdfccqYFkdGmYxYGiyDpdWlUK2dCyN6nN8VRke8BNVxx+p8hNjZHT7HKsPH78aNqbxi7STYwo
Bqhb/5NoKAIn1LYgjSDss2kHb+JXq9xpJyiolsnykhfikhAxihONECd2O2wcL39y3UBuXKvbeWkF
Di2vo7qW37uuvJJzSRCLDkXMCV6d7AwbCcWPe6W141Oukx3jDX4bSmehVjQlZkRZbIrGYc5FhPdH
+1bhR65GjAAD0TWT4d1gWM4iAhraqFlTc5x2+Y6JhrOisvc6RVOBvWZjqfTU6o0eWmB/WWXTtT2a
l/g0osUcot6g7xQQiVDW1ePSGSIMGnUC5MWLBr06d+q4wifRQeDXWGb9wtRhw8T5fvHK6zRvtqIQ
+9EHg5cs13Yszq2uvNAC66TvAIujwbntZH6ToAeNtESrd+5QRJOtea+aiq80zz1RsL83c8sf9oUF
eG6Y270mbOR3CLUrDjq9dsq3EkpK/cAS6wM95QuRq8iwGnlVddatRqHntugCwk7ihMmO2sjelOQp
2MmpXdS3bQfuKGzbl0xASeewa/zS4mZl77jTYUT5FfXWHN9n1H02lZUmO1os1tGcpxOZ5ystmJNK
KQhonTtyF3JHtRsMQKTH9YDZ4l+tYZ1DZnqoyBjYdMg7qLUVl/jMgAtjGzRHz9sFc08oTewo0hKC
c0z3hxkn+MYZPKgQZAMPs7wwqNrsNF10cDUN+yrwp2eARcuuFTB/jDrnd7Xpd9KVQkofVKiKDBOU
ljrk4HXfOxHc6Zo49xCR7dJWXyH6prqwqxKoFyEus8wfJ0k2GAzMcavDFC0kNbXWrC+mBmeqZsPZ
T0T2YuXyHM1zEuaY37eZpR+C/FzYI4adzJ6OQ55oUSnhnJf2hIvaVvWplrclggx33ttpTfSIEZQh
mkNUlL54nQzIVBW1QsLqNGcz5PLU6LI7sljGDSSMQwkMp0MmCy0ShqSXq9egKs7GgR57Cjtt1/T4
H8GTegrcsKbaiCLVSzWa1BQyTspSVJsyAxWVQk2kAIWdEMfpkIhtKi4zCrPbhg8kHa6rWNsFwVNu
ED7QtvlrMp2N0gpwtXVXSNZkJHIqBbbdVWdynCmEsjlObi1zbA5WYbRnruYCVwuactstE7EzepJC
BxZHaizjk6CJsMOhZXyfgu7WkfPZnMwcb5VsQ7tKnItmCJxoVk71WiPnYg8g3c1UWvnR1hTARjrB
Ck/d1i8B7pMMdWkt6rxYkhPkT+pg921xMhrVlhehuZoC7XRuxtNeBD8Wb/yW59O94CDYlWm9KZX2
M3PHYEuFibN3El8mbhPZi3lC6ee0rykYuw75566bR/VMgjQhh9qhH9Yip0OURF9b5bk5W5Gn+ZIk
C7Dz9XSotfEq9eVFjpkPknciDnLKUoh/06l0/BMiPsxNE1TuYQn0M1lq31sMpaHZjvrP3LdIcfSZ
vxoqky9FZZagq2pgfMCM/KVTZ7qoqr0sk4HyazVt8l45lDS83TxWtzjuHovupp6tQ0Wk8Qp14j2y
xRbAITnphZi/xeII/ZP5mxbHcD+7Zn+uJeZJRcFjkdVJOqPeCdEV9cRsU1iYHHsim4twI1okXjQZ
S/OqF0yfM66088JNL4nsw6svBmpXMk23jRjg43rJ5VQ+m0Wlb8i8ziOvmGlZ2O7zKJsfWTL0e1KI
rMgenEMXGIe0hv8K76yO64X4nCmknXoyJUvkGRlFruyeAAR3m46w1bTimMFzLZ2u2YwaMFoXa5I/
Dz9nj/1/m4hTN4ZiZbpVG6pkySPqlVExVttKZ41p5TlFoLvOZTWQ8albTD/YMUcwAaiy0oyI/fS8
SfSfXS/uiChfoIV2zi4ld2xbO/DE3FQZ8AMrSfc6JqpgiHdBBS+07y0DEUsrD2kaZDurk2M0yIm0
Av1RZfCmvCqNgrp7LnQYfZXBBDBht9z1mijOg4AVaFymx8yLG9yavWHsW0CDoT74vOg+NfC5W5xd
rsl5W/WufjAr5Mlkdz5AFBRUXQd2Fk3JekWM9ZZ6UXNQTj2SXKLyE1Gn+QsE23FnLwRVh2gk0Hqq
lRsW005O3Uy+6MDjjss8FQctteUDJKz53kG1SOh1VV7r1C853Hibzrl0kt3sOC3FXBVBpbu1NPuh
rIr+W66PYMe8h6pxhiN5R/YuHWjAJRP8zpoe4U7D+b51xLDGrsVPWB7WUCg6vIkO3wew364P6hOl
6/hS259TD4guNqhYL5qDLGF2nvM82KMtd46csPTbNhkezNllLfNuYk/uh2m0HuykziKn086tNcEs
MdvqZDLI6UPLO4LJYLUURTMcqTvsZo0EF0I9YlCHQwVCNNCPUpkAOo2oNg3qqWAQB+Z4MugB8qZR
4dWY7SYS7UHxCuce9PlZHNNrMUVUtkEYT32wm2ODJtyYWVHvNweQet/KwK6JhJvgwMBPbGI1XQ6W
uU+H9Xt0E3ovXljMVGtbd5vjYkV8e6ZLbaug9lUuH0MQX/qpvE1MOjy1gZhPsbZ2xynTd5lt3/VC
RZaxyGjJtU0w56Gbg0UM0EjSUNyK1Lgw4KZWcEvJi9nkbgem1/xpAnOuzbNK9zcZ8N1ZjqFTJAfb
uSJo7lWYzenSgwN14euNiv1SwofgYdXWkj150Yc4a07q1twLn3SiCUCh656gDvL3RtDxyIl82WWE
Tm0I+biBqXRh1ZzPi3JqMYwudzVdX34JvAorlfLQyukeYIe5IeILguHsXsqK63b0FxoZp4bOetbP
y69xnM6zts53DqXeuOoP+O2PVmZe8lKz5ctqisVaSCtiNxG6jsf4MPbxOYlmL11/Q0bYbWO7m6KP
N411iy3ucWySBxDK+2bwd2PQHRdNnJWJdvRa/QIq80Zpebepc2FuyDwLwF9mO9W3qOi6+Vdd+N8d
wVLF3IA197H2up9YPk6dSYYyrs/6DHm9KfdaZu/pwlNLavaFM4FzIwrSnU5Ge3xc2sPKSq7bhN08
Ta4yOLOKi2CZnsbZPOuTM9RGibtc1yo4lVBybdq7PsG9XdqduVTAWvCAkG+YyGrVnXY2exsk1uey
yJ5pl4aFKsqog+e8cZrqxQQ77vbaBpfegMo80pPWwaBdcF0Vf82su9B4ebHZTdtnMwEpw0KHt60v
a6u7HjVnx/xx7q64g8K/clS5Xbobq9fIty3VGJniUmTzEGqtCS973gydaYEhYTFpCTCkgJMeg/lR
jfoudsVDlolzm42q0xunFDJhK6Z3TQUweEmyZDsDSxLA2UUmr2h0PIKEERsK6hTiU3mYpXXpza+j
BRscXt2i+nlTkbLZqeAoq+B+cNm8tIM8mTt9p0yr2xOSc03D4q5tvnvKPVNu8MqblG1KIoHNpK5A
0KYk8QmRbKd0eqnSJSDzs9iZwrbPoXVZ+6opD4syL/Jcv5pIvSz7Gax57xKWJMmSLr2fdOvXqLH5
PluZ6i11dJ9lLFlfyzF4VOyVYCBGeqWdicqLFnWH1nnfaNj9nSDrI9ceb6ps3Mx6f9kqAzSiPC1Y
A1MNhKw9sgRI5RxjUMUUlR/H8TIQzQWdm3NL828DGQOEsL7b1HroioDpAR0bSbO5k8tL4T7njvZz
sU4JiLrSsTq1CZ3tIr1GpXnoF3let9K67ur8h6ozsO3OfWmQhgYoeFuQJjrx69JYu3CmbFv4w4lp
j1v0A78Co75Wybgls8jMvZ/gOw9lXp0mGYBrmpOQpWM4XEQU96N1wqLNaW0JAT6mmyLnfyreZQaO
28wLs8X9UQFJjGjhH7Xawi0lPDPCh3kuGm2fmcs2adMDCUpPha89dI0bFXOudo4Ort+nwQZo3HkW
5XTUpuTCwZoUEo8Ma51jOv2KyYjIrfOjuJq2mo4MmgwwGpFp8wvhLVCsuOMx6TeF5vtbz2A2z7xx
2HjID/ED+2AlPcRHwv8WN+ljAwY170d5lhjmRdO2a4+0jHCYTydNCV4bf/69XS5zJAtadZaVg8O2
b2vNqvcojJ5TMthCy6/bPTvTu3GcSaKM2yMcSmBRWvd9jNvHsqhg2PYQSaGvlpE35a+k7npRtyj9
JK5rb7dIn+QL331JpvqG3io9KIQBXZ4TjxcXDfyJ/tLU5fmSuBfUsqswzw2Q+R1RfYLuzTaOLRfJ
QtCHRZs80rl1NlpvlweIDdMeVhuonV4te92fxY6iah9OTQmSOqDyFoAVPxG9DmwaDMmDYSTf0hY4
Mudjtf5t8rJgJl7dI9qBEMgdD4eYPw30qG4SbehLVGWWLU9FzA5e65JrkQ/kSZo3FY3y1A225Pk0
oSBoMajbn5ZnXIlu2cWihjPtxYIKSFI0u46swXOPPMej0QJ69/xW26hxHnapS9uMSCvvNqO1t+WW
KuaH42yWnCETdiuqVldDXFCzccf4LKtJgw2tRjNPbeL7dk3ZkBwYgJPPPMLhTQwN5KO14gnRQnl0
NdIBPPWaaHzber6bbd6NwvsOO+oM3tIu6M0T1yl/0bwNrbl8SmmUHuq5Lpinc2DTyhyfymy6Rwly
JFiKo3tinSw9S9sS0HXQrTMTA8lBVeYpW1MRusxVm64k6wEMd6PZZ67DDOcZ9TdpNHqwBQLBOz5p
6ZGlpdQAJSVGzOJHq9yfa38HsSl7Nojt2SoUffuAs/U+GajBQDwmRm9s0hXaK7xyiwhAREQUDqHO
18fsEZ/mBGTOPSJuXCZulAjSNxfPvJdx+iKReRnKOB296sLmTfT79DnhVas8DRRt722MptjGeROJ
rtqlVUeq52JsHWD2XTwjQxpYlvOSdmwRoxNwYvL3bBma6KFcYzpNOrL/umDe0W1WG1nTAK6d6tQw
rAsURqT5VSfAzn/aNMUzezwJMuswlump3b4IN74j4ONqRH6BlmYnffPEo3k7EiHXyzcufv+0xl32
onzpiumiFempmB8TYgsIG7u2bGRVc/Fdq5ozkjkPDps2tyYWMshOQNJd+3UOxBw2dKelm0qbzgg2
u7LKgkqSvErGh1blN3nj1xTil63jN9+pKthHjy0xG8a6Z4nVbEoErpXsSMI1djhosjO49CdTTAc4
NsNyEfN5rMZLYQbXfJYkavTf7ISM4kX7abPvWyz5MKXtisCvT7MquymUGVyMKnfvW9npW1kvm36B
+54Ja2Np3aOgu63HsFfM2jjTct0jdyLDqe8Gp3mf3419QjkLBdZJn2bXMdD2rUNAJmSY9mIYTeLm
5HK7CC+IJihDQD8fhsq4TFTsRWZtsrtc7IqMj/Z7UqBPC03jRgv6jh2RQD8FeH5ZhUECiq4mg10x
mvjaDOQ6SfqrJ+TtGOtTcF4F8LpJFrUkqCH/0GXFFeY1lkWfw67c9bV/T7bqnUm4Vzii1juNF+9o
JSlkYyeItDJ1WRgsPeGUmGd7U2eTYzZkgGydJKEdTVb2aHu3SaVu80x8H1u21G817P8r5//r6u79
n6v5N//x7418EVkrf/7Lj//497J+7Z6Hf/yb/Bc+mORdoX/9u/4rQMggC8ihxk8nHk3nm9XxHwFC
UGup++NPpIu1anBXMt9/sW6df6PPhHUQwRd4UwTrtAD+X36QYdE4gD2AiZYOGM5T8+/q/G8Glf/f
UaNR4PqWzejrP2DaPmpORx+3jKZI1clmNcWbICFQmnyZbG7qXxCZJWVtivFVSNmH/T+aIiPeoNk3
HwHkUYtgO54kYSkCdhdYKODkxZ2bUoSHmIQol4PbBl/Wku1xWHtXdpK1z66UhPMUmoZbq8hWxnSs
5EJuvEhXsjQGk3C0Gv3oOAUJGiz9bU/MMCmshLjQUNkk5JmfIX0Z4IsGckyo0irzQbMp9EK+EuKu
95I62daWjjLFjRObsv+oFo0T8NKlRzmNtBwkCRpLxHHDfUVmAvgdpI9/WlPi0UJV1eJH3HkF3G8O
8udSX4/AKOkEybCL152QOYvctJvdZV1JppoaxdzrI3EJbXxH/lD16tjOIg+j4+MtQLgVGKHeD+Jb
X0+xxsyYyRXgo1VP0l5md6N6w9zrgzksoZqbagdx3EN5iSnkVkNJQ7VyCLwWWNHUPrRW0DVUPMjU
pWlH2mJoDFaVbAdkMchcW4oY+xonnIjMQTWSzKdg+j5VJntTu8jVSJhJJp58m2P/ZjQ7xvHEaP+a
9WK5LM0ZFleDYORGkbVqH4YsaH5R6NP0sCyyUR3bhsPnQYt1KjzBTEg73HXpD1RFbQR6RL045i6j
xMMdMXN5Sziz3oS6q+nfmKacJzabAqpoMfj3zoj0b4+W1rqv475/LYBCsSR7Sj9dOpH/tLpkvB+J
VUWO1sVLzxTpmtcpXdgfnhxbalJZAsRdBaDwQySaBsFTjfWf7J1Jc9xImqb/yljdkQY49rHpOQCI
CJIiKa4SqQtMpCjAsTocmwO/fp6QyqYyy6q6re99SbM0ZSo2AP5970oBMLEzuuKEnaMgIUbFCe7L
iRpqntSdZ+WXGPh8RNC1XOV0U48NBS1ei8cua3tEVbTCApVQpM4atLS+9W2YzHZrV0G45ydUvWV3
EWgFtE7KTHWF2iVmgl7szUY1XFi0QI7zTu2U16BOSipRLAjCqIzRDQs8x/V9joDUkEn8q2x4+N08
bIZzDbGeBGK+xT7XE1PVTlVx96u2uPlVYRz87jNG90258SbORcexdy497n8VIO+/ypBppKcYOf9V
kqwExQq843N5cvyrSHn4VaqsfhUsV7/KlolPong5+FXCbOFBEi8uXcLF4+4Sb0YT10yNxPirzJlJ
qLGfF3rG93T5VfvMqS3bL/MQiPXW/lUTPf+qjO56GTefutXUu0jUjGr2bcfwXz00YbeURxPzBHqw
WwFMX66U/5xsY9b1Vqk5XD4pwN8hgwjH8pjQlGzxJJij1T2s47YizBxcRjdRQbkk+Af154ofkZdx
wrmSST65/mtjrXtxmNvBGTPqz4O3loaVMrPdvQteIS9KwX6wNl+AioOzXEuTsVRYEIO7brcIIIAt
tAon307btXGmS6cbpw+Pozi6WUF0gdha1/NSDnRjfY4taNok5zFDh1leuvP3rfT2R4oAwinluVvJ
zDSxkjeAn15+CBZkeA82/csE3PeRd0+aVFQfyxgNZmCEaPjdSx5KvnDXio/j0+6QB+v6sxDkAIt8
4W6WTdWttA/ykyYxVT/zuY9cPHI+UcDuV1I+yFoLk9YkAV6smx11OtVLsSD5o2onPxJ969/X4za+
owOYXxg91LsMK3s+Ir9Z3+gyt22qz1cqPxlTJI0Yg3DRDhaGTntoDsDzjDgJvRL3K3knjNihdWBG
Rc4Zw+EoiAsDVdDM3ZSn0wZgl1qzTdtYkTsIHr1u2D5zDYzeSc4ewvB68NobgjY2mVkBgrq0KwSk
ZDw3/ecJerzGDaGGePspFK0cp2qOqFvGCWuidIkawvxgLCJ1Wha7ucKogwWT79PLb2s20OdANJ0+
GFJXrLOSM7hr6iAEbW2MC2gSw6mnRSnlyzQs7msTboI/Cxz16gVV4B/WraPtmBL5cXgY7FJd+zuq
wtRx2oCEtV50XkqPexkTCFJ3X5whBqum6V1bySzk+toVVfhoTYEes5L00e3GUUV9y/KS/+xH6Ydo
v4v9qYcZWE+Dw4V3QZUsAlIAeShKn+TDJ7y/Z9zdzCjeNWcOIuAQ0V3qOYtak85d+pM7zPEEKXZ+
q3UzNjBZ1SQJ2faZ9HnoxFxKCGUFiau5apZDnWPMOSxttN2XLfvAgO+0OpQ15dpZPPUuF5dn2cVV
RJUdwSftqGiucI0PLFLO4bMBwFSp2MKFYjnk9ojHAZ2gf8aY49nQpJ7k7gzoV1aEch9Kq7evW2VP
YeIRY0fZmJBjkCKDJjelXo0aMqlshMPtvlpO6i1joDKjm/BkziEVcIEqehJ9ze83rxvVGR7rWtJU
snoj4L3s0nWvSOpriea9G4WTY3OoHPd5UTucUr02NNGoyv5WDf44ZpGS256QkyDemGhQDq0E0742
3dq+OdiLSDMYxcpX7A7x+TJ2rady9MqXvR7iH42gFOc8AtTkmbsFb8IfNiqeyAi0OTbL6BKgmfeD
Z23wr2098BPOv3XVdoCNBqp257onVCkZierpDvivLP8x4p5ZM7tzSkwjhaKVaCSgv70Om64AzAT3
/6iLMeiPSEor71hMlrrci2gFtfecIkij1YlflrjqP9PpRbFeRH8PqZnQLp9F0QADVRzX8iBMNd8h
PB2mk6G8TKYk+Pl1UtHKHB+EbFo7rQueTXqCxkDY3s9YXi2nHbJ56Wy6lpTLf57LPUIMAbl17nJV
zCm1gfg+Fnhhrleai9XFiJQbIDTgiz7tqMW6211a2+ui3XY5+cuy/3Q1IqvEG2VkDv5A6Or1aKLA
nK+9/Rr5qPpBYqb1Fe1G8VRshaKvZlrjN9X1uER5Rm4frR3mc7ZzYb7mZxkzZlHLvaYCZFzA0j2N
ag354sVixv07rBSBJsQPAO3pHN1+ugNmdIy0tqKZkLq9ZBM0nzeQdJCZhocJcNzqz8ijdPXJNcMk
DoMc8ivbXwb3MOgFnphx9sdaUMmFyH5sH0eylL/FLKY/iskAF9gLNWkJvin5bVhhg5JW6u55Lrvt
o6d7965aJc2N0W7HTzqM66thXefvjK+E/kXOqt85lfV9rwKj0VU7IemTWlVfQFydn0Jv+yNg0X6x
Wi1GKDlY4ttiW+3DbCFwRgNAm3ayEZj47o1Tz1w2FvEbaZbF1y1s/O/hTAlYauaxe1O71g3I3RZf
T27AfJWTeEijVqyj15Yr5cYgdvNSqLSmSioIN4ru8BfAIdmimZmDFUBQuJHpsBUVeoe4t9Y2JSle
vQX0AWnoUoWHeNKzeioss160pTF10hUG9I6gIBrnhD6T3/seP25d45MCRuzApcMjvzi3ka4Qa4Vt
cfQ0ejsbfPoitXY3rEEgx6U/VHBS+oAK3foq6gX5zRDIpj6ErQ5gJyNM9Ue9qelDiVF/8ywM9ikJ
9XkF6g2pknhisr5iklrfgz6wn2hFjxQqgMmiiZ4h/3mjGx3CeYdPPsZTsF/sO3GcSdH0cYE9c7TA
P3F4bQffP+dz1KqUFHPnpJheKH/3YsooNiqFpKPpAYcfmuKLqdIkX++geGWyY0NaUnrpAp71vado
Pt28qKUeEA1PTrXnmjqWp674X/IvA/m2TSKYs6ws6jroLqcGTzsU07B5N6bJuxZSeQ8IMrMaiDcv
WIKvJCyPztmrA1kboRrFxjC1aFrqqONwP5f1fBiznFHIlXk3E5H2GFm3mJPFCtzqO/qKjsYw13D4
qGmxv1HMwwa4lAq/VW21I7lROfQJHYe86AFM1H3hd1Z3Ti39V02yFPm3s15v6V1tXvJJzILKhHiK
DhNtrF/KthiA7Xar3CmHalGFsIF5WIfqfP3Y7SqnJZCgigrAaZiKI7cLLBwNGyC6olk3zHC+QgJb
2Ii8gERUT0q7xwJJ09bWQRg6xNA0QxOUR8+sBFmANrNYjqIlZ9+aIPwuIrtFckRsoI1olMZqK/Fm
njXH0W/O4LIsDD8NPYZl1vhOq04jzhKHaEnos6ryNpP4wWTYOootpnfPgwtKGvw9+tYi6XA4NVSf
3YSmWsSxKiKsEoOx8nMYMo+ybJo3wlpxZTryOHeEEKTh4jTjoQ5yCGvVBDJ4bNwzF+daBStpuO6y
uOhxsZepyQOs0HB+S3XChJdLzI49FWCL2wbd5RQ1UZdSEcKKUC0bB7q9+w2z+J4jOUMu0bmJ7xoU
FQwz4xMer76+ylEqwqo3quaRUZN9nzVK8ZQlVtOHoWtdGqaK1XowLaPtaUSv1SdbMNfxzbz18LN4
L/ho9RrHPyptKRqewvM+7NhC5UfFttGkpR+M21WdO4O8aLxpeR6aerZOKlDk6/bAyeJKlHZcPNvx
MNFUIOt1SAgDwP+kiXagtqBx5Jhxv5Rxso+oE6H0tVenccExlIyDjPvT0HBpYT1Y8PU1S1Qxdrq4
TRIPL4mTYfSEEWYlHPJs8XPQAUQLuM2WkrrwU+uMTX4Fs0NT79hCm180Q1iVlyIsi/Ci4GDub/O1
0dXFHhUKDUyb47Pn/IfD65jzygMyz226VHbTIxLON0xp03D+08mYrjxGlNzaqfAtCsMYs1eViCAe
xI/cRRRwVIj/29ui8PYuta2iGW4RGHNSOk27V6fKX9vyQsHcOQfeYN0fa11o97D7LYv+NPuTPtQU
R6qsYEH8SaTa7pzC8/GeTf1Zalfy1vDM7CQmfZ7Z1ZtbCzHlnpl9UGcKetPyMiZ9ZCabczPygMFX
yKNHtB1dpIKr/35chC2zuqlz/6iiKsQEHNt5f4IFRo2QxR3DYCLFoCGXERGul6vpw/XzpjZ7uW2Q
hraf8BiZ5j7ulZZPOXZDlU4yX9bXxS+4HhPp7Hv4sOwsm9ex22BOQJ4xmuOy8YhHz6R/1fCiE1qF
8lEAUYGZP81qkU7ELD3/tl5225Ga+UWzpoOcHLigUCoYHEgibTea4q/raYBwbcmj69HteWDC7PCq
yoY2mMoLsqOUcxDNhOc/JtNtyACLnfGA9y1Gm6R66yUK23a4Uv24RxmYX28y+B/GkIiy0ulau+M2
caJSz3aatsLdDnigVnUKXPQ7aeTtFWiUWqgIFRjOAa89aduHdXX5McQuqvIwTqOSaYCIVF3Kup3H
Sw74mSvN1zp4GBAMVg8zdMc5CHpX7Sms3cFBIyBnQ20stTsZJoGCk9vlqzy5sXGvrcjMkNRyCvpU
BYSFJQtM8UNFs/H3FfEZTq1RYXrdZs3oq8fdapN+BnPIAtWMt4RlhHe2KdqWkshm/oaBWp9gohds
e9xRwcFosl6yjnfcH/rOZyQse651GlW2R+nYeZTke2W8bENtxy+zR+opIASH8HTEKnYC/NhthwpA
kBpCLKdRKnsn6qmh3Zs74IGz1qcxwSXQW7/CtlUBnNtYta+RMUjxrTWebuXetyhuWHRfpI7iL/EC
lY3ehKuWbuc+/Ia3sn7bKGW0IKgiJJI4eWibRbqyXOF0pMsY3apFBy4fpeE4b9ll4Y7oAQXh31Qm
WrSB5FghlNkJVaBikGGLo6QKxiHRYT/+4OYn4icO9bBdLcvobF+1ZD+43OLCfJnndkFWEmjN1lhE
hlEU++F87tgpSJ244WY6N/hti5nW20bNkvw22euRQaqnTqklj6IrCxxWFj2kiDpVwN52ymfHaLLI
2nm9Bd2qiqcWrjGs77QT9O7taDkxUVHZ3HoQiXXcquloB7MPVmv5xage7Trem8QHUAoOfl7V6/sc
7cKZOM78npiLUtv05/k5Xuoq6WZjd09O3/rDIXJNQKNnUJPsU0TgRerYo0DA6zZ687CheCqF8qyj
hwssgn4raXtcKEecOQHiJrhoQjdH5TD0gbpiFySmyatZ4EpobFDxk9c5fqRP1RTuzneKgOOFBEe7
jS48FJ8eP3ZQhA9dbW/mY1yQFCMSaWa2yk+rDP3+BDBgs8K0Q+Fz8rAglzwuarVG83sZl8hqbKXZ
7DTJvotDZy0+mLNFvUVyRF2wgApN5gGvCT52veXfJhHU81ONwBzwUto5W0Iy90G0s4P341RtCX2Y
vod8uynHJ7/Y6bHfsT2VP4S01hIKitk3eAxVzPAdt71E3O5NscRfCKtXfS64NPoHDiTiGlDbVEpl
HJMTLfDNcFW5xfasqTqr0FC7Pb2r0Rze2voM8FahAL20KDxk9R+CbBDW7Kf8cO0lssJguMLKOJXZ
VBrUCDhWmg97y4cP1Uvny+RUID1yHQiscgeP8VAS2aB4uJpKQZ2edQuYJnfr0qtlh7XXmsLrUE3a
uSIo3/Tw5FE+Io/04NjQBETmFLnnUBFU6MzJDns4TzFLbY8j6musruNA35y7zzQQUUGF4dsZ6oip
aOgInqP3B9XQuDmjSFUMmgQ8ZA8vMUkAPywaxWOwpNp6pJAgpmGcEg1x2ECY9jSuubEvO9OXd4vg
b0rz1ZpugIlQm63DavHPfpIHAE3j33UQedT2otuCdS3cHBa/XJsffdSZL+Mer1Ymm0hFCflhhnaa
dVQ7t3YufzqgoHyEsKTmFDG2AQQQZhQZ7AXOeXL7l/fBnTwEhsKlSjfKJ+I5q23VL3137hePmkU8
VOtkUNZNm/POmlYcaWurEYuZEgt1VFrJPgXDM7xr1abz7oeInycxsjuQQovSZVmrKLNVVBzXcUIA
ytXMNo5SfTDprvbwW29WHyllIfTHEs7nint7qe+30J7IvdxDLrPF3tVFzfX/kHdI6g+k5C0PHgtK
n7HklR/EEMcPwCF8O/gu1scJ3xNgIPWasJHW6N9ZslDkPe6kJicWXSm4dlVbyaPSEZLqoJNlneCM
Xb/ifg/YMZS338TIBqkpNzsDpqVyJtF9qdga1xLoj/5jacNt1w1wR13p6Lsl49XwyFPtz75opo/F
xUiG+s7GAMCD4hoi9FwupxHlJaUoeeAscuuspG2j+tVjGt6yoS9A+8lgWp9yqBekWI1VrNBQkqJU
gYhipc85XG/I6wh6UE6v+mCPkj7fbh9dt3W1Wocut/2sWqKAkI9OWeZSSC8a0iZu5E+/s9Fc0QQN
XeMr/9xF7VbMydXq2HtWKTvkmYKvssqkFwzewQIlcQ74I6zyCr6/Z0Q+d3P3NSLYZLRrwerKsxHr
wmA5T0XRLHbSV9KejpTMjnkS81iimsQqmPThwjoKouhQZjiONCun0hbAB0tv8Jivrv0loil3P7a7
W9672h64iqod4RhxFvJHzcMdOIRoEwWOs7COA2N49pVWangnTMA8O9xJNDUh6rzFPSlwmwS9dd8g
VJPg4v1GesE4wXrNjciftOfkpMAUrrOlrsY1nQwxJMgtI2F0r0xPT4OhCuwMzY/ElxTgvuHFHpCx
kM2481/iwZytAouLLJxyXXWMIpDh1BbDAJQTbKgNpqWa0enas3hkcwuv8oIR+TB6WCwyOz9LSbWB
l8MKWTl7WgUd+g13cHX1ijRg+lkNpK8mdtssP0Jvb+uHYBqnOBP2GQAGhoEIiqJ+fpjUjmY+CDv3
Fhm+CZPBm6qXoG3s+5X9i8Zu5Wl5PfL+roeIUuizlnr/4kE7KZRL2ELBezo60FWPMNVeBVPGiPzK
JKh6yoelHfvv9JoNNZK3YfwyxH2BklA1/W9b7f/Q83+LcHr+e3r+9P2t7/5stTv/578ZeMf7A+Ov
ffY70iLoxgKj228GPvojtAVmOkKiaSbAJPwPBp5GWQf/K6GiNlFctM3+g4B3/4hxnGP5icJIEGsa
/bfqZs92y3+w76FLX14YnNl8dJ8Cr90/eT69JgrBe0PgxqG69/p+zJQM1IGzxf0v8rf/+kqRTZSf
zbfg+Ofwr3M961+Nn5MiTaLdiM912C7CoUObtOxkIZS5/m35fDf/u/jo736/+//Vze1dz0Yz/sff
/urt/vsrEQ0Q8NG8kFTDv75SJEuITZ+QVLrcMxYqpFBmM9mfft9/8SL/4uOc62WJ5Arx5eOI/OuL
FIyHA+gpQuNwuCATvvg8bno6RhT7/Fdpfn7k/uVX4hMR4Rewy+H8JdA2/GfX8VkrNBf+uZiPGGZG
v2nIb2LSzaiXNgwMWe5XCCgKFOSHpmD7/RR7zEa0Cuzugjw6wNG3M9hjgekKtoUI3K5J3VWDTMQ1
wDeaVmm7h3wDJk+rvhOCGp2x/lyvrtCnyXaL98HJ4wKskayLxOrD/mvs5xvdDKvpnFsLkr84iGII
flIUX5EJRezmckSE7v+UIPBhyl/hVfdbi74Pe5Tl/MBVBDLhuZArDDorEthaNXF0lWPqUqhpofhu
bZTsz/O08He7dGnTG+y0iEw1UTrvYdyFDdBAjhHScJLhJqlDJM/APi/QJiH+TBhamPlmYXoBtDRT
MoVue7WUwP7HPLTHj65e2/zQ2GZ7W/LcfAWna3+SfOLfoI9dJXFO5fxgTLRXx7qAS+eDe6WVxrBn
LxGaOpXuXW+9jfMQPudeWz/DmWpkih42CgQADoahNm6r+QXldCPszCnb6aWNCOcgPodvuotq9Y1o
ie5B6IJFT0CyXLeWE539hyE5uxxb04v2m/oNLlm+cdfM38stxoxT7T25NHkvUCvarhi/04DKsUhl
ff8V+EYOaDfbtiBAaKtX/uJhfT03NPgniLdtRF3oRq+Fy3EDuxrfawaxii/TZdPFE1V/NSLa2O9r
83lXa4nQf57qx27WHMh0/3pfnMVYOP5mVhQZx9NXkzfrl6G22LRlsMl3363Hx5HppTmyla43Gq6N
GBITNHaCacxcR7HBiuEsDRaaUhn7w16R3i5EE1Uw1zZZ4vaCYFXgKJmz2etGFOd+tNSnvKucq0Ey
1sI/S/Tdoslhj2SnnNTEU04bJwjn/WTThZxCF7h5NusN+ZzTF91ZfLK3+73ZCSPpWmf5VjNTvxWa
8LUHppniBVYZo9YwleBOeoiiMt0sbPHJAIeM3WgS/X5YhhpdPhMqWmbDLvA+DqOLI1+G8wubAZy4
CFf3ve4n9OjsNM2OY8oMMOBhj4nVrqz61trtc5rHFJB71pi9fejcqLzOa4/2CiRbiCHxg7WIiaN6
+7ZUrGmAyQ43v4EJQ7HMyknmP6/YHIj4VD+cEikOMRNk3bAnWytW4nHun3W17M81j/0403ZQ/pi9
BoaxHMvwtXWH4F5o98yxNCEx+LyZGl0Doo97m+A+8YkMUbIqptqpsdAam+vfVkQjZJCbpNbFXuu/
oqeV79EYtHebApMFiVJcN/EI4ZJKFJCYemK3FamLZUwne2+Wl71lIWKVscd3wwX04FbipY9zfq0a
+9bt6JjtI1okV9KMW2pN6Uehti+u8+hQ4x6YoVHpIksI9ZqtbMiN9wXPRfhN51a0Jv7srlC6EFjt
ZQyU/V22W8EoFLg5VxQW3+pY9GOBxDwHM0jKUlW0rakN0m5s3O2mb4eJj+lZAIeF1T67FtsQMHJl
0KTZKMSzoijdn7vDpWJAtgDpevCXzMgcrUjXxOV4kM3W3Asw7+YgyIp4KPgA9XGp7T2NFO2jgYbM
zby8wEE4Bt6aE4TXI7B3fekzFm9kX5yW0cc+vFQoMZKA1NZPpOSurw6UA1h3K3lPfhStOBbVJHiY
NX195+fwNRfCJrklZl2JMq8xWA9sH2cqeWSYvAC1cPBJWaJaGkyN68Pl+RzmgNHucLnNEYDu4oSo
KsbV2HHibIN/pxfwAuAzDaPH1SqTUMyxzBqMs22G8tNd2PeJdsaNHpevjQLcuzKdX3xIZ/OJlvKr
5c5r2mrJioqqCrTck3mcA68h7yXyhu1wzhv2Luouxgvvmh6EQrobvH7tLON7TnN3SVfrfLaIN4qH
7wgCdhEj0ojBDjo5ZGRJel87LKxgPiFLaykt+wNL0AB863g2jFYYXLjRhpqAIai1Ifwm98LaxXBZ
e13ECukE5fUCxp/Mbu592ma/ebLrJn6zBl9/cyJDxqRnjcWYrXoqbnx2otsJwsc9xbQWYcmI5ODS
JYKQI2t1I5+tUNlvay8Nuy1ClpTT3apPADXyrqVsCH/OJvS7qlfna1Eu8DjTauXwb8vAnjRUi67T
OQiHN5tn2wFmwO2yWeT9WwczfN9r2828Vjt3HAvh7ajoj0gtI47CCmkS5O/fkOWVC7aOYJr1RR2t
0edtDc7XeaE5ZIbK72Bvwm6E5mvLh7j1zYZ1wA1/1KSGBakD++NkoRYImdyQ51fiOUpfWZIqXwSL
9ECliKE4fbSY0MJMTqkvEf9ZbzhdlgnTArgkAspwvwiFhAptCy2zLh79z8bpJJlQ82iTaedwR9Ir
PDwWSxh+l8MwhiQngo3hGtOs9/Cj/sGdqvaSs3c8tRStwEzIav/Ktel87+OB/MHdOBwg1byxIrnO
wuUEiwFIFqlqet23umDh2SRPAKmXERI39szn0Ju89po6P3YkLTbSP9H3DK9wUtym4d439xtFKD9L
HOi3MwcF1xF3X5HGSyG/iel8f1QeMGGGzViHLKhu95VADPktqMaSB/viWxeeKnBwuW0+ZpZ2VwJG
EQk1CVWOnA4k+AfPxTqiCbC7cMaNsHkIVFptZnUMCTdu0YhtfK6VaTKGNCn09aYR21B6Qd4qTyLq
9fhOCQfHkrNgHCsdXJ/2cg+L3df35NE0mK8dBHfuJRCkdy9COH5MISO/HYF4I2mCftFsVEz5w9sC
3Y3Y0nIwQWuHU3pvlj6rl1KadLVFVH+iX3gNLjWJoyzsoJXuYVrlclcVQvSnmU4M65PZYrAXs4Z4
baOhAJmkdVw/KcnciR6f4Cnsjmq6m9a2KzGRR/pCdcLUB9NSNImzu0IVoWePX56cOvOG4l8E2UYU
1lVlYYY/wzWYM7x6Lt3PbsUdx0FiiXsxCshZWgU3nYwmrMQdYCkz0ThsnF32LqJrDSCyHOEeqiCr
CjvwbstQNVu2IdCoyG5zgua2HQLzXVc4LOEmh6DJassNy6yqouWHFmenV1ROZ2/Y5GIbL70WskeE
5/c8bwVxGF0MNUY80bRcETcw/ph3SCP42R5NRF2gZCGfwuPAARgaV0yCNg5paySeASUMz2CiFu3L
tcH3kbVr2ETnzAQ13KNnGsebaXGr+BCPuYus37eXiwYLxrlyBJ6zzpqFeDJI4cB9C1dnDA9Im2rv
kDexGAEP/bFyP0vo5uMc019+2W5LzY1RBpxAu5y6KzeujAV5N9tTe4TQkg6PHLF4F3mAykhl6De6
OQ2JVWuznpki+I4SGg1bnrOEcC7bRRe8jSgtaHAqw4jjYCnq2LsZIKR5X3mjXpy8KpwDXrvKJvuk
N+q7lFU83FFKPIR3SpyxWFsVnMHMdUH98T+OgWm7/PEffxPn+K1/j0k89u33RvJtfZDf+6f/4zcs
4Tt/kK3l+2edP9L3XzE/v2EJz/6DLHduz5Ag6HPUF9FAfzcGOA5/FAncBB7Qg/Mrcu//GwP+CAJh
U0DhcIzSrwYC8n//z1929vGf/v3f7/BgBdgOCKJzzgs2rVP/3F6Es2wdyQhCsVFu+k2u7vkpbyNk
+9M38i+2+L+GDP39ZVw3OCMwTNU2H/XPwVpCVmOe755IYCJHaMqxuNTrhDDdLtShDLfw8T9/PfGr
++MfgAuWiXMjlOf6jhCuL6g/++sr5vW0rzmeJqDKvqKJOsdpjc6DYwvSomw3a0JsYQ9zMcDaKAaC
aFTlcCWDMGcthLUhYSXt4IrveaC00ZXnGC8+et6CCe1UR/DMIsX7UO+ItyYrt5aUm22d/ExGcTEh
cvVK184zAxrTuajuGs1CsCprXlj0pYOoKdn22SN1SLtzGDLvKSCO9ZOmgXl9dxy1LCA3IEorJLYN
TsUNb7tmERkpslu4QyXQ0u6+6q7dkBZSq+wR02NsqE00iySCUCAc0m6jIaBjSZoIFrymMKQZ1Z2b
v/jbOu1fwsFptJtiSyDcZdLkwSFGnDi9TsjT0QYl07LDbBLt6/aA0svabYbYixD7rkrtHH4WeLsP
a9I0fN/QlorcIayJmQkCD/OIC3d5KAk9RlIpJPMPmHQsYegjy3PZhLySkyir60GQ9OtFPJbvWQ7t
8qqdFysm0YAPnqOq63X7qfWd5iul3kNwWVRxLQ+V2p1eZa0fOsW3EdJwvKQ7gVKohKVE9D+3atJP
Tjt14hLuFnB6MLvQsAsup3jnOysi1aGNxJPnjIrIoq7oZrIYA1n96AtEnmlgW6F94jvnxDaOF+mj
ylVcvq814NBH1+8eAzuXmWMg6Dq3/TQNrmNlO20jwPgo7JfojX4NUR/Ro07Ik0S71eQ0CFJJrXTZ
Xae9ld4a+lBPdZ5/Mp5ZWpJELau/AqEmajlpOb861uECudc1Wp55fuT5bQc4iOdueKAPlxesCdqw
b5vVXt1PvYOsLh19Wrpk2tQClwfZAco9MEwj/kMEuS4ehKlvyx7/RpwHn4IJOOkzoQxqdtDDdOqc
4tPHokkkijeU8Vtta58YFICYg1nnQBEFVsilxbBHkSa+fdRXtK2x3I/7a7y4goRYjsbZfmjJKAXa
J2+4vhlafrY7l5M/vtXFpHDHIIpvHxl35XyLb8p1njzNhlunIuqsSyvf24sNuRKnu4rT0plq5DeL
J9m1gjVvulu5RK28gRWCLd/dzVeXg4HaHW4QRZydfY1GYaSxGku7OUXRrrZLDBhucFUF077dbrtX
svuGiiF8HWeEoQmM7l5SCjHAgjsnSZZxeKEQSenXmIiz9R5iLceDuMe6Wx6RnXj4hGwLkSEU1dzU
33q/aqdP1lLX0TNSsOCMcOxOPgGNuPbAXLoFlajntJy9dtgf1gW5NSny48wCuTx6rWdp9bjFiEri
W55Zvc5TvaLvne9zEhbN/GkA3NXR2z4RgkpUGbSYRhjTe9b2OPTGg4mTLsGoQY+bnOl5CYvqMAQ7
mvasj/Uw0npKySz7W7UgS1rLoAyQkqiV0KSeR2n8mXYRiaORCJE6rhKLsoUxHamiMeeRWBVH7Na5
PoXjFNrERVZWdYXu2LLQKk1RnlEok1sXhsilIdOVxYZkW/asLgMeHM6zVbPonUhdC5tkjsLcu6on
pT91Bat0Vnv8HGSEOVWekk9ACGu25fuEKXnfFesEkjhyXuLE1SMYEggHbq/q/7F3Xst1I2mXfZf/
Hgog4SNm/og5OJbeSRR5gxBFCd5kJvwbzHPNi80CpZouqrqqpu77sropHkMA+Zm9135KjGFW4fmA
biBBcFQHeKgvk6GKUwN/LuHo/Q9b5Lvj88+PS06VgCwrDvE1SxkS+q84U5QyfQdjZZUvuInaVVXf
YBEicuDxr8+vX0brP14nsNhYcFaC51un4r/jf3Lum+CNkUk0RYt1tS3b4T5vVPiPjuWfh6TvcEwS
UkUd8ssh6edZIP2YlzGkEaK7qaZzacqTVq66cFIHReNff6z19707lANWEwI8IksaMJu/xkfFwMSm
xWMPai/s3ZeM5cNmcRskRYxVt0mFmL4hluxLEbd/x8P8ZY/ANwptkR7RssEdQpP4ZY/QECngrWM/
7DFxucvHotx3sjH3pqnGv1lZ/PGPx4e0mScDwueAFuuW4Xd/PA5rGKouL2UxuryeU1FcII5J/uZS
/ON3uX4QQUCPTyUYuL9cIv08l9onbHXjjAu7Bjm1fBhC5j87DlwghE+ccnOeHgcbuNPbn/E/28f/
eqsj/7zUv+6TL/Xrl3el/lp5/vQAux9M0xTcRtxQ5sr0/G0DCQWUiC2KUILkHaYm/C1/VvrOB64U
0w95rlCwmv56sfyr0mcNxX6SR41Jf2A7/2gDScLML3efibgGKLvL+yC4mfvw/XU5lnOuKdDvpPQX
UqmzLoD2PvcpPJZkMi7hrtxLbwQdaRBcgBa8dQXMRzskfgLS1pMx+uy5K29EToTsLMsOSL3B96Sz
5aOP88N5pCKwxmSj4WF6KM8a3WzTfBk/o5R159MY5KBBgkRwqKOKih8Q6IDUFCzaA2a/afUFTBJH
zSqOlRdIlWQaH+zU7JipFGgd49twWcj9KjnTa23tbZHWLQQ0TyhgRPDFBICrEonHPYr8tDxPXG1H
cvAqAELuCFgiGtus8qLVRXivSJZWBwzOcxHBVhiYfGjRpFAllik5JFlH+W8OFXPNrLKqz2NvYHJI
BlBrUGyIDIhSEeff0Ss4n/EjyCvIn9T5iYhB6AxEuc1Rp3vhbcRSBl5kNo2Se7jS8JZmJBzuhk1x
gnvVHHM8QrqFrQgPdDjEXl58zRE8g19uUWNsxrgrrf0wmvYzE3z5se3RtadB0iik8rH0dw3TIYuc
lDY/lKbD9yHpZCAhZCyHD6rkQH9iqll8RfZXonBf5KIfs3EcwydkkO1TPpUF9JfEJlZiJmqHyYXl
jERIVO5jjXL4i89IjWINVwsMUtxMc2Q6a6gKmNOWbDo3J7pEdPnWr2o4PgWE8QtFDMu6OVAFtasP
HSwKhGzCnVxCfT2yqAeOyVUPL8fAibOpnHm58IMO6Cqx1FNxpIYh+wLvL+qZGkVcvWF2xYTeR30O
CIsZSLZy/oNlw9Vl9fuiKiBaUIh4MLCoQOGFuA4mOlvOJkUXVZa5rWow5ZtiasZwZ9EBMfubdfqN
ECUWbCqBmLqxEYwjOo4HiIjBaAA1C1kGr1P6MbjCCZ+VG4iLodpOVt6llwSUFC9Yha2bVT5aHcrJ
yF4D3WHaGsI6zXaD9oaHrPLF3dj5aHa2dlEpoueLjDtAR0Ef21BUiPKR8RMj1LD8noDARKQrgDH1
J5hRXB3QLElDYDHoekHUrPI5YgqK4GsS9NBXCE1x9CHlcmMcaA3zNQGJtrdLFlKALo2Ox0GEyWv4
rALbuwyxgrcHtGFwzWpGxC4eGoNJcu07MKXGbM7ORBVMr1SpED1k37niU+JnlMKh36blsUY+68LS
0/OB4JruJe5S/4GYYDrUBSH9LVKBYfWUlF3IsB5owHlHuG22m3tjOooWCweTxxCj/OJOV8GUecW+
wrZ3dMpCjSxMcUmOTGv9zdyK8DuTKqBhsVzmS4zpUm+VLbz7TuC4NN/Ml+abEVOJNP00moUfb1Ph
Vw5bALnrtWxUZOGQZHWzOjqbOpfyrhltMCL2m+kzD+r2ieksVlC9ukLT2ssfZWWbNp6SVTVUvFlI
g9VNOnqrsdRFh7Atp9ZNtjp0i4/Jm/8UyzNeVJZ55Zl6c6iSmGVPe/QeCIBLIytmBv2ro9Xquvl7
29jYwy/cHmu7t/eh8VO0g3Cq7swU/dymZ1vxJV49sbi4vHqb+KtVtltSbLNB11cIHlcz7ZRqHnn2
6rFFwIndNmZtKvcu4nwH9ozSeJbcIDf51Rny5hopub51zNTDwps5iLsWZAsz+sqAsgv5I5ZfpLH8
HthhanieWIUTgQR1nke9E2fjS0j0VbdHOD99xaM7fqag9F+YpVh3Xp0Gext7fbkLkYfrm8ZtITRE
IAnxsRgrMtgDAf3VNUeQTuQoF+MZTj/G82QRYW5O34zO9pvpuSRS6IiSOSbrJG75OqYpB7TDW/JA
CBb98tz5FbeEH6726R6LVr0VWNpYkobC73fTjIlmLzBzJtu47CWjHTdEO1pbRne+9IVFg9uY46c2
XGfMpquDM3v9ChheKLBmwDMwUv2nVPo547Spe/+8VHro60z/MhVd/8VPsZb1YW05bCYha0nOHOq3
UslHxWUxJAxMimcsotRDP0slm/9rjWQ2ieZzkSY4/JufpRJMdIH2ixB25F/IrNx/BEv5JTND0CKg
OKKUW2Vja1X2vk7CwMCkkNN4Q11WPZf5mJ4tDhTzNO6H+9Eoyy3M0unGr83xnLBfffjd9/RvZqXv
OxWU3HwCPguqM+wFax35/uWd2e5kVvJc6KVnXTX10r9kpLzddyQ3/U0/9oeXgvseIt8idJqWjJTM
9y9VGbEzaVaUTKvy8mHqcoL4IFpsGQv+XW7GH75UojL4VJyh9EQBwpL3L2WrelKwDNnNuSy3O8vA
uVWEoDc2xA01+4WXfPCY6Fh7arfwm4YEYZ/++ou13jdmfLN8ShoypBYsSBwG6+/fg856tncK7A0h
RXlzBJiSAnKuy96FP5xh5bRkq/aYSZcz7c/lk5s4wmTFWrSfbKxs+d6gcn71RqnFrh4Vhqq/foN/
fH/+eg3baOkAAjFjeP/+sjkgps1DV177i75sjXw4MypoU3/9KuKPf3V/zQziiW5S7rOaeP8yss/b
UFqsEaHaZdRKwQSrChNRw5ehhPnkT0l2XfUc4BGj7xFm3tDiYBo5XV8Rcqn0NuPUvUXQP4DdlkNj
7IiHVSX2k9y8zzV2sKjnV6O8RfGyX5ZEXzFJ6si6HxGZH1QxC3s/pzZFt8xb5+tff773bY4vWI4E
LFw8pic8Xohqef/xAuFUMzdZtRF9Uey9wgz2ktttM87ViOkqHW/++vV+6aveXjB0bR9aEy9oC/OX
F0zCvB/BYqJfSc2Dg1xgI2wPH2q/pe5+hnF83wTuIYduFDbOEyv9M5NhWR10h9qrGVfxJWpj+JuL
nYfh70YtP98Uqa/EqPDERMP6/lvwXcN0mY6hF1Fudt/yJNtV8fxt0UXApBnZQil1Gf31N/Hr9SsQ
gq4jK74CHt9ocd+/5jJAZU4cBodEhDenVJjFvi71cPnPX4UemxeinWWz88ur9Jkb6JzmixA5TAoY
1tHnedr7m+/v330WTgECu5HoEbbxyyEwTziahnp9laFMTpbbwY8M/fJvxLr/5lU449CbkjjL7GE9
7X4/KpIwqI1JIc0s4GVVjj0+W1I5r3/zhb119v+au3Ex+OhE0EZ4lsmz/g/sL1bvurEG96sKMRRu
zHR0i6NHmFb7zbNoi4fWTB41/nvzmDgOBPeyWHx3l1hDgvRrbMuRGDe7EVckR0Ec7Km2myu7cjt9
1F4+J9G0dI08dU6HyzKfVJdFuGZIY8w0ZextNUyyPBdeGdgXyDv5t6t1rD3D4tVy9Mwmin6Ixnl/
1HZeF9tapR0Gl7R2rheZwP1aytastiiU8mNCuEN4kHUG/X3gDwKprHJZzyvYBC+daxX5VnUjJtMF
f1XCjUWzc90OiX2cZjWVj4ZrzxTUjW/oizKt+uWut+VifoybNBGHoVfdshtDS+GSMKgllaqWIDLR
NAAShT/IoDpT6bCtZ3NkjY7OSWK8FWtYErqXai9bN0gOs7OoR7M1hmrbm3HS7au4da9rqQoTL04Q
9GekGEFSLWq3sQjowEN86bRapltMWc28dTMHXhPq1vQhoBM0mVmmobU3ZmBxG8uZQV5LIgwJr+v6
GhZ1o0BNmrbEa9hY2rUIVix7SKuDZR8xWsBgTpaysU+BBRkMUjS7g6CgNduY7M2em7lCy9ZmDovD
luxGubemLkWB167foAt7p9vNnpvcYm/myGPz415hGmYWhM5vAuEAZ1rzx5jxTC35MjyBNiu+qdEe
2DckeUEzyLv/qAbFRcBs/251RhnX/DJc+fjEPXIUiqGaDqIFgYZHKF4eC5HN5uXU5Gm3o/83QyBk
Uw2cFGHXSWgewmcoZ7txg5auKG+MQUu1t9h3ZVuUmXTVndUbny0IWfPOaCWg17ZU+EgB77zEGWOO
DTVpll3OOFMaqDoeye1Ws8gnQkjLYFsF1LZHlQW52Gqzkq8I9/piE8J9PWYWWQO4p72lASRT6lOz
pDURCpZLjizX0kz0n2NYKdgiv/KjQZKPTQ1RqY6ykRCeqM4m+4Whd2DswFCEOEoqI+33qT9Z5Xlr
4RblDY14oI2+eJEzp1bULAlezdZzdL2ZfEluSkJrxXOv1hzSGWP1L7Mv2ZJ4GONZS8yGeGFsMLG8
YfI0bRRhEM6WHWmHAmeq/VNrJ7U6y2NieNG3hS53Cv2ZiEQhYhElmLunyMxLCwztEPox1mxg+ruk
bgW0dbcAQS+W1uiuULw606Ge+8W/6QctnjxDtu0NzWUSf7Q6FpFnxtzGp6QCPB/1eLhlVOmBxAAN
5dOLMnZQ5ElqY3rKR21ovLIToqh48q0Bar6un+eQkBo7LVMMfSJmSrQLRunip8Kfnu8dDRd71w6t
5UWSbLIFKDkOnigrFnIhRVq4zRaA7OrcNQffPgZ1v3SQ5gMs14ku6gv8dxMl0OqowCGEoB0/dAJI
eFpCGkq7VgFLNyzxsGUI5GAMM9RX0JfI11BOk5YosSpnuRFBH+AGFNJ5NXM7tg7ONGfp3sun9NEC
YGQS51qQDmF3/qVo0Jbt4B5yDvcTGXIWmj0jqvOgPfcs6T3wluJLYiZhrtZYBGKWqaW2IYxJecxK
NXDb5gpl7uDW3n1mK+dkBIoIWM8sncuiXXVzMqZPxqfXFglOR7TJCPraEO5C2Shg51Sfmzy1Fck2
ZhvfI4HnEw/gjl7DpMdl4Cy+PFVBM2OgC+AibzHX9MsBrSbha7bbjvJmiLvFO7GadYgSdkegUB4M
B5b1qHS/oCCfz8neXYVkTeEDXoC88MmaqrDZtTytDmx+MJCWdWrLfRYGZLGyOcXkYMOpXq3A18sE
9W/XGi4qrhQbNro7Abmexal1xr1Z2Rce1LjzWuLA4osI29uykuumvVboHpJqRLML2bdEkp9bGAvz
IO+gXE3C+M69oD/PjuV9aXD54x9cpO1ufJCr3LJT1yGmSlvGRD6BhZAeJziZhJ8atIM46kMzMkOs
+pup9d3nEISGgJc1BJoYDPKoEF6kLF+MpDJuZgKpCyxiuN0jFmv6q1OPOt5LVAPWxlgIUYl0VsG3
HfN2FLvOtpPPOYdTfeYkIrUi12gk0oDGM66TGE/6tgLBcQ/plvVZTmwDF07ZZw8Fo4yP4dTG36s+
zHWEiE+YF3RTTDjsYs7qA7TY5LsOhtQ5uYVdfZqp4KDWJJosoHRiR4TyGTYFSJkkwMAfK3XZ9zEq
HW5qubKg2xuPdTIVYzyIj2WcgoJZPdpPrKHbW9co649NoR3CnEUq3EjAAiF5vKlJl3Bjb553Dtar
4NZv83I6Wv3kFId5nJWB+XvUVzYZN+NZqmWIpDgghpjnixy/VoNT85cgDoAhYWy0FX8DCGgbUtYX
9As4DICjePWmGqoh4DVBO2yE1ZvG0abq55jquXxtvP8++3aIi9xWYbb+VQdEH1fOwvhz64UFWOpN
nykWBLCHDGvPEs1PbvDQQNY1LCcHSsLyrfMhgSZOn6F0TlZOZe3P3GWi9JK5ROIz9cFJalJUym0j
GC13V0Cmv/epg+F5kgkcnp0uMs+rtm+F3X/2cP+1FsJ/Plv6P/+7S7OmfT9dWv/Jj+GS46Oeo4tG
IoeljzEOvc8PyZ0tPoRhwEYNodsbpJfW+DfJnfMhQJyHr2Ld4TnOOjz4bbr0gcm1g7+NeRD9AGK5
f6K4WwV671oz26Gf8Fj3Mehi9c57fF/05yUiqs6DDpoUxGudDRjNbyCdSIOwRpGoM5V3CQByYJ6k
hhQmGzB/OxSL8aSVImFe5Y5Qn2WqOOfq0ONhAVOoF+ocYUX+ZI/hkJ6l8PvI5ZxU5m3NkmjlHQ81
Lzh1Mi8zzMlNnCCCyy3nkC9+/OS7bXyjm4VgDVGABdoa7szDD0JE9dq1dfHMhgVYvy60Sg6UBct9
JoWct5kyTQxhddFitwhaaJjlNGa3GHO7mzgpU4bmXuJOB8wReEH4JS5ALBoKFk6r9EOEXeKe5TPx
ytioUBlR2Lut9VGjpEPN86YggQmBmmQoasDXqulCTBSOSpL9VJkJWd0sAcxr8COMFVCCyWRfxHUK
Hj8RbFg8X0Fz2TCjqzjBx8m2w+u86RZmA2NgZh7wHjkjhGEhgCqGUE6ld+0PuUztk1m+c38IaYCw
rFnsU+4ylJuh/S/3fo75/AGziUUxnTUYeIIXuDnAvc/ryejM/nbwdVrG7B+NNA+vetp+Pd4JzpFl
LYHYylSn6acACELmqgdafqiDhh9aoULXCs0fdDmUaniMEgvxogr9fQHfv9+h/i/QsnvSbs/bN90R
JJHi2fohRyKwWQY345yS4bdMKRN/8020lJTcLzsnJ8l5407Cqu8aKe3iEv2OLg4AgseRVAjQTluP
9Vq6tWRPvjnlBQezlUAV2tqZ8MVp6QJsTBG+odaPmlGG2RGsbH/SsEP0tl+t6TwlG6I/VO6KEcGY
mvy9Nyf4qxZkVPaZmFOzuaTEIP2Kw75+oBVm+j5ZBdSkAVjL1rK55kj28p0toGFfHzqAGzeI6icI
TyOOxo3Hr0J27uXXmVvU7TGEUGxtCjubPvuU0ETHN4ATuW5p5bO9Z075dBp0Q4WbeT1+xiCAVcH5
SywNHMrOxSeZZzDb8HqSrj661AvPwuhwc8P80QEaqaGX5yGRB8Ceg0rgTrNi2qRbwoH8OxgWY3Yk
CwZgmvyRBz4oUyF8UrlZUYyu8eEZ1zqElrdY8YSzVJzApMDaIbliTSB3Z1+z4MjeYspNbC81RoK3
LPN8hal9HorB767nt9Tzju2W84xrwQT85rI3NBDfh+Ceou5Hfvq0Zqm73PzDFU7dJAZv/pa3/pa9
DjLeuwEbAKvTXsPZ+wFxTCS8ShGrJCVWUws7hTVYwa1cyNY7svki6d1pyGBM3/Lfx8ZG6ZcVPXwt
Oa0Z8XQGJlbCNTneNNKZqSrIrlVmu6bLA1YO7vuAdJbwLX2+f0uiZyuf3iaTzX6swE280W+p9b2z
Jtg7YHTXmF8HnrC5htyz2lsDFgo4Rdscpk5/wM7bvrhJPhNzF4/IUIEt5gWwHiM8C3pSY7bwcYdb
b479uxTMrQdSgRt/M2DdUWtxOribxHcR8lduw/7Lb4LkY94M8xdt2gArArydICwy3HJUbjH3giqy
8hvZzwBcC2MOXqYFG8i2MaX57HWGaTE7j4OTk64pYqNtgVwjMAMILZIBIMeza0MXnSfZR7FOA7HD
kUewS0nTR5yBl5pnmFDggHOHVN99oy7PVaecj0MNRuFkLgjbmscilOO9567PkZll2TdGcr57ltka
YlGSx+1DRkLDFRM/OYEiZjDEjIzIg3VrPV95U8BhIJB4N1z+ng4OKQ86TVfvqVvYyFW8OjC8FUOL
/HHPSZYuFwXPvJu68AlLg6/MDZWIAZarU4YWDV838Zxw+vlWuW1i7MhMiJ08SlrRY4gyuJPxyJa4
8DbCNJNgs3iYbcFTAUmF7QDUij+BqjRmeJNoK066wBvDxzZPMEDTZHBM+sJAAgCOD/8C/pNkAjs3
Qpxf9cPkb8yG591idMg6GwxRSchCYbpLQJxEbj4qA5TTmTfnILs90Qlw7GFAWx7WjvUqTGXUO0Kc
dH3WlsDDsO7YnH7AhGW5wysUgrNjf/Vaa2hRB7GOz5AQtPi9NnMB3HOPG0PBiDHqGKb1Qi7fWAU9
LixoxpdS1GkBJ6l1MK8Z0ottfBeIvT+OodPfx7R5HmbIUt5wC/BZMQ8QNBUqJsFVFvOx2WM0j4vg
2gCNmVK7WroC8g1sPOzPvX5Zu3A3k27xHbGBH5y4NsDYkHJkF5t2gnTKm5xVgdQkXF22iOPKT34B
Enoz9NjcH/C+GO2VmXWOfMkJv+HbFU1TYUmiszadXYfBhXFeH8gGw1255CRwEu4mdjpoifDReWuY
W53zmI6qxcq9TTmiCN3QUaqOkU+HUgQ6/XxT8OUhZW6AymwMgDlx5A6YmHbkHZZf+Ln5E61TiJjZ
WLhGyml+GOnVr5itBOYmHKX8jFibNq+eJp9omREU22ZBTf/d0PmSIB/v66vQHLP7EHvXjQjjFkxc
Ei6PuJSdZ97q8JQbarnMsLUOiMMzmkUvVQ829OBkA/O46PeVw/FIJxCCAuUSYyALwJhsE4I0Q4YB
AcaITRrqEOCobQJXQw8PvcYNMbliK65I5UG4slzEGDq7yKqr5MiJCtoTLhkriEwm1SH1nO5s1Z1r
IiMLdUcG5QjY1TabC5BICr9e4DafdDCqqyFZE437BZp6kLf6ddTavSvgUjl44VqLKLGA0Q1mZ0nt
16VGfCjZ83UQ20faPZpf/0S6OXDbcmQwsskmt6r3pl02H9F9t2ckFCm1FXpsX1EWAHAg+pHY2KTp
BQVliqM68CaOYsdlR7QaWNHxssW4Tn24+FG4DJCIuE5KFh4hrVnE1TQeOxyRJD8SL34x262g4MQ/
/NWTtM7ooUakq8oNUeVii0dUUEmvflhMnPHnE8JwxhHV6tur64YtUe8pTx/CNJgNtheD92RaBTKh
2W68+iLlBiUMKlSw4RejhzxQdZbT7hazsMCJh2ESbLXfAR4qHT0gfXJy2mpL8murFKBqsHgFbTkF
jAZU01ewLw0AAlEPofRV9QF4ntyB+LBh/wxvRmVz3CEe0tgTvW4OPq6vzxppApSfbUpbdmYE8T7u
/BVIGpCwVpE7Bm7HSEOecba0jth2p2pftAsq+9hOxbYTk00uVD7hBkibyrjsfdSaB4NqkETqcKE2
bx3HQxCb9ia2DUIRyK6qgl1TkuK5rypjvBtjiL+H2aVYNHhiO3xjG7hodskgqXe/NXwk836cdL9t
SyZ+n8BILyVRjg6L7ANMWPoIPxSLeWcJ9u0PSjuYjT36+Iu4KQdgPV3X3mIBDis+3qgeQ1nWpX1g
WJPoPWw9xROZCDHDDVHjt9l0ySQGzM0GYywFIJaBBcIoZzbZnkUgIR8sYXCdqJprBF/0dMfGBqpr
Y7cWydzr3mJjUkbCmhRNZfNkN1eHYowI7Yj/tBpw4uqw3ydDO38KwPu35zXc6nRXpSOTMEhDq5ql
aZMvkEzAAaKNBbiXBTEzwGksSEesrT4nkRLnwX8EHj9NbKyNAnw/IEx8vMToLgL20X/elP+vl/lb
9ntl7L/99z86dMFv+tGRC/8DWlT0HoyF2FK5qwT9t47c/IBOm2kkDEJ8B2+SgZ8defhhFdP6puXB
t6Fp9/+R3uPXBa7NlpglqUCztObzOP4vu74pcYHJtd3zXE+tt3OG0sM3QqtLmgTME58BpsOjpz2l
mNgojGZ1xn3tgOAvKohod7rA5BtjTRjKVj0jelXAKsesQC4G4d6cEwhtqeN//efDn+v2W33fqW/f
ussv7f9Y50ZfAT/Az0i7/37/n3gCf46Vtl+6L+/+gwwZ/uK3/Tc1333Tfck//eGHWH/y//f//Gl+
fJjbb//zv742pD6svy2BD/L7SyJgV//nV9DhS/Xyfqaz/vyPK8YgD4mBjoPc3aYI89hl/nYJGZb3
ASuDx/8OHgg59er1++0asj+w7w/YeTIQYojjsSz+eQ3xC02QTFx7MKGEtwrof/vgP0U6f+WjtMT7
VS7ybh/5rsmYyMdkjRhTvJ/qtLSl81RCpJgyRgrGnAfPNZOdW7vyOSmkm8d1ew1/tAsf2Kmg0JuY
eT4w9BhfF2zSnEZmgJ2mDZjcU/qUjyxGiX022jw8kYxmPw4xulFyIExnG6bZctd467zGbB30SVIZ
vnEh/crMSQPpM2g+pnxW1hgMh4VHYLd3VazlJWg602Q+XiYyYkpPoA9j2luviHvCYKUMnsMsWJND
s2SUa1ygTfPfN7Az2SF4VeRkY8VYpbKReoth1Gjz0tjZeSGP3ShQWPBByw4oPOcgLONdu9SgmviV
az6wtMlsVNiVN0Fjxl+h6ADGHkUB22nJUeyxXbKaeJvbTHlZ0FiobyeHIBZvliCOtNfFZRRDwKDX
LfQgI0OMPmBhlNv1jvCk4aE1O+eq4xxnMSuprtnkDE4YgWinSVAui0KKYznNkBmlkZ/g67IbNNki
buwurB6LvPMnoDaOfGRAVdqRFUoj23nTVA8Rq1AM20tLzsjWtslbYz2g/KvM4MRlLdUGhB+NsTkd
Zz8vBNwGSNZREqhiOhpo52egE9geB9LXX10rhQkZOpToW1QzYCmk3dC0DD4+1WhuRwNqANY9dpsk
ILCYK/qs3AaTsTx0GP5M65NmlEA504IO2AyLW3RHSzkUyMoDjodMpy8vyjGfur0fVwVsdtMnqp79
yHQ3ZCR+YP6zym2JqQucYBouwU43HYVkkVsQS/oGx9l/zsifZ6TlMtz98yfaJcbw3z//3n7855D6
g0B4Z6JzZKTshG9ujB9HokFiHFoQETA7RAvoY8z+f88z8WYxQeCEgRZtIJKOfz3POC7RtZkMuNFC
8nv/0fOMc+/dlBr9jsc7Q/zIc9VZzSurzOp3LqYAzWzSF5oV62S6R2ilukb9TLv42R55Z+C3DBXU
u6ziCoqycLLGrVEkkvlYSDDiwfVkO9zZUyv8y4pbKz+ZSdwN31MpGn3uo7LfhZXfMjKEdqFPIu/t
es9WvZxODth1zFPYFmHKu2Xd07YaWsJAXUbrCB0U0YQ19Wn4WfpZAyI1Zs013gfScovXYJw8bk+b
CSij77qq9CuCAPRstgbKkzblmL1OwCzySHlKhad8dkbnOs1UtltSWghul9zxb7N0nTxM9VLmW+2m
Vvxg+mNI6HLTT1uY3w8ECHzFPH85cJNtbVXcsvQHCp7ZcWQbZQ4axXU6YPN9Z3FvmZTT+jJowuAT
hrPnPqSLO01OTDARzGGG4qb/0cnSR0d24dkiWXzvWhd61tbIl6A69PjH6KZbe7B2deJr7BiURZ8Y
xuHTIe5kcvYliKLkfAwLeeZD5tOfoEQby8HTSByXjFHgp6VQC1waPoGqTxgh7OvG8OMLrJg+60us
GKeyMVBD1LC1Thq5DlFAUlkPmt4AgjcTOSCafRzEpwUOehPF0rHu7MohnNbKpgYWstWk00uOsn/a
N3DezMM0O3ZysxgytqMyCfWL0FZ8hfV78W/VuKTAYGHlEJyCIvAJAtn8pSDQ45aZsLPBrXI5xsT2
6oI0aIp56d2FxvBxqTtxmjPL/lZq4nQOebqMOmfi4aXpvp6oD746E+7MyIGslx9cAhz6yzaf8mqD
IWL4nHkE2OB70tWBPBtVPufZJOcDqRE0enjGW2eHsETGd+xHguupA0plb1FCFf63DGSR9Q1tlDfd
F3Mnx9OsdKiumACYLBKHtrRFEtGtdhWYHNhvdJ2NtpbCPmqe7kxnfJEXJskBUya+QhpgYREZSIny
ndl3VfrYYuv1nygZzeyG2iHuv2UGcc5k49ipYtGthgaPkA5CEpPX0AHS/baitJPLfkEbofYm7Fm1
m1eS8K5otG5ewnjsk5OLAsu/bycs/h+JNNEm6U8Eh4JKC1B9jnSOstM32gTIfEWuhM/GhTqhtI6x
pQJrh0KOKYGb9Ywbrcj28TZjYE+pbMTJa8bmvMg9oAguaAMx6vqKhq9CemVfpu6w1Buw5/M9c2r/
mQDa5DzOLbFn6AoUrgbMwtqteKlGzsEMTjTxiybBUyQEoHrRhHQsBVF8RlFUhzyM6zJi3UerOxc9
2Qu5AehqHfueCzLCpg1b2eIBjmTDPGHuuXyLvv80k01yzjMuP2L79s7qHLdxHI7fifZIrtibP5TK
Cu4aaHlnZunzvTcJSs2iDz3+oiP3g/JC77pqJ/shKHGYbLIa74XJk/BsDFg7wH3MRyInh3mfWJP3
kV3Xchu2sz5j8khOwMwWZ9bKI7EhICqgtNMpYhM5ADNw2gHInU0uRhbyMN2PizIPUkBE7LQdnJtB
TyrnIOf6QIjscMTB3jwJRB3RAKV4FwwOGKM0YKXiZAK0vx0HK3V6jDrkcowytXESZcZ4YdA3FqQ9
Znna3Cf1iJ2IAika4sJjuKUwFgnhTA9sAcl3yLv+fEKpvStHvE+LRWaUN8yX82RML+5gjEf28+qu
01N2hOMfRPRWZmQMYtoLp4gjA+3TuZMRqT6nY/oZ9YSPn3BEpWZ6as+qnHjmSt4Xvor3HmY3NnFe
csARRF552edXYCKaC+Z16i4z2uw0gDl8QiUBGcizDeNBpu0LjZzaZ0zPPieB39/KDikauGUb+TbZ
3j5x34JdxrlZ54JxDAvK2KiGk5eXX5IFAPvG4ofXS966BLbDjwTUTi7ItS3bO7GvWj1HDiPAHXka
4TEV3njqJ19cTqnhEAovvHMnGNoTJOf2jKL0fBAkv5EYB7t7Md1do/r66KBd2kp3GC97jzzsiRSS
y6RZ7YyGK45T26gvczyonaUhwpFKEW+1qPpjuHQvPn/CnZsJcSfHgWFPmV4USV4fLW+2zx2WKE+l
uWrETSTVe6cwmKjATWqiENDtTVuX+QN2JedJZBmkoBJGFLgRtz416K9vLCZgqFOIvjwRK9RbeHDG
+hP5SrcNAL5IGaa4M1hfk5yeShZm7cxABmfX4Jv3g3L9o13l3rPCaR2R+W3vs//L3nkkV46k2Xor
z3qONCiHGL6rBW9Qi+AERjIY0MKh3XfU6+iNvQ+RmS8js7q6LIdtVjWoSTDJKwC4+/nP+Y6J/Uzl
TnCa3Mp5DpUPTJvuqhVD3w+jGHi0YFCy+X19RLAfzw5GIyhcbKijzKGVwDNXNvbzlv83hzuoj/42
mUB78ugKAHJbw1YyOeACaowL5lJaTlsT/0fMJPhLYi2ruGsKREkji4p2V9EadStjT17Z+Zx9pyHS
6a4Gk8GPyLkInCG1EIBrOm+7dsfg10r6YT9RfOU0qHsByw5gyiBurfgmbadhbFaSrhVCU5QDZUAu
aGrlVD9B8ESIg5WN8ObTUaZhSGKnMpcvvE3Me9O2IIDNR1gZYLOZEScD1RpGV366iPDRm+3BUTMJ
wor+te+s+siADa+LrMLdXNA1l5f9ayFLtfYp9TtkmOhugg4Sggfi8iEnrxDsDYizxL19x4NCCMBz
V1VTBk4eWupdb/At0K5kXbLQ67ctYxlv1ZTA5zDs0iAAmX+DOTNec34CTeaDuaSPD/xfHzjt0UqH
8WgYlHgjDZdPzHMBaxeNX39MdsTGStQJzUQpmf2oqvydI4vHSnhAAkGtnxZqGufKPLvAy8/eMF46
j8bAkWbb92LYQSftT8Wkc6TRhgkNCBv13HVhfcCBWu7mSYvPTCnKfO3U2Mfaf5siKorM2Ldug7Fg
pAeP547ZNY8NfiGXTUaQ7hgy2GMyGfgV2zMbwmTu3TddEGAFzUBGCGUEH5zKsd/3k/8oRfkSRaq/
r9jX0MuSZP5tZ4/OTi4PLdOw5bRqhqjYFf0k+jP9L224mePWvp/cqJQsOkWV7alOdS6D1MnrPIf3
FqCwG8x23DPgGVeWSrIb7AsThQkYm4HUUMkoCdmgQaJtl6/zSBlmmnn2gZF6c3FUDPpLyHRfJH5x
qJPRBsgEa/8hSL35Ko0xViSQFAVWBjEeA6rK4N5IjwVDvxthQtP4aEFUg8740vsK7DPHTfKseT0L
TBwUBqyq1BLq0GPKhklShM6tR0HeC95nCiM6qxnAF8d0iU2BdD90aXaPrIxjxST5R23IkH9JqoRn
+OxYR8wS1kOiAvsijCl+Kqlae89bFc+beKjnx9E25cGfl3KBvpwSGpMNm2x50V0SbzYvuAKjU86v
CNeu0ZhXYGK9h4oj+ZngEwnbsMtdxhwozOyAVfLoA3+8UCM46512jP5+ZBa070Ur0B40zOA1e42o
e42pgpKb3K7d6ZMkdnDHK2X4R1lVVkdTDkSxSS1MsRJyyqWVXauuFef1+BmYrmVfZ4M1Yn6b6fqY
V2SIpgF0EP0dF2A8dNgjOTm0e8ZDh+0L60uNgQ4WKPmcsJSs50M7G+Ji0bvQbWMypEzEima2cPIR
rtoh9+TBaoTwFx8CMRZbLwIZZ1hFgQaURofWKo+BI1mQORess04+876abTzReNk23FGJwQJIJaxs
jiXc1SuDzoPzNIj3PMrni9IivO2km53h7TAOKSmhJjKPrWVABCl9lxJTCwmKzFW8EU12ToA/Ya8v
mgM2q/JIEB0npyi/jnlxC5JO0nPKou+r8SvljOWalo+art4Cw56Iw6M32Mk3blDnHo/NDClrsr/2
dI48WpKOw6U2fJ/60rvwMMW+ZAhL7wzHTN86vMnnORqdNyQrv/8ymfX8MXcULh/c1lAJR6V5so54
MfJuYxVem31hF++9CqRbfZpGqzTWGPJ6eW31Q1Y8l/SYf8aWy9KXzrSaHUrLG+URzw2vrGp8+yDH
yX8d4rSk+MSNwmjHXGcwjwzCmFir0BXHqYn5PKhz5girCUe3W3NSEJqLPAOqB9C7lgeyLvCTAr9O
B85eCZcwKlswHAdQPu7JnsXUXSsozvObG+MQALs5RB8pDZc99Nd6YgDsLMxa3FFlcDVUyk/eGE+5
xiVKMIjfGv7IRxfEjKDCfHB4nAvGcScd0rO4Yi4yJ2uccJG/cWn0lFATh9i/LaIICkI2dU18awmo
whd3bBux6cYo0UxjcZpsDd7U54hPoP4ScPSjQzQ3mMYMo+6iQ54VgbvRhsG3bfiJe8UcikmhRcKH
w2pn094kLahVjHDUcDCy4UmkXXFifBRuHTVEO+bt5jUtLekOqws4XAp0PhiqJa/DiIHG14X3bFBI
gQRoVfvIiJp9VlF4x+acehBJ6pLkbzkX72qMYhqHHKc4uHBYz8FMU6k0vZeiFSNXvumXp6TtjFM8
2RSJ5sz1mBv7m4zWXZhdsn4fbWq6VgXbgo8SFwMjZLsIscCXTKNyJmYHQ7T9N1Xo+mROInpvUFB4
BorGCTeMqdydIsNP3CQwpaL5Uid6G7scAjPTafaGqdXOQwdhrh3X1h5Odn9bRlZ0xgk67n0jtG+U
WZEZqbW18+P+ie4MtfMhu27NKG/PIxXAkEUr+ypQuX2JabrPsAS0wQu12t1W22b/7tTGcC7MltZs
2tvXZR7Y3xhHtOcEjeYuJszmrkwZwB9GXcQIwWqzGsQAwXsmcLW2XYfzOzf8TpQeH4oGryHt6JY5
BSfr2YnOk6soWSTBcPQT5tJbODiUgaImArSPxH2t4vyxj+P8uPgc6GphT3MUWONQUG3rqJTMNsUw
R+dkqqeNjZP/QKlQshJx3+C9T/uLWQRBdIgiCU8i7fM840BQDeG1ScK7P/WGIQQbSdrfTuRvGv+6
kUko9jmyJT4xn6bN/vrvD0cu6UfLsOV7/+dJyA+R/48xyf+2EYq1QJP+ueJ49fZ/7v7rP8le/3nw
8uO/+lV4FIKRiIeoAxGcgYoFVea3WRz/QmMEM7fQRPVjvI3k99scxbDNXwLf8uFLOLZNtcQS2P5t
kGLY1i8OKF1hMkcL3MDD0Po3JinOn+2xjGssF+nRI8mNCOo7PwYtPwmPdqCJWyFsAYXKE+OLzzG0
XvNc6Kh0nE2PPSdObdraypIjhTuGY7+KbGWQxW4ptUez8zTdxlGYaUbqUFCBapOwOFqY/6f1KPus
OPmW0bDLE4nJNEJOFjiRENlj02HuAAPXJvZN1WK/2iAyMl922dB1K6v022+0K4QQIpjx39Gc1bQb
l+dusYa32HmbdBq6A2u+w67faV6AuNYf9OT47wAR6l9Dff/2fv8HQvQ/v77/Lw33xdvPmjo//ttQ
2f2FqnB0T5TVRVZfFO1fFXVwqoyIfXIthL75mWWQ/fuF7TJKFkwW4XUyWrQIDf9xYVvBL0uSlfAP
ivvyT3/rwvb+nLtGUed+WwaUvEbMg0AO/qyo14nZcwf5O+jJvQmaRy8etrIZlgrAwCnMmzIaxb3C
/cwpmkjlkdZrYaxtiBvfYsPzqWBKgvJNAhiB/EKA6qXVCQB9VJnXPnVttMApmZ7bzJfumrq66Qsk
+SQ405gHHd0NR1RVq2yNj9E1aAkIjSxEOCkr0muSMyMOnUzR1Ulda3ifiRn/GKu1iVrl1gqhCsKt
s4+mIA6fzdSosOZag/tQ4/ls0SGS6HsMKLDcUDA+qyWbgm2Z53/6pFQm621qpPwFP20ydKZqwoHH
olBv6gJk/mqmliDb4Jads80s8gCICYUlch000gSsyvHgyZ1Slo9mypcwRedj0AGDjulp5c/TFF+M
vC32vllxw28m4l0ai7dhZ+m2bMiUfv/pkvtvCA1/HvXyRQpbECDAGsFTzxHh8u8/PaEmDq+28rxj
Clb8Omcw8Izazdb9f/4rf71cgAPDgAhCC5rY4sPgov35r4QsnQOVrNfTmDsoKDV22ENbD11yGGOd
pv8ixQ5YkN/3R0h4MVhwbXJV8gdFyOLAuvDz36uWiuEoHd5ZH8jy4wovXqrQL9/SMOzqA+0ydXIK
CaTJrd95MOKxq4YgWhRePCCvWHLousLdyiZw+prB/Ew2CV+a7D6LfqAW+SWOVVjtmwJ1BcsdAJg+
7gNzH/QqCs6Oskhzeh3dy/hgI669GJews0JCLxRU+Xk+OXiOrFWEIMaGsYybS2glRn/j9NgkA1cx
Eg3G3pk2minZFugAiaTCkHO4AS4vSsDt9Mc+gGFqfMI+rlNuNbk3NPNgeYoPKUcynJ0tbcCA5NXJ
T72RHERTOnSuZvXwDSiy/0JwCTqwaAPcZxU6VnLoUtM7DBpoxEGmwgj2Aiv2J15VcZpIyhHpzQfq
PjKEujHst7KbNSNoW5J1HYd1DRcfXTaxxHXrKyrJW01ymhiuLt9zqRllx7JPIdHPnoEJymlmfx+a
pbihR7cLoRWnzgRMkY+AQF+ev/fEpasdreAIs5rNpLnxhRURx3Jp3FhFpmODFY+RiIcczhe1jeCA
qPA0onJXqLyy77S2mJkH6BATH0c9fOmcshNXXl9yGDXHKTp1IoqpNikohT63dhHYa42f9TlxQoQi
1eIRBFPF6zy5jaOzteDuv9JTUpRHYgXDQ0sBPD7QmGj/The586xHG2t91A6GgqMboFglFMBhsXQx
X/KuAlxyWCVQjvof/ZIezmoouJGdrpMfDZSMTljG1Y9mSji9tFROY0ZjpWRlR61HmUCYwr18VfdF
WW0S8EzGMfnRexnrJuVkQvdCs/YrnOGcqZaeTMIBmBTxvVpPeTzKzwkZ+zNxA6S+0ViaNjlc0boJ
i7c8tvbSxZkDXUPixwR66IFN0LuTkuNFz2dvoMUXZOMKj3HaZhae6ixnxjfD5oJJLZ4dNIfHyQia
U2lO/ZYpDRKGbw/PKZ+ivfEBnTZr4bmcwtla5JSP63LgWC5ct9sW9tjeeJTXYGwudFVtQTRnNhI3
eT+MhrRA95Z2Pzw+4+eCRLs4B83STmq3FuZepUgp7rGco5+JBfi1jojFYp2208DfwAgGHtXazFaV
ifd41zgBRw+XVCHG1Ziu0Mgc6K0tApXmO7Q18kXsvb4XPGBo1KmrCTc8Us2jDoyZwaVjtw9gR+ZP
MUykNybH645iRpXYE0gFMaxYDz/pF+V4FyFMo9flRtJsAzXWkOGUF93WReKgiBKexx5davLCtaLV
ZxV7ad9uRrsO3gOYhBdDqdk6Y6ANvs+O8K4nMOOfiaaQGiO2Q7bDZOpocG+1aYJJtqj0ml1t/khv
dHvxGz1/H0oeeqvZKKOXpqQwhObXJA02sdXwmNJoUPeh2zV3ijkPE6KUMSe4kTCl7SDlfBNT9hhv
inhqfWRENpK7QDXxR8XB8tnBFL5UFGlS3K3BWXWjAwersBgjrj+mvSkYBD1au5rm5LsoqJjlVH5q
8oGNDL0X+dyUG3or5WPE8kirF3Uin54WnP082wE5WIeFyQiDXvSr3nZqynCruaKGZul3ABXG5crP
AP0Krhhu1LdmNxMgSeTMoT/8tVA3joFb7526yqnajWxN4jMZ+hrftQlU5CQHS1CnhFRqbICwCBul
b/R9tuShfyYdT+GHZl98a+NmgdDBY2DcBBiqr6FKTM3aY8x8mTNkzW2D2vGaL2nSg6GK6hPRyBEc
uBOqcKWxhI4Cg1g6wdAUh3FH/B3FO6s2ELpteoOrju6QUI2Dv/G6Cs7zqlXK2hd5TGB0kkvpcOKw
F9hEVKnHmylKEe2HJDCfpq63PttIBt9EKfhUe6hD13CljJd5zEjYupGRfs9ihQMw8go5nKa8DMXa
R2dTK0llFLdQwCF8XdbJ8J0iN4t8vQGVYhdQtEkRvaIMdFVE9iy3hSs78nxpCihu1Lh5iaIRJqPy
3YOIP0beUm6KayJdpUpXD8R1jY82C92vjIP6a2jh/nPdtuZHFXHCXoVJ17DrcXQAeRhUNh1BnTXh
OifhLjZNjIyB2AQgc82ILXvOfMNAUIdkmG7cceQo5ZhZxNjlR71z6rrOe+KV6M3CVhNbOGXDkjXM
/jri8VutqWZljwU/zjXPoqzFU2z26X3P9d6uIyXy2za3ee43hRkxKw+LaRP2A1BaIwWbvknyYvra
xCMnpIHIM71VU0SqzC2b8iRm7q5VEOKG2rAI5jdT1g0sOiqE5ZjmSX/D4Jz9JN7U4qN0qqZF+XDM
73Icqpcci/y3IDepDPKYRr8E48CXb1WG6YHpKnH52n7tfSsSgW8kACsBkD0EBb8t8pkocFt4b7hb
4q9lz023qjrg4isz7yQ+OTMD72zHGlmX4bvp4DwI2csQeBlfoE94Lzgf0dFIMIS+gcs8pxrwnCO/
TDQ/QSdnezCa9ffSUvhGqd6wv8zcZa914zsfAgAS0ErWW+ZQHv6HTUY9WE66IvfHqybwi5Y1fUra
G2b82cvIIYDYeZpniJuaqLE7yUEeUQyxYsyAaTosXkMOeY/xsCbNSKf6NqG/oAH/JwmV2fTCWFc0
7mh/7/fMo8+h7prmWZG0pysHBtd4h4ZEt0A8TdW9MCg+/IIBbZaH1tA9V2QFsrTltFGj8lGUhaeF
xoLGa4X1XjEOIghn2jH96mvYXwzaVh7TajHsc/gkCpwhQh8gMxu+DEyPlC3lCeGtVDQbdGTDqFCL
JzHthooE3IQLpNXpe0rDk3tgYOCQMsBGIq4KQgzY4arSxnnArnGMyhvDY36n1gbbCFrPCiESKt4h
mdL5W7JrNZyFOmiTwtcEZa4CSlkiMDVmp+nqhm5o7MqKFORN3ibC+4aZlfcTAEtkrI4VswyOZjCa
aJRWMucQX/VUYd+jMhK9s4lsjEQ1RkJ6FtJAcZTJ01H5+84fZPpIgC0RxSYDajs8abqM68d0SEp7
V8BRjx6GrISRRkZRp96OrYjdUmrZZXJYibINbHxHjmdToueL1rtjyEfEBMP8zN57NWUQQrZGxatF
jscXgcsUhbp7pA9zCCX1tB4OSyc2tL+1zNjtLkZSJ9UV3Bnm0J0v/b5eNUaQo0AiYzskhtxWmteD
dBmPLrmh6bZpxogG3q4JvAtm+QIro6PGp5AaPW6/PHK9Va5KtjfBpOnaiShoep6SWX3vrLbDjAqq
MeCQJ21oobEzvSyjpWgr5nA8S/oKgwXbMbE9AQ75UVVMNR/oGhiIAGSm9ojwLX0/nujt+Crz/M7k
Qam0ua7DHD6oZQNPaYLJfkm03UCY76BBHGTiFnoLfks0R5CyoX2yJpmYa4mlq976lAskXF+RxzOq
9zsOrcBmU+hAcz1cy8WNsWU0PeZb1bIl36Sl4TZUsZcxBRMh3ISaqTpFRMGSI66rrr0zRZnqg+oE
zgE3MtnaK6vob+bA4ZXV52wsY5elG6r6ii17yjFhctkGyygpnQ1NbMXdZInhw0ZG+ka/9hC/GKZM
X3COx7fEPSMyfPVIdsLDr0bh9zhPxNRGO7uJalfIrbAToAxc4oPirdfDtvQsVu+KS/uz5ZLAN0f1
wyFotR4BZwaCw4SpSH4AoWpJvyb+8Di7Tv8kWAXx6WpQSqsClwV22bSbboO6xkzlzhin90nnFAGc
34YPbDIrcW1lfk43eRjHDyZjzK+a7ZLHVDXsjQ1l8k6xk4mRcAslsX6niZwRYEMZvcQExayN/pKZ
CndbZMEHgJL4FpbFjOG30aTkvDanHZfBpCm3aYYCzS0Chmj340j9b9HsP9jY/aQuLM793xz5X95K
HPkPdVz/LJr9+PFfZTMLX73nIU1ZIXkPEwDh77KZsThKLYSq5X+oHfYPYuJvwhmamgUWjX8mCIVm
a//hRPV+sbgXPXQzkwEV4oX3d/Rg21t4CH8IE1QY+y6ge8tHWgaMySPvz8JEwwxG+Nl3NB/X21PO
Z1wxBnEVlJIa/1jrh61+w6CgYIkw+7xKujkD45yGlMTZFjHahP6zlVN40Q3ns+iJskfzNZny5pHe
48Tc2vbA7t0UEvEiiU272npoym8121uHylxWGta4hPxqaJHjWGFzG64bKn9YcHGW+2xOfdrHGI3V
N1Ai2+HA9MxstoqTxldr6lzFxk211jMJpCjZtx3hx32MZWG+cG5Lj6GWpbmhcMSTj1gvax74Rmx5
j44BimHbkBveuXTLwkBg4jxvyX97MqPVvaEezmcN5NauE2M4esoal7NsWIMx8Soru+vcBgZxT3gU
PrDheldmHJcXJp55u6Pjvad6Z1QBDrCka98NFEe54/idUf2e1/l1LVxnP6G0pTcjJJSENkLcgOw1
+tkpNbjoFtx0O3QcZgSSZ7vupR45zAyck1ZK5iK64ixUIdFLf3go8Oam69CmCBLWJ8dJCFJU83bf
6qg04rVleM2j6GbxJa1mbJa7LkkZ5Wn8lMOt7xDBDeM0Ghf0ePWdfoP4PJY+QknWwiqXfRMUa+ky
J9g1o4XWE5TxNzeKQp4rvugWi4zLNo96eCvYqboe6EWtsvY+yDm87Blqj2rTypqA7gh9jPi4zSJ+
DCOhzb3K0C96XSakcMeGBzNHLqNA1oji71ByYogQec9V0EI/ojOI49HMlhQSz6rG1vOtgw2U7CfO
SIz9+gy1xYf0DICZlrZq1ckufAQyQ3lmrQCiBlmpiDVm8YSW0MjopSuYr63tInPfyC6dsVlXzZ47
Es9fxc7vHvgmbwzLRC5JmzPj5PIEUohsbD6Tk+2wZhZjB9iIRiiENWfyHz1nmOg9Vj4RU2KLZBNY
jMtvnvS6cWMjbGrw1tHccL5hA7DtYf980alMP3UaZLAUGD3d2mmZOtu60/V7EcTTOU6SMN9GoQE2
zlm4gFtFXvBlFnb/nsV0u6zrpPQ/7TFNu6PSYfYONDO5QXHiHJX6U2YQc3AGohSJYSxGWg9vD1CT
H3Q5F2UvT7z4SIFiSi0Rvr7sPFGvimcKr6WBzbMyru1KuLgX52xSZEj66Zhpe9wVSBsA5s2ECMhg
zBhh6GJiF+H0xCZ7tNRxJXuveKXkIP+KXRP31ZzmNpGQ2G3fC4W9mVNtgDHYrH16cSC6RYegtsdy
G8ZMmtZBaod0PlkZL7U3AJQ7GbuCtaeb/r3VQYhY6pLK2OmQ3pxwphR7zXvwxT6YzJbdVWha3ZqO
v4TBVd8bj5T9SWM90cv7WZh+KHeK3pv2SmuTwrDKcnqC4tVc3urBSC5u0TCjyvCof86Ji3xBLy4+
UK77dtU3ZcnsmNTkqmuUt9eZPdLjjSD1hqtUvnLFzObWBKZQHyqeKNDy46g5+V3JmdSZY+8REzFW
KF0Hs7dG0MEOW3LAOrtjJD4n3H9MxLAMXdXWAKnbLSidhfeYVGC7yM93B18v+02wWCOwkhDLLNHi
Ytw445zsC1F4OdZhh/DPv1f4X3nbAr3+n8/FlsB1+9n9vMYv/8FvWRP3Fx7Bjun7tNEAlrbYK/w6
GXOdBZwdkrwkSYnRdcmT/D4ZY4V3PAiy/DP4U5J3DCh+H/kSUSHsxoTix0DLBX77d5Z4lxH2Tys8
KVPPYTAnWOIZLjOnW0YTPw1U8GPBzsk9Z9XEy47SBD+ExSAAzqlT8462dLHDxw7Y0rXk+GFWqF7w
9Mp7u+pEv83whB7rqvpaFNwaK1gzIPLRpDm0mxWl6gkSCvUeFCwDJmxLIuwi8S8U40YYoVnxaAfp
4uFhEiJ6KqwJSXB0+uK1aSvqa5ncDpuKClxjKFsNkN+dL8wZQ83GNWouVK/pF5X47j30HaoLYipP
0jJ5lLRaPRv0DbRrs2iI4pvS8vZU5s3xup6o2A6m6DmFkvbBmMMz/sXoyP7rLIeP07ExpXnMLamr
sv8yakxC5IeiBOucklh40PXQnoQb4BiR+RTc1qqzvvX5hBNNu7pbT/i3ODEREARiU+bPKscfr2Wh
DzrqG2tVRiWoNXpM71u7nKdNTbfdKUsK4RxyTLb/4sUvwaI/tnvLxSDguzOptX3L4vy+zMV+uhio
yI2LRUXALzk3W5bOaF/ZCpaJkQZbmaXm5qcb5ebX3/xzp5f1F8PBP/zB5QX99AediOXBn2gvpPt4
ZWTm9UJBsdB1ncG9VW6+a3HGcyYKTubg7GhCuSp08aUo7FMbqWebJBOhlfWcT4f/+YX9Zcz443XB
uaeWk+gqDUHLvvin14WtfJ644MUqm8kd66isTwQdo7+FU/714ybe7QssH8ITi7Hj57/SkKyiz7vh
UjEEcYXWarfSGcZ/8aX+1dWxvBlvybsxl/fxZP+1OQ11HcI6hmTYpgG6X1q7xrhqwCfBhJ2ip2TA
zr1KgYo9m15rPrXCM4hWeGb21jrMFBJTRNuUvwDNJmaPvMpwam3Cssw/LRs8JldnREBzIAW0HRJD
bkzabseDGRbbKcKpC9jyxnLmMttmRdzcI51VL7JJvJNCd4F7TicYm4u6XclqYPKg7Q4BtbKK48zh
G2WR3fERyy8l3f9er37rh1jOcf98wXr9h7D3j4PfrwuWQ9ib/gfkkN9XmN8XLNteOrYcWARcSWgW
Swz89wUr+MWGnL8UN/ADLCYL2P7/L1hYOXwPiAHm+9DnJPu3zqQWbHduiz+eUuS7AaiQ3MRXwhHZ
sf7KDOgbZXCmAgrc5lFPN0RZVukphAeNKN+lmIasJBBMG6zWg77ZWvOz7MF4uoABrHgy8Ar507fZ
yVS/z4IqljiJTXO2CDSnwaeoBjeFV1rGZfIFTHVOwsbz6/opDaOgozU7DuejzjLPerVDrLk3pTB6
AMiZBWw0AJ18q6PciY+hUeWQMtHcq0ucGg6Dbon/f1sO04vbVJXagVBRwQ6kBgA6UNpMhdctyNSW
8wXnvOUUEpqA+oqSQteG0yzraxlztL2Nyq5CNEciN8qtKb042A6crLyDn/hVvoeih1vdkfFrre10
VQNzv6T9mDzQfz7iQDa7+7kN+rULO+RFcsw5YQ4IeGHdcN92uqEiu/7qNuXiQK2+kUjLN7aypvPE
h8uwxu03g+HLN9/kI/YF63/E8PCQyqndC7DRF9Mcro3URRS2BwXdtSRTxuRkmyeze6jGaTh34H83
qel8VX06rqOFxwuBzr+xSzPaMu54r7xiYMIph0M1Q0NXifO8cM/ODBTHU+Ka1fcEaNwJ06OzR/eE
8RvS8QRxnF2vGyIaSr9/EWUAVbtnJV586FKu6ZEgxkkfWe321z3bYJwUWd9I4GNGkDGDnL2GKFnu
d3xRq7Yx6/bW6LQOv06MwrtzmHcL+AnTDn7KVTv40NRWvPnW9dd2T4/HsJznxutsTNGHs/jssvWb
DshrsvgiVH1TSZDk28AbmmhbeTn1xfWQuyssIYyWWY8FILJK2uz/G6K13dw/5EDWOJqaIxig1mBs
4HLm91u9zUok/KiVWyYIEnAS/mcmZ2wOKIRACA7vUs463s4zwuHSZRgY5siebrVLcGStxkA690nS
2pSwimH8OsK2cQ9O06fRSROnyS5dzAT+xBfO7N4q/PfExK93ZEYx5Cex1DoxQm5fu4JLBjyH8Hex
mqd4X8SB3RyiUmPlCKpbW7fQn5Om/9SiF8ecrccTJ1K0g0ZZN5WgLWxQ1YFeGbrTwsqiajig3g02
GAx2UVOytCEzrHZDDEsWRQIj4kdHM2hKviLp8IrP0d6CfKXxvPoQrKjZa3NK73MvPAYRVVY3uAuC
fkX8YFzuA33ljvGdYzdf5KCLvZv1n05HjnHEP4YmIp1ng19Xv3SBlvW5IcPqbwzLzAFpUyX9HssM
79ZAP8y08ZVbeMwCKiHPBbHIdgMC1Jg51osp+xgZh2DBGvwvRl0bDJunUdB2NQzMZN1qTOSajdir
ygSk0Fr5H2ltH/Oxa654QAFeLDXjMJRv6ZHWiSUHd4st/LM7lyeX91ntMLaY76NiURzYXLfIF71y
5m88C3DYtHAOAyqrcF+Q5EXZ26G9YWSJR3sqt2ATxu6UhinO4pkwxAaMT9K+jwWMC/LMlSG31F8D
X2fwAMAMLxNWMVaMKDwYcgTM2bYGUPVmwB+DReuqryzrlpsXhzgw+wvdKsO+idNsX8WF/qrcVlFW
6E3G2h87c2MCuiZJEK4HZwDCLF3ziIBWxqtx0o80xl0bNXik1Gk6goTEF9SALaHx1Rn2irGjCsw/
g5N2ziR23ZMrU+MD5pvgwRlTCN0JT5pHCx6e3LVYL5ydLzux88PhM4/zcGPlqXqVffXcGSM4yNJX
p0LW9Q4lyD9bCIlK17zvXNDL5ohvE0O6y9gXcPOmSm65NNxnlAO4HSrVJy9NWshjI+FJjG8x0x93
zK/YJWnQy3hRi8r8BHuc3PG8ja7CQNMOGM2YhWKaFtctDIG9DzzpyGS3RzHw9Cvo2XpnmL5+ZR8H
dyKLouwqg/10ZPOY3waUoZ+yubzGLPl9liV6GJzs4OQFUX1VogCepnnoSX8L+y7XwfAivXra86QN
jikz21MwNtEj0Lx4K3gMMmnGIna0VDddpywxRH4mC3mmssVbPorwq6NIA0Ddn26wYGTsxeXeDfAq
+fC8DnORVofclMZVQz541TDHXDmTx4eITtjxSnzvah77c5oWPi7i7qFCagRgSrre3bpafA+S+U4Q
mjpmjTnu2yy6StS4GSIMxXgdDnVjvzXWAAC6uzHKwSNfpXalrMx7u622UZXdlrM8x4GzJkA/o/Co
6UwsRu+ypuHQ6fSHrB0oZVN9vKoKuHBmKnZEHHEg8LXtWlfdIbbRgwafqnUhQhJ2OLoWESI+f/cp
pNd1l019A03EDfcg/jBNkNzcserztCDncvLmsl/HrhG/u9YwnLTW9l4o6hwTYCIXi/y2z5R/XYYk
iguhPjCHMeGZ9BHby0PbKXdVGfY11MaDaurpYaD6mdZvw5vUOiZZHznD93qsb3OAa1FnYthzXkEQ
b+IsOXXwtfKEyV02B5tZJ8+xnDYM4a/T1jqRcmeR9uiFYyB+IV5JDWSb3TG5ugozYN+BJvDeArR1
hvrJnsQhAaknOsMlhyuzk+fnZ3RsdZzzBmNC2lVqb9f6MUs5i4L1LnfUG914HGSBPezC/8femWTH
bXVbekT418VF3Q0g6iCDNSl2sCjKRF3XmEGOKyeWH2jnSymkJy1n+3XcsGXdQHWLc/b+doHz0phM
Vt66/kLbjGTHsTc9Ayf0tKJ1EHJuCBPmJV3chYnvPADQNOisRdML+sDgyaYFpriajhhro5aBdFZ5
H+uNh/qq1jZOGbXhfo56pcJOGwJYI6Q8fZPafC6BFa9NbCyeht3Hs/uGIng38xlSXA7f5RCk+wpp
nmivVKqbq6rrqJGRxwtVkih4yPcq9DM/EUcArNmzPdiT5whCNIkXI119BucTmVu+oHKjTpm2B1Wj
s6R32bmhyk6BWS+7g3SK+UudSwHhB1SyV5O5soHJoNySwERLDW3IrK4Ir8rMLcrW8a2fQNcqkHcU
NpJzrEosjVOOs3OmQX8VaLK3nns8tM5abRe2TtQ3wY2QixKlkeauDSLt3NWkbCDAxQRDrFKVmKuw
7OM9YEv+tU4a/L7R1PnGAa5xXaIsgt+Ms2keqVIDUuhWY8dDl5nqYOExJ6/xU3CT5LSfS7B1VzLU
tVUKo84b9L57okuT3g4TUpNSKmfEQvPSlNY5o6li28tyOhq9UV9NRndH7P2XigP1rc0WfMG7ntkC
jifiZmgQaEFikKLQ5rAysvugodHRtmrp2nH9JMyx9uiRnaSYw+2oh4iMC114CJUDqH1SrDQrB0kp
hnPAB40wQexEBMWYeMG/AlN5Sy0V6rbVB2tyHHfQ7fck4wxvhDBWHh0IZz3gjtqPBdBsX7Jw0tke
8gcea/8lC7vmhCDyndy5atNXZbIrGuOZg3l9zRFIw0eM2kox83sV3bVrTdYUrpOyqdd6wexKg7bF
3UdCXbbmqw1PtsF6QsWfZM107LUbWKbz/WDM0LIRHHiTtK9SdaLvYY7U1DXWEiOapocMIciz6pf+
djAt5OKxWnp9GeFJjieDDorC4uq034ZOu41wVbxkIiGINxOvGpU61xxEdutDg1yr2Ri8O7F0ToU9
ixcjbMknLdj7mVXxElHIdoM8sO/mMb8XUZ69tFH3TRnFPsVD7YJ1nL6Ipt/EPSzlNMj0rzAJiwOk
UuzhHbWJvPaDr7Tyra+FZnTnOtT1RyepES2qvhWzU8HQRI8wdQOzaO87MadH6v4gqXCKdB94gbFB
gwPAfCSardJarGmAEramrKzXiXj3c1oNOYJCgZyniCqi7fX0YaIThCi2GO+RwO7TqJNbTIzqe4pM
hD6JVL7o6Zi/NkkVrgvYVetk7OJzj9XMbaSenVFIii9RhgpEmCnoTTt/7rVR3Y5a37PtL7bFEFo0
n4KJ8oRZ7zvyNlwsjKkb+TPcZmueD7QDiu3cqNG26iMCcAXiGmYkp/ZxVar9tiQe9NbpWs/GOEzL
qIZQbBZivklMMuonFM4H9D7JI8IRJPWBaWz5UO/CMmkOk0AmQEzLbTgJzVvQrbTzUfsNVmgcRzby
XtHP6z5Sqr2wINASIPcC+l29beviQSMf5zjCIAkyc1glJmI60uDIYWhtmoiKZqzLuiQuWAucN6MJ
+d7s7gupMeFNpgbmEYOgvAeDEJ50lg4EU5r0zCio14U/kcrkHChTDru4CLW7mC3SJlCEs4pV4Flm
jjp1TOsckL4BvXKizfoADgwBQtKpDY5mFNobyO2oiVhovsEjh0oaqNENWujwjmM6p0vfcpprM6ne
Y/Jo3C7WSpQ4dhgcKxg3p9xXxAEJO8AdUKErZ0bMNExKyQxC6guqn/6oGEN06tTqrteEdNtBXcLw
DMoACjFJSZUGV3ZMtihw1YT1kVggH4g1auXI2VVTw90YajJaZNts4qQ07vJl/xMNY7HSZfmOjIQv
FCxmlDjQg32hEmnB57kfQEsjq6rERqubpxiADRDXgHNoO5ScvctiN6V6xEIUjY5rjPpfVZC/IGyT
j3NYd6u8IjAqgVf3ledlHJT286AcvTQc+l94nfd+EeAin9NwE2c03ZW+L+l/g4DbkzOdrim7ZbUX
O5i+OQ762ANrB/GqJiiaAjOmSYxT/EDYFFVFDeazMONTgMF6i9/wisbCnZRES8VCia5RY9KHh/aO
2nVfOjZmeHTxYwXvaEgS7lTu3NKJhTHU9f56rqI36iQZq37abs0p0Y8qIvwuR48fVzOMqfS1z/QB
8XbbNGc0XE8KOjB3VkPrjMA0PeIDRjemzjay3/dQ5sEuNNruym4scycpFrz6FuiZCEC7N2Y4yCbn
WHZ1ea+YcfQVg7fPLmhcd0qZ3DfBdEpNqzz5qpJsAt3KHioreaBw1Dw1nTOcO9YBb+p67Rvngze7
VK4LNX/PaZK9DWNTn5DcFyRRQaoHEluarorIZqUo+J81OdsHqyzXCsyM5xCuzxaviPmGSsB4oSos
tqgTTmmPSJFJhtagnDVQcb5W7wZYADsO4a8anblVp7cvpj5+4xXx+Sy04lw2UtmO/iBOUV6cLJSc
60Ir4o0BTf5D9/XhwaSos3Li3nY7p0cXRDD8aqbXvQoieHator33GVBZuuwwUyTZil6u9tnjiGyJ
eRvxYoxCdc+RzfRYeBWv7OIlTZ5sGF0N7ENKFQW2CiQSx0gJFc4MlXx0gZRYp9aNPguYE1KLx6qn
NKKMeCDSfJhvyexID2UiOQGLjxm818ZB5YbUiu/BK2OluS+n+VuMOg/GMJTBJhf1Va5krJV2la3G
AmFHrRhQgjSt2QJsrz2U5eNRzo7YBtV8rZr2ibb4M9sjNuUAZ6/LAhJWi1nkRHRdAT4/XYzzrW+9
5mh52RqGH+PEWk7Yc4X3GjpxG9OysHwHswEXh39pWovQeEpDhLsdbi04HDPxiJ1jsehqEKiafHxL
W3W8JrE63REHl3lVNr90AHrwOXbWKZrjjKGl/hfcFsUVCNRuiTYe+Xo03wPzm10VId5DbBrWAdKn
vI9yUWxoqMGDhvJOK3sGVQ3la/aqkpgMMBcAJEH7ehbnjDXYjNtq8akUNUI3S9rZbvLnal8RjL5X
W0d160h+UIHCFWDE941E8ZYOxuJIJpqKkL7xtk/qRejvf5CL4BzzXjN3SDXbncRFwca/CtaZg0lB
gnnuJincwYwM1sAmOwzsn64dkt+H1USmIw0Yyh248mHJ6VQ0XfwQlcv3Y7jNmHe3ipkUm88cLr9c
gNJZ2oCkA5vNpEgwyKxN4OMb8PCWkT6yQMO6UaZ5/Uln1v0S1pSZCxezwysrnrKW5SCOthUU+0AC
s8li4zzl2b4M7fiogp/f1pAbqZ5a7B2ZHzjbt3bsTUhQ1nZiR7t4pLKkC1sFytmMwCdKFTFh1awz
o3nEDPU0BVQWKS/K1yBFTVCYZ0l8qpfNxvDUtk6zvFvNXoJcwdQjzyN2ES8x9b9gXCVkFMJIH2pC
0kvFQr1Aaoxbm0N1kH4bnXz6LesyXySsaUzlFTM6AY7Dfg7Gye1bPOggkN7G3ve1A2f21j8SuBGM
q74iemSbmFnSnyQhNPdVmBswmjvStYlsgZ62wlYrcs/qZaCtGgk25IwfIT5FmuDOQrHHW5DE1YLC
ZXoInypLi1c4x1AwTE4co/qAv8IJWozauCrNzH4Z5gYvX0kR95n2KvkEPe8bjZYS5FwHtwwpZ4DV
aIUdkTOhHQI9aKAmND2LZaoEnCvtYeo3VlYy5TUi5ZQyTPF9SXqh+pfSUq67tcxhUA5xXUi6RtAE
wAQwfCtvW7TYVKDoaM0etPIO2MpQS3mooFVwbHRaNTyWk6H1a0Otk8Jj0lTngxKbsvdw/aDH1ge+
pdUcmtl4ykw6gGDHfXluY2v66E1C1yh+iSr3xqal+onrp7uh8u/srCaadmYePGRzF2/6yWSbll35
nfWYqot2LKUAFwxpfZcHxqHS1a++zKdVkqrtugfksRKj9a3HvPPEizA8Ur+Nt6YYJ1JPaFM8q82U
rnBC9IQPOOMGV5nU1zIhTrnMbaxxAP0DjFjRnC/bcrtqPSXt46fRr+r2VjZdzvtQj9bOySgkuwLW
y11EASleB2RNZPd5PZRHQUHITRrKlg0KoecENBIi7aHsroZypi0RqjupqIvwOOndVM4KGR9D8TT2
/XNaZA9ZZflvpI/odx2txbtSnfAMhtNplGwRkRvlX1o9Zm/RGvdjUHIsYJIMmZRktq26Mr/J2rDc
JwSaUO6kZP4Et8Laa6VtbGgC1y9yDqcPzc+rrSWjeFpppZkTO+a/pDEArYBUihWQI/AFRgjoA6ny
h1MvHrOQGQONsgGY78oe65L0d7gj3xDpS6aQuTSmt8ycMrmDJpHKNVvxytjRCQ6DLS+9Ez+hYXJo
YLbF2OyjMFNxKaLVqrXjKGMDYOyn4U6PqpoDhKTxwxHZLCjiIqXn5+L0iNdOxISAaJcwGuJ8rAxt
MYbI/CHREelSUyMNVhjTekpgokxeW03zXO2CEAw926LAGoaTXQ1vtIJ8Uo55Npt2dkI3wltCC3R+
Ji2CnJz4EExiQlKFW9iainpHtnSHFiq29zktJY7sYC/mYRIHehQR2VOgf1cIfYatmZvGBodHQl1F
h/Q7JLPbBfaV04v4mn7HauC48oUQgTNKJsJf+pF4mwGqLUGF5k4Uo3KuDRhFJUVJt49tVJPM7qrh
miqEFr8sbVTJTSaPuZjLV7R11guifovUOj1aqzMpuGFlh4eREmlBiZCqLB5cqrzZXGyCzrF3NrGd
hy7U8KQNZYtnE7QX/s1OstqXYZAo8CpKzU0+bZ5WKGTsylyoK8NP7nCHv86Br97TGDhlqronJans
NsYYonmo63GLkr3ki0hJv5Zlvu6xo7pp0zYWzLNJuqyf5bk3+HRX+Nr0VUmlCsTP4jy1Pl2ocjGk
zo2DZiCgpe6ObG+/mPhgm4Iac1q35qnUgPjxNsEWzdnDxKUsrkAttV/7EsPewIEr7qJ2ww4dQKnA
+wrRk3gEUjRvw0K7Rk6lbOt22tp9dF0lza4uTeeoftpmdRFXZ8fugSbRHSCh1BncOnFqlYStUnUL
eFRrGPnRSmGJfgAAek23g0WRw/RtZfFWLv3uO02Pr8wq2vQzyTK082q0wEu+df6lIpaQ4rP1ZpTU
qYkTIMnAiYM7EAnmjipAeJuSjbVGcSm35iip3ob8aGg260k6yddyjveN07/lZbCsF1Qo0QahMiPl
oA1uM8iY78y32XNfWzh55wpIoJjOutIYSG9aO3MJU0KsqZH6scJjP+y6sjbuNRPQxUpgH9jLQdV2
WoxKZSIhhdS/6a/BDB6BHtP+4rs7Gdk07qxgmL3JXrJAM+faRI1+E5Q8wxWhLsjQja5GKo8NpBrp
NdULjCKtcO74fQYUpdWUaxxwtaeqZXYcFTKkUN/xEeejrdyndlHd931yF2VsYlHt95j/FtyNmhBv
UMp5H6QGZgorK/Z5Zz3nsUb4AZZ1VxmG7CpTJIdAxIKp1JuvQd1yZu2Ca2u5qbVaW1Bq69gTILg9
WJ/bMlNeamx/O+LG2b7FxVOYgOhObOKtYnV4Q1c8u7bCzt0DSmaTCdrQ50QofRW0GFb1wHzPLYMm
DfKxh5y8W1dL+ivTCDlrqRmah8DfcIGUo834s1R2jfiK2nE+rc1xUF4tPUdxyKS1MA4zj5whLLZV
EoYPvc4qhjGq72viENkmwY4DpnfMqPb7r3WNjHDdpiAXj5WPxbtHZMy6q6GGxM8/bpVROwr4THAK
Sna7lT6YB9PPZPRI4yOM3QSyqblLpqEgnkOIsPrqI3I71rjpTCqtsikP/6PU+FupYf7WOuBxrkUR
HX0vLVz+j3+khdp/gBaC4MIo+EnIQMT0j7QQY4GFIc+2kQl+qg7/S6mBetBShaYtPA6y4k0CFf+v
UEMV/3GgZOM5YI9kqrAI/pWw8AeRxqILNx0V8ofB36QjJbvQFYLQCjrY03JVqUOwg6qNkNfKnO13
wpVfCMh+1Gn9MwodX1MnhUC3xYWCit3I7Cx66hV7nekUBE2IjLCWfyuF/o5a+MUo6if45v9JTkBw
cz2oNXXuD35Se9Fjfq/U4rQfaXLAjpB0LSLdNqwn1StL374BFGs3W1Cr+KQTqPNk90hSusoW462j
9+1N6ZgNVLiePUb+GbmXIaAproBvSe1QJQI9Oes9EX345LVhTWWAkkz7GeNXf0b6IeXu9tSE/Wg3
z2O3VcHshwDsW3Xq6A6NhcVPoXmMtbrzjbsoTAW9MQcmLTjsGAMRiTY4forcyHeiw8TgWVEOJMuk
UPSOmrKxd/rYqluLEga5RXYORJT86/jMBMoGqzCH8ThYmnFnWJEdndljCIJsJXYpG4jsY99njlij
yCZbXg5tummDqss3SpyNzXYR3mTrgVowpNxxINypdgybWiW4FRv5NNJuShE2no26DlWdzNtR6OaO
iB//KaecYruGJNtnW6KVLtdR6vjxtqNbuZS5onwpAUZJtmoXqJmLpoacSjnM7QnohK6/6UBKMs9s
2iJ/AhxcHgku0rFXFtZ040eCIq1aDwhCUoeDIufvKSIODbDZG/JS560pnfExt+vyo880cHrk16Sv
9NDT10h0xjvhatoHTDYj/8JKTiAcKWYgwtVcSHuHFrw2VkasdBFbP3UY1q090BSgi0IzDjQoVVlD
cirAB2831VFwnrXReI/Ec+oqmL/XtlZ0vNZyxBDdylYnH5FcYWrfDhWD9YREKybNscMaaUBuGff1
Z84iZh5h0W2JW2S6SaAOL3Znt+oq/MxorEriGhFG9af/mZ7/mZ6ZT/57Hd3//l/BhHblh9mZ/+Ef
HZ1JqO3i6rLZXWMmFUy0f8/OUv/PgkOyFm0p08pnuM4/OjptoSWpRO6APgL4B9Xnv2ZnSF8LMozo
HdXiHIP67d/Mzj+qvhHO8XcwX4I8Um2NFeJi3rSVqQDZZQKiXUJBRg0KLBU+oOQxRwwdc3MVPXx3
a34xh17M1H+PCNlGZVSNn3+BuCnBtMJRJ1QjsUDOiGKb+ZH7+yHUxY323Sz9zximAWiK1Qf32o+z
tAktofeJyXJLL97PHQdjz/zwD9EuWp3H1V9cKbLW93p1QG20/8PYP4oSP++obXFbHZ4emphlXf1+
hZhStaQfgtPZr9/D5gwKcxWa5MOi3woCxdPFdSYLN5s+/u24tkasMg5vk8EtRJs/jht13RTibiYK
vtWIDyy2Sq1eF4F9NLW1QYEZc+itTDG9mK+/H3l5RX642baORQFvA2oUHuflzW5tpQgmiKFuoZO5
NPaE+GlWuU77/qHQlhOZ6ht/eMA/vbUMuVgluMUswqg/L66VNSMLOobEVvO1Gcf+gKIZoVSn3PSk
ONRsRO6aDELx76/0F8OyiyKQw0Z3ir/yYlhqbxUIUlqkxRwsKS+qhP7aNWt/TPYQ8mheU6mylPff
j/rTB2OjVORwjTR8sepfPthKtZUqmQJUboreaG6ntunzlNrZuPn9OIvE/uI58gJRYjE11eBRXkwF
ZkDXs6kAkfkNeNDFwSgJ7xX5ceBo8vuhll3Sj0MZtMkMU6AeNpkTL95VM+g1UMtUBHKqqtEMnYHJ
Zv7DID/ft2UQJMp4MMQyDfz4kpRzmhYq0Q1uVEebqLV8txnGfv3/cSWGKfHagmXE4fPjIBlq9pri
ONz2sOCU1o+0Q+fyTaPP5/37kWA7spLoFHTsTwfFd06EAD+j5BvnNQjpg1NEa4vU5eP7wwX96q7p
hsFSRSmMFehi+iIiw6bkUpCcJEMocfV9lZZ/GILzw8+Pnyh3vl30lJxBLm6aMqgdRQaeTN+otZv4
mrxJ/arY9XVxP4vMIx7B4axMt9HTFCfZ1ZjpKB519CzrHuHV2OI4Gv2p+MMP+8Xv4iPj9qJ6B895
eYvHqGxmIarEJUbWWtDZ/rDJCtu/+9dPUiKXpIuOcgSP9sU0kpGzFjQBWS2zEa0kPimitVd6Xf/h
/f95FSQRhH0CyzunPwIyLsZpRakCGwdxpI3DV1LLx03Qxg/YMQxPJEvvRRR/OSBavhgZzuqwMKN6
JasOUaghklOF3nSnx6Oxr3TyRa1O+2g7rUZbq4XeLDrx7fd3ZXnoF3OChl1KAoEEtMes8OOXBAGb
LGMd+cg83afjN4piqStvJ+3x98N8rr8/jcP+l5OiBSfVvJh7VLJTnYSwa9fozUNX9sNmqLLx2gah
rriYJok1qxsVktIkx8HEhlnvukR29C0Dwj6VpDDXIq3+MPf+vLKwNYT6t2z6bGldrizkXUgxgZN0
OS0T4jaB56NAl7S7zthDcFd2eaX+yaBm/OKGI6fiHQSuyW2/uBGmknFOilWKoLq1xg+XUn3OD37R
/l20+W8PzZdfFfYp1mimSFZOjHCXGyL8EFLtskUXNAXK2QlpmXZYCP4wyuXqdTnK8iu+mx7nBOt4
RtizmxSVBDAXWG4KII5UGg36U1Z3f3hil3fvcrzlv383XkhOT9D3XBWyN109ztWT+m/nic8hND4G
y2C3b+qXD6gQXd06DOGkJzMnVtrGxKFnf5omlmng+w+CYXQMCHwPi9Hv0376/ZVAOOCMT0XRNSio
nxpNMbepX45feivsr4Wom7emIbMmQlc/ZuNNozJr4WZEvf/7L/NyAvj8HZiDrOU70H663DGd1KW3
krgUb7Z9Tn3W9jvmJfJcWvArsGCKP7wzF65DLEjLpbMRYZakuUvI7o8P0TYGzYBXSpfB6sYtVhf/
lm5PDm6MSEH0pvG9Tw+BKF2foo7We8TfyM2YhDeJGtCfiK+JG99p1i01qeoB2/j17+/IL94xMoYX
AxbHM+xPF++YMeucjXRIAbo/NO+KrSWbwkHgKkGdmn+4+38aa/m+vnufK8QV8BGYFqcqcpGgfTMn
ZIdR8YdLWt7Zn1627y7p4o4LkziKYWbnPhDFdCIj4ECGO2oE/Tw50d1EowLdd/dm1UXq/f5m/mIa
ogqznJzZqy0okx8vcI6SFrZWzWtuKqhfaeqDziRt5PejqD99TSwrEmIAh6HlMq2L+8jiKJDnSrY1
WUicVoaUg2MfkS3CNUpzU8fBY0EdlBytAxHwW2gBf5iY1MsDKFt3XuzPVFUQ4ThXf7zQQMnqcbZ1
3LBB8M1q9etUS+8R90RwhsOzWrcPyBa9JsLpUvv731/+T2/RxdgXb2xb9A4It76ml/U+9EiiwJct
rd7fj7J45X98iy6GubjJKpy3aqCM4FbDtLasbmcp0VtLiWVlyvJgZsEaqsoe+tpes2gP9nkeeqgR
t7//Gcsb88O7vPwKnPygiHWsiJcHjMSqGhE1PGo4pjdV2B/QbOEOie81clf9IvvXEyTjLfMAGCAm
LlO/uLm25U+JNhq1G0LSYsrYEovqmbxTdIpHurS/v7pf3mSK3FydQ+2Kg9SP71GI4LBpAp5lNRDB
VUaH0OhvGyc65Hp1q8bOFQi6krwt60Q2hlyVpNGgmv/THH25M1reZszKgn9aC5rgYhObQCbphhaF
A/5JvXtoG8kcBXXUOitJpddPOSiV8j7VtaIiualHvvn72/DTtMFB2KbWRvGOc7huXWxL84bQ17Zl
U5jMA1YWhCy9Gb7+foxfvEh0vKn/WRQ0KAdeXGMRRxkFXlG75NF+MQBakr15Y7fOnSmKl9af3N8P
98tL+m645ev6bqofklADexjXxChFWBxIqxz77v73Yyxf4MW38cMlXdy2EfQ0xYa5XlZWzGMDPoLc
Wvc+XyNzwh8uSGWpvhyPg7HG5oXSl0bV7fLb8KE+gzeGvFJj/XLHhsAOz+hUpf7oZhOZjpoqqCAb
U0l86El+cY/0hMp8a3YGxIsZPSqSuiY2oMnYcXm2A78Ln8PANtLrKFZz61CSSRMTWYcMHdWCNV6n
yIxfplxYR20Wc/LaNPDlPLPVi/NQcJpYRaUPMRB2Uczwjd3tkrqqb2xrykoIu5E8+6Kvk0dHnQOQ
gnRtT8Po3FlxTBiwpViPpKFkt4MMB/sUyWawd9PgKF9UJ2qKbTM0xW0tChKS1cb0V+bcj09iQPx3
PQMlPesiy/ajifB7kQh+oJkgBhDxwZUsVOs6XlgKStKWOz1JPpDKzvoelL0DmadX1U/jUVB5Y2GS
R1brAjBfGgTmdpIcETHkI3vd+jmKlql2kreUZtdio5GHnLrssO5hUFL8BOvzIkoHjE/j5ydfYk5G
1F3O9aFvI+0maeNNKtvwSByMjxIsgROU6A3nz9p8Fkoy1ztjUsVJqLl+64xw+6Z4vkd72F5XBF3v
CS5tpAdcb0Nq2sav4tzfq2jTXV8W4RqQZtjuiI0qhq+NkU4ZnqBi2PQocb1Mi6xz3bfypoVfgg/b
yLRNxxP11EmZu/vAz+Wj0Y7NsNA2CPRB3Ohk+97O56OalGKVVDLjxmXrlswYNBw1MlytEeHNkE2H
AS+pO+cYjWxRbbMysV7QijUftWi19dTXV2oTSNcqsVuKqbrJxnLxHHP+H9PxwzYzdviIB0gWDHPF
X1XZFi3UQYoBmm+qm9/gdtJ3R9GG7mxOPSUaTARfFrJKqQfadZXJ5EZFU3rL82rPYxQJ9cqp5q+G
mGe0GTmQNWRP3Gc9N+FUsaPWnPxD6xEsokm6KZa6UoHoE3sZ8P5Cly5WZf05aeavYBzNL/jI8pPa
DCXeu+UHRgkhjCB+9xH+CFjmAXGXpfwoNR2WdDKEYBKTaF0iesQkvVLS5BH4Sroyy2Jv98pExVa/
88O/nKmxc9J9JtC/RnGeCp4xExOWtUl7mLW6cId5AowEBtrlDyk7LJvDoV4WfIU0xmPJHzX8spPn
yGkwnBUFSb1dWKxhMqqbWO3PMASk28Bn2w0ZZ/t0OKZQgedUPKRa1WNEBpToGsFS9sIOUmlj9ErY
yWIlzVDC+9W7Jup4XUUpur5FncjWKTmnfGG4Q2lqulAp9INfv8KBOlKYUwcX1G3gvFjjtBp83Cft
jP7lBb/30KnDY8HrgS0a92Oxtge6pDmGll3YAGfjw8yT+0GhYbMSaiXxz3yQWZ56BF554P49wPBf
ZinfAoXXbFQFlC4FRy2PHps4pa1jEzfpY+PrkadWsbmmRh4mh5apDdNKCIKr2nSKKd8bXIYbjBXO
PiNWyaJzS2Bpol4t6bsgh1dkhyJ3coy/rD46NqlxyMNgM0zlem4bPqBEX5ONNGbrPjVwVwo5966m
kpRmt8VT0KelBwoCN/tEJucQ14RUAyd1UkLV5mHe6mG40+1mnc/OPswAfAnn1SD5c4pTD+atm84I
n/Qc5Vr3PFqJJ4iRQBPskaLWfsMn3BQcUnaNaq5bHQPg2O3Kbhejdl2o2IMYVsRweSwEeHKLod1B
M9OeCZkZPZj9L8xjII1T0R/EFBw47NacMucPc2EhRBgtkck+0Zntr2OTaSEwDawMczJiAaTI9lUV
w8AmQJ4V3ouDXuvzlUg0syKPSxsQIMwcnPqgw6EeV+/4UG5nkaY7OzYDGtSkF55LvfXXvQLhYW3m
9r0W8KQbQw9JwJuVYoU5dN50cLHvkCHOPG8N2VmBaPtGLnF1SMqSr/O8uFIm+MsNIqMMBtiTwGe9
mzWIZLl/akPlCRjbS1xACrZRZga2fWMC81lbjbYLQI7eGElf3ZE5opG7MzK95soQucFCIF9Z9JPV
vVGpdXaop1G/zRwKhOro1yFCswrQv8X6MKf+c5sXpP/aZMGts7waxgPWjnzr9MHWH/m8fdAWH5Cm
O7GOp2gKH/I2n27I5kNbpGTKKTBTHyxak1nHNidoaJGDEWQO/+wq1eWBTy4Ac1soXl3Ty2uod4fx
uBrQoMF/V9+bbnwWPbCGAw0Ffd0RjfDuWNNIysIo5u1sGDeplpWc2LOEDIjyOtKKacu21sOO5nFe
8ID2H2zdQBFYrtscbWyU6W4/hW5XNuMuslDwr3B3GZT/OrtwwfeIZ5zYhU5OMUqCuybQtL/qhQ9k
lkO3Zg+Lqda80kR4RYlk2/jEi1mDCyDDr66j/jpqKOkhBHFJ1i72KahKyE/UXeQqNqu7eqq7QxrW
ZFYKDaO+Otjxiw2IPT00AH6xkBp4RDG7xit8piO8xZ5PlJQwWe9rYx8HWv0EisQ44M3VVh152IC3
8zx1jmNgzG5FhWLFyyxit23QBeQTlRzqpDhHw3kXDsH8YPddwQWWVftIpAi5lFnNaG5jm/naCYgJ
9AM472x93gOh5e9NMRNJUajlCzPVG0XokqJ5i28XIMZ0GxD2tMOvVF2nSo/4dgHQRhCyJ+1a0dKM
EGCE8oSMQBbGM0s022qMUXesJtVPODYqxdVoTcIrDC1+JFumQPjcx+MudTrLLSgkILERBlB6bIME
TdeBE1zHc2W/VnU5bEfHmB2WFGMMPNnY8IQGlSxbr48W53FqFM8OuW3gW14aCxGeliqkbch+PLVY
r4yyuh/JS3mNLKPdposntDQV1eLuLRKOaBiuMzObbsJ8yaIWzrMWt9VVaSk71C/4OEZiW7cWRhmX
PxWc1bEosHIxUysIcVYq8GwAHwWEFZFnj40R0+2ohlJ4U+XEV21GPnIcBMFLIAs2KD6AaxAs1a5s
cxhq0pi/6NN0nY+NTZ52oO3CRbeoBQR32hxQbtCutidCKeP3jEAOT+TOAErDH2993d9afXFUjba6
K8IAux6Hda9FOLnLujA85fawb0OBrY3kUOJbsi913O2HPK3DdZWQuWc/5GXenB3fes6UKMA5rG1m
o2yoDI7kVtQUJxU96bMXwnGEc0ybPtmWrA847Gb/GkSmtdPn/uxkIdxPcBLZBAaUP9QLJPNmdqep
fR/hXywHoIWKhQMq1e9iSNZYb3EB6iioj7YMmxeMGHdBqt5q/visTDBSrbQNdikaRj9t14aGdoq/
MTDfYKPhK/Br7AirRKjxjYbKmvl3X896f4OAvPFXsaH4zipB7/R1CPP/Q9p5LUeOZNn2V+YHMAbA
Ic3G5iEQkhGMoFYvMDLJhFYOh/z6Wahus9vJqqm8bfNWWSnAQADux8/Ze+3mWYWevAPbql8azHjB
AArngRyLI/niOO6qoYap4sPpVATMZ8pdV1Wd/ZxjfdeFcnypa5dIqUUhRcir9RTb6bgm9efd7ZKv
ophHAh+Q2iM/t8Mr6XZE0JrDzhj5EOT66Ns4S56EINpXZl2xBj0BZq/P4RUM+TGyK/sS5SmEARvt
rdVTjrdTco50/aQkOt/ZYGNz2+GeUNwGUeEIdFerSWqskndHkl7c1+5P6To0C1QdXYoOakQC4BY0
CIfTwGGWbXUVCekp9UDeiOqEkrfc95Xfbx0vbveO4UG39zyJe2kBwQ8sAwhqYYvCsqhi52aChNNn
ZnNN/GLOKAcIPdr+Qu18IqqCoc7ZuE1GvwvCp69IMZYhEmXHJB5V/RzhkDfocCXh74jLsGYJMiEA
hrDWE7kZrgDVm4GFGv1NhlRCpNh8OOaIyzREyYwF6w6N81vZ4M3uod0Xp0ZKzGIo8BUvQJwdZGd0
101NkRUrNV58WUZrz67HagsVDWZsp/cZPk89YkBGv3Dlh3EP/tfZNhZjIAs0WuCOUjbBOIflT1PE
2kGOtb/p0yaFKhu5MSREwaqK2YrGVJNUix+EbK1ZpRsjaT/KiYGnCpNnpLP9Kh2oqCaASdhI4h5H
q+yI8XSjbM0gI4FUk41PpeVnK6vSztGY/azMTt6mjirzrRj8/AJWwzLBAYzsWEmHvT0wFG2YNRYl
ojZ4ccr3efD9BpyDgPLWz4jpTyMkv7misEeBvM/sxL/zCdPE3kWs2LjuDFKesTyrItv7Qwf/XLhN
2ZC7zZ6prsnFhooUELWl1n6d8bNNhp85d5Lujdgycekxyk66fxhHAZyvrq1Jv0HJBoMYaF877JEk
e6jrUnDlsYv4EE+VmJ4TaZlWENkDP0Cq+S1KSAawtfLcVaZKZO+YwUX4vOCKkx1YuaHZGbGBpVF0
bv3eOKHEYJRlJeURIvPHqe1doHPjND3S38/EroHR/BWZWa/WvYVbtE9FfOO2ubr3SRZ97Uw7LDfR
PMXjqcb2fsWfNLS3IfKiYgfrx3uKi7knqLvKR/GRJLV/w7GjYlWuUyEuFCTuAD4Pd2MYJWCnwkSb
vKdei8rwApUBY3wEySI5pV3rROdKTPg1WZ7Ad+hFjefcV6e6wsozyuFuKKv5oJUN1kVLfqE9H4PY
LhVujYKD1orZtxRXRVY2/nNV9l13pB2dY9IkS3WXZba/S6jH1H6cE4S2Gucos7ajbMPmHTo8jf4Z
cNdwzQz+fTDSY6kZihTxBhCxoZFqsGJly37gh5aPiTHEpxqmMkcuo2QZxH9DH1tZ4yOSR3vA7h4+
aP59kiyBGdgdu5RVZQ5qvBrsJFs2PjKCzmSVr1LrK4mae5luBcQUzzRPHM2jK3bTfg07JRn0naHf
2hnH4jHS83FTSOEW+xiEjh1EYNpWudYaJMiY+OntTl+3hCOdwmn2mm2pjE3viblctK/nPAmPIsGW
p09HIZ8t9w3UcTBLI9mGYqrOUSJFfislhpI9Ye0DuRIzz91ZxXZ1C0xk7c43XLB6GUyj3hJi9Uac
xUCgq8FR63oOn6W3hpMdWONxartwHac2HbpUNlviWT5oeCzg4MkiDUCWp7pNTnEDeoQEEQ2uZa1x
l5xBdXASZIKvlhyjLAGgMc76V8vUoIMVOocIN4UnH7A/r+yMF29iINXLo+764k6YRvM0mM1jfYQ8
Kk9uV+XsljX/ukyDlPM2RvKTKRRpMJhlW+Kw9E1mGmfwwlHJco6XmfiMITa2uZ6FF3CO2JMIaCBE
k2NOR7EXax/EyuFSGElAUHOgs8iWMHLSEgxOVq6UYWyGHu4yaSh1kMDG1nFjsvfgX8iNVc2I8mD7
oEs3CQEFJFYDsGCBi3BjBaUT304YJ7StJWEcXMPMu4pN882fp/GHG0GYwz1Yk78wCC8OeCA53Lil
815mWNL2ZUVTRtKPL09Q24HtaWMeb0zeuXXvg9WqdIJDzlGGY6WbRYjgJ9b5gSnc8k3XuNaDmsZj
1kUx3rOyfh0z/UA+zxJQZnXjsKnQycZnbTJIF+rihwaRGexT1/pqobAXbvuMCczU9wWmOJeWVeys
XcaVZ6MsxQoDYbXJeE8eqEmjO+WTBEy0ULRBwGxjL6UFNQ+6uHhT28otjsrGW4kGatSD5VTWitZX
E5CNFw7r1m03eqQe4MfXzkdn6OEpzTyXDkhiB4KdOTBn+w+PKEinvNyC+gu1Q2dr11nWklgVy6uh
6s894m06b/4VNvn63OnWpqx0Aye812IpU3NfR+D7bCNC4zWIGFOaZmcnhPazWqtI45GaS/u6biRM
JMqGdyMc0jGYqLSv3LIw6SdkKO5oJozAv/t8vPRlxqroJTPnMLf6medxnt6W4Efu/ZC5UGC0M9hA
PdeeCW2PT6NGUuQlK/WJKk+N4aHzGombWZpdo61csujmq95u9dMCDPU2cILbkmoh5inLoxlqPgXu
NqN7UcFEyEhsgpd7wCEaP4OpSMtTG5uVRt523pibyDGzgaz5Pkp3szmB+4Ix9ED5NGkbX0MnjiR9
tH7qxKoMmxb+2ront3Ld0TA9+KWpfpC5Mjzg7ww/iYjOtF0PPvV2zonzWWl9aKyzOgPTbbbE87DU
FIhmQaLTLslJVZuiH9mg9KNvpNE+nJHdB2GmKuGARTQBCnmgSiYPX4e3TaGn4Wmnd10XmDUBw4cj
RRO+wqHBnVhzGn0dEjwK5Q/NGhfIodG6rPFwSCJUQMY2Dmf+Cea2maZ1uxkz2riL65rGgF0m8Q01
lPVIT/xGtDPYrkKIIykA9mUsOBgZndDW7KEDnkWV5w9QBFzo+FgU2qDQe8/ifIY9ewMeli78fsz1
ekD6n0lzbrT3YeHHa7oV5nD0x8HOwfQ1+bT/96YKPH5/KJocG/E/4/pvIynsGnMcV8TdteTvJLS/
JtZwx38Ix99Mfb5PnZYLMdSDvG3qHqLLbwNGEsMUng3GF0wVVEBYbE04T/oMAv+ZQyuuuJiDgd3j
bv/7D/h9NPPHdW304oypF4Dq8nP9y2gmRhAeacALg74o8h18ruxcTNU/bVT/qyLn+7xpuQr0VMNB
xoQt5/ttjJSm4jjnNsaWE4jSCDA1NtvZ9bZl4fQH/Nrlb4aJ3+fCf1xxmV260GGR2H2bcKm4n0QF
oDAoi4s2HaG/BU5s/+Yi32dOy0UYjPo26mdIHMa3m0dlWaKoW6SCyYG2M6cuLJCCcNr0N9/SX12I
tAi8FfSGhPiePVtjCyzMRYhh0UOOtHBHdJo8Z13Z3CVh+puR+l9cDMQtWHbdMJBefterpaA+TS9X
XKzndEjpQZ3dgjTn7f3N/fuTdoEbaDNXxhDGLXRRhv369OluOkVIzHn6XvxLie1TPoYFZl5gNZJ+
ebL17INj/O6Z/4sPyCLHR0TqhCvg+wdMJFlGesi5KAfKso7bRn9eGKVBmeXVOqxS7Tc39C/eMQSR
mB1Aay7v2bdPGdOklfnEY+JnUUq7Vm9XnWVs/u0XmYs4Dspt1hDC2n+9lbZOvUBAgwxcg1aEIopl
LWJiC//+Kn9x63yQykS0c/8W5dSvVyHSd26hEPFaeZeivyuHTyu+k/nT31/ljxfnX4e5PBdchlUQ
N4qPV+Sb8EDH85nV0GsgWjEqS7OnNhmgrdEacfIrkaY3iHq2Qs/Jo+zgkUhvn6XOySQsm9bTo1ly
m7XWmgK/8m/cof3330ZeRASjjM9dpIbf1pZYFS1e066h/2QU+7qkZd9PdXkAh2QEAp3R/u9vx/LV
/Xo3LN1EqYnjkoxzvttfbzpgWFGZNW+J16Y7P5qC3PPOKSwU0U37YVLbCYyqIrn57y/75+8afy5q
3sXuwBv/PYEpYfdvMlfy4tfFjp1jPaoYYKNzFyrvNw/vX17KsjE58Fb6WA9+/YRj2WRmv3QqCtrC
2Op09CaG5Jj9G7HU8qb9eifZEFCGstGRYsW39+t1SE9mFa1ZRwUMWsa0a9XVzJdnkCvxesKuRoX8
mzfmT/Jfl8JBWH9odmykO/63t98bHCE1l529MyAcTgDgFK7w5QjEqFx/bI3sta3afcRco9E5r2Z0
7YS6S1NmmX//hf7p0xOvANoJQxgGCOdPu0ivwQ/JFtWHnfBpxW01gOUBJiEkxzSy+35nmvnTc7tc
z2aVwEbiUkZ9e25t5lw6cBamBpv8Rh3nVbNG7fesdn//sf5UXHCZZXVdhOe+8N1vr2NJcBcNXM56
tMNLGB+NGyBcuqtt7YEiNAk8qC7/tyuavz5GfkkksskQj7jJT0m+Rk+ssC4YQmiwsIrf7pLLffqX
pxb5IFkrbFi4vLxlff/2BCFValTksQPDy7kC+HAGd7quOaPSHqmiPSyrbVRr27i2/vHA/FvJeQ9A
W6riv5a/8wPUsUyiWP33f/3yq91XtQTOtd//0C9/p/3vP347+qqWnLpffgF6IlHTbfclp7uvtsv/
8e//80/+//7mP5PvHqaa5LsfcFOgTN99RUlV/qtL0ly2kv/dVwmOK0vK9//Yvre/Juctf+0f7koy
cMghwAyGaNjW2aZYy/7hrtTs/0TXa7JhETbgCxeN+/8zv9v/yVpKcA67xiJTWrz0/0wp8PHSk2pA
foHn8bJQsP479krKtG/KJME/trjjWEjp2ujC/raY5hl4mq5B8zHg1wHnCuVMFL74UppLyA0jEmQm
4BOd0nd2Ba3zV7bLbQNQT0MFGJD1Qj+xmQwyZdUGMXi4HjQKMt9DxGrU8KrnEEAWnZONNEEtotpN
9jXp5AsyzmLeDM5KtSntXutRSnU1DU2NHTJONgswbd+1vnMkbfI+1ubdMLZ9vQ4jukIV507lO1sd
CLckZu26RvSz8Yx6uHi91ZEGCp7O0JKcfBCp7nBSR+t6Cm8JM38Oy57Go0sWnbstYiw0Dgkjz34S
loHhlqdpaZwU2Uze3uyYL5jD4x3x0GSdNSgW5pbI2dBpSEzQ20fmfTbdVY7JuSCC23WKn0Xu+puw
GdobgIbzT1tL3kyPWF5zNvJ1S2vhAP8Z/BcXvaR+Zx1pRWa3Dr6EQxELKiW/7R8TwB8DU4PRuLJD
YLYbg83wzooKMtAi+7ZOIJfUzpvf50CJUiod2DljMcDYq/XbaSz7aN20VnjyzLE2uCoSANAk4tqn
p1FthihdUOuh97OJDXsTx6LLNrZyvYWjUUSvldea0UqMZnsTZab7nMMMxJCazNNN1eTFGZEyOg1Z
1NPKjlxxaDHKNzctfJbrRLo/fVCz1oqSbO43phom6Eo+WtAJiu+CR/PjZOfQPR9EkJaeE3Rtn6Sc
8gaOeh1SGJBahf9ippY3fqDvDNeEzwD9LQRnMgVtyXho9Einf+Telo5mbYrZSMDUE+yrAB+jGmLc
oHHvmuwE2gpGaCpKtZI5TPqRpIFL7/NtML6o4T8l8yWUNTgAncx65g2o5nBErbQGpdQcuU/uUJrZ
VWJa5a4yLOZMdUJBHk7bqDTfihwgHlVvAJUneUZiGq3nCr54ioiphprezLYA5OsePADAl0k68dU0
0+xZEOTRba1TbZNbcQ4H62RlOk20he7K0EVNL26TXjMf2kReciw706OR5wDujTYdTDbArAi6Sm0f
g3aIU+QgdN8gvmBI6G0GW252Eb27y9EieVkIobJ9YBQWMOPLd6NOhzrrx/MIu1M5ByXu+uq+sYHE
MD6IzB+EDm8YS3A/9RfdTts7oG+XsMc3C1ed5ajbShGj1DKPIA8ZhYXQoOGaMXdAYAvBMTXRKRQ9
7VZvnyRpuM+XwHrZ8K1q/tEj7PHAV7WlIXfMYQt46J52fQbdEYiVQb0uDqRetlc9ERM3dsx1Y6Cr
cFLJgYc8VN/z2pyYkk4oEjz9Lcm8x1gnPn62d5OXBE3nHxaumz+Xh0mlF+INAyRuAbDso2VZ6zj5
abGquKMRQ59OxsdB0ucylgSRFGx85VrUApKeKOrGHNt31hY261z7FlJxn+J06olwSn5WeX6TpzUR
QKkLAFNvXupm+GRIG5I9lbsH0+qO41isuzE/l037nifJjsjdeY+k42MqszG6zudQrIek7Xbkmof5
bYU1ep1pFZ15neHX4IMs0yc08ORUnBVg+IoZaXRoyxneONgHWmF9Fh/bIqY/WeSpjB6JqKSZoLG7
4xBUcbbWdPBgbX5PiPZXohFWMnGriJxhUg6+dCbQuA5h9pYOyWWp22l31hS2n2ImwFjTwzuJucNc
IZI4p3FfiU2Yk+CxApfaX9sovddmrUESrSuXvKYuP0Sgo56QWTIaLdrqRWP4g+hPhqRRz/4deYx0
V0lKeM9k619bItlGoUnrSpnzBsDaAm13kB7Y1jUtr/s4lIDaEg/6uoeILAccMfg90I9eP8kkRest
av/Ki6AYW2YKXdWcvBXRhpu09jBdFw9GPtzkTb+OFRQtOav81EDjv4TlMnSKH10sM2ug689NUW2t
7D1BqWrH0b2LEpWsVP3LS5x95IRXZYvtM8l2BgjqgKboeIygb2/Qdv/AgH3tZd0PMisAErX02ohE
vZXMghtN5sEUdWw+RrIvRqxxg2tuaoeUUTkVqH/QA86Agjeem47M5FyGLcjHl1EKCE0gHiyFdBhi
BJFkbNQ/QrI9tlDJr0bdTz8R1Xg7YuE+fdTsQyb1LSPZoICyhv6wC0o93qRhcZ6K5NIsabSpnNyg
L4GculMAmm1dE/hTWk/G+DTPr60tSHxLFrTbiyyH1fLQtS7yk3445ZJdDQLfRnXj3tZeE61EUsDk
E4LBs+tlu1R7xZS975rh2rXGB/ryIOskpEOeEniw46qy3R1Cn1uZ9xDnCSRC8wBsl7RIt78BL3UR
UXdMapQ8SVp+uG5MuIDXXpuzfuhaibbDQvmVoxG1HiH/vYSWdtX33VXGQ1yR2olh9EhFH3TQZcGJ
6G9IwM5OUR9I8A4K93p2u+dk0q5MTTAKhP/lSu0Mg+Vr7u+bFj4sWpdsNdRoRZiK/XTgTYnU3oXm
O7FNay/VDCQ6qIVH+94S9svU/izcfE9+9zWTJ5RXJSsxNisElfs6JJXQ9JKbtEND3sU3NFGtpT+L
rnhaMmLB+rut2npefB2L4yDCdFPkPxo9OUQ1besWFgTpMt1kzNzyYeuPb4nnBYKvnSh2G3WuiVY2
7HdNoWkHT28PuYd6IlwYXtNKR8Qdt8/xGB0ZV09DvINAsB3RzeJuzFepPtRXugkyGlfgXd/4+34G
yhr3ZTD75aYL/U9eWppbYhfmLWpJjkQI7IQeJIP26dT1ATzblhsW8GgEUx4fKihniOF2QHg2aa+t
defB1uS7RGYiUtJOWTYiPWl4AeU5JBdCLxXu6ILuYB6Q3XJArg4Z3l9Q18hARRIw/QnMNFsoy2hr
8+I1a7+83DmTpfPCfGrbNROqZntrM4SdkX4GyNzWer4bVHqI3N5b51izAyuW/k7mgq9XR2uSdUxo
Y5YqC4qxeWLwj4zXiG47t3tkrKSti+GVHIV14eTVXvTo/AAKpnxQf7pSxSdf5SEzuSdVsR674ppX
azW2KVEF1pXThvaKs+RZNnpFgrt76yC/CdxuSDeiYzTlNswYEnfDpOcuqkPw5mZ711Bo9Kq/0WK2
xREPQDwg9SGm1tfbtTm0KG1s5BGk5QjSrzjGrisFaz5h1AcHsOnWljX2+7m1Xny/Lx/60io3wm79
o6/x+Dm9rqNM0ewH4OEvRvXgz+NZ1eK+qhD59CbCWnUbe80RN+zJZboLR4+K0/KZrrZXCgWfEzW3
ljTvvKTfj2byNujeDdD4LaBzk0SymLRjM4Hqyr1Hpn0qBu8BMES/nXX1uSzo28Iq2A+qnvxWn/gY
9diU5gH/AcG0tb7NamTWOru2DzxOgnQZnAKMrNq60/OSC+ESYbstExtpIhDoqlx5mLzxocUb3U2Y
Q9k2j3rtre2UgCDf/BHJjzImuIdSfaGmW2JTmB2em+LVmLw3k9wltIb5hoEGS8CSaWOmz6IksMJ3
DuBr+N6IXUhZF/q5BB9um+wcCWlCAiypsvug6/OzqArmzlPgltDLC2gaYtiCr8Vsel2I8GxF5xAx
dkVBYl3yrMUaikCvbV7bnoFUDvqS4YxWk4EQ5dsMGtKCgEXLuMn0amNXTN1n8HiNLrdV4a0VyQ+M
lHOaWWKXjtPGS/hC6E24RLKUSY16IdlxbN2PoltHps/DMzD7qc3donffJWQ9MOjfNLntbKCGhjsF
jr6xwju3eUsLb6ITW7rb2bqjJwF3pdG81ZB52xCZLVEdQZ/YBjRJEgtc98QBbxsSIJZgwCXZIHtq
kKckk7tPRp+YsMYLtPzDJ5vYMt5b17qZLPfDiAg8cMadEzeo49OrznimG/luQ4TuSvGQyCzeFrPL
ro1cKtWQDoyMllcVap+3GJnPqxc1bKRQBpmyDua0myUHycQkaQCx1L0cXXIgscIv/y+artuxJi8n
qakhHFUdVBexYRI6tzIt6iuxqErz0jkKJMmaLRBNoHqLAHtC3VweSaffIGu4MSfxUaB/WY9Jc29A
OEOTPV/5Q/tsEgIw2JZ8TvXsE2bGKg2zE9LglWkMOzkntwR9kA5fJ+cQ4EDbaFcyKQQGCJKAMnRt
ofxsrAFdTrHyR++aXuM5t6xNm2da4LeVu9IBDLHzb/poURvL9iYl3WVjAou/LskzOte+9PdTa5tU
pwD0k02fp4if8QMU8sxJV9v2pS8O3ZDZ97ky263vlfGLIh7nLdRgiefljFrKMtuTw0whULU2v2kR
xOyhJ4GNGZx33c+avwcpQyCIYaJRYSw/OFuVz9pJMNkBG6N1cFE1FxfYGt6j9bOvEQ0BkiyHc5aK
jrgTSXaYPSOFXpVV4xBl0HYosiNDkhtmdOFQbdrErI1TRZ2LNgq5RFf5JDaMnbcOVRbZT4UOLS3w
7D6SO40MrevQiZIdTxraqhIoG/Ec1B0zJfhNPfQ0fSeW3CDuwuTsJwKNhKupg5IYXvoWPyWQ5Ni4
8kxJ9KzKI5qjkuwatag/DKTWtkGmRg/WewPCk/+Gaa89d6yjCd8b/LzAyjUHtTp5PRRyIXD0fG7h
9YSIcmN0wQhc1zGGFwLOKDYGg8WbIlXtCQCorbPbMIJDLOwkh7nVUHO00UR+knTl0e9ynwYaO0Er
SC+lJKvmItCbiCc6Kyzy3ks4eedQtVqQoIXhG+Q39x3V76qXRDR20cyH77ysvqWFlE/eZmi1Ib14
hmZjtcQJMz/YVpIs8XIwNCLP9zF5+QYjx4bj2trSwumpKREhbB2Ld0lm01J2RoRDpHrdHqNZZwNz
XZDbUQCdQTN+eGzL+kGBXqlndK+2zMQ+nTO9ESvbaIz6WutFGaGrQx4yHsLSL/NTSlrwSLVr4LrQ
09noOV+7hCWd80k1xKPMLlzxtLNz44sDXOx+JaXP8jO0pYWPM3TGlyLB0KiUNe91w8HkEpLMjsAC
pro5V45xRzyFDANWAuMYgtlhZUqIuNghycnDna08mawGK6dR0bCasJ7BvL5OHc+rEQ2Znb3uR3Lg
VxX/i5LAj8DuppbDd+HMaXvttIum1c80GvE9qrUPRN7Wgq7yVXcVjhAKt/o8odK1RQy9sAFsuiui
kFpvUnZqIIbQ3UuNMwuXiW9od06bC/Lh/O4DTQXUEGNsvypFhZKT4rZWsiZQqJzaq1rvq9faMEr0
5ZkNB3bQJyJDOhTNiDbzydyQJ1WqXYmo4S5O0vqqT8PolgQ2vH1eMzvJisQeuXWS0TyUU05qbRMn
L0metscegsFt1+pkAumDi7eJZaDHmRdyfgDB96Wc0D/Yfebf18r27mAYV9em6uxbHdokZ7dyMMDc
1h2ukML2n9WQ2rdNOZjLsTvNBjTrLTlBQIwnGhtTOuFzLurl2x8Q4taJ7d9wfrIDuDrgfQ3MJk3s
Ii2Ct+xa29HVveeRIKCfuvR41ocQhHwi4vK+ZPp3KROpbaFMmcfCijgvGKdEj+l6uRk1RIEc5eDM
EyvdKHVI83YemfcZy+UL87H6KjWq6D5UknoEULtPK6tf7CMU4+ciMf2XtpvYvQtG4/56CsfoHUsC
hIeCs3HatsaPzM1Jz1C9UTylGTlHnhFpYpXWcXWeGW5+GVF54TkipUPV6U8t9XBXjcPcVzsiW9hi
uM8EXHrJWc91mqQl6wtFe1R3SMcLY8CcF1mvAqW3XOUOA7aTQvD8DGORaiZyl9QdAbCxKwyOb7Nl
qprHC9LZqrHHmZ6fiodHeq4EmZmD3u8NH61pVlkUydZFOKRvGrmwdjX6VJcRYJdvu7FtIT8m4oD5
wL5BsIbWdxbVQcxvsbxDXAljCyoLGqXd5LrjvduLBEGZU1wJZxbbxFWVveoifC+wgpIvI0O3G4xG
iBMwl1CSI8+6HwSkem/J0DTLpEV1FnPwpQXdQue2x+u8iyyOrfXdDA/1bNgNmkwlPGK6OF9xv9Wt
YIWh7CBGbxgfBNIxUEQRcZ1+YyKQRzsVxXa7ciQtSb4LHeGcMOi/ECq6zUUaBo0oeLoHwhx6O6Sj
qs7dEF/rOdupne54rXCsyeylmex7iR9rAEg3YkQpos/SyndtTowapQ0a3EPhT/vOtygqQsqOOdzo
4dydBsjqpD+hdyNEwuThhJTuuTScjUr211Y1hHivJpvDTwasolDaM/6XuNjq1eA8ZaRxMRgHHH4T
Nip5cdr0OCEw+xghnV9DnxY/BwqHlIwRvT+iCM9e8mqavvCR56+GpfDyTdraG4l2hOWXDbxFkyv3
PVYLn8QIjcxRvJ3luOP5LOJDz5zoJXfL9FMoO75k2Sx+WDOSSxZlLdm4mUUWBti1V6fya+ZFpF8G
Q9pq75Fs3A7e/niI46x7ABFaIknQ/P4ymdF8OxB0QttdV85HKq3sykwoY/lDu84mr0YfF0eokbtY
Cmqq9wHV8rtUFu2JQTUXQYjA3mtsfYcazeXM5c67UsMxKcrbETFH1IXHabLwPavYJMxwjF8mWRi7
IS7MwNe7MiiqS8QWuA7rxEFmFeFiQt580EMUKCymzRL8y0ZO2J+/vJIjuPR4bq77Afp1WqJwJOzw
SFsrDZA1ORsrNwyy5+jxzp3vPA3zuBlLsYeFGn8qF/WpVbVHNWJICDsUzFVI3nE229YareDJ9enY
kzF1X2gth1nV9vuW8Ri1QszG3m9gppmrvAofHdMipcEi7YggF6T3tXI2TjXNyL2r1zGRX2k/rlPg
DJHJ1DknCPeqoxUf4P2p1nBd8CcXBBYROhY24t2dOhpLcaptHcKnuqbbRR5WYzx1NGIG5xGdgDrD
0XYv5B/RaQG+saWntcHYQkkHuS+gwSsvTm3f90OEshXafsW6Gn4QQHZkGLEeEGPu9Ep7bWo6mNU4
rqyCx9ivUUtpTIeAbrkbr/9MbSQxHLRQOGCknFR/G5IQiJGX+9LnhbvpvP55jDLJe2yfadqkT5Sf
2a6y+x4lrrYLkxbHVIR6v/SmO08Avk9h+WNE2/Y9bHjLqKZ9JXr7gNrCOPg0e/dTKfvXycwLSmtJ
swJ12k1uv9jEpbWdvIpo7W6m5XAjnOnWyHyF8zE9dpOI9moexQyOeTEeS+UGY5FF6ywndqC1zIuQ
pFSPibEyMt6lykP9YwOzoFHnDT+8eQBR5uhbjtf1AdVfvwIwuRrczLjLsVgo3S02ZtSP2OYJPu6j
t4lISrpsNRVTp56tbInG8ZttOJjM0ix7uNE8yeNBHRYoEmyIFgBAOhjjoR3VnpSuLkjjRN4Cf8ff
nUMDQ7PKWudgUi+6/FTIrEbGql/7fmscOq14aI3pZEbj5zgiBa6bowcGI63TJ/+PVt+g7qng9VVR
FfltbbjjZ0TjzsRJcG7Rjr6lxClfnCW8bx5lt2fd7TZ2nudHjygQig8+zNBV8y261Q/VufgZedNi
potrADf6CglvxFwnOhcyfrRo4utpVdC/N6nsuwPev2Bus1tGhPvCc/dxnOZB743sTgPll8D0QW5h
q3WXEoxePaYvqp/d24n0UyGn8jZtG/u9GnvvzvbNHOA+Kx3Vkp4ffRVRVoym9TByEgjyvG83w2yt
pFOVW0FewQbmprsjKhfysksy4yIf7/XhjA+ye/L9LL6EWru1TZXcGeVMy015xCLVo4UnDgBD7Hvv
TcNYMWjwu14PJIaMAUbeg15ZNMSMtcp19PyNsS8JvfQWp4XZDbsBB+226sQDClkNA8Eor7qyUB+E
JuLYU1nNQ1HeiSQK9HI+IYu8w0zwYQpiqlkS0aYFfKNXQvUr07/PSqY2OABWajAPU6gdo8w6EFxx
UFiL6olYMmjTg1YoCnGp1lZNoF07006s65zWOgu7n48LmFT/IXo8CTmfJk2bT9Rvd7XMjpVILlg8
wRkkI9YMYFuclgipifV4C1P6CXc7sQemeOyKRbvdHErckauu+KMtyIswxmb7NE5p+zwW2gYEirXG
mFUHcpjMrRHP9tGVzWsaxcf/Ye9clttG1i39Kh1njorEJRPA4EwIUhQl0brZluQJQpZl3O93vNF5
jn6x/uCqPm1SajFcox703ntQFdtVSQCJROb/r/Utq4hpFtDhXpyfY3eGtjjY8F1Gry+GR7uxH5qs
uOc4m37hcjKkvgPwaofoJ9T6iF9ZK0rcOMGVKS+GsLyMKSDdDJ2IzrpJXsfRDyMdyJiNG+oy1ZIN
hH925ED4RITt+J0UD3ndR0P7IwqGDhc65uw1SQNLJT2qXOxAvILWqtAokq7Qybi3GfETbIOd0f0a
cATRLumQa9fm5ORPRSDls1hqbim/UvGHlvfJQc+ieezb6mYD365aE8SQZmsjn1q2MDmZ5HRT9K00
BqrOftNfw3wkD7sMxV5XKpnXtU1DykrF/GKHbDGox2SvbEYD+ohx77V22rGApXoQXAYmzUuKwa8Y
xlcN+yCcg8OWHC7DC1sVPwGhmYa9b5kTxc0mrjUaiKMOga79B97yRyKQffRSF03xsz2WeBzoQK7B
iNy39etru38uj//k/4NiENR0H4lB9s8/noPn5uW5/l1B8usf+lsKIsVfYNIgMiHeQLVmLnqPv6Ug
lvmX7sCFQZwBchQtCPKRf0Dbmq7/xZ8FDIa+UbAHs5Dz/CMF0Qz5F3piFKJgtDgY4Kr4Ey3Ioe7U
QQPiuqCM+IUYnBAcHOmGnNLvHJ1t3pIbTaPGoeRmBW3+R2Io4LB8Dv/mgyvDXa75UAzlIH/j8BtD
TiCQPhTVl77rHzgRbAo3LVe11fwZTWgZ0AR9C554QSSh4lvEhL9J1kczm/w4QByKXkRch0SYbl0b
Xslvz/rmb3nV/8i77IYk4bb5z/84vnmWoRs2kjKB3lLo4ljkGSdBNnDmBUYlwgbfckPBrjGtm49H
OZTkcS1g4VyE9yjwFVK5N6hKLeF1r3OyW7LRoq1eY2cnUcmKrmiafR7j+IWW8ylO66HachmUPAnA
XswNA8WldSQQmuYgaKkxUeZVVUA1T1Gtp0C3kZoxXRXCLk/MECb7b/q1ZTzkvGjwkVtjbiCY4/CB
2dMkfEdVLZ5x+9H2C3vNcIVnBUl7YqS3D21hMaEERG+JPtk+ujIfGpgRxzTXcwJJWVStxDPK7s/A
fr+uhxunI8vjlGUikj+8nh7HioqwPHphFVbJRTxVZDS27hIH+PHsOFQ2/hpIIvo3BJRWAxHl0UyP
LbgWc+i2bHw69l9Eo27dvsDc7kcmAYGF8bNp2+z840HfeVoQ3xCISsjuQppHT4tGoYIkkXZei0pm
o4jSPqstSzvLq9L9w3cMFTUvGH4jiXeCspl5eCOFK1U3VCa6IRRM26Ig9tpfBKkfX9DRXWTysUL9
QroBshOIqA9HqWUSFk4/A2qd/DspW2vrE0RRDhGHQbFzEzc48diO3q9lQJiMLo4GZSpUf0crIrHR
eTmOZeqJDk9o6EqemmtfpAR+7UhJSk88sPeGM5ZQBUSJzJHj17lqBsupOh14sVISKx8ADmrmYZVe
9imaX68j8vmUveboReMSDaUzPXRyri0TifPhPTVzxS4MxzoiQ6XtSottbCWbP74wyPBMfYikC+zw
+MGFelA1EoWdZ49DswtEZu0Qj8YIEyt9Mw5mfeK5vXdRy/KEN91E+XT83CxnWfQzKOG89Ow57TLd
pG6g/YurcpZBFuY0U//IqJGbaTSVuhMjPCIH2M+1lBRWAwoWtgJPtMmfGUOc5VHxHWMq8rzksu04
fFS2pXUYsZn+M0lpHktnsiExYjzhiXh773hEbDL437IbcI5GIdg37eXEQbeidLNu+6ZeJx1Bhx+/
ykdrE9fCXGPDAUtQR2R7bD9pldtE4I7I2K1JHjX4S9p9ZOu2JpFDfz4U6nXDZauGb+0436k1dAzs
UD4gL6SKtpQ13jc6wDrXmOLnPx/ql6VmeZuQ7y739rcNTTf3XVrObooMNfhcIhK97BdnNme/bvPx
SO88pUUbjIAZEwDfl6OnRJQ4qqcgzPg+BnYCU6rTPJC79r+4INZ2wOLsdOGVsi/+/YJCs7CHtkk5
+8das581Meuf8Mv4wSfYMKe8he9dk7t87Pnckyojj5aiYan71XZCz42Y2BVvV78n/dXZ/fGdW8yZ
5Oaw0Opspg8vKdPEICdeUW+oy5ouwvxkTal9Ynq/cyl/24oQ/FO9kEdfqqjXY1rmDKJ1OWZ2eE/X
tBqG/ceX8s5LdDDK0dMxygANPJglmBtDeO6UKeG2bdVtUmOw7/90KOgXyjAcQY4ELphjB8igjVPV
w0+Vg0F7nk9hQmKyjB9Spzvlsnt7WZZCTcjM1uG8ocw/fEJuktDnhR1Jyzm2LhMb5Xc7BGBoWK5O
rA1vn5OlMEaaCBdxZeri6A4OvqEVU8FQBevqRtYoNiEe/JnNbFm4MbaYrNuIgjjJmUezgZhnZIE5
odBhUAb93uiK4jENMMFf9k5gll5iaKlzYgYuL8vfZ6Hdj//8j2VMDiHAqtlOQIZlpTi8iQOHK2Mo
gtQrKR+tfBA6ay2Rcp02RAhZJoGiH0+Qo8iIvwdkJaJqjW2C88jRgAVPRw/p+HgQ4Hy6M6hAg61y
SyRrrQvSRBuUm2wV62G9mvq2QQBLb+jJwMX12EKOUUvDGMBlmRtk1Ss37K6tzs3wCqhkTBcURKOd
dZamLmdC709gdN9OOclpA2uns8wEXRz9+DpugkA3+RwN2AnyVQqbrORQMPvftdQHQvXxvXpvNMUZ
W//lveSWHT6bpkZfXdN9oZFjt9NZRjv5S21VGHVpsMrwxGjvzARdYHWhECZJNzzeNhg+olyKgDBh
aNWh6QlVTOE7pQ4MBHpCu1AW9e3HF7h8fY4mH3FSjpAsFjZz3jy8QBGoOdQSKE6NC/2/U6/TIgBM
CLaJKirCljXcfzzge9fI22sbOO/ZjlFtOfhOdcJqGq3icxgNi8MgMB/cMdpXIF28JKVD/vFo7zw/
biaVIoDL+DLMZVX57TNvpj1scIhlZDlbsNG1tik/a1OV7GIrMq//fKzlc0h0FNUSzviHYzmlpDw7
QOmRTjNuQkVxM6NRcpFmzbz5eKh3nhre9+UkjEeUzfrRupuHUM8cH1bGTEV6XWEZ/WI4jdgU8CE2
HCHjDTql4MQ37O2Tc6iqYaxcXsDl3Tu8vsIxuhnWLO+Capp9M2f+RoqBHhLt2xX5otbZn17kEonA
pn05GMNeP3rTNQN+SuiwReuGcSCBmTYx/pm6u0rDQVygIRtv8CvJ9cejvp0xDhMF8R/Wcf7i2K6K
gxkHQ8eo9TCn27niQ1YlVealGHJOTE6HG3b47rF+4WbDck0eDhGshzfUjF077fMy82JijxAPTFZ2
U7k1XAYzn/Ov6Zyk90kD5W0VTV13ypH/dg5RbmC+Ci52qRId7UvTiG9hRHvbw27c7os0k2TEULnE
9zHEnzSZxp99mclTe/w333F81ULBmzcWpzMrz+FFwyOdprygWVUSCL0bnSC9ck3UXR8/xfdGYQ21
TM57Bpb5o1VmBoI2CUC+WOtQD9kJjmoXn8OJGfpmrlD44kVY7iDWZr6lh9cCXY6kKsneUa+h0S0b
soWEy+Mi/eLfDEVNhbOichdn+uFQ6YwDL5NdxgUN6pye27i2xJRtRKyN2z++d2ywJF8ha7GgH3sZ
Mz1y7MgYM28sNZsYe1abtV+jnPD+xTgGRSKmPzWv423IYMASA+bBwagZStTyfph+UzgepxNv9JuJ
vjwlSidsfFiV2WUd3rpAG+tGBhIucWUQot4g1IEZhCbUS0Zd240FkvKz1pjKf3N9rHs4pTFgQYk4
HDfBAxGrHCZULYHz1b4Wo+A1UXr9i9vIfmg59IFdOQ4rDuo5rm1F05cDCIo8u4z6AkhPXp6YFr9K
PwfLFfcReAcv05KVYL+5HjspCATieVngXB1iycPgM03OYpXJdFcINB4RxRu0bOjNnW6LQcQ48RK8
81b//gvso7WDnmtjd0pfiG6awpjXqfyhs+Y/S4NgmhxeqH20LqsmGqeGl8vrzXHcZ67zxcyK/kRJ
6v1rWZYPmzBGdv+HswMA+ayhz2OvNSHnOHMEWUPQkl1x4rG9N/spPhAkgpqNbJyji8nrqE86YPae
jCuFmHPU75BmDFSl2PHRmrUrvIBhfuqQ8e7lEeHAoshuj4rz4eVNnSxcUTAseP0cutgczw9p0Jm3
H0/+91ZgeEAcjCjVw3IwDodR/aRRsWR/50OfQJeMOXqyW8osFtagUyCWt9fEy0zTmFDSBS8hjj4q
0COsfsDdgBFhaOHPE5fimVEN9ffji3p3HDaRHOLhU/GdPLwoaZZ6ZxUsWObsJPGq6a1gK8c6OrGf
e3vvOLnjWCcXnmlIx+1wGLsYrZJAASxfzQT4b26mNTQwdwUSOTtxRctkPlw62FIZv5KZyOHiOR0O
Bci31xRHSS8cMv8sLrRqW+Lhuw4BDZ0neXYqJ+4oHolX2Ob0viTWsoOjFnYcpxrLUk6G1i3sZ4Ns
8zKFBf2cchSHsGS6Nf4dWYoHgkmRRGGnSY2vYJE6e8eeQSvvP36cb+4zGR7s02loUiqhGXJ0n+sc
SVBZ9KNHlpCG7hPkraCYcRuayJE/Hoq9wNGdJsQGFgE9YaRw9LmPN81+lSOw8KMlFw/qJxKyXOvd
a3uyrOYxN0scbusEo3mnVrOlkTiGW9+ZZ0j/odNuLT4dRI9Shv1cJXh0n+OpqfN1RHQAgq65kJ9S
Tlp3ks6ivIBqMsINKBFYbVDlm49WnLTqcqwyaH0VluDRM2rUKF80vk+/uiPoRKh/zmz3TDztVk+g
gDUWxEWuMpULHo07ovT5FBWU++58d7RaGObd6Pv4GlCcYtO1RqiRMWFi3y037VS24SvlDCV6O1DM
IbTtCVDRKtLt0vyOm5UACW9SbDJuCUfQ7MorAk1PgaA6dUYFzq3tJrsskoBJgJJPofYbUkQg+wbP
NVzOWTVht6nMCWUi0AY/IIfeBZWOHEbKHE+EE89d/AOHgD9e2NJJfQSRJoxLE6IsBlDwzEDe43zs
kcAFzTBG61zMWfxgjmCiwGlHk6/ugHW7OJDw6sqbohtc+6yalNnsWh6w4bVT4eobtRB2uXQrJ5Zz
KNzFZz11yv2UzOnkQm0lkhYaeFVN18Ncp9oXDdhbc+n3bd1/dqbClGs90sVFH4S5XGGinvNXImOm
V1jMmnGFsCXLcVlGCp0b3sJ5r6wkrncGVtYOT3KBnTuKKQQ/uhABJJCyQTmeHfjBD4tNFXagGQGV
WMWVlWOdHPDFB2uKgWH0oFkhsVEBi3Kx6i20vC/5ZNLTX6EzDuNvvG14iP1K5v69j/JfXegSJz7W
MGM0njD9RvgA87xWz1AhofFTAoky+OiIf9A5JUQJQvwO61HcgVABS2VpdaOu88SoBpgGleB6htz9
WaMceiVtDrKogC8RnJudCFM2hKVNjkxi+9ZZUAjtuuFAmqxKoF6opXFGIO5pLInaaOpl/VpFvngy
zbCBVKv4bSsU2y0fAnJMKkwj+XAlJkWsC+U8MT/UWl+1WGUjiLnCR+Tr6Rmbl5UO+OHRqJFbrvSm
kNaqkSQgrjuKjISQhEERbNCrCub2nNgmCTKj+aJDCsxX8Fa1HDtJgKEld8HoMw+L+LoBF/oijAYY
XoHADk56oo2fiWhw6p0U3dBsQsMWAIYtGBZe0uQSNAf0f3mWl8J4DWJ4o2snMOx+O3MQl0if5nFA
Vpm0TzZoHWsfTA4DT7PCH4gQBAxtHpApv6mTQv9cDlbYr4kFdweyWyRnrjoElXnh+CC5z6whD16G
gmPKxsgMM4f8pNpv9hzL9kvEZrgD6a/hzTQTxS6IAnB138Awnfa4KXC2VwOKZWqvc+vCkyaZO/lU
FsJvznKJoG6VZk4o4Hj2mb8PS+T2XgAoq7mIK5TxMIVjgmWwn4QPc6TgVxC7REpGFuX01+NWt+AT
GOFD6Y7+HWu3kWzyRiliCODfs9w4SJ/PB9bMn7Ww2ieJMXW8pGgQP7l9E2VQNYcOM1NTqXHNHhya
gOiS7FUYvv4l7GlUr+hgYQ8l+KEHkIt2DTXq6BfqW1/0kbgdETs2DwBAxB0St/YayTfFowGH9XzJ
OpRf97MECaBlpVucS79OZo9aUHVftj2a0iLTnJ+Eg7gFkIaxq7Zu3BnRVRnq4kkLwdNuS2JWoJh2
ffBqDrpe4ndqwKdmRCN06zaPS43MesKoz0B/xDExjYOrE20u5AM6xUattM4yHmPBgR2NtxNqFS/7
6EQXUyCcS32asvmq7MI8XzeySLSNMwQm4Rl+OPSe60+hWuwAjXmT+VoIPLVqcBKIZLacTeYMQ/fd
p51f7VEn2i2OirA3N6wlxDP4Nsp9DwPxfJvOlNS+1aIR3xzlB8kXJE+JTuKApqzzyQpZ8iG5mI3n
kpdueHqXaMmWtQSPbuY0JfyVyZ+Vvg60aAJ9DmQ2eEz1Mfle9pXxgFvZ8c8sXcNrGAM1Zm2I+AbU
m7Ebekw9sxlUd76WNtnnNDFr9yFIsLhvYVrArx8LjiJIf03jzsRnb+G69q34Uvdds1pxKsLEjADT
j9d2JeGc1TAO/HVeF3F+HeR9mT6oPDWNbeKmznyFhcPvvkBZIFBsKEu+kpDiETkmtAkdJmJct54b
1kOIfybWxBZYT+s8aWkXkjHS4uS3tGAcdtbMw9u4TiTw10514q8g5U/JeZ6Nc/GTbGhSv5yuz56H
0LZfK1c59cuYDDoCqB4pwSbSCpAK5axVbBLKTMmvLBupWcOBSYV7y2qF5aXIzGC8KHlHTS8CD4J1
vhtbgcw1SGvg7ZWqont4ExjRh9FR0zoSo1Nvlz5/f5foVhneZ6XfWjudRBGmdOZ0Vob0Hd7wZwdq
B0a7JnQ6ZskcR8W+DochuWjK2k1RUIPJ9/rZAbEBQzuu6odca2Oyr912zvA74cjQ+2/Yy7Lmmbii
JriL+jJrXszRGXmFIj+UpGcFzqtVwNpeDcJt5UWEbAOSN/7/eTepHieHX7Asb31ExQmKAeVwh728
wNb6lZ0ROOdVqeW9fT6qVLc+W8kk9Os6o5b4oLqkCe5H7jREkh7i/zW5QZV+Rnsx7LdxMJkhJoku
fRjwL0x3E44/bc3lx9V3uq0tquJksrqdjIxK7ISGQh66d2eTdzQhtJZNNDWPJepf3zN0rKsrSTf+
MhYzsXG5HVM8H3U3r7y4wWVFQAPZR+f11BvmWncivbzGSjGwBJUDz9xryMfgOxJiAdG+ZVmikU8R
VsFwpglGuLIMgOxnnCtTfZ/oESkqYztiSq96ERtnyFAwWWbBbIw3QaMlxtdemdonONKFfQU2XrUv
pSv6AV/3VFBtwRujN/ehgX4EZ/GAwx3Zb6nfYKaJna1oLfdZa4Vovto+qW5o5MiUIy2t0zpJ1EJL
RVTT4sLSiJFXE6CAdkAn/1wG06A9EoIQ8SmdsunLr830/xfh/sevrtn/nci27aL8f/7X64ECdzkd
/q3A1ey/0NBYKGl0S9IaA5L3vyW4mg5ybekQ0DhF/UVd9L8luLrxF2JLWna0tWhxcVr/bwWu/Ze+
CHMF/wHvxv/zRwLcX0KH/3PWXETk/ItQuKFAoyqGmu7wrBm3I2UG/F9aPdTPhIXiBgEB0r/G7UwE
kCD76UbqtFbJFRR+tyGWirSciIn4XTpdNu2SthlO6XUPK/1//6alJ0S1k/8pdVTsYfNWwQ1J9/M0
lfdZqsmncphSd415OPnGhm744g6p+yhlh3nq4yPh4dH7n6FpSHEvFovpsRA0HQzNJ8F8n5fYmwI3
l1ccwemE4TK7gVURfv/z4VAD2IsCYRF1HZWbzGxEF5XGe8dKY5vIqTp7idkffyNIo1r3dmb/+Hi8
w8P135f3+3hHBSAoKaruGE83ZirwiSh3qmoEnxv+9uORDqsy/4xEh5SWBUpUlF2H8wrnEOWlOdlr
ad7uYy3JdnE49Sd6iO9NlKVUTA/qV2fvaBAsh25H/XFfOF3BJyTWf9ZVVF/hBEl3ht9W37tKDes6
VcaJqzusG/xzdSjWaO1B8Haco/vYgOrL8yDcBxzHTTr7lgkVdQjunBkXcz52/eUIucrLEqXd+XFB
VMy/uLu0w5iiqJYp1x/eXdcmGoxM0X2QFGJT1tGwDQbwoh8P8s67QBuSJQYtoEVVfrn7v3WDE+mw
WyjCfeRE8qUjlGCrizm+HZMk3Btl3d58PNxRxfzXTUXvRc0cESCDHouWjZH8K0MG+3isi8uadspj
ERnRDVsn/9YxtPHJnbJmy2mfE2KXiOaMLnZqL0kb09nHP+Wd14TXcfkvr6X55vH2ec+qCeGx7VLd
IzbEWvtdA1nLJbPhj0dCmrHwNk2EOqw5h/e4A2KRZz67AKMNHknYjEE0zyAeOGKcqKAfFfl+3V7w
niD3dFi/nJ+OHmdWsZLZsYmLPdI/t9zKb6SxOd9LN5m7i8EOFNsJ0H5eF2bJs691LtEWcTmcEKS8
8+ZYfG+4UqDZfPmO3pxRRpIMD/0K0TsRxLKh5gRM3dqXc1JuMiJZ9xM+/a8oKLMdJJvm8uP7/c6c
tqgp0kGwleTTujz53+Z0NocxznLzqkCldG5MmDOBdgBNSab6zNfzYPfxcO/ddITWuEF0xEOCz+zh
eFi4Qz68xhWCPby/eCapUxP7usSbVHb3ONAzuarZwD9EmqOfa8DXHsiB6k4sF+/d9N9/xdEsY6H3
bYyAV/UI/cxA6/DJjX3T02JD3QoCRW5zGCdbamfltjXd8MTMe+dTYOloZpa+PavIcedSkWIZDbN+
xY54vkhaQ57rfWCcKua+886izdIXVbvNB/UXc/a3J9sOtS9KIA2aL9qND3gKiHUmvEbP2xOIbv29
oeigIK5jhybZjh0+VDuYe032+pWbz7HCuoQNfmWHYXummT3pXH4Y1PtJNMMuMiZjnVtNciVjrRKr
PJMVVKWi+CStyvw0YhakDCtr51TvZXmXj3Z1S2QBwjyUWCjFj6adkzehZsnxSqdvcDXUjbXRcze9
4ZRCZHUQjnezXQev+FzKUxN++TcfjoyIm76xiY2Bb+OxYcINWwp5aNm0KUqu/TSK1wFJQhvVq2Yr
ZAoqiuo6hE1bo/obTbf8hmyXK6M4sxVYgVUpnOHELuGdl3BxR/GcqPCbbCmPVj6TCkUB2fiyp6Z5
Bkay21NwJqQLhBX26jC4w/TYnbv61K9nfdARdsn+64mFYNnJHd0XDD+GRScYjYV5LLEAlT67RW5f
ambU7Asda7QR+P4n2dQkuUo7v9Os0tpipzIuRgube5ab+Y0qsJ+e+CFvJ++vO0G5gpuBUvhozxR3
I2QPGMB+1sQ/fIXegzzQnY7Hd931S3rVlI3tNmjr6twEFPizNH2aFbXbgfE0510olFrlvVV/cobJ
OvVmvTN7DD5Qy0mJVh7SsMM3S48MkqiVeSmNKIBW1YVy3cFj2BndSEhh9uyLGbLajC0eJJ2/mVhx
kWX6xaVftPCWcOpPzyfu1/JBOnpw6ILx8PHRlDaeiMOfFFgteZOTuDS7iIo5EWzlzRzhHShb9h4B
Due7yW1A53fNMymWRBU7hbvz+2K6DesA4tGJn7MM9/bn0IFkqcM8KJcG9m/LXDk0wGpt8zKYkmBb
44TSV/WoW1SV6nYzF2352SIS9I4OYo0ROydVlm/Nx7/h7eJCp3rR3kp3WQEXd+jvP6Gj1WJTlbgU
fWufEbfY0gPtRLJuKzN56iZVA6dqniDsWOcfD/xr8Xhz8Yy5kM3Fcl49HDnKrU6ktn4Z5011bmlt
tO2Dwj6zZSpuQe/o33SKZ69uFrIgJyLyd6Ob7uwYXo/B7VlnmdueWFve3gvJJsJVLpY+tq3HS0ua
E3iNpOQyKor5WdQ6U3WegmKlksBqiCZTE4BBtnjnxDF2649vx9vvqqRJuqwm3AqdL9/h3QC/YyWm
G186ehnfUeMBRJUCR/h4EP3dURBS6ayhS+zT0Y5JRm1pIKq7nG2iAicgVbs6g7zW14TcmS0YpZTp
sAWAFa3RGEJGkqXpTXaItT3tzPmJcEQrXuUODaiPf9k7t37xd5E4RLoRFZGjyUB0Q6rAWF5yd4zz
EbDJp8xyiTQcDVqNJJ6spgK8Oi/tiaX8UCKy7KMXJSmnWgZH+20e3fYEZFCYZ9qFo3DGgqF2KDeX
hP8RAtsB6yYJ2sfEbwwBdImPr/jXse5w/nPWXXY47OH5wB5fcuuQRDPT4altWVyZFeCabIgI3Yr1
r5jQsOcr2B/k6d4CDFaXw1CDLtWm5kzjOEEZtk5u6iojSF767b1tVdcuxInbWZf1Pqv6nujs4KUW
3WdwoubFRK16k5eV69V1A7aPvz2xV3i7F0fRjIMAlwJbFJbXw/lLry9lTbUvjGp5P9KaGMk59M1t
LStazPQJghPyl7dTeRmQvB4WTk5d6ujJMV0yY7bUxWi7wSboCMpMkio/8YF956p4K/Fko/tdTjhH
g4gIYp0WywswVf5Nb1uZv6qIL/AmXSeKeUA/fv/xrHj7QbfZ6FHx5gVd1uOjFxQWRs2uowalWkVr
txn7DRhCdabJ3DhxaWxVeCS/T0BqVGx5KRfy3LhA8+idq/KUNMyUzFQQWu0Z3SQ8F00g8gcBaZ+e
eNRLWHdEeT8YJSvXambSGRt7APuxA16r9gYBqySmao15LgZQEQCLDEKY57FCO9CpKb7WB7qF6wXT
D4qEXuMua6biB+SX7FUbRVPdTxaMCc/qSr/0mio1vw51mlBGb92XBhBcuLb1kGzG0aJT1iL9HDaW
E8phM/hO+lKXnZ2tSj/shhXqJWCXPK6OM2/buGdGZ2SQu8eMtpA1a4FXNGn60kLeuMp04hXWuWPW
UKOLRoCjJYRCp/+UJje2QHlE2r3ZvfDy1z+rdAYNVth9z58dEjpCaZf+bErSQ9ehOanXgtbqHSdU
8bPJR+PWjGhgrsKytgd4+Lr+nfzWNMDWMs8lLfFUPceFMjA0gEj/ZmX6BOM6T1NI/4OARZ1YyW2X
piTqwu7QPlMEMEKQymlZruIob8bLOQYN5tU4/QlDQKoKNMp3QZwDcubmFSi127IrdkA+cxpzlfZa
c/j50haIEcBAK5cZXE46PKk8bfUtESxkOdC0ezC6jlwLV2+H6iwOg6raQH0NiXFHqw2eqI1BFxmq
hoeYdb78aYaivhB9qmB+Jy2MTz6UDjSBnH+kaGak4yKaJrnS26AkFt4xh8tCQxC3JufbbbxWpD1o
1d6vgIOpsuPglIfDKsynpQlGorG7bkxnOG+ajGDztgpDbQ1ZJivgEUr/Oqt7UgRAWgCITrTIuLH8
TAu39RJt3MY1bBeatPSclRHRsU9ooSFlF01KXKkiyNQLk6Qcz6QfO/Y6MoGnrTqy2bbYQZwXGRuR
5eV5y9xaGP89Ie15/5WXAV3MKOQUr1xZN+3GrK1pZzZm9sS2yiDrmFzW750MlweDSIAWaTQlu86w
668sjeNIzPBofs5yPXwkBG6sN0kzQnbL+dquZFhZBJvhrQVnWkQApQmMnbiTYl7qVbT8maOTvB+E
pT05ocnwXRJWsVeqdLhMHXi92z7i1Lyq275KzoMe1utFFLqEs4VJbC8BZQhYV35L7DxCkGR6AQTc
VKsqS3MDyFihb6MhIViotGdQlmD4IncdFHMpPB20PMoIplB3adGYjLZBbLNBJ5G2yrdDMZrFaqol
RG2/Ri7FZ8yNM68EOQJjO8u6bl1NrQ9RtQTRgXwi6b+ruLfFCjVXiB5Cmi2Py0zBYdV9cGWhINm6
I/Qo4O+t/+S7WUIXPg/S65ItIUHgiAfU0pa3rszUHYiGwF5a0VSVJgHTE1BmX4rI2cyTlpHtNZLt
R4D9jASKhwwqzBFoqFQQlxszEU6yDmq0KOsBLHp7bhRl++Q7Ttxe220w3MnRWAKl/KinU8+NDCgL
OP7XvEyiAXNEURFBMwiA0jC2WG78oauSdV2ZbKDS2RmdVVQ6Ilu3Ud+Rzp6JwgQvq6B78cF0X9A/
6NaGKAfH3rilnTlXyVSChpyqAhpjnOps+SH1LHjZ0vmO2DNkI0Rp/GW2E+MiE5Xz2YytxF2Bi6kB
dyeJlm11fzag+lUK9GyCksRGHFA290pFdr1Oa8oEqxY/uEmxLGedTquOdB67XLbZEb63L1GXyMTT
hyKHAZjQc191ej59mjNt/mI6DYtP0JNVHMTF7HCqG7SfdmRJgF6WQuul5KiBEx05XqmJjbYXTyy/
+BWbft9NGsn0VVkUt6i8YNvZozs8CL0fniSqoD13ShorFTrxFx5Afxf4trg3olQzPbhh5ItkQQ7z
usgKSFywy1y4YebYuKsRU19+ZgSRfe9yprURqNJL8BozNq6UKecnF5yqi8MP/cLKBN6JckrqM6Cx
uhTBuogG9ME9UptsPVl8Wbxh8M0f0hmivRnnsfQmrrAkwGAO7/EplA9NNBvfe1GML6ONsgk9uJZ9
sTufhSiu3a9oNIZPgYkoZxVkuaYQ1wiFztQK5mgVZX3re+lUyRLy9CBuBYJM8KCpy5Nx7VEqr4Zw
wNMIUCPBBLW1GwxIqK3aNh3OI9eMHwyr118pyPo3Kc000LtiVHeFz4LmVfNs011jp30F6VnncA1m
2t6yuS+dVT/MfCuxqPhkzQhR/RwEe0TCcwnogJatd/GmhJnfraO2gRLcMymLddkhdrpopBweQVor
uSFlxk53gnrQYxW7Sb/mvepaYnp0VUOhDLXPyAblRqs6M9ymQxa0eBXd2IXkmadfEh0Y3yqsfHUt
kFvgccpKqGvxKFrdU5lNJEfmZDGTniiDK7YulO1xehB/Nkwaazc8/lquWg1VEBrKoXgdadzgPCv4
7iLUsgC32dgO+l05JvnFHLOdwG6fXEcDrZVXqfruXOeLQ+anEHl3Mbamgec1MosKDnnhoFsoonQF
wZIl3YS4983SsqRasyUiV6VC5IinOFb9U1KDZ8bJkferCnoWbLAeUC9MygrtjWEkPxy6ZROytpHQ
Gye1bBLMLR3kMHT57o4z9xwTcWimmld2MntpFLHCZ5Zd981+mORk7oLUVed5lUIuXeTtJgtaKl/C
GV97O6vyZQCGTp5K3iW3VmZr3wvTDXoKKrmVrRutXOA+mLlKT7fAoXpTWFUsOG58j9xi/JSxytPT
YtfOR6Fra/KYfOQMKPpScSE4k8wXvg/m6CEr5Jhscai4HbSUMq9WaBLxvg7S16y9zvrDznDiWHED
SaEXnqmlyEpXwkUNtR6ZUb2HdCk10Rq3wkCnytRcwboudDRiVM83oTt3X1Xhs7Poq6hcqIMJzAgl
68em0skDC2ybxDCMHuFDJGr1Q/lDhJiuZ/Ozgslp/LA6e7iVNAuJcDHAma0sWatbmJV4pJMM6dIK
wbUgjzznDkKmZTe9kv+LvTPZbRxb8/yrCHdTVUDRJU6iBHRfIDTY4fAQkbYjMiM2Am0zSEqcxEEU
VSigNvUQte7VXfSulr3LN6kn6d+hxEhRVtoRJitT1WgGcG9alg/P+J1v/P/XOdc5iA5RdwiOt4xa
1Iegw5Fc57KgwvB2vbaL2wLH650qO5p+TmbcgFuUDS8Kg0AMnfRTUJtBkV1GF2l3FrtjQ8XjrxXz
wiJ3K42ApVD1O+i/yEikgtod4sxE/q2VqQH4eTeavneI3oCs52fp9Gahx3aOWNJToWfpUxDWVUEo
bid9QJDJcRnIEGfHBPfRFUDLBYeAuweo2J+MvHC++NICXvPBWruC0TOZULebOmdo9MiUPCeNaki+
tHItDfLl+nS6GMy7ozmffAEXP16NnVW3v5rMEL9XerZc3q2hd10A468l0dtFXvg/kUJunCFk3OBs
VkTaemKDXTobThVHC0A11abW1On6N5FHTmmkQTMBiVZ/no+7kLrnIxXxmY8SsEPBRQe+aA1wvxEN
TteA2jqnmkeG3kTpAiqLopsNvsrJAhKe1TTx52OKT1i+YuCncJfMNcU+jQaa3QPhM9XIaMjWQPUX
66l+G3hL72Pk8FdwJKwCbbSUkvTzEmDTeKglxsK/6E9tOF3i1IUnCueo/jgrwpmZuivfxXHMmoyp
o0ruUXcHXbD1czs4TYsUx88yUlkTkNLDbDxIyQQOJRengATY91134ZOLGS7R2Cf6Enf0BDJZ+2cI
1uQrwsfrL6RfzT9paaC+65OzBqeikhc3Az8GUTxcwt7UW81J/JMjEnZPB8WyELXn/vStukzuSEgf
nKkSkLUjd46ydabGijQJUL3UqxWTAwnJzJ1ReqT3L7lvSUUdul0DFdtJQN0GYn3pgzVPcCO8idYk
Qwea3e0NMafXyRjOuPTe10LAT72guPHZVN44GKSkNkmrLAzGg0WQ9t4iXqeofgX0QaP1zFtcEIaZ
wmePu5nVLyIK9GcrbQUrZcp2IMt2dbW2GcwkSpLlZxV4XJihZFt5XFHpw45eqdFptCimTLCaTm+l
Qocz0IYm9JqItPeV3NhuPgbQUfslVPSlM5FceaaMbDkMSFabAeA+Btp/lb8FgKMPq7eySKCkXMTU
s/WjBaREkrda4EwcrNLeWKV8XQPaQu/5JGN0i0utKzh5/OVUn59OA4E4uvam/lhfzGwLl5YBN5fe
66VjL5VWv/RiuFvOjLw7/erJS+VcV0GBg4NkNv0sghLXTloU7jmrkE+Q74FNorGy+kRa/XKYkDb5
nuJOMLTitebkl2pf8m5JoTcGb40FmMtjdbDsXQFPPeiDktNP8tFyUWgYJZl978RJ1x5pUajAPuOQ
0DFMNFsnzVMGIqufg8E77Cm+9CGDKj4lBRSrZoyRk39dzyG6OI0LWaLyE36bFZ6KgfE54JOrIl8k
NyDSyx+8KVMzhJTO14YL8NrBLkdInEZJasBhQlquN4x6DjSBazuTfiFfqVhwVRPwPs0hKPw6NwLp
bjHrA8i+zgzXQ12iFmW40D1XKKFyn3xE3Z6tRiqZ9B688uhqE5+U1+Wp5OvBOz0mQnsa6xkasx+S
04eNZABc23M01OwkcPTlVRzpsxxE49V6QAmEM/iikYufTPC9UJTfHUhgNseULYziRR8U01k3jq5J
wSejd5W52JSw1xSf01hdqNQtr/rhaR7O+ndx6sQgSzuK/bF02Pz/TLm/EJLY8V0JFtUt56kgX/2f
fxn9+h+p1Xn8z3/993PKz2OrljIn/nSbMgeBqcBnwk2HJw2ISAGUskGtlPqgT8rU8eB31UnTwuP1
W85c9wRUAgIjuGYNBUxH/mqLWqmdEKuF7pQ/pYCLPKv+j4BWAp+x5wbDyUaCCsAxKvhv4EDsucFm
nrqaeosCNXRqp3erqT1A2mdQRGR3nIqu74Kf35Piz70uMc4vGWaecpPYmVLE5117AUD0OB9AI9Z/
XC2k+XQKL26kh4+5rw6y7Go17Qe/rKcx/IkDrm3pknTS+HaRxkb0NoAM5MNSWWLZcTbvu8HU+bnv
GFPAjElNH5xnLrr9kMOwhpoIg7wYRlQnQI/Znw6GdNkJkA3U+4w1MGXdy7nmc+j7gZzdLbP1bDH0
FzJFsescqMfhIIdarqs68Xlk91VrbXeXxcQhxKGOmRR5/r7oRjP1LpQleQ5bVuxm1zbVN29JJvK/
6I6PrMD84N4CDjYvvlI0iaeLymwqhfqZ80VbSLDPaV2A7vqUduI2BEq5ANAFjBzIBJyevrzMKXyA
qqtHAsN4lbj6+qcCEYAmn0ASCo9fP5M/KZmLBuhGqlAPAbBTnYlMTLl/2lNWKlR9np3/nFGOM78o
5g70d91U1T55C6MHqJlsz1Usp5DipNzWo/x8jXB2oGkgtnSFCF5w4cnJzPhFVV05GUYLR4INqYhh
a9VDfIbIw2UxGJL6WWQTFHp9fdqz4UMZyZEKx8lM1m1qytAjg/FSlRePwPtmwLapXnQJVEAOHRek
FNeDXgI4t+rhmRhJspreSbnii3LGHqSKaMDh+lpCB7oztBV3D5wkXe3BUFaUbKjYYH18TQKO1yHl
vTfS8XDPx1k8cxdDAyah5GxG5hKkYKBcFEMjzWbMuS7TcDcFiIZFz/0JBDk+eCKrdR4PF90sxeOi
UXgymclZ8DnuewqoB+uoD8dWomARJt354JMonANpXp5Oz6GTX0uwGwns4izP+vAgUJGP6cINPz9T
ZDYFRIeJBIWfIfUfceax6byBFxsARzsUsMdo4y5lAOnUuNC0eWBj06wHH6Z2vjYjgPXgw+lOBzhb
Q9QU+A8ovMKzrK2+9CVldSPHXcNMopVEHBL+HoAF58rUPs2zLjp7oapUYC3t5dScyYN1POxxPXxy
F6m6gHUbUhUwPmljES2TX2YSpW+YqWD6D8Jkbs0WircYh4RY7u2Vq90WOZUYw3wZr96C8i2B8Z0M
ZhwfYEXPEpeskLfMTvQ1n8UBI9PVwUfJmfmf+KbxIeq6sTMxlll6SzaMeukPYDJig6jQDCizQIFX
BJpbDEJNs7NxhP/080ztOcVwLcfRimn1MrRyJ1K+ygslvAGiL0ZVEKXJokoEV0Qxz9Ofbcr3KHtJ
4IM59eQ5fBJZsfCuKekHWDebpcnDfG1038O21zPGxQJHOsTg6951vpqRyh4v5t0u+gl8OKB/E9Wa
El82CSdRjYRqExfDBTWGF4pMOdRIWiVTDx8eee9D3AKAVyu24F8xguJzN0/Se3VlYIqopBpcr7WU
+oGgvyZFsTvHF48F2vU/ruVZJOq5Aq9P1VycXs4lGEO9QQCn6CozjMW42w39n3ipRpllHGB86aFs
vFcwKn5Wpn2dTSeni4skMnr3YbFAEYWMwDCG6dwpPiXZwLlOFtPoFtNF5AYURvDRXnbTG+rX1IsV
iE4Keb1zYNINl4wrw3eyX1zI5db4G4tgQdGGu0hO/STRP0OzZMzOpwsqF0e2NPV/onJJomDT9otw
qC76C/JWFl14cAe9KKRq0SO5XwUAYGxjqN36eITzscKNeJsFkbA4AcG4YNxhPHYlB5cYr8LNSQAb
ZEdYyGL/Sjd8YulxP/i0gD5BHvnJMu+OB3mvm8Pb5VGvp8sz6peo5JiPenNk0cjuhSp8MGEXHgcq
bO17ScVbhyXjGMDZTqX4YR77s+LSyAwJkMB45lkr39FXgo5neo1nEFm6dqGbdbMs/6DaOHuHAHq5
8VDphTOgzx3HeVCMFW6WfE6pJAGLglr1XragWArdr6eMFZw/BhWI0/6ZArVMOizy2QLvbqzMvypR
L/tMArINoqSeAPZo290BDlYAxu5AB6L+K3XszBhK0VKhzkldLEceDAYKRBqq/jGdT9Ubdgp+b/wK
6uNgGuYxFiDEY7bt4SJfdSHMmsKW8Qnwyvn53Ejw2ylU3VJ+Kpzsfr7AOaMI13vu6YVxJmshbvls
46J3e9mnuHTcz2CJInpAAJuKOOHbT0svf+nw10rnv10GAnzM/HDEreDbEMCKYAH/rcO72TciG/eF
CChASpG/Cwtp4EBaSsSBHFuCD1NNIhChiZhEUIYnkjJUEZdhizkofm/TMphB4S+BjczvYuPDT0LA
Q4+4DVd6nK1HaRkSyfv9grC7iJREcNEB/44DWee9IpiSlIGVdOV1jSGeeBKh1yL2YiRx/M4T8Rhc
bzhQAtmbYhGWgRtVm4aC0lwEdPxu7i/Hc+gKVmf9MvCTgoGSXGVlWAiQRPWjLGJF0APP7vKeCp0r
AJGMLC0jTIgmgho0GFA0neLluCCkBcgryj/RqSBIpDvfX3IYVoWvM1VlPCuPHGJbmQhzSdQ/whgL
8Jw5LeNgmPPExCjQUu4JDxEpI5mNqBlzrvwEoaf8FX/H7Ab0SMOKy0ibn0znX50y/jYrY3FQwK8u
AAuIvxoiVEf5FFG7POrNPizLWB5KzXoKR+6MGF/mp8sEqzhZX9qJMn8g7k48cKkm+kQuo4RTKooG
p9QiFFBEiEBiGmZULwagCOMEFaFGzZDUfJKVEUiljEYCdR6ZSZJjzuUiXJnr2fwyFSFM7j5jdsH+
nxKb89fpFYB6aXTmhRBawt/W17IzKmZXP+X9wfpxALj/3RJAIHfsBrCLq0qExhQGMQhXBCaI8Bh6
olnRINZ6Q6izV++pIwP5WUf6EW8rhOu0NwtgBXXkgqBBBgvbbZr19fBd5sjR4CyU0vTC7XZtfawX
Xvye0HwRDYH370EzCG3X9QxP2lXkrntIXN8gJAS1/FoZuss+vK+Fky8WQFgY6WdlqvQvqOJbfnQj
I4e7kQqmswAmaCrE2DEoo0sj+hBTUr4eI/YCkimNKL9IMiX7jDeyv0Bq2vmFgmZhoGsFeLh7+QCC
bRLFZsGZTaLGz35ecDSyQSZdzlaKRGS4KEIzHjCodzEEoOfQdMBZk8bxjR2spsp4mWpQ7ybdpA8J
eWET7AqVJB5SL0V9IGmkkG7Yq0g7zQ1J1y+ICOcf5VgbfIWxLg6GA5eUuom6IovwTNOoFh0F+IG+
6LMMh/w6lSAqpV5PeWfI/fyzXRTQHiy6UXAHe8fsVk9TfC39QOvjqfNg2vTyaPbWk7oTQwookCx6
Uu+8myqepUb27C6bT6Xu27kKj9OKiOzP04UyuCADB7926skS4d00oaYWVLq8SzBgnb+zMy1gKJnt
X8irmYE+afclaxb10BCihRcMgDOI9SnZqp7jnNqaG585vXkBxCoZo/bpIJeJGuK4y25826G2m0AE
7CB5bK/Gy/U06cL9voQsdJCtu0uquqdT/zTxF/Gp6izS3ilIyJEu+NjnH2Ji6fZQzqn8G5LMh9I/
WLirdDhf2j1p5C/63Bz/3azqrQNAmL2TIHVTmO2suLixEiCfk7/+D4gobCsUvy0B/e/C133p+Ya2
9vZdEWFvP4RZkIoe2G4Y7BrbJMbU6tnKDpW9fe7vPTybafZIw0r/BDMbJGVhiJfPXzogZNjVr0/E
ZyDuiS+Jh2RY3rczP783A88PbjOVz3/nuQFY5aoIGFGgSxpOQfdElPYITN/qYZA7c9A7obwA3gSc
F5sHH8KRzYFAGWq0DSSFUYoEUEZZG7wqnzBsmaxZsp+ObNR6080vKSprr4IGJBKpy6c2eNk4ISWT
dElK38qHjOLjmgOdFLFGC2+cYEDggPt2wJnTnb0vDxAA4Aix/sc29CcOyh8VfWL1cV6A86NvR18/
94rGwadiThNOwSNb9sbnnbJkhXRnUUq02dr1sWvaiUKNA0hS+G7Fc3zL33j9jRNRbYovGdaT8mGM
O1tf0pGIIkv629k4um0AKnjD4y/JbHK5P+CEI9t2Rq8YJ9QFUOMuyhKOa/MbTQctc+ODaI3GUx+z
SkgCAFDsuq24Pz5lR1SVNpL3knwClBGJ2jI3x856q90Tir20326Coxu7YKpoNnSFA09Mg3/bA48i
tzMFXAd9hQJs1fhNGTiunU+4rPEcDAi7Ub0JM0d98P0TFCERc6sMgaM79psduWd7/YCpA0YHNdOo
OwJ6fWfdVS4CHkrEtxbA0Wl5VBw3Xnf5hBjrgKLJg/e9zmVHXpEgF9w8R3fXiSrgRsef5e+Jennq
nw5pPGi6XVkHN1MEl8VzdAJwexM3OgAUyygifl47AEIRFloOIHOVKnRsh18RiQONll/CwKVml3pH
AZMjnrqlo+onRh+YCWyBze1wfFa+1tTYQ+nvGkBTYPHUN4B8AjcspbHbO/aI3Dvy1vh6/a6XGDW4
uJQT9OorruknYBsC21Td90en6VKW23DX476RAdSBNqhyXtUXHgcH+TRwTGw1oiO083qb6/j1G0BB
3Qd/GPwEtKede18a4PzBBgAteCMQBGrXkSl8ArO/mdiTcXFRZU2pH5WZ4qnrfap6gmtTJkmrUoqP
bQ7I8Go4BeoJN5sGPBooBJuntg8UfFzAOcCxupGvxyT9BGpZo/UX6j467zfdVqDC7ZyBjepLBKtS
/DZG1lFNQWNz3zgxmACADmpDHwjfLsgZ5aHYHozjOv1I7Yarj3cHIiGqfIXhuLPswu0DMBc6HxXw
1ZE4rsGjpDcdPFmkmPMKLty9wfOLkoLHqARC+aZj2vRa00sPbRaBXj/YuxuA3Q89C6Hmago2msYR
zQGKesMNIBHcxK4XPEhM587oFdA64QvQ8G8f28orjd3awqMLIBv8VnV5xzVHnAteAKN/pEeeS7rp
ist95BrxPF0Ayuyu+IDzAE5SycBxXIJOUHQ0uuKJ4HOJEa6plPi6mYPHt4s/G1Ta7bILKKYjm4Km
Wi5KroYGg6w/6N0S8LwCHRdGqmMbuiwwlxotP5F7zFuBEbfV4eqyjhNBcIfShhIeeKP/H9fq44tu
OAXGSR81RsN/sVXm6lOA5OsBEcMGODqfXsln12j58duD5MK/ynVXl/oabs0+Xk8qX45V6nebngBJ
I26HugM728H1x7kNtC71RwLc97j2vlBNGy2/1D0RCwtqWRW0Ei6cnZtPFr49NEFugM3kHN0ZaOzg
YYjE9fBgA01aPnUXh4b/jxwOHCDbE3B0nt2mGoAkZsAwwDQE6/zADJDHBD2LDA5jtUmO7RyAgtbw
IBC7R/qDQbZNWBGq/c4xKKeIL+AL29w2R2TpCFa4pkIAnk1IAKvEhe6e7i9iX9RL4kw/WiHQ9Awg
5kSW4r6Xh1wPkpxwgJHaWJ2M47oC0N0aLj8+XEH4Cxp23ejB4EPloep2M3IYKI7t2IN72nDspewX
rL0Cg7523nW8+6BqEtA7tlEL1vJG5x19B2c1o66cd9xoO2PHGuKkk7MqYBGPbbNvVLDXR3P6hGmF
GMe/sXnqex5jlzsORPhqzx+duqMInOZGyy+f6CrJOsDUbgdZ3/oqqZ1kt+nga32boePaBXIL+eoE
9XDfcroPWvw6Go+Q+n3oR8vn6LbB9my+/iCIjP2ucHjgKN08NSGA0Uvqstwl1WszA0dn+5B73fAg
SCTtAFxE7ipwEdUy7whCVTuBhhzDcBtDPCKdD9qOxoPHu41XB2QNmtoZtdY7AWwLzqWdVK/jOv8C
W7uRBByQywNurQFy8+bhjt+ZAQSgcIHj9j9Wi09Wmi6/LBYZ6P+9vG1ymPGDqeT4Hm3ifvM8tt6J
SNJDu9uKtvr9J7H8qLwEd7eb40fyOr5DRHwrAAQX0HssS/9cKzlUIfh7X6jq3p7+flvzJgrbylX8
Bm5TflXUAm7evql/Ez//tVYaWFbm7fxSlCru/Fj7bvLky9vB775r96PaUA+OofrwrWvFZvzgFOWf
FNtRbaCD3kBHQvVeYO6WMQrt/bd+Pql3/CYsnmt4CLzx0q01qyAXGjcbm2vXq9opV4artGmrYo6t
qhnRqIjQN2409EL/vj4FegszO3nIzMcwrjoouivwxJt29zS2ggenA+uiWd8NIiDQuHHTm3tm8Ng5
T8T/JVWLovMGwrdp+2dZsddrEK6aN3ubxRwNv7Y15H4LDX8wY9POzKLqopgHWeSBNp2ID1acVa1s
GsXqbNroxzjb7yw4YM3b/WQF1jqzvLqUELrY8z0+JAa/lUE/FeP18uYf//22N2I6cWKw/JVg3RXN
z4j2J5L9me/+SdfAiNPzWFsGkeL9/CpsjKXn7oCz2LICcd6rpsQUipLmpg1fWSv3IazaKfd5GyLw
1nSDtPOB6zK2OkJaXbkLtme9xp/czerFB9EAvut2/Bi4qfXYuU3N1KoJQ0UkfTednhENxKbXeeNb
sftQW1bsTxF3+9030JnvGsDIjN37e8uswR+QJQbBax+Pygvt/3kHGFBBXDHg7gJ3aIhExBaO8+5o
tkrh7kcTgY5Q6aR/jJjC2YI3kkJSwSaCVYrzqbHQ2h3ScYyy1xPZRYhkEopJIDMEaVdT0Xx8oxQn
dtB4XMd35bzJEiGk6vqxoNH+XdnxnaLpOoy/ht58q2pW7YlLokdWOfJpQLExmT5giIuA//Ov290P
1UH+Y84w7OZ9uEoIlmsUS+BeJpWg6e4+wl2wuaKCzq3ph7WbSqRbP782LysgQyv2s7peI1hSmzZ7
Kyy7MDhkzKgtND8KH8Kk8/cXluW5gf0Ph14j8tSajoJzkjpWHHSuuMvR/w69R2/hPI7CsDqMNVVH
b2EMp+7MrWZCnHCjjTatR/wlv6lnnfAriuBDHAZWUpdWz2o63ymttmb3B9jAnrbfwuxv278FJa9c
bKHWvglS/EGp+9C53DfG27BBzzLT310UkQPVdLO+tcy48h5sVPOHcRiYXvVZbWcBEdT8jRcuGi7I
XFVLpZUh4K2aDmXkxG6S+mZy4IaS1RZ6fm3lnZHpWY9hUN+vqEjNu3/tZlbVSjknhlz9+Hp76JMZ
ZGZa91wYLVhC12a27w9pYwqY4C+WuW/ZyiLNvenu+OCmD6aLVD7gKQMLpYUXmFFmdsQewdUXWPU7
V+RpNR4BE1NfyUELm5pLKnFMzzs4LyKJvmm3N8b/W8uzAvMfO2+SBytIgPcrhc2dOLFm0Hk0OyMo
uGpzBkRN85ffhXPcYLVZo0i6jXYDu95btY3eZkvT2+tsCzvzZ5bXTcoJP83SrO6FxmJvPh1PlEyo
sJu3OvLcKLLi9JtGWDUpxKMIixkGlMqUdgkGd1A9ql+/XlzW3EcoJyBad96DH1+gLx46ILyUN1Ny
ofcxfzAoei8O+88zfL55kZpaO7tDeNljsbEmat7hqgPP+TjfxNl97YS1cL7Qz1wc7uVJGJrx/b4J
03wDvQkgRPDqjneBQdVUiIreEpyqa2Mt6OR3jtUZmo6J1lR1UhwupQUFeWQWPqL9wHWrtXBSR3u7
ow0pBjWCG+z5dQX2XNPFq9oNOjdWlN177kPVpphrUa3V9A0EBPbjDIMWzgsGxyNu+iyyqi6KDots
1qYdfmviuq2aEY0C3VH9+Hrx/Y59vLd+lAM0bxcdiVC+iFlUbZVd1ltQJK7CIE2Ii5hpvekWNsUH
0JzTsHOzF9FRRKJI0/XbKHUXbppu9Ipra+nWJYhIw27nLZfZQ93cUuQ2JB8RaPfRfNzooeG9adfi
XoqAyWja/ztYQzfzM2Jf4ns6IAwVkSPV9EWb5fjkBijXaTkinBKdjVTAFqmvTBs+rmHM+U2czicX
kuSDQl5p43R8vH32DS1sZGgGsApr5xoyruYrMspi88GsbylRuNB8petaETmhLTQqwrMT4ga4ZbL6
ZhHQLM37LNpHhUmdX//mWX5RNSmkKMUL1Y+vF/y34gVXJm+waoFTsABFBnI7A9jcAp2/P41Nztk/
VM2KQVCS83L0eldtnmxjl39MyEMdAPv+XUEOkbLGbL2QWRE+EKB+4TtHkYT3dT9MTy5ttW7VbtsO
+Tvdyt9cvHXbhBKVhu3uucCVMne2vnF/rKeTLA7rihvuW4Ev2aTRMrZxMP+hTOBp1PbBwOUmStuo
3dJFf6jPm9zTRm2/Fyehrp0cii82escHGDjsfZfzoRj93luy37g0kOnflX3CnjH3NiK5131N6ZOD
L5eg0eqzMYDvfdHQ9ESY5GmezqEMi+bjurJgcglT068v1aGklRZeZtpObN1XB03cDwaItOJfXwDT
gFekPJtE+b2T+C1XCK+zCEI9yQAV9ZKkzmsAv3FBURYtYCbrx//JJvnzbilR5/ddl9ROn/87XEJV
ULB2YwBX9sxSlMf1z1uJQ9u18tm9NjdzdzQvOw13vz3Z6ko7tQe1zvzQ77fbXxxKoFIJMdSa2nbs
mXSOJxtut6cvj+uVzlBcdDE5lNWOEb0XVCWWmJmiUmR2jsV3ivsR7OV1fb8Nt/2ZuTaR7LEbVT0s
+9uG2+Ec1bvWqPziKXo5meU8iU2rVvogtzG59HVR66vyRPf68RV7F8aPe1PQRvXHRZbjkKv1Vm1h
Zi+tezOoZ/lStFW95vX79j2O5aqVcm8JSLWmh+En1Ky4aqZstY38ilsze3Q7b2Jzr2ClRHBo2uVb
6GprtwrEDtUIXj+72yCY6HNn4rsiZQeNZNNXMS9KGy7Vn61EuASCea1lQfTUdFI+W37dCaAIEoim
rV6HHTbd3yWd/eQEqpObt34W0mznNrt/JB6OzVo7ipR/tiGW77Lg/pADkuAp8q6NcMGb+6xzlSW1
HbltvYU5+uebye3k5tNk/C8dsXlEgt2T/Y9CTywW+lLAwMnTBh7yRWmze39PtprGH+OV2ZjjTfWP
Z3SVP6nm5Y2H1K/LpRbukjcBtXlxbW+1EAUofQ71vsot3CVDy7PdrJas18btPwwTJrb077+14rVl
h8u9CtM2ohZ03txTC9uIUQwzzxYJsZW0FFdJG1l5Yyvwzbh2j7Qh8M9jpqFeYSWQHJreIxOYq/cO
RxvJg6O19eDU57YNz/0pfMx7k9BGms2pGYfWobuojRLQjXu+Wimxy/otnOgz956iij0NcdBC6OKM
KG2QWMVuhwVjW9ONdkaKvhnUm21jHig9fKiFywRrU9POjuKQ0FNNNMgCMLNpu28z0vTi2iSUOCJN
2z1/eCIc4E9t3t/z1PTqvW0j1P3Oivc2GFi5zTv7DpX1yizqynZJL9F0ei/NdA/iAMzb5h2+dFMn
21dN5Kchkew3x/l3OlJuvXBpzvc2sAA8bDwTLnKdoCb67p77R9AkNW49W1n+fZjFdtVWafe2kZ91
FXqPzEmt3TaKXsiXMfcqlNuod7kSsr3W2TYSv37HLQ88ffWq11vpROLyPZyDNq5m6mX2LnwANZv3
9gM1UZlt1r1sbVSs34TccvWDB1pS8w6LE23tN9xGFeVtKTVJPqrnhrRhddxGez5ioj4tzAQ56fcU
CVUtbVxAbUxxTkFYzY+ntGEk3eZuut4Ew+pdbkEcf5wLN3xN/SEuWr3m9Yd563K7IM38MaybjU8T
Fn78evqEcvXAvhsRLag6Wy7js/HA77z7RAYjeCN2XN/QbVg1t1a87zZtoyiKLDyrLD7c8yJTxdyO
YE4dFKOHA3ViAry7WoDX75aLMAmXtdmmBALej0Hzpn/9NyH+D5lmBoBrgkCvD8A8Pk9Ve/l1f55r
bYPG0dS1ttt/sVqAku1+NNmNS9beVf2m+vC5Oge8Le56T6I0X8dRSDKfSP2tKTV6CwbgxKOk3Fvu
I2W1kTNJunlq+VS5VeMXMuppYtWPy7+3YfAoMlt228UxXf34+pN4zQSXgFNVU6X+/CwQzHdK1Q8U
jvu1iZBf9goc2p3P7Nk28ZtEulq13V+bInCEruyvtoN6KWoUd1e4BU3iDSrKvenO6g23YNO9iQl/
1RXiFpRAInW2RzFI4uzOQxtehCsA5vDf1ppto8NOtr9oLQi/YZwFlrvbV0EybTVNwzAxwh/ra9aG
v+M2dgUQwbwmRtrQJzng9SLSNpwRCGm7cyH+5/bNTTWppTwVHNZN5/ic8NETHAi5jRJjWq4vnSxY
Ppr2950Z1UWD3EZo/6KI7WK9L87kNiqiN5nBF2G8V/neRl30JoP3QNstbIwLspXmztMpaeFcX5p7
BZsCoLvpxsCwMMMnR6QN/FMMORtw2Zq0kNtQGXGuPbrLehKJ3EbZIw2bxV6+stxGwce1Fe35qtoA
wBHgpAQODllXcr+FrfEBF/STjdxGjOoDML6U4j+pJHs2i/k7FV1Kd2wzQmxUR6N0TLRRM33nmO6+
M1NRWjjXd+bMfTrTMPBWQ3i9QXFnunld7ittaBiiEFGohfu7A/Tw5n3+uL63DkxHG1GET66VYgdV
fSy3Rhui7j1ZVuGyc56CYhN1/qkzScM4TLPtydx9nazDq1t98Pp13b7wAvCNxHFjXln9p3vopbC4
tqBD3Ebk7nnFIXkDjGUbus+V+/iIL21iJmk1R2KNNpnVv3/VYYh/VznKdtZuHXdO8UbArH37z00l
7e5LqR4AeLQFH1h5q5gsUOx6//mv/57MzcKklrYAyJcevDXvCTlUq8ZINhe6GDaAkj2o2aqPXr9b
7lw/jKVLkeVWNVa2D9GD2kad/K2FUTCvtnvyT2PXDAvsJbfzUxY81qtWBxDuKUYLu3Eczh9DJvDO
nGNGunXnBlxGYI62sHgXZga+WC0bCMRyOKLaQWCSPFd6INFGSpJsd2m272hh7YkP2QdabkEGXZpR
CtLTgcZfvAT+PMeSKNj8f9Cv5NkgSNc07RZMGcBniN7urm8LB2oYpgkqSa1Zwd7e1I4Zoo7UnGpt
qE9D7nPM8ap3Qmi2oeGMHPNxt802Qn4VFIwIRAmwhpGwvmovaUPmWn74gBJAqeXL72thB47gdIjD
esXHyynYL5fojICFjevGdBvwEt/w3Ms68cPwPG2UJIzMyOp8suLH2nUuGIKanqLxzCV/pw6lI5iG
m7Y7sYuoptK1YVVPFgR4QuSedwAi8WXktJe3yQRUkj3/Uxvx4knquGFUF9dtaEQCfOsM32+95Taw
KM9QUmvC9WVA7pdn94xQSO0aeDkC/B2NPsXKbCN9Z/Trf6RW5/HvzpfhHrqL3MbldWEFRW0qDqA1
ZD+cRXjp3u9rBXIb7noMiTB1apcL6QLNhQT93ZuFNqCFrrCzbDMhsFr1UFzjJZNgU6lGtmqY1m0q
KGSr17zeXhMWY17TOuQ28Ohodq/RFm6MKy7Sh/0Myhb0uSsQgcGEymoWcUmB2nzVRMv7WX5yG9fc
VbgW8ncf2K2NQo9rFxW/2lrlDm7jyihbrd8XchuFHhvIYmnoJkkdLbfkrm66gje//i0LwPytTUcb
dQM3WCb7NAQtqLG3VvHgWJ5n1Taz0kZFwhaM5gkwEfS21ey8Xg7h17H2kmyVNsoSbgVzk9m5tAih
Vr0UW1ppI9J5izttL+oEsXP1mgaTAbprbceBf9K81buwbqXBytu80dtf/1fYuQv9X/9W1vZ9iH/9
38GDWwdvUtqAyKcG2N2Ll5HJ13wAd2aw3hfQShu+2I/2kwPeRmYEfoI5KQydUzOpqUVKG4kMEIC6
ezq90kYYdYIfRsCQVstVnkDBMd5UPH95YoMobYQfvrj+vXmf1yVGG0gNGxl6++R8t1FWMSQ4c4cy
V3OTUlHefJbf3Bf11CGDiCGpFwOtb5AXjKB+2Z768/ywh2DAmvpld0cj5Px/SX7tmRUCUVoz1tqI
td9kyb4gbSMyc/fr/0EyFfUz83KV9O5MTv5QEINDEGN/7L44NPYaVNQLX9juugcPJpy//l8AAAD/
/w==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_xlchart.v5.6</cx:f>
              <cx:v>Frequence</cx:v>
            </cx:txData>
          </cx:tx>
          <cx:dataId val="0"/>
          <cx:layoutPr>
            <cx:regionLabelLayout val="showAll"/>
            <cx:geography cultureLanguage="fr-FR" cultureRegion="FR" attribution="Avec Bing">
              <cx:geoCache provider="{E9337A44-BEBE-4D9F-B70C-5C5E7DAFC167}">
                <cx:binary>7H3ZcuNIku2vlNXzQIVALAi0dbdZYSFFkdSe6wuMKSmxBrYIrH8wL/c75j7dj6gfuw4tKRFiispu
jVXNWGZVLiQIRsDdw5fjJ0J/v+r+dpXebKpfOpFm8m9X3T9+DZUq/vbbb/IqvBEbeSCiqyqX+Vd1
cJWL3/KvX6Orm9+uq00bZcFvho7Ib1fhplI33a///Dt8W3CTr/KrjYry7Ky+qfrzG1mnSr5wbeel
X67yOlPj7QF80z9+Pc/7TS1utHdZ9OsvN5mKVH/ZFzf/+HXrc7/+8tv0256N/EsKk1P1NdxL8YFF
MMcGtu5+8V9/SfMsuL+sGQeU6pQRnep3v4yHsY83Au5/5aRup7S5vq5upPzl/u/JzVtPMbkWydy5
E4aTj7Oe27eP+du2sP/598kb8OCTd57oYyqlfZem6rio//iv65sHabyBJqwDZhLLNKixSxOIHFBD
55Sb9F5TD0PfKWL/dHbr4OG+ifgf3p5K/sL78yVv36RBVNZvKXv9AEzcooybd8I1t1YBOWAMGSB7
fr8I8LbsXzOh3dJ/vHMi/8cLUw3YfwENzKIs3WRvaf0MHxiEmSaj9zIGP/PEDxn0wDJ0C1F2rwG0
rYHXTGi3Bh7vnGjg8cJUA7PFn78GjvOq+eO/grdcA9aBhTDGun6vARDxEw0g/cDE3GIWBIi74HPn
d14zkd2Sf7xzIvnHC1PJH5/8+ZI/3fRSszfyQQxv4PkNsH2IsSbZ6fnpATOYBZHB2u19XjOh3Rp4
vHOigccLzzSw+vM1sFCbNHpDyycYQiuFPIeTOwlPLN84QLdu58H7T3zP/unslv7DfRPZP7w9lfzi
8s+X/O+1qiJIit/O9ol5ACmNbupkO+RCuoMgInOO7xPPidBfM5PdYn+8cyL4xwtT0f/+lxC9VNXb
2r0GUdU0uE44Rt9yyqcuH5MDYunIxPhuYTzTwSum9D0lfLv1mRa+XXmmhnd//grwZLEJsrdcAPoB
Bhnr7EEFkwIMfBMlGPJPtDvzecWEdqvg240TBXx7fyp+7+LPF/9FsYmyN/Q+P4V/B07cmsgUt5hW
vAv51kk/ObA4QZwY285fQ/wA6XR0PQ+r4kHnd0nnK2ay2+i/3Tgx+m/vT41+8Rcw+su6Sm76Bwn8
+/km5iB2S6eIbxdZmB4QDEgQReadr5mUuTCPsn458dot9W83TqT+7f2p1C/P/wKupo3UcFONJv92
oifsgOsIwDbw+Le/QMRPIi4/MLBuMcIeMB5YF0+LrYs6kvLF4LNbAQ/3TeT/8PZU/M7hny9+J4yy
zcPTv4HNM4ijFgZ/QnamOjo+MCnkOdbE5sdp/AsCv79tIu/7d5+J+/jPF/dpXqk62KRvKHHAM7mB
LJNOnLt5YMEFQNoeIOeJkb9mKrvN/PHOieAfL0xlf/oXSO3vkaa3E/1PMO1b1+XWUPYlNg9+8K2a
Kj+9PPS7XiX5xW18fdHB/mA/yzjgjCKLQSC9/bWd4mjgfEyLUMv8DpD8ignt9j3fbpy4nm/vTz3P
wvvzvf63BOytLP9narmrAfyskKpu3jatpD+t/gfq2HfLtwu1P/vnO6gOr3L9v9cA9EVvmOL/hJJf
GXQvw030tv4H0HpuQW21HWyhxD0AZgnAx4g+rLg7/AZm8Mf/2wsm7Q60T++dxNqnl6bh9vIvUNOO
rZ03xHF+9q1em2a6N5nYVMmDEf77cAId+QiMcQScnB1pJgBsFuLMmqIJ7iYDQtnLE9lt9Y93Tmz+
8cLU4l0Ic8AFmzCgnr3x30qS+uM/1UbJkbIm30742DqgOqYmwY845RMQTbOsAx1xzPAD1kMexr7z
Pq+c1G5FbN080cXWtak63l38+epY5tXN3og7MZh9vLgfSLyA2NFu3tAB0p+UlVelWu8ufn9YAf++
6/u5+v7VjPf4RoV3DYU3dIZQ+v0kD/2AD9oL6P8Y3oR/9hW2lsMU6vg9TSHjeVPGBEUHwAS1OEB4
u8i6QFTEHDiM5gNbFz34vrvo/6oZ7Y79T26dRP4nV6Zx3/0L4Hy3tTaQh/bG/m1C/UsbB36Sh7Z2
d7wqDv/+Fdhze3Xw35d/Pa2P3wrx/Vn6v0r1i6s3hnzZT+7Ma6D2+U0lNtlb1hw/o8++inCaAzxC
FG/ldH7CL69rr97uIqrFQwL07xd/9OdGqYf9nK9z+9n1WyZdhnGAYauCbvCdsKNpHQDqxUwAx+5Q
yQmzZrFny9burPfurknCe/fmNNdd/AWYTBftzfXNG3KEAWT6uS/ztcb+hkyOe1sHsuQDGXKLKnlv
65yyeyblpMUEBvryyvuusY+3Pbf28d2/ornPqk129YZiB+4SMwjXrQkn2zgglGPz2w5Zy3qIKndl
9f557Bb4w30TiT+8PRX57E2Ywd8vsb6VvO5GbbzbTfZP0p2Xrz4sksmtL+3Vv0uIFtewER/2vhJw
2yBlzq1xywcI+NtW/vErt5jAf/yf9Eb+An0VdXP9ywU0WeDVOsry6peTWqU9HEzwoJ7vfvnNRqp/
/KqZ9EDXDUQtBB0ramAC3ZL2ZryEGNiCjvDI1CQUIwOWGIygwn/8agBTGXj7HHpcQBg3sQ6XZF6P
l7Rb/OX2vACIVZyOOxe/nYtwmqd9kGff5Hj/+pesFqd5lCkJo8L4xd3HxqkTgHoYENIx7MHjpmHB
Jkm4frU5h0ccP/0fRi1F0EQs+FQ2RWY3VUjPkYyPCzkstbK8aQvh5cNw4fddP084cWIiPMXLyo5i
1HpVhq+fCHrHhCCIPp8PMFs5N0wEW/Jhw87T+bSVIlrfN8EnkRTlTAtYat/+kaAwcrXE5Lao9Q8v
j4n0yaBAWgPWmkVMhkDqsA96e1CJjUzrtQhf9kxbUlR5QrTV+6APS1tVYepVZUecrBTCKbPwPZPI
eXkCYHxbDw2kdIua4BUoo7BfjE2UIMKsBpF2/HygvW1FjR2WuJ+RJLKZttDh+Ag7i/Bxb+jD4kcH
pgwTMDLYl2zCfpBRG0+0X8kgRIaF8bnBNORiM2nsFo7LsLHfXFiynUnCLigqDsucfHp5ZKAqbz00
LEZQMEYY9IyBMAiJ1fbYcUNoJqpQnCV2YmP4vV5/XiyEYzrBvLH9FT22PHqsDrnLFmwRzdmiWrKF
eax5octdy7E8zRnfHz9XHFaH2aGyT6tDBf+0PGNhnCpb2Qw+eNU4V6fMzQ71T9XS8ohrwuX4S/up
P02Xw7w7687pOlgUHjoejoOV9a47a0/z2O5PjUVja46yTaexTa/yrk7hS6+uFPyzc2oX5ORE7hl1
a4d72sx3fKeFf2FbO2Re5epzfZ57+ryZVTPxNV6UnnJbxzq0Dqkbz/NDGdhmZg/X+jFa9OfdSXei
LcWSeebKWGuH+rw/ap3Sq50cvg0tqtvv5x5daDNsW4fDKTnGi/Gbatt3vh4uc7u2uWO64zQstzws
l/IwdS6EHTvcwYtw7jt0wY7DuXUpD1s722PDJjilJ0Z8r09DH/vy4M/Anrb1GVm18kuqpWcz9+Qy
stGydPJ5cNZ8iToHKzvktlV4gtjdcjgMvMGOPGQjO50Nh5GXz+GjXunEs5v58VFvh3blXPR2exi4
mdPb8IYXe4nbw6xTEHk2/l73yGnts9DWYrtVdvbOOs2IHcFrtz3U3GCWOeO9h3fUlTtsdoeDIuj5
c2IKZQBsGrTAB+PRoz5ZMwURrfIbLM661AocTFt+1DVlvLDybN5GoXTzPu7tIOBflK7K1d0fIjwK
axEubl/Jvv2UBY2clyJSdmHmtRdlfeOgriAOb3KrsBkq9YWPWqcyuvzo9g8Uq6vQKALHrGGF6iZm
dmWCa4BlRJYKtSd+FutHPijqyArk/R9Zzgp78APTfXzv9nNlV/M9FkC33ditBcBGbwu4G8AQ4JDX
b0vGH7Iu7qMqPiMEHWlEW5EsPI9VuOJw8I5SF8inrhklx1hDa4MOFzLis6FcNIHlDbJ0jOEo1q+D
EK8y0l6acbbJc+usNKMjlFjLWqgPdd45vmxTO/sSkfaTVOIw70KX9tUsqupjK2fzCL3naOAewtYp
4WheFt1g+0M4Zzhy/bpbdSqZxSTyWuJ7eXhCk9qD84o8PyBebjJHseYw9S0PjgtwCVHLmEYnOA1t
VKbnOMsuWpUftTi193jD7Qh0KzoODC84pgBEBw53NLonRiViXluGIcIzPYFQo2KzsQ2D2K3+VVem
XEZqjuhpr9isC6xmz+BjSH1MAUaNgcIgApoGgVQEG5Pow/2W9p1Cvkdp1jml1UZOPLSFTSo8eFQq
dV6Q0MMyNvcYzMRexpwM9guhscYgCJHpSqJtxWXX0uEklsZNIqzKDptSzIbAOPEDSe1YYWoPVhHZ
VizRfI/It0fnOpzLZCHYoQ3LGDJyyA63RV6Q2g+ymuqXJUqMw54E57HgyRLVUrd1X0tnGIOoFc3X
eZEvoiGq1wnNZw0Sy9BieM1ItiFkyNxADakddMVVERfyUphVfPTyVHfPFAoH04ItP7C7Z3umGdej
PIX84bJG0ScO6aIjdD2zI2wuMxl9qhNq51GZuemQ0j22Qba9OifwtYTCWQHg1bEBO+fG608ME7Wi
4oaq87M0q920bX2vaIbFzI3MQszDikLUMQKyEMkgj0UUFrYws3d9ltbLICsjuy1ra2Xm4PGrUC0b
gj7yPmvPVGtU86pKpHP7kuVh6VHS9k7Wm9Fc6f27OhDpMSAxJ7wk8ZmpCv8dUceDaPtVHBxZZthc
5CisnLAIOjsmve6GHY0d2WbN0ZBlujtkUp2bgX+ss4a6QY/f3Srlvni5DwR3qfRVXvRVFIT3p4x9
e/nPy1zA/7cksMc3R+D88dVJcZNdqOrmRq03xfST42DfPgpj3Q8+1iNbL56VSt8phrY79f9SpWSM
Xv37ldHFRuRQqz9WVrefvy92IIE8IGg85MlgsDGNI/Akd8WOBgsN9mYS3TQhwwZqGZjRfbGjIXxA
4AQEasE2/Lsa6bHagf6XDkUxHNBCIUNmOqU/UuwQvO3pTE6hmoK9z5Dvw7ZoC08WEmZ8qLKmw5dF
VJbaJy2k1knUBaqyBYT0RZI2JoNomW2yJilyuxQlnVVZFaeO6Q/FdRH5oRcqCsvNCHvd4XpZpQ6E
Gx8SjchIzEXW6GU7i/Ii0xxhWtIL2lYMtkwZOyU0HEwn07FMnCDpDdONjT6/iAftc9VIPbYzo82/
6HhIIM3JsWw9f8DauWXyIbR9EjbCNtKmL7xap+G1YAWndptlNLXjsBr4TKi0OI0wEbNStU3ptEbT
1d4TZe9Kfp4JkEBNhhEBNWLKbwupJ96gAsVGQ5miy1SPfEcadeUIQRr35VHGcutJQAI1EQPiAZxb
YulgRHgSkNIqVXVZROhSZER6WZhXsw7LeqYZIcShRmizl8fbYRfwKFABQylEOFTckwFrQ2QDrmh/
yfSiB8eVN586zDU8ixHrvyYI08QxUGzNy0APQcvIbIUtcVE6TZcTDxfKj8EJZeRKZLq68fXcim1q
JbnpKLNVwg76nFyQiIMlGQUB72b21Hc6jPvci4pM2FnfVtKrhcVqh1Ca5O4woJ7ZSd0OCpycmTGb
CBKfSCSt0iW46A2IUv6xZg01chkpiqXhm+V5MrTdRmNxHjuarPGGRqz6SkQSQ3JNClPYpPFrsSdK
PFMYgzLSoHDaAKQQoxC3g0TbSaTqjnWXKsi++kO+DDSQzWBYh1riR3fa+iHHu344M3LqUZ861H/+
j/O9GHKQ7/veyzyBNne95X3HO554X8SBmsvh/AFjdL9b3he41HACHweMg7InWJPGDyjU/wxgIDwe
kgWZ4KP7hY4HnB8E3hcxwCx1ONHgIfBsxUfYAbrDd/DRCp4uaxPSW+icQMkEhwECBjexEgPwp35g
hX5hoDNcnmSB68/i7Kw3lrmxbIMF1s+LYNVn2PY7R7BjgJ5kPBuOiGVXH6zEGcJVah3V2TwvjgIm
Pb+zg6+5K6RDL6tZm7slcpr41OyOA+nUqRuQExE6HVoqdtrUa6udB73X4VVpEdsgCzYgm8cOeFut
tmP/XVh90iNHFE45hzJDNfxSY4WryshB8RHNTqPos4Y+seyk09fWcCjLk9Q4yUJp60lhc7ZGyfuA
pHZuDXZPDvtglQYXTQelbGiXJ7I8omhfcjbG0+cSBVcJKgccBSrvybrTDZXzUOhQSdGPtAkitwuI
ucSD+dnsajtRlpuX2qz9oHWKrk3cN27c1sWe1T/BEAFbNUzAz+CMHYjtOjNukYEnUSHLJC+wJMNF
EhrvUY34OQ30aJnjJY3ijy3PN6wg74TeaY7Bq7mhF4ZDcdpf5LHmDg26y8y+W6FP6hkTQjwG8+IG
HH8C8yGjt3oynTznBqR7vL2ojEqf1UVkzeRAPircz0XMjgyMtAWGsuAuNv6QX/qf5nHQmM9/3+Oc
btJNLp86nNsb7hwOggOsTMgGyFggIP0WNb2HtjE6AOwWDNKEYx8sMIlv2R4HdiHRoYgBJwUbl8ZI
fI9sG7CrA44usDgCEHo8DdT6IWeztTLGOglSFAN8nQGpHqDrk0yvMUpf5LnZr6xIKBfFprRDwnu7
Q1FuN0UPsAvuPRJhcWcF3zU+kN+TJTkOTGFoAog/h43S4I63jU8vgt5KUFuteDgkdsNi5mDNyA5R
pwV7yudtf3o/FIDWJh0PMKQgsC07b9Iy7Os2q1a5b6VOohpAByiL9jwQ2YYmbocBj00ZoxBCIFOf
uO0okEGtp2W94kwDZ1fxcCZ1mr4ze9YcqUhvZzRJkeEpALA9ZcRlYneMhKkDk243URciwFokY+5g
lNVcGwxfOQxBTW0bg2mcFF2Vm3ZAWHRdWMkx2Ftd25nq+3eo6eWHpCnb6yYKtU+mBrALHUqL2lEX
N8dNpeWBbXVhD4W7YbwjdVt+UgEyl0HYfaEy1s+qLGvdMQ0O7N7Xy8z2seg+WwPS8j0+cIcuMEDY
4DagtwQ10AT8NJAUBmp1tUpas55ZbS5GsEns0fh2nnWrCjgsDhYIgt9ENyaqYLFOAtlyuaJD+L4p
XVwfh2VbzDHzpftkoZ/eheWnjaFbsO4xWt+PBSU/tCYgvMCK3LYuWQddRAtfrvw+mpVQ7RiBcEsf
cuLeSeurIJ4VBrUtKOGLJHJ6Ws3qRs1lr9tc1S6vTo16k+jxIirzm0AjXtjyubBOsOzs1jim0nKS
tHfCFrtUvOdUuHUp7HZonBavUHXaREe6cgp57kNlFOqfSfQhbo7gJOs0c7QhcEJT94LE8GJcOTyG
2qCBDHyYI0AgOvZB+idx3p8liXIsfxUPg93FZz278dX7foiXbXQO7bZZio78RjgFOhZm77Rshnng
GU0L/9yYOD3hhXGY1edVXO0RLh6X5jPhQt41EqkBfqITuK+OsqzJIZVf5WGE5vByxnimz+Iku4mS
vHf6BEUrI4zTmbCCfB6qJrxESXIcZYU+o36ouSL0GWxIEq0tfN2G9PsjMoxZQ24ahConjcngiiar
zmKpR6d+nBcOjodlp0Wpp0KMHSS7yOEtuk4LqhaJSZullTcmoFqytDOtRG5VptkFTlixSLqoBS1l
/dzIinDxsqHdwovPZDGeG8EJFJcmh5DwNFwnMeQDcc3UikqOXdOPohn4ov5oKAbqkAw3Xy0oMOzQ
TBs7bgT+GMjMWGS40+2gtZjT+Ky0IxQjl1a172gAP9hIbywno3Ht+OBoDjtfwjfXifAISfYpc9I9
vFsp1Bg5Q1ACQQSb5BtaHdJQmUitRN9Cg1QFpSMDi81V0RNP8jabp7xPli3vOrtA9QcT6v49YOaO
qIPHNB7KZTgBC1p52zJsM9LoiZHUK4134OUsLV5qyUDnnPpsjw/aORSEVQP8D4aHnvigjIRlKYe6
XlllZdgd6ZEnjET/FNZNuGeZjBuZny0TQKVNA1qFFLCjyVg6UlzSupCrtNDVseCCuzgW+KxtVLsE
YUDXMByg59VWySpEeuGVRiVnVMv7QzMs6Ulf52xmqFgeV6kw7g7f/W6kR8+9sQk5Dpxsq0OeAUXV
BEAOANZsJUflKqh8w5Mha22AsELAY2TBHa3FtWsGnDuWwh/9MsIubmP/kGZtO8vQwOYsbYdDTUtb
Ox0a/TigvbFHV9uZ8GiZ0NqHoA3tVQIVHJkkI8QPQmb0uFjlncrPRVblXph06REDGGxu9mGyiOXA
Vgirfd3AUTNbixr66bBPBI35AgHGxVi5PMnBASdBtRlm2bJPJPfMPincoOb+j0ZdOMsNDi4n8B9i
kKNMMqCisYqm7GKyFHrVzXQRgezNbB889EzPZOxQA0IEP4tidNeTxcUCnQ1p3wxL0aM5LqrqsB50
qB2RWbpaS2e3/vCHyoj/nfAGBLonoWFEp7dIN6ebIq83MrrRjvO6uYGtTdoY+f74vzfbBQh8yX0B
AuTBkcACPzxgRJ0B3HgAPAA7hJOIgCUDlq9DOYHAMB7gZjg1wYTVOm5uguUBG5100PcDuwYh+FEF
UEAC4gFgtQ4Noh8pQrYXwXgGGySE0I+Bv0b7sSYOooUQpXWWZa4kkCBiW2Glfc0QMQ6fiGlHqrad
TNwOQ8d6FR4Tai06RS8FAG5aCi5npakifYf1eHBJpfLjqsiyD4GGyIdcacYCI6F/KEPG9nSnnj+l
BX0hgB906B3CQRWT+K3lViVpRoN1pg/Qpky4cEXXnr/8jLsGud1yDmjHCHZMVnqomyrNURCuDQuA
U60vIccxqniPv9yON7eH5jETjYUbnNIJf4+zeOK1tKEPfKuPwrXetZ2tZZnwBj4IV+NCd3/8gUa0
Dfr0d5vptodK6hLMuqrDddzH9ZWVcw38V7W3sbxLbgAHAroHDU4I2hPlqJDT3qrhibpGKMjBhW6n
NFH7QuHoAh/d/a3gIBaC/kE7nEGfZvtpokbmGmr0cB1YebGWOB/sHOvpLPeNm1Z2qVtJxj1c13zW
9mHuNt2Qe5Vg1o/bIpCK4MTb8ZxVaDNNAl4DCJWvtTxch9Ksj0IugJszmOnnl3W3HRDunhZQbnhQ
8CQjX2v7aa0+E36HjXBdJvp1C50w22LFGS14ZPdGx37cUkxodIIrGXl60I/dHq0GmVeRxcJ1VJN6
XsdY2kJ25Q9lkHfPBJwGCKXjAbXwcNuj+FXUMENU8RoPnT/vrLR0S9HftLrf7llkz0ySAKsPmnlI
H3N+GGp7JJFUKGVFLNYqS/zGhoHloW9JtMdjPFMSAUOgACTd/nSlZ8RGX3GRcLMAjzGIyGWBSK5Z
UAAjrBb8LB/ifU2r548FMCyFPBUYHGB7UyJlj6BjV8kwWvtDlLhhnCtbw3wfvPR8lPFgFGCUAnEU
5DjGrqceqkwB5ODAwVx3BkWLIcaNkxcJ9l42cPRsPZNxGBMyaFjSgC9NbC6n8ISV6Yt1ASwHu+qI
Ds3KsrsGjqw1CxUQNPqhOcO8lF+LpspPfKPJnHzI+9nLE3n+uCM7BfJ/nUF3wMATW4lo2kOXPwvX
JCS9F9bata9FnfvDg4AfBiIIpJJwnNKU/5JKI6/LCBaY5ava87MqcnuTlf/mKJNHyWXgyxT34VoZ
ieWEBoHuRcv3FaPPIhiElHFxQd4BpA2oCbftw+o7nuooF2uhGcQNWNt/TkOt9kY6zOnLYts9lAX5
FaT50AOY+Hw954Dsm7pY9wKxC4zDxreNslXvEwbEnz2Z/uh+tgIMgSgGHhCQL+gzcOABbNn9AEzV
PjeLfC2q9LSDMnwBlFzD9lXvQK3vpKU+2Dxrmz2p1XP7g2HhZGNY1CPnejxs9+lyw0nfNSro8jVH
gWZjEfm27JNkj2k8lySMArQJICOBQwRz3x6Fh1lcaAiIRiWce1Q4jaHVYlkO0g+cXqkoWLysuB2y
hHIJljDA79SAXsn2cGaMB9kMSbE2JQDnnl8O6fs0ZLU/E3zgx4E58Oteq9m6K7RI7lHkc7cMyQjk
3LCLClBFCNPbgweVSXLcmeU6VwplLlSjZmCnwLH4FIYp/hymeryPXf1MvJD5EKh/IawBlknHc9mf
KtFIhk6WgZDroKPSTvU0OB2sOHaoj+jdj0T6LibwzF5gqJHVDFUvBrbWNA/S9Cg2WZGrNZStxlfS
Rui40CWK9whxxxNBfgMuC2jTBLDZSRRo+7ofUJY266FGzRK6+2ImahksAs33P75sLM/0BZkHVCeQ
0sEaN2GPwLbwciupiAbA2rriQropKOmo7UrNGbimDgkANHsyuB2PBhAgVF+QsCI4Z3aU8JMUPMhV
QUNL1mvNgAeShaXcrMpapys6c8/ifrYOxkeDHRmAKxkU/OZkKDC9qtOTul5DNoQ2rZ4CZSJoxKqj
ZnucDVUeQTO3AT62COj6ZakCDALPseXQxsGB/QjrD3poULZtPyctNJICHdM4KRutI2ed2QFGDmAh
5WeBlY1oBlSngK+VAxpWgVUZ5EhUWZ7rdlxYnZjFZSEaRyABPKHBH3SmbKNKea47wi/q+Bi4H5CJ
YtLq2sJkrAKYvYrD3BY46GKX1o3/XmOZBvlxj0l6mBR+YbhVo+VyLlBQAYhYFqV06y5CnUv0lkeO
ZeUx/VzFg+idwhfDhzQzouQ0qSOoxoyokGyZ+TKKRzIk0KcuUFRbia0XDQYWVSPqeBMlTatmuDGI
fxrCfhfrJImp/EplhWDPg5Vq4SrLeUEWRgZs8rM6DYrSHWgglE1KluqHWAk9cWNSy4+BGEzTFQBC
BSvO/dSyuw6L2GYSh8IOU8abVYTSYqXrXfpeKbPCXgylQXTJehotUA4uatPhPjWOw0QW0Uko064H
IvbAP0vI5z9o0J5K54OVKGh4sTYP5kPS+vWHNCkTbdXFXWwuOu4HWu71ve+js7hFtLRzwU1+MpBG
a2fQCDU3GCBS7oYi48kCNu/kpesD93o4LM2iHewyjfLAjeLGMG1gfhO1aEgcASGoamM+8w2tu9Ca
DqVuoZfxx0qJIrSt2hS5J0nBgNhfA+PLDSw/2hShDsyeUqdZ6CgooReaCpLYRVLq0i46ATx5kfjy
i98a7Fy1HVRksH6baKUrkodeURDrplEpHxw+pE3kRApc9NwP/V64A9MKstayhrazZDBbBLOQsDC9
EDJE80RgjSmn1NLa/BLSlMQ2bNWpA+C0pbTkXmEOOHJyzcq/sIHLL6zKgQKgqSStZ0S2QXKWVJHR
JTZwGYzPHdRB4c1gWq1xqEWU5/PU11PpdQ3woOwwYGE9GzqS0JlJ4xRo8rCbCFr8NGmRwy1oZYQ2
VEnJAElPWHZH8CNBJVskwCXWsE1TXsMmAQsAZDdTJdZdleha6sqhLXtHJipRS5aalrKbtKrqz32P
Sgn9vBZHsyjBVeQBCl+0R9LSSintHtMuW3LaMhC8Bowv6FBIES0rmaXJmjJNoevWl0NWeDGPw2Jd
dyltnVzyJvCELH1joajOYBNL7BfahjUCqP2FaaWNmxt6ns4bGVnKMYOUnQF8E/LQiaDS1m3mlwHs
5rBCI5iZaZFX86H2VbGIErjZ7mMOfZ6hgh9K4BSqDWEzACQDzGVjz9juIUz5XlvrxSkLspbZZguo
0omsKpXYqikM/jFI00Q0NuA9VfZ+QA3zrweksuBjT5HRVnaXAt/ZzXRdhPWiGBKGAS7hQNLbFGlJ
1XkCq71faQWElXliCgAcVIGV8oGq2PlF5Q5hm183fVKqLzoQ/hHKZmYX1ZUOttgC/c2O6kQXx5re
4GEuQ0zTD1ByJ4lDW1gAjbTLigNZbtl1Es/THuS1qJjowWMDyNbm/5+z82qW21a28C9CFXN45YQd
pKGSJUt+YTlIJBjAHH/9/ShX3avhzN2s7fPiOpZtDIFGo8Naqz9VNGHEsU8BLr8fixS4TpdnVv7B
chrbP4ha6uKZq+X3z04O/e2xiQvTPjhN4pXvyjka1d/Topbp/dwo1z5qoim96ZBqUo3f52Yuhx+Z
nI3hIwi/uAtTmm1kykQy5kPViMT4XhhaAcRAq+xl+W1WSzQsgSbidniudc1r/s7LSWvea2Wh5FHD
CFLGRvVgm4q5N7lYhpZ/FK0p3Qc6BKBW9LQvikc6XEZ/GQjr7HPX5nH5o6iLqNcPCe459Y7FTCQL
enAE4gThw/pbX1zp/xlxr+OT02p1f3JUGmdBqTx9TIMmk535mMJKnY+ZSku7OlSJbeSHKXIHJzC8
yfk65KIf3+Lw3CjwkjTJjsKIs7BsJ785EUh6kKnawf9SJIWHjxZt+Y/vq8qgByyW6Y1f0F4IptKh
TVlOo2efCB0K6zHRB18DWr9U0LiSwuXYDC2RQaY064fqomYJxsKu9aA3szI/jXkq/+AVMJvA9+1a
HSp6bs9JA4A0yGpTyqMxezm41zHX3k99Z/oHr+4tvrQvhfWb1SXJ33UxZstBG3BEb2vdV3hOD99+
9Mau18LOVjlIXiVVe2RfSu04e5NVHdw2rv7pxjbSj2XRL/SW45ka1iQSy3mvpmKBayZnqavDJOqs
O0d54s8PTbT4ydtmSrQxDspGN6e3aecCPktKt3COhdGAQPImsrOD1phme1CD02TB0tV5ZwVFPvnt
kQBVB9ne1yk+zyls+wMEwTQ+xHqvPlY+YRnOXMvmd0nBSw/My26tj73y4uY9jVs61osEpH1MzXGW
AZ6gLUO/MkcueDP67tGya6d+lPqoRw+jW47Gs9skg/hQmNWUB0WtVX/wkDjvk5ya6IpMbv0gjade
nnJCtz8YEqAVz3U+RmbQGmba/dMnWv3WmuLBpRmb5MbygH8BkN/1WQYKzsxk3x2iJbLVw1QbnXMo
hySyHrKBqOUwDKVmBPjsPg9w5qoKzKmNkkfhpU1yBukzOsfcHXKVBG3dOdobylgjTElBGePcuF76
Yx6MVD7xj8tPsdV2X9oGXMkQDNP6/CTNVGUHr8pEdLCmcjKOmbSxGttqCvFRmXXt06KaK/tTHUdD
7gWt3uImWiep2jeTyqt/7DU2eRoGBWEvlQlQXyyhsgGXcE3Hh7rUzfmia1NcnqtF4bMiKq39g1EM
KddCpV1xKFLC9GMzOlX25Hci+SLdorECE5TSJ7Vo0gvqsq7LB6+P/H+k1I00aBtj5PC6iLJwUy3x
nxm0MPU4Ewaqc55mRhuYcZc2r88uCPQplTKzk6k924a8qcwKkA6+ZvQyLEWKrzUI85OI5ninvHM3
2PfomoPJh4uz7d85xhIPZueCzayK5VCaEmuyC/PAd+5Vku4uRYoNvtWgYqttmnhqLKdh9pz+soxD
SfSnaV+1SFueZWupf3U3/t8kcAPLZOvYOJo+tGMgE5PMbBKL1nCGMZbGcPFEHcmAMC0NF+Fkz0Bw
44vWT+DBpgoofZBJP7KCKi6M727dqHd1k+kf4GDne53gO4mpRwoH29zlavLYX6cblTbVGrWM4TKP
ZXNYotF6tgYZ7VQW7q0Ck51OPfqA4NI2XZpFLqJbOlZZhjwKRN1P54xK4unl5OlOSkprhj4XHTpq
Cd6mOCmTqetnwx4vxki1RFLFeNCatH5y9bz+2rftHv3q1nR+zlkyNYcOlE5J+XrvxtlPWtFpy2VM
beOQclC8CwJ8u25Ux9d+GkazjqlfAV4af7leam5dVS65pV1SrSHzLNrW0FekokyOoh7dCGDPVGSH
lxe9zYNJNEHFcA3hmNlbVFnsFlFt6LF/sfrJny+pbrfyQXQqb54W04uqUzt0anif+zzGl5ze2R4P
cK2iXefCFOqNtYFIWYrqyaac0SeGVuu9FBfHa7zn0a30d3MhSERbHdJL2pIgH9M2ktbOh9+aKwk4
XQiXVjFTcrcMdDuxI6orZXRZsLKTypo2aEqenZe393YV9LTXphRSC7RJt95AM9BOcEovukRZt5xn
y0hO7hphvLzKjZECd7YcOKFr0QA9gY3l5AMFEs0HwNWXuXaIaF0dCHXQL1C5sXP/bj5os9SmJKS1
+eBV8+xe3LHXL7WmvHeUidTOK3S7ygo6pRW73gibuvz1VfDiqqgtNfqXKhXuU90PcRCRC+14rNtt
o+BPJRJNEDrYsCauVxn8HK5y3sRhNSTjYS4Lg1zQqsUU5LWffnn5jO58Esxx6oJ0iVbE9MbO3cEF
ogWgLxR5rDXvFF374kKh1Tq/cp21tkTbESFXHdzUlky8LEYGl1HnASegPteWqf+hzGTZeeZub+31
KhszcGpZx5CW+4tZaN96S00nw5L+YyHK6Lc0zUdemXR8ePnLbtakIfXrDm6Oa3GWwk9EkYSdMXjB
oMRJb78LCPSBG9nLufXibmfFewZCC4rK/MqQ5mJdG0g2dZ5cE4jQm628PxjZWDyjpmHIR1jTyd8v
f94dA4FCxfVyqOyaP1mSvxY/Z2NMRQbFLJSFq4dACjOXKH+qfry8zJ1dBDCzegm4OADWNw9om0zS
0+WQhCpx4hBsKCSaWVfv+qWIAPOBvQ4AU5s7F/rOTq4wHYIvSO6EB5tVKfRlTTn3SeiqSD01tpKn
VE7usS7FXgS7XqSrB4WyLoEXnRSLQ6O4e31odDB0veqWJPTJioJGaNllhuosg2KJjENjlPLf6Q7/
b8h37+AIe0yDhIMIYcUb/Xpwbgyd0YYUGk6F6X6NPVv/lvlW+WrHu74iPFQgL3EgW4UNDc2GajLd
JNSB0rePwq6c6B2cKi15rQNZmZArAoomBn3gn9ItvxThB8camqzqZFjbZv1k5O1yMue0ef3VYhXy
C/w7rDBjs2lV1yZiLlsZAiCKH30wIYEzperi5s5eiHPPIDAHNLZWTACNoOvzyZuZAt44ytDWmo9d
7pMHqiwLWqv/Rq/968vX656hr20FKJHcLTKo68XSMnEbz55lqNrceqfFY/330k7NwZyNvW7JPbsj
bsPfM8GccHj9Kb8clMpVXppdTnqhmzFVlGaI2i9iZcf/9vI33V2I9IkWLG6Dfsn1QrklpTI7S4ZR
pDrKj8J1vpja6Hf/wcRX4MbKZtNdb0UM/vpBOWm/pUSahkWZgZSenak7lkuVq9cGZTDNaUTy7BNe
rOjd63WWWkXG0mMQbmL3x1UF6Ty7XvLptbtGq3ulvKOgsJ7SZpW2S2bKJXUWes00vc3rQXtbOFm+
g766tTfCU9BIJkpeUOi3Ik60bzS/oXgStnGeflvkUJ/tvgSMlAvoFC9/0d5aay7xi8GlXu4Jz1my
cJDG8gE4onUsW208US+Od9zDrck52JrNBtIg03F310v19CuieJpk2BVm9CUXkX6mJee+tt+ITs1a
FSAt5kG8SX6g0ZtWI4s0HDLZuifdGX0YHwChhoOfLZ65E2/e/SiOalXpAMqw9Q1apMeu3Zv4vHGk
QE39+tDpvbPz1K6e8/r9AyOEQ+AerWAhbQ0AfjklY80v7B63EA1yojYJ6qAmeraHx0bzyre9N6Zv
U5GI0LLKqT1PerELzb5jKJBbwEMha/hzoMD1T4B+hWbYXKeh29L0o4K4RPLQl2n5ux4DVD++bJar
Ldx8MKIr6/vIc6JtYlErtqoxEU0aWr3ZninKUVRxqu4A3SN9dtK+g9TfGo+NT4Xp5ZXvHCjU6DWF
5D1e/3f9nXKQ0s+LJA3TOc+Pfq3LUz8a846V3ltFX6H8DvAXmNrrbv9yoLY30Q6puzSUwOV+d7Q0
KY78TblHKbx9J5m6RZ1j3UZKLFvDiai8R/bEPgpzXD45nVV9StFQOTgRMWJFB8t/vT/xcPfcPTRD
QM1tPCS8q3GJRyERHASrOXtiOOet8J876pM7zng9ia2NgJojpyTdg5m5CTeUWtI6tSIZZjFaEtyJ
GNjhpRoM7UuJ3tIxXYa9AsO9S/DzwHgDnBWIeH1sI/3EXAqZhvagW+eCuPfZFZMI0NFod7zlvRtA
9YRww8HrulsJwUZ2JGMTfqyXXf7JSer8Td2J4nns0MIZdDu1gyaq/Oc2c4fTy1fg7ldC9F0tk+r8
lnw00diDDRKl4aQ77R+m36WAzdulq2iPRt1eNe6uiXo+FWPM08bDXe9pkhT17LFG6PWefogqszrC
tM1OatDVG0db9oQK75rNL+ttzKaoGvostGFCpIdgd7n597gXWVBMafpM6714q2d5sZNa39tRg9NE
/pOKkbFlnJgqT0ZfrI22KJrfRGnijcGQ9OpblJiaseM7N/w1AjoeiV9X2zhPuiD051MjDfWmrazj
pOoelRARvU/7dHpQqUpARdCXnDuvd4PWNdXvMA72IgvdvHM/YbCR9q66eu42K/WjZEF6zOUlHkfK
Yyp31T91ltDe6FyTBuJQxkN+UEidODThy/FDYxvR+15W8WNRmenT1GjLKXGUvadvcM8CVlEYnjEc
lbXl93leOzpRqqXhrPfJKSvTsYXAldGvpG7aZw+jcv/isa92csq7RmARQfHvrp2YjeFRCo2ivgfK
09ttuJTK/LKkkXaqc0fs+I57rwuZMlHWiswGlHd9pWpPNJHX4TvMaSmCAX3AozMP2vllN3HPQ5GK
Azz5GZpsYbZd2Waq7ec0LCnUh1ritJ9yWvlvDWssPi5u578xI6t71Oso3kHl3d1JBFE4O2SfbmQy
rCbTqlbpaZj5mX3y26U+xcZgPlPjrnfCgXuRFwVsBFUQPoCUv9lKHrBeEoZn4TI13wsfU+3aevne
1qbxjUrF/JAk3vyt9MriO6iNdgdWdvcOwRA3YB2BAbaN1ZR/iRNyLa75kyiD76j5D0IUHSyIJfWT
gzFVzaeskt3vbmHn4I6g/k6F/W1Wg3WuvN781GgC/Epij8u31x88BAYEvgz6QlARr39UNs8NnUxC
JK00KfU0ur6co2rp/jTGeaCwkKs/aHK3H4VuODsbcs/mYIFovL0OoOFtdDaa2eCXGu03t4xG95Ck
bkpHPgW2cWwKbVRHAYR6gi6cueUxL3y/37la93yHCf2RzpEJznAbdAgzSkgGEFQ2lkx/VwMO+ww1
Jb2schDHVkvsBz8ZzPnw8o7feyOBf0MuouCx3unrHffrdKJWUKVhrqwqDuzSKlcsRSLeDdT1nkyl
73Ek710xRC94TNhtoo/Nq4xU8pQBsEjDxtTr+DAWfekf80nYUeDKPN+Ldu5tqwUrGK4KlVkij+sP
HJZIK7zc58lKGo91xvqvNotBHvqJTM7jOPo/EjKtL/9hWyHaUdihinlD+IVo0TsSfl3YDxPwniXO
iz4wgAA9rNy6/mz2evv55SXv7SuZKWq6JEUIhG72deqQMUghD4b9ZKp3bhJP87Fq4iEBvWxlH/7D
YkjbAvWlgU3adr2rMvaWblYdyb3d5F/snm7kuZxk/lfjZnFyenmx2y45YQeLoQ7jQNpj5sb1apOv
2hoOMVDVkjxGpNl4EPTNTwCEloOjx4cht/QPUmvVEcZ8cpwXl2J13LplIKZkr2R8z3HTMeGFAPdJ
sWFjUWvXoXdlkQEF6rNvUdF1YVYmdNGId7zQzKb6Xd9nkROYwIDe2h4ly52n45Z0s27IOlxvLUNw
1JuzrmGeoJ/MT0AX0zr4eqtNb5fBno9pLZd3lecLiQbW+L7TO+utkK4eaIneg2Mfx7088J7fXDXr
ycgsh47i6mB+eUeGOEWBPG6yMLUS70wfokwO1hLXb/rKm899n/h/W1ORX6qydPbsYj33bZ62EkqR
V0WK6SYObJt+jnOR5aFCSrQM8FpoNyHx8VV0dtocnLltH8yhR08akdquQhCknmzABpBwdyKWe16G
bIoqBuQBDHVjE+lY5Fm29Fmo9zMAZdlQDT9YsgURtczUJ89dFkc/YPBry07sd29laMgG1X4bj7ot
g3Z8lxL4s3DhH0Edp1JacupFZ33Me5ByQQN+8tDb3bzX273nbzzeDR4N2NMoclwfvDX55WyNgpfD
LvO3+lSPB0tT9cfBkO5O3nHvG6H/YWIEZnzqJu0QzpJIkIUURwHTnKMJDQKKWs4TOAPxpi2SLylq
mjv7ev/z/m/NTXjW2h7A5kohM0Rl7M04xx+Btqk3iIQUTy+7t3tPMFVLOmwuHQd4m9cbWQJSrjXA
b2FU1u4qeZPNy0Ot+t4/uIaK+2DsRbMT7dxdEx4bSqqrQtDWgUS+CaNlrrJwVKDDAqtbehFwwyHb
ZKZ/Qt5l79m/5ycIKNfgisEa9rZGi5xMX2emkYVoBWmnqKgseTBUVD8aRua8GV2ZdIifFv1R+M1e
q+Cu/RBRUVZZo21z/fNffFQyuFo8GNiPiJvnUotCJ50AkTn9ByGRQ5qLvTrH3UQZqYH/XXHjoJXv
5ro3pVmoDBgAKGFqx7aqoxMAlubZbbvhuLjqW2FM/oPRDcuDTHpjxyXdS9U8cApE98DM8M3XH03N
Vm/BCmchkqX2g/S1VXowGnbKjXePFVExwpx/yZfXq+RLYi510WZhotzsbFPbD9rM8Y6xGJK3AxCZ
89DNXhWIGfbAy/fm7g39ZenNqTqJRwIV6TQz6GWJwHfy5HPtSaC/mrvSIF5e7e52roT19dLQ7tyc
aCzbobHaPA9nsURu4A0DkVVVj9NedePeZ4HbBq7m01O9GbSBTiP9ALkmZl6ll0Hq2FN3JrwtKCg0
Gqyel7/r7nKrdCfN9p8qfNcHWBnVItPYw1IdOg6BVHn9OzD+9odwoj7/DzZJbrc20tZOzU+xq18u
Yj6liVCLwNX1eXVsYRwdFmT5d2zy7iehfb4SFWifbPnVcJvaMvZlHnb0NLSDlXTKeDBV0n0aW9dr
/0MGRSgIiRrMJJoQm+BUtPT0/L7Jw740s0+d1c3fGtNPvqLoYXmHlhLCf6gykbCtfXeAhuSqm2Aj
UrpCFGHJQ9sVLjF+UT0Mfgc0PodccyiT2XpfR+38+GpD8aFFksxQgEe6an1Sfjm7zo5yz1QEW9Zi
RmPgIXtG8xC4dOCJ1tjJL+5FuHAifybjzPeBjXm9Gh47chqD6k+TK5hng9M+SyvPn+oZbTEnboxz
Z0TF2xQgdBXYjYa+jtW6X3O9VTvWdOep9GnbYEk27D/ykOtf4rQI/ONB85AxNFP11DcRAPeo0KAu
NHIxf+tU0/7x8lbfea+QqlnL86BIMavVwH/Z6kZBuRqWkZiOOutfehnDumukdiogubwDYhqdofC4
e8Md7ng4ypYrxZG7iUTZZsvbpPLLftI4YLXM4tgkbgfIejS87PTy592rPeHhoL9S5FkVWjaxFaBn
V5SqKcKpma3spDc+DTjHKPPPS1eSLkNKSh9ThMnTwU5PhA3FMaljCLkIdlyivK0fHTWJ9y//qnvn
vHbNEH4na4fxcL3pS+NHNRl0EQLV0E9dPSARJfSyfoAKqD0Bfq++vbzgvSABbbS1+GeRSN+Av41o
7IZiwU8RAUWHTnX+YamM+Qm7GFdemHbIaAD3kPggaWjs2G+ayNTOZ9+zNVwloSf9GB6BzbtGfwkw
g8+1pqy6/Cbr5U9P5POjsAb3U4Uk+Blz26Por5a0yduYEbF261GMhnG92eopyy3UsPo89Apz/tjH
qGa9qSjfNwefmsIRbZvf4XuJGUhqH6PEysSJ5cvLm3/vtAkHKWWDY6apv/Gh1Qg1zp641ZM+N05Q
oYtnH23Sw+8uuv/dG7TS7XLnpbi31f8KviJTAXR7Y/ZNYyZOZjl52Ip8+Gwg5/9UaKl1cecB9ehc
E48J8OPzyx96d1HK9ZSaaTwjvXNt1tNkz2bTxUXoGkN5goIqHrRZwmvItfpRN6bu25iJbseoNjrP
PxtFlDK5RSsIE4j6NvjMuyjvhF2EZirL3yn2SvhL7vilWcrxQTPRPfTkfIJJtgQC7bmjgxjQgZZO
9aQvXXLymtJCuxv68cubcdfzMLh1nTwF9BKO//VuRKWQ+Gz4gsqD0TYIZK8BETHGxgMTcBA6zNXI
hOc4yDk+WkZLE1TNAYjz6FDWc0P5N0l33tV7lkhaQiZNCIGGyeYnMQGqGo2kLkLazO4YTAPQd3an
X2nUUkM4sRlmpe9sxL0buLYd1myav27rFXpXIgrqG/Am50o/201tPPlAZp7A5dZIA4MZ8D2BYGYx
RYweq8Z5z0DumSWzG7AUgkHUWjYuIJcjkn90nUPHQp/gOPb06YLBNGG1Qa9aHvw5sS8Y16GGo478
CYVvB/p4gFNpDo3I6ue0beYfyQQGNpgar/wn6mLG/2jGmP/zstGstnrtrbh1a4azdhsZBbJ5jdGU
aaw0AtDWV9rYHyDv6Z/NvLGWnZt6G7bCLFj7mXhGipzbDkSWTkhwrL21rqZqN/N/bR7Bqi+f9dyF
cP3qr4LrDJp9NTsW25hdvfQ+7DkH6GFuOfGxTsp6ebBiWY87Ccad7QOZD7QHL0DwuMVtmMyssJSk
K+5lkAzMCL1jyFx7Y7HWZ2pzSAYjMk0sGtI8ncnriy0Ms+VrKS/QAC8l8C+vYhqgbkkUoqWZfCmE
KvIjjP+VSK/52fDny9t5e6F4zRyqNytUELHejZF4xBVAw5hYBtLKfe9DpF1Oyhi0+GslmopaJOIJ
f7fClTwtXde2pxHp0VezYxDdoAa5EiH0FbC4/shf4sY6oSMhxZiFrpzzU5453UgTXpYZN0afQTzV
Hpelzo1vL3/8rQvjQQN8sEI+uSPb0MmNZVwSqpDWNZMRHZDSWuLT1HrF/GAXLH9MBqvaoy7cehAW
hZJhkXNx7Fvkg0JJsDImTryxciYj6s5ycAd7eLBys35LYi6/1v7g7xzznS8FqkuDjkbLqp+0CRsE
A0arvqfo6VgjI78k4TscxFzNPjxUX8LMzbXdYXm3pr3Go0SKOk8qHMjrU02TPFlnZtEo1hCUOPbF
4GaPeW3WZuAVov/t1We5NjVWNCUOz1qnhlzZENWAMvKYqGU7CG6jR6AZweJN4rPXdmNItb0TOw7i
jt+jA4k8HrMgf4K7rlcsgVI4lR/loW50mvO0dFo9njraL9UX+GXNq59bl4QKUhPEQMqt20EYi5X2
qOeaKjTzpTxqcLrCoWhgS1PKerDoUnx+9X5SlEf9FyUrGjVbnBwqW5nyvFyFUerkj0tnmkHhG/N3
5bQts0OaeVfI8c7FADcBiHhFdxnE19f7KfJET+XSqxAYuCGO1RS9iyAKBoUz54/20Ptv/JxJd4eX
v/OOm6c8gAOmIgFOaIvJoVaRAJ5dVIgDMj4L+Nt/1UwdePoPq6CchHbkOmdgi87Xm9jqU3hkYTmV
KBSb7XDwxLgXJt655ewdRAP2b4XjrX/+ix9F8FPVVj2VQDPIh8+WBG/EtFs7Nc6L4SXGuTVmPdu5
BreLgn+FoA4lmMQE5Pz1omYSN7JvfRUmnbQ/uslifTKRTfm+JJH9KS97xz6+di/hU5DxARJdWUtb
UkWqVglTzSzD3nHEqa+s/hwNndjpo9z7rFVgF5KSSbSxRRuq2LLSxPFYhSlnh9ZAw9ouyggxiIZS
8WKY5//wVSuMAwjIGnBszi6dI7fz0DkJHWS1L0kHSdMs551n4PaK8d+31teHvAro+cZJdkLQZWuy
OhxzlT6raMmZCjoMvLOFAdy2ldPXKPYifcdEbj3luiylE0SCoXBue61VBFZzMv0qRAJqeGfHqf5M
a3xCycjxM/F68wBmBC/dBA0DMGSzkbInhzPipA4bZ/i7r4r+YY5fz6tFfBDLW28a4z1vrKNGqWT2
h7EJ075mmhOl7/rr3FL5O71sFXeskNCauVRwzrGKrd+YI2XFOQWt0DAgvwyVGz/rnvHDyCsVTqLa
g3rfLocHpoaP5jvAmhvVNUa4IRvEfLUwKeNvU+25B6G1Hxx78A4Mjd+jLN3Gvj/9/c8YjLrwlsRZ
dLXSUOeZQr0UDni1SKsOzMLoshPPt/9WDUXioxzAjMLTqPxxrw1/exlwllCK6e3xsFLRuXZcngLa
r7J65oajGay85vdOX77E4KkOtT2+Yw5FfX7lafKoAXVccS4UGEjMrlfsbRO6Re2LS9K4qLBM1kkY
Ekka5fG+LfprI4afqyGRTwaDsvt2xqCutZClK11cZG5ojyRoHVxp2S2PPPhOFUT4h50Vb+45BWcC
vp+J4DoJbbOjcuq1Mq/JOJGOWJzjVArRBXFkuP80GrNLd+7GzcvNarzba9LExxFLX+8mTVgTFMXK
nhnmMrCmXnyw+nkPcHjvm4gN0MjkYnHpVyP+5U2dxiZmhIwrw3FaxmPmzfqRIQ3iWeRqfG2QwAet
tDDu+6qlvn1y8sROFfK6aViXU/UMkic/zfpo7LTQ10O4yjhZBW3GNZ8j8Lkh1OHto8FGTS7sKa8w
kA8PHJgypZjYFXGk/hqVzLQ8aEWsx296M5rKwM0aw99T0ri3scSxNLvYPmRBNhubCC2KswlMPSXH
qDz1Rl22R1SH7OGS+s7rxnqS361fzYOHeTLCjRrp9TH67WD3TIAhm1cArRn6UcpjV6qu23l97n0V
L8IKoCMSoyVxvc7YzMUMzgZATe6mCLb20vtHesZy0CMprP+0GNgRCnCkdlv8dNRFOowOFgMEOlA1
8FOG+3Rz83EpinlP1vT2uuFEmLoIXJtpEdoN4lKLpyKJKbgzoNU6SbSlEMFf/Nd2rX7uHU83cMD1
TdhEKKOM/c4ZBT3QovZhdNlNJ1FEMtO/IdLKd4ZTpK++dZwWzx19Miog+jbwKioUvKiPFSHdipUH
NK7jNTpGq+3JI988rnwajVZkwQka4Bxv/NWQqiixG2qXDH8daqTT9EIECM+V89EdKhkHdb3WOV5+
cm4eORbljnFeJKp85uaWMQHS0mVdxGFcWiKUmtDOApVAdHma4nGp2m8G2nM7UeadD6XXZKxu7Odk
rU2JLqVFkkqQv6GVTpKhaZX1rfTr8SMvR3oUEUozOx95e+mwyHUMBQ1XENBbtfrKK/1pGmlQZBO1
j6Nfuu3fQovn3xoxI1b28o7efh29EDowTNElpiVnvL7hdalZzMGh0FBMQpQHgwmM1XGsZlEjCecm
aSDtot4b23B7jJCtQcSsMG/yrC3dP/Ut5isz/jj0Fzt6Ru4XkcN8trqPBuFj0KVMeA6GXuo7b8Xt
nWccjMt9p9FHhLQFP6HDyESpgbaDPy5gUv0UeObkNq8Oi9YhluAgCQHp2m3VuBwFHG9x6WBm7vK9
MxP5I1eq/+JZqgaMSgv908snuDEXesSkdCZNJVDASKNsb/wCGrIVRjld8KkRo0/p33kI/R3XEVev
qy6sS2GRBu0rYK8uDJtrY9EAT2mV58wXhaD3p0aWDhXVRe7EXZtj+rkKjRjGr/CLKbdtLnm3IFvI
PMHpolkt9RLen1NqmfmO4W8Ffddl1gtNlRhsCmTQzRtqRyODDBN7vqx8nuxg6mltnJTfIEYra+7K
0R9adzq4tTv/iDuD8YdAXZy3McmhGY4oy37T49L9WGpdPZ1aVZhGIM08QqFQtjnbj5SLWMckWkPQ
FsBhn0YNxctnixmq3aUduCGHcizq/Ez32RofjNksk7OWR4XzTkzm7Bz9RaueYisBclRHI6lfMFtu
HL9NHbdNLlnlterkV3MzHmKt0dgpi+TtUQN2Mz8pvy4+Z1niLkHUVOb0Ohv/uXdA+Yn6qXBxpTZH
tBh6hWagp13qXrVPUV75J73Imf3rp/WpKWrjdYSgdT2K5sB7aMmQ62+rMnqRCUsUo34xx9o66GZl
n1ZwY9AvZrpnF9jwLwHlv0sZhDu82hAktiEPnYnBmaNFv2hZ1wV9DOphaeO913PdoO0qgMbpNmKC
iFltNtBykxz5qsm8MPVCoBHbTNF5dFv9FOsZQ3fn/kfHKPPyPA9Q6F72F3euFxu5Blgu4KWbtr8p
xqGQUz5dalsVRyVU/EEzcnfHQjYunm2krAnmisIdzRBKkdeugougORMyDRffGn9zJJqOk6cFtUq+
x4hgMN1zL7O5/SzL4ObRIlwBFLRwrxcUqh+dRgn9kjqqemxT9Xm2mL342r1jkZ/KUxRJ1rDuehG/
bPsudWrjEndA+PtYT874i+X48iq3Hp3auEEFlwqTTydtEzV2edWZgt75BRBEVJ6HamntAHA19XH0
tHfZhHeOiiIapHjUzgDmbj/Kdbs6mqPBukyJr3/rEdJ9MqHFP4NYiC811PzzlM3pzlt85xvBw7Is
1BVAVltxIWHr7YxurHUhKRb/WF4TfV5GCcGLkRv166JwbBFQN7eNSaw0Wa1tm90eZ102qWddkDRC
S1HY2dGqEthlKNIeI5pyOzfMubncrLc24FYtBeoiq6n+kmRnhTPGEQWZSxpl43GK7OLgTi2SxuXQ
BygdTx9etpfbA1wj4p8jImg90ni8Xk+WEuIgWhkXYmF3OEQMEOyeXOGp5kn3W7d+08LTAayfF9ne
RPNbP8asZhTxV/VDIOxb2GWnEeKNi25fZD2Xh2jSor8AQgOWAif1MDXx/NGCzXiY9GFP8ujOJq+o
UqC55MKwRM3rj07paMezh6gd/dTxWKVRh77xHAWgTb1AqWlvjObtelRN8NQ2jYj1ddj0HCFk1xVE
WKpdbqwCKOTZQ7bI5GDKPBuCepiHHy+f6q1DYz00FkmEAdCSClx/4OwviZXLTlzYfSvoOoUuiFfv
tR+2EE8uB8tAoVo/jL7HjaDetFiZmzniYgs7VFa2HNuh+nO0tR92Z8aBJ7tPMvHao6vN70bdfvRS
pqK+/KWbGs6/P2EdJgt3iBBqG4mBGwfwSWQT9pbTJ0dnipzxU1Zyx1Ay9r0uDSp0BYoHphMk0fde
1xExdjW0fXf87u09AgRJI4aci7SWKsv1ji+WUSeZzOLQryM/mJu+0unTt9WfTgUBt0phLlrJVO8V
WW4/n0R9Tb6oVJIUbeU8B9efaJQWMiyd2XmEHNAy6LwqKi1oE8OZEVvWnD9NY7btoFrM7rPSa+t/
ODvPXbmNbVs/EQHm8LfZYa0lqalgSd76QzhoM2cW09Pfr3QuznGTjSbaMGALMOzqKlaYc8wxx/j5
+Ats9xqlDIBVQxaieKxXL47jtKqTjNDTYrTgPnSZlp6sshl3dvT2CIElSegfZx423JpjlU5OmOXw
ha+loquHMR3fqB25B29Q3uAR7GEFd+bElQiSSjxgkkusDiyXVd+kUV9ccV8p/5MZpXlyvXR8ebxy
v7KR20iOScGfROZNQ45yjbvHuCGYi65U1yR1F1s/NKxedmhbgNGLEFrysypNdTl65Vijhq1g6zC+
RShijEe3RFvPrtXB8e0Ck50viFJ5f0dUSbSD5kE/9tNObarjrHmR8cqN46Q7vRv3lgi0mdeXsoEs
Hdxu+CIVTlUKr7immrAx3s4V36kQnH+8RNunHoKTNN+j4Qi+8QasnJCdnL2wvDpYXGEF6drHMcxt
bLzNvahzMyFAPdhbUjeZ7bXpyBThYtelE1bXXvMSfxxixXfRLd8ppm7uCUbhrLCnyIGo/61u5ipM
RanlY82BLbBabw1CiXa2lUMYoqB5gAw/nIWtP6lLKwWipJ4F8RLt2kxztaENY8xtlEyaa2/3i98p
gq5bU5tOj7/WnSUkvyIfxlIV1HINWebFlGQzNi7XMdQGv+/6iLSzTo6PR9nsCeYib1kqgbyn6DTf
7jz8KaykSUbmgiL9yzLb6Yec0OYI8rNXdNwOhUDSr1iTPl3a3lbLNi1ITw/eUl8xf7YvnTCd4xDZ
tC0q8dMPCAEQrSe0Z4DeSQbc7axAYjIDsfnmKrRJ/863yVBBwa3ulDbzlByaUYTI3iz6s/GtHBbL
JywAfzEJVzNU+7TU47ptrqlu0FDXz+lpGMPlP2EWF2evyJUnu5XYiQwIaYFQmlxrA54nfSORiLK5
qm5ev7iwtC9xlvUnkTlPlv1+DcViSu4nFWNQw9slnSxNmHmrMVSi1S9qirBgl5jilIENvUsRnvz0
eGNutz+aKgRDIHdkeMhN345nOnXqKaHRXKEn26eqsMpzoSlPkkz/Z1YghBwBKP9AKLejWI0wk3zw
miuCieoxcrXikI/2crb0ud5JRu5OCBiSghHOpzSz3Q7laJk99ovbXBdLC/+AaTV+7Pp52bnjt1ci
y/aPUVafiZJXFCpIL11pE7H8xHb6yTdSvcXZB17r34o1/iXsIf36Lz4WhTB5V/HJ1old45SWRmN3
e10iN3obpQGIgSXP8yvIdofEQh6JxoK6eiUtsw+VuLXbq0CIlKOcYggVJ/PTNyIRiaQ2S+kx2g5X
o4R4wzSty0bvwjTzTcQur24TTW+OJoyPj5ftzo2I+TQFNNl3zBOx2uMQFyMa15bmGg1e9CVvF/V1
1uJ30ZwMO9HR3ZHAFKDDSu7tGspNgO2ssncaxJhVcXQ7Nzlocer6c0J94fGk7uxzqcHPvQtbRtK3
b/c5YUxvDEXaXvspUvyi1suzHhmf/8UgIJESTaD6uo5gC9UWdheX7VWTmX1fLOOhn7W9w7SJk3/t
BEJf2S0CCLm6z9sB25daDGw4TuprU2M708yYMBGsNa9RUe4ZFt/7SrokysgoFu9Yebj/gVc4CaiW
J2ZmlYRTShw4C+VcKkkfiMGqxM6euPehYA7CRpMiIgB2t6MZtJqGxby0tH8b9SWJVPxqLdzLHn+p
+3P631HW3LDQozUNjdX22iVJewTmL/0mxV2riqOfj0e6Nx8qCAQxBGYGHIDb+dCD2C8Ak+21VZLh
NR0X04+6KTz9i1HIEPlIbL8N5TnSywohQq+91kjbHVtt/ksrMDn6F4NIsRyqIUTs60g9aZtRicas
u4Z6jBnt2I+XeLaeD9IJnnn5+DgwBDfcX5QHXU+4VXeFMOH+0IzB8l5NvB31y7+YDQ2wsseNt3yd
1GKm19tLWHQoxbbLcvCySbUPbVk24b+4euACcpOi/UExRO7Ff5yf3rN6GroSlq2Y5yOpgXPAYvHp
fJY7W1IWINkjjsWbdztKLqwpGUyk5XDrM05h3WF/50DFeHrRyNGkqA5SVPQx6KtRBrjRVmsjYJcP
mp+miXI0avH8DUcwAp9EunnIf65GiYbUxrLIomsAZ6SPepKof9EJZ3yKlj57nbiE/ng8KxlP3STp
wErMhzofcBeo+upxdcuhciYXMvbi1Kp4qeK+Ub6M8SyWD+E4V82HcgpD+5w4GDy/UIjuo6dDdJBD
kGC0zUhBoE7fLutYsOSTOdTXrO2AaOMo0n7WOd4/Pt1hyu8IDIm9G3D7ipD1MKLUS2bPrAMK00tx
+5tNjhkRjPDLUjGLMzyG5YI7H23Ljl4Ue3DwdkypeyVJ2yA3REqrk6AKGkVTaHLXaFbH+OipeWN/
zxdjiL4qZqsYf9RZGu2AGPL/efttb8eUv+kfpy/qxmEC8+2vvVD19xng2NGOi/73OSMGfbyNtle9
vE646qm4Szff1Vd03aUzFTQer3RsKcephUWdN1G980DeW0S2KqYjYGVgPqsJJYPWD2rXiOtsZN8K
sxOHJU3fi0V/FWm1F9zeWz3prkWNm/Zj5DxvV6+qtCUD0hVXrDK7NwTF/oTZPF/cBS/rx4u3GUne
XuxoehAoa/HE3I6kGCB/dT/1V7eqlWOKWigNSUZ3SJa53Rlq8524t3iRYUubhDOb3otibqrExhr4
GpaofmWpJ45pX+8dsDsTIgqEAA7NSrKnVxdy10yDlujlgPJJ0uiHqE/+nrKwwCPbwrH66cUDHbch
LHCWqUGu9oSJyXIzuvoACcmu6FKv6VXFkc/Tar/Be3dvapv78hejHnYc2Yi8P1a7grjJarvCHK+6
O/IMCKiGpY+2v92+YI5pUTaeO2wdKdUN3xpSPrETiGyXlkBUqnHyDgF2bbijM14DfGL1aud5chqA
WvxOC8VlXKw9vYVN5gpCzMakUY+zTd11FWxDblriZiwMWL7YJGvEWWQnbnrGCs686nnr/JkbYfJs
9ZOCGXczb5KUfiZ1vj0LbjQ1VHJb5ypceiMuVIAi66JxaLANG5R5T3lpex5AXZFfZu9QLaMGejvc
NIohi/rKpbl5UP0+1uyDqu/ejtuPJi0aKMLTI8fZW6ctioG+mWekyzWPaS0/tm7P7nT6zi3xrkU4
bOeQy+N1c+8jDEvdimIcLQWyWfd2UrWWSr+d2bhifWge4wrKkz277Vm3JhUXu0b3O5FQTwYEfuka
fe8t2Owb+vN+6WdTDOSWWcvb2DEcjkI4yxWRtzY6u2PLEJ3R9fk7ylythTUynroY5+KOcX58GWxO
J0NDGoGbAvZMGmXcztzUYhyCw0pDpdyt63M6GLF29uo41k+c1GE68uxarm/FU76caqUznxTbkYwp
mHSsPrxraWG2Shgbmyiq0gbzmi6YoVqZ537UYmKpeOy0L7hJ7xVZNp8a2plGc5RL1EudcH3T9qLw
kmWxLXqklPZFV8LMfrUqK6dMyRt5ysoEH9mxcaBGmL2OEadJpmycHq/65hDJHyFNDGW3lkNofLvq
CiyJYs4zC4AB4R2upPxtKS19p7awOUS0ACAfTb4CxqpDy7wdpejqxR1cxNHGWKvextnJjjW4/1FY
u7aXd4eS5Vao81yy3uoAUSkhadHc8Gp5vTmfe8zOCj/CCXfxTYEe7OHZ9UNSGJSavwiDgZBvZ+YY
jVNMQ+9cJ6+ODnaE1HKTJPVO0rcJnqS4HckezFJQlI00dq17FJsy17kO4HSB47b6Xw5Eltd6xAvR
K0r1x+NZbReRTUG2DO+SheTD3c4qHxRj6YXrXePZzWhDQQ7Bp6Cbf7KRXXv2xuN1AnSX1XrZy7/2
Iml1K8d1uguv9NKXqKwrc3tU6rY+qZ1p4V6NSTlUScUt9JOmxHaO+L257KzvnflSfKLiKWXfZfHm
dr5pbbnUU9g0FZrvL5UmxDEpKvc0OGL+9Hhpf/WO39zwBtEvmDWvM2VnONG3Y9lGLrstxixoQ63p
DzEO7vUl5cMbQaY2oj3ZCRfuEXdfPFNaIoX+rLZta17qYZ6VF27EnFzAijo6MUZpV50acTp/ReOl
bM9KmozhQS97O3vXLkY7wNv0rP+2XWNVh8oatHmkjbwYhoPd1IhQx5lniG/tnJiMgiB6e0xFLvrj
nKcVAk0zp8k8ZFFLWyVdXmX4W2aa4fiiZpUbHVouFOUwanZ3mQGoQx9ZIdO4ZGY/BVrR2+On0LPD
8DUV0OXea6PStB+0qGnbY+fV6GlMZWIar6VuVSmm12ZfQKDLzeI7/W3zcm7NNpz8OV2m4jfh0Jx7
aSM1ik6p3nfLUbXIiw5ubk9/oO9Spr5qcCBOSVEgEFinNO6e3CKa3MPoLkbzKev0AaP61raUF1SF
w8HnnI3RmXVVzdOSIdfzSZSU7rqDNs+jd1YxdG2/x/i/u+khJxszkBBpmt4MWmVsMBpUteFrOrRu
8WPShSg+KkkLDhzVURb+NjX4OQ0+XvFx+OYaSSk+hpOuzp89o+pmOCmJFr0uY6vVhxp5qvoCwcki
/iXytD9BnHWrl8ebbnvL/38jRgIz0Mm1kOvgJFwwlVEHMaLwpw7Tq0OtR93p2VHotKdbDywATQFC
s9udXVhdUeciHwMScfGpLszhlMb6XpVpG6JQXSLnMmiRhc2yljQNDbObB0Ve8HauH7Eyqn5rVdR3
T6VQ8NUxu9KzAJXT4fdnZwc2ztohqcXeMNaNc2hAJC1GR2mgNOk4+ek8mofYbexyJ0vY3vVUFpBr
RaKeSh0l3ttVbKrMVAWvVjBmPYdsqPT8vzkNwd/Y/fCI2lyz6p0PJ/+Xt1cSQzIjpgd0CTv9dkgj
1rEabYwsULKl0s9614T5qaQleHiPLsTiPr0bSXOQhGST/OLrrl6XpAKkcVXEEQrkq0/5MGvnsHi2
551wjjo/LBkZUvIHbxVzlNMYLXQ7htfMMPtLDTfycyWW4UVF8+6EHzR8vmc3CAPywaRiiKwErOJH
3UzNFFeY8ErbnH7xUvwrcIN60jJOTot2SlgavFa/pLduv1UBBFXadpIG3miagbHEtu8okbPzibab
kGIQ4D+NHjAZSH5uR4Gs3mGEWGQB+anxY2ya5Vts4Mpi1G5xVtS63Ekd3c0OBO6iIs6+oJiLaPDt
eOWkLSi3DXVQjbn1TiPEH44hfgjfqVbFb8xU/cClMPzsJm3aQdruDS1LEOwVyVlfIzhZHhVTO5hN
UNKNO7zUZY6gLoIkC4ZFs+FUlxnRkv5t1GikuyxUyna6ALZ3M3VRJJlwhIJ6QLvn7dTzSF9ADewx
MPVyfkPrOjwUADM7H/TeKIjby/RKDrKmtIYZIL5t5VPwi97ZFEryc6rrZU8qaXuTgDlwlRAycgSQ
K7+dTAlljI6gYQrStnwXh4rjZ32UYp1DU83j0/bLpvj20pLUbjJyUhfYwWs0Z0nMxmiNdA7wnFxK
mPhR/LmxZ9H7Tr7o5XHQx8X9WHdRq56IP6zm45TZvXYYaVUZ/4gKBfysGZcyOqSWUNyTFTrje2uM
FOtvL8YM5uk7Fj91unpsaaDA711deoqTRxpRzxwQAEkkMldfJq0XgesQzTxemu3hRf+P+JKzxK6m
EHH7ESJDHcRCW11ARDu0h46+4ZcyHoe/K8qvvyn22HbnxyPe+ewcPxjv9F9L1vYqCzLCrB0zK12C
IRPDG+2KhT+DLx7dxdF21vHORvbIImVvPjI7MGhuJxe2mRKZfVYE6qxqL320xD4Nr9nOEm6DDAIM
rliU70FCSb1uR3ES1VgUmmkD0QziRU/N+hsdk9ZJARc8eKhZHnMh5p1yyr2pQcGWkunIFW1SV6kI
H01ez6A1jfh1Uha+Dka6d3DufCxuHBAthFN469eBTNQOIlXSsgySGjjBo5BxgYtU+qNqZB/Neal/
CIQAigNNY+MlbMe3STXHH2Ya5W85Po3vqJ63p6iC5mabxZ66xWYNACuluLLkjNCM90tk8Z91Dy+Z
9dkRWjAUJSCB5XYHVXH018f7dTuKhNChhsLuAbNcnxCqcjSYRTjGxzOc3SXJtJML735nq66VKjl6
QOhEqbIfSTJRV7soJeetMr0X11wvZvvgmQSuP5F4EN37aLEa9UMpSGlfKEnPtOQtjltfcsVd3Lcm
KiPdD0Wa9id8o5fpMNnjAHyyzMWesNtmO0hVJZ5RdjmgI+zP261uaxQJRduKq67ozSFNDHh2iPoc
FD3Td7bedtllmwEQG9x/sOI1WAKLgASMPu4rlZTWH5y4uhhp5h2f/bjyyDKCHESK2dxOKEdsGJfl
ZrhOZgfHxNPjC+hp8Wy0JzuMJS8HpjFw4a/n6R8bVTWzToNLr14XxdbeqiErjqqYlZ0ttLnKf41C
Nwg4Ie6Uay5zQ08bPPmWUchxDiK1/hTG8lI1GM/YYbRn2LrdCoBYbATqE7JIt4bprDEl+cwNDazb
C5ODkdEOYnVNBNKdG98ff6W7Y8laufSlwtZkdTaqsKOFE7nLq1KmqIu3selXCu+GZwP4Ph5qu+2Y
lrTUQbUMGuu69Ry/vFwgwqBdxz6yfU2NwmOyNHtV4s2TwaeC+0sDMQokXOKrV3fJ8rHXFxYPT7nq
OIpyBp8RypfeoHWnNar6rNnJXhPY3amB3KoyUdwmw5Ptxh3QoXZd5rk7GyWYYJyJPYju7iiEFPSQ
wG/mnb89UZrooy6uTO0aG3bhi65s3hki2jO2uD8KFBrEyWXTxqryaPfTPDXwOfG16i0/TNPmVVG6
vQ6ru6PQ580tRAPFhl2ZWTESnbPLvmsd9PtT7uWmV/aoIHc3A/1bsvWFjHpNRizmrLQHko0rLlKL
rxdJYKvhb7ik/5ZW9YehDJ+z6uSlYfP933hrGD9WUwt/HL5QWvc/ygirE+FF9dEqxR4bfFO1kCPB
E6DmTWK4sebpkE8W5qxoV2PEjHPQ3ZckKl+cGCEQo1m+Nkv1IxThJ/wenlSQ+DVHVpNOWOADqpry
y/7jxu3y1urThP2BEEJ40cUwwzH2ypeclPHZeJZJSnoV5BrSCwDw26Gynm2xLGySWHi6j1G2e6g8
AzRy7PfymHv7kQsXIjjPCBHJ6h5UAZw7yrU6tp4eroReobzZdFFfHl+B925bm8xa0uDI5tfUpGQy
hTW3jX5tQ8c9YcPzM4QecXSjbK/IvjZU4zPBCALYpq4LpYSixe3a0czR1aGolmtpZDH6pRPco7nW
/bxyysuInUUglnj6IAZtONdaH57BO+uXso9GYFBnT0lpu7yQxIkj6W8mGqNJ6/bXFKUxW+ZiLtfJ
ima/zD3EtpfSeDqwIRGFgyU5O9Rv14rT1H7aCJlR/VqyrMeoH35YU7MnT7CdCtci+xHRHQoIGxVM
Sr4ZoIwxXyOlVs5aNOCD5vbmzk7ZRBxIl8DFoNwtG855nG8XLAxjocVe7FyTxn4/u9aHAX7gIUa+
i/Lz3mbZTMmi2oIsNR2ScIKgZNwO5k3IiQ5pZ12R1DKPY2Fie1MYe5Kb90ahrVJSDKnu8I1uR4H4
O6TeNFhXq7Wag60P3tnMxF5/9N1RAG3pW4WOAMPjdhTXbSHj0Cdwpc09oWlYMXC4j8Ivjw/ynVGk
NoV8JJEFoGB2O0oN7cJcaBK9Rka1HDGC105Dr0zHx6NsrgtKcvTCINMr+dqbEHqavb6blNRFIavr
vzQ5VaPEyPq/0EURO0fn3lBoO9GgyeeRFM3bCbkJgs4tP+RaiKE8VIs+XByTImPipe2zVWhmBaFJ
OqASE5H93g4FbJqjJFVQaVSy+Ij/KtojKvrkXbHs0cLufCYMj2RXKPV1tt1qqKSq+kLpKGpGKoav
ItTEB83t52dffTkhuofoCyDRoVJ7O6E2Bu9LjIQJeeZ/EmyhXw3hITvgTs+ih1K4AWYSFnLEmggc
3A5U9ui4JFERBQZqQye31v+qEKV7NqMioOD94/mQolSb1F80UQJuoYE5j+VnjBTjrwqidp8f7+zN
h+GAgE9p5G4OFap1tZnKjkiGbCmDQaWI03aIGDu6Mu5sanoKWZEbdJKkhpoDaSjQ5LaZTC0JC3Vb
uNexbefqWOtu9LHBcm/yBWU/E8a2XjkBC9Lkx3jOxuhbMleT+8nB7lJ/i9DPGr/niZqVp7ls0Imz
iYRrn3qpfq3bbAi/a+NYL4fY6KnlVpoyWAc9HWzjtbYUtz3geUDXzaG3uwnvZ+STywserll3LLx5
zg+Vq0bKUcfuZ/Izm+D+HPZ5Zx80PR3NU6VOo3EuvLFvzp7WjcUlwuhxehODazcXzwmLc4IymjMf
qBRN+ue5qJbxd3h71IrtZnLfoiw2mxf0ZL34dfSy6r8518lPYnFDOy9j6kbvvTI2k7PUyhf9YTIX
NTmONdScz9NECvIpzMw4vsyj1gI3KcncvtdH18K5AYAZx1utzKeD0YXej6oQnF1ibU9FvQAzi0NS
lcUXO4bL6k+1qWeHCt3j8j1RydSeGzNdPqt55/wn08a84tfmdXycFsX84ZrgICd3Lhf9iz0YVv+S
4O2r+3SxKfoBoYsGnWYnrG39ZEPGqP/uCpF9gvSiaSiaEEWey97C9bdoMQMLUg3Jtre5rcfxMnU4
R52zlA73l5BEFy0LNN6GT2OiDf9RAKyh/fCsW7nvxUpo/gRJjVTfXqZ8/i+ec47up7iq9H45FXXn
53YaOp8XokXv3AxmPfhlMSzDxdJKK33pbWdCWaCo5lH5wOtOa6bZmtHHiiVK/vScMcxOKgBgfG7c
zPg9tkrT8OlTzOuTN2aF80nN5pzG9SGMP0ej4uV+bXe1goKU2jTHwUlHlY0hBv04TnGMLSpt6Oa7
LBsy7a0Ywzkh55299GNPw/X8YrZlthz4GAqMgs5pXL9Aq2D24S2k8X+XOepd34va4q8w6srPdoSB
2sEibOz8OhrTz2I2JvW3fBHGh1mdckyc2Wmah7Sarab+XFpKdcQZtlpe+14tehwYwHo+WYuZp8c+
NpUk0MxcSS8paXJ0gfBix6dFqVz9NMe9gGAiP8P3ptY6/QzWoVu+mqZjfZ6qtFYv0F2E7muZEzcH
avfedKE8lM6HOMmXH+gR2oN0L+E8HcwmNPNjgmTOj0HDeOnYQe+oD+gPTPrRNRrNOta421untu9U
+6emNYXqx0arZ1BNPP1jY6iJ/VFTq67KDjSXdb9nnFvNt60s0iHC5Vp/rjpT/evxVbh5eW0QJamK
T6syXNE1YKGN6jjmStUGERDWuffq5MVKFP1b2yPp+3ioO7euZDDBC0UzHqfsVZyH84gV613XBlbd
2y/xMBa+MWjG8fEom9BVhkSyxkWfN9fuupJW9pS9MMBug4Y86A1Ge0vHIVkO1PMzwud/Px5tOydI
S2CYrBzxOBHf7ZvYKF6o5mMqAq8aZ/TI7OqgRmpzejzKFkOW6A4am3QbSsGHNSuRJjJHRHyqYFaK
cjxoSolpUFNHNNeGqaaLQ+YabnzqskIUf2veLLUrMyWERpSNVfe+zLNqOucNzbIfMie3xAEX6/Dp
ygW0D6rSdJOSNEv26u1aILgQUogZ+iDzBtc6FuOovrMmb3rScJ3eLXrQqQ/whlOfBqy+HUfvjGmu
6bBDnpMm0jqLh+IANTT9SgXHPE3woM6RLcpoZ2NtSsSojkLtNyBqShOldZ9LnsRT2I/kRI0zhK+O
82eqjXi3RR2tx1kJVSLu7YPeCuXp7iiYmTTBwypAIhoVpNV8IxWxqqW27WtZa9PFlGZ1KD59ebzF
trMjHgYS+JUcWfAzbxe1NRajkFppV8MNlbOtmMa7lCro0apd85xn+rs8QTLH60bj6aiSSJykHL1P
4hkizNuBDdHwEBq9dx0b1i+C6/auw4puJ+rf3Aro0AF9kCtJ872NxyLZX9OMtuJdWxGmn7zMSc+a
WSvf+xgCFOoMy9fHy7m9VjmwwOg8J5I5se7R1GoOWRx6Y8Dtq/LUt+kxJX48xGLa8429MxQJHtUl
on/uoXXZNYpYt3hSRVBY83BEly77imqm8a6uFLFTm7w7FAgzrEUqhrT6334rJW5mb4xNEbRJNDk+
xw1Ix4oiQYClto19fryIazM1XgpwdIpz0iiG5MOUv+cfYN9c572qz84Y9NxoRUDrpoI91pJbKEK6
WLv5neA/ey2t1tEPlTGozVfXxLMXdmOdOsh/a0n0giM6FZNRi5M9LGYT3vPzIG1zG3ElS7vZ25/n
jkrfw8sfAkfREt8YU4I9ymjvE92j5GQ1tGdOyl6F4c6LAyBJFxAt5wBruvxR/1iT2EDlY6bwGnBN
ifiA4431MWRNdtZ++6nlu8aOkm2M24x8ztHdzIplCnRBSdg3lGoJsGH1kqOYFzPaCQ3ujPY/XS+O
pBtv4MK5SBYN7GwJaJCcX5JEQGINk+Q9vUB/Pt5T228mOyWBWWW2jCjV6p7zKoxtizmcAl5u5RNa
jZH1CmauH8vCNYozcjDN7OfZ2Mb+0wNTbAdF5hn/pWd7+91yJ4JyAlM1AH6oj0DqyiHWlPEoVK8K
tKbJX0YZBD8edHPtIQFOOIRKJQ8If5f//h+bxVkQ5a6GaA7KfPY+J8MSvSsVy0OuLxned0WGovzj
Ae98SMBJslquCHxe1+qpmik60qmSAVn8D5GTommCJvjXMOyTy+OhtgeBZwOckg8J1u+t65R2GWrG
4hRz0Klu/E5PM1QIi2TPKeHeCvIu0S+MmukWaqtMI9JIaebADOP5m2Ml3THSrPyiijQ8ChSyd4hg
dxYQ+0g0xHROAjt19Rz2i90hI1GqgZZ7Np6stSBqxcwubac945w7C8hQyNxIPXXJKLzdHFjxDFXS
NWpgRGN4QtLcfDGN9GlEFPSD0wZUSc2Qu3I1IaPI87hE8Dqwxt58zUZv/gAAsqfzcGcuaPyBt3IR
wwxaV3fHsusoT7da0DmwJbK8n+gsnYrj4y33ywntBtBhMhLdRQCWi5/i4e2SjU4SKa4TqsFAzdA4
hrUBea4CrUBEsJrUP5XJhdLeQ0r+NLdx452h/ndRBNRSK97L3Kp65uuhN32bnWle/tDHMndOpeoI
y8cedHSDVi/V3FdtKNNvWdi2fzlhYvdvVZMM7lcAs1pFWyyhUmlYcZye53hQnrSH59GleiFtmmHT
sZxr5kSPOls+lI0WmEXiXMlt0PXP6kSyEjXt++MFvXO6ZLMjR5i8EChstTmmtuASSVUtyCuVvm3N
gjR7oLfO+AhQ3HanNk91eycU3G4V3kQKy0BI0oNuXSV1e+TLpqnEN0bJ9IvuJvCYFrPb2Sryl9/u
FNBs2qhZRtmuq69mlunaUGaINASeXQ1/5lY3nNm4xudyAQyap9b+buLr/arNqrlDZd3eIORHEElJ
tNGh4B653aMiNKAMxexRRDTq93k7a99EBmF3nEH+Hn++O0vJUNSBAVJpf1rTGXlweqWrGCo08vGD
wVZ5S3ThvD4eZftkExFI3iQBJ8nlWrfK6dGsxgbeCEBL22Npjda5mEr3w6S30ZcssfO/Pbzjz48H
3U4NRW5U1eCw0vlJK8PtKqK0nLdVqRsBVRjPt9ss+eZ6sfV0QC2ZUHwlJOEpo68d0uY6NecK66gA
U8fkPc68HHV3tD/YjbPH/d1uC2AXSKdckgTV/Pl2QsXkeLVCETTw1PjPdvH6V1XU83mMu7163p1b
EjU6GkCoTyFXyIV5O1Rsg8qajWEFsNczBU9jGvzSU5Yi/PSqmfg9HhNzrOk+wlRJe7PjZemOjd1U
geo1bnvSk6mevyfJ5KFUOpiywjWZavoSOUPysZmzaD7OrdL8jedzlHxy4IlELzoSG8XJLtUkpkXJ
xfBZE0XiHeCsNCHtT3k374U6csFuTzgHnD48NOLYA4BNt7NEn70MR7cygrZL/lv1jeE7pnitQxqA
9KT7Yx7i1zlr8TRTdkLYO1tTkvJJZQlJJCHsdmA775YRqFgPDK+y3y+movyRW622cwB+8fBW86PS
ziOAJgvjrOG6AUWWdnFbK6AlyvUBza1r7triGKV9/0lzui5QUfG9zJao/Gke64/YDiTHyu73fOK2
O1faFvOmE1RSjtTk/fCPIJYkTiTIELiBg+3EAbRS8dupqYC8l+z07KmXnX/yMPIASrWt26F6u4qK
kFpaYCpucjIwt6CUQD3h8Sh3JgSlmJwRAAvDjjX3dl6yulbc3CIkAjgurCS6DPqCI3bM3nk81PYZ
cmQVn8BV4nKbejTibpkn6s4KtMhRjnMk+q+2lg1+1LqggJob0xE4aXN6nIy83mnn2O5TxqaSx8XN
bgWWvV3MMVfrRNUZO00S77jgIEGyoyfHxzO8u5j4GdB4S90OrerbUZwhx7GmG6wgWWpxiTDtfR+T
iJ0xo9/LBbYnngk5kggurRpgjt0O1bTKhKWqagUzlEy0Q3kjPntJ0X2P2bbHzDCKv/M2Fb+HIG3R
IYpsb0/B9N5kpUEvu4ba6Oa9MBMzHtg7VlDT6fBlUuLhA1qL0Xe7sPYQszvnnycXsT42KEzsjVdJ
1ZpIVYS6HSDoMzgv4TIoziFrbI/uSCdNHb/y4vFb1SVtQfA65cNF9bqk+WC3Go5TDYSscifju7f+
BMy8YmTwEhy6XX8zmx0UQFs7MKNuBmfPC2qV829115zMyrYOXaj92XnRWavyp4V+4crTBgVtRAOG
gpl/O/SC5ckoHWoCQmfXHxI1hJEetZek7cXOLO99Y6m7whvK8tMFcDtUR+EEkDJ2gqGc9AOcJkxT
ehuNkiw0Pz8+O1uaFtNCuIYNRQQC2rMaqx/xZG+i0WE/9YNypDNu/JnmDSqNhVIsn0atm+eDs4g8
mMcsmY502YbZua968blLC3u6GJke7yElctDbh0em9AReoAhAiGse1VBGfddUsRuMamteq6EYPkyw
yX57PPc7o5DjIOCIHqq0iFp9UTuJanpIhBc4o5jgnJRd9WOw7HnnAr7zNWUfA41QZNl8rBXtyK5i
RyxK4fKiFBm0o3n+PFraeNZi29yZkQw4VuvGNSiXjBgZIeXVO+mk5uKIQXWD3O2Hr4MVh++g11Hz
dHL1oJqh+Pb0CiJkAx2Y9hEoGebq5i2VqtHBtNzAdsL8UPc5jXpuv2eIfm8BfxXzgNLlu7xaQDF0
RuS5mRdkRSlOoSuEr1VOgSCvumdvdWdL/OpYgxQkpcXWmquWFTmR0+Re0E3NfBz7uvZRvNuTGbg3
inRbgMfHqqGFdXu+47adJgH6E1g93ic94nrHFJjn5emPQ70DuWvJkaUOsborJy0uqVxm0UdeRetS
VqM4qEa419xyZy6QqdgF7Dfuj3VoZqMnjMwGklD1aOS+SJzsNeOG3MPENlEM5/SXyC9lY4KztUGq
m46aU2Cp+9EsXLEcZy6t5auWdSW4WD8pLlZSeJ8d6deuNb/pdJXeXruH2Z1Prvn/OPuy5bh1bMtf
qTjPzWrOQ8etegCZmRosKyXLkpUvDMuWQYLEQAIkQf5Rf8f9sbuoW91lpRzKVr+dE7YMgQQ39rAG
fQMVc9/ewjQTiAU0Bvo2R3IO9+1VZsJhJEKYe6xdiK6QDh62WQG7pwz/3QzCOWtLNKuu0nSSQEG4
icBcpY4i/rWHkMneILbUMNyNjUuyYYIMF9QV5vZJwrGzv5IJJBWIR2l7u9g6gleQMxrFCOZQJZyX
OgjMXKq+BJAmoE4NhQX4eWak8SP2Y2rgL3pbs8jIs96XfrQJoWw0XVpoWiXE9dApfpx6t16gWeXN
8aUT1l5yXWet7M5rGCmUoKFMUJYS/pxhdLfoZSZwwxgVcSBR2vQFBV4wfPIMvHieP3jwkBqBcIgR
KYaIYEIclUVj0AOJjfrs2ve52RoNsgWnQE1/cJUEAOaXNj5C61sVrxGJBjRJ5vR6QJpRxAGnheEQ
q39/lTcRdV0F9CHw8NY06Djh047j+SBepdepHNg+hikS4SMNL9vA2k05tfrb++u9+ZxWZf9VaBPt
GzzE48siC7tM4k+9azbUctv5EMat+jD68K5WViNSWXQ30ECPjwJQBGqIC3kL/7qnSV/IhKkteG/O
ZaSscx753SmthrdPEZXqqgkBDLaHq339un+v35jrDHGvg2u4PIV7uOxlFamACL+nZeBQ4g6wjX7/
Oa47eHUToukGaPSqnbDCfY9bYLPOjGqCEYliz3lSRInqnsNprtQuFgjyuy5ybLSFtYONTzR0XkQF
j5YG+Qe4WaCn1wb+0aUIoN/qfJdl11zbYf6sbNb+aBLRfOuTqaHbpPGHA0yNMC9sG0stdCQzaLgM
WTk8K8O1c561MKgiQdw6WYEzmQLSFwDv8bWKU+3vUJb2S1HXYQKqZmeNegwSTiFXN7A5ylXTD/VG
oqfUF0MdSfMlK+P4V+mPyQMorMFI6hk6iMQFSPD7qDEg3r7/4F9u46PtA66IuRpYISj6jvWWPceb
hxjSI9fQDVCkw1TvmmVTFBI2Z9FTMM73Ih2LGer9P3o56sewj9Wp2+L45a9tQmSO6CoBTo788fVx
6ytgrSDvkF07rKl3k+m9HtNpnzb5bJrmRLP1zc2UIt9Cd3AVoV/51kevu5wCI3Svs+uMAmU4oTQj
4MgeYstDIpxuJ4R/Q1NcNe8/5zeBIkU7BFgg9ENR3Mdv9tgn3I2amu2nWg7fJke2BGrG/v37q7xJ
vdZVwJnwAD1CID9u70bdAluvRrC9Hp1ml3DP/STs0mzR4jpVX72JESjcsRBaBWgZoJ12HCOySXPI
rKHx0mZwk4jto21okpeg5JthrE7Eh7cbA8t1bW7hBvEhunC0Gq2ElVQpuu+nUeXoIGDS3Krgs8eH
D1sSov0BfDYa5NgUukr+69PIrYVKHjws9sxKDHm6nm/HFqIx77+pt+cBu4CIIpoT6Eaiany9ioNm
nfRFhzuqL9sceUd1LhnNdu+v8ofHtlZMuDwwx0a7+qjx2FWJTJqpavDYmoAWSmbqkC6g8xKmReUW
76/2JohjaII7EDtKoBGMicbrPUVlPcV8wr3rRnQhEYeyWtY5P3o1XjpslDvAME/pLv5hg7ijANWG
LM16Nx4tOSBWxEtjmj1g7uq8jAxGX7NxWnxdphwf39/fH95Ztk5PcBGvTMQX8Phv12KVWBq6VEE0
Smp6lUGc+o6FXG4+vgqGrz7u31XF5fgpokdSOcZJ+H7xFsDkuONsoM4hT7yrP+1lHb9CtxKfFXrS
r99VRZknIFzA9/6QllvwU+LvtIrY4aN7gTZMCJjUKkSOVvDRKk6mGsqiEk9MhcASQxCP0LE7ZYT5
NqRjlQgvBWQxyFkef7FL4i6+1ELsZRssOw5W1yabm2ULwSlzHjq+JR30wy9Nx+NTMJi3Rz5Y9QgQ
kFCRrISO14+xnDwF0HHF99JLxunW73nMPoMb49t9j1JS3M2+Gp5iVUbsw0LvL44MAVRUMDVEh2v9
1X47jVq12mOTlvu2iqc0lyqDER1Mdj/+iWF6jqEQkha8QQgYvV6nrecyWVIq9+UIvRZA7HkecYif
ZW2cfDgorpILuL9wc0G39TgLDBiXgG0buRdqGbbojsR7yYw8kfG97ZOuyg6gSEHqBnkFcDavd1Rr
FgyO08r9yJrpLG7CZlslTrlDLVZv/EnFBefApaI/nuYWxlObMZ3CzwIx70R4fnuHgrWPTx1z7XWC
cXx6Zuizok+ZyL2C1c5u6kRM+FSJTeD0ZeE1mKN9+HOEdhdeIbrRoGof9/c5DSOreqb2XT/KAuDD
GwHvi/+PTaGmxX29KoK8mcMKvw3blA9qD0YMzZcgY7nISlBK/VJt+OLqs/c39YdPECxB4IpRPwDj
eFysoKZY+rlP1B5fSpDjdgo2Nabb26wFyDFd0FkATpV+f3/Rt+ET8hFIf1AjAXyBJt7rI4SwXUJk
cRUnKv0sLyGGGeU+Usv0xBv7wwlBZwsdbJC44NB0DLfwABu20ex2e2mE+6uOhbzlTSzuNQz+Nr6q
PwxNBVMMFCdcpQA0QTfvKC1J/X6KgilVe8DVg4tVUnvbTjYt3PhUL/LNaAArIaygHYnohYT1KA/v
+w64T4qdoQsTbDRtuzFHGQJ2Uuc30DGpW+5+jWcQt7OxMuc4tfLb++/wDwcHzWSQvABFQwA9buvp
we/GZWF6jxAngw3Cde9vAm8a+EUmPdWdQ9rAuRXSjeSJev6Fvvyq6FqhMxiQ4u5YM8BjBfWqqhkw
QUO0bzv4aCS4nyIFEVWIHyh6Af3Prj7PFIBRnyoInPe/VGKXZOdOnOkvIllAOyONjJf4lxdr2V3C
oT2bd8b6nV45Pa44f/9BHR9CUANwFPCOVnzFWju9PuzDBOrBuHjtfkyELsaluaBOuRchfcDs+KN9
onUxAHDQxFnLtDc6q74nBy9ZmNhXUntwfG1HeLC6H61esAqkmxGkVigTSqWjLelW+YYL0+/hXhjn
UeRkOxy1r1GmZA6khDlx5Rwf9nU5IPZQYKOwwIxufcK/3dUqBHIzTWe9r5WT7EyIK6bNRm8DRtWY
T6ltd3qe0k3fxzT35646EUWOoxWWB58NORKyI1zjx6I349h5zaKV2VdjWaLdCsJDX7rj9v1j8nYV
fMcvSg+IigjJR7Ej1pD/DRY67KFSk151IIvxM8u76VSC/DIW+f3r8UF1h0EEPC/WkWp8nCbEunVE
NgzTHn0buOj4AbPpTmeLewG92UVs23Rhj2HkdN5N1UNwYilAX4J8LJABBlpJqTvoDq0FHxTfVtH6
jo2Bu+zAa2M2T8cJEjPzCLUZUCwzxsjQxOmyoyWPn5rE5Xd1iaYB4X3F4LSc0uzbDC1Y0Hxc52sQ
65h9MCfCZtE1QNkLwNbqO3g0TQkaUP1sJ+xeZs7BH8NqV0kWn/jC39CV1lVSREFICGApfOavD2jQ
UT/ltZrRMh09b9PbyISkA+htLhZHQPUpsxbtKseaDGq91FKxbwN8/TsW0VRv4XPNIMjSo8tHLLRt
nAKDpmD6YGW0ei/gJOOzxWAXTZSjYk916YRu3KL2Y5Yi1+Ze8tnhAwb3L+f4f/6w/4s+SxQBANsL
/c//wP//kGoG86EyR//7z6sa3Swtf5n/WH/s//611z/0z2v1LL6Y/vnZXH1Xx3/z1Q/i3//X+sV3
8/3V/2yEqc18Mzz38+2zHlrzsgh+0/Vv/r/+4d+eX/6Vu1k9/+OvH3JA6MK/RsGa/etff3T+8x9/
gX/w2ye9/vv/+sPP3zl+7jOEBJ/b9tk5/Of/br+Ln89vfvb5uzb/+MtBvvp3NH/QtUAUxf21Co1P
z+sfoQT/e4piDwSQVTgN8hB//U1IUA/xU37291XaEIT3FZOx5hh//U3L4eXPIv/vIKijkkc1A/7I
Ssv7P4/h1Qv79wv8m4A6s6yF0Vh1Dd//jhAvbRtggTDlRPmMZP9Yk8h3rZxHwcxjC6elLfgu88OE
hJgooZzciY3/LdZGeAUcPcarsqyTW5SV1ffJRMDzRFkzPP72HP/1C/7+C60n8/XvA8PBdRQGPA9g
/cc5ar1UpTfBKvTR42N6OdUQlMLMp80tZkcnYv3rqwZbx2AcEBBATtDfxHpHeVWdidnliWUHVe5S
fr7wlKD/S9KhI7Pd2F7mbX2qZfbHNXGtrJRKKGkdF+AmymZhU6ypiSZyV+dLzja0cE5cMEeF27/2
9ts6R9V2lIzjtJo6HczWFmJLL+imO//uEqc4qba4BrxXb2x9jL8ttV52v93YHYhbbVBjqYQ42BTU
enMASIo6/9EVZ3BcIPHm1Jt78Uz+fU0MZAGWxSwJ9B2gq4+7JS0w0GXPmP809MzVOROpf05ZH6oi
FqhDdonbK1okfIw2AAo7cNuJpaTgyQKwlvsUoot5bB265CqQAydApqsyH6M+rohIVACRNu02QU59
OIBtSz21Xc6qxEBO3mma6yARZU+WSaZPqYHKItHK2ogEswcXoQUw+o70KoofSz7GZ+i5QPbDQEFn
IRbMkp2ulzHIB3xAHWlLv1l2zowMe9MCav9DSd0KCN5r81PDDAmehFCv7Dc2ZWVDxFSyO2UhLJ1j
NDhbohFf7uwcQ2Z9mMQcYmJaNylp/RgDimCK6myHAm/J4KtZqoYwBUeOnMoBo9gUo5mm8Ixg+hJD
BWVIwD32CdOlnuaYnw5pMXK3szn0Y1VEeFwvkix69q8mlmHLtUUL4nLhpa9XL7S+LYC/47czCIPs
RA3wOltaoRGo+CEdDAw5QiKutdcHLKuyrI54vzxV3mJ2EPJcPo0QIjxRjB8HHnDF1z7HCr0CtwfD
lderzEFiGuWW7pMC5z0fK7cmGPnLPOshmf9+jHvzdb6shRi32qKsSOI1Svz2yfCkYrDtar0nd0IM
xGIqGEDz9YRLOu227cbEHf9S26q+i01WPoPx1/tkAFTkMCSlF27e/33+sPUVfvIy5oFq6LFPi+57
ipA8Y+uCxtsIzK1t6Rl11s/J8rH0HnohuATxGgF2QZWIyvn1zqu0ZNQfBH9EdGy3Ta2dfGApxldz
TfMQPux5EtuQUFdmn3Tp8q8f2ekqV7IujNYH+hEYYh67RsGybNCex4NHypQgE0Q6wXAZh00E1bwT
Ifj1qX1ZapVKQu2OiTea4Uc7Tac5rUBfDx+7egj2U7OE23TsTokLvQ6+/73KemRxfaFgesNJ0zQA
h9So+BGKmSyvE0Az/NKUebnU82WmQufh/Qf4ZlcY+IDzBFsfNJDxJtff57eTuyxAD5llzh7rNp42
yB/TjWy9n+8v8mZTL4vgVQGUCCzxcfOtaeMF5Jkoe7RDgio6DcozGfUW1ofSI2xgp5Cna7n179sE
DxHrIcgAnQD8KXoMR+WYTWpj0qkuH5dML0SGkyJmqt0rdHnFthz9e2CX561jl1MVy38PQo6WfukW
owhEHwn6B6+fp1EpvEpkFHxHWdA8cQ/t450TVWwhtelH8SkckYOQ0omHlACxTZvNksI2PqeQlcqI
WDAQ3nGwEmtI5CS8345TIp9gduAEZEwNqzYy8qrmfPDNgkyAleLJArzVFJNi3Ug4iF4/I9BoYmJS
0dOrEJbZ55MGFIlQD/fPDlkp+7nQrhxyFlI0W0TiBP1qL+vNGwwNzKGsWUDP0gj37AZGzw7IacFk
71XZsm5XQ2dtInHvlJ8hH1E2O9ZVTbpdwqTN7viYhFd+14aSQAdEV2QR8cQaYgNnUpswG7yfLFiE
QnLGk/FcBKM0BBpC5hoK56rJNTpw6AW7c+Ru4YPsZQWAfMG9DVX6FX7B+Mts8FuZN9ylQIXHqj0b
s8UJ4LMVePYsSmgNkZW0zMIriLXajNSANXtnlfST5QqznoWdBQI5875SC23OWg8+0tuyjsZrfNhj
m5ex1zZnXdhXF5bXfo8bd2HVDuY2PEJEQeckhzNc6+aBctGltq6aop2CpkJGMp9yvDK/Fd4+E/Uw
kpR1Zb9LtIJokxNYz+QLDRsKPRnRzwU8/Sa6qZKU/tKJbKDLghaKzsPOwwCncmmGsBl7SFJcdBFy
PqTuRKB2bExRR41tCZ0QT4GxpfdLTNPbpuF82VYCmk0kGmjACEXkvFsiOt1z6c5tLpI+uhE06/mG
yYyDCDhBW5+YMgkfxkXLqAh0xgqY1/ScuO0Ac/UEFDpatP3QbYNu7NsbT9E5gHRRmehz6O2ysViS
FgofoGPwYcdiXt0PXdY9wOWX/mjmjAYXoNN2l5MNmxI8R736Ew2T83O0thGkCxaIRbm1zL4uvV/9
spxVbFPC1YOi5tYAgHBHQbFngV3QvYI8jkciO9CEJNxv9k6yuqkOAF9vh3VsuIHVb7yjgV7u49AY
SSBVL3EFwQRB5ApQ/u0AXdsyn8MEVBtZxTEUjkZtx/MWv+rNVGr/wgJAMeYqkVOdg3nsqxy9KW+v
hNsvmyBCSqlhyBNuIWTXsTsMnzLvgMQ0rX82yCPTz6al1TUFEu9rpLWHDMCFTtYnASc09gnQGWsu
62iaLEn1zFoi5sy9pE4vOEmsbxvIFCXTuFlMqTA30Gy6o3Hrsk1mbHjFJzf9mpU6e1QOQzLog630
TfYZTmkTdLMk/lI6tx1LJVJB47bX9ex5OjdCpDfQ/oie0U3KfgXMeA+aQ/KRRFFP/fPeWfADGI3E
oCxNaVsVjZOxW0gDA2DYQwvjBn14mJ1KKuxmENJOedB2Gqkr5IW6DSTFqCTw9VDXEe31VYjuSIMH
2A3ItdsWtCdeT9GGpVF757gDCCSBhjcWotl4EwA4/tilJeTBedn7NzC0qu/Hjg938xJIDC4TOt46
OmWHykwRtvKi8JwApPxlxMuq0CZPXXyRbhkXUdR4C5mHZLxKHemXxHEmB+NwaFwjkxZj32P4Guof
42QlZOLTEb0zt4mSJ9XMQhHZzU5IRr1geA6Wvf6VYKJZdHA1LAu+OO1VFzvmSx2iBZUrSAvuS0+E
YBaM7QI1sgjj12qofAmH0wRvQkA86yaQM7DmSQAgOsGz7FaEzUh/QjOLgcQSiCTLq35AGUINJgE4
x22w7yLEtQKIS/cbdRuU401mwx2g2PGActkN27ytLJ8/J7TzhrPVd7EkHs8wZeIl9c+iCVn0p4xb
jYTfx4C0aJokmy4QsvygEEkAEXxo1bQ2Lzum1GZs7RARoEvihxhNr4hMtHSuO6RU9YYHGGPlTtMu
iky1aB+bxg+/oskKUzrt9G2z7VpvBnOiFtmjKUFZ22S6CuG8yLJxxm0LTRsSQuy2y0PrLAiNlMvr
blk1MUBLoVNOGRzbSd1R0xLbimosRocZSJF65Ywox7UWAPOrxMvDgWWYodnKnQp/8aYLFmAAtZmU
z77ODP/uRgSJ87P1JPIk7Uzc5PHAfU4WCrQ86WS6mCL0jdfj+cW1yEG2GXReLRkswlwueJSP8TBg
dqZa91OgTPdohQMQahrN/Hwa5h5iSUHf+9u2SlR6Hkg+ImhmrILXm4WAERFoqBgSKnhobS164Koo
acpjYoc+Y4Q5MTRc43GOb0OnoT+4sCggS7AYIASg6lvR2PquiVyo5dG67D+hRaSifB6GNaNdOEwt
GRJNS0J4oo05pqbw0vUdVt4MY6Svg6aVgOBpL/mF1s/i5k5YJge/Add1M5p++Q4MqFm2E5/tF3Qs
x6+pHdHETZ1+HiDy19HrpA7jnwJphCbQD4B9Z99x76apdPxDL+Xyiwd0hg1riRjYxl2nitCkMS98
alAX0yq1dy6fqLcbaIcSNtIZZMb0NCu98X1YM5/TzpnPFn9MD7NkqGyB9J7u2rqr3Q12EbkYXCao
+QEGWvZI1cIfFHzhknSlQOU8t5N+YsOsr42QMSdAD7XVZpJj+QS92hmPDLq1UMVOxFhgcNeZvNY9
/QnzEvMTCgttRZAoNr9QD8yXtGXhxsgbEbbgrcuuTMVWo6B70BP47IigCYt2xk9sm4M/1CA1lXFy
FfG6qjZRSqGqBp9NCY3UVGniLAMECTuTYs9BE8VPUsjZI3U6JGeNjssO+sshmD+itvTQhKL+OlUT
bwqezPpWg8vekbF0pSlwY1YHU4nmkXV6leRqYv4dyRL7wUc/QeCSg/VzYQAuimbaqU0HoGWzhSYw
SkhajdmDx1yzD1b01ga3Igvz2gb2nFd6+rT49X0Wga0qBa3vtQA0AHYyZum3iexBUPRgTnaABgZY
dh0FR2or3Gm4nUWaQGQQWSecfawzCfy9FJGA4jupiOdZm21t1xuTB3Cmv/KHKOOEhx4saDrbdBRB
DWGq9uoyJoDttZ/j0dHdRag7f8YcnFr0rayC9gFOrTVnq/vUGZ/ZALXIuLxaMBOooA2pzBe/A7Qc
11OEKAgaLqFlJSCmCLDOKEc4tTset2Gh+GhLAmS7fQjxnTZ54HcSLSvo/eU+m9mnoM3cL81ivLSg
MZv8XEUwKUSTH/boGLEZ2l2wnrbbstcLMPmm5eW1Lxv+HfaqsUvwxQQpqbI29Ym7lHgE1VR29qlt
BEUXh0++lQKYerjm7aDzwccNeOUsQMbgKET/ccgeKtHJPUBq5qqBzI/Jw3TULckaZ/QPlOq0gLhF
HH8SoYD2aut2kLe0/jTdNf0C1SJHSkD/vbRvr50Q+QW4ACE7W+MKOAWDYnhERk5iV7K2wUinW/tT
jenlDnNehA93glAH5j19NOVl5U3L1nXm5ElAV3NvIBWOEIWr/dyp0xGRBLCRG0g5ansB2cUUYiiR
oecgEWoFyhX8Dy8x7IcD64YC/lOyQiVDp2+MKxoNL8EwpFvHkeiKNRxIMeJNqvxRN/C5y9HmCK75
EjYm9/uB6TPfJPq6BVQCSCUfYZOsEDNBRKdElnvh7C+b2emrqqiWGKQn32CIiEbf6G4hagGzSD17
37jk2Q9XIRzkHpUu3/SB1/RkcJGD5FQn2ZJPLYeIZxKKQRFdN+MVwF64FkpdC/yj8Mi77rKkIU65
iGlrgUtEpt73ai7iFM0FYPmkcw21xsVuOxBLXNwk6fgTLI+qRQKAAgz9N+MMZ7FhEymBDEJho3TT
Ebgf4D2oORQH2G5U30vqqvMINVy87WCKepvSAXocMLdCuDSoX/bdOC4pqWHhVcO6dE6eM1OGirRC
sAdUfiUg6X1TEcCq+rOQibDwB2DUSYuIhThMA/cpk3Q+m6G2etvhU9tEFkoWmPml8S0ORfoUN8mn
pa4KV9yGFqeMMExtv6KKbee8nPpxusRlPHz3hT+0JJrL8TrtHT3At6Ny6qJVrbz3EdLKq9mUTV3n
4egAOVxWE6WF7xp6T7VX959GBcLpJgDMk8IEBuYmF3wY/OsUNEF5OUfRWOeqZhASRfMyIyUqZCih
LlGF0XqMQ4YAJH8OPUfwh+Vm1CHkAzhMFIYagIRbmpWkr6LxoUKj4clnNkT6jBoWWOZhiC7qupof
cBBgPtwEdRDuRl+KO+GhF1dAhITbvGIBniptdHnDs07exapTZQGtwOQSfMyWktL0/Gap3fYLqlJ+
cMPJTUgJjPuDcGEiDZp+09+jOK/uHanEIQKa42mCsOL9WJqgJwrVMRC6jQLIKh1GyOFEcEuGFCmk
D6/h5LrchePIn2Z8OBNBUhA9jnMymC2AQnGP129sTco0o/qJWi1+AIKWlRdABpfupev4wZQbQGYm
EFpZ8w2/RP/AnTH+wqyytxCMRyBK4mb81EAEC1l6Al1soqoYIxDAduQN14HFW+FV2hd+79XxeZXU
1Y5L6qC2MTNgQ3IKLIx/lvmHhACrS/H5F2UbsMsBnXvkBgKE2YEhmhCR1ihmZhPokMx6ib72akBv
upY02xqAz2qCIVUFjBDQFaJQFVc4p3J2FyKA40CNXwX6m0bDCzOTicrwKq6r2NsZ0DTNpzCliYIO
Q4M+4gRhxgeWALr21dcpF1eQ50/aQs+L5peVH68WxvhFk0069ONtYnuFrJ/Hkz4feTD6D1B69BgJ
MA6NSZLCjXDjNWL8VYsxCLfMlaLeVk5Sx/lc6YXlUBGMp/OoDEt0MNGqJphJyK9hirnanuKhnUVU
qP48Wz+vfAZF5Gla+iG5dOpp8DbgzImLSKrBO3NBZcNLoNBv3lbw3RzIAkaTQqaUqiRH0YzLL4CA
cbSVPovqrbeE1lxQGywMyK0gEEhprCsuaBdmzQHT6K7PGQ/nqHBi2tfnddrZ4Zxyj3eXGSvL5gsa
ECKEMHOEGQMeSLKc4b0k07Z11jdeLma93xgQ3sasorUWIGUvty4f7xSw7t9QH9medNHSwjzRD5Hk
uWBKbkuFEidjSHzykaPfWjSYpl+1FjxN/Ju647sEHudekdEZI5gWWd+aWUj5pakMexhxrFg+xAnD
MKmJGnwKqpb6rA4b1Nmw60Ji5XVD2O1wN85fReRhnAEO2njDMIYV4C6r7sFrw4HmZYtDcQlQ9Fpf
QgA3uvRb6BoR3YjoWwrx3imfYPZ1x9vZhR/ZwB2W/4/VLDJSfAgehziWzwqGXcBDuHXw4S6nD8wf
mBXIv9BIPaZd95MJ69g04pAlRuyAHe0vHdyKec+XsgCRydy831V907pFdIb9KTASGJut1OjXrcao
82AThO7hATKHy87CbDt3G9DL31/l9SwBvdRXqwBt/HqVREbTTIMAVTiH0CXAxhjJVQY6tZWjPiZ2
hKVAYVsRUCDFQIrhmEsNwiHSxISKA5gcGdKqtrue4Qdz99ENrTIWgGZHsHLAgGjd8G8db3QsTGmX
VhxcB4erQlmDgqZ6GtA4/NCca310r1c66q1b20Hb3xXi4KTUnAdoMxVBpn69v503vfUVcwDLP8xg
AHACfuX1doA1St16nMShnWiz7WUqoIHgd49zp4PPsJJ2zt9f7xgvs+5q1aOCRwBIYys3+PWCuunb
3iydPsyTdB7h7AHTP+j3Rl94D0ymiRmsUSy9KyFrtnc1tVunDzp0u2Qf3ywxZFMhvdJ9s6FxT4yi
3p5UfHlgr6++AghOL0O6316sN9N+BK5fHyJ85zvtYew06Mg5B6n4x/vP4O2XB2rJyrKE9iyKkWM0
To82OwK87Q5mgp5EIv0GUKHgFMr9T/sBmwRfuLdCOY61zVpIi6kp5ObAWlj6VAv/ubQO5CswGT41
v3wNGnk5qZgSYFCyCpyBT3I8MEGRkUxU60PrjOWGD9I/QzdYXCM99s6cDv7pHeDaV9ppxvu274Ee
MZO6WiBD/hyNlJ6IAy+iQK+GKKuOargCAjDJQWRbf93f3iRU8JchFfN0qKDF5OUlNIwFpOZZvIOc
EPh54Kk3/qb0u+Ss7tA3L2KtVbYFvZ/up1GG3+LSdH4uw5JlZBozO2wyFKkluuzZDPt2FvZAuAkv
RnthoGeqC/iVkwj6sw24c51G8CkooJjUfnUCIdPVVtKX+Rws4c2I8A/P6dJbTsSKNyOrdcsYjgHA
AnQf0rnXW1aZAa1ySjB+UVWdx+hz5QOykK1h3VJUaVR9C8Cg/I6hyynG65vDvA7noBSyvv0XQtvr
lUveSKwRp481r71PklnvAUs12/c/mT8cZlBhVvgivhl45xyFqUR2kJyovOEQoBQ+IB/rrsbYg4Zp
F50SevvDUmAmg6cE2CBIjseSUyD18rRZSnNoI5h9OlCqz3kiHljXixObOoJRIxSCDIUj6q0UEagk
HX02IFBSaLKJ5TD1yQaS9OkGmZrdwKnhOWY1O2uGUxJJb/YGmu5K8V6xtCmQFEdD6HqYwkWmgTlQ
gzInar0vyANd0reV/vLBF4aV8Amm6+aAonhB7Pz2DY6p74i2o+MhHdACKetm2g5z6OWpn5TF+0sd
YdYQfrDWOoNOMING/D5WkUlmdLdKlQ4H6JYuEJCR5d7Tkc1b7i8wvwKlUnXwj1pC82hRiH1zYGV7
5tRVVLi1je9P/DbrM3wVffDbwGkFQhSA9ELvbr1xf9v5DM1b16nVeGAohcgICuOZHbNxixkfBpvW
S29LNpck8/r4NhmVu0FhGt2DvO2iQ5DtmK/dx/d/pT+99RUnA7T2ml0e2wQ4iZ7Q1w7GwzC49aeQ
N+6mGqLuAi3YUwfsJdAc7f5FWh0nerWDOSYJi1hN4+QP9uAk8UxXv5FxAHgwCxqghZL5GvqDKBHS
wbf3aTagug3aKNv1kcTIujV8+uwkvV2IhpgDIxC8AgLLTbT4FVYvLTdUvRfoPqEc6/GgQA8bxb03
Oc59yyr3RKb3JrJB7QP4FOCHofGw5iyvX6Rvx3KBErw9wDNbwBR9bIs+LcWJ2+qY0bCe3hXz4wLO
hMLwTRRoMUv0Zi7mg/CqHn7LyX+xdybLjWtZlv2Xmt8o9M0UAElRncvl8o4TGF1yR9/3+KP8jvqx
WtCLsBRBmWie47Q0i7TMiBdXAC9uc87eaxv3czmX20ots0fyJ+HRZS009ayS7804qh/mTuONTWO7
mRoLm32bdTeL2eaKW8qlHKRlsq5/TjzK3EYUGg/Ixk/fgazUSRvN8XQYZRhqnJCyTVgFPyufb4xU
i0v2jvdeObYCFkYNRipCjNPhbIrvS+N7OlBhp0Pnj/GmDMbywrr7zkMhj6Ekw44pL7Kr01FqmCFS
pJTzQRjSUiSMml0xRSrO+VncKY38P3gqTkfYe/ECLhlZqxVB6QSSCLuYDoMhiWuhFHSXLeUveX7L
PAJKs2Qv89XJ6hocg2c4ysB0TYdqmvlx0l78yoriUqLxa5Dn6YzArQfwGksVIiZ+qdOXN+rKYFV2
LB/82Kyvu0ofnywj8SlCajQ+MupMu7busr0MPY0oIs0/FNT5HKNR09tIzyvqM5xLJso7d6oVqS6U
Bw77tnwD5Gjw8gGK9ser3/mc4hCMgZaDkcb/rP3i4OLK3BeyfMBRG23LKlOcvNPCC5/x+RrLKPwG
QDiQv57hTGphqZ3h+/IhxrK3ixdEz1T7lWe3F1MkzqcvojmWJm3ZZvgklz/lzQYTSyRIxEqpHyyd
mvQEnYNk6dq4A6kyXtNBVr2PX+DZMYU5y1CSwQfDUvB6o3sz3iSHHQIcyT7w3PLOTPQ+pb1i4Aiu
50qmjBxNu5I6yo+Ph32VdZ3ONGhb3CbQlbGZ4MQ/fU6cgRRf61YcEBApV6wKrbgvwSX4NwWz+170
SXBXTEnZfbaQyTb0W0P9h6+QLerOxF8cGo3+rSv7NhXDj/+08ym1/GVLoQbvG1er1Wk0HGDD2Yru
H4hXTr/waYdfM/MiJ+Kd9w4QjmIG7BrKx2ujua+Uii/aWBySQSbEKlUqzwjkijZWWFf3kRFFO3XI
LwX5vTMqU4tfku0bmeJa9ypXqh/kFQ0HbjBiHxAs9zsBZ/szTttwJ3e5vkns9BJa5HxKLxigJZWJ
IzdPu3qhDZQrO7Xn7Fhz+N3b8YiWOa2pKTdFuCMM7JKF8p0f0F4SoCR+Jf7XWdUD0lEfV2N+ZI5x
RGRfu4sQoV1YE85HIaEEXSuTBIrlGRSUBlml1K1RHg19frFjuNsk317azNYLD/d7YwF1oh1Wae2v
fy/6LAqZXKZ+LH3zjoXJuDHDWXWAneq7v5v1OMZYd1AG4VFZOM7L475ZB3LMYnLJOfWYtVZ1A/RN
c8cg8C8gbV4jft5+9sswzD4ueixz57BCUxbIqDrmwhwNGRrCwVaGfan0cXRbmUK/nYwgvqOabvfw
cdWSFqKF2MOz9V6vHQJ1Z5T4rbKdc1kVDlecXEUgEtq70ZbjcpdHUtM60YB03hOF3H+2Z8v+VktC
5qCZ1anCdV3KL5ki1vP79ZmY13wtgFvPBd59UnRcn3l1w2JdTIvNlA3VdQuimm76JbTCet6tRtNW
XxMiQtvPbUbrWjn11LbVIV/5f0k3WIB7TKfXtYLOMyk5p9OBs0YrZ5qZHUFoCjdN1c717arG9dz/
/njinU1xAI/Wog9/JTbY6+JG2HTBPOPtPAaEszqDINWO1p7hzpgNvL8eCgI09isAf1Qz1ntdRhZA
SoJzdMylEZjcghKcq1a/ZnU3LmwiZ9dWDoJ4GHCusJOz9K1lzUPMrbvPteSYt6LAIQLnA5iehRy2
LSVP1yLB1ccqJUebcv93r+ajp9bqcBtOYdE7Mf2Pvzwprf+g1QcugsZIGlNKjmhRaGCRA3kVpApH
u4/f8fn0pMO4rFULCh5q3rIDvVlHatnK+rpUk2NUB5JHALj0YKlD8evjUZbTwekyAlX2lZ2yHB64
+65GWQxw+dAWR6mXRldPpe6Wqsh4gyTe/g4/jzumahOPOJXzBgRtfKG7cv7FczymCMBC+RpdvTom
mxqqUqRsxZFukXlbKIW5ByKrw42MAVglIaenj5/3nbd6MuDqtEReVIVQzSqObdJlOyMgr62z+v7C
FDk7lDFHqKliOIQZwXq29mPrxogO3C/KY5iU4Y9C+D5Krgqw5ERObgkscB/KGi1o5iiEakMYbmzo
duEgfpjdmTWfippubz5+9ndeNtwfdqd/3JHroKO4QZ7UKX591JAp36bC1L+R31QgtUvlu64N/pIq
yNIHpoKNF1cikwtI5+ncStLOjGKujUd0e+Q4oWl/qCpzdAIrl+5KLbK3Hz/fK9h7NZnp09BtYlek
Tb7GnahlVZgqwsmjb9ayvo2zTIfz0LQIeNreCp9FMljfsHGLlzYZe1roc3UVNk2KBW/wyUccmale
xZ651zkeG05kDLbkVfi0JKcrEj3jvyw1t3WZD4WjjZb5B3d/JLkfP8Y7U5TmDwVBvn5clus2ATwO
QbJn0xwBjMhoNqzmppD9v0yz4MfhboosDA4ClvozT08XDbQ4wrk96mAJN9BGpauiqvK/fhZGIfdB
wldNgchafW5ROhithvrsaMxN6spWknioctW//ahxCCs4X8k3A+ABQuh0ojUs9xE55PMx46q3hYHq
Q2ipowufz9lSCVVg2e9YMJdb3uJJfrsgL96DWgrt7kj7RjSbMNRwXahpLG/8oK3vYnWU9ojKhnSD
sl3CZWinF07KZx8wfwGaRdxRy/mICX76F2TzxD1HlfpjGwrtZuqHCcFujywoG5EgLFrsj2fi6SWH
PZf+EIwMuNHUwZe61ul4ct51TWJUM03I8juyxKJ0SHofnTjV1StdRz8RQja5ZM5aESP/GZY1gzLs
QjI8q6Yh3iCFV5fnQzup4GggvKtYMXp0pJASDNmdQexem2YgUKSqYS/tDUzYnODiPL3Utjk9U73+
KbrJcrJ0IWF2v644bzZhhciRINeogZGTmqEuzmdXjiiEAfHs/qqx+joUz8o1HjerRENjVUdtkZam
eW3gdcDzsSvwZqBdCf0rBJGXLuarhfJ1LG4HzGZuk5Cw1gHxqi+ytB5T6UC4L0xFfZ4SQFg+2k+O
5X20GZSgfupjlFkeZz1bRxjbByq8+bS6ldTZ17wCPdYVejccFmpQSuqNaPPqU64TofdgB0lwjdJG
PAmZpr+TM7ueLK1qvn48PU8/yH+eYgGfQK6gakgGwOn0nCKjHmmbMD0NuTExHLQkVMlN61bjMAFY
HqRbXB7Vr0zN+7spNvMLd7B3JsciDVnqo6w+9NtOx4+mhvQ+dV7SnY3GawSCrIjDEl6Furiwtb07
FLupTOGSn219tu/HvG1FW0kH8h5QiFpi3ttkhu/tBi/Dx291+aj/exP9562+fu+Y+hb70+qtqqky
qeSPyYcMIaRHFHb5u/ETxSVTr84JU09uWzKOr0MpjC+QU0+Xt3+PjI8YNCaAENad0/dZENDZF1gg
DmNa1c8xO8eG/7S2VEHD/Zw28aWO/HtvlaoGuR0c0hh09QOiWQz1dBZ8cjgCPUw11nUzhJYX6nJ9
4es+f7bFtsumboGwASmzGirqCQLoo0o9aBlLqptoUbxV7ar6gekco08U5uH3j3/HlV16eZ0KognO
oYBMkC+pqyFxRUKojGbpYMV1b257SyurDe6g8HEgtPeQjyU64CiJks+9ppa3rLn5rakHsVvx33hh
JzmfVPwtwBtIMORAzAd7+tOiPuw57y11XyQcEbWImIPZPGEHVKwkwjYYp09RPSJFzEvl+eMXcXqe
en0PS7mMvZNXz9652jVJdp8Do1XVQ2AF/XU6+6kn2ShoPx7lfC6h1KGXSyGSzxTG1OkTAt+YQ8x4
9kER5NlLo60A6u6PAYThC1PpfCSEN8xZVm+O8xCmTkdSxmZoWeviI11e2ZMhhG71WnSeJaL20j3m
/N1x5JUIdEAooi0+0NOxQrryVWe3ybEM7PxnMtJSQ1yobIIAcWzdB8WdjEtrg+lU+yYGQ2PZbwk3
znJkkBgxXLNDKhuJ6tJJ6J13AMcRnNDi4l4ag6d/1yyq0hKdmR4HK449QmY6t5iaYEdQ2KXN8r1X
QAcBOBJ5KCRpLP/+myMAUtwxJAciO+bNmO2kOS82RajJ+4+nz/lRS0fwRSSTDf2LbMzVx9r6DXCD
vCmP/ZiqtzU1Hvq60oCDRI+Qyo/mT2QOrffxoO88GhIr5MHsnxr0k9X5rmyVdMSnUnJu7hW31bR8
P+Xx35+hlnzoBWHA98+/rh7NDCUB2ymuuAOkvhuFFYICIZRtnvjxhQPya6P1dPOCCbnE2XHXgIi2
XtENhFxdPXdUrCUzwBZkt8azFYjwRvWT8RMzvaLZbugtJiNZB6CQIsKJHGsiJxdMWmhccQ02EqwJ
qQAIMvQq7fZyxiHJ6Rc/SW6msjOoc/OkjORobaXYkK/1SFJj1xBDVGKHNRvV6UbSkDiPjtKfHEuA
5Yxjqn8dKTkAQGftwde03Iec1lQxHSCV/VH4WfczK3X+RuQQnVvLpv2Ev75/6bol4kxN4rz0bIW2
wx5xqPg1S1mpOeQGa1tJ6oPKpZzQ46q1qhLwlMRjRmiAMgdV9DA7Yd0qN42Jw5qugR+/mH2lYCHJ
1fFhGHJqZ4VfF6NnNTImwhZmZ+6Mca2LmxYfjeRmRSKFWFtglnkx7lvhKkmrPAfU5h7bIBz/FDpm
YHovPnbw0Uyroz5b2O3rVrJ+5WqX4owGJXVn5NZIXkKbZNTEzTbOvT6N8WjmJM1jQhtn3XDBqQW4
xFCFtJvMWggfWNSsb/1YZ5eqmKvSIqIldkUOcHAAF04k39Tpp10mEAqIFspfLCDtXfAny6wtHtLZ
esoLECY5te4cavavJHqU8b58/PGtJJ7no6/2JfDIsKzMLn8ZdOduwvP6XHzR7tofxmfdd0ktibpd
aXrt7uNh14fm9TOvvvlctcpAE4yaqvRAZv0Zb921IJIRFpuDnNuYNLdr+gvL23r/X4+6OlQmBsp7
vx14Vhwipsn7/YbEOeW1t3hM/Uvw8/Vp63S4Mzk1Bk1JSnwe0hgVL00zd5L+CDPBzHWJG//OVYqF
02RzpNlPoXp9CUhHpWdpyeujgc+QpEnUOjeJOv2OsqB8KO3Fyh2J8SqSO/Q8SiOYzlr5VGt6t4Wj
EnqV3CbbqdOLvcYZYj83obVpcupWgdSO1xQRsKSWqbKHN6FdOEi8s/zTkpCUVxIV6NfVBAzxWo5K
NNXHfKhLLvU11BCjkDcfT7h3tmqKTUj2waQhkFmzOvq0GoxpbNJj1WHunezB9qa5xw8RTPr/YChO
YZCyAcShZlh9z4GmDrjyVU4F9mxeAeM2PDlt7T0Uq+nC1/vOfg3+jUwbXp607KGnS4evYpLs9TQ7
ilDB0Ut7jBNIUOc3vZgr6Jetbz+25Tg9/v3LfL2xo7WiqrbesaGDgLQy/fzY6TXJRapa0CfzVXeO
rPDCgXb9DaHZp/MLYQ+9O3T29RPKah4ThmLnx0JVU0ziGMrCMEyuBq0TjjrU8fbjR3un7AMtXqZk
jgAIcfk6PIzAK1IQ0pRWBF3iTVXRUUli8kMbpafwKpn+d5Em4abmYHlN5yTaaCgZLtxT1qsjV2sw
VshnCaznVrjWRKvdNPrUQvlZY7xaLV3RO1Vv/fuMeJZPpG/424w/0cHckmyqSR0vHMjOZhWlH94A
V3wmMIKG1bFWM+MAakom042Rmx9M4t/EeRVb3EvxvkQSeEUoRnHhdz5/ZM5L8OBoWXNHoyJ8OpPz
ObdjzlLKMWjm4rrCTl05pZRBJsuL5iFJB/gBTZfdmRXp29bcXNIsn61CPDPnT148oy8Kv9PxByMN
saSoylHzaxD+ujbexrN+6Sbz6hZ4ezLknoTUFJQ9kxlPyvrLGWi0cBLI9CPVfLi/QR5xwsMUbN8U
ZZB2Cy1EpJ6GzPKH1mDrA4sSAI+RKPEUblgk7X0oLONnawuQDUVW48/K1KlQ8FD1eu/UwyA9wlqx
brpC7e763Pc3LValxlVSTLcFHffFP+X/MaekePbzmQ6I0WSxJzPbVLeppjj0wBPJVxjRS1CnaQ9P
KVD7+adQBiXEUe/jdh+rcH5WofQguU6VuXINgHJfLb/GaAMoPL2CfmYRId430k42egA+OYc6EpUa
e+odyS9k3dExfVVozvDab1ot1G/VKOgHB6Vt+akoMkVz6jyX7qFH89eP8aheB7qWPY9JpEGxY+K6
WR7i7Z2LrGodzFr9ocF1twMKDxLSHzMxXVoazo4PCvwAllnid5d76JqmPAaYqqtx1I4z4WgTGKc+
c5Ok0AwO87Kx5zSLAFYeiujBbxK732OWxVxbCS4KbluHWUTOrRJ9VoUwv5UKdXxnGE3tcRqi/l7m
nXTXeWqLCx8WKnWm7smc0/BAUTwmNoIzyBkAHFCCPCQlZl8VJzkm5w4/bp0ntU2OghV7cU6JDd/v
AnRQ1Mqu3c6XpadwjoujFo+p5dCULXzPMANf26Vt2dwSXt3+SsNYfLE7odfXY65AxpDVrtadyK7H
mxaC7uzCFI/MXd/1oFtS34qf8cAbs9NVWIqcfPFS9u2g/DJSTMRODWLEd2bfHP3tmA4JIqqhx+0O
xwekHyEy0MRs8Ev6doZmHrly2pTPsIxE7SWFyJ6MoR+nHTJ6Td4MpEtNrilKPWbS+Yn9BdJbPlE2
tIC4+WGbfoFPN+puVA/FJ67twV2MkYDc4aaYf9r+ON0oVpT5bliSgNIlLXwWexKYjKQ6mT+bUZcI
L0hKcdUNRjFuQM/Ed4HUjb4X2npeQIYAp0K0QWf/MAB9f4naJk028HGtX2lQzHcZNkxlCyRMNE5P
n+aY15r0adTb6Sc1bqAKvaSz4iVTb/7Wkg5yGguw/5kgE6tHP1gk9k2bFsGhaMBTOeSXwz0CPMI9
LQkHsC5qHTuG1taPepGVtis1dYHmM+3052SYK5+XX+jlBkutAM0URfFTlVaFdJe1UCO82FbGeFfa
mT17hDUUspf62SC+TQJpuhcS8ld5cdWO011aEUrjzqh5jmMJg/je1hMRf8aS7ceHJQ1EoECsugGf
MBz45lGV/NSC5BAHRXxFpuvYhw7eHyO9G0IJZQ3qXmFcmUgNhFvUQfE1hhrXOGUiEs2Lg0RqUF5Q
2XKKLO12iD4gjHCn9KEvTUb52zTa9rvVz/wjsh5OA5IjpXnywVVvDRLI1O3s+80tSTOhhCs5Vrhe
0oi/piAgJ04TdD6ozKnnhJFVih3fT/6opQ78D3nYFW1Swenq4u5qUJuydYekLvsNMVBh5kqdmJKb
zJLS35SqjNuJSPIYt6Gig/UZZOOOSmz9rKmNVrk0lYwbIkhiMHWjz/VuLKGsgEICLIbCKRrBGUlZ
4HZTZ427RTnM/wdRULghZ0Cd93R+c+m60+JJbCj1KbdmM4aal4kKArDWoSHew4KqHoOxF/k+b7My
ue2N0I4+1YNq4iChKLaXu6a4xq+bV5Ebizl9DkPfvLd8y+Blq4MosVCpQe3IZWbe8ZzqvBVTznrl
90Z1D3VV/OnaEl3/FAkVPtWY+dAm0ti/GzTgK9djQbjkFVJ0+0oOOSO5TPq0caVWLRTiqIdO2Y7D
GOX3WmmkkdvIfpMRjtzDgqCTDVshLqzM3Fdh2KlXSBsBsPlSgN14HviGcIk0gCYK/nCnsMby2YRb
gb5VoXu8Vfihf9gYqVvXCoh+5hVFwWMvtVlF6puQfyJN8PWNLMZk2iSh7+9bkCqmA0gnfe7lCosH
wcGz5GVTzbI1JEq+UWz+Dq+0g+hGj/j7YLzJSeSEZhU+q02kq7ulBlGh+i+Nz0ECxe0awmpxQ0MK
WkJtJTjawJJwwRapmADHarO5LJRK+tX0qds4DYCup5lt9k/VJXXrUC8IEPBDArKhtk3RwW8suG74
pu0Shz+hnTurk4Pv4wxJ31F6qzFYn1pZcVU/pYaUp61210kQUJ26niPNqyh3lQsOLdQp6pDgtjW6
iT5qC0iXVLMm4fbgwx4LKHYo8xMiMRsng1+13yatKP9YTa4eWMshdRVqoH1P4qn6VVYtxzNDRDFv
VjXDYjfVpXnkx51Lt2zNkU2vCJMnUUZy5nG+6BSAeFH/oqWJKXshD8kpvgXDrkY1OF0tCsfS0cPI
DB2KTWnvsLXIkZf3BDM4MnAJd47TQtoQDi0If+7sFLZuhkrBmwdL3RUBdzK3qiX/q1IYTU7/TcRf
8bzrXyejrQhVNZtI2bSAmn5SuQ0sTxnt5NMwZrwI3a7k21oV7S28OuVLnOfG0fQj/imwKt2tZeRt
QLyviH6xcGiZ29gQFhxVpQq1M/1Zg9A+wH3wpwnEFSdJCnStVQJyRCdvUwWDpURxzC/MK2OiteVp
vhSz56lSKGCIGa3lDF2kbZO05JaeFyyyzlRm0k8tSu1vyAqyEJ9g1ekcwGLzqlVDnd2hlJU/YdwY
qVtLSfRcRGObQVeI0xuNxJ0OOlQhwXsZi0HxwHaNP+umDwfO0UUVb4t8SmC1JlC3wHp0EM3yJFI/
c7QDo1baRvBjFlHaXZMeL8HbKEDnO1Ntp5pTzqIvN6w0VIs44vBhNfkMh01Sw+5Q5SJ7riIxB1cA
0aRdPEWALLHoT9dqn0UGhD8wRo6Spe03XQvaQwmz5cEe5LC66rROC9h+TOVJy63yEXkdCS1ZiFib
6cuJMOXavc19pSDVthLJJ8MSz0ZF0iGdrIwVdRhFFyMfI3TOaUlLkDejbAs4Y4Vsj3u6GTMgC4DN
N5xMJEqwUR+9ACnM4I5Reg92fqfkMTTHUlO/snprMcyyWYG/QSuKy2er5g8mfQ8VxMI0a4RZJDTN
hrQbWC6MSP2dJ22qfEoD1b+LWmmguaSNoAEbbIlfWdXZZcYm1kApton8OFkZiYICDtVXKh+SeRNZ
Vp7sZGgtqUOv2re+5Cy1Axn20TD9HDj3d446Tma36xoISVsaAk1Hz46+8o4MXbb8YYItMgDsbHcc
OPiaCjgu07Udz5J/0KhizvsklMviVy4ZcAclon67bWcFxrG2RDw5xjiHj6pWKTCbhkZPrzpugN/p
3gOtHnFJiGsDVO23MLVNKrbEaDlSOPWGpxEkebAjmRCTHkjbsAHroeDCKiz+iZCLkEvPMc4+j/IU
DvepX5f6H36/TvqZ+CjhAItGknRdscwEG5IXlPQ2ZNEA/N0q6mNW1UN2JfQ4q6/VdAyD7VAmrfGt
hP17CwDfeIpkrVO3CEjkP2AwptozsqBNvJap2HjZgEdt23Rql3hjWmgljciumnE5qt0NQjdb2cQt
R42eVfkAfqbsPImKVOThAm0LDBOFRlHNFtXPXp6VEcWs1I93CvHb5sOk9cm4K2alHj0zsobAtfiA
JY+O5xizcClT56ptMvwmBNUU5P5YxSGTfVHup6zmEFEbyH+dJW0Em4uWZc9qa0zsFVOVJFttSpPg
Fg5JdBfnVMQ92ecmB2ECBtXW7KnNu35X4D2jIC49IPYeOKlbZvOtb8Oh2nONAWDEE2cvZSmZ9+XU
C7EV4B0mp6lbc3D7XI4UV2chetB14Js74H29SUZRa6jOlNTNb27K0hO8ovbIEi2KbSFhyrG1gVDj
ihCLfSILbSKmsle/C1/MDa+cy8S2jjrpNuayyooxhYnvWX1tNg7/jc3nUYor7hxZJcodeJ/63qgr
adyOMjc2T82UqXHIgZb8mzKRy9sMjQ+kiyFIWxgRs6Js5DjN7tIMF4cjVYbyawwrdu/eBMvk+n0l
bwLCkffcTKH/asEsaU7b9VH+kxNYvLHGpnCxIgKuLnVMQDCiQJ25dlCxpynTxJ4b13PgNj3qTydU
ksYLqqyoUdvYauX2sOS4VhhJkJBqms0RQEpq9ztMkkO9kxpF2pkphKPbsmDRSaKaXNJklpWHzO4q
3dXqIM6cbumSc9uRBOE4TRcfRl0af0jylOSQbEc04AWxrcQfN8IcQdEJyvB6b0omJK25u+0M/g+n
iOhK8lFpw3PSKNof25rtx4m88HifCgMkoAiJdFHUzP8hVd38KYsJ4naGVtKPPShODcKtsIoty+2I
qDfO5PaewG+9vlfKcX7W/aqor2uSmO8Gv18o32CCuY+z4fwZ1NogKY4wGMlts4VjqFiT9iXNx1jl
qbABbIZmmsDl69NMaA0EZPvWgis2e31XDYM3DEN2n3Y4rOEoDGx8MhK20Y3yuIiuDDMPfwgO7L9M
P5hbF7ipBAUBnBdfvSpoNMdKFv6GCZypT+1ICwqvWjPcobye+ivfpjO2oxQ6/qkg3HEwzUf9Fww4
u/RIHSWDojQCG5T+QhaLnRS59FMK+i10i5IGJ6sWORm8W26cPGxUH4s4sUKuK0qU08JKxhcbij3U
spggiE0nOu0TF0aivGh96Rr7jmY+QVGw8MMoSgBYiepo69K8BnpU4NUBFCz8+B4Oqin2IDMyWJMg
OeXrWs4m6LtqT8FdFWH3NRoWUqVmZCZWdj8hiD1Gt7D09ejU4SHFuxfoUe3qGpigKyH3ubpRBtr9
uN8zUJVwBKOHpqyXd1Dr8rdxjOi/sSF2xzEcpns0CMOnKM4mf6/Btqg4cJXiHmR2MLmaWvQ/cY/1
NOzGsbiTkikDOoemH3HTqKrPfRg1/rU9z6h3J7MxrqrMrH7PPkTZjYL1VzjdrIWZZw9Z8QRwsr4J
VQpTTmHARnPSKq2/gCnucFW37UQpU9iE5aV63OifAMaYEE6HIuMujiblqldGDr4oArQbzIvQX32V
uAY3qyfYlVonxXfTLGvHsTbN3lESma0THFeouUrILdIxR70ZnM7o25/zXMCyKEwz4yoZRtbNCHjG
v1FUjbpHx4lKcsbQaJ6WuJGvM5T/W1sth3DTFERTeHpsmp/8UDPu46icX8jDbjWX/67qT5gmxstQ
cWx2bN7XAYBjA/U3MpUjVuREYchwjB2f0M4flPGCL0kP7YrbeaT0Ts/BvwG4Z5cPFTxdHIGFYHEp
cTWYLD1g4TetpI3SU8bnpEFzhrtJQaPzWUdKNmTOA01+ayCLB95IrESzU426/VGPcfTn47r4We3r
pElJi3pVHxXdQFp3n7+Mov9E+ZdeluoaVs+BFApUu1Xsp48HXBdk182zlb6kzEGVN6TXvJQJPXD6
dXn08PEI65bQeoRVyVnPy0AA6MxfqIk4i39NPA/jhTHOam/La0ONg1QW4QrqwNVri0qdBo2cv+T7
Zqd55k7s/y5h498N3DdDrF7UODd6a41K/oKOfFNnL6F8SaC28hGcD7F6U1gIZThKPAV3FlbIXHEa
J/1WefVmvrY/Bw+zG+4+/m3W7YDX3+bNQy2z443cRcct20Clz19Cq9tp0a7qqBfttCLfpcFVLr7j
2rrQc3l3vr0ZcdX0UOqpqc2EEQ1sRH69DZpLzbp1K2v9TMu//+aZqPuxllN1epGEtNWEtjfgFvv+
ddJc0J+c9bDWIy2z8s1IPq7fyOym/AU3xR5FqDuZNbtR6nX1HYhpV5KbbZz/ruWLwKh3lwkUWpBt
FgWxvprvFFnnkkZe/mJ+QchxnX2LrgtyCJxkp33hMp148R249i/T7eRcik16d8q8GXr1HVBQn4xI
sfKX3j5241fO7sFQe5b6IgX3Ig13mnr4eI6+u368GXD1VSBsztWpNvOXjC/Obr9h6nclgNgfj/L+
j/lmmNWnMNOIMzPwZSwh8vbx4QFQtAfS6MIw707/N6Ospj8ejVDtKHO8ZCaZB5xGouhC++TS1FhN
f2XSBBJ6XlcJ5bXdcKmXFz6FO5Kmdclf9e6y++ZpVh+A0BJilWTGKizX3OoH8wDkN7vwyuSzUSwD
6SP9WUSQhIsZq1+mmotAU+ZRflGMcXhA9AVatSfacjbi2ZsIP92qRPLe0UhSiVnKU5czVfIrhmXv
daOGZj1ustHJbEPz6kL0row+DmVoaV34Q1cuXdZv8hSB3CzdZFqb2KhP1wNV6cqFFuj/QjFKx5pr
wZi4JuFWoUspMoq8tlKtP9ly3XPKLgZ5gQeBZI9ebczP8mirYFf1Ob+xJ3/+leAMoCc+qEProKhp
y2s69CaBIpZNybMTYeBkS/vY6ZXZwvurwrH1FWxuF76L5fM6aWstW+uiClhgVotF4/ShzIpOZLZs
31Z8BX9cLxzj2PwMvtqfKertw+Ke/JRLO+HZL35yCjqDlWVx1kayyikos2KOmIfZ/zTx4kp6pMGl
nLSLyqzV+oIOHVhShnwoO0b30XXy2dobD2j3TG7EtwSfBXCef2cX9o53F7U3YrTVnCYGvNFp73PO
m77M9veydAGqffzLvbtQvxliNRunookzeoDstCjrHCF/FsxD0T4kdf9To8qbd0c7fH4d83/DLv8P
Vus3r/887DLqfp/kWy7/8f/kWxr2v0A5oLhFxoNKdcHD/JNvKYAG/AsV8BI3jp6EMfgR/xNwKVv/
gpqFQoZELphryGX+O+BStknMJJ2LTvOSew0w7W8CLleytkWwu5gPrQU3YULx0Jep9OYgM+upGdAS
L7/i/8gSh2C3OtxwB2WVRGIKT9qs7tvI50BK5YiYma5HsAwrX96ptjEP9KfGuHIjMPS3Q20HXBH7
bHih8E0JJozLryFGudqt6fHdlY0U/mKzTe7+d+a102vM6kLi+L//yS89n3n/iVl1j+n/+68XwMqr
icg//c9ExAj8L2aThhkU9NXikfjPPET9TJgqyhxMJDD+OIWcTEPkDNLC8ZGRKlmLabz5d86qovyL
sooFQY11BjuEZP/NNFwWpP/eacBbAXoE3MHeidJu2WtOZ2FhmW2gBaX/mJW/htgzpO/hJfnT6cby
7yF4Tv5i4tkAm54OIYiHmSiD+Y8qSRlx+aO1EZbZRzl4avtLstSVJeefwRR8KIQLo2J5Da99+1X5
EepHS5XF4zA5oUvXvtqM1c6SHZPWNzmUO6RCb375h3/e1dtg2PceT1FQVRGSpsNn46d/O6IUwzfV
Ck08dn+KA3jtLxwSLg6yvKP1z2RjfQHLhkdCXpM09DKmDZjr/mMZW1SEOYYEoIv1eDsHf2dJfX2D
eO5wEuAPw724Zgr5yD4DDF3+I1kItNm+lukPg0OAQqyKEckXXt7p0fx1MGzkUFxQ+OL8XUsgaV8U
ZVG10ZeQcotRf1IJt/3451lPcB3u/0KxZrFV+Rd5NfuGNgmxl0zBl9KXbq3/z96Z5UaOpHn+Kol+
Z4L7AswMMFzcXVJodffYXggpQsF933mIucYcpC82PyqzquWUWj5R/TTAIFGFjIwIGWlmNPuW/yLf
oK/uUvDxPh7lNAFYgKKnoyyb5NVhTlvJ7NEMD/b+Apygyf3Fv9UhhNW28ZuE75ehDNWCt77IBrFC
p0NJC5gDWf1w35Q9uRIORpp8TlLlZVZe77flfQyQkgryGFyHOtfg6/cZBzBFmAaE+/qnmbjTiDz8
ps4vxqfiQn5C5zwEsQek6stAqyK0h3M6A+vt/jI8tzO3tAIA2FidSnKp5HkrLw5Z6XFSq304FLtC
Sn4M2MZ8vHCrFPSvlUPb6p9DLfvn1co1bYT/1FCFe2R85tA2HsRNdltt5E/j9bn4c73Z12+1Wrmm
7jV8xBgK3OBFjQNVQBfp49dZH0YMgSYGlO4FKb9U5U7fRtQ7acEO8Db0gM1JA9QRYluWAbTFQDA/
d/a9/biW9UFZhIMWcZM18rxpNKWcAHTsx1BGjovDtXWtc7Jv7w3Cd6tZy23IGcs9+XqFunAmlqo5
I0Bc/BLk3azFNBGGM+fE28UxluuWZJf+M+rtq1FiFDNkKZTDPSo78UHFnNIJDVwnzyzQu8OoaGwu
fBhy69UeEMepVkoE4vYmuMBphsgoAT058y7vzZi1QCIBejPKEha/nrHGSuOeZJ1Tdai9Lr1BsvSu
D+Ptx3vtnVdR4est6jlUgKFnn46SIbY8a9oQ7SW6GH0iObUqnKsrvjCSTw8itPRfDbJ6lbbKEALA
A3XvXt8elB1ACetLf6u4GFDvnh6ozk6u6BZuealeYcRa7OWryb7/F96TSAudNh1F7rUee4JWdRgK
TbRXAgGkYVLcBHnr/dfGWH23YZPSAxMrVkxNd1hxefXwW1SU5ZxjIl+9hXK6WhOgujZsy2hPX7L2
Qq1z27qO3X/lNRB5R8efevOaHjI0AD7NrIv2QHB3AFnn8DdFNP9+jf8YYXXRtmDPsnHqGYEDrhED
GqhnJuqlYvRmy2GB8Y+XWO76VzcChDELUsQY7euNvB03+nZ2I/uQOaYbPdM9NR6i490PYzu4N5M9
PQFl9R9MR735F2YStUs0m144uKvsUAuHvq3FOdp3Cc4oc+IGAOb/S0O83Iyv3jMAASagLhLtrVuT
Tn+Tn6tav6iXvJnJhd3MXuD4flEcfjWCWpVG7A8KH+8T9flttis3KNxeJ9fajX8wvB/fLneGu4CV
HtLrZCPvig0Ovt5k//wXXvTVY6zO3DCLGzrcUrQ39X3eLWHsuXrWKpn/++t6NcRqW6aSNA95YkR7
yqRb/3J6bmCvIAxHu9ozHPT53dxLvXKbdi6pfGbaxS12iGeO/XcPZPi/OjHAErmt3nNGuiYaBy3a
B3q1HboKjo1c+c8fT+byQ96sKZxmA8mDpWqxPMSrNW3LLiSO16N9VNz4sHJT4WrCxabAjunjgd59
m1cDLZfcq4GkXLCwR2RK8VN14FTa2dkh3t2g0FYQ0OJ/KGitDsUxRM9G4WbcXz9ll+lGupK+gG3o
d4ZXubOjOJmbO6ljet0VEAanszv7ftiFl+LV7l+4YwjokXBd7CvUdRW7yyNigjmL92rR3AAnu0Hd
7MwV80JtOl05ZJIlgFhMKvSctdYQYH1Qy0bS7IMc6H0D0nEvxWOL07yiNAN4i2H81uOZ9Ksch/Tr
BEPosUmU9FiqfXytK6P8EAVJdFnTQQGRPOEpYRdx7/8wAVlwOkJWgS4dt9V158firzGQph+9nomR
jcF1eD2IGlh2EA3KTFGKcwHK9KLHDIxdPaQVNoWAVoT8Xs818VrWfX6t1bNiOfQRCkAcaWkClRQn
8DQWFsQNDDEpv/HR2MmwnZvVh7nKwmuzAUhjz6M5Kt7YaoCEzbQ2WlseenAFUS3DdlOTEB8Xqxsx
0mhVn2q+rEnF18nEd5R/RWTDjmHYAJYcG/PXx5v6TX0CIYXFDQSFKWoGYONXn89k6FHl94N16DBp
sxabmaK5BnFbRgjNdv2hm5IpAtPclLE9w3jIna5qTHU7D3UCCmzyzynQvskYlr4IGrvowVDbROLr
9DPL0F7KYUn0e2SEb6byoVC1X1Y62UN4w+30u7ca4kakJ5KGoCrRwZoPO0cRHI4xEBlMtA2ptYX6
zPGkLpHSyS5HbY3viJ1OroAw3mqCxVJFRqxQo4OZKuwYMMvlN90clJ/F5LeNY6q5+AD8QuixQFBq
ydZB4V3WOHb/yqIkuOsA31K/AeT5AqdN62MX9E2MFalqfPZbIJ02sk/FT9+UsztUF8pfkB7En3Iz
d9+nTB4wAvQXTYNWw3nSwfAcRRgRuYQSZJWWPOhIPeESVigSSEVpDK4CTc7uTQySj2ZoKjgtgxfN
QYrj2uIJFH/zBZqWX8N7BXydArPVtmNEYm53hIzimSN3RdfnGuMsBNzIJoUNttQYTzeDIVRN2FZ9
dBAAnV2LJgIIIrRqB38EGmfRkLbfdaMRLk2/ACLnB8pDkAeoFFSDF1p6cSbBWPvnvDyOBdqPVElD
8eXN45QF4MKqSA6JmOBDkGHjPvq+uRMmEZB2KwVXMkBsB+ljZY9XnmF3yJkdFWCYkj2qXeM1ldnf
1Jo/XvoNoL65SKF1lUG4sUws28dqMPa+n26EYSquFRp5G3GspE06wfPgjCzcZujm6z41LDcc1N5W
41Y5dyovWdLpfn3p9S2aJGSdpO2nUw5uMaitVhIPFqoOHEuF2v7qzX5BShWSfAUVREW2op8vFKkW
AJpBf7gfFEwgdrXY4pFF+n3ITSjmnT5PdzjRh5+56aRDM5W0NqdAgi02FUN512ZYxyEwZkQKKhZ9
IR2meKjutSghsjSyLrnWRTgJyMz6vuh0VmA+S4oxfg1rwCM2BZnouS/CoAQZFXaiEwpVhY0rHo00
IURhRIq9mYPn0i+sL0ISW3dh0+mJLca93Np9ZiRfZdSZfkyj4KOBBmz3c0VNdT9gln0tJ12Hb7lu
CTg0JgZwzjOn7ptJ5tRF84ouMXVo2sSrWKJv/BRoXWwdEn1qN01VNV61WJXbQmUJ111tqLdESsJV
FsbzdaNwD5RNZn35+CneBDTIXyDYCQuY2hpE2VWMOCeQNztQ1QeQsdaO60oDU2wYdx+PsmqtLt+w
hfIcAQ0lPP5/nYOJAXQ0Lcryg++Xkl0Nnf7Jj4XeLQMRIx8MozPLA5Kpb30Z3RukWsfbIYPFE+GI
CvFn0ABXFucKeu+8O/RjfHFAFSwiP6taQYGGCSZGAw6mA7rCdVtoHv2oc0JCb+M5uiaqClwBGSrS
jTWSL0saKQQdURzSrG6uQl30b0wh0HfmkrSXU7Jviyr7JAWG6g0pFqjQQBQPuGmGSdWYeFAM8FlX
IByOiNzbgy9mO8DMikvr7MFs8GLtoNTscPXWdl2Th7setshVq8F/MWMcEmekeTwiDWhfvpKeie6X
PXpyUCzvxi0tUcam2GKttg+wVq0yGoxehwrmVaMDum9UkQJzov0eQo0txFBMHiU9dhE9jdU10M5s
UxUICIYabXxl+bHuGaWI8EysUNRO8XbOehyaLSwNnLKc6ouPt/CbzbIMj1rxIvJOpUxbReW6nhY+
tKbyQGAqOCNGCzdiGHVnyMMvKl7rCaW9sUQjENbpzp2evCh3i7ittdWhnLvQGVqIhGjBtrOXVHq4
hcPcbpB1Fh+CDPtvHDWuawUTN2TmhJ2cphNuwFNml2MiXYJ3lu05iYxfkWDFTjLjcp8TRYfc2NmC
pA8gBZbIZn88T8uKr14ACQMk0TDWY2fRjz7JkAQhy4U86qsDxnCoZmq1apuiFThao+1bwJm2DOfr
4yHf9DlI5snm/xoWofjV0oQKOGFLm6sDRomKLUeSvzPbWfEGaWSO0AuziWRJd5NUOrP933tZ9MgM
IoFFTGF9rLWy1aPvPNcHK8kk2/Rb07ebeU493FJLNxHVbl+Y8jm9/He2InNL0Y/mG2+7vjjEOlPF
RlLqA9LOrTONEVa601lNjLefNuk06ScyvgiKwMQ/XUipC9S2ZHMdghFVK2MMn9p2ifwH+CUfr9/b
WVTQIkNAj0uIPHAtS9oFTV/qoaYcgpxPy0KqCp/fZt5OQqY7ABVkVxOU4MymWWFsl/OELQqQne63
hPnNeqPKgdmJOszGQxyNhacKADf7LLYtH8fDdrhEa+8Kb5dDLVeb1ocuOfbaw4tnuI8ayccT8HZB
ya4piiMjxD5W1+ZEtdKokQIz9BC2NLak2Pg1Rl1xZpbf1EhwfaXJbCGSjXmUvm5fpYqYNW0YB8fa
qCxPl4vOLuQgchWovx5e68H245d6G7cT37xAAohuUMpZO2LAUjFRM2+NQxPp34sK0q5fwwVRw/vR
32sDDHCqTjng3yhPJCw55E2SVGc+0LcvjfQkHyg6vujaICJxuokpS5FmYlZzUPJFzhY37MuJ8ISu
QDFt48IQz9wS76bSKPUsWR4gCPx9TwfMcq4vbkvzEEbiBOkWCtW3HCzFXSPPWKzXtHQe1Gm24GUo
ozY7+F0N4QayqPqz5d7/7XIqtzJQRJQFEYBfPENWj1OlY29opXXQxwjyYCAIDuT7Xx+v9IuC/OmZ
TzMbCBLlNzrA3M2no0DcrtPIV7MjRB7wuEOfsa/MuN2V9YywPTYy7YU4hZK6bWGcDk5SIYdiZ01e
0EuNUFyvkVl4EktEPbE+DsfANdXBSnGyh1dlk67eimmhbciQk68wRQycAruSGjdMx0CwA90370jI
8i9lWOOZTm+kttwBwUxkZcbkLiYRuZXnvIYnmE4dSa8Q9RdyF4eA6hNf+EzaLOdOHDXWt0gVlEUT
xShzp9D0Eh51UgkPaj3LxwILHmpMVi4KdhP6yMThq9gFbi7GWrNp4giiX5lY1u0kV/Ho8A2i7x+W
xQPq4OLPj6f8nX2Gaw6ipkicAsekMXA65aHS601fteUxsJAUqyyo89asCKm9KCQ6amxljuanxQ5F
wkutn/pNEJfJsfLbc229t2cX4tWggpY+JXDVBaL0uiJaVEgWlFIZH0UjDa6wnyltUBz1ucPkbbLE
MOQoi40BMIN1XCRqjSjVKEceh8CId9BXzavA0IHJSnFCldBPdr4ZNV4EHPZB6gb0BTochT6e9LeH
CaA9VAMR8qUSgSbN6lX9VMcgVI+OolVb1zSzx+Mw1uJNVlgHZRoRdfnt8RbPZVBQXFTkaKu4pkQ2
PCnQHjhm8D5dcL79bpaXmwgC40YL0MP6eLy3AAvuYRFVawJdusGkRqcvSFovjE3EWo5F1u6mpu3R
BFQDD0y27jQ5tLVpxgIBxwrdRiMs3RS+qbiC38u2ahahMxpRvh/GtrkIgyB04TAqZx7xbai3PCHn
OJkUedt6SnIEFTqqYfHRlFgCrUZ2e2J4h1BP3bXJPEKb7qpjjn77mcV4Z5/TZcUXa0mWQc6tDnax
0qoYnaf4SJkq3A0EmRuqieca/u9cmia4UOrgZADEXevulB6Ko9qbOmACg9KVLrbShi7ptNEoym6D
LlI2ZW+gcpDo9adJ65JLlJsNNw9FxR1AbpzZ8cuCnx7s5DsG4A3K/2Bu1u6AlTRWtZDnyTHKrFsE
PH7pZnHQ/eCbb8Q3TdE/fbwB34acxIEqlHFkwUCgrpv3JoUQIyqK5DjMWnmlC4H2IJjzV8qW0pkX
W5LF1YuxxRHSA+xKVr5W920DX8uyRs6P2mx9TwKxRRHBSG/iAXp1LTWDJ/nKcJG1UuNGZqSfiffe
eU8yBmoBeAYi/Lu2iTE7s0CAuyqOCyXgMqsp+5WiXnlGpp3DHv6lsX36qmg9QmQARrJ02tciWnop
F/EM8ftY8omWO7GPFFc00TtVCugQXqkKCcpmuTJ8n7VJEbdI7BCXVbASHvMijbsrw0dKc4tmlpy5
5bzAgmXUjPaSWQV3k4TwBHLts7xR9CKlVREN9WGQhcLrxS5UPAEaxo0esRKuXOvio9QP6q84pVbR
w6BXL/UAM70x8dvyRetPp+hHNczOEUhdJBCICNygNqNvVoFAz9YYwP4NZMVPpowkD065kXo3Yp38
lAeJFTkTH6iX6UpdO21qDJ8UvHWHJdCYHvyQP2f3pPgPVh4rh5Q0o7Ot1K+OTSCiGczn6IYLju1S
hAuJwhmv1tiVqmHRq2hlqzv9kBp7FLCqa0PrNHODFEjY2yPeOsq1XuUZhmqUIHYTyhmivbQVqFxR
wbswuk6+DKhuHopK8H+RACcDtXv0YmyCi/7rLHX0nGYtSb2u6MQZ/JwxZjC0C/6LCGRmQJlvgRaI
3RyKW3j6Q+kERRt2jjgNBDRzO4UEmMVgbC2BZhOrQEsglpJpvq2DRPhWoY/ZOrkq9R0AogouH42m
yXSHAqvMh0JTEGem3xYC665SdSGKR4mn5375ZdZ8XfamngQTUbjU1++EqqBHUjaxjIaCJXaQrK0y
yd1GCXXfxbspHZEtqvMvnNRwwjp5xGjH7CWh9QpqUabdDtV05eeB9YShrfHk92p2PU0BfGDTqgvd
0wQsFm1xyGbVTnLZj9xO1aKLCOkzYKaZGh25IyAX9alZkK8ZvXKDuj2UMANuOYZLnZp/Q40l3rQF
FWpxHBuPI0C7DGohOsyW1DpQuUdXnlUtcMbQnydXHsYbPj6xvNWbpFZsoPFq7kaFkdTOnNXRAxpr
6V7G+6B1c30OLsM5z66BOk2PMSVU5IvnMTN3sdbNiAsJ6DvbQTdJm0bKs2dTQ53LHqmpH2rLR5xG
RILvvuXD+9YlvvGt7MzqTmin9LlDieRTreoRMOFALa5GsZItV9Cb4Klqm+ALLUtEDMwyF+9QOZAK
u2mio4oE1FZCTgwDZgUoH6pDZvbZKFTUNvQp3ILbDztblXE4oDYhRplTNeX0uZjI5pmiZNadOlTR
VQnkXL+crIV8PhLXfImbsnooEln8XjW1VXP3R/VDVS/KEnVDkI52XK9dW21Ut05szuGmVHUhR9xD
9Wrk74+TrPY3pRQNgi0gt1zeRtKMhJUGtIwR9CH6niOxchvMefCUR3rHty/oSnqZJotGY2/d9rmp
f/XphqNSrAkSRQhhHr/TRSVnh/SP/IweKLFbp6luUcqSCvSAhKTX7QCVkp+VabVXyILIOxN3h62J
RZ6DfEzgDn2ETMQg6j/D2sxzYKOd8kVU5uGW5WDnBRTdNA/adRPaBcIWnyN+Dy08sUCjKUr17jCP
hPkHWMzS4DStNf8cpUS67Uwr/RnIViHYqV6WeytIjYPoN/OToY0qXTZUUJ0279PtFBiBF6hKTom2
KudfvabbTSbc9LF1YYnZtEtUv/mp06tw8SNfBKfC+EsAx65y2NgoBymtqVwLAZkN+HG/uswStRVJ
76KaJp8poZQ0Br3SLlIR4i+5r/w7orVhH/jC9DmTKhRqEG4IFvsrnXCS+hxlpLCanmPTQkMiqDrV
Z8o59ctCHgUUFRSZJfPTCAEj7KJEm/glDlx1Zu9xxkVyYHNOxvc5rg6fxCFGwo61y010+Vr1Sy1p
/nSmfPM2ELTQweUSpez2wkg4DVXbuBWkKpmqo4+c5mXQaLJTmLgBsXQ+msaC5XZDP+26QDsXlb9U
Y1YXKk6i5Ox0JXUsK1cZTz3qShJMaXdENKCPsXWU5V2ooqSTdLI2uGKBlSWl2TZFfWiaKNOWQzwN
aJhlqDLmTXOLFGJyLauxnNqDRqlJRH3rkbsOYQKjMfpNPkiBalNbrYttmmntrcUxbbhMCCS0dqij
Y4p6+eRg5ML+k4wotSl6w7gNzVEX2N9oHzpobSF33/pScN/pqd6fKay8BaQx65SnyYgA9JKArnIF
VUXPD/+H+ijLpW+jt6PfD636mFlKfYO4l+gVdYGyTpVH2xjmoouMzugMmZF6xCN8B7rRgiJolU/q
0HN9plMKqRCBI3gE8g0ee/22BDiPmGUse4M6mxeIpZUP1G2CS5X68pl48G1EttRqFBhYiK9r9OVO
txMq5fo4IR9y7GdmM5kKFBRDFG46dGnOzNzbROL1UG+CXAsxLTCbRn2cujBAim3QXKQ9zrHr33mh
Rd6eVgX1PtoJy1O8AiqNohpOuajlR8SPHofe6m4D06wcpFC1M9Wfd94HgNAiiv0CVF63gEpg8V0Q
6cWxbkcDGwBCWC1R0zMFgHdGIYJ9kfJdTFDWmUjkx2aFsC0MspErrk19Yidd+l0aA9Q6XQNuQoWC
E4wv/HTWJlHw6VD31eeEm8IpOuSfyhbQxcdpzksS9/oEYQQmS1UomNFRom9wOsxctAiPyn7/ubC/
u6i52bNdOIZT2r9CL3fOAijWe2E93KpWpOtl5I86w4mOZssOoZoTeYLHWc5YsXeJ0vPm4zdcV0qW
ESnoL4oE7AsOy9MXJBAAS6MGw2e9tG5bhcgcK+KnNOmeF+PJj8da74z1WPLpWH5spSgyCf3nPvuk
aj/QVv3457+gn9ar9fplVmUYWRqoIo5M35VlVzYCkW7n9e7Fk+ogVmpLzkPobDnaXHmDjqIr2mcI
wuuSANkbFlWkiZyzIrykNT4JKkih57IyHpMqFyXHT4qJMt9koshcoiN5KSUlkLIyj1vRS4pILgGT
TWg6aqOYqh45g3abis2cex/Pi7S6gl+ei/OFWJhGpfEG2SnWUegLRTUd/Swav3ZS29mJRiprCOF8
0VWqjx6x4j8YRYRwjW61F22BaGGAqO3tlJf6prPq+raq+vtBatJP7bTIgFciQghqkjx8/KyrPfLy
qIr60mGSYEy8CAu8Og1n8kuiOn08oq0uuN1UgSgZSS0/HmW16/mUwbJziSwadjg2rlXkG7VXhKzv
jONErH0fZRgVJmXTOQllt52vD+Vf58j/51j/G8ILr6b+DdP13/9X+vyHE9Z4uGaPzQnbevmLf5Nc
Re1PKle0PuCasDuXwsdfZGvuwz+prdFlp5EP/mWhYf+Tay3+CSNh6ZpAclWBxfDz/kFylcQ/l5/F
t0ileyFwy79Dcl2zSHTOQJpS3AEIhS+0UEZ6fUVbyhwkKGdJu6pslEs5TeoB7XKEsNyyxJM8shBN
zPm26o0UK9VGxc5WQnf0MeuV4RMS4mZhS434FBtxeYFj8t0YKJNDQ/oBzVAhdvo2rm+qEJ2oPvDn
H301So5WSlOE8uGUX5BhXBf9kPwFpvytPfk/u6atH1NEtP+wu/r5sfuj+PXHvn1sWa/oR/Pflh/2
A3XqOgrC9oXO/B+/2j7jY8SffEz/eFl272fUrv/Cyd9v/sfLbwfPxfLnT37h5S3qxPfdcz09PDdd
+tdYf//J/9vf/OP55accpvL5v//bj6LL2+WnYVuUv953yxX+nzOzt91jtv7Tf29SVYXbDwUbgMKy
D3QCz783Kb+DbZ1KfLC4cbA5/t6ikvKnjjsbfXlajHhFLI3rv3covwVMEj4QTWQKtuCtfmeDvri8
vbr4gGrxiRCi8HA0yvnJpxs04LwTZfRmbwfKXwcoNN3OB27yJPVsvsWkIP8S6UZo7egKpRfDPFDB
LEYl8Kw41rCi50jfRfJ1hNv16FVtEjxkliU8KOIU3caZJX8BdxcdJK3xvwfYX3lFSaGrqxK0+UU6
VliwOhrSAcdAGDsU7nvhAeqA4kajPx7R5oxnwNBK8imkof0DdfmNmfTtfTTSRbblWkVZkwIEXYkB
V6rLTC7HZlO04Gih6VWfgN5QinpZ1N/a+9fRj7poil9vNu3Jnr8tn/N9Wz8/t9eP5f8D29tk+/3n
2/vwXNfPzR+Pf332/Ntz+8dj3j7WP9qo6vj1L7yE/v1/P0bN88lhvfzUvz4Dw/hz6dODwjYoxytw
Hf/xGSjWn9yo8I3o1IPRoD3wzw9BkCTOYxolALOQwJCob//zSxBU5DQA3OGtx1VsaL/zHSzR+KvP
gD4T2AV+kgZ8AgDFmksfR9OI5l4QOooWNodEMZLbdpb0x15U/Q0akjX110T0Xs3g3V8//jWBf/3x
UVfgI174H4CfF77zEmy8ClloxPnpqALcImp2q+5GQvzReKqtT3P8oMa509f3jfxQtdS7i9oOLNwP
4kOV79UocfvhW6cBywXekNVPC4KF8qud9DvZv0iN8SIL+wu9u8+bftP7sTOogRPFn7gpKsn0ckqB
GAbYVjJ7KnDxqcu3fShRgq4QStjKwOta1M0+ft11MPnmdVcpkVJXxZIzxY6xN6+jmwpWCyVxV9gU
Tn1besp9+rnm/nNk2zqTP6zC2Dcjr7KjYZwFEQM7Cjl6t+g9D7d+/TWQYo/SxS/K5Bdq8+vMy64C
xTdDrqoNAAvGLFMYsrxovE3lbVqyQKgmG23r74oL3c42+4+HfLOHT3fTm8S2KAaSXkYMLyIvvZ0d
dTOcyVPeHQI7W9pqRF0kKqcbVur6WWplAo/R+DGbkadrdwhqOkXxOYu/ffw2a5TkXxP4aqzVbkk1
jvw+ZqzghgJu+dPcVsd6N14V2+FrfhM8B5fyLYBt9Sq/D7dBaysHFEGHLx8/xRqDsTwFJHPKBAtH
hdt29RRIJ3V1HFNrawRPkVzcCkN7Rht58nDyCbloJJvC6MeDvrN1TsZc7dZMoonWygljKonX4xWY
t3SpKHhj2ZKcs/BcAwJ4Q4M2KbKClEOAjq2Rho0JnBO9/9xBJhVyM76h94Fl+ptkCnWX7E7ZdaAE
NjldwWusEhpXAanyOFV1t2sqpboqs6a7BSwl3wqRmTxPia7+3q7jeASkCLiJw5JyJFXZ1a6jL8D5
FwnUn0O0urG6ci0r8q8UuFKO6QuR6we1dubIWKWTpAeLqw3D0hyHzLGO3EUps1JJBpzYoQgPcTIg
RBfNaPfxUi+nwKt7B3gi77QYZC1QB1KF1QeVTtjxRPhT7XRzkijoFnrX2jFUtEMt0qmix2Fc1Zk0
YUxQ6yjJiDP6KB8/whokSQZEiIf0HHBBaogAvFfTW1o9LmSWtJPN0vQ0KcU0pR7KnRrB88F2tfDm
oPwe6jVQfZyMrhD6LTdJJJGICK1/2cO2OMPWWh0zuKQtzTrqSswLK7+e+7mw2jxognLT4i5gC9Fc
XcVlVV2otfmsRMawa0N6wGemgUDi9VIsg3IP62hKoMXAP6tpKGiVt0IeMug0Zvsy68RN1FnJ0ZDj
ZBcqSg1dL5xmVw2wdEG7GIs4jFibeoLK0MNX6qQkPzMPa42QxS6Ojwm5ZGzxVDLc1enT040shmqu
NqFkoPef4Yjj0wt1qqT2N6JvorKbXlpFVDhSMPVua1X6GX7oujIFa45jQSQTJh8Gm7VWC9Nmv5KE
uoKOzhZB2nDIJXZFinsVXi1F+JDrsTxsTOQDpi0hnvjVD+vq0RCzQt9Y+UCrKRwRSTyzWESRp4v1
kvMD6oAPzD9rzCNlx0boK7nfgKccxs2sW/NDnKfRLtea7MHQCFqBqPWl5CrBNP5os0gz3dRQJjia
qA/cmVkGmHuQDUAMRjXPxwhvnuhMrWh9tC7X5CKkKOuLIga2latSMzUkLAGMXN9xBvifxrTOvuIa
RtstC3RH6GkeJ4rU2KYRiLYWIxxbTUPhNWZLZ2KSO0f1VRMqt3bHF5dsx6DtzkCt3qzu8oQYMtJL
X5AjVCpOv/1kQoyyAw61y/3JwCEj1yVPqhpA/XhC2SCuhssCmMyuiOqe5a0zLw6oSYaqjy+CMQ2b
j9d1vazL41BLXrRQkFuhbnP6OGWltC10IX0Xq0bF9RdmXuKTMXZwBs9csu8MReWI0ialeQoza6kS
sdW6KGsDY2dBHhPruXUHpTaw6hHPjbQ+YNkGkkH1h9AWtBhgq/X9Be1rrLTE3011/GOyonjbZlLo
ykqe2FGaqweIANVjpyDpq7cJ1msx2BagaKYzjAnMzKEqznzVL7SnV/fOyyMZL1AhBF0XjZvTiR7w
ODXxLfJ3ftvGP/ElV++tTrsQg1RwYiUpthzyxVUattYmF2r5KIFBsYd4bvGYioAIwbi4anQ8sGyj
N1tEQ9r8MpmbbIuVTvxQcR17Uj+f4+e8XTM4EcpSJgcuKYJ4On3qlOvLlJvI33W9MX+KIguzsa4S
d6kvTue+3aV9sZoh0KhwehUOQJTqlvjgVW6mJYEFnlqzdkWpdgezjoN4ExpWucOKSsJS2mqD75qZ
Nc+hr+CTAhBnV6DTnKNWFWum8/F3sQ6Gl/VaDs8FY28ZJufe6dPQneC/97K/a7u62heDn9yryPDf
lyHVEazkVEBKkQaNzGm1XviZ82lFdqmWqjebotBs2jluj4VWauZFPwhNhTsMxlBOiINWsunbXvnU
9XWMWXysgSdeUDJbfDBJAesynn/3VltehhYs8oKUZVHmWwU9YFIqaKa8jN+GxgY2E6Yrg9/usJDp
PC1L802GfofXGLPutfWMXamMP8/HM/rOViLhXhi+cEOop60+AL2JjdlEDX2HzG6/icp03vp9ql9l
cqKcWbzl817tJKI7ODwcbQbdndWujcVeNzFNEXYhkDi3Q/bBpdTQePE0mu6oImOWNFittYVxjkS0
ii6XXQM7g6ojlrsKgf6yx1/t4dTMhykGfrbLp7zZCWL0WJQZfmbVzCkPu9uFyCV6WH3iDoqvxW+f
sKhMEdwSQcsiQN7Vno1qTCPMOQ4uyiLQPvndJN7l7D3EacHYfLya64BxedHXQ61Wc2zDTDSTILjg
kzV3lRhqFxB/0s1EVOf26D+4hZQmZ46Id7YQISp1WIDbGi3v1TbOlJ7ro0uCixZTOa9thC8Gn/4N
gOHyzEjvvh6sKbQKIZ2Qhp6uYx/Kcmti/3ehk5W4IOFhABjRN2Pu/Ut0p9W9Js7fP57Rty/H0Scx
reRAFKiWmvXrraPGQzoFTOlFklrlxkitetOIHYYxYmadyYHefh/LUHyDyMewX9cSJJAxcFFs2SdN
jMaSLeooTJfRjPffoCm5Z9bgADK8eGxUg8685duJhWkAQpe6I+VFxj59y3FOIVFUTKwSmvmFYIIL
SeV+vKmhO7hKVPquOM7ZuaDr7dXCB6HBSVqWk0NwFRbGsYlsz2QGF2B1x5ER5bolLJ1hdVbzkF0Y
WUBhwyyDur8wZR+a54RVFrW/PPgGru5cBWANduKYoOhq6YsSucg5sab2cESP+QzabVeZeuEOapPt
wprwUw+rBtYh5IsmrzVXTuHPWU084XJJbqYHQrf1DbGy+z7177MkQZkhlIrdQD/0soqH6WtmxDWO
92LjZaOiXwHwKO9S1ewujDxJLtJ8Gt2UrOuinYLsThqB2LYT4EBRiSQvHvrqcpzM1AFfZlx8vLvf
rjvHIfCEJaVCFmXNRhzUqIDtI1q7sQvdWr6ZaxnhjK95dQMC+swx+M5YS7BCUEseoANmW+0xGGh1
VufBRfR/qDuvJUmRbks/EcfQ4hYIlTIyS2XWDVYScLR04I3mOebF5qN6fjsVETkZ1udurtq6q60g
wHHfe+0lCGG8bwbvxdFi9VarbURIdf6xW4j4ef/nXfSNa7+BGh3ylIPunYP29JpprvdL3HvxIRbR
z1oz4r3dY5u5blSPizp0+8EhGjX3vCx0iQ+4i/AoufKI193v9NTjFtj5adQ0Cz312S1UaSP6RVfY
QNxq9EHZvilDE4f2vOgbW2bXLKgu9yuDgwb0CktjfvX5l1ySdW7UCFIORN8ONyRvN/fLpI+EKc39
4/tP9/JUXacFf7RwGj6h51r/uZ8Hhv9lcphc+yauotYXTuGEptnlu46nSf0eRR9sVdohWWLiSot0
jkjyta6wFNsWE0J6tnNV2Jq2ooyQtzlWCWIo59Q9NLGBLz+svID1vuy7uVC+d2OubdwqWh7LSmGG
N8K7e/85XC7s1X0RCYuKUh5wdP3zv6oLNxdWMaFdP5Swp+y8mUKtUJbXIZfGfZsY6hgIgsnfv+Za
M5yuqvWamNDCvFilYmfHUtQK2S0AYQdIxOkm0kRyT8kqr6zdy8VkapZmUKsxsEWIdrZBD547KGXj
pgcJvW6DI4O+N7CE8pNF7a9gm28spvUJgq8AMsJMOyuSvNaQJqoUIuaqbrwZI+tjrtrZLYnw6l6j
jQoYb+Z3olZtv2Km/4+POnNIJuDHfx7c3xOoy4+UH0ptiBUZZQXj0NNXCJ0aOrRbi0PZTflmIqJu
20T4BE2VcVhGp7vy5fzRW5+/PqpRUBG2XzDHs03B7Hs5zFMlDoJc01DahPGhOog3c5TEe1G6ykM0
pN0NzjRiy2mFw47bJ/uk70fEKi1UdpWEMzGk6Xd1aOfVEtPZz70VhZS00SaSlrjVltEMhloM/M8i
3mFlNN1Hi+IGEfjrN4vpsWF3/af3l+UbGy4Pkn2WOeVKRjkfE8SZhutM2YkDY0/MOly72Lh6A8Uf
DcROOO0txlrqDbK5IYS/W2ymdFavFIlvPlzIjZxrdIqrtcTpy+wUOWhY1mWHKdIwHwfdDmt9MrD8
67TPWPeKR6WZebnJVJl7y8GiQS8t90XTxnmnjm6y16vmleDWZdMlNq5gti0DO7asvasY3p2CWXvo
UF/flBrN5thYDCAVpD8UKvKbwd9bOEa56+xFvUIDf2ufsS0sXNbdhnL7bJFixEraLXFvB6mZCD5q
rdwszZxsyH0zQr2LmhZi3Pzt/Tf61hbgok/D98E0MTde//yvzc3UcK6xwEYOjT1YvlpNFTCvNEKv
ta4Zhb/xEYK+w6X0QHlRjK1//tel0rgbNNG3rB2l0vyUUO7bIVbzrW5M0y6jEL/SLL2xh0J54uPj
0IVe4p7tbl7V4lRAA3zQOs0ODRM9QWI17ZXleFnVkxtMgA/7NbN+dpjTX6UsTg0RYxGHSNojqhky
H+EOwWXP6bdxePceFF1WId9NdKW+fvP3gd87q+sPM/2z59nHYqyF7opDp7nDvaYp1WdZee3x/QXy
1ltjFkUZz7pkLzsr62Y0bYAbClvZ5GmbKlYjBE6jslccJXuycf26cvK9fT1oAnQra09/dtqi+y9a
TMHEYUzFhqzNimzeIQ4YjGG+0l8bQb719igyGHhSUjH9Otuoyac2Ys/hak6nFbeJJOe3t8plP2WY
KGozUrjpBVPia1aRb/5IpmArXw8u57n62mPe00alJQ5JrSc7IZxmG2s5CbLRrNw7qWo9/Q9eIvyq
9XLYvJ2P3/qmNL1iTLKDVWv4iC15iWUVr056QJlYCntXPr03Tnt9DXGxGaHzVZwfE3jrVW5KDvEB
nFMJpDaI/dRRNva25xwU1aw23qxVYKwe8mNVSa4UG29satTjKh3eCvki6Tj9JkVUklA/2dkBnaL0
o8GaHibRfp0Gu9+//2DfvhJLx1zjZphjnV4pYXLtZU2SHzRcRzZx6rX7NmVWTrpnduVzf+vs1Zld
4q0CjL+6U5xeC0e6SevAnQ+Jimg0M5bmMJOrum2IBjygOasP8VS697JaCP21zO7FQvW1ef/3vjFI
gbkEyY+qEST2QjBUY0FTRtosDuqaLazaHWeqoUTEgnkLuPGobXKn0Pas/TgQJSkGsW0kLIOo3nuF
Mu7evx10Ovzo00oLzjxzXdQUKKgu3HKxuMAMrVmUfSoaTfN7J6l+F72pPTpEpy47aE0zYvo6M3/m
LfrYnW1G8g5fQuu16+sJcNnWPtjl1N73U0vwsEYC6xehOOONhZTn82zKTPXnus+PiPRS5I5ZMmP7
NMYgFtnr2JfPgBrD41Avg7tlwFn8itJSThsYetYrJNbOZRsRIY0jUcX18qwPWv6A02S3iSgqngvT
rI+KseYtl5IIOEjnKoT4xqQwDZvIJv0sjSXR71im9eFol1CbzCR2p1AqRgcGz3g296OO7NZBNDU1
j5Xh+5OJzuWiVp//qND5f8YjixO3mAb5HdvJ/N5V8+SLqSx2EuB0ydDZlga6p8FhNJ8MVaGHqFbt
O9wK6/up0XsRGmIqXvSO3bBt48neMWzk3uYpHnAANZNuo7mR960hnutzsSiWE2rIhy0fEq3yoee2
Ewxy4kILl7TQXgu1jD8MU5W6vtLbmYPrbJ9+UKyqVnYM29zJX4a4IrdVWHfSrX/JVHyOHcVByEjk
+UvTp+W012dmrg8A7PJ7o7r5hthv2/ABhwUqa+EY+/V5O4/FhO0eXqvxcOuC65Q4hlKD/XEb7TZG
m85fYFpm351EH/uNzUnzalaOjMOit+dX9LW2c8PA28Rdm1TMh3qZk29WlkbeoVUc7aC0LSa9AqL8
w9JXned7BeHLftukbbQrrcr9keKmzuvLKwg+ij1E995ktx+iTDJbIZtl1hBnRgviwqF0OOoUgdGO
knrLB7TBjEyHqHKzTdY7I0G5yVh+Kox6qna4FfV7M6mqZ1xr7cOSWCBMwlbvySCqnx23BeSOhoaB
gzOO41NdLo0ISAbPeh/RpYaS84+/ZT6Iu0Vt1aPNS0egTLJf6duKkk3+bEs12eHgFu8Hu4GMHRXz
4IZaZ99Xsz39KBt0VEFvOtHox7Lpm7DSVZyCM6tQfyZLhF7cXBYVpfwQ1y+6rMfvcYdrJdQ7pxF+
16r1q2Gl1S/PzPsPhrUM39Dzasitu4nwgX6uuZNYikfRx7MVdLNlfbfQC6pBNDUYxOjweSTLMIH6
N1ntB6i2LlhiBAuRDDiLNL+OlPVgZgv6lolMio0CP+hFzxyxSwEfDd9wsXkN4nT9e3KRD6uZUGke
VFlp3y3A0mwXyck9MlyKEYdnlYnvHC1N6PWJ+Tk1HfembDD4DPJUG6IAnfeY+qlull89CbbqY4tg
DeC7c0xmop4bNwnHR8WEt5nJOm8yw9qYnMovDhrlxE+8mi/JTBlRBYOatPF2KId53uTY8hm+nBeS
czEXyo+FUXZH8sjn0jcmJw7ZBtofVTcVXxRDmAfsWzBRVBM4nfDtx+7gycn4jGnp+FMCAcPjSuMx
JpI+i7qgyzSXCIFIwahRJvnw2krVywIDtsfXWBhl6+tycZstTiLRDymG/rOcc9xO8dDBciE2iEAP
uG/SuhPIpiZAsjk3B28Q/We8Gwlql01U+G7TTpA6i956Fupi0HTjCUifW7bTMTFl/THtVg8AfWDp
boe20H8l7WL9VCOaH3+p4/nYijZR4BGIHrlXO1os9bQmopwR+hgslrFgHLvM8TcJ3LagKUpH5iBj
n92NIpu+j7gbfXdmTepErcMxIZ9X9cbQyNbU+06SptJVDJBu6Y5wUhicidgQGYOQSxufng1fHhJv
OQ9ZwLA+fyrUpv9BXNRtv6Rf1MUyhy2OAXFHQ4PL3CFz2loNa0U2YQHrVIYRLDdJ8PFUtyFroUqO
dWISgaM1Trmv9GWMbzolcZyQiZXyNCyGLTapWNrnLh2SZ88dve+Sh/kxLrq7wvK+0DpiYWcPHDYB
ttwuVNhyuCNSb5k3ggX8Wg8jXtfsWd6LmsfKQm9LfGpQlEW0bFx0velmyNL0o8iN+DXTmuQzf327
hop7vKclm6ObJR49x08VPhYE/m71uzLx7iVBXik+FfAhP+GN3GA4NeaT7Wsw3+vQU9DFk0hPLeIn
nTXHHFmG9ezOA7rfqdbv8iYzWduTYhV+OfRKu3Gl18Z+Y0URiynJ8pQ10Xu4IDAcwRYjwy4U50HM
Kxzqq6XoRhSZTdInoB7FQBywJ2PCkdzJO/Rdpb2OY9ztZCxH18ehtNCCKlbkLYvZYHhv1M4YloOs
69CuVm1nblT9Qz94EITn0q5ei6bpHmsKxCHApmoafTsBcA50JStUX9YxJFC9GbUXJbHce7devP9r
afevCPf/31Hpqcb+31T6FZcr//f/6tJff5Hm/5aOrBXsP5x5BX3Sf0ERXPUZjKgwoATU+U+apGWi
fVpRSqarTOrWPK7/KJyc/4LBRkFMKeqsPlYG9fd/FE6681+rw5GzEt3oBXhb/4Y4f4Y6gXlRo63a
ERzcV3rCOWWnF5NGkpWc72U6RNumJni7Z098dEe3hLQox/th6vHa0XqX6t9YboayKje6muWhbDG6
ElY9hUbeMdM0E3Wr2Iy+hiUvbhqb0dLEPv8xLVC8i3L53E7Dp2ZOv0kxDR+jbDB3qkUANp9YcqVR
O2sq+FnMTQDZsRVEq2Ag3jttKrC69araATvMa3TpjTeqX+uRiWS7UIutN7r6QsVdmhxXK4+burma
pXQ2luMWuAMmhAjR8B6lwTnroezU9oRRa+r9kozbF7eZy2PZEEOzHzNlU7rttGVkpiYhecnxixaJ
pA5G7EnZfLXqSciyqv3KplKHWeAt+yLDodqHnlS+DJUlfjBuLh6h+gw3Eg6Y5oN0i8NkcBog7RQH
2+rMuxbGPvVm5XWMxwZB9kHT5cLX9Nyjbu8V4QRM+P2/PoY3MOkzH+k/vxvdHdbrDCNXus8Zjtk2
CbYqHI73bOvGMzYIaOQYHCt4WZpd81tLE93GGCaXWwBtczUyicybydIeMeLxfE0uHWLrGUK6owrj
2gDijMy13t3qC8eSt+itPDSEpwtDZCliZKnp9wKC/LcyT/Lcd7os2lnNbL4ambTmDfYy8aOI6+km
H5ncBqauTL7dUaEGCgYWFebYWXQFyj9Fvdb7ogVehboqLTezvzNUr8PZ0M7aTt63qfjaM81lMRBI
/f67+RP3+N9t5Z+r0FdijczMGB3PH5fIv7BK5hPMJJRmuceraApaeF8sP4Vvl2CxrGn6GwwYll/E
mSkbhiX26Be50kLn6YuPRV7FacApk9s8ixEPbBVbN9gMeuZHhaHsjH4ZP/YYpnBGeniPAVHiXKrN
/cZJSvepgIZaBprlfZutCocdshVVCmYtNT+Yk1t8dYr2a2qNWFUlaUFBH3UJ9XLZhjJPLYh2iMn0
sHMkF8Zk5ScLDyG3qefX/AXeWL9sG2y9KyEFPOCcq9UuEveLZFLvjaHqqaxn0/WtubRabhbvW6VK
u21kj1uzE7UdOMvgfGDSXjBlx9kHU8uPWGq0Iv/5/qs7mxuurw7QkNUBgI4lKjDU6cLtug5Lqtqb
78t67AKaK/0+m6nbI90YDoXEkkpRpDwsCEY/L0vV4ElnMV3Js+Llyp2sG9fpIvI4NjAWwdqFKQTK
rRPAW1vMWJS1ot4rBKyEfZRbq82MwUsSnTmEXofZt4grYrxWkeBXTD0Yz1cdDzCbaIY3mc23ROTC
ZF/BrE/hR5AjljaWm7A1adIYXJ/tuL2R93HeR+OTk5Xfap3HRDhOFjAlNOhx9CtTxvMvlquRyAKW
yzZCWq939hiUyZpaE8nOE51d82pOebItRHstt+ziJMNZgBIB92MwTnXdJE6ftqLoVsbkXXua1c7w
8Y1RSKcoktslogudR9H5amF8rZ0Is15kFV8FrfoVOOoPYf/vN849rMXIqt2wUNKcM0wWcl3ijsbt
aZi8aed0Zb2V+FtvHJ1VmDjuA3U1ETq22DsRlmOWN0b3jps9FPy9fhV5TuOrBq1+ZJKDdmU1Ulyd
rEa0d9h7wykFdnag/p+BoovorEHPo/zJK7F6snuTTadIOz+Z10wK0aiBnTXVpk5o1DAzozXWBmuT
5TCgRzH3V5bgKUK8LkHuZkX4Kds8hL9ni8KMy2kqVCN/0got31nMgehnO4RH4QN5yfYHqyCHyDIi
9dorWs+t01d0euH12/hrZzf1ckAFouZPkyxa36g7dTOpeJw1RYkBU0OqcVoS6zA72P4MddoGqVFu
XeHFV5DjM9I8TwD3VdYpwxuKUx318+mNYGtvTuWkJE9O3SZ+RFUc1lPZ76PBqJ5KUVZhnGDcUjLZ
BdF4raz+tSut7dTa/SfIAc6R+TBmQ8u0bGner421Lj8nbg/aBxMYhnVQo87O/0HxjB5nzPTJYAJE
KozTPklj2VuTHd9qQrLJt+rwIETv3drjYG21uI6vrJF1RZ68qtWfFl9VbJmo4i/4s25aisSoZPoE
ivvASFd9NuO52jCZjg5dD9pbDVHy4DZO/a9mXv+8GtsgtJYZN942f57NX2tE5z/HxRJx4QY3ZGNg
eSRFlqIDcpKtncf5lbXwZ4h28Uuhu3Dek2GOFfLpWphzAWaN/u7JwgAmQMcqmcdGFu5lhX1Ie4CQ
umv1TTFgdCbtqQ9auvCdVMvFH5RGuZlU+bURcAHmtik31ijLwNTiJlRFZYayjuavXVIg5pn6z3Zb
a1tA+fgK2/niTFlfFuXiyhhayYbr9vPXMxuZeixtOqRP+jDgyMN4Ikxz8QIkofgaOPeVCm19IhdP
jKk15xjTO8Qdp5dzJxUAHVrjU5M4H6Muw2KrcJOtuiTfK+HdQRKarm2g6wd5esmV3gYFiEZpHX2s
W9pfvxDYFwab6qVPwiIJNY/0F7XtooME3G4GcIQldfptm1WANg+eVT2kMu3vqn7YtTitbHS/U3jy
72/qlw+d0S89ARoBtDcXI+AydsZEgS76pHUTEZmV81nXx6cFemK4REip37/aG1sWs0qoCatEiwzC
c77QMtZZP8x9+lQqi5UHrRSmEShWrKtg2Uv70yy1o0P8DKwtapxcb0sf5zG3C9SOWcyYKipBcbil
guh+ciMr/8bjtq4m2q4F3tl7IqoDiefKB4c/dVbdUHgXTSoX8aRTbj8yNFs+9aNMDomXD01Q1gaB
dGZeEU40uDmlNUqPbFM5fGuhZgvjg8Ql9UHz8vyHGzdDiToIZDfr7MGEhVEa92VvNXexrcxPZW7p
L+8/47N4tXXvYcNbqUNwFgjhWNGOv1eZQ/IXtX4ZP0EbXfyocRuIWfmyL71FD9JBgwqSlzpjjJQp
TQZIPUvjdu7m+cWONG8/Sx2JXpXtW7Q4/moMH6oamFmtTiGQloPbYSZvdPDJYFL6oOvwtE/ZTz1y
v0KztWEfj5YZ0Pr+imGx31jtM+aH2YfI8vBiMrMpbIj4mrJef0hAcAMjm+q9bAp325R2Hsy9px/0
XPQ7d6ADufJsLl8sHx4YBSgM/lHnbFZlztTYQeJ+nOt48PWiq8PSWtIrc9YzL5t/3gANDaIpDPSo
kM9OPi/utEpDuvbUOc0cmlbtHHTcg8OMsyhsBy3GGb/pN52iLR/gdxlB16QDwgL5ERbUco/8rLrJ
vZxholl/053i05B5q+Oh+dGep9dIFglC02Kjdo3cMVwjzlQH3DFHXknTFs2VQ3Qte8++BrattVeG
puGQS3m6nlx1mDH50JSj0WUK7Gs9P3pLIn68/2reKBfYhxCW4gJkWi58+tPL4MwHyqTaxTFN+bCi
0aGojSe6Y6N8NLv+UURIYGREkoxbqJidW8WV8+eP79XpD+UO+IEoEXEzosI9vQO1h+QxzVZxbEbn
Y1rvHOsBBzzf+S7MZNP0DjqbDNbcxpPztp2nO6PxdnIa7uvkd6ynGAJ7V5CKP7/54o5c0B0878FR
zl0EliaPlFidiiMcZWNvRKBPWBbp20WYeSCzsrhlSKR+HJumYNPpSvTv9hKo0ViFqtvPG2PKRmyN
F/FT6WAPwXYt/Di2hk2tIdLS4sz912tlPUzW6ExYImCcZzun40iTuZdZHEdMuDezhMaUetm1Y+Ty
HOX9IDTDyQzCzQU7I1fhL8yWURzdZOx22SDjINeMLowYMF7ZMS7PR0xT1vLaW/OyvfM1kYyprcJu
EUfmznGozz2GsFFBTiliZ6zM1Gtv/I2f9t/XI0niDHvAB1W0o52S05G7h9Qd2QOM/rbLPExVtU1t
JPelW9/kRh0QB8SAZd+M5U6SteGOzU08XakOLnosBnEo76Fu85xByvTTL4KRW99Oc5sf6yxK/Jrh
N8TCZEfoLxxIO6NGRHLgU+ZbgVCmaHNlS3jr8uTjkRW3onV0w6eXt9qxzBtrEsfUNJed7bTMveGr
3DuGvEkUQW6tohv30lQGIhe0wdsbs3wgcSu+K8cuW/Xw5XwzZ622j1VG62WkT3ulnmNsmkV612vR
x/dv+LLdcKBGrcFN2FkCuZ69vKq2UTgCoh27hREtb7AI7FFYYUk6ThDn5bLtHOWxcqtraOMbmyfQ
Bbz+ldkPdnCeLuTkpWR9RMkRAG/eyiJ9Hl1z+TSO+k/8tZcvvebVvtGqRiDwg/ABkorg/d9+uXC5
gz8k/7W0I7Dg9F3pzYQZ4LgkR6/rnsu61Y9tp8MPK8vyylO+AJZx8uVgpcjh19JinlPbZyFkUw/M
Qb2p2gunxk3YzYz7Qam6W6foHrC5tx8SRri1woQEaVLcEp8DYP8wzJVz5Xe/8c5xs6B6pqig9zpn
b+rSsZfBmNOjsXiKH/VZ9+DamfWkE9WQtt2+tcvig1rk4uv7z/vyVKaIAfpYCz1o1OepCSQ5NY2j
d+KoRZa1wyrcCjx99K7s55fbH29zhRdAxdCdnftLVB3hy5lRJkfRTuPBEzEh1ElWbxbb/NBp12ys
31hDKz9t9X7j9CVq7XQNmY2dIY+uBK763se8bLPtvIBfAiRc0y1cNn+0yS5Zo2jocRs4nwFgAiWn
LsvFcZTazwotFREXevs5dvMf+dyrPyFCOld2s7d+HBeF975acMH2Pf1xVZMWuhRKesS/ULmzje4z
umlln9vqr/dXxhvvDESdgaYGro7m8uxLxF5uXDrO5scmxfahznt7b6fTrwEKze2sKtf2njOF/Frt
ruA0a4MShSd6HgGs1XkE1qRrj0tSOvfQqVtMLtLlgekSgIdFVLZLFG6CrfcdUzL3pmFW9OINddim
jXNok0jft7G1MMtonfjH0PfTbqin30YyZc9Q0rqgWLL0ir7ijffPobYuMkoI7MTOXoaeNG5km5Xx
2LaOGdbQoJ+UyrzrIeY/lq3ShZNXdVd2ijcfFAaCq95sdTg459CS3VqX/dDoj/jC7mY1vukxUBt+
G4r+i4Jq3yMWyOfIN4siUEcPd5s49Z3qxox2HZSwzBo/uYtCejXhG2ak7YUcruwpl0+FzQREBB8Z
PsM/vnN/d44F+UWG4Pg84sp9JFnouZOq8dDo7h0ppsWzLJvkSnl1uYutfSqfw9pcAOaeldx1TcZ9
00TxESBN+JVXups8165J2C8mOnRMf1/mHHYoqfhlZTvx0W62SEjDzMtvCD8RAcOgFztfXha33xWx
QtzE9J0gz2vjkqs3cLberDmNjXT04iOrgyxrw/at1FN9msLtUOvb0cvuldx7KaKbyI43MGGHK4vv
clOgLGG1uysgglTr7AZktJJnjIrdpyHSDSbXC2y83zjrV2HRfXl/A/oDNp62LSsIQXITQn4iCc7r
oLw3RJrqanw0GvGsahRheY1ufy4LfYQcU22Ryra/6Vzi2xWMftXUxr3tTbvcmx1bMRKhxF+doO66
OVZ/i762c7/MFVv4tdv8qrsIjH1Yms/gCxKV/Ix4ySE7xDfNqbhVvCTJCKl2EOEAP2/SWLeDYsrn
e+Em3lbHRPNBd/N6G42F/d1Qmjzo6zl66WctunN5SVe2mrfe/SoQWDdjngro7OnGHxkN5kh1mh4H
rGVu7GIhA0VpbiJd2RqjPtxYEMS2cklBthx0AgyOtU+1UV9BiC/rFKaZtNW02AgCITqf3kWvkhqQ
tlpytFiGgRTZb29p0t3YSjxDif0Ocaz+WeS9+vv9xfDGdSkgVskOfvU0huue8xfmqVvTEmOtGB/j
2p7Rf5rGUzW48XM060eVIu4wFXa3x67buULhvxylrXZMwI30bZQUzFBPr1wpw9A0zBSOqs7oDinY
7z4qRFjApayDJk5TzkYZ3Xi18lmdeu9p1md9p7EZwRhNko3VwS52avNRuM7T+8/kjQoWXJH9dfUn
wZjpvGhMlbJdMSLvUXj6txosJKi/6IzhX2yQegao2Qfsbe7gktk4LxU3g5P9gmrZ3M9ZbP/7HXhF
XIA6debeGNSfPaW2i1vbEt5j2mbTN69aCIR3luzKKrgsfpgbcrRQ/IB9YwNxdpU8BfRdIvexqIbH
MU+mu0547U6OLfq59x/uG4cYQnW6VSBcNrpzoya9XIzU1mX0WAC3bTJvFNu4icnwcuwxbIxqDPJa
165c9A3siA+cp4eGm0oZmdPpDywbPbVbkXiPapFBJzJbE8pxZWcwcdLXbIYdWeABtMuHme1XkOMU
yiV6gn2Z7D2zaTK/bx0vgJCq3CC/GQIM5tTf3WB+fv/hvLUZQZEDm+FLxELi3MJukUozLmrhPsbS
LmCPNnZALpYI+lYfvrCBfCs1o76b+lm94a7cg9uobSCG5MeV+7hs7VcfP5z8GOmbjALW8+qvbcHL
FEXrm6g+DktZf7GtPD/QQApKsVbCciWI26ZZ2+t29EkxZ7kZqePDcZ6CWpnKsKjnjT6t5H6MDf1+
yVMSj5LKxydBuc3Jhfq3pyfoA9WiTtVGbjD2F6d3q1mg5hWbyVFtJmLGphbkvxf45y9eMC0YCL3/
dC6WMJdD+rRGDK4dw3kvndEqYPNjxLTQg4AuuBTbSXGb0G3LfGsn5eosaeRX9suLUmy9KCm9bAIu
bnHnFULLEiZskotKkJgAbDr32570pfd/2p+x/EltYBAowiOEkIlfKIZ0p4+SvtWuMGz0HrNO7IBJ
gLVLv8qQAg8HL3VCF6lqEe/k8CsfbyvlMGXq4zh+0ivSzab6VpmyEMrvjymVu6oRW6v+FHl/eO/8
07xysxcEJUoXvmmqXjYvYlbO/Ufa0lGXpqiURyyNYwIJx2dnacVu7YM+wlfL9jkRq+Hces/O3Fk3
Y5GthUrE7Eqd1BKoX3X2KRL9w/sP8XK3QTvF61ozlbkrILLTh0hHnknSlOIjwjR7G7dRuo9pkg4t
9stqYmd7s2YaTMsQP7iqEDtP46syZTLsevhKOCi5Lml/bTp+6uf0F6lQ0xO0q2X3/m2ur/LkVZuc
b2saLkDtCtisK+6vbxwZdNtriaY/z4zmt0X5Pe6fOnRIfp7K4gpQcXmk0lNRaPCBMvwyAYjOLpYt
GdUifVy9xqi1lfnopBMRAmKkbIxr5yaxO/12rXfNyhW3dqKRsFeo3w3M7XyFeeP2/R9/2e1ZNA/r
nImDCGrqOQXAXQayzyj5joPZebtp6JYkpOkDpIQ79DwsMr1vR+8VW0t9JzEMxC2+0RU0VwbvsJmK
XWMRZY/HQPfRhRH0oyYccfHVqG+bjTHEkT977m/YwcQPvn/nF6+NGwdCZAZDFY+Z2tkXamb1smhq
ZB6XRG4I3HXWWO4nBnQcFwyA/v3FoEiCZVGErBc8fW3QsWIzby3ziCvOfGdbZRlEJdPGHgukfecl
1zxmLnY5fhzgi4m3Ol8pa+X0en3JAizkwI8rE3IbdZzCnVG9tsu9eRVWIUHgrET4cadXKQq7btzW
No+6607BWDcQcDzjWpz7H5Tq5ANjBwAB5BhVUVeDLJ1eBl6yyHNlco6FhoGLqvTDpyqLZTh00np2
jVIF9SzoMHBwI6S7I2ezh9vobCT+TeVm0AbN86FKjceK4oQEw2SOfjv97Ly4cxd9kEM7pH5cqnZP
ZGHLjCUBvqGLU2Xpj1PrbnSnih+crMg+QayG45Mi0SWdkJZ+P8eTBVSo42KmzlWGGsKzioNokebF
Cv8eQJmsv3nJuK9VYNyASFaddMlYT2q/sTFoD8SY6yEDkogDEK5jVtt8IWtuZp1N2jYyc0jmdbxG
G49OHoUKx1Z85Ru++BI4qTC9hBBIW06++FltTNeyJEPtqUczLdNNB+HW7+vO5K6wSDMYNFz5GIyL
qggCOxZfOE2uOAza49MX2hdWNvb5tDxqo3rjOq/aaHztB/cuTXL4wGigxE3jfq2S+VmSp6dBqG5E
vjcQHOFDD2C60Y1+r8shUBwiQH7n5i+GwsyKdebCuBw2+bZnqpxGSpjrTwYzikwk2FKj9AK0K5RP
7jj3AeOYp6H1thX2EWquhGTyvf/NXzQD669k/oeflwZweC6EGCjepSrr5XGYRzp9ve3uprjJf6bL
+PF/cCU0Cf8MRhjtnj5PidsPdh3m8jgKZ/7CkPuWlV0elr7PN+9f6bLb5EcBKNPkovKA+X62kcEI
1CKbkJrHyppgP5o/ujx/cm2IgNXY7dOxMnxz7n+vss7VJhu94FFyKGeJDGsXAF9triymS67Nekcc
itSR+NXSEp3++EzXU3VGyPeYdKQLItsyDxXZmb7Tm1FMuqxWb1odJW6Ra+6dGJFMkXjaFcgDjEkp
Q0cDLRnt2n1A+6SHlczbKwP3i10S9xXNgeaqgoquc//TG6xUmj9E1tqjsnjiYLkNFWDWHa+8mPVn
nmySqxsoHzJv5k9w99mLGaXXo3bQ1ceMvm+r6Wj8ODpz6yCpRf0+idzXofKOBrrHvZ2nUxAthAvj
g8HEMU1Ewic/OPdjEv2UycqIStOEV5khqf4/nJ1Hb+NaGqb/ymD2BJjDALNRtiybcihX2BCVLnmY
c/r189AzC4syRNQA3bgL9+0jnviFN7SSnixso3cEyuzX0jmEasSTCBzZnoUxUajnio7XomuhQ7Zu
nVDsLV0YsP1GtSDzqFCxNqThQfhxtcr1St5n2M+e+7QM3jxfK88xEvb7RCtNbimwdAjWYZlaTo61
StkM6yCvnLtRaZJ1S4N9lQnLx1USavRK8xHZbTOdspkcy6tGz5I9rkxIUyfVb5zVdPYMokJ30O38
TVoP9T514pS+awfvBqfyHWUE9Y593m0DzJY2/aCKI83Hv8mAMH+ba/WLGDobHergCQl3h42IHe6P
rpcxxUOha0dDv99iovvIq32qtNDZYwTdLZwK9ZNNB/sDSbD35JMI7XLT5VEp5Eire9fMVJ43x6j9
J7+OVh22UCDsC3nTV8NbpYTeI913yxW6PtwDHxTncixsF+c+49QkltgjC1vtR83J7usmgDtR+f1j
Dr7kfvAi66+uJNqGgr+MiVVeHRyqrwsb+/qtoJFA8M9/QP5Q7rj8kNbsI2MIgs4tjU7ZIjwibdi+
7b5Edvwvu+t3UQvIs/XQ1ruoL5UlpMJ0bmY7FdU6RdGRdsFy4P0t+xDdJwU9jkpOWldFfeRNkSDJ
C6u3j31HREoAMuyVUBRfGsOvfuDCvfObvtxUitdhBm0vCYi/l5RnvwYGFJAriwsP4O3ssht8TW2b
vLZc6HJIS5gFOFd7NKwTTqbPo93IsJ+tWqA4h7+qFIfVTxigzW+liYdnGg7Vq9biTZsQHD6EsHuf
CpDs94OWWo9SlSRuoKP+CxULMnIuJxt60+grjWG7NXuf1AabaJ7XKqCrnugYLKiiNn8AAA9e0jzP
l+TkrsKSCa0J/J3ofBKtmLd+MwRnUH+xG1dT8nIXJlXogrkJ95NqxbosunKhMnCdBjtTj5kyJABd
cDcTR/JjIteBrc8VNbVdxUMh2UIM4AcJhP8gMLnAJrqUN2GpwGK2lHav92OxLmO9/dOgev8TFF65
5UZV1+oAO+323X51likg0ACnLw0O6DpTGVoI66lP7TIvaHK2UWbe5Vh0LYwyPUMXW4uuyZRsT6LE
bPc5pklT0lBWxei4jlo/tJkqvdVqd4Q0qPy6/TmfD0SmSAERJMW8kRomgRG3gem4qEGkD6ZVYIPq
BdU+r9RwITW/zk75KMB8U7f9vUg+Te2H0zvJswy2Gtsu4vrJnzQNtSdyUPm7WSaV64RjgB6k+KZJ
cbHpi2wKEBPnxZcHY+VApP4hTYx/EeTmYUgQY1VKKfxmZlJ76EjC25VGSXGVSIbz9/YMXb3l70xc
WtuY3yIUPVc9GprYDuHl266cou7Qy0q1MsW7G3fXdqfIHpwHFDqGL2MRLenWXNXkGHqCbE8UJli8
c3HSNjMCEr3IcW2kpbZy92z1lrzpbI8qGeLukN6Xqk+ffSyaQNQ0qLtijjC70krDF1oUSbbL6Yw2
Y4vZfZun/iPL2lACS6LgZNNbqiGa90sVpuvUks+lhg5VGZQN8o6z1LIvQyeIssp2azEoL3KKG6MW
NPVmLO3sIWobZScqz9kNdlnnK9+2x40RK9k61Sp/J/qCsMEv2lNnlLTqikH+AXkImowwUU8YxiYh
jSwCpm6EethEtXwaDanE2SFoN0rMqxUgY1VujMAwtyOMyUON/vk7IwEFRKwNEZsY4l2LpYgr1f3a
p5iDGEUooQqBPHe6bRNJRznDccYVKElxKGUhjsE45mtjhKar294d3vb5Xei39UPoRN46KzpdW1Hg
EOvE7oe12cja6+3N+y4FdnmRQD6fkEJk/fBR5sJkaFAoIm4izc0kzVh1ooU0WCTVg0hGS1sZGBmt
a6b2npj+S1HHyjqsTbHJDZA3xIovolbDbaCkLYTRBpyAl3TVg+XpYisr6hJY4fou4reCUZjslYBs
zPW3lNZspErEdL/iSvnp2elWGyFP+6N4vj0r148ZTQik4bCPpyPBpru8iPpR5OB+as1VxjPBKiDV
zrIOtZq/DqayEDJdvxcMMAFHeTMBq80vWOwYM3T8Dc0FLdc+KlVtrJO2lzb//EU8ziwSpXQgOHOg
j9mrSNwjK+UWg0r81TbyNk6CX4He5ivEhOOFbPqTjwLLTmufqxwEzru+1YebvFCSprDxL3BHqaPP
aTUeLTWvaxbW6RpiSJGW73JogPA4IVl4uVBDVnaNSX7gyj5+Dri1N6vBg/hXyTUaH2Z+jzNguBvx
btmGVaI/qUH0cnti3+OM2QGiJQJMhAgeXJM8K6vFfT12SjFqOA6i7aElcXcYU2Gf0TV9Ak4xfIeR
x5NglFn8puRmsTap2vcOFOsmHJDaVYOvwhi6BxgMzT0OMv1OqmV7r9lRtnNyrzr7SuajXau3d17c
Ubhrq/sh1lGDLiFEV2q+ttvkPoyg5sQAtjHEAUezKqEKb0pfBMcwVbKl2Gu6aGffrOkmfQjeabLl
eZJcBviHOU6juwLdKQzVrP4UZ4RYWhSrrm/ZxddScs5UpLjx6BQAa1Cs9vvtib9KNYgG4O8RapFE
Q06dzbsR+BSlE01zbchJd8jsNNSlE/0+S+xmk+B9WRt1ugOt7JpoEy2EKp/cRJOxCNuOPB7gyuyC
yBQ1FJ2Va24cGCe1rdUYfV/lodFLIMm3v/OTo0Tmjb47QhKwwOfFaMUSwyCFme1m3SB++U76o2gD
eWEXf3aQWEbiSB5YChPWdCN+OLCSmcuSpDGKNpgQbOJOAuHI60dHdGohVeHJklqUwKvU2huJ97eI
4O3c/tDr0ALLoEkaW9NVQs25VVUUSprdILjndr51UvXhUR2S5Mmkar0eiiw5OSFPYpK329vDfjK/
kBimeg/x9KTEcvnlY10JnWqj42ZJpOxyx1e2fo4H7f/HKKh8ctezWcEIX46SKOhUlo3nuBLE03Ms
5JOm9PHT7UE+yYmgh3G+Jx781C+ZFWqMxneqpjdtN4+1M11Cf6VA4DlqQZ6fclMvnrUMEWrdat9C
v5efjCAxdl5lVbtYTztEnvz62Bj1wgN3fVBVSqowgdGcMPBqms7Sh61VKAM9I3BZbqsPP6S2qu/D
Avqg52RtuA7lGmkus4MdHnIFHSU8sxbeout9xevqMLwGe575n23t0pZ9JVLIKnSvHo5dimxtVWMv
r0VPRbUppTTdULRcgjZNC3p5RcIRILCa+i2oEcxfJhTOZHsoFMu1xuxbHLXAzRCOyLrwmdbtTzTg
l0Qj34u5sxGRBp0arw7UZnbZ5Tyj96f4VSmNLrFZsx9KQ+xzZxQTfLN8UEx/h4Cecq+HItvAVUDh
ujGUTQeOYU3jvlmqxHzy/dBTyBO4t6CczbMiWco7ElSu5yZPja0c8kitbBEmPyI6K/dVOuRundrK
H9nxJeQLmvUwRhun74EaQSDX3nQZLRvVG5NtgcfOOdc0Skka7/o/H0wVsjq/j0CFi29O8A1FUsqF
Skyp6MI8m076EDdNsHAErhEumBWxxSe+t2aAf56tDaDjJlTolrl+lozxKgiqYB2Kut8lQ30fREm6
MWqUztJGVneO1rxUY47Knu45/y3cEJ8sC8+lDNyO3hHh4Kxq4kmYTKm5pLgdhpX4S4zZXa4bJECU
kMJ25Ui5/sMLMCM00ybax5U1nIVW3DXQB79j6Wg/ODmKMeR8JWnNkBbJna8mydFplrLq61uD0EKG
Y0aFHAzIPNY3afhWUqiYLi4U41+/Qqgoa5VNiqraoFkHBMW/xEo1/sBRZQnp8l48uTxJjE39kD7b
1HCeI2sk5OrCDkVL15l02yzrVBdajjIb0lXScRx/l8mfou1/ZyECl2V0hyzv0aYgsUpH4jzoLI59
14cPVl2tWhsVUkQFapRCjfav5Cz5nF4HIuxdxBaA0CJ2Rd3k8tAHQQY20A/0x8DW/0OrMX9MYpTe
Hb0N7m5vneucaMoeYMBP4Q68S/VyJNkPKynJO+0xVwZ9V2iJtutiC79DABfbKXFfCAeum1eMhYQU
2BuiTPTAZw+zIdc0ROpYeyw7xDpsOdH3Uizg9IrY/K2mjnE0ixQNwyneNyaZTMMLtpRE9NfYDKQf
vh1au7ItxDoLzaWg4Urdi1oPRHFqEWyQCTI0e9Qkbvds0GrT9T0sow55mW+zIfgd6N8k9GAFAkdt
ZN63aXrKjLhfI3yzitRftTE+mX51X0kH00Zb6FWSXnwp71eO/FiqD8J+MlsQtwEqjULblA69ceSW
elC4fXWos30rWUub/ZPIjy8hisaIE0lrYCGX60pyP6Ym/6HAFrwFpRFtJDw2V3XY5E/YDEabCq2O
b42pVEgPQkCtcumfHALgajCXAJEnD673XHG2s1DbUh0/NFXX7IRyymPpKdGcbdPpD0pbgPYT3Zfb
W/k9N5gfcHYVwGfAfugLzEICHwHcMkDH2C2M5Kgb5balUREY2Saqqm3UPNug/XUJSLosduOQYiIM
NNLM7pIie8Pfcl2Mz72dr2XjGHgnVCRXoZS7Q7+t8Xu0a/UQa2u45GslrZ9v//JPHhLmCt4U1wgO
KiTYl6tVyJmVBpGmuqTV/WOQZNGz3/aha+WVgsPs9MBbrb81dEneV5VubD2hik01AkS//Uv0Ty5o
CjwsHQeU3Hf+pPWqSO02SHR020ZwB/p9aEvoLqvnSHRbJ3pWwqekCTe2FByKob7jEIEUGLaSUWyp
GZ2dYKcG0rnN33rpCHLSKN9CaV8aaMMhLyw/GujX5We8LF9NvzgUTnroLPVNpHemLPE/8V0rxINP
fmxKqnMpjRU/AAhRR7891dgX6vgEp/4lTnGXMLCPXY2S9ZY2zsOkHEDqssThn4QcZ+GeRh78rulC
hQWy8eW6mNmUrOat7JZoM+kS1/7orczoq9R364bQR1jnIXyl4FfRbEzllSbcVjkF/X+j9rXXlLXf
ulTT+i7Y5WhE6zCps1S+a2ztB1p45spK4yf0HNwRExWcIJEVko3D7QX9JHlAXAJmBCkmV5tmzbYW
ujGot5XN6OqBMZ4CSUXygGzxnOReshOjGu/DKusemswL97JUeoDRo2RAVbZqNpIhx/dWGzd3gd/a
S2SF6xQNAAORJDctwnXmu6zdhwyiayNtyEEEu30tjmFVo0hsdsZBsWN7NWqWRHE3qX8QiA47grj2
d52OYmeMobxynOw185L+W1tWC5fIZxcnTV+4taAYaFy8H5CPv6pXPT2MobQRCynHSle/E94GdyFd
+qc2CcTeNEtc50sVjBqV5qMVaEtyhtevP6UPpAMnJjJTY85e/1ZyMPzEPMf1teigIBMARgDG1v0Y
YKG4sD0+Oe8EREAHZeoeSLtMf//wuYaHbF9be4Nb2UN7RG3rNOpFfDSgrT34EUp0RQdNpkzl4LsP
mLYGBZSwYdtgvOcVTjZpGPMq5ppoHpxWVX46Eu69aumbT/IwWg8azikL78p1W51SAlsa7BLXPN7z
s+lB4VzYReH0biMnR2gVvStqGt+rQFapBwpjhTQ2nYre0p8qeQjuZUHj3HNEf6zbyD8iRChWqh0M
j1WZ9K6ShPZjZ1joZ1n1qYyCYksGtff9Cv2CtIjOTS398k2EWRau2s8iLx04InJiBHkARi5nPmlG
HRBboz2GJd69iu9tgPG47ag16FTrC4NdnzWiLvJk+lhAnqx5YAN0zw6MotAee6lR1oWEIVpRlX9v
b6brfQvrh3YxdwpZDw/a5RdF4RBiLeDELs63qVvY1fMgHONhjPJ/zv2ngWiRUtfCIlKe1elgvnut
rlaxa/lSenCK9k8ZO8cQ6f11p0SnlNh/VUbJP8s4AVc3aAZCXgEqy+67/L428yInxEPdFZbjv2mj
8V0dglc9jwCz4E52iILM292e0ut1m4aEB6DBmiEfmD1AHqxsK0Gt35V82zwh+6OeamMJHHWdPU4I
QPJXsg34opZ6+V1yp7UJKh/EOkA/tmE94MtlZOHWMhN11atqv5LiNlo4xtcXD/4u9DkntQeSwTng
0bJT3xP4EbnpYHR7nmDpucr15rEM7Z9OqZ9oj2MLb2nDKfMocSych2tuwORm82H42b0nrFAaw6jK
3VEuV23y5MUPEqisrnW2WtdsKCq+ekl70IG7Z82vzG4ppqEdVKYvWCjSKPtSELtH9X4sTq0lrSir
/7Dz8uwgmr5ulOfAWZJr/GwnkG+h5kbTHgLV9PcPF7Ujp2mOkVhBwRip5tpz1K3tZNHCvHy2Fei4
kP/wBHK5zk6WLEORNgI5RwYHm9lYBExOlL4NdpKuhrApz9aoL8UBn4yJdBHsca5zm4+bLYVaDCb2
gUbiTu197De2ulE9G1KyERoq8YW3LhFRbtpfiEs8hvlL4tjPWSutebyPapecdS3Yp93Smbi+ncEl
TGgjtib+5fPKbj9mQ5NHSuqGWfe1Nq2MioiMeYWeoKpR5Itp8fUkgMDjdiYcogfDxXa5vLmKDQff
3Lhxq6dfozj2d2Vhj29iUIFcqQJueoz/72NUqd5drTvPKQf6SyoKoiELncHSA2O2ckxfe07qVNyF
uTX+TBwjeL19IX2SqkwAei5e4iPEk8zZZYFRBECwMkdLnODlUFmqd6o73PvWuhl965367KXVrsTi
EqiGZKZfitEo1hn5xsIbcL1AJLa8nES0YNKoRV5OWGgrfhdXoBflEnFSTeqkXVM5xT7LcbLAr2lJ
qe263sx4BB3TVUmPet6YAnFYhBmULFdgk46eV5FvjdoOH5JS39V2r5yyDl2BRvThZmHGp3jmMq0F
g0JDFAze1EHRZ2dStUZNslurcSO8trYirdR9OxjS0atgeCR1Jz0Ffg9lKK+RSIPS+13wVzASwnBH
L682XeIsyeV8slvJDwFCAYpiE7znTR8uo0grezmhaeMmtWoeiGS9o2EU6YYuXfYdsK2zxW3h++15
uL4AeSvAxEyFZwMdiNnrWw84t2SibymEk5LaSmStRwXNs9ujXMcwIJXeSSLIndJ/nP7+4cvCAve4
Mi4LF7GMCvxgUu1tJZefRjxVF/qtn33QxB+CnQtAgDW+HAqfpmKwbS93e0Hc4IFpoSZUjgvv7HtL
4nL7TNRf4BVcrszb3F8MPijpTCp7j2FFF9oc4vSOAOqUJoa5VitRbPPM+JUPen/foiP3F8cYCAcW
GXZcRjA36CJg6phUa9MYf/ZERrtO9cQKCr2GlkCMHHSOdeYgtfrvf10J9hVpCYRhsJ/UDC+npzRr
awBA4T22QUOdJoK3l5kprhkl5dvbQ32S9BGETAGlzNpz5c+WokpQ8wUOU7hQPX7WZHnPomy9bYd7
/S4RNq7M3NwHTZZo3tt4zjZ2XS1svGmIj8uk4R9M6IVXKK1S0BWzz637xipTo64fqXdKu84W/lY4
g/3W2rE4dFEmDq1RVW4baKesjf0l8bErnp+GktN0w6BvzNnS5ygsMQhL5HZnPTZIPt93topNW+Hv
em+SepPDbRpyqgNNH8nNo++iMb07qYX+V5NvPOdSq66juAh2Q6B+6720O2Q4DW1vL9P81kHMFDQc
bbepmsGjPB2oD2fT8X04I4Muzq1T/Am6zqDmYpd3shFlrlYCmNVE2ny7PeZV/20alEIqMSoBJ/+Y
DeqniJ5nsQgxM9L9l8534BcZIQoyMS1Pu4d7jZxqcJA0tV73lZSe0CpP1pE55gYGZ/lSQjB/9t5/
jjpB5abohGzrcg4aoARA8mxx7iTnV6jW3xLN2Mc2JzItsnZhT07fdrEnp2//MNhsT5IzC8r1ljjr
jbDvvaj2QAqglXt7iq8/CeLi1MoluCUov3pZldZXh74VZ7V2klc79shBWOV12ffmQSGjXDjt8yue
MocCcJEwhpOGMs/silep5wgv5as63/iFJxJGk1Gdr4MBZ8DbX/bpSFP/hhSVl2t+w2e6RP7W9OKM
S4dtrFK0u1Zx32ojfkPGktn61UX//l1EvaB6pydl7o7bRTA5ueJhDyj1OtfCnWZP3SuBhGDX9yPe
Wc1zHoE6ohwOE8faGv5wkJNxlyfRwzAO8CsoisckMAQ2K2RVdr7mn1CTOQo/Wgj659HU9Fsnwrk+
AfJ4z2drgIye5YWmI85BPqgQQFL7eazVdJu36FBksug22WB4Wz3vl/LOz9aERpeBlCPZLH3AywOU
RnZZph0ji8TQV5h9avci9ryVL+vpP5KOpo+kMzx9J0gUnvjLobAsHIxSIMMVCCtZd1gjrCWn69a3
N9n1IZ1OKZA8thlR4ryt6QWRVIetH55zeI00CyLCMJiEu9ujfHZIeRpIz9haCJhMf/9w95qIHEJR
7MTZc7zH2Pdat6Qmeyykrn8U6Kjd/f8MN/F0UbrAQWX2IAPcwV0k54xC80CI1PyPELPYOpL9S43V
fuGYXr8rzCD1cfpkOA4QiV1+G3Krah72Mtdc3xqrPgz+FnKBVFcTYraX2OdQrX7f/rzrTaghtcBE
vleYQb1ejtiOah40ekcbXDfBFcd9uUP6s1m1WtEt3K5XlQ4CNOxxdIodXLATzPpyrKg1IFSlqgFk
Q9vhzL3rqYJueruCjtzVR6mrpY0d2L+M7EX11UMvHmL9nPVfguRclUAO9SN2mXdqQDk0HndC6tV1
aaVflIkXrnT1zsYu0DP/n8PY7/5/+X+z8/99ZP5H2iTnTKR19b//51Weyc+mvketcpLpA+AzbfsP
G67Lhdk7pJduhCMNrpVat0GnnNg1CO1NVBj51xDFwJVZ1+ajIrftsVVQeQktp17Y+Z+sFUkOtFxS
D4NQYLZWRlmXZhghzl2LWrmfWvOHXhJwWgFvL6zV9VG2JgcBYApcTqQhs2ofMv5G4SRS76aBj2IT
qoG7Xi7Tr7c33/VRvhxl9kGZn+cYOvsDZUwbbLqmYuBgK/tIo6nl+fn+9mjvHcPLIIK3lncOajrG
w6DSLxdSkRDesctqcP1U2UmV95rbWDFGFaTCAE+AY9F9l0L/1CinNDyb3TEsnrFQHULX8E5q/9u3
XSM8q3h9JsO6Kdp1bp6Byblx/rOKflXlMen++LW/HmUEeHaq+scef40NUvZ4DDhbSi7Ykn7vkBcf
nKNjo+dSI/79rc7Pfn8S2BU6OFaaJYzrQ4jrqaO8aMaTNL7K8pbMVuqeage9sHBvFP85LWb3b8jm
t5QjMd9YWcF/krPO8Ahsw4M56Qz9Sv2vnRSt0vA3/fQogMJS/bTE3zT9L4Ehb3s6YcZxqI6K+jV3
Hu0GBJSK1R/esuC3rfgO25PV7fm/ym0IlkGNTSrG1OUpH8zn3zZEH5BLgR5saFE2jvKGDL/xu3Z6
/75QAx95+ES5gy6hnzJgfSt0d60lQ5f3MHm2C0grJrQgkTsK39Mp+3Cck6i3IXN5nVuXOeYD8jHM
D4NR/8RCgkJREP+lCRhvxtj4rdjhWlZ+hgOVvnTVAMQp8KzTjq0YT3H1ze7/jMpfRznENnwO6bHR
f0ogK7Ixf4iy+77ehZn1Vc/UJyP5afV0j1HGWFO2W7gVrgMYIMLkpjQ7eHJJRi6/x5CDwOrMWHNV
Af9aC14lKqdrAUlnp6dGeo9m/0pzCmNh2Kt2Lgbl72HFdJroGc25QUqRInFm9IPb6CxSaFXFvh8R
v4wNr97rIYi8yUpV+SY0b18nafwSNZrxILI4P0dZqz/UDf6vJtDYf36wKcvgy4feKJjmK2BkFkVG
EIe+7FYI0maIV+/0NrXX1MxWxQREu72pry9KTF64Syj7aViZW7PHQbYTXx5ExmhI3u6GvEkhwGKU
eXuUK010JptXmqt/ktBE8Hh2dCzouaqSq9DaE+nO40au74Ayr+L4pU0S9mAb0Eoz8B6S8A/3QWeO
yi/83H+bWa6t0rJ6QWt0X0bxuu3h3GujVS5ELtdX+cSs41WnbkHiNM8GRcifcR8e3Tw3OiS+NOnV
cCSx9vAyeqHFov13e0au30L+D5l6pExBIgPrvtz1CG8UJqVx2VUlmNm1E1S71s/6rWYuxc6fnC9Y
+jxUBo3Eid5yOdKY6GMg+cAWLOTONr4A1gjtt1l5wXjygz1FNVx+jebL7e+7roKw4sQcoIgAWwMA
myb8wzWlJRnYoiAe3Q52+Bsmt+M9ra8MwX1lcFMK2m6QFh2mN+T4uiT9zmoJ7Sox5Njb+kApyPP2
LYzUOxMG/EqOyxa7qC76cftnXgesNu8pNwG1kAnXP4sTBO4e4VCZaHdoXgaxq1Ke0qIyH3N9FOtO
GOFWa5ul7ucna08RBAQyuGuymTlSIEXKrfQ6hRUhYx57xabajR8EUIB2YZddYQQ5dzDNQUBCvSF9
mgs5DtIATMt2wKyooblRWtk8x+X4Jc6jEcSlU+t/hwqNLiePn+gArEx8Kb/njtHvdXQVv5d99Kr5
bblra0375wgNXgrOQWCLp2rFnEKmxkkZVH1eurQ2fLSRDGmV93mydPF8ssBTp+/9bZnWebYN4yIH
OGMUpSuqEVRRHAz39mSfrEAdfKg1Sd+FfbGV1VrsCETMjbA6pMDT0kUrQtsCykp3WSN/h3aGE/vk
wDJEfb/0I68v4UkBizYAHAtO6BwLbtUq0txGmbsBNLAvutHlj6MdfsPE3vlmlEH0EJrWT8VJ6mfJ
avXHyhINAM+qfUKc+msoSnoUhRwvPQ1X6lzapJxHSYEmJgtEufDyCNt1AzQcj3i3br4JdMiOqleW
Rz02um9pCpIn9R24md5gnEY8gs41pjBbOcmDb43cHbtkyXnys1liu8DNA9+HTuTs5zQ15jdNRUc1
9oMc+/As2LVpNG5v3wifjULuSt0HKgbcYfXyo7Gtt+sCmL1r2UlwakaB6q85LFluTNvuMogDGTZx
s2jUTjIvs3snjkE5yEVWQMQnH4JMWWwL2xg3phQAsu/Df2yQTCvJWNSiCRw1gKyXH9UZWFf3uZq5
uIvV93IjEwB21kIf8fpa456hyUvcMlmxzI+aWss+mbeZI9Lh+xDLq6esV+LfDgqMt5fos41J2Wlq
YXFeJtmzy89RlTGwYsmpXB4yRDwaxTuoVrg3w2rYZ2hC/MlL9SDqevjR9oNYA3Nt1o2qRShFa6+h
lS7pk13hZZnf6Y6FJMw8w2OYhTd5DQYjxMDVrYLu0OjGyg5zZLow9fUgMyeRvM6STnsJODGbzJG3
ct05m1Fumq/4Lk7MT93JaNZn3coJ0K1xUN898e/i8p7U7TbsEMTlbTTaH3YSNiukJYfXtnbkuyrD
qVCO63JcBVieI0WeaL9uT/YUHlzsVLo5hCcTnJueKYt7Odd504+ofQ6yK1fAV/RgFEgBZs6xUdAJ
SRJb3LWgMV8zJRd3QsZ3/vbw12vNvYhcGo1yfSK+zYtydhyUzhjGihv3SfTq2c4hD8f+4MXaDqQl
aPe28vbIff1I8zBaG1lrbizsHNQRu7xh7NKFJuDVJufnTIwl2uxYEVy52PiKWdNcShSX5n18jFU/
OA3Q/34WibeUb17dRNNQ9Bsh3bG/kL+5nHmvCerBcDKF6kI2niXDqta9So/89gRfhYeMYuPSSk0G
pgRMkstRoBbEAfL2sjuRg9exWicHLVM69MaG3uVolS+FYbTbAsH1hWfviiPAk0dRlwyWuho0gXnp
GrB40dpOXblYJ2Mrl0TVNwmXkE2fdOp9USvDwQqMr6kMEDHMfLCTWP25QxPYL4OFpSzN5BbrEN97
iREbP+QtvrpZWfwAs34mS5dXSuTUx8HpE1cKKt5xyjL/6fHEN0EgUT3kyGbttB5X1i6XdjkIiU2c
GtJ32ibqbsCydWErX4UifC5VWMiq/JdmySwQjzPhtLhL03ksSmRRqV9trBG/z3BQMArQnAZdKyta
KhpNV/vl+WXUqUUDlBBXoHfbsw9xuG2NdpS0euWi8rcH1WFVbwYVQClvgUhvG2LrQo/WarZPyld0
cVZdd6whY0jpNz8EG548+VW1ma7ZXNepdT55HYIRaj7pnx2kEC8r52feqbuoDjdx9lgHEg4IO+Sb
g4buh5Icck/DyhKhHVGvbT3a+irTH6B7+ADn3I+MtVRnm6DtdqEV7mDiHay428LD3aCGlwBPCEok
P9Pg0OvptgrjzRQoxogixvxrHka1/aHWfQCfwFXAF9tbzSh3qY3xNP/0Oxm7ZXunx2LjSXegt/ex
pawj/5fMr+n1faOq+8ob9gk1EgSkyjYIeRihxt8+Y9fpLwUO+mMWeeVUN563pFOzkulVlbLrNeMq
l8Z2FWEyiHabc5K0wXcHZmvfg2baqGZcwn2pRgQoo+I4mNZ/klZkd7GRWhuPFsUaY2h/K8E42FSl
rT2Qvi2JCl9pXoAmR/aLUhd7hqt/brThRLanSLFKicmos0Oai+KESqtC0bCT7vXRVx4DORarAEi3
0tn6Vi5rb1vFmnKPx/R3IA5uatEin8RkivUYhd3O05z0rCXj0st7fUeCMaDFT5mXrgN9yMvbyxz1
WqsGsFI51YLNkPT+blCt4un2+n02ykRaoFlD4Enr+nIUJ5eNFmJgA9XPxkosQwjXlFFouz3KJ08d
0QyINaSRppLYPCgsmzTwZK1qztggWUc6Yd9VvBBWZaL+7WX4fJqe4PvY7qnLraOyQsDGCkdnlfiR
uGd+lc3C75km7/LqAA5Gm5wkDZQu0g2Xn50lpVH6UpSfSyfV1loWda6dotqdCt/YiSL4iUdxu+0A
+K3TjNALA3trLaL65fbvuJ79CcbBfCByDf18Pi2G8PsQ35f0PDrWT0cPcVTz5WzhGbwaRAcKj/sF
Mk70mK+aJKlT+Zh9hJI7Irp5go9I9a/qs4Xb+CqYmkZB1pDND0GJBOByRkPBNtWUQXIlPRu3ddzm
28bM2oOTg4Ow7SDcNaIz76TBtvbgA6WFCP1dC+FiRfEsAxg6yZNTnqHueTm+po6pFhqd8Wh0AjF2
7FlXSo9bTZEF/oYUT4ehRZ1w5Qgq+PaAeppI/gxOq61EFJ+1CqmySo2GNYI4X8O2BUjkSy32iqWl
nnsntA42bef7qGq71YDh+/b2Rrh6QMn+4HQh7IXnzKQDfPnrsz5J6ro2IjdKCmVD9SmFTxVSMOrq
famIO1M08tKZvHo+EZzhrf4/nJ1Xc9xY2t+/imvvsS9yqHp3LxC6m7FJUWpqdIOiRhJyzvj0/oFa
22w0TViu2aktjSQe4OCEJ/zDoiXLJ+PLnY9Zq2PNNNLiyXBRclrsTB6GGOkQYyzUv41Iia7Ggtq0
NM/aHX4Y+Fz6ennVzJG5n5B3dD6egYvok9okm2DRLEVtjNrO+dNYaOz7ZTSXcC1M3Fa0SHmuEBT+
JUyCurH7LzcEjTMZG10adWAl17suHDXVTwTgCpWQJzvKDsCVkFHcGOUi+mTWQOnCQlm+Km2V8xfq
4DdM1C7io290+S4O8UFNkC/bIXMenKpsiJ6Twg93NW2vjZEv26IIgmEciusWPMclizwfOhkHX+30
tjx2Q6u5Yyh2dzgwxPgPxrtCHZNdAK/TrtOwuDLwOOgRa3TiXO2/f/xJL4+ERdyICxcADUX4NVrM
NwaVXk2THTUNnAiSIu2+1QxHiqfhsYynCRl0GjyFOiCx7DfyxixcbimSKiTyAU++inysYtJBxiVi
FofsCLUmtHMIU3u103qXHfgp7hPTy6V4y1PtsjQM+IHzxxTJaqixrCvSyKHOiHyZ8j0Xl+oRoJYe
kV6ZuW2iBn8FgpgdQnGG4F8geWpT9gntYuyQYw/05C4vE9kp2rmk+aiI37SyY9MnZaLcKKlo/el+
W5jVSGLArqbhCqz8fI3Ec96b5TiK96ogf6FL3lNxUtHu8fuN6+fiO4DPIAkC3kKZFk73shvfROlC
Bl6iLBhoFo5Glv1lYDuZF0hP1HVy8jN/q5e8/Lyzi2AZj87DUoB6rT2ejzfXal7T6hfvoZ62dmiM
kaMHabrxVhfH1TIKktHkOpSfqb6ej5InqY9Y3CDeC0KGDjbecFcyJ7ZNmX3eqHBdBk+MpUJleeWy
cZCsjsZyjKQsmxvxPtTlJ2UB1mLukjgqiKifajf2+74R7/xSfor0xpbB2Vd2UgfWPsjoluaj+ePj
bf2qUr2eYRWcAyEFzQVCx/N3VzqzjkarEu/NoJzcXA99DymQ+FoqlM5ORd/ax2KYHGZfjH+VOs6Y
Npzk8JslzwrK7W1meRhqNfs6MFob6/F859Oq2OtmWh1Qmvwx6ml4AD4p7MVE++knSelWtTxxTAnK
jTYk2X00F+FLpfvT1xrt9kNayNpNF6n6scpbyeE8x35V7atbLjLrs5R3m+46y9l9PgM0MQHnEG/A
YMM//nwGDKOI404uYRdKne7qA9TxoZcek1h2rGLQYCXzn5uhRrdPMQOnqoVqI2C47JVTVsCriagL
ZNBSbj1/BF83YjnI4YLIuXCtaMJtpwSNV9XGeJOh1XfdhOnLMPfxTS6iIYjBZAnvIFbw2kiy6DZN
mVAlmKU9zrT9L71NVddvagyaU+j3cRkcaoKcfcyV7VVEP94gjeJtY2bldRUprSMKSO878wSjcp4U
/S73I9U2i0y4lRSpwm8x56w30GyK8oePV987RyzCINTJFz0fRNvX50k1CmXcVQkMm0kRdipK9L6u
NAhtRFLFcRm13W0mWLVbJ/MhHeantkrdVMH6Vuwb7SqL6cESBLb+E/1Py6WocezMQdk4XS8PPR4S
DghpFTEGF8H51zEDcFS12QhgxdXquplCJBNTmEuxCUYlquPRbnpF3LjxLk8+KrU0nSh5WVx8a+W9
GCuicuFjHKsgmJ/QDKvvxDDeavEta/ts7S/kIwVM5qIHggDa6l5Fv7niJRBQEFn/8qQOXjEOidcO
cQWgdNOD4PL0o6hA84gwivo+kqbLW7+5P0ydk1ZLJ+kYJyX63mWjUxPpxuZrMaiCV/k1zgRKdD81
knwVK6HmJAW68bIwNq4cp+MTsLet0O7i6y6PhJgXsQUHGw2V80fKGzRAjAklHeTnvvJv5qRZmf2d
FcBUAlWMvkz+lhD7xbd9HRJEO+I95Dmv+rlvZgGD6FGfCl86TpEWOC2yp248FsOfloBRQaJnuYi8
0iSiKH7+YqKIbHVCQ/So1lKwM+fU/Noh3X7IhEJ5+ngfXwSHRGYMQyeKCYQpttohcTnEyA4joyfW
SXcfJTedVWMEaFlC6iAupIgOLXZPRu39GpLwxuCXCBlMvl7FI6kG0W5ZYyLmBD+zSG+z44D83R7p
Rf+QaEZNQUKSIG5ibyV6QyV+Fs2w9PomlXApKHovoyhul4PmO0GgTxtH+mXYvjwUsGPmZaEUrjnr
ZtILXOxhdowUtbmiqC26RVFY+ySoNTuhaXTVi/KnUBudRIxRbYqSgy+nW2XVSywYj0F1ZJG3IY0g
kThfBAqQSgx+hvSYV9LdJEbBHVqbikeUDZBJqgo3hdPhWp2YuGOOuXea5BvB1eX+IqogdSB5oJpw
YZORzUHC1dLDEe/UJ1UVgqs2RjVLCMvWRcvLS5Vqa0u/89bgtABIw9ERMclRl4DvzQZLketsm6xI
j1OZ18iwlta3OhRwo2sTSpeDKQLvoHIQUzFjkTaV14wWRYKPN8XlLj9/iFVckVEjSuq6S49CEgm7
ShdiLy3i4MsfjwK5nx4PDVpI+Gt4WNZakpBkcXiUhxCMnSgJ7pBDYvp4lFc26vlFQRmGliG0bUQA
qbmez2g0iWrVTnl4DKzB5TK3s+SUKpELV2k3al8t+SHWrlvlpA65Y8SqDYjWttLOnQSshrt7w5/Q
Y47wKRTtNnqR5+Reya819WcXqBjGP8nhF3/EVSIBetkNjtkANanSA5H5zsyHLxChbs2gP5X1twKP
NK8uv6N2/OffCwIgdyAgAi6CNSsZ0k8XdJEcHPFUuTEzQcYrotmMeC6KlYAUTECESAkuJIF1vI3G
7EiEUoXHBOH6Q6lNhuPD0DtMVrELBSPwsOioncGMLccAS3fIU1myATg0G1/0ndW5sL7AN4OdJZlb
3Q4Noh5Wh77IcehjheYGZoPiUiH9eN1cbn64Zayb5QRArnZ9Cpad1QeRkQfHfK4/D+JsPVWN0X4W
OKhwQYkMUhwW8Kc/HpRwGjgIcT3grXVAHzaAqEITaaFZbNKrGaOIG4Dl+K/44y5NhN4lEt1yOr18
UVJiJpJUFTttyO3n+6NRx5CucJujqgI+UNNj7SSac+ua+Si5LKPgJqqydP/xi77acJzvSkYFnATQ
BDwOKhXno1oZfbRqqvNjax3nwnekEH9DLUVxLLMLGAbzsOvgaOefRzC44vA5FcjmVM8frkr/UFKr
0pP7trtCuMU2zMc++qZWlqNP0yGZDpKCOw30L7hZWbFThtCOlScpu1PCe8OiDBxozaM+S7tJBLPe
pGg8NnbEtWpF2c5vs32DVGYvtW6LXKbRJC8ZwGdvSsHMmjWAxbDFLWioh8PHU7JkSm9nhJIEFTrc
Zo0FeQNA8nxGjJm9LQ7R8CnncjhUIr5oFWaQB6EQFXpzaCi0Rm94WaduHZGvUdvZ0GjdIrRC0L74
OVBKOB/atLJw5lJKPyGUKdstArRPXao91HIbXOHfQgstYK59M/M9JWZ7692gHuIWJHmmT8hl9ZmM
K68eXaP/ozocQtOu4sg0MG99mjNst0b/9PFkXfT7kJYg8zcX2UFW0YXV4zgGSajWuvBI6n1ARKW8
LgwhOpZh2nhCqdUHoWvcVBNLVxgIYKZRND1fFaSH2Iysw9jicNxRUtcnGbvxXlKeJrOv3bYIkodM
juWN5X4R6C2IHQj5mJNwgtL8WG2yQrCqzuhr5dGXAhIFWW12EAmKryDMvwl+hwoZIgaOKPvFXTCb
ml3pVuckUd+5ZmMkOyyVegf38PgPr2Bge3T2ljR2YXBQKT7/8EkxC4VVjPKjXwShF+tC43ZB6G9U
jtYH9usoUGSwN4ODT5f2fJSxTMN8mBcrjSkqd9jvse2qqr36eEm8qrC8XcUA/ABeAe0G4UdIv74X
+kxKpTYVtMdYsqqdXquTU6L0Ch9afEEZ4HpIlMRLzPSzvmh0TE3n5X1cetOI6K9ltrVXZGNysHJL
ukZs5bnGxcfuwqcwjEKkks0vsSaObq/kxTV1dp3TgQwIZZXKkQMp9HLVqG4tP9MOYVjmjjQLyY7i
rOaoYmag3Nmi+oZPtZNXqvrZTPTUUROjQj/OTDdurovtzEQwC3QUOFyJQ18X45sYMiqH2WqxCXwk
1vG0HXrvzuT0V5FHmf9mdIq70IXidyy/tT+jJ3/jCluWzOorLOh6gDtLOZIs8fxjI7TcymHdyo8A
Pg+wONXacHV1L5EufPy9L8hir68J6gJBKojoIL3PR8J60czY/fJjeWvu9X1yP+7KK2kH09oOPMkW
d5mj7MtT7xmP2t64Ft18H7ihLew+fo71/bl+DPn8MUa966JerORHVIJtDSm4VPumlPta1oFvbqzx
9U4iVgbXssReRCZIiaxeWVWWakqI2too5dqdYQanJresjez7/UHATlPW42Je694SUFW1n2aApyPc
FIsojjxdVaONV1ku+LN1gi4JEAh6/Yt0HdfP+bRpQ4iU61zmR70LcG+Ga40cdBEszHzfRSzjG62B
7KECM+cIyby1eC7fccES/q7mUNZeM/YoDk/wUBm9EhMd9uRULBnWlnHlahTAXgvKAP/dpb1OCU85
f8cspfKTITxxpIKbdfYM7PiQklA/frwC1+DI3+NQA0cDhFoYe/58HDRGfHaDmh1HMR6vwnwc6NQW
TlEkBte51GIu2pa1U/ta7ZoJmq6A4efPjSb6e6nHk67N+sJmJRSepNT9zRROoT0nUL+rutP3QTle
deEh6aPvA15/TivVN2aZPEELj/eFXP496X6y0UdfBUO/34i+ED2sBQG9lk+YYI37ba5kx8oKHieV
cm/Nd9Iggtqo+ES2GqBRWUqi+Web+XVclQ4RJzgRFe3Z85mcAEIaaJhTkGkk7UuapdF12ZHStWoW
2GllPDfllh30O4sERAoIZQpqvO4asZCoXCRDFaXH1lDDgz/NppMqUKNe18h/nZFUm3//N7/+uygn
mrdhu/rlv4/lz/yprX/+bO9eyv9e/ur//qP/Pv8lf/M/P9l9aV/OfuHlcEenx+5nPX362WAq9Dom
RNnlT/6//ub/+Pn6Uz5P5c9//ePvosvb5aehN5b/4z+/dfXjX/9YrDn/6+2P/8/v3b9k/LVd9COO
1n/850vT/usfAkKo/2TbIdS1oGmHn8t/BGr+T8rOSzkckiFQJr5tXtRtuPx5+Z9AvwixFvQgIk1L
4tUU3evvydI/kdkhdFukfKjKkAn+r2d6+H2g/Z7n/wtXeFlBb869JWRdugXwwCDA0/1fxdoVZYdW
g+V8mpRqug6Eofnah6rwPW9q7Rgq+XxEyXJy0ZHr7oWoV66SMRydAYH4h6kdNpXG19W+5XloinIA
Af5dcHOrc5goNAzEAW1a+CsKal0FLoVpXABCM6xFKpBWmVDkuzmWTS+N0iCyhVJ2fNo3GzILq33w
GssDggLrwX1OSrj8/puoxZ9lxc+tTjpxlqVeGIQNAdPcHN6skf98j7dc7fVZyTBLaxyBlKXARtdq
FZ9MqS4QofT+SfDTwAGdlbj4naM4ERq6nfituR/19gaY9Izi0Dz8hEATAgvUjCuY1TH+MnW6y6Sq
2yNAlKNRPwdX5uD7h7y35D1OHqmLFt94o2NAvUvKSt1JYth8ydoSVbomg+ZLX7jyKHAH+403W075
85XFeUeHG/DRcnevDxJtamVgqKpxwk/ipkROWovq+0KKbqtcs6HBHyQ1t5F5cHEVdaowchRE9lXg
qRiTHYAme6ro72QF75XcuM7InDGwPIxF/9RqGpBKfy/INBKFDZuGy8++PDUYlcVWjT7OKqSR/QBr
1LY1TyEFgYPA9WRPZdVsTM67o1D7W4g2QO3WeiPZ6Bc65t7madI6jTKfPNtTY4wbt8eaDLYsruUG
XvCFANfp6Jyv4QAcaYjoQ/jcYxP42EmpHuzrcux7ELFp81g3aiUidRJHpwlZusK15KG+C02xNhw9
UXN0qWt5mL0qregOlrOeFR4mmnO88ZzvzMZSXYJgTZ0XzaPVHkjSOm0UI/NPcVkKKFUAUJCnRvt9
5ZzdOFtbbYkhl9LkUsdf7+ihrEVuKcE/QViVDn0RlXC4RUTL0Y5yYkmTnLJZJLTjEsdYAALO1Fby
k1Ul+V+aHE2ukGuiM9RhtJuK/EdEdewwjPn8ELd6grtfD/2g05Vb3DbR05v72Y1LnapOh5dFkbTi
YzbN4zXJfLERIK+z+dfPDN6Ahjcy22y31fzlWSTL3cz8ifhhXdcTb6LX03duoGQPZg619iLtd90I
szaukvouN4rKRplJ/bT4SVx3YiA4WpRsCemvgia4h+x+TQemi1gMwgyrcFMbA9Xs4jZ4DmQ1uAGu
ETqpICo3pr+YttZK4XCs1XdNhlz2x2cP1+P50bOMDIGNXh0WJtoafd0qc7eYQgfPmZnd5gAVngwh
/lnnQMLbGL3Fj0dbrqSzg47RyBqgrCBaw9282mXaUCSK0rPLrDSpQToYs9sNSuD4Rda4ZYWZgRxV
ysbFscpXlsmlPoo8BLU5Yoc19yooCDaswjJPPmXN+zAqDSdX1BzqU158NULL8CbEMJVunvdaP2yh
ly7OdkZfjHX4H4A6bsnzgyWW5gTR8ZLzK+g1R9HTb6FYIIA0gdP/eHJf07vV7C7W6PrCokAtYJ2Y
VdSxtFSLrBNiGGDpw6ohBcil4XtfkQVUynBrDKZxkIbqO7TX6dHvpMNcj5prBcavXgRfCA24eFAi
+Vs3+vNBqNS/iKuM3Syg+jnJSe/SNSBNVpNfiWpF99CSKowKICrEJIxuEfn1jdYpzzM27V5pxa09
TbLqSZ1g3MBJjDzcNcubWRJ9D1anpxrdQ5Va9RWwj2kpzWcvU6FZTitq7RXufOjCYRjhWnXcOJI6
QwmRYK58PGnvrEgDINuCCIGAjxbM+edpDG1U+nJE4F+rEfbo08rLMh9D9Sqbr2fdLJDtzbb0b99Z
kfRB6J2RYy4IiCXSfBMwxVoglkqpWydFKfTbsdcVVzJy4ZBxll4V0wTZf65Kl8qJcYR5221siHeW
5MIIIISiGgH2bLULW02clDZNWCehglRHJkMRUIJHKSuKjchw3RRd9h6ytgQItPAWgsBy8L150zpK
0N+aQuukR3P+AK8T0eMI3EqjNwVeJdqwS4x6oPU0KU7SF7jftsO0kZFeBso8hILuIKEyqBbqz+cP
seiVDYJWCKe0yFS3bo3iNiulap+gzG77hlJfy3Oq3MpTNB2CsbV2XViEh0aswg2prncOWz46mgZc
4GD11/iaKOlVzFxK44QQZLpXCU1tKy6K+3jSPrWzKHl/vLbR+l1KiqwyQD2ryw6ULOoYuWKeQNvp
qOfn/i42C3Gh1ej7NJ7k+8HSf3w85kWAwmvBWiciBNiGK8tqbQ3pUM8qxJdTI4a6N0X5C0T5LYbw
GtLDslqwF1wiC4KOZbXatbRTrCxpQUAXC1ermKsecL4yXQ2Drn/yjbqhk2SN10FWcZ/VTbQPJRmn
kMhq77OqU71eGMqtpb6sovPTlyuU3gZw4cVWYV3hQ/00b+WiIbTo8tzTpam/jfthdqXETw+tNon7
UEFq2o+qyK0ic7huBmnYV234pzCQZXbQLWFzQ1okdluHzEUhpRmd5ejZyJWQIztsD1aBjC5pq/8N
xmHvoWKS73E7sg7Y+CXXed9LNn5I7UbsfhnWUIih1wMkiGchST/fePFI+Xf0q+gZuVtgHxNIiM+V
FJAKN2lIfX8J+FogM0H43FJC3MLQvSofnn8SeiSvAFMaTUvueD6+Cv0g6K2+f/aTanaKEpHZoaBS
aarU/olOh8MAXPmZEg5a9Mmc7yvfqp5MKTefY18db4HGNt803SqPiSoHT90k9rbZpvV1M3MX9nmT
PUSN2SwIVsFGq9Sw+2msD1Uqz06S4e8QW11u54louTEiHe4oJVs94MsjhRba4tdI8WPZEqtXlApU
GwpqlM9V4Y9uWafy3oxl3S0qq983o/yH5VfWFok1gSpCsjQpABWfT6lWp3NTGiGfNOsju8a1bK8I
4ZZT+GU6hjo8JQWam9KSWa4ZFnqV5gDhleJ5Ql/ADirtWs4smRhhRgYG61u3mscOaYpcOGbaEOyr
qPkxRLL4d5yk0ZXZZilExyY6yUj7/vHtuQDzIbMvnDf4GauArshSEMhynjzLiFa6eVAkblEXyqNY
CqXz8WF6uX9UcIt4i9I3oJq/vi9qpStHuZDzZ3yk8oehLsrv3RTjt0cBfh82ZvQoyW23i6zZ2EgL
3rkz6XCRLkGLpelJz+L8Ow8I2DQz5hfPEQgLFIY4IBRjFGDn03i1x6FAgkjCrS4wih+t70MsN4Xa
CRppCyp9ucCXZG1hQ3CW0B1cLpw3EUQ1aPhMq1r+LIA5cqQeL3UdHUAjt0obwYstIY11b4oFvmRi
CwMA7JhMiHY+niZnaZzLWf4cKfP4jOlavG8ysYW92cQ2cP7+sZIGNjrWj14ox9RWxqyyxRjPDGNM
54NIqd6xQrLjPMyE66gciWziATv0FCBcYyK3ENHJ32uZOblx5qOsP3XjjaKX9WNZDdHGErqMbznF
l34NbpoGNerV9AUFcHopa8LnZhzSz01sgNBQA9Ptq9ra93JTuzQDtlxT3wn7qBoASAAYQQGWz3Y+
iVlhmlHop/Ezl2XygOi4cV34vbiPtW+m/r0W89rLhHjC6Crr7+Pc2JJnuYxCXlW22TW/a7+r1du0
sjhYcZY+cz+C+FtQ5kNY9htzexlHMwpYIxYnUEf68edvOWUi0I/KSJ5VMD/U5cb+JsERYS+rSP19
fBK8OxSRK/0oma+5hpvWoW6MQ5emz2lRZHaDTKmrxAqNbX2TgbQ89fmlqZObL5amnL9E7au3gt6o
C9qUZM9DEBg7idrATuiq5mAMymCbiaDvu6b7KhiluUMnu33okhE1v24IvVpXI48u/LD7+OUvv+bC
Q+MUgChDcLVmKkTJKNRqnPFEfmPtse3WndkSthL1y51Cs2phZSAsx+u/8kPfHDSG5EtTKQ3ZM7Sm
CLuVXndKc8x3aOlkBwvmlyuM6rCRfl58VwhNr+RdaucAVdfiMzWLKp1Dc3oWDOVnh57RDglc2RuD
pv308SRe7smFOwV9d8n8ICyv2xdAs81WBDfy3NEb80bdor0ey5S/gyq/DiCu28LcoimgjN1t3s0B
lRl1S7/v4ksu1sJ8QpTkqFRcPIO8xKXIU8rPgyHHbm70o53ksb6xLy++JJ0RFFQpGsN6Ahe3Cjsp
A1W5KCjlcy/XEYJuknYrjtPggqaZd0Fs+oe2KuONHXp+T1FSpNG09IoXEBh12fX0JpI61J1pNV8C
Tb9F8PmxGeLBzkIJ38Hs18ffcmVO9nuwBXkLbpQPynOvTh51ajOpDLovaLnWNFZbrbQFvU72SDka
TltYE2rtre5WKPJ4Vi2pxyBrci8xBO2KSwaTN70JXBHquE2HbwLD1zd79HTALZtR4qEq13+SjNRy
yJ3ivZlP5r7SGs2pmmbcyM5flUH/z3nDuywCc3wq+J18Nw6483eJ2HLC7M/daSqF7DoTEsELWCN3
flrh+lxFsmdNAxgqocq8At7pAU3f5tBHtERULTVO6CpHHkyn0svNuPdMjEAJvvPkBCwu3yPLUN+z
pM3rdNRMr22G5EkggPXMqjLcWfVr5C0j4YYexq8xtsZ9lfvKsxwblUNtPP7btEI1tlsceil0Gcm1
qrb+jRnUAUIdAMmjVCyBRA0gZSTqih9/5vPd8ntmFlF3ltYSBa9dc9N2kKbKNLrT0MQLxqtVoA4w
1MejrGLtZRiiPBYt+TQgQgyezz+A7IcZYne+eJp6U+b9J8s2xlx1u77ov85T0tvZHAFGqgXt4Edm
Sgo0RYQ9qFzI5B+3TVZnO+AGrTspRrnxdJdzgFQxXVfWBfv2gmVq+kKNh+XAw1l5YqvSKDk0vKyN
zfu6Yc4XIcPAfVoMD6jRrityeRw2UtRp4skcAgDknGGu2ne13aVqeiRk5F0lP0RBRUHDn3mpvomy
gIEkyheIoooFCJFOd/zSlFK705J72gxbEtvnRcPlM1E+W0oMAH4pY6+FNtQQrFJkCtIpiTXNJTMz
HSEaICpKWu9oXY7uU6WF+04IfsC+EP4o6/k9OsEUjTEa30vv6XyRlH6BnK8eyKfUHGMAmGNrRwE1
SvCn7cbHuDhJqVctEDjoPYqI7sTq+Pbbcq4haiknkolsp6Jg5hLG5o5SysFdRli+scReZevOPz4h
P+AdDWtcrD/WmpMKXd+Rm16hRO+rf02ZqlyJtVIeLQk6lkYVARmibF4a+8qVIMyqI9eZv5u7JHlI
knpL8fC916emYGCMS1B54W8YiokQMTnKKRogx1IARyyeBMhWklZFxNnI/ygEef2yrHjK32T2/LNW
MpRBeARJZSgnDnj/hriQNYQ43T0AwWxrps8T2t9jLZ1WCIDA/yk9n68ize9MCLqs4a4pjONMYdjt
cZbSh0D3ZhVbmFAsxWfRwH1bSVMJ617MBshSJwo19We54CvE35V9g1MeZsBS5oSjtHUhvfuM7DEJ
LBEsqnVFRU+zsJx9VToNvax+UpV8vBuaIvXQ/4XRRq93lyEy4xb9HD98fBJfnnUw/5GwwBEKaiQd
o/PZQds5DVRArJx1srwbEnlA3GGur/54FAoYyBmDfOX/zCUkfRPnanjrJXMkqCezDSX4pBRQofom
G5/6nXdh+S5gDfrIC1LwfBQ0sWMrDFLt1FCr9NQi/1yr/VYdeHnU1cbFIB6EIaEtlDdt+ZRvXgVR
wUIyh0k7SXqoXwWiEBzUrshv9DgXH/981pA5QY0VLLh+IUIwJUCClJmhWoSIvDKnVQnIrdu48d9Z
e9Rs+S4L9ndpBp+/EKlXqHf1qJ4iAp39HBjGPiti7XGYhuRmKsrxthDpVCu1tUX9RTjwcjLxCTOJ
yikoguxYxWFxoWPwAdj8JHWjFXqiL0w+NIw2eElTVr2NTJwAaUcq45so6uMvdSuYn6hcVdc65lV/
ExJXd2WqW89SGNS5M/eS/yLAdH0MFK08tmVqNiinGbtWFempx5UR+U6exvP3bApjzUEAJHmZoXtJ
nj5FmenIiU5dgG5teWvNcrBTqj7mEsB6FUXy0qxf4I1RghQizbxBikLzIEbmCAUhW05h2S9DFyGM
sbatutX+9iPf+I6Fa63YzayEaPNo7aTcghCXHSWnlAnjoCtBURqNXt3UKSV0JzJr8UVVeuOHoLal
5o3zOByw9RFaJ5EKSOFBmDRPEyjAJ0XtSpUeXuE/+EpzFxZJkaLVPGHDXbeq8TdqYjRgorIZPALG
IdrHc7CowUkN2gSJX8Q3lpYMlo0XUj87ei61t0nll7ldUSyvnVHMjb+mgWVpd7Vs7sI8QkE/mhRi
ZT/tmxmBsVFp3KpQ0vuKSGxf1gMhTNWoc2t3yL09twkMMLuiAx7uhmrgOtUw0HqZM9BBLe2x4Cof
4MravjIpP/qxpdhFWMfh2+T6fUULL9qlCKDXTpcNI9hiK4bBFelFzQ05h2J0kMXOf+qZ/hTr8rw/
Bb2g/7K6VDhESlwclxTlilNVyq76IK9/KH6GtLOSlUXijPh6iXaj+90XOY3H3CUvab+U1TwkezCw
HWr8COrF8qhJtqbUxo8E7exbBQA/XWb8lInNiriP7bnNE8L2aArvKwkkjt2hsZY6perPV2o/l7Sj
1Xx6qLN2b0yjKh+mmGTbVjsfufVsrKevfSXIhiNmgXSdBkox2mOhgcGV42BEP1T2q79k1iM5stRa
9pxJSLgZQl3DMQQJ82soRuppkATl1hZFzNnNsk4+oSWOEFkdR+ptG4hwXvspNhJX1UfzKLeljw2B
EX5FoANti9Hs9V3Q5nHnUL5GbaCY5+LXxyfZeXb8egdz0wMFoHuGwu4FSHzuhZ4yJjA67pYvYzEB
b7MQRfDtkcVvJ+C6vC5Xo93Hw74TYmt02qnl0yFbqOGrGyE1mnIMfc0/6eag3VWRXz1buSDjaqzV
v6oaSrRfdLEX0Mhzy6GrXBTO/UOQyeoj5hK5J5uo3kwVuR9b0rxOCvSlPn7E9czQS+QUB7MM/JTb
d02T7GpfVoo8aU+J1kf3SdCkntnHhqPODbzyRJU+EY5sFZzfGxQROc7jRfKH6t75kS8Sl5lil/VE
uwbsYNhlThHIsyeG3mTtjD7/8fFLro/55SUXyhi3DB9BW0ON+lJGJFGo+pM/V/vaJLMf4ykA9yTV
B6BAGxfaitGCesUSaXCV0f+j7Elh8fz1KjXXJ6XX+hNSIsNO1aEnpqBZj2ER9YeYm8FpEHjyFCta
wOyxfwjJ8Ry/VmQnLuMKrg5+VkaIqAgPXnk5rUZHKLLYC6O4ubN8Y3Lnbpo2opd3PgqghSV6eW2q
rWELato0VqhFwymRJ33Xo2/2IIWyxGbPpYNcdb4XDlif/fGXgR6iLIJAtJHBQJ9PFZWXIW2rfDhZ
VV0dJlMQDj0IPxvU6eDC2dvSf39nJSwYwkXKEvQLGPbz8fokbbEUacYTUgSY4cgVPdAA9YvSug7U
acsLex0QshAWSy8KUEsWT4p3PlrWzuFAhWo8NbXQeWEYBo5u4Un/x3PI+1BMInqn+PdabHoTEfYK
sOxkrMZT3i4GCtqUXbeD/onroL0hRd/avO9MISU4vhUSwej1rrtkhGuiEUTyeJrjOnMWXzxPAwR9
NQnlDwpPxcZuemcOKZKBpyFKo/C3Ri8WYz8MPoLTp8FUwx0Q5WJXGIH05Y/nkNsBCjUTuciHrg7q
XBdMH9/W6SS22ouWdg+W3P8MpvGnMfb5Rq6/AmS+ng9AexWOI7rKsAxX2UgQmsZYghk5ZcbUuXIS
Y3NkCLPXx426n4wyPAxEXDbWxIhp95FvYyU1ugZq4U6TRopTilro5sQIH8/BOrOg4Ib4HQkq5XnW
6uux9mYdWVGKYOckdSch6PtdacaK2wqieRALrvyPh7ooPyxjwQyj8yghQQ8v9nxn0JJD3c43u1NH
CI5F0yR8rkI/vh2QvvKUpgCqoIwgQKG1OwhuTNej2pR7fy7Tq5ZIfP//8zicC1TqaQPRAz1/HAyC
ASiqYU89QKiu5v/J3nnkSI6lef4qjdkzQS22JE26NnMRHhvCQ1FrzUPMpeZi86NHdqcbLdoN2bsB
BqhFAVXhj+/ZE5/4C5mnF4BGf5sG6mCPE7WnussVoPcg9WRvUN20nUq3lbJ6G7ZZfwEydVbqfl8d
HNLnHT8HD4vVKbo8ReZLoDwMvvpK7GBYaAOhrAUMwdVlyMpqkGYbcUxMu0jD7nYI0Q8rzYhYduxF
pyoqZPTghlt0cB1TiOW7GlmalVZo2DrVWbKfEjldo3hgOgD/BrcNgthukry/ABCaP/RjsjpPhIud
koKF+gFkidN1ba20QygXQQk5mSIYXpZyG6ukWEHQoOIcWB7W6311pUbq8+e/6EJubT5jCgBf1g65
eoA47wXgD5tZ7JSKFzrvnrk6CsSex+kRUCrh8WCIR6WLLNSSVW3da+W4qeUh3oyphV60Jz+0U1G8
5BryXQIhoaP6YrihFizYVixpq6qn1W0qggAXwWLnaiok5CpQ13rZeU6uY1k2WUH+ZCZYj6UcNrpO
YYUPV9VeSSAObcUIplWhq70Dyyi5F2S53pT1OF6I686vTRVAFhL9FHSA+C/BJHHQAJdF1PVZM8do
PUHFJPHEt/zzZT6/MlQuDAqkM1GBGGuRu49VjlZkqE/PvpZDnK86wwZ8lO3KphcuXBl/mJBMjRTD
amJVQvhFxR7bXjLmRhSfW3Ccm3rqynUCxf/CW/qnCWFugiAurTR4bvPj92Hb+DRlycRj6RnAi2lr
sJ5QObXuzfSi5fL5Mwo++p0uyA9FB21xxmPFqOh/lFTfO2krxhK8Zyl9KEZtjyzqJfmx83M4M6sB
hAHDpMB3drVT2ZUqr1aeYz02bMEfRScd9epGxGsSEYlI3I65mL8k4nSpxvKHaQLHA0MNPJLG+nJB
J6FqyeED5dnqfeOx9tU3KRDFH0JotS4kw/7CTf6H34+gBKAxnVYK90uBLOw4zabwR+VZTEXJFavQ
2IRmnTqyoF90tFqoJ893DF5NhEEUj7CWpI1+ulkk5PGrMfKM58D0r+qyyMxVWDX+dZNTrIIPohqP
Q9TUiE7GgnnMG1Ajbi+houpMvZ7tLdkDU56PBKFtoxL0kgNpCvUBM0EtacizgLxejF4p1/pPlQFB
Y1urUoXMiUr+OosqFdTG01k/szK7wm4ytFEcaIu9TpUi66OVKhBW8IiqymibVavujT42DsAfebvk
wrJrOo3PTRMCUxz9nGovoSqQdAErBCM/GF7atJATAg2qStkdij7JdcfvWXhbpi6FqskUyBi7SMqw
M4ZR+hKo5aHXhhifALmJEgBDQvIaqXHUbkyoBo3t85QmLtrgYOiLkG/zMfbeyRjRVXaQNKFrFAbp
cCs2D0hZlio1l7GTtypP2GNLoP6DdrRw3w/p1DqmUXhP4xhbFvm7OBvGAdjai2VOOBUEnUcoPGsZ
aFUFJr8C3G85ATUtiScnaVS7zC18xIdQaymlxJRccRbvh4cR8WF0ZaawmGs4PgprSSMBZ8zjV6kd
hW/cDhTgoIEV3KcJLtrxxL0vF3pf21oeB4NtyVH6FXwQtZi57qk5+TgJrxkQ0McKawVIbXoo45nC
ywkiCD3UJ8q3Pch3oFNHUcQ6shEwPKtGvznWaNt8lQyhrzZ1kEkFi6RWFN3UftI3JlDPCN+DsRlW
eg0t8ymbwtK703prwtfVH4JbIer0S3Jbf7hL4M6Ap8C0mFd22c+QqD0XMGim5yysncbQC9SjYnPd
BAhLjpwz9PATyTXE6MLRPn8ANKr3M6oWFpNIJn962spQy5MhEKxn3Jiq7QgTnhjxIjfi/L6a6a4U
XueOKNC2xZnG580TOrznngnPmj1KhvVG7nPBMbUyWKWaeikSPr+wGI/4F5rnnMAt9Yx61KyN0OyE
58IEt+zl4WB3tXJbQzJcf/5W/yHmZijaXRCeEGPgzT5dQMmDHIp6ufAc1kZwFVjStJKoaLqi0dDa
KRXB9SPLP0Qwqu8atcl+4TKUYg3cK26kY7p64XPm2OA0Npw/BxsF4HL0V5edHzp9LWGCLDxXuHm7
TVCGuCJ74x5OgGGXilfiuSLD7Fd9bV/pBUVOdjcijuGlmsCfNhbAT15hskz6NosgRsrQjfNl33/p
BSF2W3WiUOm13r9sOSKxzxtM0gMCaBbXmTfCh8iCKnUV9kajP8tBAL8H57kVHpjyRi+aYfv50v5h
QvosewwDDObFGeHP0/RRyL3Weo6SVt0heBu7BdqyFya0AFfNzx8gDcooePWh6EsN53RGqdXHZhfD
6FHlwLPFNqyvUOSv11zBeAlYNC70LJBXk99Ldp1PmqsHo3ChfbjA7L5/BFgaDZEpol36YovMLUJp
IVb8Knjxgg4sf21k3jVZzpiu01DNMRJU5mdS9lKBrkhbPE0QaYs9p8B8ki0BisjnSz9fQotNDdgL
2gkEfSxIlmF3GZei7wU5pEajmmQHfpVfruWp0PC0EbxQWWEV3Ij7uvStS3Yh50PTpOMtRzd/JqQv
qfG+bA5Dxr35LEh664b0rByg6pZTx+lrXCs/0XUWVp/Pdq6KnM4WoQEE46EZAliGSHy6AyKhFfVp
ZqeXw6j8TIACz8yGunwO1EQAweCVOEUkstXkjq6FcuzkGSixf50YQF8GuwgnGwAjgMnTj9Dz1grD
RoYeLKqBqyJ6uVcF2AefT/UPRZvTYRYVokkHeBKlDFNaBZ0q3Shsg6vjyihl6d4Q0uQOI+bqKU3A
wcpdM7lkLAbORGFwW1Q6xL92LO/GMjIvpGALXtB8AjiIPI00ndFBhfR1Ov+29qSpxWntWZD1fM3/
LblREQAEhhcU14k+WasYSpIbhmnlZH6bUNCdhq+CXA5wkaPIlfz+kvDPnxaLsvd8z1lzCWNZcK9K
y5v8bpgpLkq/iaGkrLw5zhWSMXLqsaPlkkndpjH7nyCILQwPsdokTuTOH1TFUWfllMYyL4nWnV+M
5G/vXSDeXIvL63Spcs+XdTpMtIE6pUdFvUzdAirehVPxXt9fHAsyxzlYITEAZLJ4UALE+/UhLOAR
CGn0KJST8EsO5WJchaWUiGDkpQgbq4b3tlWmzMapqN0oYtT6dhEokWXLam3dW7R7HwTQIoZbFzie
SdEghqvGG4wL1aY/fS5CAywM/Baq1UvbNSnwDD2LzehFGWPzdppozwlof91yu6OkMAGQUQyhPtSB
F+61kYAhwOFuj/x0bMc60nB5KRYbUYfDrLUVRu8TQnD2AFDhwkH/066i5ozqB900cfaiOv35RoNS
VyAP5nMxTpUtJKlOPVQub1Uo9d/8wet+BEOlvmIe17i11BC7a/UAABS246yVAVlXy6njUC/6d1D1
+Qxy4QKkmmVNCSTOSFdT1ApqNFjPTQyVUsv6zPVVwXOK3AouPO4LssbvsQji3iu1KFktA4kQ+68A
RVHvucCsexfLlU+3t+4deBTIzrdN6kR5ilFJME6b2tfSTZt4/h24gR7Gsm5uFCPrnUGqBFvsYAnW
WRDsU6oRh7KVRzshgnlCrLzZaFaPMaUn8pd9M1pZRisg4Jwmz59frOdnklYZVsQIbCLcqS0r70UX
5CLyKfFLDHhi2xuBiSVC/vb5IHMocnoiZ6AXsSaqkfCrlmumqp40CL0YvwSDbNmBn2oudc/WrSRz
vBRmnz+KgH9oi7ANuAQA4Z7uUjkKs1HwvfilkALdLltRdoUoq66rNG9WImdjKxBTXedFVbmCMoh7
wxs6SoqtZGNVoaz8KdVxgpaklZnqtWv4kb+qFcvbaLTHjj5aoxfO1XuOsVgd6v3A07B8QTNgKWpC
6TZBXGyKXggbdQDPXpjgNTyUsm31XR/PcJPyDmxF8aK1PMW2aMXJrqvqAYCMig2aE6rFuhjy4Lr3
Ru9R6w0P7xgtSg/cIwMVUG2Kn7vAsx76tIhvhIF7yJ5GihYrnAMDTIwLEep+XAqga1vFu44sr0wd
KW/QvPHrOnyjvpkGgC9DtklD0V1ijVHTTsPBwb212KOtnzak2116rFSzTGypGaXK0ZuhTaiay/Cm
OLySAOKha3AbT9pXsfQzoDZJ011isM151HI5CcG4/wGNzoH46QaoNU1IeBajFy2TgrWlpXglUpX6
1sc5wotS8m9R+DN4bu7IcSeCoQRWfjqe4Mn0w1Qhgvij665SFqhFo4zkqGplreRxGC4k4n8I/Glp
zg1AmBXcQEv0ej4IxlRIUYNyR417YzCa1gs2teNj13dBuTJo+N9A6If4myaJAORHDNHu6bLEuyRZ
txBWnS9Di+I2oia09ekwWIschL+oWU0pdC8UVqpdhjj6Y2721rroi70OeQiXg167hzYg2rnpfy8D
sNuhBX5dbKtqN0mavxJHjpo1SD0xc15vKItGOOxOX8l60gvqQWfXEABHngfQCORmEkaKp7+UCbB8
SKIGDYSU6BHzjzye7YD/joj/lXraTfi9yuv8V3MqlXYqufb/nMbajHb87zXW/s//Tn7W/zELBX4U
Wpv/zX8KrWnGX2gWU9zRCXNg2/I//ZZbIyfS/iJehWgFjX1uovPb/KfemvkXTVoc5uBs8ANCeiPJ
/KC3ZgEPnxnXZEBQS+R/o7d2+nZQceJAweynYUYBm6b3YjsjzAGkvvKUQy1grhziYeCoQW5sGs32
YJqKhmeP/WDjLnf8sFD3v2+nj+pHp6/w+8CQeGZ9XfoDszns6c6kGaBqtV+pBwQTcjdHIcaejCnY
fT7K/Ff+uRkZhdNKYwUwBO/ijDQ+HUVDwbZNyX8fJkG5EYzyJ7aigRMKwz7uf/hqlO05O6vPxzy9
jc/HXNzGeZ0gaRWJ4gPxKzmRb2xAuI/rQvTvgapdGOw0B/892Nx344BTZSNGPZ1gLqRe14DUeEBC
GKvZGNmFMolHN+zs6ZiKfbD+fHKL8sf7gGTeVJF5vuGYvYfMH6pKXVsrldcY8gN49oPsqfV15ZU7
CrI7QCGPiAoLu1Bu96WKuO2tBh7lQr1jQaR5/wDuXWTk0WVBAmOpyZwrqDuS38sPDKVct6p8G6K7
sCmF3tj2eVvYhV4jFd3lMuWfrDmiDi2jD1AUWfQShtkOyaW6ay7cs2e/OTA/Wl2ziTTsEW1JxaUU
YkpFEhr3k0pSFdJdpbldQ/EpjGlrDkAoL/wM87k82dgMOAvLEL+CU0Hu6fR3rzq91s1y0u/BavnO
aIbHShKupLQo13j29cj+y9Njkg0DAkWIafWRY/RQtoRiLHYyKjyumOZHvzUusanO7hO+Cx47BbKZ
cYk8xul3oUQR9ylM+ftcLFddou1gcn3FMr5cibQmNoEuXrfVFG3HBJXU/8GaAHOBzIE8KTXPxWGv
Et+o246xDb++To3oF60c5UnyB0IiY3gxrPYuAOi1gc2nrmBr+TuLkkBuKLmtdON4bQ2e7H7+TX/a
F5ZBogYeAFTFsiwhyNyvfinzMwFSvae0RT3Zb3/GgvqawVK/sAuXiw9hgd0w60NC4pqX/3Tx+9Dz
1J5b8GBa7ZtVyrsKW/FOKB+HQf4KhehpCDu3ySbv0m5cXub0PpGo4xnD6gvRhmVFrA+DovCaSTqo
1hGveBtvaVdNFdvf+9ptJ1yXzaprG1tL3cRT7SgMXaV7/Xyll5bREMT5BtAHuKzxrLL1Tief+5Wi
Tr0sHagFmDeGAn74myqvW/0W/AR74Zehr4dwq5NT4tqaO8HOm2z8TC58xvJgLj9j3hEf7kdq7mPi
C3yG/0tX19V3qd1KgVt1joChcuZ4LaB8J3nTK3S2KBte2G+L0gp7bLEKiy2AQD9iByPD9wnR5daX
4XC6wHcyAw+lrf+kkvOhdDw9JRTovmTJfR3Ywc8LazAjIz5eTsuPWFwCbZRm9NRE6dDqqaOVrx34
Y9wI7W74DmWkYINU1khV7hLo4Ey89H1grNN49IEywYk5XfyO9rs/ggw/qOkqDpCWd+hLtmAgh003
HTx/BNm+5Wmw4/4mqge76r9O+W2m7sceg6RHw4f8qGw75Ri0Lh56obpLY8fXb2R5+/kSLdBCf/9O
cybDy80z9p4hf9wmmtBWyPRJh7haD9Zm6uw7fXBN1Odbt2lsI3cHQETxKjt2tVN+737hNJWthM1A
XJasC0R0WuD3NmlthqibK67hAOWgqpzWgKvoWO0WCc/Pv1meq13Ln3XWcyTUACiCj9Tp6haBSVND
6eRDnG36eDu+VfK130E3eTXUVZI6oW8bW3IMI1+VEdpM7uQ/TP0TeiZd5g43wYXbbsFp/r2GH79n
8WsPYOiyXGj5ntGJUgd8tXFrdjd+vJrCNZTswbej+Kb2d5A2gmGdlk+RspXG2DbbO/9rykWUPKTi
lSZuRRgu2joWX8LervKVXO4NY9VV6lWpbopwo2du8iU2HxJvq1e2eIAg9/nSzgfis5Vd3F2W2DSt
0LCy4fS1sbaIASYYrZtv7Yh43b9rYLFsdIuoEtAN4JiQxi6WDY9P4N3ZjLNvHP1BWafbfONtrRvr
q7EvL/QKtPmPncxsMdhiZn1eqEYASe7Q9m4B5UCxMZIIdZoFxgrbb8BrVraPg40aX6ECq1AIJn4a
pgOqUfm4V6K7rr1tpJVY2PH13A/HpPRBvJ7i1dDbten0EIGpvRzDY9w5ZW7XX9R1LlElvonQvypy
wVb6x1rZTt1NQJINjHK8VnyXfxx+R98mEA5ydoFqfxag/l5fShWEgaR8yzefaFMVYMBIh3Fj5bZY
Oinu3N+VL4BkanntUQBNnc5wcc0oY6e6JMryLtB8tuI8wiz8LJqyjAyFPlGtqGDFLX8TIbDaUB93
5xtYA6vJo7Mao9tM2+T9KsLfa4sx5/BD1e3edGfYSX7Tl+vAW/dhBCHnGbElIbE9AMHpQ4YaMmct
uZ7qZxQb1aO8DWMEn1fVTyjKcvrFyg8It0q4XZW2Zz5O0pVYbAXXzF3qv58fmPO7aN5XRFRkwAir
Quw4vYvqoraMyWeRsT+t0QEbXPlN5PZ81n17ti+Rbkp/LQ/7jJL4bdvZjW4rkzPU6wgvsnoDHOfz
DzLO3rzFBy0eXq/pEAAaBulgjg6oAUF+jtTrPnaDO+zouuSmbO668K5D3Ta6QuM2Q5NVsOWjRjVr
siXaUxGi/baBaabnZghnBy6t4j6z/TszcILcab/Vz8b3wh0PwYP2pnu2cWR3wbla6z3qcxSb7Opg
rr0vumwrz1Js+7qt/uJpwS2nf05viQGsO+s+wrQgXaP0IAuOwr+S3WIv/Ph8Ld7JTWdb0KS0D0ZT
pV4nn/441KJQuxJ66SAcrTvte/TDUhztWypfNepOlNY6csRc19fVXvtZTbYPnOyOuadvBOLWF2iD
+Zsgueltc6B7/Zw+ljvtV3XLlsNwJvvSmk7Do/M9PGTX3lU22cJDfV3v8kvZxDJ0fz/GFsIfxLV4
qCzbBLKR5M1gMQkWt+rsToEvY6e3QuFW1QYglxRv+dmMn02MqB9ZBbXdz5fxTFhv/oI5yYPKDRAV
tMjpMva1JaR6EMiH4EcW2fVTIDjhhh6CpW683qYqk/TrxFpzaWqRI36RbfOqfswO/KDtLgWpp9qJ
SmZz0zxh8WVOriFsPv/CBcDn91MyI3EpIJFwkUWdfqGVGlUB0Uw6oHc12mJiD4+8/9rDKgqd+r55
utgTn3fOcmd9HHARWVZJ2iKcxIBZRSph6z+zwi1Ee8RHeLSnG5UuAFHdJQLKxXnOideHaC2LM8y9
5r3gPU3fGxTybtuf5qP0EL11b9ZzciF+Pkvj5t/9n1VdElAEPf17NP/Z02zowOab/EMLHEirYfs/
2mQfBlu0OP2p0YNaI3UbJ0ccdkrr+ONdjkZsNpYQM78ERmoPKnRTY5Un61BcqwKKTWv0awbvsTW2
uXxvTdvCuxU1H+jjs5rdqGy3jsxLQ1b3mMNjvbDrzuLQxfrMm+TDrxFEgtAqIVct2jKz9OZTlm/z
yu1DG9Rp+F2L7Cy6EKD98VH/+JssYt+sb9CqRwcBoqmDSt84rgRrndVHYkwB17cnwXCzA955TF27
94pLB+2PU6ZjKaNNRub0flV8mLLg95mKorp88H6Jb/64914taZV9K65ojgnNXXipb7DofP99sv8Z
8Eyuxkd308pL+aDT0THdIXY0a52Ojxlz10q747iHzSaTr1CptGNRX8v5hSWf746zo/7hCxYbs6us
GhgQU+4eq8wmLQoymzh9jB8/305nsfccPjBhESQLFc2l4UXgV/0wep54hFYWB5WdtPuxhI3ogY2Q
7dD613WKxXjLecVtZlQh48XjKjG3bbpquk1SuiN6ayIO1RA0Xbl8SAw3Jnl+6h5qALyrML6QPV2a
9uIQwW3TvL7jM0xpbyLM2kOs20v+a5ihTvXvb5nFpBfHR4vyyfQCRkPOxwyxhQOSvQ46W9Rsn34p
WsH6XXpj9o5nrvxhJ75mia34NzrIHHzhPMAUti+ux9AVcqfSnVKipEkZ3ynk9ee74b1IeLLtFl+q
nl4uWuyhTJfzpQmaQ43jF9eBspq6TUSl8Daod35+VfibsXTqyVaqTcaBGDoZ4sb3UgUXQoyN/ZKR
p65SUEyobnpzP5W3cUUBDMtc2RkS7tHrYGrt1N+0YuBoPFw67PzE0cvWaUd8m7e5lDsiiWppHNPu
x+czXMC32OnzDMFRwzqb2yLLnqAmBBFmuMywy+6+FrhdqaEz6Dt86DTlVYl3Fqn9dJ8MTnNJMm7R
xz0fehkv4C0pBiA8joG6MqzNLN0GKbpxrcCpOQoyVLcLicJZv2I520XEkGVh//fvmSDrscMfutt3
1lrUfxgBB+5GsVbGJTeVdwDvchPhr4SBDrxGEQ2f000UCGKoi9EoHanCNeVOFfEut6FKtMZaC0CF
zknr+Az4ILZcOdxH8doINhKVuH4tq3bX8Gru8JT12rkKFOHPKjiesULMD2lE7dC/Wjeiic7Dd+Hr
+OqzF33+dOMGiU1+rMp2d6iUteptxNSxbky4ewLoJALWOVANgVCY4PBau1FfzHLT+HsTV2JcZS95
hb1rZZ2vAlxkekUyWuKLmy6xolb2IXQew8lmvKp2/Ovul+5k09rw7iwVoxOXXaA6XfCtzaG8uRyf
6mXYDw4FAvNROMSzOyULcEOAp6KWYm6Vet2a2/DVf4xvUs6lPWir0HSTbhOMV229HkxbL2y/RbPo
yRJWrfqrFfawWzD36FtcmuzQtOUNpaKJxXwJdMrxP71sZ5KjURW+xFw4i+Q4ajB1/msFFpdsY9VW
3Ubs91p+aArSiA1UF333VqamLQm7zw/2Aqf1+3R9HG1xyQaCOQrwimEb2s2u+m7wU5vpqgfH/oYc
t184Ju6OP5PEBmfTZBuZoHlPjkle9b36GsU2D433Lb5UAVo+4/MSzFcN9gCzPv5iCUTNEMN4iqRj
pbhKbcOuJS/5fOLnwco8BmqXBn9+VvNaTDwr40RKq0E6GoFdybZg2aTGzY/kmy+DdXSa3p0qOy/s
zN/6L5+PvaBk/b3oH8ZevBfKoKBdmDJ2WNvqs/Ei/jSLeQtqL91Lj7wLsoajDXDRf6XaU0uO/+JR
U9nCyvF8W7yArPzTo/5xIRbVNt8S8z4ceukIJm9KnfwhRfKndgHsXWo1nadEizVfFGAyrE0EuETS
sR6zrRlTzOM0uiIsKena4FWHTa6sBfFmbC+80BdHXjwiMUpG4ugxyap0KXCVuDf2q753ajIUdGYK
9DhtrUG7+tJTMv+UZ/fZh5968ZSkcQStTWNg/Wv7XL2yx/S3ybThQAOF/hmITlm6yWATmXy+x/74
Yn/8Wedr5kP0j3RHZBoxa60pB0Vy1c71y414SwCp3I1v6s922BQKv/R0YTu9y6mez3hut2PoQVN3
cYNbidGA4hQl+iEOPpgKylTjugIYaCFD+VU3OwyAH6v8S2ZMNjKeoX8cnybIDsprKUmQke/7mA4M
vVhagZ5io3Skg/hUEFtS5JoOy+rzhfrz9v/ncxd3TeAVUtcw8tGjCKA6Be9MvfOkZ9qPbXmpzDvP
/Wxt5uIW9gogGd/tlj/8KDgpJ32hFtIxa1alLtl9MTiSSq8AqMF1UAi2F66LYH+x9PlOq/hs4MVu
KIUcjR4tZ5aE7YnNG0jbqIzdBIdY3RFVu+3ctHOnFxohsbxGbRh2Rhy7WU0l2BaVVSu5mDsHmRvE
u3G4wjtIbTZqtAYjqhsPnXr0w3XU7bp+r7U307DB/v3z3+mPz+I/S7dkVpsIawl1WrKtVKehMl2x
P6iGjtErzKQpIN65KJR3lk3O1xU8ZujI83u0BGgk0qTmPRDNY2DslAm/v+i6llryj8xVk53curW/
NtpNiZSBuh3rFLnZdYf0vo5oQbVOsmctvUmSG4pucoNx4N0w3Ziy0wmuIttVsSt73IZb4v6XSnwN
25u6W03Jl0TdVdlONreJWdrxdF2kiV3gfZRF1MtlairSIfCuw/r4+fKqZ+eA0rgCFAWZbWjCyG2f
3hdjqIWBPhAIWMVNTmiH7ZnbNpSZzU36XFk7o3mIijtOa5pe+enOgK6f0JZ90Gq70G0vdrLC6UPX
+tlYjvJLGldB6say2xKrEYQRPNwKwgpx3iAjb7tCBw1d9nUyroZqXRu7/ot8Jdo8vSxIk7hm9vD5
9N67uCcHYDG9xQMgaNPYdDXTU4cVNvAqyUPp5G8ote6tXRev/dLJglUAmQFWqMzCr3zjCumFVlur
1ZqSGnhVok9TcyV55SE61f+KBLeSVy3LpGygHEeSUwubotgw9zR1hq2aHSvRVhOnr7cNfkKmIwau
dpsaDswKlqYyXdzO02mtx29pu2rkG0rsdQjp2aVji3xbq6CqhZMkzGG7+TqUdvGV9LWS0XubbN2D
gLKutJfCusR5PHuz5rWaSVqiOOt1LwWBKinE9b3yCY3U1SivRVQ3puY+8yFvAwlSN7nq1O29X+6x
mrarYa83F4qZZwdv8QGL2Kzq5L7RS+I/M9qa5VPR3BpITclX/SUhhfNXcjHSMhIrNAVMFME2xmcN
qeU4fpH0B9nYlYXd5nvL28bVlRG6ee7W+fbzPbmABRMGLgZfRF5iqpSDN+/JcnRoR+uJa7EZhr0o
bPrsuu52KAJqw8rz9mG1kaJbv9roOFhk9sCzeKl0dp5nL75mcQFMlZpJXhRIxzS7aoytSXcC+9Jj
/gPcXgl8oL4Uk82/4tmR/LDNFkcSRI8K+5DpA3DMxh9lt5uFB3XlRUwP2YhE4kObfmHVCV28of7X
iQ+4D/igEMSRllbJNk7vu6qWE3wv1fiYauis6oWJaHmTwl2yplfPyBN3SiaV5LL96pdWcBXP6Vet
Kb1bG2RDmaZpm7HybvsKkQN1HH+Zco7ZgiT8rBr9KzHfuFHS8Xvgr7upN254sR6nuqouBFtnJ5VJ
oIQ0U2jx/sGq/HQSc6veUEIpPlbZDKrQy2E18GxtLmzUs7CFZBQMvQIrBdwtwNvTYRpjUPA0NoJj
aeqvA1q/KyVEfBHqAy2m2ENFVlKvLW414Gl0Tlua6kp3aa7nGdv7VwAfRXndgtK5KJAMlZn7vjcG
R32glRkjk2+WeuRkba3v1MrNTWBTiEj0KzL0NN8KwnUdyUejlJ7aPpwu7N75NHzYvKYIpAVhFAAR
oIYghy/ietj9ZRN4nn8cGATXsOQYDLVhi43/q69gLX3+C7xTsxbDIQBNAY6OHvoyS4hkbGLbOlk5
c++Ua10OpbWkNIhJNPIT0sR2UqjhtpGVCv3b9K2MyaQUMReuanH6kkPztAuku2wVfvrKT9LvNED9
ttW2EF/JNmcuY8jFIml9vAt0LbkQ9S777vNazV0IxBgALqFasNg+45hDFAL5cJAHWh9TSfmwkjJ1
bXnxzmuSG00wpF3mI1xeCmngmn4qrP2KHlIBU9k29Px5zMvYDkV5Jxemv1HMq5mk7UbGEKGv3q46
Tbn0+8rnP/A7zAqnFfq5sDYWEXM/Qq6HsiIeB126DVLR7ks1cnsT/vgUeY9CGAsPcooZhx4MxjYJ
imyV1TJGOmZ/q0VFczUMFAuBl16jmTvuWgVnXk+7CWfl8lEUg3uPeTptOxEF6FqHvnbb34aCiABV
Gk3Ohf0zPyWn+0cHgIVwGmQU3eA/ixOst5EVamJ9RFOq3EQBq+8LdUhwkRkrrQoBYkVfUFhu19io
Bw7KIePeSGNQcDkxW5W1w17AmQ++nnzI4tq7RTTV6fxJX2On7uAIXz40spETBMFph6xk2rlQea48
kF1/PpUlZhOoNGBRfMY5f7NvElSGk8RW7AcLj8HCOkRFlV/Bd36SCTVT3biF0mQgblXUThK2W22i
VqoM2qyPBqAFIlS8T6R41fZCtFeSyCZRxS1akSIXg+7i92f+f3bL/5rDwUvslpu3KnzLMnguP9r/
uM2rHydUF/7Ab6oLQiJ/zWoACFCyLyn2cYv+ZrpAAP9r3qozLJO4BMrYfxFdZPEviOSz9Rp9TaRA
5wLE3zwXSf0Lkwg4wmh16oBITPXf0FxOo1BuLVguQKJNBCu56cFdnm40TM2yfPC04T4WqEOKgvTV
iEvVQcEc5Y8sm2BHg8r6sFj3v0/kf89wmcck4+RNAZ6PbgWEidMxi9rEGRJj4Pupazs650B+gjK9
ZPaziPXeh1GQYIAHACOfLb4Ie1FdSPpUlrr7Sgqy6yBKyaCjwSXikd1IQFE5qHF0iHkPhsw86gnd
q8/nucAcz08CzAewbjMMZKahLx5zbALacYJdeW/mTbdVi9ha94WmrUULBrBea/E+TeGkeoEfOmnZ
yTshprCv5FayjaVKszXMwa/aQIlvpEbyr/yu8L8peneJC7SoZs3fCfaRXgSgpNkge9mPECdMZlDY
yu4jJQvWehZhNZf5c4CeattJnrratqZadSyl5PYeAlecilcpCCInVacfTegH3zO5UW4jsSr3qZcA
afUia5vIRrtuwN1vCmjLa5iTxVYV2/teH/svklLT8dQs2j+1hM19I2Zf9Wg4XvgJ5iX+502Yp4Zq
I9ELyvL8dyKq072WpaMA10FN7jUUlPdlhrqvMWnhtdj7VH0qGiD/l73zWI4cy9L0q7TVHmnQYtGz
gGtB5WRQbWBkkAGtNd5onmNebD4wo6voINu9ondjNpZpWRkVGby4+txzflGrRXupOjEhVdKLy8SK
uvnpjxjDpMk3oLlGKozjHJHRKSs0LfUWrn8QXrdYtO6iSHsIXDlZKK1eL3vjysL8aqbohXdu+X3p
OzkdTo9R1UdCavcjZPmciBOtstGT2L1ujZ6Snik9RF7dzRDvE+ZOUFprv/JuDQdYSOyG5RzNwLMh
3biVj7oO1FOn46C12PFg2yfDL1kpBluJdWUEEDoNV1DneT4YB5fq48J0jIhEwq3qBlel3PMwJWYr
/cJZSrU84OeN+3wIxX5pNlF/Exbm2vPjFaaboI4r6bGK5BlwxcIYrD96cbBo4INyIKMmB3uc/PIk
kMDpJGs7QbauCt8ybsls4+/b52fJIccvDprhp1NnHo/wjzzyZHCIG1I3NczhClX/TefWgNiRP9ua
cWnXoRYsparoXpRMffVrg2NL7+24Ns/xkiaB68dXYJQM65/5IWM7lR0XwsJLmnSQrxLFES95J+7F
oYueIM+Z15WTqQUKUKG0l+MAMGwgNq+algPCrDPDZOHkYfqkaRdeabXprMJqtl6YWiFvYFKVmFsH
arP2qny8S9TieagL5UwW5esZy7vQAPBK6M1FhlXo8QpzU2QZitBC0jvW9oXgu0+lwtoK4OT0ROB9
49pNbQUXQV6mFxB94W12XeNsjAaxzqXqjQr8vSc9a61eXlBDcyoQjb17kTji2Sfmcbg9DjU80vFx
A9/SIPU0ufhkqwvxQYP2rgRxfoDHVq3a3DEo/4bSUhBchJGaxNghk9r9iNOMAYwlHtx+Y3LU5gGE
B5wwqMVmcVBdYdkHIDlJrMb+OK7+f1T3j1Fs87+P6uz3Iq7f3svPYdz4J34zlnX1L4gzY83671ht
rDL/ZizzW8ToH14wo40TFl7/DOQU+S+qQ1RgQTvARzTHot3vQI7fQkQVqqiKUMlIZf4jvvLH6+Zf
Ry3RIvVdiV3ME5RzBdHo442Q17GgZ10Fa0bihauFq4w0c+uQQU08GzuwTjtgPjBvwv7SNcN13FQr
Psquhga/WOkCU4hVKiDG2N83A063ZI6TDp3G0JrFVbl2SnNuCpiYuyTwlDe1erYMUK15vTY99yEL
ix91nSydHP8IL1hLhTijvsOhv+yyYV4h7C+gOOAG1cqrvAcXpd4OoteAEwtxGQWhiLyOsgo6ZR9u
AsVaFzrZeVNvZ5bfg56MXeQokuCOd/ejYzUHSiGr1hcWoVXtMLNVQgr7MYJx/BypLc5c38e79uvA
KscDSzWhAXhaFssqT7cZ4KNWv1aximhybflpvZ0NjL+2NLkQsjxDtTJjCi0ZNeKnRjoD3Z7Ii4wN
EGSNggdAt3UW5KSBHAOBUg7aYmm6F+iZAmi7HcJlKDkzXQWseOfK6czK8FnNw8vM2ylpvAxx8w6C
q8osZ0WFUwLgrSLytqWAiFzzUMMgEqX7joXjpY5dVsDR+PMBMmPjz6pyyKPAX/UKBL+ChpJIwhmb
iYoifz+qnKaLMuC2U91FoST42YXrJA1tBa+9VNvmiD2eHuBpeu3vAUDThD0Cw4zX9fFc8hoynKxt
imUx0iFSf9X9DFwkXuuHOm0IupNZRVXIoEoKiDphUHBdWTp83unv+LqkmIdPnzEJMGLwUXrvMg/I
q9jQkexesWzJaGxNO4fb4+j5FIH9nvJPTU1yeNCMGpywKEB1ONeBorXHeK8Rz/XoQ7f4+PgZu0Ss
h5iXoelT42rLwzSvChnZUr7zMm0TiA4w/MAW4mwleA+FtdelgXhtW4j1YRAu07RZlMODbPkzbDDt
BLB66lAGeHV4bZwe7UlV9fek/+vTJqk5tay7pgxqoPiGBvwJ/KhX2mEt2gliaG6ZrxpdWAiNezjd
7PeT/K9mJwcykoa9kzVMck7RQ0tTOCUkj7NmGTnlmXU97ttTgz85ohIU/LFjpakeIaASVLAbP5/u
zLkWJieHVxdiaBW00PbPBerR9Zmj6fvBQqEeqWj04qeKqJDFzCwwOGRr6arqf9YGq8PVbMv5ebof
326HsSBClh89oKlPrm9UVheXtJNH4A2bVVbfi2cVPD6yJl/mg3KFgRwDpeaPoPXTy6vUcFoSY1Zc
XISccO0yo8bp+eZGRtWbKHmemA7Ek8HGzmrp67tSE+3BDcDHKvedG3OGGr9kiul+C2W7IOKrhe5H
U9WljYJ9aUs+/yl+LTMwuWsh0vZx9yMIxbUaJUtPokrtQa6KwJHU4SLKtJWYvblVi9AOpEBruKyM
n2KOqxh/HgFOIRO3knfZjM6qKSD9CtxrZLfDQlDeSvUHgFs8ACsq4KhHz/OBQnLC9xNGRzm7RrBm
qZ8s3QFmXAzgZ8Bmq+ONKRpzx6/mOGvkgrRF5X8difW6aqkdiwuUQC7l5F3cIvPz6hfGL01t7nVt
uDWd7lChsSJfgta6qSPjV1BbkBERkJaKhROAj20YuMDbVQxc6Rm7AX6DCjDCry1bjcWFmWHL0F4j
eWAL7XMRQhNRlZXWwuujnpzBWkZOT86tBUvkOq7Cy7CUMTt7qwkhhrVxU+U/w2HlcDeOXWgTbYmm
o90Lhzp9SfSf7vBcqw+8N7icXjQ/vnY60ApYh6idNQ/bYT5kFGnQ+64sa9F3+hLvXJAi5q7u5FXr
/WjzfMmTaatbK5lam1jngJN4nECzlqt0Py4XwX/LfWAWqDYbKopcmQhRMJjV3BRxr+FFqu17T34z
626pmg7gfBevONEobVcK94osX6Qo1SEs316CULrN8nZdg+Pt8lsHGKzV72IARlnuL2q5nVH62Y31
SFWA+6uvxRhK3Hg9ANkL8K4zUg08kmbXTjHvROT6qldkFOckExBJh8z3hvyz7WPgVVDKNF8rcKU6
kDPfkrAdUDeGu0vZZZrhbYLgRaEMI7XikjFPXOLQCm3MvyOCCFyBUK+RV5sVYTaToUvHmQKlFch/
Y93FzVWptXPiEKsv5yVhX1W/yvi9B+jIypdpvWzFawRHKboIs6D0DmncLBVFBSIcI+vWPAauyu2H
xFPHLgvjeQqTtnCTpRw0Ntq8nMfyheU18zySlyhbX2KL/hKKwbOvDleJnl6mQ3soW3MfE8qK6k/J
cbdArWyDILSqf9YqnN2kuFeECI/WHw1FnBSipZu+Vv17S51BzJqZ2gXrAu9UHbdroShv5SFZeOIw
i6xi7l3X2FKUwZuEBIRScR+iguXz+QY05MpdqQhyUm1YYR8+ryz/shPgkpInlKmmD/08kIRF5IGh
icJ1IVe7GK9oT84uOjd5zvhptQz8Kb1KZYEvwPMvsE23ukpJ+KQ1OZgAsJ5OFlaALxTcRxpvhzxe
10LMgoT5nT07fXbt1AoFRxjEbQ9mMptVVXBhmretnC4cUZsJorFqOgSRNHlR8ogdg0m5nOludFPE
2qZt0aXrlU3odgu/SJYRUhOa6NwrarHWoZ2arP6BRCDYlLj3F+ooh0peDN1aQjTR1jIkujIQyk1c
biC32kgKrwfAKEU0zMYehmZ1q5coGcjPTesuguRWi2yo01XWXpZpcu3H/sZL4mezEG78qth2pbOX
e2kWuO2qE/aCLvO49nBmfA7kcK4wCxrHddVDTQCyyB6rMtRcaUjKsqUatxsVpYGiVNeKU286H02d
ocEo2Fo0pWuHqbUwxWsCTfTfkBTTB9uH3dDHwdoVIP63e8XMF2TKVk5o7LzCfaCcuxLCah/Lv8QO
JwDxGlHJXY+MPrVuu3f3mu/eGHJzqeTPmuweENDHi+giM8u50lsLIQQyLyfLgoq9mGzQ4LPTCJNO
jrs26NCdD+4LB48CydsVenMlGfHFEIbrWpNnjuYvZCHaALQq3GZ9+qad1rB4B+Olwd8U5dBUl8xJ
rI3PS+n5dVosNT/dBjKvAJ/DQM5mqWnZohwt44QnIdj9roerVYdzlPwWqgkMoREvOmIlVAmvBe8+
RL/o9Kd9CQgnXzYJvw0qzREBWbHUY3OOatOV6PSQugdbK+8j5tIC5laB0Drd6pfQY9LqJBJX6qAq
+jIrlgKkMUu9r+pgpQJ2O93Kh+TfUewxNkPRiYNZRhzwA5DzKfbwjBK8uYx6xqiLrNf6WhOItuvq
uhaLRQodL+2shdS2V2MAgPE46CeV9H69a3Lz0WUqIsjFCAQ3fTgz6p2M47gGN2N8o3utBowYRGut
/lBzMIAqItNaP1f4qbkIE1Nj1+ibVr+vDpV/V0mK3SHCFMKxUKRFs1Z4EjYjl6mYaeCtxDRcSOpj
Bk1QJTpxywU2pnZmtsve01al3l8WSnWtGsPSVN5RYLv2hPJ63HO61NxrbvwolOFcG9xrBKUWkRVf
OE2ytNz23tNR7LTamzKTn9u4x8DvVkfL0+4KxC764RY40txD/TPpnXt8TR+jyj0MPE1EuVjhAjTD
EMLG/eJXh3xlXZtzN0adKA3n5ah8yUWiBGxoWCunZ26K0/p7w/xr5j6eWJ9mjiPQKXoRVKUeX4qc
iV5xqwrLMY1jDuYeZYR8uK+3dZmuOHsd60xkPC7643UzCsOMySh071T+cfw0LnOzQ/6J1tN0Vfr1
Mtt4lz451Sr5TXr7owTjXRrz90lFxH9PN3H1nl6+xO/l9EeNX/MzRfKM6lNV/q+P33bf0/lL9XL0
i0WCiUJ/U78X/eG9xELkQ5fx93/57/7mf7x//JS7Pnv/z3/8TGtMy/lp+Lskn5OJY4Xyv08/3r7E
6ct/vMT/538X/s8Xn7ry9M/+l3Sibv6FMR6EDgpao44FB8nvRCSlrr8QoCEXCaR3VITjzflf0okS
v8X8jqiikd0Gq/OfmUiBmjIlAF3DHZGKMo8j/U9qypO3HCLOfB3m22MWAIXRD5z2p3VcVFbeqFpj
EOVI8hwtCh3of18twghDYgcbns2ncfombfahq/5p6RrUlqjVAF9WRkQnmZ3jpSsLipXHQ9rcGVav
OEj8VZFvU/WFYQjNaG62qrzXAAwtxRwVo9RS3VXZC2jvSKrrbQOEAu2u9gl8FbNRN4qv9NDn66fY
1NwWaXlJPRRqHz27ghKuXIQSUa4wGmGhlAQWPda/L50akkWSUl5Gns4DCs+PZKul3lJy7o3a7MBM
5YO8yLo8fjrd98ml8tF17ErATSFEjf3eJLchYafg9ORy70LZUPGMlqnM9MrjUEjametrcj7QEnVU
nrScDbidQwg+HmSr4mRSKj2+Swy/uvQjV9oYuScR81bGKNGRpbu6dc+lryZVfNYwzaIXPUorqSQB
jPEu/7SYFM9Lu8Tr4rsiV6Sl/FEKq4iaQR8STWgEbKkLmUKvvH1idD97AsG700P8hck0foKOeryI
TCnX6hSAKIpuX6hyHN8peSJfunlB2tDEgbnQ4ksMMOWlq4TtIhNMd0lMfyN6Zb2xWhaiGIYwDUqi
4ioU2pUeFeFTqKYFRtCGvwlka+Ah+OSEnsxbth32UdGf09Oarg8LK0XWBgwzavtUgifrwx1qRYks
X7gNxAdddmepsJXDc0tjuuHHRoBy0ABucKPS3fEcNeTQKLyFwq3uxSvdf6/I+XEKrLrg/mMq/ujm
+PeuhavsPbmtivf36uIl+3/gbuD4+rQqx1vq950yXm7/+Y/79+R9qN+jl893wsef+X0paNZfFCJI
GxNqU8XlCP7npWAof0F1QLYRggd1eM3it35fCpL2F4KQ49E54uB14DL/vBNEql04AY0otLF4DyDN
+JM7YcrBJJ4wECRi84z1dOpTk9eAmEQUqNLemd9fDXZsvz379rVvX7n2pWdfXr+vfmx/Pb5tbz8N
0jc3w1QJ7Uurk5U5xI6jxQ2Q+ufcvr9J7TvXzu1HfvH6vkdOa/z1+2rx9PByubu/3L/8+HX7Y/d2
09rnvoMN8OmC+vIZk9BfjOVOGEI6n6b3kvhaeDen+/lBTT/VwOSUlDu1krWxn6n9eH8DZ9l+vn+8
372++/zrI38/Y4Zp371eHTZXz3cb194c7OvN4bDZXx4O+9nlYr86bFaHw3b8t8V2u9g9317uZ9vb
7ezp9nJ2e7u7upltf+1uL7c3893u15nv/4B8nfj+KUzH1MXUEGq+/+L54vFmu754vnrePT6uVne7
i0fXXuwP+8Vqu18cDleHq+XV+Inbm9ub3e3icrs+M5bjWJ36lsmRmfppmJXKx1i+jsuGsXx9vXu/
du07cvgM4+H9zmcsAZbyr+n4z9X73TvDe9eNq/mB//Ihs6+fPPvXy9Plr7enlxvP3r7csLqern+x
um5uf93/ekttl7/ub37d52yIx5v9/unlbffr1rNv3s6M78cJfKpPk1qEGlbIoWv0ab68mK8v5uP/
Lm17sVkuVzN7Zi9m/MJez9dngoaP++VUw5PQLHPTLvKdzpnTQ5bhzduv3etVTH9fiZ/twyVjldj7
p+39y/XL5ZmZHHfVqbY59z6HDlWruiG5JWcu6Otcf/DFZze89lFLqbLaTsW/7yaeETwGvjlrpkyX
j00OkY7A+4P1OHXj00Ly624YOOSA8wu/3SMIvY7N1m7UX7kB3VwJn4fuBdOQRdIcVHTyVcym1a0w
vPThj7a7c+s7V/HPQJm+PXc/JNZHHSqRCPF4EMJoAMrZeuPJcPeacvodfPv19fplf/3ydH35diva
92/ntvM0aPt7KEZd99+NTpbb4BWQKLCZmJdkjSvtwTB6O5R2XX9rWuReK5TczJ1U/RmjHksFXKxF
kLYgMLjSpjg7RERqV6hzkGO5i1uH5ENuN+PWncOKG36ePiUmcRUEERwlSOKhMw+v5ovad9G0VZFW
rjn3BqO5KNteeWnUVj4UAUWB/0FTIPi4nwGU4qV8PIOpr/gARgO0HPJquCXfAUGtFyrqDtEQ/zjd
1rglPm+ZsVsaTAZYMKN6tjl2+1O0bfC0BQ9pGHO1SrUrC4MmqLNWdGZRftfKR5UYPA2BxVSWoCkK
7FFJY+FoWFNsaQ1jBVHaOnP2fFmFY2dGHB/1Dgr74lTCP9N8JTR62ZjLJZUYDxn8h3aIkARJNAO6
WVyMqVIsd+d5COURJoz1M0g04ZzWxbe9BfuIXh1vUxbpZExrD6/RtDcAHQ/63LMQxWnLoZr94czh
L2gCbBgdECA/WJNIp9Q86gvk6ed1yfskNAfZTtvsHKb0S19ITI9+CDi8aQr2NJON7bZB03q60c1R
bocRbCUyBq+We2bmvmwuWpF4RgBKHG3DPzLLn1YhCu5loDXI/iatZG29XLJQcUHQTHLJIJ8etunj
jqj0uK3J7rIsEofkrrt5X/D+98JDDMQyL6t1XTsbKtKLSIgfUhPaTmPM3CFbs84WAjgnqUPAWm/X
RtQttG54ITUxB1K6DJSms3lN/uiCPz0Ixk8FL4q3Cpc1wN7jhSRKjhK0Mp+qJACr8HN7VExPsP2g
SM5MwHfTDDuBBzdbB1fByWIKKzOOlFTp5o4S6xehpop7AUjjmSU7eTZ+DD2LlQcBfaEgP37Fp2lO
ndAvulzt5riuGgs98FFtbBv5Uu+h7memp23+cK7NcffRqdFUFpvEKR3SR3KHu6Po59K+uNau6vvk
oni03tTLzrerh2IX3PfXw6X3Mvzyr62ts0A670xIMkHb8pKafMKkzy0pZeQR+IT0XrkVD8aVepn+
0lfuVrkBLNNek+wVfojXQW/nm3KtXCl36pnDdzrq0y+YHPGNp6heLeQ9UhmUAqtkXVAelbV2m+bG
8vSAT5eRNVqLID5DEYK8I0yW4wkWAi0TqxKVGQn7aUj2Q0GdKREfz7TyTTMq/kccSqxUTvrJmLqZ
4kjYSfQAAeKNmWfIvjbSo0kJCcXbxk4KaSaEWy/7oUgU/ICM19YPg5S+lzlo4piDbZg7zcofhxYm
PBbU3i4q2nUMSDEWLmQKjZI42KYF3TB4sbze7svXqn2SpKdOA7uYbSR4sIP4JjOBovBgoB4b6tXC
aLtZ6L+lVfbMDboEpHyOJfZNv3WgpZR6UPeBJTbGv5/3T6Ba0QCcbR6ng/Xaha76nMbR4szo8kM+
RwTMITGVOkpVYVzxhZQZ4GBayYDz5zidi8umaG7Qf+3OsCe/6QmNcF+jNIg5/dQ6ttP7ohRwzptr
FartFvU5O6pwuvvzrjBe2AfBdiRbMgmFdavVHAP44zyMSmWPA08Pqbk2z5wy49k4HTCJBAcJdvLR
8JaPZ0VpadjLGwC3YYjOQxtZt5YSVBddPtSr1PUVaPDdOdWh6VNnnCWS/9Cd8NWi6DrZ1I4bp1Ec
sRSa0ky3RlG8kKpUgBJg+iViLm+FOBV5SKE4tXTmBv1u7oCTsse5sLURxXy0CjUlFpI4TBhVTQnn
VYHbLDW1c3nM71oZs/sUkgmkeMgct6KYvS8OhdCg/egay0BDjFLi1j2DQvtQx55OHiQ4g1oCfUG4
97gZIUobvLzidh6osmIngKdmeS+7103bm9vQ6U288bp4WeoJHDKVombZpuWT1UVrtWnRZOxbIBZR
fJe1BhAO6ZxoxTiW08/TdZ34nAgd4ePJ2nLlugtrbss57CmX+n1VJK9aJ2UQVdLxLAqdA2COZD2Q
yedhLbnlTdnF2HyIeoTnrzDIyR++g1h41KAAtxNoW3zV5IgvII5lcNLrudHW6jruFQMnCcNbRjUg
qNPbdxz7SeepT/ECokRF6WvKifUkq61d/ADQB3dLNNvStLsJ1F5J12LqoCtzurXxw49b4xyCrSkh
K0s9bPpu1uBgZ5KKNmXjm9hJOJiAVX4frhs9w6wkS/z9oIhrr5MPmYi++unGv3RVokZnoHCNAoAx
bqvjZVgVTmHWYpDjq5gMuDeo0Qh3MZpoBJFFhXSmr9OQgKtZggSqQBTjYORFe9ycKEW6EvUiGupB
DuymeswU9Hwco3+Oylw8c158OaoAn8P5RK53tMqCLn/cmCDECSoHRggFzcCFkzrcRVIPFPVxnzqU
BkY8cdoi8Ri453QXv5zMHy2P8Q/Dy4E5aTkSrLopSgugSQ80QhayfVFnCB5m3nMBNTFJE/fMPH45
tWiRgN0Af80JiQTHcV99pezIq+scizmMiKxH0rUakN04vVom00ftk/OAEGB0gOevKc8v1mopqowh
m6dSoCn72PSj8qDHeqfMOpd3xCr1ujA7I5M7WaI0SkGJFTO2ibf9NLZLtMxNzKqI50aWlT8x7wxX
MTdcateap7yc7uBkGMe2YPGOtQtuNqpMk0Om4RHiwEEDDlj50o0TZM6dP8TnzEK/a0UaCyUIOVDe
nHo1OYgnaVnZIlBbUOcdJC94KRTlnDnLl3FjPcDKJLoAHMyZOdnafpe7ejowblpWx+YyVsrkQRb7
LFrWRV6eifWnzw2SHjDi8GiWWGXiqMVzvAD7Qa6jvAniuY/Is7kxMpVMSOIqoO7NQovUGxFNLGRX
k7wf9KusLZKnITOFxs61ug8WkZSkFYBMw/Ce4yIqXgU3TIJ3MxGKC6CdyciZ9SukvVVfRjiic0y9
3DWDDFnIDULrTBb7ywTRGZPaEXNEJUmaBjl5Sx1zyOiMMgTAjiMxQUUyddanF9uX3YTyL1cZ+3LE
UclfosQe9EIvFNCcMArT7VitumTe8oAxZ5WYC88St4/2Z/Ev0zR6kOJES4WWGv60Z5Vgol+iJehb
a4AD2wAwpOZ36ZnTaAow+mgGeRViNPpHLmGyj0KprZ3GcuN53iHPmMDcumzNIMQTMB+2EnLAt3k0
yDPX890lpAlvAesHBRwp71ZGXrprEErSw+nR/jqnY6xM0K8iVDQeJMcLNMYe148DtC2gXUdrP9Da
ZYASwZmef9sKUSOwmfFSnZqCdx3yJHFOK0Gh+bem53nXbSCc86X4rhWOjzGZgaIYYcNxX4TSFBIF
CNU88+Vh59dCvULE5pyNzretwHWVoSYjdTKlVIcexulRZkVE2Q2k+q6V55oh9Gdu6W9boSckmmgI
fuJxXwah6XOiyIg9LUW/UkVs4WPkgPZOT//kSv5YkaARsTzjJGRfT05D7s1SACYYzaMyFW6EIESL
1h/yuVR51Yq8XLgx/PDcW+LrEQwrQyVYJbMo0bWx75/ezYNfuanPnTk3TYSkpbCDORECqh6CIr47
3b+vw8gBQgw5UpOBVk1TXKGmgf6wUEwgm8rDSEryZB8MUZjNT7fztUusBYQjsatlELlYjrvUYhkn
limJ2MQN9ces5RGQ29h1y/rC0ir5HOv667SN+DLEq5URM8adfNwcwnmoV2h4GSZpY2wLTglt2bc9
qm1Z4qirsMcFDfWBc7YqX5vlnOQyG2shJLtHY+DPExf0SaAIfYRup5jkLUZqpZCvNHQ/r6q66HGe
4cwKQGvGxZnM6+QxwDKlYbLd+A6jJ0LcetxwV0hN1YnYzIjU2HfYAMebELrCauj6HtfEPl8JUSjg
O6cE+Icm7er07H69ksjwYHssWqRIRC7z4+ZBdRQd9t3ODMlo/GvBDXnxMo4l+At9rJAQzmSzkc4s
qa9Ll0ZRhkKgZXQyn3KYzEZMY1WHP+xoJkSfGpWqNkA/5XTXvi5cWmF8cWwmWcKSOu6aFVRBSabO
mXUFGnL7wk/Iz1UeUJF5GLCwzlwEX5oj6pIhSlPDGM81Y3KsuXWnarU5CDO1HcRVHcN4wDN0LeeV
f+Zk+zJ8rBOFI42EJAU1SZzMmVDWdVF4KNGKlYeCxUA9xpHC9szwfdkRYytUuViYhK5cbsfD57op
JFkY67OmzZODbNb+c04w8ST5KoQY1+qhnHAu3f3hpNEqN9zH05QdMR1FKpKWUtSyCf+sS7aJHqEa
2EjhDaJw7vJ0U5PXItyB0VaR0pvEq200bzvuoO7zf6FQa0BpMYp7ZCC65kavI8Hv0cJVRJwwIMWr
qyqo3NhCkG9Iuj996PDoGLNBJJb5SQARj78gKtWCWlUEE6rlqhUyBSMlS4yr+zQ31T996IxtaQg/
jO84tsPkgOsFHEJTE21ynCiybR0K6YWs+ufei182Aa2wn8nrSqQWuJiOexT0TRIL5BEREBTDfCGo
ghUjmQc9apZLrnEuQfi1uXGHA/pC7oki5VRdqFMLatbcjrOg1ptdMDKDnKSTrowYM9LTq+XbpsZk
DdV/0nfG5DRxQyXxor6iZ0Iu9vNGy9WnPhe0bJnX8J9ON/Z1h9OvT41NlqbkZ6GjVni1um0Dw1NO
WswD8vjM2f9dl0i8E69QmGfbjb//KVjhEO7lXm7UWR0bRgR1vkA9xzPMvVKYWvU/GD88J5GD4iQe
y9XHjQ1+RHW6Zvw8xUETuIrEheirAmwp/ZwYypc7TSN7wGWuI4ZC5mma8h+cHk3JgKYkoy5vvEEx
54MZils0HOCYpck546ZvZotsBW7wljxKrYmTcaytplD8FBGr1K+MuyYWXdxEzwrMftsKCHoOLHJ3
XxK0pWRlsD9DkNi+GlwlQSRv4joI/vQhPI4d2X5K8eTEed4fT1PnVXKK/AbL3EgRTi4TPFLaoT+z
GL6ZIewpyPJw+CrQ+qXjVvjRQ6kmItL2lWu8MYPZotZxCg7zknqpnJTN/PSGGqfgU8qVs57lTeJT
JP/C02MqoZk5biFQTACfgUxFAquuRJ+kJQP5Tlqdwujp1r5enVBtyIqojCRnxbSi4DeRoeUurWk4
Vcz0wEPnNWla68Jts2Be6NZV04rumYQMz/px2I56OZo/GhJ3ikwgCVfjeFirJkBRLZQbEth5dZdJ
DgzdCqnZPXAe1DTkTENZNpFL4UlJ0uhC1OOWTH+fmYtYGAJjGVoJPE4jrfyDG0AAtEtV6gCbBeow
qwsNelWtuPFtmDm5YutB2pWzSi+UaEmICperyVXv1mErIC9XVenOzISomLmmi4VYpusaCTyhk3/I
uVY+xVUwwHp0MxisdZUCdDcGByRNpao/Vf7wRZipSHuGCkIv+NEYljeHBwAfMayNqsEtNe1h7zbS
pvBGhEWquelWDETj3RKgCCex4lSrMHcCGI69S/5QcWCLYboXXAFlQXLYzdtoXQht6C6qXNRfU5Vk
FowsUsV2VYbpHjZdPhLrc8FY9oUh53YQBBiKOGJWozte0qdSDJRdr4t9tG2d2iQT1uBjNcv6IH0I
YZNDSwyc+o7HbvhUNxW+ATHXI7YkgoQ3b5oF/Tzsue5hLEr+I5S7EnsrWU/7pTR05ZsrCSlqeW0Z
3llmpPSbJKnMh0IYkhsQTWpox76g3jVK6j90ZVT5uzrTRwnRxmgQ1iopXkTuEFq2LGXxgMtThS6h
mOXCtVYOwaMrEcHNKi8160WulyalgEBDQlYwpQHJnFhoL4ZSj/OVUbkObL9IaWF9dm6ItdGQtWtB
zorONr1RMNjVPf8JLo73pAi5oOM61MkaioMm+7gGbQE5Kqn3xPkMWl8W6YWo5V1hI4Pl7mGTj9ov
gWG+BKIaIR3vukY8q3hbK7Oo9LFxqdSoejWyFqpg7IfqQ1P0xUvbl9pF5CAWnVNHN3Zpk3mtXTdG
fh3KdSvbsaVjGiiaVXlwHaHFjkV18mAml0hgLQbEWiTsaXIsiYy+ic1FU2bKRvMHT5hXvA6o3ItK
oSGfRWMY7prKpqyz+DWUu+jaapv0rfYi68GL6qDDbmPod25WxM9SppYP1O2EH34uqT/dBAAahrEp
Xkc6cXS+MIxG3Hi+SiCm+43aL9Q6USnuK7XSzRKvEa8Q0B5di6H03ZlV32h2mljVddn4mTEjwDP1
ZS6l2AZlnh7tFBbQLw8irjPvEKQVbb11MN3RQ8W9bTjh75re6h8FU4SXDl+pr+2o79oMk1ITLpFn
5PJC7gMtXvIydoNlSi0W4fbGGx4jUs2wJQehXFlyL4xY0xB7F6Wts2rWqupwH0dNvnN5KfsLQcnU
t95oEBMwpM4I17rV5OjudJozK4jdVN4LTt/ZultYB8GDEroVSZVh1iMM2jJpFOEiTyP9WUiCrtqA
lEh2ouNjGdDrSnXjm2akLkuncjfhkAfBnMKjWeHqJtbhUgBL1GxamYhiOZRDdFEajfYe6WZ30PNk
0JF0aAr8IhgCzILiqhDnsjxEd0JuevdCo6pXclvih+FCdXIBrcQ4sMHxMp8Hqcsv4//L3nksR46k
2fpVxu4eZdBicTdACGqRlMkNjJlMwh1aucOBp79fZFd3VaXN3LJezGLMZtOLaiaDEQHAz3/+I0ru
x3Stm4JKRmW6gNgNp7nQHunEWT9ZmKSl5/Kg8iITUTsU5iOxBZ2mDNOBKEHsCA7hswt08E3j0KZ5
uNzMM4dQGB3VtGqVGsdqzcGx3GBLXbcx7cHEVXnnriK2d4sKgkfl6Gnb9biSppQULnUzbU1j+EKm
tsp6Qpb9rKowrKY+N72TLf3Ghnah64N4h2Emf98WxYecg7hJo1rMX9U0TXeb1xf3Xdtaby4kw+cW
lgNPDVMr2EWnqXdcODiM7Hoa6Vb28/aHlDjcaGrfanE72Khh2Tet60PZNKhP5r4svveLbD57Lq2V
SAeXeD5nJf8vNSJMeN+zfnaJGbkoAgtncjmZ8tEfJtp8CnuQB4+4khu0Bs5nbpoWF1xCcn9M9PX7
MnBTk1o4ed8SkuvMmWKippp8qeo3UQ+LjZQmiY6FgVLYSW/omotZSvUdsz39Wv1mmW8oo4x9SPi8
r2lFJO1C+w1XbYiaGkMswoB9bkZ+p4MNj2YXK1kqMjSkvhdlbt2zlbXeV3tbbk7z9tvSnWKE5sZz
nlsdN1QDN1KxyQg34R2MNHC/IjBsQfxtYNdYV8K/8NpGfQdMzY+LUVxsYdzqB1uW/nchPE4Esywj
N2jtDO9FqFcejWXOSRI4jcvR3GI5tOJJtJm2VeBkzMf587DZSWtfbq3kHD7Oc9Xce/acN/tunbx2
15u6pyWjTKq70Z/mD+21+bkx8/RdjFVeZ6rli+N64+JNe7IdHjnYwm+J8IJTaZxjnguyzb/2dYip
3OMkarOoCJpPy4zhW1JXtT4UVU9Fs6f8XrKXt/SbU8lT3bdlhyQe+Xii0TvUV1VUFuRhRYszp2u3
jHw60UKLvGqq6qkiObRPk9mi+TxHbJun9sCTL3OFr55r8pQWQr/5S9Ngw8p2CGpDs20/bnRnLGId
gtQ2PRG/K2DWPWxhQchMHG2+JovD4VUTqV1x8MO+IeVl6oPnPN6C9Sy0lHqgOCGh99IiBiLL0fNt
SPm7ghL1JS+81Bsm/UaaAu9ijAW25WFtCFP0tUk6Hrp+/DJNecxlUAgMg6rVvAEfjWyZrlI3c+aD
R04hUIl6MtUWfeA4j8adVZDow8cyJSZLyiX+Xi+t+zIMhqoUvZZvsG7jrTUV23ezdP13SzjFmMG5
6C5F8Z47R8798nporVzRm9dXVjquQtzkvgQCua6S6yGvtEzwMoaljVmgrx4rNrT2To8W9dmus1B5
bvmd9U0Rcfqtnx06XqdqJCjNHkzMQ6f2X2xUxTqd5jpfj2GlF67DqcgRUNaVIQmFwqc83kkAH1m+
LApm+d0lADdKEzNU1qHSXdd9TZi/KA7lfOl2NorbBxl4RZJuARF+KZmYASX25IJ0x7nVxY8ltmll
KbfY2g6WappXYCeOJgaEejtOc8Ud42ys7a6ivJP5mdEb7UrJcHoeqk4JSnA8v6fZ3Y3H7yXhm+rA
jpEED44lcolEU65YaWRDbrmGXSb+ZEFyBzrjMRpBTEx1cAFJOvGm69IuqTQsyPVA3LeUdHBJSxGW
Tp8lYSj+MrfRK1bb4jGqzEgO/4r4rth1PaFv5+xvrO05tsYhvJ3ZJ27nfTts9UXUkvyQVlKBLjKZ
xG59adVhR1Oi6mZxNBT7VvfCE/qiKK113hWebdkXGqztXgRNUM0fPu1rtU6dkUSOrIEVrPeqa9RK
ecNcrsdFxRK9IQvAJN/Tg2kXZBD0Wl74FS6Vr8W29bk5Y4k09H3qe/maXCD2aaYrQkwBfjxOfPVQ
g2/UpdFi9e+9mXPSTiXSnnHP7/bKw4oXNnnamhpp2xLoODlbeET4dKP1fp4t7B/Lh64vxuYpXtxq
LRm+7ap4ibAo2+kcydh+LVvKHmj0aVUtOTwDRgZ+MojPJ3/QQ9o2YsbpXKBPSqu+mQWcW0srUEji
RJAC0igRqDgMgoOMOC6PI+3g1aMz8MVd0dMswotITtQ9lt2c27t1kJF+cpxq2+58AQPYnxe1OdWU
LGjyZZQWbST0jzjPCSEoZb+0h8GzGvKnlllYz5E7yfp2oJij2UdjoYJtF/ZBbl8wDHvJQatikm9z
z/67ARMxtjhZ5CsqJYK1GJ+7xW/WfaEQHzzGhWdRa9vmnnUUY7ha11InvU/Rd6EtngZF171OyuHW
0gEJW1TLbyNILwxOA9k080jzelPwwnx98rzvFZb7NInygXZR0MV009ut5uGKwaOmP4uEou1yzuEQ
PhM7Weu9Z0rPfQ/bdoyvu7CZ9Zc+rgPvOI+yPqHGadDPeCmi0/G/NPX6sjqzbuc0ishmum22lnUE
xRJlN2ZtTWR7RlBQN3/YVVwB1WZW/TASgbjpSnSCWdt59Xmnpd7O3dIKXM4sGhtWgraGlipzIary
KiG8ZcLYgtP9zrENpuU59NXXSGNluCUzJYhTbxxt9YGRI2j3caD1iyldHtFxtPjDzo9HcoyLeqMR
IzEOcderDEkmWpEf7we7XNqjwj5OLIw/R0wU+NtH+7AR0RHNBJyZWOzLMR96IN2w6egz7yInvzGT
BbzT6+Y95UaTgNaC6teDmitZfGlc+vR2s7sZ6xLCHYsF7UN2kyaWXxpEkKV2H2e+xPawACRxrufE
3H9zktoPz6KhWDzSTOY5onB1MF19v06xg1U7mObmuirjXF5vQ456aCVdhUBoa9n6B/YUZviqLC+o
LgPdl/PT4p8Sr4kfYn5LazGMzjFBpCbPC1XxnJPe4lmHeRn7T1L3p1cn2rYuza1RRefhSqhJahdu
UJ7pYim+JImgSKPwWUxmg+0t9WVhkR6WEfaHi408meKCdbM3Z0mjGKNg0iznbmpZSqWOa5hZ+1ga
Hjntkoc7FYKO+C+8xfN67rhb67WQnPRJGQIyArekfbAzq/5m1qpN7io0hvk3uTktEQlMlvHlpNe4
ejEVpMalLO2VUH1vcoMbzR++3Vi+uyzXTUesvQQljardg2lpBvMFGtGz3jZc/9PS++GdaIKI8C5D
3msEttuK5jlQwurftnIwP+jpDIL2rM15nS+xPfPkaiSs+L5xGvsiiseNBxcYKF6fyMbvhs+1sL2q
IM08mZy70K6bZ0dzueyNsvM7v2+Z1aVqc9JlSnwbfGDlZ8EtlezLrow9MpRNT9aZmJUkiqiKL2u7
jOfLZLQZ34mC8S9yU5ZJWplAXYXBGHArTG3c7odAFCJFhuJ+zouDrAuCgZNhqvrhe6CLmEFsisxd
GaGk4+6pSTjvwoqatWrqCnHg951a86wieGXE7bbjpkz9RJa92MjBiv0mi4dhylM/mP2rtSw6b9/p
zp2O08nvlDKA1Oo4Wdw8CGKiUyCarqLPbSyPenW7/qhCsrw75RDs1ydCvXE2N0u6OUtO5g9MipWa
qqwuo1aO9LHJhAwD6VKe4wza/uZNsnXPuvJ0n4/2MILZyiiRB7av605i2XrkG4FFADbkX2ZRw9eJ
YHHHrBxW/T1cnPDDREVbZ5Y225d+blY4NtsZrqPRI9cs2dzgZR5LFTAuI/4bTHNKB5WufB9yaNrD
ILWJybmp2/5mtOyeuFZpG7tI81quH1E0oa4FneR0I1lhUL0HG1E1bpIvW5YYldj7wC71AwzJQHFT
6YwPdexRddW4mzTZ4vTqebO8GonvgpR4tyCg+zrGSUQXzOKPpPvIahpSx+vtz8G0q783DjuLbF3s
eTsrLQfa1RrL/gdfXB1RqGZ1OsNqVrzFQW1BDNApoFNM9+WrIxsiryJ35vAskr596yan8g69ttY8
dUNtfV3arbREVnWV45zNgXKd/eoVoJCSIVFl09Q6TqqNJpyW+iUfBrvt+m+RV5KPl1u5oOrPEJDj
yokZtlOvziJUlFFZY/EH02nVcIsL7wkf30LK3wQZuptagk/AgqF8tMnbF+k8kwuUuav+FC0ET7b2
1dYfE5LzPkavaOn44dq59XLCBtMQZAx7Gc9VRU13S1QZ8fYfVlAqky5JpB6dBWGZqVYPfDFA953V
yk62LFBN71y49ULBZrIU3Uc7V1HHsDrKV+J1oop5B9C/s0p7o24M3qWjqzDRX/O4ckhvSRPwhi9R
OZPSQlG4S/qjN3p9avJTdGbhOXBnPFhmBuAm6b4a1xm7zM+tnuUJeSXMZx45emnVNCTpjYvFw9Yx
oNqU+zh2ec4uAWTmuC5jhgFKhpnc1vzDqIHnuc79pOGpXlqMQkHs3QGGQLM1iZUbPff29GOQhlf2
u4bGIxlzbiOKG1FkzFR3VOeVv1g0cDeyDPdjn8tPq1FukAVxGbyaKpHTLm/UwM1eUd2zU50DQTwM
eiSYU+ey2uc80pZrGdc1T58mrsnuHHsX3FVRqgpWHEQmGh0TameTqut7A5vYaB2VpvPoVCBWzWpQ
uwILWXxil6IfhcoXkSEiaNyzhHIK79IfR6xtsuimd6LbDFyj7h1J1OMsQBWzN81pxXJtwQ6zGIph
YFpgZAK/fujtem2ovhTUHbsikW9cjPWaxRy5zi5kKDp6oi/VuR7C2drHEP2k1HK6B+hTncLdRV3f
FMclIaKTBOA4JwV28smgZKnYkng5m548SsJXBEdcpHkUtQmUhTJjJ0CwnXOTjI1rp0MxjyQPzpTe
7RSrtJZ40pEQ0iiZQy/tKl+MZ1be+sm56qzgh5KzxeQuIKp2SVwUX5bZNQ9J01xAQw39jl+PpnGQ
+YRNlKoQh9yzYHV3tqZTe9+7iV53Lvl2NEANvs53cbWF9l4Hq/xsyFKTmTGbJ85r7HzkXTKtaPMw
5tWkMo3MD9po8qKbPGaCyZA8Uo9NcwpzPnDxsm9sMx29bc6pTmX6cnaz5+ovs4q8J26Pcc5GtsRX
1dg5QdpYtbrB1gqPYTWVZsFlEbFKPVexcxbJ7QPr9VS6HcFmsoztrznuKLlPuhVKSHhIrrIpKev6
KB3DvzZlG7ETof6LLPUuCojCFtK2dnGdQ+3CllgPY9nIgsO9s8nClGGcWjAz4nxb5toc5ck6nbq6
7W9NCwtwzdKX8munUCtxB65OLssNj/ZlswDIM4Zfuz3rZxLes7XteFYV8RQ/xX1icfyBp+RuQ41I
PhuLDdHcjUwbNzIC/e8i34IpIkb8e29FPh2j81B/JrSLPAZsqYjWbScqoYHj9ZWstIOmzPgnq30g
XmH0MDZXamzPojwOJAcaHzKc0jrdGtrKiK1rVwCSbUR1Oc41cbFNHAJ7AxNd8OTcXocA5xyRvT1W
aTDeoo9QqtbZbDwlyBlNRograxnFP3Si/x35N/rHiOjpx38QfzP9x0G1H+8zcWT/I5JwWET+1zFp
T6Mq1Pv61xwc/sU/c3C839CIBxFBDK5LpkWIuOH3cLQg/g1dL9YetsBoXlD5/isHx/JsctNO3voQ
ofTP4IJ/BeFYnv8b/wZp6j9/6b8VjvbXJSerYU59InrovWLRiXL/F8VOF87Q2QsPnq1p7a+wGtNB
QZU9zlxs49+onf4qnvn9tU47mFMiEDHyv+y8V9smO2CovH3URtOuykN5p5EaHODG1PGUlfBQlZ3K
glFsf7Nc/ese/PdX5jUdQicIqPupS/+TaiE23tBoV3r7qmCbiTdJkL3s/c2L/KcfJeOlT/mGfaoU
++smtWGU9yrESHsZxA+oyNI219fV9jdb6Z8Ran8sbH9/L396mV++MUd3bKMSXmYZtbxRbRHDTozW
Y09qMjvTfMLWZzATpuyZujSoqxdww70wqvibfItferr++Zf49DYg+w3CXx1QSw20ixe+zyWzM283
Zd01McxHnQVHh/91xmw5OBl7lKzO5l18T3ht1nwjdP7CS6Pz+G+urv/0O0ZH/s+/5vT//+k7bltb
hr5FWiihu91uCIIryxj/3/yOI3YQhBlQI4X4Cx3iL9tySnwWpqrW2yM/CA4sJeqbXk4eB5f5u6ri
X99PhI/WQWfmE6SAKvhXlaWPpa5x2XgjeQmcdKhcvlHogL+5nFDn8bn8+XridYhIRAHAg4rWvV/d
LLbCxMAycNtXoylBfNYqtjO3UyurLyHy9uhrRbR0Lz3/m+cuVNO72F/6txkvDyRrxLZUnye2nRv2
zostmARF3h/tvDHVfaWHofBT5Mj+LaMI5ZbSO6G4MTlteWwf+J+trhtNl2MtYfrSiZUeNGofdvcK
m2qAh5EM0rQrNSxmZNVufN2sfDLnAIUAQ3O33sQium+S4Kp0yawnBh5RampVQwSOKIxzWNpI+5SI
qvWJg/pkXENzEO+MT2bJGWqiuT72lZySMzGavnzwXErVAUEDwk8G3i5BY9cmz/mg8vxWeapIjipB
SZGKNaCgzLWkVX7HFufTJbL0ztetmamWEXVvV/siDyAZqJywnmP84h1pG5MhsbqdyiOiBQiOlrjz
6bBtgXBhh0b/NEB3lE2XAq65dxrn4JkpFukgcu/VCADUzovlfG6aulFnxWZZ1/UWdcTId3P84Xem
d26TuiDHPZmL2WUUyDvY7NqRah8oGx4Rfc1wXNiyr/sFpeRHYkN7xMcoIRW+sFbebxKtU36w2GTY
+8rM9btXsuHZj5CE66GFwekzHMuESaN2aPfNMrUWG5fCuXNHV9IfEq7x3YBi5m5evOh+dKrwW8A9
0mV1PddfEi0cnS4imYNUVl4vEZOEmya0d50+hUHIuQsCiQdoNA3bpt4XyyOJDwC/NVw24KXAtp0K
ByYr1b1bf+f8DCkIcPTwVfrt3GSTcMVjU1jQtpyi/ncrL+RN4Tfkd3PDsq4RvVijfR8VJ//bXNRf
/aQFTrNNt4qMuaj/rGg6vGbyz78XRT9BEG0bcmNpWK24kdK3y9q3Lyu7ZEKz+qK4lcjpRRq1VXw/
oVxCkoEciTFbWvrB6Hn4WKZe9udrvpgO5s9iLiB1XLzA7OXlrkErD9yTALTUd8b6Zu7lzIJviOcr
5WlZZzqc9L2rPKatzluJ0i88w7JQS/UwuhWotGAV8RTXVXI+qnCEP6sjKIqFpE7OBdsi9HttfBy3
Utv3q2hUkELi9XkmixaEuEE+OFnFhX7rMqJs6VBH1pmNEmdgyJCeonHa8T6QgGn7sksa+9ry4+3N
7b3BOXKZxbfLAO3Ohzkvc6ai2iZjoEWFYSuJtbFre/9LkmvuSwrcus/OWOE7i+AcYm7sYPf59FGn
5f36xCVVf0Bj4YaAFIWPEmvZI6PhQXlTFg4fU+nnzpeJZwjzz8bXkA3Jyk29UWt4nQcNZAFOixlM
HTfX/bzOwU5yxXzB5YlqaKvG5kfriZhW3dKruG4hthQfjt1zbrUYrM78oWwuUR9sYxb7ZR2cVS43
dxqg+6h2jtt6zR5Rw+bv13GhilS56kSjAsrJg9nWSrGH7Ls3b8EEw1Ua6DvjCDJF6jgeftg2hEJK
pqcs6HBAJhUokr+ZBwYURLVY2MVFMqICaRqKxN8vQSJthDZ54CMFC9wuhTsIzD1rPBqJyDJfpzPR
9AMTHzRnfMFkiJJgCwZ2rHlobP/IOnncrpzRip6TjQk/2wqpH8Tk2+LIPGLTOgwxM6Cz9YJ6L7qS
AakvSn23WcJ1U2d14KSQ1t0GhSr7feBAIJ4RYjiCF1nGDCiEoCPO7HUdlswba+OdIY4+fWE2Oc27
IvQpBmZfG3M1JyJ50Ezgza5Cg0Sdl93a4TFkYcZjcAwtK+0aKJOjmxRbBAvv5UtWrJ1sUmJcxbw3
scKOg6mTE2iKcDmn6xi27ImQ2PSHuIqiZV9JRuUz8mKWR78KYMImUS9fwrGXdiZyhJ+Xm8vnvIP8
RIc2alHHZ62vAGneZoI740KEZz3V6wF1CBUbYFblA6Naxx9/aAJKCy4deJLxZPTT226IeKLC5vVP
AMzC38dC6xsqdK1wT/JaHe8JufTxwcYeDGA92wrKwpGJyApYmAECsgzdq6DqYpLQi6Bus84WXr3v
u5LlelhBbOw4OL2XwLDuPfPNYlDChDkfmNW2gzkI1x5NpgkOWaim0QEtV8JRtBBwbutzJaXHvrBj
2kjx5LYUtSRzec1jFfaYGhca3CFmz+y+2B6cqCfLKNF58FCjF2XzkLstoHEdxl3ALjNMZyOCgF/h
1mN5Fcd6+eynKqp3Y1MOfdZwnjvkgrfTfIwk6gFqnxPh706PnT61eW9UB7SR+yJ4n7eM+uHrPLf9
emURog4rpq3eQcDge1eDN9Gf4tOMUx2gJ/x/FAf978j6ez7r+cf//T9Yg/5/I+uDwrZCjOufZ9af
/+SPmZV8HNtj8iS8C+UwyPSPmRV5Kg4cj8H0FPaNM+n37FZapRl9SNbB70XoK1aTf42szm9UHvPz
SULSUYR0699Jbv2HneMPwMqkiv+P5FasM6cqQyy4fwX6heuOITkwMeU+0onT3t2i+RC7LBvTGg0X
7han7m/Dzs67rFFmeWnC1lwGyBFczjFkb2cw8MWzINaFlg050fJa+XXlZo5xTj4mtEkZUnuwTRnM
8lBq9kN0DdTWoR0HsGsTLOUbIrSBp1EdKe8YQ//r1I9gyXb5EjSXK2zAu2+QeKQ0CjcqZSEiFCUk
YxftpjyH+vLWCo4+KXPhYjFU/W2yxnYH0U2DKIsgMx5bBWOTdnIC1AJt52E3h5HmDLNQ3md1PPrf
UHmYebd0m3AOKoR7PS8mlm4p4oCaigD6sqt7P5dbguYkWJt9HE81rpSuTOjU88KNaphaRN+XGFlb
ay3LdoDLa0zmCJPc+4XJP32liqccPenT6HW8HYhJ7wVKRHxxjWsYS2bV7JXnIl/R+LQF9R95e1u2
MQow9uogEdRxos5cI/P4vC8i8z4mZflyKgV6k5JY80yXwoSZlYT9cEoMkGrXJ67Gb+VtXuZgfb5G
3OjedXWRf1lcE710haorNHFV/diMDS5am36Ax9aeqAXCIhjfDALldubNcfIqa1vf17PLYywpdHPs
e9uRZ20TFofClCgbVOeqi1HXHDNu0lpsYZELoPXEKzBc+zFxTEwsI5CXYcJnReV740PsTAOQnMT2
97yM3ekK4YoFpVqjTE6LJfE/y3LRAltzG3u7gfcanwpgt3k34BBcd9HEOZ6qbfTNgR1re+85eXem
+TLRBSBL71Ji7VjVj23EFiIGI/+wsYi+1qiiyuOKebjPEC5ZCMiQ5iW0+NSlYhPVdizAwJ1Vtnk+
kjK7bsP8wH3EXJWPjkIdM9loxjbM3aeul07FCAqcUry3jrLkBQUC5rOJfWOdw2EWY1ryQG/ui7rv
rYMO6+Se42BmR4h9bqd8a3w1IPriwvFZUZ4jY6SaRivCT3a+sRFtx34RDN+mpAvLy5Xa7geHrsP4
pfUDotwiGYZF5gQW6jzoi/wBcVcBeERwT3GMX7OKkfVQ9xx4W4NMcrHamHaqUG7LmQjc4kbnw0wc
vu8UMyLGOgLROKVXXi2nva/TgdN34F8swlMxNwjZWWJU+4TDbr7LbasPd33gzjNIZdLWlvmhYSsa
dgKULKeybA/zUG7DsV1LR13oIkAabVvQZexrWt+k0gmKItNVoa8YWa0+y62BqasFQ5X7wO0ZTrdw
8ib+wNC+dzoxPJSJXaE1qFignlss2x/DqbAi1idz8tEuoe/tUN5Z7+i7qluAXzkDiPgu+DBL792P
Sv1GgKJgs2Qo04pcHZSZyYV57LdENpmNiBFNcB5tVnqCcNZOmI6VEN0p/dfRczbAWjyFX/MOU2oG
PbK+126dv5LDUvxAd9x91iZUXtqXweajTOypPurmbrGP9AV66BWSSFwFNQjzMvby6oO6YgQf8AbL
reOWwFpTkPFxM/jSIeqx3ZyQcX2LvwVtzWzhFVGM8miq6/K8iD11PyQhxWYJcBDqKJBDy1KdLta0
m0eMfFbX94+92ep83/jeZcU+e9tpHVUst05+teOEN8jfU/UeoQ4XEUVMW1IjSmdzcwNQ7sdv9dBQ
PLgWwvX3SRGj4hBRhNSR8MvoYoFsj/Zk+VObwMMtkzwCQ/Ri4/i2eAs/G/sj7V2rbSy5X4PlugrR
fCJALewzowJmSBrzBCook/dvFcP0m+paNEvhNrL0q4dV0huZsDy0yyAxJF+ivADANrrJyKhkR0iy
zToc43Gkv5URaHhxp677ocN2+2hXy771Gu/0zCnR/uzW2gUus4EhClQVdV4htpbTRHlaZFoAJckn
aS0n55NaOSUQSaJX2OV8XfdzsgZvKHbWvRt7F3XUxlkyVCM9VmWzUp1oQuRretWPPllCMlVT6D+4
/EJ9ZpuTrn+2O/VNqtBlHYxg9ptc5p6qVF/QhpTIbVuRmLLhTDcKaS1UjAONgjpHaoTYrnrWcxSo
zNukX+x6jvHrvBHU9S5jc1JSoh46Ab5CHRGXNa9hzvs7n5IgofZ0ReFmCS2DbLKWtkAKpkvs1ET4
Plqrtl8oyOTuaFpgAEvRUMT3fqlsiJa1/1K0jR3sIV4EAnLNLj7tuqZfM8YGfA0/cdP/gsk/gclT
qNd/vf44qvW9/QuSPP38P4Gk81uIDRh3px/iMYKb/QNI0l592jZEMasHPAXBH0Ay+C2iK8YjFonc
M4Don4Ck+xuSSsAl+SSkZ6AQ+LeQ5D/8q39BkhifAix4AFcMmsGvEdnD7LjVgOSCVW2uq3OYUHfO
Vp9FX5ZMFVv91R3tiVM2MHW2yGH56o2ojI/LXHW7ONf5dlIowcnN24AkuO9sJPaFVxRH1ECOf/C8
qDrIcsasMgecWx1AxN+jjqdxTFZs5LJeFeG7WB2OqXkUxS25gx3Cdk5O5Bn9jAgwd3th01e1bZy5
WCvO0UNPn0k8Nc+6R4iUljn7yrMtyn1GwbHphn3TqNw++isw44imhfrsKRe5eVDGCS+WSU8m48Mf
v9JExM7TKePwfuiMdx8WlW4ITevKj8pahy+VnVRfE6fQC3eSGF4Ld46ggowurZuoXczZYrPYT0sx
rD8at7NdYrS76DuQSrzOaou/BF6NjK/pos29graxPO7Wdssz2Ar/acDcWWUkXZRxmixW80F5TNg8
28Ucxs9TvbEizS0/FPvY0XhS2sbgrIkiC9XiBm9CGb2uHbxkRqpUrVZIuHbgslKym6I4KUEY309x
BIpvUWjjIRhS1nBdTQJWcR6rbTyqdpRJSh3xcEEz6/Dh4haWmY1QZDiM0RojbShreqAr+I513ydb
d9OoZexSp5wmdYG/k2ek6om9pjk0X07iYDXgum1CKzjmSVDdtr2e+DrdsOl3Q9OWIttEO3+IxLjj
laoKKz93G298XW0rfm/dxf8IRYvGDqPg+uyXVvFS2/g3U0aVZti7iNU4Z+eT+MRrEoU8qF8msucg
Q9xrPxr8HwWJHs1tNUy+cxDSIsOBmkJTPs1AEX9HdBDKS6uB7EhdxWdLp7Ssrh0RUpUqyQzzDlPd
q/BLFPUjY7sV2jQcBoWza01kyl0okMXvasSJ4pFTC5cMOOjE0g0991mmYQpex9bmpCzGwnxzO0Gv
7KrNSU4i1/G1GYxDVPMJQ45NGN93QnbWAZd83dw7M0JgolC7xTr3a3/5JJY9kRf1VArxTr/VjMAT
uUh02fzEsA2K0xwHzQnbbj9xbtugrsKHcMK/zWZaWp5+4mLnJ0bWWPhmZNsgShwOJxy9nSC13Ybi
x/ATZ7dhBAeBdRz8TdDW0vBdAfrMCaDPP7G6Vw/g9rXieifA6oTn+5/Yvv+J8+VPzG9p4D97DiYB
5+dUkPycEEIt2vfo59ywnEaIagGhszU6TRYsrZgyWpX8P/bOpMdtJE3Df2UwdzbI4H6YiyRSqVzs
dHqtuhB22ea+7/z180R2DypFZYvIPg/QXSi00Q4FY/uWdzHqhz4qu8kTeRVoIP/VCEKETFDGhlhu
B1Ao9DVRqfHNhMjlcULQFr9OmeJgXR98q57zngap0neUlMmGuPm6T9lzjoRNTvopDOHn7AaZRIW5
6oKDy8QjknfNQyKTrSy0+vLAz4nQTzTcsqa4k8MrqyMQ8xza2vqTGzL+6nbt9D0wZ8c5OS4RyZ6b
us53lKTJ+hB9LN6Pz7mgNeKPBGY6GR/nrILFkJODwBKe07TYqQ1S7CSzpqTW5KMDNkKk/QQmpLBp
bFgp7a5ZaadbNEKnAdOsHm6kPjhd5jXxQKz+/0/52vDtWdn+37/lT3C44rO3/Pn/8K/HnILKP3Ds
sXmuQQNRdqHG9M+qkOb+w8J3AK13oDQOuIW/33KH0o8JTpEy5z8rSUQALeaO0f/8t6H9Q5N9Tex8
njX0EGr9P6s7cvk5LAtc8v6t24V53sVEcxh9K4pO7Bm8Fv5Fc37R/Q30ErpD4gJyrlQjBIBCN3hP
0brpv2FGU2WEpJBfOr9EUqx5VMFNWk+B4yTJjZs07vzYaFOlU1VASgRSLuYY+XCT5E0HkZirpzxU
QaN+wEy1/BKFsWNwf2WIYhdjGpteGVmB9QFccUDbrMyViLNfUAIxUPYHkN36bTqj9rWn3Ds2Xl2L
/slcBhWQOYSiRxBX7V+u2inzY6W4ya2oJrCnQwueaU/52zKOLsRjCEfAvb5pvU6rQCRSNU0dDRN8
2VRlD1ipjDFskZgrfTS6BiApZC3ykdiOWj+JzfRJCQ2ULkChIu2nikGzTqqG9JPhWy1I+D1qlDUV
XKzMQgifL0LCfy3WfxV9/oi1dtf+z3+/tjZgEHUgMIglXqAvaqUAe+GQwe6UMkzAsCPM0rIglXuX
pxpo3+vDrRASci8gpgMkAUUC/mOIlexGEKOIZ2gdFNlESejdiCHEZDqxQFT+UEUu6JF0cR3dAVyd
s7/w5NM+DTyk32YgcClpTDuNG1+AE/Cix84vMpEAociP2SH/YumrX0Sev/DmFBr87wQ9Ru7YUoCq
XHDiNRN9XI52MmJ96mRuawHfK6bSK3I73PoZz+Iwfwe8BoqcwIzwX9Po5wBXX+vzWBbSpgr5YLSL
gi6zDjCjSvE+LVLioDTqsMMGnxrUO0EQnt6R0eu/UGOVWDUF7cE0pdb6XQ+H1sXTNCBIPWZwf2oi
JKevlp8aPRv7ic7NGH0cIUIEwM6nlkqIKrrRLN6E95Bz4aATvZMJSPFhbSWEAyg+muPOrPBAjZ3y
zwWMQ+5Z9E+Sjf0kcTvnHw21T76ZIIdBrGPtaWgWOqLmLckrFYQJpq+CN732YABv6OjfT7HkNuVZ
vzG99aGhjs6RQZNE04QUUxLnVW6ceuqK4IRHzxGSDJlWs69bZXBoErfZkI65mCEFdQeFGuboCPBL
8s9fXJ5wx1z0mDM6wYEF3+mg6akIbroZrurtXHemuOv6cZr+lT7/20tbFurPPiygN8my5HRYFlpx
q2G7YHD0vA1pVBs8+PtJa9PHPEhq9D/doP2iocLuE0xX36/fDxdflmEti0Kq9ayI7qwO4yLycS4F
bMudodLXpwY5Tg+941Q0grXS+Ov6aOegN7YpYFnaxfQrGJb3bjVJ2lhiWBYIrbtFSfubpqnsI74o
eGwHmfvYIvDk5Za+3EZ84I0tJFb64XJwepqAlcAho4cOf+t8YQOK2SKuSUh3bQDrFe9jFwL4U9vQ
Gfie4Z7YUj0O+d1Hx6SLwi5DuwCg7aBkFPdSiuUmiKC2Q0J+X6YUox5JA4biYR701tqrkPLE+5pu
/sgzmQJWQoqqhzryATWDqTwGLHD+oVyKpvOhYEA73YHyrmfiThUfctI9xfqwgAtYfoMLrMzxRm2J
+8B1jLa6fIZzoQy/YHovITQmKsfuLpnRB30wRuRd38UF/I0PhYuw8D4UIUXm/ZhRZ7xLVXueBayK
0QmgSGRAhFq6KjkFOHKP2Q8X9DD7PR3RWHxNlLKzwC8ZoWxU9pBKss/RkunxLprCRUPLzo4MclxS
puVb7wAkP4SDWWA8nVa0t/eqDVOIzkaWjcldB/MnetcMTpEcrZnq7Q1/R+gufqRMMMD3KSMnP7Ii
6nB8Dw1EXVPsAbg6WtVSnPJdZJNT5Sd2rj2N0LGhhFNaGHKQzmOkKCliKLYITC+r4fzrj7TL69n4
XehWMTY3dZWjQ3Yo9cKdhVfQYo9stFeC2YBLMA9zcQLzrTiInZA6fhbNmM7gXExgMLupjOzqB7pU
FZjsqKhreh5TS8/d1Ual/UVkYwNbn5co+YVBTVbcKnpATAL7MqkFMDvgWvUuhiNSHmzIefThjS4h
0zDGti/3IsHf/KshoPrsGksrx1vRW7nkgo4Uf03KHMMJNBi24MiihLw+SgHR7CNSvnPxSOxS/c6T
ynGfaOpg9rPvK1NLv7WGHUa86SQ/UEDSaVYfiApj8TQXtCHvhmluSwQCxOywca3YvHU6k/DoEBdm
OH2eq2a6CSFEpj4pHEQoUEoZJJUqT0bzNrKL5lOs5ppLBXwsHIXoKOyt5QdCw3CvoC9JZCX9/dJI
j6MGdb67b2sRadYRIXaaj/BJ0miZd05oat6ikHzvVdqMd6PlDPpxavM0O40V78q0z+wu7p3w1gkV
00bqI4Gk84laWg4jKCqWud/XTaJGp0lvlYit62j55KcIwJGJtgBqgUp05qhTQO56Q70tB2qeJI1u
YMHjWyZ85RE4MQocOoGndRZdKkPBT6DRZyM56dNQKfuuqmQrZlJSVTyCK+fLPqucGD9EE2rQR606
qjzqNx2yCSG+IdKylYBUHccp+XMSier4Zl3W/buKyntxv8yONj9YlEoQ6wGCMNT7VIy1fTMG6jDd
zzAno6Mz2lr4oJlOGH+xM9xa+wd4sZXTegDxyw4ZyzE3phPAjS5wfmRNGLSfA1BRsdgtTZJNZIeg
+SRKfgrc6HM7GHF8YxltNfa3OT0X6wT7DEUT35lwxxbvG5hiQbNTcwiVH0rHodqMyKvOTQE7nQbW
HwA7Rfe1V5Ar38WLoqlfcrtXe4Qw8nI6oQHcBQ+wm7onYBjoDQEssumlXn8r5HX894NIBoV6Ipct
+QvVTeLEFbQ3KLChV5zA9utZqeFVpe2ppaB3mOxa3VWTPWw8EJfjCR3cp4aKNX17tDzPn4cEvyWt
R7TDTyHf3NC7am9KeBT0hrmkl0U3N8Y7fwvl/JAh1nBLwM+CcFhWdl/GGUpgDUMHj96vwLxQurMm
f4oGmm9d0N47PcYGZY5OgGLp5UYMt8oJnoe2bCQ9QTQAVDaN1UtIVzKpM7GQoPVRG92mXBXQ0aYs
uKNHWH9VrWE+ZZSKzT0dLgqNST7mflInLfL8ZaG9SWBbvsuglKU1oLQK19W1ip4GvTt2xiT4Hc2h
fpv0mjiZdrwFSD9fXkax+btNiswmNXgcumQg9CKsC5R+SZhi8zvlwa12Y6Wo7bGkiFUcEW5oCt+t
wYxv7OF1quOAfCeCBE8skP5FFv18UAvJnqq0u+B3zSkb9plRFOmxEaBMfXL0cTilyEAE+67pFvLT
YO5OTgB599tbTpKcusAe3DUJfyA3aPrqV0ymVQeOHsnAJwpIyI7Q4ek7wUZ39OYBvRDeewQ7dLBv
1wdeb3EUjgyNzgU3FxK5+lqKmGYqcObaMG7AbVq03YFQdUdH9NpTwe0YHSl9cy/TDEcxKMYR8Ob6
8Oexrdzm6nOvBSE5FZ7D2txPEZTwDDNGfoymx02mi/o2FCNyHwWB0sZKvzIWhR3BHUEdR0rLnq90
JrpFT0hTqW877j1ozYzmrJk+VlYyeW+dlqCDxHZiL9MYXEtkQ9jE8casFX+MQjs6OFMC97xU6hj9
iq7asLWRv/v8FibTk0rSFK1sal2rzGsWMR3mgiYO7VfnlDSpu4+MotmJqg/2ugNqETi6om9cCa+M
isYgaQkoWtBF65WDZ0bwS1HYz8ys+wA7bjyBpO4PYlLFx0xx0r2mDCAPr3/Y5yz5bLKW4JogczCg
IgnM6M4X0SlswhDhxkeaNKl6zEGeENiLGdQ4/GzLd1FtCsBpLGW/eFlW5eW+nVUbvKHaJGG38XMu
thSlEYPJoyNPGsodcv5rwh4BvMoiquoT7bk7ljXZl6FHWsZEm6N76yd/vqhIeA36iay0PMsv7sek
ibRO9C19eAeokh+nmLA5jjbCOUhzdCPy9mdvwXHduCLOr2XOKJQIElBuJd4iaf11Pqwx0GyL6qA9
jumkfkzgVDypBcZN+74Hu0Xtxtoa8fxOfh7RRdGaQgnJNpfhakerKa23nvDvGI6aJ5o8fF8oCSan
oqu+sqm/YZZRPOVdON2HhHMfrm+x9Y3IMlL04jhRkuNyWou4TuDPMzDM3XEuSTpTPDwoVJbtp8wQ
8ACKFoaGUtmHKUmnjfXVqC6fn2RELU1eWEIpyl1ou55/aXi9SkjvbzgivbIcY6dbIJnn7l/NMkyn
GUG9PSTRdI9+XexlQz/eWOA8jqlqusCTHMgd/YAYIR3Yt+l+syBsI7RMWUqdUhxe9Oc/rKwsHoeu
mY9KDXcd29nqqLTL9wFO7sbNefH1GYnmpY6BDP07DNnORwJZk/dlu8zHLEZHYCqEertEbXdKE1P5
o1Oi9h5ZcmsH3KtrN4a+OMwMLfmLlOYZXF9XPkojLBpjcecjVTViPHOA06Bn4XeXb/vz+h57PjNn
1xicO4PY2aXQoqJnuFppg0ZRnGijduQLtF6fadNOxRH5CL8mPdWZBTdNoGBGlzd8N2EbcuzaxNpD
tlc/Vsts+UtWfzWkMkJIorZ3Uy1/QGss+lUo1tatc74iRNsujmFMGZcyDj+F6PMV6XD+YCAnOZjo
W2m3mQIP+E9FyRQugDBI39uV3T7lg2qV5t5F4WFjVdbDc7WiXQN2Vz6nKtfQ+fDp6ExSanbxx9Ie
TgWcjw9mPXxPtWg4UkHIoM+M7m2hxJ1/fY3OHzjeGDkwZFcDxxfbUJ8P64vb1szbKbWmSPWB7BU/
4YJhbRTZDWZluW5X0OUNa/gS0y76fH3c8+tWjisTKvpV2CwinC4hyy9veSAeZWg3s+rjVCeOFN2B
KZSTOGZRyUq3Y3b6D8ZjjTnYJFdU/c7Hq2Z0HsuAUjruju2dvTjjg5LQxWmW5EekTerG9fra9ISs
grsarS/CpPPhkCtrsh6qlm8Zpfu+MBuyti6C4NOTjFN2s4ItDuSrI1Ku1RDkZvvqcoe9WMiyw65J
I3r3RwPRMBVboiNyuY2nB0Oyyyej3HBBlDvy77P9zwVk3TTCWWR/iJHOx8sMBcRKJfigBryZMJqH
p5H/5YDOj/MfDKWDemcwQiEgQedDOaZO+CyCxV+CIvJahFSQUi0nx8NZIFA24oDX5sXtCBac9wA0
1GqwToPhZDix5ifjZN7jmO3cWzWwi4Jq3dP1PXk5lCwEc/SIayVyfrUnaeJby5iYqo/gge1BZoGa
ZQb1Z1Rl7DdFz3K1kFB3cQyAVk4Kto41OtfMK9D5qp9aLYwhozcgPCbOPhrJ9lUzQkRldFP/7fMj
o5YrxxKhZXe+br0VjSrQANV3ytgG7R4Y5afJGJEVIy7Ktx62yyvUcjjdXChE6lxIqyMn3D4dQCcK
NOWUvn6PLEU972iNOoASp6bV60MWCeiwVEGd+VMSVpMeb0z48jKlgiD73MzXoBm/mrCZCgVX6l7z
BWK7tOcA7RdVhq8AhQBkHm3LQ6Ure/vSykyPywbXGek0cP6VbWA6whwZtLZsBCUI308hr93djLae
V+uzeUBesHnzkSSZ5+BToOLVxBLyfFA+bo/X7KSDo7O+DWoGpXwujL2ZO+0Gn/21byoDJUkrka2+
VaiktPHU60gD+0ibUbUusv5E3kSMmIFUHhS33ekIYm4Upl45mbgMw4BDYZ5Tsc5sY/ADAK5bnddp
jmB4lFAK6yW9abPa9K4fEvmlzu9Rlgy3X/AbsqG53jOxTiFXsWbNx3xM7EGH6e9GOx7vg0mJnjKR
pxvjvTI1dihxn43Tn8lnPV+53AJdPSaMJ8pQhxzZTYgq5j/Teupurs/sPM5/vnPYHjBWpJkyumHy
z1+8SPSORsyN58VHF6H7pvaF1EfPimTjZb8chsoDVTs6aRYRxdr8xV3afGqKUPNbhORmuiaUmPYI
2ehfr0/n8n6hrgKihiCJIhJvw/l00BmdFPTzNV/NHPYEF5G/UAb+CRwMwfxgaDzqW4OfuPVWgfZy
i0iojmlqgqazzbFbjQwOPA8XSPPkJZo3IAziF7X+e66i6SHKrK1a4WvDUZqkQ4l/liPWoXBB4oBa
rUUGCILiwCmvMm80IXbDAUWELZ6RCbn+adcjyvK6IWVAUCCRFoerexOSRoAi1tLRH4OGObjaL/Q2
byerCnb0occ3vvCMxrtOZUzimOmvrz5noeWDW6pu5/UKCu41QeFRyUup6Z85IC7fPDWwiXhjUHzE
cWbtj2GSq5awgTqv6kV0FJWrHlI0vG6XIZz2alVaG4fuvKggS8tMjotZIsIoM4vVK+jEKv3dwYCY
q3XmqQir+UPvosp0mPGxumO89gFVUgCurWV+49/qN14vcnyUa9DBoXKFGM7q47YpsRNa8J0Hgx85
/cFCb5YGL4JbzZbmyvomI0kntOa/BDSkbOskeoIXCwBCr7wRTeY/hiSroseq7tvk1sJ15/H6Or42
mCtpklSSiUCfe/ovLjMdyJqOXxZxUlUkd4jNFZ5b0iJFTvJtNn0soSw+gNmjTs3mdNZLOOlBb9Qw
lD3cZQFyZ1DkYFEEZUsDEAOvP988MV5qDh+PD6M5qwVLeysACcbZQ6Yq8kmTnC9p7SaHLiqMj9eH
Wj/lTIznAPQM+4JsG8bp2YOQ2C0+swF+znnQdbdWa53ILQzPQisCrDhCgFW1lBv7UZPv2cv3lUGp
XBL4UmJju6zvltjR6VBnZevZlVs8IkCYVbvIarqbZaTBGyCneGeLPvCBwKnBnlrd7MWTISVPoXR+
yAqDbl9WbmofvfItLFdQOScR5m28qL+5aVdoyIl6KNsUfjFBlNrXRonUMG2qGytvYr+pDKQw3rgE
/HWYuxIfA28XVDLOl6CD2qMDFcHoAwk6wH6gCo0GmXZAW8tJ7RqqDlq38UBfHB05psQZshKkAmsP
nSCcFCTSytEz5iz9jW6F67cEDKeyUtu3bmY5FL6PLqtOTWcdcuhJX0ZI643eaJjoLuaZjolKVp+K
2U434tJ12MFmInCjfmtKtzKASedfEp5VvdSWheOpoRjvErup9qjtjG89MnIUmoUWbVLq72s4XZwh
bFebaCgErR4cJ4gx/hTbmU8eQEoKQg3lObH4b98krux5cEYlF0e+MS/vOrPr9boKQbzXQj+4Jior
NbCdD1GFkAz2hJaf9X2xEQO8sktkSVrefdx5RB7ng8ZBOmlaAsmXRqZ1UEtjecc9NHuayOu3z492
DncCh4Au7zrAEdWMDIZDUXcUs/7T0VUYvgmuCvsJhZdPpaFOx4AE9cf1r/raBCUgEuSZLLRd9CAj
NWr0RkM/1xx+6/Be73tQLJTZjHmj+PT6SNIlC/s+OcfzT2lAwdPxgOXAoR9/s1gKV4vbuujaqlvY
iHVQzCkA5fn3UKv7xA4iJTCKefQcJ63uEzstqt2A2hmSozo81DmIHpUhRH63KceNSGcFo+OdlGNL
bQPmiIvfOtRoErTfq34Zva6DOa8SF5/cMIweM1sqjJE5YbZQxK35VMKrWnaWM7uP6hBM79W2ae9q
oXwRGX7VA2oYFRI4tMLJaVVl48Z95Z6g6817x0Nu0e+Xf/7iMAVkkZhTOqOndd1vrcjmT1Jdb+Oa
uAig+RQ8q2A4QG6SmctH8MUgi4U3yeiy4i1s3FuY+pbvNIF+7wyR7uHAoG3UHC6iTDkeuomUHEgS
dHs1KbBVFZfrwHi1IfwWXV5QXUbsU4WCMeL0rc/1Ee7bUcqbQ8Q5Xj9KF4/n8/CksURk1B7Eavje
WNI+QAEcFZ4pe9BqbVCPreVMD3bZ4FnulFn/vjM709hw+Xz1M5NhgqGQfbM1dGPRshEVX3ZcpqMH
TWqL3Hlni4OVZ81hSJ2trsArW1xaa7PrOMXoTqqr4zW0QBsXSxu8qq4zCMKtlfyi5Gl+ghYBy23I
GsOfAeP+HJJxOFRNHNYHRTXqX+WspUjjRnCJUCXOOm9QJ1iJAKXLQ+hMzvfrC3J547AZSBapQbEe
4GfO9x9CWTlF6WHwxEBiWi1ppXlkjFgYadRZgo1Y/HIZZDxBE5GKkMl1Kn/Ni93OYdOtCpybp6cq
vjUEZ39A1OCSCaCqD4Givfk+JaigWWnLwJWWxep0aXAJs2FxBo9OHuLlBdXW6VfWoc+FerEjyrcP
h4wheT41aCkCuHp+O4Oueq8mvYc6WXpc6LB9VUPw1oEIk2R/feEubydHOq7KfJEJssvOPyUgutlB
yW+Gdd+3v8SAL1SW2uPX66NcBuGELi+HWX3B1hibEY2I2RvAQx1au4u+aY2a1CQ3Qvyu9dZWHjQc
r6TQ4dB/BSGqHwowuF6ZtvpRNeLiYx23+LBf/10X25bgSifv4VtTFqc0ej77jDRPL4kSfC1oowOO
Yt1NGQVIWJFweteHutizlPcdUHaE+jxZhFbnQ4V1iO8R7id+GQ/9I9gyw4PsB5tzrqUIExy7jefx
lQHR+yGNpJGBWs+6aRIhptBF2O36TmsW9yqL/0VHMfnOcSPzAe13Zdp46C7eBPJwOmv8g2qcxpc9
nyEJXNahyyH8KVDL94ipWU+qnuq/QwM2yi4HH0pxTqWNchsivZ/ftPjqbPyEi2hEju5IrSNkQCmG
r7YZoZ6rZ+mABWUR1X8UNDPfqdQIvqmYr8z7dErCQ9urFmQNUW9s8cutxLdEeumZccdBWsVcdjT2
RmDNwqe1IrlNptt6mNr2pzCfDXdjM128f8wTtSfkOyl/0BZb7dtKtzPTWCrhDzBOcUprlSe+6O8c
q46D1IS7yUbt7WeFzgH3Laa/vLmANlfL62JxY9l8W9Mc04cUEuh4qLPWhv22YDy4YYH6ymYCDoo4
83MH9aIAP+G/ZBpjp/sksfHBEPN0t9QOom24LXzUq7Hx1TDNHgYIbHhriPLX9dN6cS2yUaTKloQL
Am5bH54wwQcSCrnmw3jNb4PeDk74dW0ZKa9gXnxGQgg2K8tIvwhg2+pSQIrBQA5lMHxlUoOvCBON
Jywrgm9tDun30PWBgktq1GaRly3mVO1LPJ7/pPpsGxsb6pX5mvBBJRdFKiWvg1QTbEJb0SPzpzQ0
v9Sgzk4DYqIbKfPllSQBR9wOUFikUrY8Qy/ebauZ0EMnL/OzJv5tCEhGO3yNpjuQ4/l94ICQf/Mq
8oaSLlKPJFpdHxM9tcKB3MTwCRb+ihxdHEyUUTY+nfzRZ/UlFo6QwKWIxktMH/d8UihDRMHStYZv
IBq1L9G6wZuyaG9c0aXH6/O5+H4UGmDmMhegjsSD8lp48f26oiGxg6/ox1j1DDvcVa2dhcfMo9aW
H4IkHQ7Xx7uYGuOxKV1Q4TwjNItW49kCF+ylo+8wRcFnFXzcAfh/gZBU0+jBxmJd3GkMZks79ufq
KjDs88EUOzdKFJ40f8bF8uMCm/1zni3Ak/UluiU5oyFfLstG+PPKoLKEjN468R2C76uLNO+VBkYD
MwTkWd1Xg6veWdgZHLleLc9y2/nQmVBjr3/Wy2OPCpPUWydRA6VrrxsQnVK59oIfmq+lTfioIe66
N2K9OSCxF6PbIY0ZkErYDcg/+b1amrdNgYvt9R/xytrKIyH78lTsgZief27cnkJFsSrWNo9Mr1YH
FLNM7IKzKNjqOF5cLkyXvi3VMlMSbdfwUWzOBF6qNOgExlgP4zSHd0sClev6hF5ZSoJljgVVRpuO
4Op9Uia3cKyWK7tGLQyVjUB6ZjaRj4megbdtbtxB5Nhq+L/2FZ+bVoCEwaasE1Grt5fYdljJiZXe
91mR3YJTwUVzhs1zfX6vHH6gLwj0E4/C1l5f0U6ANERLD4JYFUPIWtGVvWYn7SGu6hjrZbHVAn/t
e/IaEOlK/XHgyOcbBO+6hV6PqvlNmYr3opM6joUWeMBj3b2OXtmut9LEvz7JV78nrU7yLc4Fl/f5
oLmYMa8FJO+PjpogY5jiNisU11NhsW0M9cr3pFwiuE8N6NcwUM6HArg8CZxziGcwqyp3VUZIQ4fT
cP+AcmkcQtNuNp6/V74oIzIcUHISxXW9KrdQZasDorYxDKdD2CQLEGdhHyESNvdijv6ckcrZyAJe
+aBsS8aiucobtT7mkV1jsMkqc4Vn2FYNRuKPNsrlVpK3x+trdxF8m89hv07OhKwEyiXnH7RSJ0Ok
bqD6OnxOHw3xEn0aNP/1Cut4OHyL3zpLhXXP+OaGmRwZqDh1EvJMCv/nIxuNMyPWmQNuioP8AKgQ
CzkDwc7QdbZK46/tGuoOMnQjsgDadD6U2zu4BKVAtjDOAddUY3GU9EP+XkQ4gQml2ypyvrZ+SL4i
kYRgB3zz1YFIQWiHPWKHPs7twrdmIBSBEeQ3IB1+Xl++V0eiOwcohIeJsPd8Zgmegdh8Fkwqmgvx
c0Qg1fqgKZGqobcVLt+uj3b5HUmFeX54gCRqY/3wLkuD8g1SxH5F3uwrhpt62LpB7pjj7FbNaEde
H+9ydlJ2ghIpOrWENOrqO3ZgCZB1KAy/j1TzxshAN0Riqf+0EAx8uj7UK8+7HAtCAXsRKBoSKmdh
Wo+eA/l/j4bHZFdmt7dGO8twuYztpj4ivZCEvokke/HOQiU+zfcAvwvc95Bylb5pmhOEp+u/6PLi
0WRGDP/puQ+39pKo6O7WpZJSEw6DwKx3vIhp+GOyjCU/mPMQIkEb24A47SFOtY2xX1locmKanBK+
ArBZ/vmLmNVEwlqbEMHGZBoqA0+II26LSDg+TOB6bwM93gjpLq+h5xuWJidBnQkI73zADCVSQpDC
9fu2TP1+HuJvgTMUJ2qDqpfUSvuQ60GwG4Oh3LjfL6tcnFGK4WBvAVPjzrWaa2R3el70+JOLqFKD
nRmy+EMNCDDJ++r7MujTXV5AT43NwrpXJ0DH9VCVx3KZEEa368nLcTzc2I2X35/yFpVLmXW5xNar
CHeA/a1jqUpYZJTRnSna3kvnprjDCXt5V5nOh+tb7bXhgM2B+5dsCtK9868PkI9nDrCur9AF+FgL
KeCcOAMS8Zo9LF6dGW628e5cHm3qIDKtBGFKLL2uvLCYTqVB2MSwCJW2Xd6WcKzbyCr9QUO0fiMM
ezZ4Ocv3QIAQOQt2FsUJ8rHzGS4aybwR8qIi29QcUCWc8DrsxdPULcUBQ4juYC4ppHWsQH5we35D
M8Pe5xPdVLO0yo25X4bWrrzRQCXQj6CMKU/+i9OVp6Czeg3H7SrMu2OGsmi6h/8VlRuH6nJZGYdd
TYqLho+zDq7VVgxDFlHdios5+pSrdnxnYfZ4lwMmxMzI+XF9F70yLeAJwKJl+RvZ4tVBalOrCCMD
dGmKeBmGw46JnUypPl4f5ZWNw2x4EmQ2DadwtVcrpwurhWK+X2aJ8Qkl/QwX4HQc7/qi7sXu+mCX
dzBtI1lMQtQSdNSaRD7X2GOrWkB9ECH975Himt9hIoXLiXKw0nq8E5NyRKIfo73rA78yS6qRXIe8
6RKEuXqNOs3uZLQmU6KlvzORzcCHp0UUuUXR9vP1sV7ZJoxFU45wTEa6q+3o4HgaTQb1LBM3k9uI
y/KQ6EgiwAKJvMhOow0U8qvjyQYwy8jhX7/qrWNhP2FbvLTpEtxkiYNDO8HKyUHO+SCo/Hj/wfzI
24kAJdB6zREkpG2sppuREM1x6HQFKNoyDex9KhOxObC6rRdFLs7ZZUMri8NN4AJ1RVJ1zs+3ns4R
hj+O4WMYYjd+VXT2RyWeagAZQdN6qtPa2g7siRFiQtL2+B1mrXvE13z01AKnL8DFW1fOxX7iJ4Fw
58JlV+mAbc5/0gLytEEe3PQL0r87fvXsFRMQjcye04279mJ5GUoC4Cw4sFRJ129XhO9JTFPU8Gm8
Vu/Cqp+O0TJFXpfAYRjgP29sp4trh/HAmskiJW4v4NrPp2bGQYBQnG74nWjgGbY5be7dMmudtXEZ
XHxDbgFyJGBplMwpGa4e5RSVKrsaUnHkaCZ+Nxnox7u4t3CTf72+Yy+mBL6Me4eFollqcnWfT2ly
lNYKwXwfdXgtH9k05i0shWiD0nk5Cn81LXF5waAEvA4wkTsRgLtbDOawNcm9OE0Elu3BlE2t8+ZP
x7VIFg5FF1M0e93iWfTM6CZctY4B7Ka/6C9ZN0ExI46VquObsbvIX4OUA7cBjQua3Or0ZbbWmKVe
O8c4NWgfqU13QBxJvw/0DvtvJdjoeVx+RXJYAGWAJGhhoQJ6vlZD2qc4XFXO0bDmyaPuudwFSEHc
XN8Rz1Xil3cKlHLJa5CsO6pl8IFWw1g2UGA05A+jMmrWTsfaqmhOMJ176+AmlQiH3dADOXvghPBJ
BcSO4EifNNJvISdg6tW5mLvzhrQ2Bl9NkXX7LNVNHQX8dm58DSj+n3Vv5r8ipGM/4k7tvIcErD+a
2MbgmVVn82cgtP1dkFri4zj1nboL+wJTYoj/It6NSWj+lUwdHhTQftWHyVGn79Eo0H+sqQzfdRjR
GwdbIPi6yxvhLrfUsLj/UqPqMO2w50DfWRAYP4SjgLbhCiic79Ry6Ib7oLL1ySuz1Prp6i08YxEZ
0aegycbvWH5HICVsiiP3YWsgd8TlU3c3gdmF78p2GDu/z21l8C2zjpcDMLa89DGUzRGETtXE9qxR
hNqj01Ttz7Ev8+JIh9fxAlRsEM4yp2X8qYcwKg/hxGkEnqjHY7/HPjbNjX2TRWl2yIxkyqvbvhhR
FUgsmtHPPs9WdNRwzdb1XeeETVAchJv2+XtE+8PIQ9DXDH7pmJokHoEH2pYxbp75qUOl39k7UV5r
yOjjCVHzCY2e6gHhaFz7uT66ubtTHZoXiu+2UTKdyqKbpl8YV5k15TfdHbiO+nn+OgS2jsK/7biN
ixHeAHVsY0ey4c42JPUNThogFyxqaD6togbaGotWRUOIq3RSHpPK6A450BEM8kJj8Xt6E7uwXGJY
sUXpNZ0TbIy/fmYI6AkApdKCxOZRWl0diKUtZ8jHiYc7V3nb2e33YOgL33KU2rdF2X3amO56PJJ/
bi4eNSkBQJtxNV9TBBGwTju5DXUUhf3RFXnjL1Mj0CwtaBRiZpzH48kQlTBPdovfnIdgl7ibFrV3
j/ZkCvNoG0m8+JhtqAHSpY3qYMGFJ+MubGMnxT0+sqMdmOhJfSh7NQ0+wluDPaWjP1q/m6dQvaW3
qtdI/7r8U+EsfMgJw4evXWhrpSfqUXQHy8ZQcGfq6WQj4Gx1qILloxa8z4eybA+od2J3NtohkRBt
jKL5owWOZKPXoET0ZOHifaoEPP73KXD2e02psHiVj+4PdYgHw2tq3Dyw5I40/Th2aqTdiESkvzUj
SU1kiGtSrB23RuI+jraontpkCP8YoPpYew3hPuy9MPd5sE1l8cax7uKPuL6l6h2/dYp/pCb9my8h
Qt3LPYZ2IEgCvbZLdBZyG8RlkcI+RlQA/Pmkte34GE/owh5nxS0zSOaT/uCW2hz/1BcXm83cAnaS
0oXB+s2kIabskp52dLTHxMBqqdckTTNjnoa5+Le6C+upuhnjKKpuHDRtYyREMcgDroWsWbeLR2sx
bwW5qXIYGrcOH/U5UaePKA1qPzvCOu2OopkWootTuTRHHZHlXuAiFbg3GlTKvl3fiaRuq6Mn5VtI
sigLoNNLpX+19dsoHgVXXnmLspJWt/uaWo7twyXmwEdKWYbdzuTYNz6yG9anbAqm327ItfBYFQFP
O/aWeJO0GEyW0jAl7BG8L+IfKhZO7/6XsjPrjZPJwvAvQmJfbqE3t3c7TpzcoMRJgGJfigJ+/Txk
buLuyK1vpJn5lBmFpqjl1HveJak5yLflaOOwRw5VY28zFkRihbgOIdrFlXA2Q9JFzOqeOa4Epp06
HrDNvBgD30uv64dRS1TzCM9aK3cOwef1VteVk0W4qVudjhcZTms3Y+cZ2PTPOl4okZ5W0DhrRKb5
rVaKLNtWbemPGLxipud/wXzfXr66BKA4r2ZX1D/8PrWw48Nvq7/yM6KC8BrULdzp2A/M4i6Y8Ur8
lc1x0LARub2Y7wa3qI3jLHO5JV7UFLsgLYKuY5gsK4s8iIH9N3p7XoS3dozlW9oEw1EsqdOU7GfO
jPN63LaEiS9jvYRGKpJ4J8AB72yzDnrsE6sq/kqsyeiGlQ056CqTXj3vRMLqvo3JMoL1xmQciAi0
BNmCnUbERlI6/fyIAVogQ1OfFm/nZGhGcgck5rFTqjrMQTrlEWQ6qV/NFW5m1xol/qNG5jIpgH43
EbcCFaubtSjtvEG85KZnvi5dGUuMVDtWHw4zWpt2m7IYSn2jW5k2b+KiyZ2NV/uOFtHZSEl87E3O
urCCVuWvjmVzuUDaGBvCCty0zvR7vcL56c1bLG05iNmqyWBIO6n0ELKnKB4pXJzPEzml+SeQ52Wj
kR7kHx3hJ29dURhPJDOMxhXDr8/k/E3idWD9JAccn/jIAuZ1q21iZzH3li6EFyq3RniPy5T1CoE+
IzAsltmGo9Nq92vEGDEaGXKze0JcvPl7E/QWn8kwp+JuytMiIzMmnj4l0vdEZOqD2kAnpjE7jEV1
SGqMozazarCWCuMsJdJExzPLDAtMdYuXSpvjb7bWDNZ9NhgLH1yQwrtDfV0eHKXN5icPG7Dspsd4
DdyoGevsU2z1pTD3qiBu8iromP3krWaD1bUb8J+83C62quZP+F86v2z+R9ghNjGzXWjhkFrMYSDy
od9XCcfcIWmNNHa3s931diREs4jvxGMa9hcVxzYptoQ69NN16mvCPqZL6nu7ysitGzIpe3WYG2S/
t2nQekQzxlppbIpBNCNtaaxIEcb4U7Ali9gsftJAG4Nr/i6HYjW2ZLPVvdbbS3cmn2qTZETHbsdE
y4jkQENByllOMsK30WgJVOx713zTSXGw3saGvOYNga5D8qhJq/tsGy36lMqdrHk/K9Ouo6BJs2sp
p3y+7dBOTQBQnC7kNxokE3SZRvFHVldO6kQbBFKEMz6oO32VMZCrocr0FRFHUd8KVcqXtsLj+zc1
GDESFtrD5ojzmzII+NWNn/j7i0umAmdHPrxYNlr63/B8gCtPbhLCluaotb1+1PKpKPbGEs/E23n0
5qZQOL1BYobsNO350v5+ur3zWLARShoM0m33tBORzJAM0qlxjjnlYvXodwum6hHASPdmmWnq3jnd
uMQY/0A62GqyK6d9k5bsZgRcOctDMGGGFvq5Wn4787yQ+0PY3ECmmYMT6H7R4v6HUv2YE66hlO4h
tjf8GzvwWnNTjlKO+QVw+U87/e9KcRX4ry1wWOfrzfmUDk38mJFPNNiPvkF82FZatSyucHELug12
7Tllc91n30lc81/symmJlSq9xnvw7dniJjDR/bjRqiTT16uNYbdhTQc6fuKSJdB3JYlp4XRYldYW
35fa+NLngzjadWM4z5Wd2198ZyA3mqRQJOhuI0v/Arv8DxHi/eut6ihw+lW4cS6BCQZoqnFijUcF
K6rZFZWu3xLzROT00BHfN+t5sB1sKQjoJQUwhendf+3mqrY2M+a1R82fv9r0dn7BhyvglJbz+GLL
8adPxOIlmelZ4QAqAwXRRAfNqQ2w+b5mtum4dl4/q6Ny57lR4dT0gtRl0dCMDicmVB/5mdDvPJ1s
5d1Kgvuvhi70KDFvXzvb0GhABNYl9xf0bcuUPmjs6scBzPOFJtawbaGhY6gqOHKmpKR2/Xg5Gesq
ff99dKj/2Fl4a8P5DHvgVYfG1yr3CNFD6NAvmprAoZHLxbXXWMK/g6CNd+6YZP5RM4FC5rCbTW+J
DOnlsRlasgs8wtf7pQxzQtfGT0K4voCt6mBkNymZkUDJBnHn8k/NXVfQo7rwDuvd4t0rAG6t9/7/
Q95nbgOySLycnD//mPS+umooiO7B4YObjijbX7JTGmE+eXUJSDl/KiAsmLAFz5wZc7puA0u2sSmB
f5vCEw7pR11A7JLyRv8hKeYi/ZQH1uDf+AYW0Jdq3HUmvn9jvtgq18dsiKebJ/Okyi0NbKgpr3uC
k258Mtbr3YA4KXnMaIs+aG2rmlC0lk2KLq745n1KTo+zs5M5xhKtwxz3wMfL7mYhxjW6ru2cYj+V
ZvE6JSYqEEs0SA+431S/e97RwkU1boILusazmfeHzkzfEq3hH5r1+8me9H0qTb3Sjp4rMZHMku/K
GeZfnCXOA2dhsiWrSt7jYun8mp0lvgDv/fEOej+GmKrAyuG2wHmCHeL7x5tj1lQ4befX42K1xiYN
EnVTDK0LWkPpUW6mLMcFe7JSu332gEtbTn6nf8Bi3ZmiuMlL76uVOHWyNT0K3DgalzIuf/ilzG5n
L/brXb5w5SS1q/Z6wsUhp2nbgj26m0Nb+ubwoCCt32ABScTjZBOGgJylQSwZVmlj/7QdzeYmOs1Y
2SSD4Q5bzNXT5JqOVWBey9lUPpHTeaN9bQauyuLKtpTrR0BWgZ6GjjGgCNbTuNf3F/aL86nHZ4Ou
BdIL0Zf/ej9slVoCgDFdXCs3mUifD+bhaPQLQfHgintwAHEd0BsPdSP52Uy+cURVNHz/+EeczhwO
SZwoID4AZcJyOoXrg7rJktiV43XV0Qm6Kgj3I/zHyw0iTcYRbNOyhKtvbKNT1k5zaj27trNaL3b/
+WfQEV/1emwEPjSE90MxLYsyfCKfrnNv7qytcr0pkhjZT5FjpqURpn42bJ0k126JWy1IpyrqC5P4
D6zy9yRmJGB5EnvHwbWSHk++RhekQHJZ2l4TgpH4+9WUgcjy0cdNdBkkISBZPI3tDVes7ofdDr5J
AoBd3+XDJLslxC/bO7ZFghtFMw5av5PkHXWbzmjdfI1kNOfh4I+6FDsEx/1NvejVmsYE5fE4qtq/
ruwY7yHNK5ojmbUd1vx+1zbuziH6Yx+TQVBtPx7x0x4Dr0sXfn1RDtfVfen9iCvDtBaCTOtrzXff
Jp3op41I8y9pOzT2hRbjWU98fRb4AQQDvi99v5NnCTH4BSE39fWotLcJ5ZlN7m1JBs9I5ua+kWCj
YdZZXr3rqqF8UXGabpaslF9B5MYrSHEX195pwc1Gr9NdYer/MTY4td2YATRVN4vuWoP6mkXDMCYh
lsftEOkOEGZk9mv+8scj/kc8/36Grb5TVCXMbzaP03Kb7cTVp3aQ11ja+dyKyGW1DiSF9eNB5QO+
mnbdlmN23etaoj3PqAab+5a0i00+k9j7uqQAVK8BQMd9lgZasq2CorvmZmd6QKOdIX/iGK+mneeS
wLoXoPcDGZ9krW6qPBfu15G8E84sq8qUc4fEJVePyL44dLnXDq+aXWea2LW4DNXROLJVA9zYk3+H
iKhNLky+M2CJ8YdohdMzfKWVx3kyIxpFSGCVjPW15VrD3Zw6egLvpG+Kg0GH0scLLDeSTef07UIo
0tC8oe6Y/J1BRPOMqI5JekQcoW8yCB8Z1llu+rkghHs+TIuhiU0zm9bV6MTyIjd7bbKcfENEJ1wz
Vp0LrTnz/bIZKggAqaq7a89jBt/3NSf7bZaCDhsG9rvXbW44d/rSOfFeI4EyvddGO+8jabk5tulE
9nhfPp5V/1hccFpAi6Hx0Hk+kwOSdTn7OWwItk6ruZ7cEQ6lJGfCMOp72frpg1JB/ECNb151jtOS
NoyzWbNSWacvSQdp8sI0/8fSwl7BXzknKxX5lOIzpWWslCys6x4gGbxnccl7Nqplb7f0+xedNvSF
J54x6qBbrrxZeqXsLquB4/uPUksyJWNNH64tNSZdpBqvmkgSLzN9w8csSb/tbGX2T4bg/7T1a2DW
DQGWK+cmLyznwhc5HwBenx+BJwMqobNfozw7TvTG7a6d3nOzq2KhCbbRE3t0f3iJyppNT8aIdvXx
NFgXzF/zkjIBwhGs4XVF4bd4Kr9CMz6xY7q0CIgwGSNjlgupu+3gUFZkXXthxP/xNFoxHi107tkU
LmtB/9flCmEkadp0KxEGGEu1XYpFX6IZi72jRcLa749f7aTvyasZKARgmNPTZdH9WQB/PSyf3dFp
8sXekoDegR3SG6EtqVkXbgLn78TUgQTDRQT5+JmtThM4kxdDr99mZb2o29Ho3fSLkjS1Dxg+xvEF
8OX0Nr/2eLh5oJBfr/JoMNcr9F+vNetjKmNHuITh2I4hoppIs5wrooyJMJ3Y+dReacmYXJUGhRiy
YnOW4yaQcfFDWykvWzo9BNCSYLoKq0t76ReiH6tkoYlqk3KzcYVoGxH6I7FlxqXa9WQf5NfT0Mcq
hsYYAmva3ye/fgTDJkzTfewDt3ygLRUIwEQbu3rAktuldstvBBkQnxQTVHtoqrp4KptGvTa2KfoL
pds62/6a++tv4SdQzyOxWHvjJ8WjnHWnqis7faoSrzfCxE7cKC0m45vqUu85nSYP1DEoLrBBTpY5
T101HfyLFbemGJ4cYZUYKBTUOD76qop/xjItP8Wavyw/tKrt602B38R8wVbhJA9j7QvyTAL5oCqz
ECBsvB/1qoRdA0SvP858m+CqmeBiXzd2XfllWMWFiY2EVebuPu6TEkujYHKL5qvGSb9s5kAl3RZ0
HouLC7vByR1i/VXwx1aDPfg+sBNOKudmsWMS5frpUc+X7eAVsxsxOa6UKWwHzxS7OsaTzU4ECl5Z
hxQiVHepwlw/8V9TgN0P21LOZbRv8DC4S70fmNwjFTmfY+Oxao0kw/SfHId912iL9moRYPOwDJWq
tlk3diNWyXOfvsQQQspjhSRBz48W/kNGCLncKbE/YDu61MP+06R+/wPZKIB36SBDFuGHvv+BXd3F
Xq4PLrSD1liwIJPIxxK6smkzExOll9qN3c0YnIO1B2kVGnLxjEh0OLM/6r4Kxl0HGYDGE2QqmyOu
sorq2ayspL+O1VRdLZgXk74LK8TOwlYD/ofAp8p+V4pExWEn8eYH86tiLE4jw+6G53Iq04FW/txk
/qZoGs0fNmaiGQejnB21m4w5KO/joGrynRYkxBnLxh/nR7/tXBARjRDqbTdSC21FkTjasY4zp4sk
fiuf8AzPLKzZh1jiWFnOYrijS2/aj01uJjShC00o96HqJ7xHq7kFACMxr5EHc8qw2iPQQHviVxWv
AE/09hUftIicQmWUyXo+l0fZTnew9e3yIa4rt7+EgZ2uMibTqlHnLuzBVXQBXN9/q0arIcfZg/Go
WjXekGpHPng6z1VUicYoo8oWhbnJizxTu4Q9fGNOCivZJF3baghWL/AB1pnxfuagjaPzQmW3miCe
CruGWtmJrO32aVjie9VP6SEAfiY1rQftqOL8t29X8cEY4/rCbvPPBwNOAoyxxNlP3g+DpuzGxK+n
e5oCOz3QLytDr4JZxx+XD8KftVck+vxhhwb68PGRf1rR8Qngx/PKqyiQtPlTln7aFMyFaU6fGuWl
waZvRxEAIkOTjVDY5JE7xIX1KRsNL1r0JntSKNK/FIEoL2ws52MAw5AfY8JohHJ1StnX6JZ2otbk
k/SY6aRpmaFBOvpNOc7dXrfb7DvJoGlUDK72+eMhODnUGAGgkD8kNgB0SM4nO1pBaCc5zrX26Buk
l5EvMqbzTSY6YW/gDs6IQYfRIPGrDi5upn/e6v2U410JYECNaUGAXkOD/y5N9AxiXhf0xZNauzUg
1lZbrLeXmVhRsJmV9liTelqGSzDhUZEGdrU8T5PDdWuYA0ukm0ybhLpR2khngcuQih9Ntrvp9wSX
aRa/ZsSKijzCGBdyRWhTuh8SM6ijKVBxcTM1Mm1DP83NOXSbaSLCc+kMOtV51V3XKqlJM+9Zhdth
pFdT+sKco1LXJxSPdPmhpGVG0mxMD89VzCxTO98B2dbjDlxFE6T7tLnsP1GY1Q+uNS/fYnbA+NGp
29bdTzA+qi2U6yVAEaGLft97md1Gy+CSg5C6UvfelgEVQ0TMYBMfcb0p2BwG7Ev24JvCfYj9pLwh
PFtq+7kMnDXCQDMlQ8WADcduaHtv04CYEtY9YlsVlb3pQg+gd9U+w2QX/UMV+0N5jbu4wKcWkjEt
1doZY6OK0qrMaAnjG53vPNTyT4hEvDr00rj7ksNs4BLai2X66ril8229z/vwzmT/AO+mcvcyG0tB
r7Mj1JhIJzwSoJeqg19Wmvqs7Lk75NkkIFO5VqfdKEWJF/qNmtOtK+j9ckxVI1wOgjd6W/zsFK1V
TI1qExZMMrd2+81XKM4fVtHS8gDjWTOuYAU6fRrNgZdseyoiK6KKs5b20KpKvxXswKLdLYqcdkLL
Jcfb4s0saWLTreFr5xqqvkEGWgBywAb8hebMf6hUqT6b9Tz5IdYPY7VJqroJNoSvw2keC7PYLEUS
HCAlcUmK9JJWZBSkhJJHyMb8Y9pm8bx3FNmzxELTFFb+Ir5wrSyCzaytXB63sKo2MpcEtsMe2p4u
XmurF8G+WZpmjujTQqzrar8PUK44aRx1hNDhxuPYXVBczdZU6Fe+UY0/2qJM8g02B3Uzs2mO/kvP
xdO6kUkpPeRlKcH3eL+OXnloC2GKiA1hvDY8gvCeByxmIAzMAHfYW5SBO98zEYrye29S5tzFk1mr
K1LYFyd0NE00e09qQwnvUOXlNSjD4HxChZKMN0urO6Q2T6n5tixzzuJSDSp2ZZa+k9OwJVGZuKux
LLZTbTf70lO28UmDUrMkOzdL+ytYT9Vg7taihoqq9PSXSWswONYM7HcR0sROvRM+tI7yrqxL0sq2
TgqEGy0i7x9HuxbFg7nIGQfPvNTiCwT4800SdQuNc4pw+oxAeu83Koi+UEHcbHiC+WJuYMH5W9Gk
+s2s1+lLLeXqdWbb//VAZtGt93okrCuEaq9nxl8XNxBqKBwIuJ7ygm5LWRbZJ1/49Vvg9SDVNevZ
uAbOju8rcrkvkRHPDyTHQcvKjYMmI2jPSa1d+nqP4YHlPDKZF8MIpY/9eRm6LFCUn2vueBrP5XgH
dRBB16bHqjz974czRrcGhMjVMxXCzckAuH25CHfKsqdq0imNuiLJ73uaU1d22cbP1qjbB8eaCXYc
Fu9xCpCvaEOmXbiBnly/OB9ZlDgmr8x1zuZTr7VJdFMRGHX5VDilkZORO2Rzsmd9kfuQwGXVrxyj
c70L9cC/nroa2mHVBJT9f8LcX9++KAFw7WJpnjwCCB9rHFp/DXG1HCDYF/gG0my5cLf6RzHqguzA
9kYLy+XWOrlojw26sdaq6qfeS6rqoFVTPm3hfBFm39a1tzFk6vt3c6s+V4km9jSXe5ixVHO3HWKe
h4+LkvPZ5+p0Z8B+mHyrbcP7qd+kcB4bw2ieVFcX3/qhaW/KOXYiRU/9OqeLQyxMwq6gJk1eWHX/
WOrUJGj/gRWQfZ3VQx6ndDG19ZOFg/PdKC19MylHfp8Al8O5cLjbikE8ffy+558bC1zgJxwOmOq4
cr5/38JoMaacG/E0SsiYTSY4BTVVl3k4Zc2OfhE0w4+f+Oc9Tmova3WORRPL9nK2wJXbUS30tf2Y
Zwsc14poA9AM10/HQ8LJaiCBdordgseRtRtau9LYv+M0GL6wG2h4lPjteh4PSd0epV1Y4g6MgkM5
js3lmV8Og57NpVzSUKtnK/g5e6WEp5vP2P9FRlzOVh/KrKOW23z8YmdTB4sB2BFs0lgtr9na74cS
nUkNmWEUz6UnimUT9E570OA97o1m1A9eQLhY6AERwR2svEv5jicIBZN1xfTYtagoaPKdxlHkYlBW
iU/9s+2katdrOlOGSgmRbdFGVTfmB8zArHsLWuJRI5Lq+eN3P8Xo1+evUBn/SX8cwc06z/7aNvDS
N6Asd/oTq0VZkSaKoKaEHp1fuJRnj+BWdtguutfvRetWn2STFkVI+oz3AsugpH1YOp8//klny4m9
C6fKFY1YVVT26cym595qBXJikWfFk4V24YB54xLD7badA15B8c24dJecGM7WE/Z2LF0jWH27TPDP
9+OwwCaPQcLtpzbWYv+aQHKMndoSRnndBvlBwVZ9+/g9T1BdRp5om3V46T+u1nond/lUoyaQUzI/
yUkrP/WtVj95mSH2aUF1/fGjzocUrB/+Pd52HMz0T96/HNayMIlVkDw3adN9qZX5VWW+e11xvS9D
Gct862qN+K+XdKrY1aGIziIbM8DF+4d2NPmgurXxU9ZbyTV3Nj8iYL2mzIudO7f1vOu2ouwLWdnj
BQD0fGh5Mop9ursAYszu949ezKme8kKmzzXYzAG9FYRYY+yS+7hDqHbhHKShw1/3bmPE0YrpCsWK
HvI6d98/rmYyc4fKvCfKj7Z7hD2hWqqtJS8VUsvS7n/pHqr9Twvy2hT5gYEx20QJLkK3ltiyhush
m4b9MBiIN8xG++m3bZ7t+iwrH5QflPHOggzShYsmMli+oEzpsfXz3ipC3CEHP+xxTOxp16dxuxk8
Z8zwZUKbcaWUUUus4wNDvhmZHxR3uUO2F7es3Dam+2Ftf4cDmV/2Qaq+ymjJeO3npszKl1YUaQEV
LnNXqHxMlm0i9fbNYEPIN7UruiSaRW+Nocsufdd3EnULhbUOoyitul9+b89lOMu+GW6dode+CojO
8g4WZP857Wrt1a9k/1YshiW2yK+WB9cpYztKxtQZbnRLOk/2VC5vsIa5fGI1Z4T5CLQcofQhSjQz
zViGxZykt8oy8fZWOIGK41CK+knGhhyuqqpfnE1NZyIixAVaW0LzqQrlUC56ZAe+Kre6Oy3JgcRu
PdJ8pKmf28nQgr1M+ua3En7OqijQqu4LX1fpc8XNXfvVmaRtPsDiFhvKynraOYGo9Wt8at2bRFiF
FgLsDr/5N/x1ikz1Frijsrb2ILMqBLQZXzQ1t+aXumuqY9dzLhxRaln+Fmc0KTZzasivFmd6vUXG
hSkAAF4/wnmG4B020K4pnPlzd2PKzoErTBhd7d7NRYJdsa7T53rwuS1NO1+v5+7GBrvIXpxelO0m
5rY3RT1R0cVhmqjVwjStRi9y7No5dHVVGpDs0S6EspbC3juE+sjbdgY7iVyc1MbPntPm8RHLqNEc
t4sZZ0secd8Kmm+lCSEndNqk+ixRseWbORnlfpz91Hqe8EG1kc8UHfwSStE0pD6drTA1Ay6o+Gst
0yara/8V8D5w39oOmuwGi5HhpU3sQESDKTxxjd1pVW/mwZjtm9JHBHgFGT/7Lsm9dnd1kmlc5UdL
jvVmbJR4SzimviRw976VRVV2oaY31Q4mVuDciSzxb0n08Kot+Smx9wr8XTcboLvZI0e5QabmMf/T
MENZlSEhk85PNv+hf5SOmu6kBkN0A9WYpoFkc5Nh6Q50xbLaMl4LtG/6Qz4sxFCHXua6T34M6A/h
rARx6vBoO3AZZBcBE8hVK0MxpO287fOsze7tjpy/XTAQSPxSj5MdDCFmzqkK+amzLnBqpoUUOalW
4XU4qqIO4x521KEhXH5g3eTltPU8nGZDCCKWcyvSbnjtKiXfVubbTxIsDS1SfNrpph+D/luFEVZ2
U5GxV19Nc9Vg/jC7bmhnYvKu8r50yisdw+aRaqzKXh1Z9eXPuPMHG0hAmm5kSmG+tUha40PeyKAi
s4DKe6OaGVoH4Y9tdwUVu3AAN7Dee4SS37hRbnVqeIv7ecyP44Cz7LOQTmEcqnbGuYp+lpbv23wq
nZAoWeQUzEdEED6nxQGTq4n2Yt3hDl2mY46PUZaRXABNftysBocTe4OXpBt99GP7SkulSI6eF1c2
I2ji4OqL0oxB8IrM2AxxZ995y+TNYiNqJ8t2lKsuQKFdNK/IhTMVSidGWBoiCrAWjLVs0jU0Yaa7
igLCeRmIOpG3YwycFpWGX3UQK11Zh3Ziup9V3KIEi+2uu5WMqnQ27Qz9/9pqUmMhMg+QArdgQ5S7
yXGarehN2gi5jRA5gugu3KfAhR5RoIpIbTea2hzfKaPOtT6s0Ptt+QvMdu8ihP2VkxjxaxFN9WIZ
Ri8PY8AHuouH2ZvQUegLRtpZjV9u5Tn992aE5XqH/sUbqaW6woxmq7HS4zzoGh466VBM3gYVWG3u
NVRka2rC1P2uVSC00Ctq7ZeGWn9EyRA4LfFssXfJAOeUpkxJ5Hse9GgKwFXGfprw5TXNAGFmbJ/9
JE2nq56Ugau0xWNgk+NMgiG40/Tu7yQPsnvALk1Dh8hqNCq9o/0k4QBuUfbnTlRkzKSt09rlL8Pr
iEBMVdwMkYM1o74XWaduvDkrg/9cZaHeWMtHih2oDqc0vcT1YAkZafdcYjTWcF7JYDsVhh9qrj5q
W9tNx01WJN2lZJTzKwQFK5RyQHmajGdNoaDTNQZuwF0WaSFHe9DV5X6QPkz6ZRpSdtxhUGaUjbN6
xVu5VaFa8uSSifJ5AU3pbK5EOoR+dAis90VQCxBbqNqonxdEIT9angv7KVVo1NJai9BW6Vf/tahF
Vc1tH+Ri5RifUmtsS9mM5mw9wQZIbvrUEc1Gt/EUnZy5f8JMPUfhXEt1odw7f08eC33GBWpD+3ua
Qrx0fWn2ibKeVBpQui1puuNI8e/yYinvXLd+/u9vyV0ISBgjqvNLNxzXubLM3nqCDNl/m2bhhLpI
ZDRBHpoj6eDX2rZ68V/RFHr4+OJjv03HBqerEyyvbqAtiTEtnh3JdSRMghbnkLoc7xHpDijo50YL
B7priAd7/5Jlz/l8hsUGcwyOFlDDGf0kK/UK5Gz0n6RqkFJBZYWnTaR81FlO2m9kbmeHfgFcjBrk
SF+UipG/fDzq//gJUCGxheBSuFpqnNzNoAx00yjz6nmYci2cVY7PojIqywuTNmhokS9VmOjKe60C
LRhxEXDGC5YK59OMrZC2HmYHOpayp7cnkFx9zFuvf+aaY+1pKqoBtybDPtoJ2eq92VUvH7/y2QPJ
uQa25aPbHGDsqSfrV++FBqfbfDaIw7htFTJFldnOkc5Oe0Qicsmi97yRCnAIH8IB1Fkh01PegVfj
7YoIM3526qpr6SC5AwdVAHEklJqW1ARKZ+6LWnzvk+1K+O6mpep7DULhJfeUcxBk/Sm8N5sI6xqd
wvt39xzEjq0Y42e7kgqLHLu68/22wZKgQotjFFW2M41K26hEj78Wa/B3ZnTWt3SWxlPjL3hKfPwt
/vGDHCDclVjGt6DbfHKjnC3aQD772ycDm4QbnVbIV1lgOhhlDoIpjLL6bNPCZAIeMxds6RODC0ke
sBocs9F/DGNzyavsbEXgjeSsBrV/vhUd2PdDlMdB0HZGWtCB0bspJPbA/z70hfpmp4tzw2bxOju9
dUCzr1/lWe00F4bkdHriRghhltb7OlUQ0Z18omA2Y6eQRfeotVmTHtG1dMWD11R+f0DshXEthoXI
Aj/+Dqe4CQ9lVaDbQ/9IX+XUJLdKqqwUhe8/5Lhs/BwGbs37nj8196bOGbB1p7KTO0uVbXdh2z/F
JNn/8LaCM4YJIwj96Qakyw7KmgaQD40l+BETlHLb1AvRC8IMVLB1FqF9LfB5sKPe7ef06uP3PoP2
V6Im3AZccfiHldzx/mvD2Os6ZNbJY1210/fJ1NDjVgtpoVZf5F+RYg37wE60R9IoBbqWXL40clxC
nwL8EnZ1tk/wW1bjS5w24U2vUPf730LCpt3DdSgejTKbj6tj3pZblDjEOEtdW2veZyiDIInxJOnL
fewv+eexW2LrcGFM1uf8jfLweEBaLNPXYwkx3cmZIDLDkgqw+HEe9eqqm+fyzu4mj3sgFKW3DkO7
75499c9W5Wu/ACgTRMfOhU36fFq44FowidkzAedO+WxBjtRfFKPzKImqqiO3kqJGHGHrL50+2PMm
tWUlIxutkhuS7STN7ceDcL4gOAxReOKlgCYAUu/7byGxNxVTq0+PeHCUjzk50bvFk0FkxlW9Lyyl
XTFEl+rqdWDfDzwMyj9JmVAZgfRONkNCg6yxKRP52A+LDEI3rkiQU4WjXYHsiP3Hb3i2zxDIydhS
/OiYnOCs8v4NM1gDXVsaxqOvFzIJcZUAqyj7+HdG0MEuISzrwq3hdGPlpMU6hmOQp9F+OHPhL6ee
JHUoXfayBIdpXKpbN52y+Q7axXjFPM4/08l2tmC4HitsKVL/wkf91yuzq1PowFY/DwAhutGoO73V
Hxe8r+IdmNc43yUS2/O4ygzjqqCFV1xoj59NZN4aAj+jh4mHyZXvZJjhl5R9PuuPhH5k2LMMS38A
WpF2pPujZ92AIpWvIIJxGdl1nP78+CP/Y8zXs4QtHbCFwvpkS3GHljVTddYjZ1o9hGjuui/Naueb
DzgNHTi9xL5KQamQDHhRjNLtwgZ7NqUtND407rDhZBXDtX7/+jQbGn3WTPNxof8zbOys0eyr3MC6
rQviJLswxU7lPWs1x52MjcvktVdN3fvH9WmF/5QeBI+VwPpv0/6PsjPZbRzLtugXEWDfTEl1lhR2
yA5HNyEiojLZ95eXzde/Rb9JiDIsZKGQNSggaZG3PWfvtRtp4TMQlTmckSKIat93GciPIoyFgSXS
RpZZWdmo/EZMYhhUrKU0Dn2JzixKvAQ2rSfz3PClGSNeChqz7oqT6Ca1dkCFWvGOXllqBVVqcUuq
nd71a72Lt9i6Qdr4BJOASAq4qqLGlV1MSTypawmAY3QTazNay6FfeKZ4SuSYijutAc3gt16tJrwL
ztRLRO3S61tTJTuZiIpukn3Jp5GSk6wuKRQqE18PcK6qDznOx0nunPqkrrbdKIa9Wdvlr96Np+8Q
ZOQe7ah674+62VvwySzKjWU0kpe27nnFpi6tGHTNRSspdu8TJWq9M+kDRa8FuVsqe154TZUR/IS3
rYVeKPuIVSx5TrW6vId8uFnk+WNA4aEH5kJA4N5qCUT7FrfzWM0XXS/jHEhKHG6SaZxk4Gi1tcXr
PPhpFhqbjyfle4/F7rwkBHDmcddnDkxSDtCXSrs40FasB8VuSXwjv5aqddPUUjl3yKJ2XSPEnUbV
O5OR/YxVYNnRuHEu//9fLdCxxciJrk+9IEbL/rVbd97EraITiI51sLnzK9dmzmUuol7kgdxvOdmv
dzPqRqU3z1K9hHhGfkRohPqg515WUujL4w1KgTk9Id8fNnFfO/q2iQYaFlqZtg8aGuOz2zqT/Awk
x/4u9czQ/UaZbccfo1bdtLZIp+1Q04146RFoxwGImsTZADRqDgmWZulXWV16G3NIcswjrVy079ok
Eh9cp1fcsz+9+YT/mmzIlBnSyFMXRBoq/HVwgJ5mUTMYtTiVA0zKT1HYURmfZQpmH2NGEn6uM5Oy
Jv3xogjCfLb/1Di0hjMg4PjRU2ZYVuVATW3Xk36sHtXRy5U9RiOU1RXy7eFUG7n8merk8GyTSVF2
4ZQZ5Z1bwPo0/PYrOPYRMc3agZdrNUCyNK9mHRE6JtE8674Ir9Ge0txu6M7QWUr9LEzn5EjxWD61
ZdeXF4N6W+9rlJ3jr5jHyzuuktX2xU7NyRzz0ZsQlg7rMpP+GrAcvL24ocN5zni3bYb9d87mQM20
ztjYDv0/1WcyVV/1xC6HzTDhBPRTZS6MO5v47efl8r7cxbB8cFdhzbj+Qzqr9ebRstNzGppj0wdl
NXTD98pCeRnQW8pgFk5OS8sg6ehM+2UnbWczl5o4TyjHxWlwW2HF6Boh/mjsIxWHLl/pPa3Vgsoo
VPcfM4lG0Fwod85O3U45zJmoKgM7ROV851CwWn9I0dNdfDqIurlmsF2u3moMbW4QUaifKWn13Te1
0pIHerGDtqEkXad9gB8itHZzi2Pj9eOl742hfDVPePaSaYN0jfnCH3D9IlXpAZLsO/MEg84ckfMj
IiXSO07wwMMvLIbiS0rIeczfAhsM51yX5TIJ8nBou85vMl2MNNfTEOirsKPveLtxrXYycq1dgvaX
LdwS2anoVZS5OsA+1KfowlVqWnmhnNCJNT90t6+eUWpCScgKT7RnJUzUpcukTwXhhm1GLy8RRefH
/Tg2geaVxpMYXdjPeZ9O0Rn4UHt0Y5hvW3iQkQgMiVCUlhSj8HvR9VO5K3KCTmFbclcQmWyiXaRp
9fiKtSP5KiQ62o2A2/dHcdCbnKvOjLGZdJX7x03IBT4WRSv/V4T0LHxOOh0XHAZmsa88bl1721Hq
U15ZIDtFoXNLz7BMH4Cp4YdwwhR1sg+IL3HPNVV6HMwdFeWdnVuTd6LUpDT7oXG0h6z2qoQfaMpp
e+cL8wGvPzBFLvZSekdv/J/VhboYKHbq/RyfYd7Uw4ZGSH8wVdo7ezDi80Fko/bt4yfeTk4UaTyQ
4vHivbwZz/Q9HXbaND43VWL2//PkoP8Eu+7KPdGVUU3G0KyxQTRhqTs+JXQngJ0ExhEXbmrRdrRL
kGAxaOGZ7rqmRscsS7RpP0eVNW7MtNJtiFxe8nVS6iF5tCK3cg49UiLjzmr35pC6fnd4EJGucGxj
6boJAijUyYIErMRnva1F+jCItKw10BMwrX2vq9OHWB/C5Og1feWhC0+rWC+CtnXG3UCwAaZ1mYVn
9n6hbytXVGkHX1JXv1lJ4z1ZVLnhfZt6jsxh0NGLPsKgnr40NbSZbeuZBJYbrPJHiK7ZSzYnWrln
yqj41y27nbPN2GUj6ZBKCq4x0JJQxxLQmfnbtuq4gvqcl0Kb/fjbrm5PLFXYLijUcoOg0cTSeb1c
9OQiN5HwvJOD5Pyf2nUs5KUJ1DvNDD+rCl/Ll7RHKM3EpXfvc6wO0G8Px2iG94XWC19m9XDPmaIZ
MLN7GriesRGLdMBLQL5v+duJqzR65SKVO8DIPO0XhSIree0gCNi/LXdISJAAwCQDW9G1X5BfhGj9
UnOmJwOBvtSOWppN6SsFQEQqfu7msh+D2KqVr0zSGUyTFRbRY9jEarKBQekS5Djj9Nrhg8i8r5EW
e09uOBsdo5pFrqVUANqIk5xXPcKbrbJDN7bN71EbEU3cuWO9vfPrUbq0hJhuuPzoX6xfy2ylzMZa
tU5jXxcVZAOgiN6jZjX9FiFL0+0M7vN7q0jLbB9bSvHdVFgr6Ri7VjPXkKcQ8v/TtLGdHFV6Z4lf
Egys/PDaBitASumr3JGyZNMpjrgmmxR5ZEjHunUboWwrup6cQEqcZxj0ipzN1nJTs9mj/I+KDT48
z/5pFVznX7RmdKtPbpZE3cbp0o4vaLkTnM4xTcyH1sAj+kKLszQ+ZzCf5VlgtUXcEY9zHQxaMllb
E/0FV4Ci1jVkKO5c7ttSDYcXeJm8Vv4u59IWYCMePSdLn0s0k4gSRntqa/gIdRN+q1JaWGxY1BWI
73UzM/1uhwaci46Zo7yiHaWwJ8oxhefc4JgITTQ5kMK8CWBhqdTtv0mSuTANay5KXz+eWm934fV3
dGhLYNglNAJZ8/XcSnLVgpvSa6e8Xrqpdta6vzikRvmfudPL/I/mpmXsCy2ct2Chp2Q7xYu5VTpM
gE3vaHHU+m04dfonjteZ9tS+6bHTVhivERj+BUJXAMz7WSWWdF6iOGOrtdShMdjV51h+r7vcif80
sWy3Jf6k0Nt6TWd6gSdSdn83mscXjwJVgkMCAUEdc/S8c0V5Z3XhbyIR0kZL7wIvuH4DuIfc3C28
6WSjhOwwEnn9Z0Mxjf4Tc05XT2YrsRB4sk+6T6lQ52S48wfcnsQM8lqXNjplIOvGO0HLZ6TRLbVT
b1Nm/5QJNfrUmr0AHpCHKoWEtICKBU55bncff/3lJH/98TmA4ZxYjmOw+taEiDivKMb3VXqGVDlk
2PqV8jLqOYl1qlU7d1bStc+elZSyNqgCbGwm421dBBOW2hpEpbonLSpkywXIjYzoEBJjTRi4MZTV
974hByEYjKHOAhhSisVCqCjarlCF7nabvJ+64dRM6bh3CfgyfXWOUnkp6zLXHxiuQ5HD9y1FdOc1
3X4gRsVCmKcVTr7DGhCgapmbxolUTnghXW0PzFDFgTnXbvFc4W1gM7DkV61nvbzz4He+D64WXhXk
Pv65thzQG6pGRaTJ2Y3TfkRQScXgVe0j8NwohkZL3msE384Feu+wiDhF4bVkWb+eC2iL+iZOk/Qs
Uq8iKVUFRr6RHKHDz5ym3eTJVUOtRrrZxb97AoS6y8cDcplrqwG5AMxAGSw8IIp318/nhuWkEBe8
U9OX6XEMl6s+y6p66WmbfNLzcJZ3zhZvBYjrRxJYsfAToCExt9c5BXSH87pQI4fbrubAlhppOFww
6LXdSVGrtvmeRyLpgmxs0aLGUOkQ1pRW7H7Woqn4YUdaFEKqljC1X/CiAnfV1amw77VI3zneWvDT
UQrRtoaNsa7hqsrg1J7dRufGCzk7+pMis/mPHET/qEzwT/y2SHC/ZEvTPsvj+mlJfVoIzCLUnuKy
FmW0w0GkiLMtMAf4tl7EyqNX5jZCgwkT3UEZDeu3EmpKm2x6vkG5i5xCRneqC7dzyTLRA+E+oNsG
QGEZ8n9d5su+qeeOrva5GjXtmEYp+iCpJrFySOIcCbWvGOyKWzyaZX3PT/4W07z61hb7HLfeRWWA
X+364YVhpRnh4s5pyIf6M7mZ8rvlovQrfcT+CI6deohYQmahusT/iDC0ubrQl+afWpVuLIcblUSh
Mr1McK1bdvC+LH7NJlrA15S+6vyVOIUeiaOSeNWPppmMg2VnMgrhrsbLdV5E0LW2nkvZJhjnokRa
7DhNt+0GTxnPjYYF5E/bKHXSPsVD3HXtNlZkWkb+VGcVnaZB2qVzHg26v18ksQcPwOJqc9cVAPR8
Fu5FNE1qWOcDJi1/MVV7bjOYE+0gor79czDUaMx3Zp0v/KmPp+5NlYa5s1T5FysDsvD1IumkTo2w
r6HWYc/qEGSuTgpHqyvFtyiCxRkgkYIItdNqREzHpHLKX2mlmUr/8PGf8c74Qje0NNBo8dDrWLUa
MnjTS00gOrusmMVG8TpuB248qyiqO3PYz53tbrLWggL9nx+MAY4xjcgDadhaKAUok+tIRO4FyoI+
4xhPekMr44o/QWlRFBZFesYSc+9u9MYTWo1pDuD001gZTOMmy86JC06yMpxPi6bbcYI2lXa7m0Ce
5n6Vu/IfdazT0Jdw471jaLrzp1aUpdiG3WAqqNlNmMpDkrqnNJ3creSk5yxlPS3czR5cdlz9XgH1
WwXN+S3MMjBgXVdM3ScOr5p7CClHTKfYm1L7JCdLil/5ROrAo+JAvnqeGzP7JceGqonSDMBgrBCg
9rCluwBhf9OZWVjKDVyqe9Tbt43q+q0sYF4OtexjOJn11TBYWgaOUaoeUuoqxf5MD7/dGCIrp+cG
RM1XZizHBJAc3hfuBtUPWOfSHTfYf+cOYTTtiXJflqnyPwS0AGs/Hirv/HUsQQaFTZv2ByaKdSFR
ojaIQxcPcN7PuPTAWQzxg6kl3DO8OXOdfaRV3ach7u3wVa/HgkM2eSFJA48Im+EXD/evsQFvlZi/
5FS3ifmfBzP1X447mLRwiTGPrhdK4VDdHXGunqU1pEfVTTFatC01lujBFAyUPTnN5NKaCKzL9s45
8fYMsFwpbYR4+gK8WGtBhknMmQRjTxRF5/5LFA0CTqdNDkgOetRJdp2Yd45ZtxVvEjcp6XIId5fc
hLWBRnfSWk9DvThbIw77U5+HiX3wwsHdt0l5wVMy/5tBTvNhB09f7HZA0NwMXnVR4QbWdxawtSr4
7ZVTy+OgjMvytsqMVNWt9bwT53SWypQE6J9VuaHc5o5wY6xRMz9bUM2eetC4SgCm3sov/dxIonXo
MeLH8AestzHJDSryxZemGqRpQz0IhfLa5YoZXliFlPihAxZWHxYEdPx5RpJm3zs22zdfkkUYpTgY
4cUbxSn2ehTlZBkURpN056h0s/Rnahhx+Yws2AU1T2f2aCJLriCWs15CVAVSiJ0hT4avRL1nu8RW
SO1g69JAjSiUxEs4zhSAAtZU50eIO798QWtfPqs06+BQ5HP4M8ykE/kN/vl8U9WF+5o43G78RptY
7ul7hs5eK3N8C+A6msTMN0D1zeFoVVmCFzAOxwVUkLqaIjaC/KfiEPZh4cJF0K3op02oktyYSqZa
W1q6FRCcMOZ6O+sdcT2WVfbFY2Tlhken2TN/hkOqKUcx6nb3rOSjvZzNbEwOuIFc5KyanhyE1SZ0
PzPEGQ8947LxtcEUwq9V+s5bbaat8mDDMw0P8ajBC7RynaMdWFOHUHZBW+2XndFuf0sarqPaJ7wd
p0JuZy5KuW5wc+WbDRoeREBstKCSP17FbnZaOE/LNY6TM3IKa92WsQCPW8TJRGfFLrX+d2xJHG8h
/s4jiUkKfLSYU8ciwLi3et6cNHgwSzuNA4fyMovE9bAScU0/xEUEPc2L4LozvPEseCkCOK3VKD8J
ZEi6Y9JotXNoAXRXwcSC8tsaSvvHnDcZeU3qmHnTDzVRVWJAaQ7os+0PSVX2D5lNrMExMjXyaX0B
8/p3zEZyLw9xrXhkkiM4psH2JmWnW7iSKOhjNhuFXqZnT6EMstfSydkYk4VLw2jDM30b6OwuiTYU
s/Ih3xeUUuLATDXDd7LMIRgDoPqdMsTtKsjfxBkOczXLDlCz1aIPDEMVbV4UZ0a+mAh+Mc0UzXHV
OucuwnQUENDCbk2IiLHroqb9XTqh9wNzGHGcilEN/dePB9jt8sE5bulT0/9b8Cqrq0IkHM4yCEfP
HCVm1W/6qdiIBsIL6HN6t313D2Lx5kG9OjW8gQAXfDZyKPoXq30559iQZ31F+EDm1jG04IbcIpI/
1Aw9IDmLASXMBA9nZeZtLIOpH3gNGxfOGoqKIlIa+VnDi1GeOHJHQFEJCfAAN5sULgbfraK5iO9M
huWbXP3FLo1mupJYJjFlcvi+ngsAR+nZ9YN1dkbobn1WOS9uLqbW1/FavmBfx/hWoC9+KmXs3OmH
3l6naOItEi6EPdh62a9WDydIiMQUzzgzaNwye1A6rf4qTLUiVWdwI6JKhGPEtPrLGv+JvrWSLrVC
f5xaYm0cnHU4ObmT4myk96b6MXkgv2PhTtWnOh+y9rJgf6Y9psYcvAaJWHrQgke+DI0cKTjDDjfi
wFW8fs7A7WTJ9KKqiun+ybQ2+8fMyoS0Jz2RWaAVxhQHOj31Lwl+rdGf4Ms529B0sCASNyS8U6mO
lU7El+w8XESIzhMEPabeWOmGtUbRNpOqltEPva/a85DGqBT8HG2i0QcRkQ+X0dDw+348/G/qZawO
rAwaUA2H3gN8uevXSxeQ0myjlsexlZWFqEgwC7TZUfeoovtnvKrEa1lLvhJXr9Nk9cUOh191UGtS
q1i0xX4yW+1oarH7nJYD5HWbQDGfPLl7l5D1VkCJiv8sFxDOaxxoVytyDCY6xUHeHrHOWwc3z5P/
VRS7DxOmpW2tq9VTnv1HLBdL4CJfsegwQlvl+atnUkKohrBThmPegC1IxloGoaqXARb/4aBxMPET
w5F3hvyy5Pw93eg4IKRDlMn5jGqxs6pP1WmNAdtt+kNpzsUXywEl6Mc0D4TfqVT074yA9QL49jTW
IhLhqQojj78eAI7wFDp6an+oCWikDlYmqt+Drao3kzbGDFAPcNV/PPkvz1wqJOgbGHXkhlw/M9Ll
0DSkxxwQ4FvfADO186Z2o6x8NFGnEXultPmXQnDauvPg914tuyFXNRQniyzs+sHgFzwy77X+UImu
3TiDVc07PN9J56OocO5VK25eLcVYWqvAklDFYTpZza3WRohUcu99KMwx3oyZnW49jgE7MsB/tzVH
/Y/n8lvZ4Wrg8DwcFzwQMdQSinr96/rCGzCNzvahhZydk7vUTFGPdHlR3H/GTGYOgdPP9vxkJ1N9
bDOlts854SX156ZouXM3sxb9JDVFT+BzKQpoNWEgHkmxASob3U6tH66Wq78aVrRxq0/Qnjb2UKVf
yhSj2pYNz/MOiVvqFyhi0C6zEmbAuWw9ezh4SV7Er940w9DalSLErr1lwJnhnyQqLO1XTFuYxQPW
tpiHoFF7kf9pKUHhd28iCw9ykVpNDLiyopRXlkkogqYv+j86TLnkpAJwy3dEwDjRt4wrb//Qocna
NGSmRQ9E0ckmMMzJYj1nldXPA2fhbemi3QraxkAlqQ+OrBrED4bGJaiMMZCXU1SiVXakbL84qZdV
/3z8sd4ZG5QHPcpHHmdMdZ0mq2gm1yFwAA9TFWnzFz1ONXRkhfrPMLZz/5hPmX5not+MfdraCzeC
Gg7nGWsNwfcSyVnPypOHrNXyRxSkWrtDq6j+VBKRVNuPf976yEDAyv+3MQxg3RwbVjO8qCpBDWFC
7UNMp0FdgdIhiPxx44aEmyLFrLdlB93K95Tinq3lnR+K2GhBesIe4Z69Oq5YyeCGBR5oJvkYosLQ
1WOk1cYnc9bln49/5vKvWs24xZvpIrvmfAI28nrG5YTLcV9r7QP7yOA3epUSSUKyWXrn273zHBdV
M607tJxobFc/SfM66M5V4h4igAnmN6nKwToWran291bIm10Wmgm0DWx6hBawlKxWyCTRCbggtueA
hDx8ohc7PKuRC0mjKOuZ8Nqc3pk3yPxOT2Y1Xt4UnAxNqkFwjrnMrx6rcW3vWzkalzr1om2ekexp
Gw1Bpq1h1AeM83npc5lx/lXK2Dx8/BHXJ/K3h1MVXaSjOJMIZL3+iiY0wKzrQv2iefC08IJ7WdgE
nTvL9mEC/2q8dDId9qNTG0RwKVb5ycOXmxMybKmnKJ7daRtZYrCooxOh+Cnt5PCUZaWrbz7+Q1dr
xtvf6dFG4kKKRJC61fXfqUWE+RD6rl3ayVG/6mWYpkHWjX3AYp2Xm9Ztk5ePn3j7Wahw0wpaNumF
U7V6IqU4FeVDq1+IKpujp76cutdYV/JpMzpSE1jGVO0HBOE4ejCczvz68dNXd3B+L2ZR+oP8cymy
rytmk5BGTTtAv/QLAL0bNeuPE1oyUEqYcwpRnhscq96uy2nad4o93xkXt6+bmi71Za7RC8TqLTr7
ry4Sv9JEMj4bl6gmjkZWNdGYVqG/erCAtaB2TTHfWTVXK9fbD+YfoIu4u0O/WQ1EsJC9R+i8eQmJ
6RmDzDHlq1Kl1B/MpNE/f/x2VzP9/x9GFxbfFS+Ze931aCLCT9W7urQuYqJM/Dg6QvkXQgSAY9tQ
x0/ky8WcwcR/t2mAxnY1/utggnPXv5FXmioFY+1CyyL7rSioIgLqOc7RhFL5H+8Mb78RZe8CaNK8
BUJ1/Rt1ABSDQAZ3oW3E6TYdFeViy1B9gquJXC/G4LWpun6803+89dcxZhfj/qL0tzlar7Y/PU7s
Vq9C81JHs0dWggm6v+17pw6sxBg3ZVl0/+tAy+A7V0ilna1oi+VL//HxF37/zyCla4F+sZ5rq0+s
VOCPRsUxL9JQNPBnRrazAT2DGItK5aSJ2D7a6VT/meLEfUS1FOI1Te55ENYln+UjoMVgd9SYpjat
5euPQEa6qBoODHyErm8etAnGzx5wRoQMJ0qAaEoUWp/nbLRLrC4ZeBZvGOZlQYnzA9bkZrqz2bwz
seHDsV/TJIYlunbim61Z5lmbmZemyFCGtUm8g7utb1PHy84irNs76/bttIYCxykIfjlPpR1z/QLi
FBMP6bvh57nBbkDQTlF/U3NE7iU1ivbOGnK7aHISYX6Z0Oc5l6x3Ui/MYqXW6+yijXXZP4k2nY39
2A1yY9hKTAimm0hnU8ZN88MmOui7p0rYVneuIrdrC70hbiMs3pT5bnzogiqjUllTdan6rvjN39MH
6TAYbZBVhTvvwzDST1lIuM/HA/7mw7JOM9oXeiYlI4zn1y9aY1OS0QDYASHFWO5oy/rYqUGDirrb
1fS97/zM2+fBj0BAu+jL0beuC6wVHP8JjWh4qbIxDh+E0ZdfzBq1GWCkqBPbzBzn/9a4Qs3OI3mh
Sw2EFXR9sC4h/0Njcr1LZ4m6f6g8K9k3uUNqcG2V47BXZ9vM7rzWdSH57aGLcZq7LCPrxl8T2/RN
8qqInnNNjwj4Ic6s/Q6TyZ2/jN1oppu244h61Bsv/0QBATfx5BE3u2C6i/GhEU3bbOVgx8qdiXUz
1qEXEQPBJQrRLFKT1fHEiyerxlLmXQpH9K9ZS2AWeCcXwhBXevNJNhm3VRqc+aWURcnl20nuuMze
GQG42FFuqXiI6VCs/gKpFU1lTFP0LEngOupRov8IK9iarmijLMi0PLrXNV3+jX9dOZZvQSORAU4k
C8f0tU55DMkDAPXhXcCpz8qpMvLiIa9dl9k8EviduXNtbuKEbOaAMgG9po+n2M1aZmJOAerAXQdL
G53b6ymWaxJdPWyt5xjRT7obMiffd3UWxXuLHtKd+XX7W0nAXX7nouOxaLZfP0waIinDocmeU0UR
DzUa7C+z1Rg/8el996DE7QBrIlgHOwSX5+Pfebt3Lt8UdijnMCRE5vrZRgWB14ET+pyCwfkK9dfc
E/mlPohBaX/YsVVBr0O5IEIFic5QJv+OcKruTPZ3Jt6CA6Zahi18QWiuDoSlTZoPHHbnYnTki7b0
hoV4ScZIsZ5oCEAHgJnO6SXBRb9Exo5KeDCVMht9rRnSkoymWD+3gz7Pd4b92x36ehTC9EBfgB/i
rTq/GgalqPRSupnHKY6tfUvsttVs4O850s9bdSLgnPzhkPzoSO1Prt0lTUCATreNUZdFB5eoFuhe
6RCmAayOFN5cNRbfiDZzjSOWHsWkOj4BxU1pCex6xxv/pRAtPwug8vMzCYH1ENCbauptjHvh950v
v9RX178NTIynsb7qbGOrl56m2aw5QjLDbFdpCdsznMAGz0slyRG45JMI+r9mAm6AMXPKJx0Dh9Nm
Z0eV9wIpbvZR017KhygHbRNgw7rm3bPtODZe6QtaLotOcW5EXyNba51tpw6R9AvXRbcV2W368vFL
eOfBbGpUqLDCcRdZFxxs0PhVyBJ08axWI6YFF8d3WgGZ3EMJJ20tm+WXOIqV+c60u11eOJGp9Jpo
+5Jivy5SsRCQoJuP0bMQllaAxNeaAMV0o5HMOqZ3Cu23J9MldAN0K2UOLnnq+obn1qiUJDjx5z7P
o3+Q53TZXsjUEE+DMnjWdoIOtOTA2CgaC+So1QssNaXeGFrWGJtObZQ78+q9VYfryrKdvakZ1hcH
JYqE2Ug7fk6G0nmt2c0f+0rFl6UZUE6hnjc+3cPxoSjMEL+MIkekd7HYf/z138BiqynwBsVYjLUU
yNaaYPS54JpE5F0GpS/rBzNRZtcnlUEnFwjf4rwtkkoC00uyFn6idKzvkdXBO6zNPO0PY6WU4Wto
TCL0FTMnmRi1dYycunGedJKzPmOSigs/p4zVBOE0li8TkQpWQDK7JR6Bck2J35tF9GmO4vwfp+fg
QbG7NM6tB9p1F2VGmry4atLHAfINF1KjBT2LDkIGVRr6cWgfNa3Nt1aPEnIX10oyBWGD5GJvVULZ
97kLNN0Kge5j11VDbwP3pkr+pFrcUDrvCdrJ0slIg04y7skX6TqyKC2ti/1FVIl0xxtS1ed8W35G
Jy6ns8A1N2z6Sombo6rNqvHLsHJzOnbC1KftSDAX2RmxWyESTJr5ieBP42ftlRrWnSxNXj/+eG+3
uvXHA3/NzgHBDcPB6hQs+yq39MYOL8Isp/9N5dDM+9hVbBttWp+YQUVwA+aRCb+gX3Ru0f/W2coi
otK9It9lnWil38pGPJrwWSNfulX/BwxlkwRZWHX1nQPFW89l9ecuOgCNOz/3Bf7k600+KUcsHZGn
XOK5LOQG0yZmoyoKJ5VnW3F8krrMm6dIdKq7V1BXtSTzDNxkuiKUpl8DRuVS1Q6GbHxl7FVzy9Du
aS11aeTPg6H9nkOVcWDkav1LG9LsxSnU1NwC+VTHjSYAj23xIhdPVk2m+1ZB7cKDuwJPG8xQvWGU
y8zkfyCzPOQN78uvYzk1W4GC4d78X04065eBAZg7ImrLZe+/fhkqBRkCjrzwQivbUH+x0ZE24uNv
jCNaVFNtfi9pjhEXPEyl+ogP2Dt6iapUR/xQ6mAFoSQrtaLqc+8Oe3vQRbZBSBZCPZZmbgLXf5gt
HLOyJ6N8zuigt09GG88/UlwrySOSY+uArae7sw/fPpFqLGU3DvY0YDEnXD8xHg1RV5lXPOOq0lVy
fOi7ToUjWz/qJlpM1T1x7XsPBATEckd3klr08v//Ve9DNEU3Iezq58Ie3AM7IJksU0+buUbzpO3V
Lqy7w8dz9XabpZSOnpZ9/L3Kcx4phTdrff0MSryzfJNo9C43Zi3oizINjL6At9jS3Lrz2Nt7E+eb
pe1E1Q+E+fpYUWD4cK3EKZ8HrwmdxwQCcxWk3tj8j2QiPMm04GcPevLS+Z1JSLaRhel929/Z7N95
4cx4bm+0YMDjeasxJR2Z6C0nmGdIYKTTdGjeWA/jH7aJ6bpqqvrOcfqd5+F5pVUD2pPe2/ruIsZo
UIA5tc8VOUH7ogp/eiUKL8xJ3Z6wwvj544/7zmbOT6MVy7ABNniTmlnCHRqmyWieQyIJtF06xVhq
XIDkIYdkY9q1nDfiLWccTT9J6slsSrLKk2d8UiK7c1V+77fj72F5fNM7vSE0/hrcKiQUwiJk+xyF
4bCP9Lk+G5lmzPg5qyeicxEFf/zr37rb10vZ4vTjDMksBq61hnLQsTIhGfSIMROThMwwVq3fFMhG
7zDXDrX0tO1bl2CGiEerhAmhNsRP+qRCCix9zruDCPS0cUFlq6VigHXXHIzpQCt9QOAZV+zGMEnX
jUq1DNR+Rh7Rs4zEOL5644chq0zu4lbFVzi4YKdRYVad9dkbnXt55+/M4UU5QcMdGTHTaTnS/vVm
PTNVjNEW+XPT9vkXNc7tHW5mXAGpMRzres4e2PcePn6571wMaYcsFhOOijZmt9WmWeCtLttwdp5N
yJ7PfE7UDPpo/GyGVt/bSpd+o6MsdrHX86ajyK6PjaYpehCiZCoIL9Sm/zy36BLpJPSwZy34zOUt
/fUWJk8kTgcF8jlKtIwE5olw4oL0rRGJqauf6wyW3Z2Tw+2QXsrJWG1oYCCtXhttADkMWSoz5znH
vaLAWAfhykuYXpMUbgfmzna8c7S6vZ3wRIN4xKXgtyByr3/kQGoKwjeemIXz/CNOhBnk85zYftuU
cvvxJ8ZXwb/tagLBbgZhtOx/LFv8zuunhVbWcMiLPVZpZ+5/xaaA9YEXH23xb8ow3djtItytEmql
SHQC+4YMLHUU95H5yszOve8Q5ZRO9ZlRzXSCPKoQpBB2aX6wKjtX/2G+dTbYm1S6mypDTPdL6CHR
n1Y4o0xLifVtD7jdo+OokkSIYFRw3oKoPj6oI/SFL5EwIvNxITFnfm1hYeNFaGlv/KJAhSXiOOr1
xDlfUr7LNwislOlIQIf+SY+KzuoDoE0qAH7T6nVulJOnvyrc0dgI6nj8wh1XzuQgmkRwWoUR7gjG
IQ4ae2ef+UoaOt8cacjH5UCfHVq0KTtrGGOxaVIqv5uB+ZgD/0EZ6UeKOsZTMBBbqL5i/hSqn3Hk
DIN6aOeLqzSes80tT/6OTfItN65VqU+FGNQXbbS0yfat0pThQ5pWdXj+P8rOo7ltJA3DvwhVyOEK
ZlJZcpoLyrJlxEZoNOKv3wfei0W6xPJO7Wk8bnajwxfe4CaxD2Y2NZxH4UdtiSBgYXxxyrydQIQb
0UNWjZAZBXx5ua4sZb4RjzrW55JjWJ2q2MGuFUpd8zpjGvJddpTPdp1utCfOs4agDBoSc5jn1ZS+
yIqGq4W1+leMIZvH1I6baUUfKXoSOQUp9FXzfCV6ynTrqinaE6qqVbZKm9F7ctHw/xzFQ/+Se3n0
o88Dowipvpfi0Jtx/LUGnfdGadKINshYN/EzvPrZWomcPCAsEHOwVpj2qOKutPpouMv0oXpFAocs
ajIyyr+NFSQYABTYjyDsYWLENVEvrNdp0OoKrfmyfZ0hjPinxEiyBss6Hx8iLMSCZEuSGNu3/hyp
4BEcAp4Ami7ck29OwyfKnVW2hZddngjT/GAlXTw7eBUSZFmmdGoe3blUagNNKVZhlrk1vvbE5t6T
h+uYF+qo3PzneF71vavNIb9jUsl6nnq/28yg6I+AnIUZ2oPeDc+TD2VuPc+41m9klDdvdYQkJuGe
PsyrKvK64lNH99DEMaFCBd/uW8N7wao7eh1s0ttnyLljf/L1XGtWXt1FyS4RGNdSkJl6uY6aappX
NZRPW8EucBTbnG7bd6loh4AlN3SxyfCJXI5XjCNwmipjXHe023HXGxODXCyoEcJOF4DiKtMbBMdd
sze+9iW2B9+MurHN+xjh6u7ZYvm/UsGp+lc78TDUDDEiMKtDEhfDjd4bsvovHoDpPtKKndGqGiTO
iRiNt96Pro2z4VebpLZ71yKDOW8FUgdTWLu+OlZ6Gozhwt6w+EQIljp5G9zXdiSdUx5LfYTA0sO4
myTe26thGsia1hG2IXcoHjriyB8sNgqnjdFdIbBIebIgVlp0n4kV9n5ExvlZOHmCc6Beq0MxNwOx
plLTHBagH/XQicXsrafZbrwnpPTiiu+bt/5aE3rbr5Rshns5z7NxIP3Rdm6fOcEOCiqYNBW7mLik
3ZT22zJQWCSaTTGhQYy4RXxwZ1BoL71dB/KO+UbVpyzLRrLJQiKPZzSm+wA9IjY2tlDiTWm4yFx5
Ki8CBl5tYBwLqIG2O03w9/e6Rbmkxo56AlhjOo8R+qM5VJEIQbgeZsPRnuFo7aIiyq8BGi6eLxpV
4H2RDSPcBvC7/Ps/3mhAaLHfk+A9uUWp/cyr+EVRskjXJk5g7ZXw7+JxdtA4J02k+7fkb+e2ibqN
DRM8FR+tir7aVvUsXhNSmyaMJsd5MpWcrgS4l9E2DQmHljszgz0PiOL97GYqS+iHmbjKIPS8QR9U
v0vHqvwJRcS4M2Q7HnW3tXbG7PTTCjmqqAnH3v768at9nlnR5AayQu2SW53S+AWcmi6ngDokns3J
qszQqumCGV2VvmpVkW2lnpFKzdjXjfilDIg4StH9c0sKMgOWQtSuIZkFF7Q6UQH+xEyseIaY20Rb
PTPHN63o6FLkkof3iBWpeSWfvCykOsgLEpAyYxJa8p33a48VHUJb3BJPrZVWYeHg+JJ5TXzbtA2x
ASaC9d2Atbi/ntqifa0riMGUuydQZTbF3n+NCzlfi+I6uQ7BKGy79z8G3TQqhmY5PvkDiplTZqgV
AgcKJQdHeY+B0q7Rzf9yrugBkt+BFQJVcI7zBTHtzUVnTU9OXUCFbhJnL6x8+DypKrrG0T+/PJYN
RoOfcsgiJglJ//3k3MzXotiPq+fOkWa8DiwVICHZ4MkZeJm6STopH2hAireP97XPX/tnLMqwtgFP
gKY+UT6UzffDJkONOJw062cfvlh0H5Ul+4mD2H6ZrSTe1XFfxWtRkm/dWngJffl49PMFXkZf/Cg4
2MDf6Pm+H53oLuprFBifKQIhFC/KyntEhaw/uG2PU83Hg53fXNj2UeICOkpEjkq8dRbke3OeWS78
p2dzUPqIl1OQhOAWMRqlj2a+2nGdJFeGvGin0conLcczECYsWvnnNVBQlkMFBLp5EZqF7nO46HNZ
2CCVXkZY1oh4DzpyMD5X+kisTjw/B2sAM9ZrFZu0PqUfG9MK2SwPAZ0EvlkYj5mfbcHamjeOFbk8
sFastatEoBZHht0HW2SwUONHuquIn3mQ9CnsIxShwwIpOvf54yW93LRMD90bUqcFeXzOaOiyKB3I
ZtSLikfxtKAVbyQZwkuuxmmlja17GtM8+fXxoBewTgakh7TQ1qn3oE6x7Ok/njvRxX49+2X1gv04
OklCInS16rw0PsVO5zmHBDPvNR6VAo72JB3v6Bs13k+tJq0dstt9DQ+4m+odCe24DybinL05aWp8
+vh3Ls/9+6O1CKRyVRHfopJ4Xq5PHSAxedOaz5Msa+SSqZaonQVN7Mq1eHmIGCdgWcnCKTae6+Ea
qoqpOFvmc9+02bQtZ++nA+YsXRm9Tpvj3yfFdch8SGI5vucnVuS13SKy9qyVGtZVeVwmBw/TrOnK
y/O3Sf05zlmODIg9KwYdhw2ygcaHrAISIUQoZYrW9H2Akn08rb8Nh8C1bgEqhJtz3p7Du8mrR3+2
nlP63wRtdXpynLT4oSd5ea06erkvKH2DLV9uXoY8ByCkWam8JDXJNaJ8+DZodeSGPXXNT/86Jer6
Cw1nOZ+wEc4elKbRUXqli/wSj42BKWynZh5Oum2rNJPm68eDXTwjiyLLIvtDa1cnSDm7W10USg0f
G8YXq8o7uU5EGbyS+iFL7nf2dANOLH1x0qz+NUPHGq4cgItbaBkcCCJ0Yvq+vNjv7wPgAtacU5F4
IW/CODCAUm3B8PODMIviItqpOi8PRuTOh3+fNBoDxMDA4RbO6/txYcTASYRm+pIoGdHMwfhnU3pd
/DLjo/xSIedLdaLT3TS0ncb95+cMCAOFFDBjqN6Buj0b3cPqTrPqBj5VRrnUGnLYa2Opfbfbpj50
SXutKndxRJbxCK7ZtMB7ETx6P1vQnVEiABa+oK/sa8dkMES9HbuoAD+DMkaw/nhxL04J2mIL+GqR
sMJe41zvy3RR5CT4wghUxkpQOxH2z2CurzlxXUhM045f8HZLaAlL0joPKm07KXhpxfTipxRI/sMZ
3EJ2t/FjzO5k3926BbW0vdm5QbSxaF1RZR3cpml2pRNMx8JLnSIs3KGd91HqKFRZnRolFIx32yEh
753kfGzcppAvvp/U+0rXpYHHmNaJVd7PWK0ickNeH6qSnF7toOgjJoBHnYvvvcy+J2mLTMPHK3vx
IRFV5cXwiOkXmMR5t0QSy3kK8YGX2dU88Bij99XAfnLXuN01NY7LoWD2U1DFuwiOP1re7/fMMJsx
VLxEviCvrV6SJA/M1ZC2Txj8Od3242ldxlq/VeqhJWF/Qnb0W1Dij7AAxG1K8mjKl24ho+2isS32
3mAH1gqpEyV/BbrK2gXhMju7xOrqZzD/M5XzeaTcYUStQOyhnOekXOutpz1OumjMlde0I7CBPrbx
HrTj+UcW+/QicJM0fznEa3u6B1O91RT6QOhGJ21z38CwEVcQLRf36+J5gRrOQpkgUD6XVOGIyzx1
RfdieG2PtB+OKYja193DaMrqy2R69cbGGnuXUXe+sl0uwubl68Ej5iRSI7+I0Y1ANHGEJ+NLnVDN
Q1WwpnWO36zdrWSqN+1OJPF8zYXh4kpfTiPtQ6hDHFCgUu83Ttf4PJJwll+MxujGnUZPE1RKnWG5
QLg23JU4zGyLNv/np4RxaSCirEA0AB3nbMNK6cRpasn+xbQwFg/5qvoxseaDD0PnW0+GjDeya16r
qVwckyU6hP9Fw1b3iODOgp0+GWWmUDd6KTuqmvh6AeQIg14rxDYavKLefHxSLrJ6upYe8BGU8ng8
uNbPZgnaCFxbOSWfJtDqp7ShGW0kQ3ZDre82ldXOtVPjfpE7vaNU5+w7pnzXyKH9t53F04XSFa8X
nS4Az9TM3n9ktFISx6lpgnuCsGLrTaSp28BEB6Fo8ZlduSjeVv8WV/4e06avhFETYQpggPdjokwo
ED6ONIyw/ExBhgHbCjJLJneT6P77eJ3PPitjAQDAssQFSv4793w/ltc4TYHVbYAKs97+GEYRbToU
0fHI8Sb94V/HwsyShVzICIx4ntyKuND82BuSox85aP/2o4OoOELLcq1qH0TXx6Od3QnMDBoooQ9c
a84JUMX3M1uUFF2k0qNDXQT2vgim9kHPpmaN5ZC/Nk3RXnGd+Mt4PFrAkqk8/M793o9XalzGmZ24
B3To+tCHv77v9QrRGtXIYJfh/X0tLvj7iHT3yasAqzhnMzRMqN1zNzuHsnE+p35jPPBwt0eYp8NK
OkO/+3hBl63+R664LCi1TRDJCAws3I6z4XIVd4ib4eSRgwpZo1tkh5qjVxury40w0rVpnwo1g6EK
il0UWGL78fDnN8Lv8bncWV54M1TYzoJJ4SLcpqnCP2DHm3xL/KY4xeWof6OkIL75vaboLAZmvrKc
0r8Rtj7tIgCmRzHb+pWfcvbS/f+X0IWlHuUugppnCaZj0VweqWUfSuSa1043Tz9Q1fC2Em3Ee0p+
OSgtFIb3OTKvbx+vwuV5hYiLcjoPTwAU6lxYbaY90RLOuQcNYvgR7B9G44lIn72qucYvXr7n+ffm
VeWr68tn98+uIQGbh/SIoerSrrdDl1ZrnjzcbzH02LkTeP+Pp3b2nv5eVXhyrCvYQZKFZep/xEZo
sEknnwy2szHZFqXMrD35OJeujFaXaznRHV6xqvLKsJfTpPuLOR/1hwVfds7bAZKD8Ek02gcvTZKv
NK1E6M7duB2tVl+hnWlcSRoup4ksA5EtRApiWyrN76cZzLS8tHiwDn1hY3E9pOY6sBP1FEVl5IQN
2eCD1pm0mT5e3cuNw7Ck9PQGmCnY+ffDxmWkL7euzXXYpzsjbpyD3xIPYn7oPn481N9mCNrHp7DE
6+WeHw8S3KjtlbAPUyP1Xy2dyy9RRmEIv3t3HkNKdPMtJqTV+K8rS1GENBtlSoKxxfPo/RQRXGwi
DAGCgwue6rYx0Q5alVrg3CgxGTcaUNiV9N30ymt9sX+WUUnNFkgbpLfz2Xqgh1rR9T50KNt7iD2F
UpIJTeq7baMkFYrc9q+MePEp0YLQ2ayMy/3Dxf9+niPuxJE/ms4h8yYT65RSJPt00qMwKWr9WjBC
vMNf9/4eQCrxj895FvnR0zGxgWlR0XSt4Uk4EEMOtXQRg4GANAThKIM8CIGES+cOeG+tvyJe1cK8
sjx10Mt+jBB/Tx3ECXpzQOgDtIUrV+ZM7RQNfRLosC0zMW0qFwmKjQWe6SHOFkyzpU/6C4/32K5M
tIg1GNDxQM81dqruQbdEJDZzH4nmi9m6w3QzCE36D32Fwu3GS4La2dtTU8r1ZEeR+RVgf9qvbJ99
eZzNyiu2Vt/p1bqX9dx/Bv5nWs88bgbuKwJTiFAHRSTCMi+iTxWgMBxCS+x/NpVhxJ/LytDitSnS
7q62ypLMjMne4XEgklMzDM2Tlo0jXeDULbxN2tvNc0Hw9d0zhfes7GjGH88KtP0gY+uXiSPKq+70
rbaCzVdWgNa1NAvrAhHKUOHnfuBn2qCp6i5vNijKpt0x7trkYZiF6d75rkCZQUKDv/dSPX6CxpJ/
KwkWkUth+UIPw4BjFjkqWVn4PFYrlAp98ckwSgDYQz7YX1EOlZQtDWNuNvEUKWvndyUddjFqP2Rj
F+Zm0BrHWM8WMgMh/113QhfcR7tTyCAE61bUp9SbgqgIk9zqb70+ADiRIRno3voRPfEVhVINZyg3
Md3bJBtY1hnR/+eukXG0E32e3EoMmWWo+/XwI48d7GeBvXSopMTaj8wzsHAB/1V8i4sM5SVQBLLR
H7WiRmPZKURRPJAW2tprbjXzsRWxH7wOQS6y7ZiYjVj3vQbAdGjqMThqdavfUB0EqdBOUwMYTY0j
wjgOVI/70sNjJhRmXdhbw614XaVuVDsnAXh2Dw0fNGDf9CDRwT3F+W5AvnhcpX6c6j9qo8/qW91D
2X/T0Nlxf7VBGicrB2us7r4Sypo3sSWcX6igInbHnSFvvBZRWvosqjWc+8gZwcr57lzlWw9psDUK
LVH3WS/kOBkrW1n2jfJoIXchtfVmwK9lGrU30QTzo43n0vydnkI1lRsRdeIVpYhMfTOnSPteD4rT
08CjAbpcR1NV4MCjZnRscN2lihxXsqsU3kyJHj83ieWV61yb+uLkTWWFpXzu6lPOjZ3m+kqBWGlD
qs259sxpBM5ZmFV/HCC3oNyetNL7kStT86ju957cYhalpiDk8U6+5JlGaTwHqLe0s5TzQ8fku9kX
akBsDOMvMHsQ2J6V28/WfkQF9QGApuEd3Varm1WVTsWbbNLGpmNSN9oGR9am57e1hfqCzuGgjvgn
i72XqwSFsMmp/FNcVUOzL2cDBjyP4VCHNarX06noGrv9SUUsbX/2ml3XD0le04xZYYHQ13tfOZWz
skUnDyXWDlTQpn6YQnScEcTXgkFHLU1pTn1DZcAu7vNhLOBUW9b0EyHbYFwXKVc2ypRTqgHjRzF6
w8qa7QNtYdtfI51nfJFyKB9SR3P9bSz9sQons3JSLOPyjIPRzt1z6WLIiipmFcgwqdsuvm0XXyYE
gRR6igbwd5OmOqUOwDC6d0tDFsiy21dpcMiQGvhUokON2qMX8wcCa2jDznNjsGgVW2WLlHdxlDYG
fBAcXPMktMUNQZSqABxE+ynfFFE3ZutJNfrnQMyaXA84LaE9lo4dZUQvFQffkrhIKmzUqLLMM5rM
GEaa9q7BMcC+aZrY/a8Uo3+PRAwd0tbuOrA3hd1nG69nHV7lkI0xHYwu7ldjX41IwKJXiZa7O0ZW
KKlnxdvakV2M5aRMUUME2IQvHun/m0Yb/NdQxMHrCDzxxZVW46yW/LYC5RSMP/su4/axEL88ZSpO
nma3Qku+DwYujiJJgs+a1lvFwUz0rNmh6zQfMrYp3baoir6McdGAg/a79L8x9/Rbr4GEstbmurtN
zNyPV8k8df3G77TxEARt9bXQACCHw2TWHthqTcGPC6xfUjNbb1W5bdNsIlFThOpGL/2J6UhJLbXy
qmCx2iy4hFCn1xLkCOx5OwPSCnbYIqNvomSvGSvoJHykuVX5fZJgpYkojTk9mpisJGDFnK64D5J8
/AwOsnjM0iidt1rgNtW9nTWa/WjZGm3DkIA5ag8jCuu/1LTYYEkrb/LHYpyd06QGHGg1bSr/qyM1
ftOTxsm30KsDc4tOrbxJlnYezrzKvmun3DXCoXNhw/VLCWrXGLN745UAe0MPqMtLQRX4DXU+ozmM
szcgpNW0fBUbLXwSb8MvVh2aD2JlYThVbJsqJkuOVF0C4IoQ895bPYsb5ihE3yKsZds8OLa47Z3B
/TREtQ7FtHGCI83x2Fm7rZ2Jg4yaoT1YZH5qg81ip29kFWg4NWUd8MQia5sbK+0LiP9umrTrtMJG
ceW09ClDN1XOcOvguHI/kPU260wvW52iqlhAc5ab3hRBHIxbvypd68aGj/gzkxFIxgRhb7wFBqGy
ELmK9skXtgcK1k+LbEPi3711vqi/KQv9rw21W7Uno9Vp+CDN74ZR4uSPIo3qDpC5XvShoeUd/IaA
j7WD8tA9gYTDa4rwz7ifqtojxsKn+FuQm958Xxa2Dwo1w4gvNMhZynBsCWF4ccoKCVhcfLTQzg3l
cQ0Fxg/PTssBEf5B3SrNl9+1WB/yG0sf2jdDUE8K5wpngGddFHCVeln6XyynbdqVMYj+LdOMMT90
OCOWe9Ooo/jEn7CCVa21iRe2ZtLd+/TNs5OftMNPr4/hSiZu46jPRqXyehO3Uqf4WgjL2MNfXcyb
5gndy9Q2lLlLZ189OUmXpUyQnHDdWpHv43sYyYj6iVnfTV0NbjyRuZGFihjYekNRQqU7fzajfN3U
br8JqhaoD1Fj/9bznqht5Y9IjQ/xCMrTyQcXwc3Yi78GdgsCkAaHma3Zz32wcmLX9kMTCmByGCsx
ZTtN9ycvlJ3epKfOmEqbEqoVlfsiH5INsHUn2hVea31Ok2auNgoTIZzWuom4LAjm6RkJ6LHZpSNh
5AaTVZeiE3EaknLa6Hh7EQT5k5Zqg7WNQUP6q3r2/IcsNsBNlEDjb+vAquJjazRAqK3JsPN9l8f+
WxKUcOUQ1+/drRjLrFqJJIka3lfflOu87vjqQZWU6gh3CvaaA7sj+dIAE5LwJTtYQyUAx7U7EeCB
0AfbsS+QjCBir11D3EZoQ0e7po7wDUyrKM0OOdIYHMQBDkhI1REZ53JKAY2ZmLVVT67tGMMxYdMD
Yi6b6MWbE02GphYbHWLUQfUTC6QcAolDKOh4vDbHwUQWuhsKDkCeR2jlFTA+sNek2Aq9Vu+KTRvE
8CtakMMzYOeZkK5oUFwPbQyjMRX1Ojb92k3HXl82dSao7cfxprT9RIeLXnnGAxymvIWTJqCn6oFC
GmtykvyUj/Por8e5ze/dyqzkSQhTrVsktQTWNpXi/Lb1PKoXR3VBu6bxxS/wZkd8KgU2nC96bUTD
CtKZ4gCY0BO3g9QqTJWtNjEOZPadkYdjVavx3oTZkx9MZxJB2FaoH3CBJ/U2Vr0c4hCcPQCQRfiR
KNszEZRHYiZqv1S+HCVVDr+P10ZfZNUWyw4v2LRNpz3mlNet//yEvzmsISpFK8ibrraukc/THlRt
G4QG3Fz12pc1wzadKapbxHBbwhRRaE9NNQ8vvgwKQAJNp3JkZBFl1KTi/vYJThF40lRZ3dBdMvOD
bfeg4Y2g4stVxjB1d2g8esEKGEA93NqtIJyhyJhpD0TWhF5O3JTeM5Yz2jfo1Fb03zw08k6hIK92
Wot02hVq4t8qCnSXqEFRQCb7PSteODl1mE7F9gHs8HHuAWOZgGVXUafZW11Mvxay7O7jIsbvgsh5
2otGf0CBHDlUuBfvs+wBKZQG5z3rQI/Cy24s+JjWWhDAI06djUO6OO/itmsksjGPUcI1FNZDb+5z
R5PmFnMrdHldYpJPoELiZBNzhXshtdz0J30GvoJrxMmNLgHNrZHucF/soLPLG6TxjR8U18qtOSVT
cus5OR9P0fvU1l3fIVLVaiSbT7WXpebJHAcxIrKASvpmsouexWjzbFXoVXnvDz2XYqhhGDf+l9dQ
HcJq9u1ftFsi+2CIxP+EPHg03VTN6HxxFXIdYckT8gs2Gklg4EZaulX2rBVkXz5gE85og7d6Kn30
g/NBYbNSFbCoFNpJ/g6zxlodUw/zuwOSTrraUhqaT5M7mOXWwBrQ2CSTm3+aAr9LPtVahNY1KSEi
iXYHp5rXQUVX+g0XhQvEceAFgXuguUGZ5GzXUE9rB2TzkqMWlPbT0FrzTS5Sk+b4XIyUqGPvByhJ
uUvG7uXjzXNZoYE1AwKJahRIHUAn7/dOTGaP0VmVHQPlHn1PRG+I+S+wtyG9RmG+KD8hYwvvaUGZ
AUawz5FV2BmNOhwQ9zCmNP4mxdlDVHZa1VJAGoiKK2v6lyo841G5pC0Gyhc86Pup0ayv6QNEzsGt
g3RvpnP2oM0DFtuFdKfPpsSSyWOjnMy0w2i0jzxiwK6v7aMOj//t42W++MAgavC04COjkw/a66wj
QFhoBqoETYc9ZL+XdWfCYMA1DRQpwETBrf9f25mvWRJF3pVa49+GRhOD74sqhAPe/P0yGHVc0TDU
3YMVL3Ed6cuWUEFuA3okhKpR2X31WKaTl2v99uNZ/+0T0AJALRknHsCivw1z/iiUWzbID+FN7oF2
CIp5ZWN5IVdDtKgQaN2KugjmxgPlFSM0FCLbITqNSOIqXs07NI+L8crt/JctiCAk/yx6jbQTz3a7
ZXl1H6Mfc5jmvt3VQxk0a23U9GM3FnVKJS0brxHU/rL8iwYlAlhgrSlqn7Vl2wDR/rwanAOa4OYa
MYZ4NzgIBcMnSY6mMY27VuImZc22ePp49f/yFIGMA9DJ2bZs7uv3H741RvwJRroUgVL+toji7DtV
1x6/9UA7dNiULn4Zs/j37Ubvneb7cvQ4dMt6/PnJTRHFS/0MTxPUFL4XRWAl296EsDaY3lCtKafE
KxtKF0rE0xxcw8j8bbmXrhP/MxDvPR9+0sZZeYiPHoIc4l+J/trJH6fhoRmUV67aREY/4rRq9yVR
vLjyEF+2HZGKAtoBLAbUHmig91MvofwVFDjoq3ZUGsKs4VJakahjtRq0Q5mFGZjv1WiSMblp796i
KV38c++EkwzBgJY1hPHg/M6rut4KWqw3DsgUmuB1m/gAYOgm98r5Cobm8mwvgk/4HaDeihCtea6a
2HoDapEz90pHTbffWiUaxryQPoUzkdhFc9OLAsqOxJvN2wZNnjWPAXX2ZAty3L8ZeqO/1pa78A/E
FzLA0xJ27YKs4dJ//wFc5G8NbCj9Q1I3zs6UBPGhTdS/c4tgPo1gmjIMl8f5wSsaVZw6HaeCk11C
sTgJpC3WaFlTsciNVG400QKh/8cDSYOfTcn1z30IZv6sTRn4LU+w32XHou6px7oZ1GtygbURe+bb
bFebHqkyeWXQiwPBoLQM4fuA0AC9enb9z63d0n/I86MjDC0JpRubd9LLm1MSx8V8aIvU6KihTFmy
j3XYgv96HTA8rR80xwxcTTHHeP9JHL0xeXNtjKsGeK+qBDwetjTdKC8VRrPP4FUCGYG4ANvO7Z8/
XvDLucP9/h2MoxQCevcsMObLD+ZMF/oQxRIXGrNGK8lEC20Vt/FwhAhZHaSrhmbV6J3+6+OxLy0j
PLrDXAeLfBzQp/PbwCItmmoxpQcdk8JP2HvLcqcbaiTzymhVA2gM6puxbMCXtIlQ0efBxOFkXXe9
sCgkYOW8tlXVl/Fqxqmx+G74Y22esJGK9V0upLV3u3z8+vGPvngfl9diwU3Rs1toQWcHqC4Hjdqf
XRMyweKlSPF1wntlazryZz8G9jUTyMvgk+Ec1ofshf+fI6eMfqQ127j1oYgRurcprP7C/iffqtJo
syvN84vXcJkanaRFaWLR/Tybml5hPjdWgHljG8hk3oHagippuRhBGmOabga/11/SdOqvhByX9yQr
CpKIpitAUW78s1dhUVvgZuyNgwxEPx6pqpobZZX9bUro9a1JSFslovuQpINCRGFWae2brHoKzuAa
4ivQn4sVh/EHQgw9E6r+iCSerUI9aRRaVGMdDGRqvsCAHe5tK7aCgwjsvvw3BqeODB3QZjYT9EbQ
quczx5xjcMoKGA7FLbCO+HJLY5+y8fyDZgJXwK5DQjCfoJ0WV6SFLzayzy2LZDMUTvhJ/IL3184i
pZuWJLmH2R0LMzQ5O7dWSW+qMvt7t/ZuPz43l8vKcMAVDLyJSeHO49wYY+CRmlp/kBC/17WasgdI
jNluHIpr8dXFPmZmtNKBrYKSAMR1Fk86Njz3dC77g5nq2U7YZrTJEBxbiZhSJ9Y85p0wYvXPX3LB
ONLLX9YTouryo/4I6oCBeApIcn8IunLw10npFv2qL3Q6PTQu7WIfz03zljViLA4fr+zFFQ5endsT
ecMFQ0ps837kmmqNh4DifAA+Fn2x59h8pFxrOhsr6vX2OKUeVm14cyHagR4U+g4fD3+52r8xXKTH
SOUiMXj2fHVCSI3sxD5gghhAste9JCzsojqqITc3eSveGgOFuY8HvdxN4BwXVRiiZ4cw7uzGSMdc
yybe0kOV1vmxMJzeWuF758mVRn0p2n882sVRwe0cig762wvl7IKWOQQJDQHDk6e6qQeBakNNByuO
E/qHbjm8Udllhf95SMi/CzoP7Cy42bPtlJb4PPnFoE7A8ww6nUNB763ICBBAto/xsY4bdWWWy5q9
q5EFVItQ2YGdsNDKz0NDrEnKiI3UnXSszo1dopDCPdSKhuHbx3O7MBSlWARYigsPPgkDnkd5kta/
m2Uw/1HlqepDqrVuuUop3aY/43Z0n32nHadgNVOYQ8QDYs03nf0rbumnZA90aYf0R1V6gxviOO5d
Q2RffmxvufvJzshJ8bm33h8n9B/Qaos7/VQLipOhCQk6NMERPPrYou1FO10pwlwcX1D2IJwW3XwD
YM65dhUWiYjkjgHN22IcvWPrzfYdTm6/RsNIdnHkGt1j1lj6PuuHbPfxh7g4RYG3lD0WBOhvoP/y
7/+4s4BgO0pgenbC3rJ3u1BYFhBlZ4xccYOnWXIlzr7cYMtUAdRS4ALUdZ5tz8rCpy4qq5PlV9L+
rHmVXmxFAYHlyk6+XFIyawuvJHptkNfPJQOgSdGXdbX6VBDRpNMG+bd+0Zru8i/CmfzxoAG6kmg9
a6L/4UZ29e3jdT0fHyuJRbQAGhxgMpDLyxb7Y137NNYlT2FyQl9XfLNy08bT0UEW3lxUOyJZZd/h
Ps87W+uLeP3x2OfX8e+xl+oC799CLzzLoPKx0TAgYeyK1zVMJUKStEDoKHr1/FUNovw8JnL88vGg
52dmGZQdTFIJlJg04uzF5bBn/lTI9JRGHPswBdP0ZA8NTlBqxNwzo78eX7kgz1UaeGcXoQDMWqEx
8PCeS64CdzRxWZmzEzaqyQapn+iAwLN6sLxUrd3RLfZo4terDtNmYyUVYDUPTtWV1f7Ll15qCQDh
McVkZ59dFhm4lqalW3WCu259CejT3WsIEJ/83gag5kTZeAw8bVg7qLBcOU2/H9Y/7+tlAUhEAIIS
7EBbOXv3WxA8BmJl2Smhm4i/AR1gSOYxzaywxN3nkyzAc9F7kxjxzvU8H2AsatEqjzUa52roMcyS
5rTFpzLbgti31kgxufsasPaJVkL2vW+TqzLcv0upZz8a5j+Hgq1JtHKea3clCacry/kohyC7c0fk
cdfaAGw1REkPRaRUlQg3Y3iYrYC1FONDlsXxr7azFpODLEfKVvKgvJRm074B6xo+WWMaF3stM10t
NF0ei5sAxGL6DUZLMW6joEqjG2HFuNz3NJtvwNuI/3F2Zr1tI1kb/kUEuC+3EinZsh0nsS0nuSGy
dXHfikuRv34e5ruJJMNCvsY0MDMddIlk1amzvIs4Jq2d/FapngeRV7nTETHscdzFs9ndzIxzQXw3
QvsvaWJloDxhxcnMpCZr2kcGFMM9bMRuqTZ076oslHIY5PPMjD7fqbZtkPxEu0E395ALbIMvoTvl
97JujYioqiXf2qWd5YfaDIaWXQkUZosxrfVxUKibvNS9I+RGm41B9FFpSUe/sa2q/p0gdPxoJMvw
rVKGW+FkZo4vgvETqkdLqv7rJ6PRQHN2eXubuxaVYkDIGze23ad3Whs7djQU3rSrY4dO04IL0860
Ej8+BEGHX6oqDMweANaMxXMN6CV77Ixen24spCE+wNFZYQnegBjF5Cw98rs1k54t8lieFqVdm5cP
XZHHtzaag2oTZG47fJrdVhlbo2aiTTYIHA6BMSlF2HrYuyOETT8gTPVyepn6uKweof+IeltXC4aP
uj+6dzME1njrDANN4SBd+tu8kXW/mWu0knrcXccNukj+N8iv2MuaZqvyMGPiOYQCm9qvCHDa+iab
esS0HC9RPwbEz4dNCnTstz+hTvFhzC1c7vvCND8Hw9yJDxW2nfNDQ5yAjT22pbfNFwVOpZx7687N
0ETdIJ7XyShlRvANbqb8NCVLvpoZe7PcLyL1ki0z/ASRo8EKdt6E6N7eiG22CLD7GYEmX+Y7xv8o
nyFJa5pbnJl9fddaS1feTGWri4jMBqc4o2r7X+Ms2p+63jhZNDKTLz7aXtzk94sf28ZeG53WeAji
1qIvM7j+cRmcpbkNRqAujudMw6d0KSzjni5i8dNTyaBvEJxgcrLPxkay1ygIn3yBCeXvoVWiuWv6
oAcTOFjlN+AdvvgP1EOSf3Km0lP/OUz68qiCLRijR9a48Y0l2gYP6SGvACjQndpPVB5UqcqaPw5W
VqaRbbWiv50DJdCnEgso0ZIz0ITI30oZxrHCyk3WRMlbZY+02UEd6MZnDq5mPcWqAL7hjQmi+IU1
2T8Zx05FKMYV8ZSnlW1ulqHo+xeAUOarnxD2Psop6yNZF7rxnCYDWLPYQKc4nD0iy5dsjidKaUyY
3ABnhcX+Zbi8JByLbb3bevlSflq1917KQiR5OCS680IrTuUvyAXrxUtle0puCjqf8rYWKXKbo9CK
TkNlup4M2DJg4cYwn5ag+k64lt+ZEy7fKiPTf+kYCqRYgAO9+dbLHLldvZP+Hh3gwAhzK27HfWxM
8QA0AVvYUDmgryEsjPxBO+hFdzAkvZgNokr6Z8S61/ag6p37SS8hruHXhVQ+HjBxddd2mA5v7VHg
77tIy9hmng6vF37n8KhkS2u71bul/KoxSQEIipsh58MZ237Leeiae2ao8RDpLa5YW1259N7MPkkO
eOpxm1hcDN9h+DZiAwLf7TeoiwV3xmCrLlrqyXN2cdU4NbDjKVdRnS3xF5nOU7elsSlrxlZB/WWE
tNpuEaftvsxBw6GNqWdfrVQEX7MBKakHzxRBqCdo+B20Lo73QW1r+nYUcihv6BgherQpaOIemsVM
8z0IU7KbssEQRm0z3AWAfKKo/tlIqtk+1DifJrcmwru3rbMM9aeGEXZjbtCtS4wQKGX6ENj5MB8G
LvaDRrfdCBHBrNxoxcMfgwI8ZkiqhpBYLI1JIyLX1tekRB1n3wSgofdUbJkX+oBT9G2iVosQ15Do
6WxmMB2ISAdjVT8FJdfbq50WZvWxGaQnDxirARPKGrMpYe3OnXZTJ434HUvHgBhM3B7tqC8NW4WI
lgI/noFCYpjJHN7/EggzeMWhNl22+lyWHv7pyGWEwHBd/OQFAPpb4Oz+dJMmNs5QwLR78FPZQO/n
ce77uP4gM3ec7mh9LWCoS5AZwLHqtJL910lPmvR2QsjgvvCDPL8vx04dSiRI9c9joOwD9RKKfliH
aUM4u31jkE2P7a1lIPAeUt+b5W0zjn22nbApDUKHuuVJ4Xn2YiPvaN909ewlrzEp6fRxBZN9JYDU
P3or0R4W6K/FIZnhUX9x6HJMUYJioI5Wv1YaoY9AXf4MestoD4OPOF6Le1wa6ZkjjO+UDhqioGZb
36+MmFs47rhuloVbo5znysZ0wADBPJXwH9Ol2auhWRpOsrLz/n5B7s77sPTV1P0e3MT7nRR1Xe/o
gtn9jY5+3C8EZcEDI83hgjKI7YxRsMEAuA5XHAWgJiqL/eKUXfeDTunUhK5f2L+Dmp+yDWa093Zg
xA07VK5wjJ9N4hrVfbAgkwzuHlB28Yq2X5Pd4iVpJP/FQ2zaqEnG1asqoLzdiBQZgq1flOMNQpi2
f2tpqXMsDHqTQ1TOOj0BOsDJnefMyom6qtOsm1nzWhu6u20Wd3jdT99TL8UwPnM0XbtLWoQF7uzB
K8QWsyzbu49HX98jWkERVlcI977oSg/2M2MdhLd0LIl2aH3U1Q9BnBDbqm6x+/I8VBm2CkyJuy+4
T43d+jldFIPiIN3IHlH82gYmB9eCrtcHIpRIQ12IOkpGHBJuV5ujHEnmRKJc0Bia3sAq98ujZmWg
MhttsONdWVlc+G2LzBmoGnMKzbQyk723IFO4I0ccASQic5htRgPJw4dqBiu91SbRDZEhCjGEbt87
ryqYZrFt+JE1WqKtl0VTHRQ/2rldidzBCHCxTwtv59vJSBrj1zEZWtCC2rW04MUUsyd/eFmdajk5
tT7859UeULG6z6AmjnpK/3BMTD976OzFMPuNWy7ZQ141hXM7e34aFnGZOpG2KAt9S6ty540xedLZ
Vk1jxREp8Az6zctdG+Sp5qXfcOcuyHWTST3mtFDxQgAWOYRp5Y/+B/oxMnksvQqZxhmtxH2JYzsp
HROtYK/10quATtZiBjrXYjYJO6cJcgSGNiA5vY9wefLmoUvpmHymg5QdkU9bqhsVdAiYkmGYbTgh
L/dFq0cw7og2FqW5HRmZNzdovmLx1aWFo0Vw0UDvtw4wtbFy1LidED1QcGOBlVWbok206aeZ1mLa
eE1t2RGbG5Cab5YzjUl62VsCTul+y3M77yJMFKacSEVrL1Smh+BFm2JEL3pNim07WfIhtVzpfvAa
+GfBRgcu3NzV2Gajya+BC94m5GW4mWuZAdq6sJGf1ic/qB5AmjcdjddYa7NtTXJc3k8Izmfs2UID
ZAHUes24afJ/wppicEge7VbzVswv4imZW5YzIOpOPquucvLQqBG0iVLPxcPDUriguUumzT+nBRW+
EFrKdNvqeQfaDhmP4EHExQJp3eImMD82wSQ/LboY8nvoFUEHtUAGnahgEiHKcb+URvLN1Zyku42H
YCZu0RkxP2t+nyPcaq25JyxUKSKJIEyCDpdfaN4mqJGVZBa0JNaOG3VAZTZjJhL2sqhEWImpQG4e
GauHBDO2HwDxG8brfeAley0vxpvUClSDXnae55seGI5+Py2TZm3B+qddaNCcKndlSr62xYUsfmZp
7FP7dl7qQ9p27rRnE7UO9KVM6dtYBlb+OBdy0faONEo6hk3Sbk2E1IIP45CSLtlJUhnHclkxo8Vc
JfkhiTtkAFQ+SBkBsG1uXFGkeoQwFgWeASoYV4kc8GXo1LXOpJlRkBanG6cN2ppI1gbVdtQyD3mx
qs+nH75GQrIpet9RkQiCQg8hlznNxoG0Nt+Sj5j9zbKSqZc2cDukAjUvBgHLLBGnpVXxbi0ZcQRN
IR44uZH7D1Ug7CXiLcNNTnD0Gzd9s7jPpWuSfa48FHEn51K2sI1cuE1Dr6D9FKVKCVa1iKbCX5Jn
VF7jXUCWL6pwmILu6MXmmB1au06fjXT25qiY4cX2mz6D8r4xmyGrI5VWCKCO3dAVN3Js+f/XvrB/
R6NJK0l2OmD9gGsHB2VylYN+L1PX+RovMzjP2Fw0PwIbSuaMm0ijEEvulx7lbO4NY5vkxIh6k2Im
kt+r1PXkg+aa9YNvqtK8ERKTOE4yfE7sy5HEnTZTonS+Wznn23Hs4i+uD/xn48I/C9HIcXiToEva
bTOpyjsIhOK8CCnk8ds82D3PYJlKRmQgMW8fwLV7xMW7AR/rTmN+4Er3I5TOlypESiz43RFB8hgU
hNt3P/u8zr62yN2qY1nUUPL0GH5hNaXWT3gg7fzgSdCs+8moxDd0Msb5oGNdNGNgU+f9Jxl3/aG0
O6MOk6m0ppu8N82d0aDAAVo4adNDWXsC95Q5X6psPy5B4oQCe0EuMisdwELQDdT8Z9xQxu4wUX99
bxdh/NekKOpsCh/Dx7018G0VF1kZBcrRl7AaLIwNNo2Vtm2yaRYJDYj8HBikKeH5bQRw70+GqXJ9
ByC0WA4VHeZ+5y11o0KKGmfaggWpX+ayBTQKtsIN5qhscyKp7iz2q4cFu4rmMTaayAB4boStlZrb
gYF8+Yo4/RLsSqx03ScT7LJ8abW+dcN0wdgnFIuT2LvZS31vY6fO4m9RNTeWb7F0lfrAJTz1IZG7
dG5HmtNUvo4OwqxF/VsRMDPPBI+zFPnB7vn5cEWIYmIrMnrFe2yJXYl2MtjuzQLOJLE3mGCWFfKc
wphIEt2ljyh09HpDImhPD0PeyU/wRGS2d93KdPYrz+AwuQCuNkZRQttxssVo94uBDCaoD+xLHnIO
z/cuJVCEVhBn/i5rx2yGRNCmeRrFVlKqD4Hb9t6Ri9bwXpCMJ93fACjqvhuxI7OPLURh496X9Fy3
uFG3ywPEJwP89zyv/FSvDX4QWbnHqlolDcbbZJMbvZ2BancSVkxUDFqb7lQm9FcJZFPfdkMCgDrG
Cx606zyJ367Iep06ztV6sbGNNNaqK13Gy56u5dgodTIn8Pkv/tqF/Kuf3BlLzh7TuzsD6ajxMXMN
QbD0CzD98CmbfefRj/hcsnP/0VaEJisoB+R8HWDR4JfO+fSulUk/y+vizqr1aoc4PYFI0+CAbrw0
6/cSwfDxgFaQa11r767j59NGIRNcFA+ABDDkC4yz7maPTnMhTFYGFUIKR6VdaPS9GpOZuBA6jCyv
/CFUDoHDRMFh43amux1osvwyRlFeGV5fIBQY/lkMAYHNgYxkjHs2KZGecibb0fK70gd+wXW/LAda
hkVNF6RpXlrwx/3dnHcMrWB+fMu8hJYA8BVodAYsjPe77RdNZ4IH/yEzJ+dykB843Q6amoskMHtx
n45OcTSLJbuVBiILRLEC8k/eIC/ZexAr0I2P3l/6otFvgZECpclkEuU9/1y9teWADjYolIOH/+oX
c+jinWZbMD9sa7yDfHnNrv7iUdn4iOyBR8EXA6rW2TQDHy2xVNacH6akrbfJNDmPDvL4Dwu/kS2w
9qKm/pXDmFz74uvI4mT/sfKqxbJ698HxPddjUS6FcWcHxUEqEO1RPvtd9slyhlnBwPwDYxgEbn4z
mJitn6gKU7WZDGfnVSimzHoHP8idhzmIunysgtdMU/qyz4lO9s5xiyzBPAxjwtvCR8sOuXMT9733
P9X5gITBMR/JI0dgLAO85M8//ytqVKosgZ3k2YsUcols2Kzlxk4kYR5mFvd9A833nq5MA6KmyRX+
BDhiEeRdGVzZNWfx688vYX6+skfAu/BrTjfsWh3jjqCyFwtxwjxM0PDbT+mS7I1m6b4E42xFaJVe
w7n+CRF/fUKWBY6BHBr2ZZwW7xwYIftuGVPlFS95lTaPSFTkUPH10rrtpnrJNvFKzt8kydg2G5s7
c9/5oF58XOLo5DbQPRGswkvmylc5O0Hrj6Jhjro48RTZl/P5XBYHxqQLYkZTVkm/gTU8hJ60Bnh4
EjmYTdIOHnkhBB8RNtXctTSOMxMib1Frz75qs18tcf5nCeGn2lgJGMqtWSTDXk7FdAUhdD6n57d6
q/Q4L5AOmun+we/9tYNIQRy5tMn8xCFpK5JCpLUwMYOGucEwTE4bJp1o2AEDNTBaox7UtpgdFv/Z
o1Z+4dvI+W5u6vo4ZIb5rzYx62/DORSQKKHZN+x12Hzy24DmWUOgnkh55R0w7eCzKZ1U37RVU946
vNFr8LjLL8eK1noHE41c/jpdsbIDOVbaoJ6KNIallQ9JfB9Q3yAzQBct3TTKKv5RFerPF+Dx7BUl
Bhjt3BV4yMfSHD2lnlJ6oJ8915+/5LC4Xo05z0IOvf3f+9vzLN7+WQ9AId+b4bnLvX/6jKvbVc93
VE/24sDDr2QNCLeYX8zG01o0wjVSvjiQHykGmyto6beWBumwTgdRFEO++nRpV6F9QYo4PyHvLm8G
X3NWWSrnZ93ocpcPjn2rj8J/KSu7f3n/odeHOo0Tq+anjR0xM5kV33O2cmmAdJeszLWef0JeoO2w
HaK3qgnTugITe2MtRvPQzRCUt4FYnt3dommDubTn5SkfDPnFUH5/twphDWhEINx7ZUT8xo5lMdC1
jB3QRTrXu2OSN+aAjucnHLuwCOhJgw0MP4cBgLE+oNSRt6ipvf8y31wTWkEAWsrj77NTMvWjFihq
zyeCx08UtaZm60s70HZ13tmoI/Wy6a+kx2+9Uwf1L2DtFmJI7tk7NegcWUgM85iobj41Zv1Yydw6
FvP84/1nu7zHOBV/LbRu4b9iDgzMFRO8zE+E55XBn2E63KHa0w2l9xJje3QDrdL5+f6iFy8UpAiZ
P6hJ+Borwu50UactFr9IPfXsdCmFd5BMNFPiPHDaXVqD0kEzCNLmla/4h2n295lARQtg3Rr6jRUO
dQ5skG2zGIXnNS8ggi1k7xbkziMVFGQPaZOVH+sWRfhbYWbmTZsw+tj5S2vot5VpDsFeJJZsD4vx
6rlN9yqSxftot5XcwT1f7tvJ3La9sy28EXpv7HrJsC2VO+v7ubVyjUreQeibvnGA2AyGScmTsGN1
08ei7bZuIit3I5oMPRbQN9ZHSySMPDD57I5jihoGhu3z9CULEiv+RRNDLN+rTDW/6nH275U5QnrH
BjORMKVNP7/y0s6rBEozChWYREC5iKCAx04/ld2MXjwD1n7pKBUg74gMMpfZzyreGx2kLmAFDgOU
jL7FD4Z5tL0LZ/JQ2nFoU3VzhU3kv+0dwhqtF3eVTbfBj1+YgDZNIj0/7l+MagpswBU1/rNxpWGe
QgWTh6XspiuH8SLrWtcECrRWTGCBgKacvgRB472d6np8mSpjmDYphfawzZDIqGgXLZMdeUY+/gow
Z/a3rS/1BxFMk0IyY7Qx/DWWugOrhGdqeeVdnEeJ9Xc54No5RIR6gIenv0s1sCuseGpevH4sH8Qy
xDcAi8SyXmi0FP75xcNRDbhFMZSD3Hd2mdEjcDH5pBtjO4n1I44H/6ctrEmEjEgmpAQ8fyqv7L7z
4MTzAeNboUDUhAgamKfPJ60egILXDi9aySi4C6r2CBxP30lZTD87ImJ9V6ArM10B768x7yRQALBb
C2JWd/+YAp0uWyJgyLzN1p4tlE7l3uxd79EafPnV8DLE00qCPuGq8uq7bMnqax/1T+F9ujwbG9Qk
HTxg1945prCLETuge+49o67E+MNRfqG+LpmYndDpXK9/kRYuYH45OWy5On7xDUtzbuY5QQPJtPv8
eymsNNhPNlF2zzhXPvlzhmpLbkpDRos94hXbz5NdhQxbzAw7jK5yKfIHv7ux41ZpE7UD1DW1x4g6
BXSNtSsCOUZuTEOoGvobyB7owYs/r1j0Ja46aD3CyCLNHpN8n9fsBED+QztEk4hNjO6LVOsflEqC
6ZGpQvCbMs5vfk/ZPNtPM8YczScH4QPWHbsZgvBGR/e9e3BjPfB//eMmZv+C03LBwALuI4E4/bSp
Pnitv4jgGSUKdCk85Gee8cQr7xozbdwIK4z6ms7rxSbGnhfoMduJspWq4uwqBzBQI15BM1RVaQva
IUvsx36uCmaewhWrsg+Tkc+GMOp49/7DvrkyZ5X+Bm0u85wDjCjIQr96rF649SZOCl1JvTeHR68y
dNSfZwwNivg6inENBH/vXwfOBzh1pEqAe6OpfxYovFxyEXP7rSMRJIk7aTiviGB4waHFe8Lb0Zab
RhxKF2wZM02/w4hEq7cDMijJAdMoNz0Efk3vVB/T/nvJdPpacnX+Xmh4/aFjE1wsi197dqfFSabX
FkZ1L0PudvYGQE3zHVHIro7i2VbflTPHTy06AFr4/vc4D9d/1oV0vzIbqN7P6SlJNwJeUZU4ak7c
gMep0WvoRv9TOiZ19P5SF52S/1sLUDqXFgT0c7/meTLAGRia9tKpRt71sm++jzHOelpqGtvGaFMr
Kv0ycLYSp/nsltrAve0dTwZX8vXzWLr+jpX/bJlQgrizz3Z/bjPBxzw5fplH5Vs3C96JXwpZVsxS
J1Rv7BUMtK3EsJj3ZcpV+Y+XFneVyfP/8Q2CuGqeferF8PPGgwB6VLGuZ/ApEP0Z63h6zRhdQ9Bl
EnflzV8+8LoigZvrmE7NeTtRmMQeDeGrI+JPw8HOnSacymn6UBZw3zedxe2sC3euYUW6cv/+V1+f
5uTk8bQgMA0T1iOM5PMGcwqEBtmLPj+2otD3upz0+7oYYgABfeaA05rGqM8s5xFHxC6iN15d+diX
G/wPT8gmxaYYBIR/Gl3zZI598J/5UYzzdKcZtbd3AK5H+WBr167Jt94ze3stjsgCUXs4XUt6jEti
Iy2Oammq3Zg45Vfp2dNGg122h3i3fKX1imN9X+TXatDL+LFK27tQJVflDrg6p0sP7aQxhg7yo7+4
oP27IHvSk6GNWtAxh0UG7WusMY95/9ue10zsZNq3oGs87HVW2uTpokqVjG0kzXEUtGDTgmBCCDg1
0FrYpmmWqw0QK+MaveGNJ10Le4bk6DmQZZ51OTUDjakurcsjmD/30A9L/8zOWshmcVKg5LHcL/2i
iX/fRojpBLxYujX4354d2qwP4mWwluoI0uLAoE9Y24nuSmROMWpX77/WN44M7Rkkq2mtrcIF51t2
4bCimlse6zgev5WxCiLDRssG9+TmFg1v866hL/UVtyzjAQL3ta/69vKAjv6wtekjn35VXr5ALsfl
qw6qVHdq6PxqA5WELm451N7ndoYvnxgx08KEgjVs8d9wr8TItz4ybQ1ErXXodkDvT39Dnyq61XFe
HWO4hEf+hAxzD+nUXukomwbZLDZKq+U/9sbW/YxoEUmui/07W+x01aZMg25q0uq4zK64cQOluxFS
13JfN9IVW1X37VavAhg7LQXW+x/9rbNE6fTHgAuIzvm2pmLNcg5rdfRm8FrbCbgtSBOpfsdITxVR
vaDLe2VPXxTS9CGZ+3gcXZoQK6Pk9HmTEYi5l1rZa6OZ80BruYMpmk59EvUOgjigFguAhMLQPqiR
TGFPAu0cvA5WGSgjPSuu1DiXCcL6e2BHUzYiigIb+fT3mE6CGW+fpK9zLCygjvU0xvuUo0JssRsQ
mQl1kIqCvEm9SFd91oQdrrrDNqUb5l/5IBfHgCiKpvqaqJjrPOXs5cx6GvujaQnyxKz/OYNouE8m
XF/3Q6bQSumljkdKBQzK2Q6umWW3lQc25P1N8eZvoBusU/Rg7HH+gawZp3SG9ulrJ50lnOB53GhN
WnzP8/H7pC/eS2qVKKBWcbJsRZsnV+L7xSnkFTDR4trmTDABPbvP6qmZagelw9dKF17EeWkzZsNx
F459H3w1GNnfI6GWXklJL1obkLqYJa05AxKxjCXPAlCNBekis047osGXhzXO9Po2bSjjCjNIX0pb
ecgct/MKiOnvbSAHN/2c4x4q9OlxYmNe6SW/9REYj6+ten4RN87prlQUJDBpPPFqKaRCNkkFqULN
9aKjNJLpG6ucvXsR591NPft1yLldruyCi7SC97HOJtYxEfXhefFtOCsN112QBHZT8QyKJziu6lz3
hWcXL65mu6j5pG3xUy35dHx/A15EJZbGnNblWFICMeU8fXbQu1hBO+wAQ8n6BjUkyZdoaSa16Xxw
xsbfv7/eGzuOcpSZFT1Rn8H3+nv+av1aS2qMIDzSVzKs6WnQi55SzNS3buro4eLE9sdEsBveX/SN
h2Rv20AQqQ7pbazv/69Fcz9H0Xoys9cA0d9HmN+EldZwkTaXWFZr19hZbz0jFkhIAvBuuWbWf/7X
cjOlgQurLGdYLXy0RbVla9J1gBeaoLPpChDBllkEV4Krw7/1JA+HKcldvk7aMUW7uNW1ZoKVrvz8
tbLwd9OrBGm1YdHhzuT0W95/oW89YeCtiSgIBoMM8fQJ7UESUmENHEcPi3VFs/qpMWakwJfMA3Pn
5BS1evLp/UXfOCWmia4GswHUCBiCny66JK5m6WOpHbVBC5qNCLL81ZoqLxSFM4Zk69a4rcB+3nmZ
6105oW/cpOSidGFdwCI0p88Hegg86GbmuPFR1Bj2bUwoNx28p85MkHk2YhCoLu6JBdLrKOXGVb9t
MBGlDQv/epP3xbR//11cfGxa5MzkqW/5CGuGfvouEhLHuQH3f0QMXL91ZwfUZypH3Q+LHuDBlc99
cX7W1dhXFCDrvj73kOhMU+Ry0JOjr6VBFI+lvm/j/DBUqMUgxj0HT+8/3bX1zm7m2GxVr6BNHgeR
p78XL5bJxmvHqUTP1/2RFqI3/x9PiGYalST4GDKTs72FSVGDbo+dHNO2+S60AW5S7+XPErgaD1il
X/79AdfZngMejPb++aSNoXCW0W7Mjnov08+gQctD6Ylup8VMzbckhH52+/6KlxuG8tGgMbaaiuI5
exbnU1dMtOGa7OjqA3YTwWiASdRpfYxNqV97mxfhAbY4hSOvEy6voZ/3AH1kHQ16rtnRz4h1GlD/
+FCNXt+EqivnJfS92Lo1EsDWu/ef8nLjsPA6fKcnQag4F0cxZjN3pOukx0SBKtvOTVBooWanuRGB
yZcv0Mzg972/5kVYWh+WcSJG6xwQ4LqnRxEKAwqi8ZAf+76vX+IUcgzQ4SD44GnKf46XYv4VW12J
YUGR5Nfspy4zarpcTGxptMI/Inc4+651n6a2llv5keQm/lZ2PlLaZWKJvVbGzg/0AFPENVplQudO
qN3lLFUEiaD953jEz3AR7V4Te/ASZ4lkjCtlCTMrOzKYWsaoy5xcRHo+zQzpNO/5/Td+ka+tz0y+
umaQ6Iydby/I1rMMGi2H7aKjPRxUSv7oZvq2PvflLg1oGWyA7DXfqkqAeYe1kR/f/wVv7DNq5z8J
+6pnet5gLNNk8fOFnhNKBIP5qVmaZJ8LRkNbnBHETl+KwvjXJHVtZ3IFMRjnXF2M3QyGGkqznPy4
tEMnw1YE9K9dv6mfNAhqN1Bqg5+Qbfphnw2W6LkN4uQKjumNY80wm14iUCFUZM/T1AJXCc3BGuEI
TNPXNo3hFQ9jp40/ddrKQcQwYvJf4ZjWV0712rs/yWx4dJ+YzN0LkJApyukJg+5JAtfFxbG0s0xG
WTWa8w34yfLKV33j+Ri5UpnQjkB/4XxfuQMI+7IU1TFIpfXF6X2YgHDUtxLu0DOvQzwqGMhXbp7L
YghkHfuY8g87HVpPZ5ddaygMfOKsPGLRq8T3PLabYo906EADSrPEE6lkZ4c61/rwQx9s9BcM9N06
mLnjcIvCer9EWjtl14qiNy4MBHNgTTAPpTY6z7aQBzcEqmDl0bDaJIka2EUbxiL+eIf8d6euZOhv
rIYgMFrWvH5IEudD19oG6jA0fFEYbUP7CeA5qpb0PL38lwOjL70Ss99ajuKfTAY0OGzIs5jNTKyr
9Q5EHRS3ETa5RY21pd8l/9PwKPv6frB4Y/vy/ti74HgQfTh3pjLkgHsMHhQQMRxr2ScxTkKHOKvy
l/fXefOhrNVEDVUIsrSzjYR0Q50RGurj3OTNVyOA5oQsPVPy2hivROA37jzEFOjf4PSM8Nn55kBh
FA0f5CeOrr8MGEgZ7XgHRcy4KRbMnSrpGs8oXGe7YrGGK7Jyb4Re7hnkcylcme+cz7MqQOpWYs3V
UW9LzAxst2P/57G3lxBan4Y+u2af/UZUINqtu4Tsl+H8WaqtZsChVuHVR08X5udAuEUoqcLQISvy
hyRuWhExjwLK+f7XfOs50fADa0J5T0Rav/ZfRaTRt306W21zRFGh3eKQkEaNldehNUtA+qhL7/9x
Pb4nWHST8QI4bf7H6XrFDHupnQvjaDMavsMcQAJusZm8w/OFmCphil6bF15sWFZZzzotKJo2iFmd
LqnZPm12HCiOAiXVXVLM8jFPepwISiUBU7//fJeZEgNBhjagItGmRyLw7BYprL4G5m2Yx8yY5ZNX
tdNHf4LHtitLIEhIBjZOezMaBmzZQiswxGq9W9AC12SxLrbTOpckFNABI38gdTt9aIuxI3IJhnXE
3Ey/gX6qXrE9gnTgjxXmg84es7Lsmp3jBQKZXIkuD7QLxqGrWNjZw1fFVM8it80jPlLFa5aMCAai
EftxmKUJs0qp9oeuLNzo9H55rZouC5XwsCrDHhGf7RatgrlL1O/3P8nFFudH0ZRhRIsxIZ2Ssx9V
57nU9cGxjlpVpD9GmRYxrhZTYMI/jkV506Ud4I/317zcc6yJ5h16UqDLUDY6ff09xXpWK9c6NpXv
fc+w5vvQorYAfywxo/eXuoj76+OtvAHg+quw0vpT/jrBEBWX9QK1j6Oa7H6L3EpVhN2kXVMfe2tH
rb1bQiLJoX3eTRX+oNvtLByM0YrmnrG+/U2MuIVIYchfDrYfxWawrGtXwFsfD6lRsFAAGnASPnuR
rjarOucXHftBz93N4IxwD1OJLgvzde+LGgKkfd5/oW99u1VJjuyM2H8Bw+36ljGG6KwjNAT7XhOe
3e6LSaGPUY/+NR3Ky6/HxIQHI0sgOLHa6der8dTVyjyzjl1qmdoHD6UMK+o7qbs/33+qi7uUqglw
Bl+QUQ2inmenAGYqgJnFwazY0hEotvu1Hg/yWP+cEMt2lY/CeThZsDyQsPWKK5v0cvOwOnER0f41
Ezr3D6Zr2FTJ4DrHJjX+x9mZ7baNdO36ighwHk5JSbYkO44T23JyQqTTac7zzKvfT/nHBiJKEOEP
CPogAbpUxapVq9Z6B/ThpRK5r6Gq7tEQqjcBFEzJdcyp2t2e8+XmOR9VPV/cNKmiNFUlRpWn/nuI
4su+gA8FL0M1/ovhSa9cbtfWmCyWcEua7qDRdz5ejcrBgHuh+YZme7pNbTXcUkqM3MoMmkeESSov
9hFsxgKm+x9mylwpDqDYymUnttlfQSDuA/x0utl8Q78KB85UlyMvzOem3hYO4m7hFOCG8/nFFZ0t
anWktxcl9n60sFmsU/OtShP9Hhaav9U7rCw3QApN8LGJWf1ze8Rrm4gmo0xGSHePc3M+SWkCophg
0fXWlqZ96utRzXZjhP2OFwcq5GklK2jqtg1Kw2s8oOtDMyyoSYX9L/79r/UdmVFloHL1Bho/xCzJ
r/EurOke1rXS7HFoYuXB6K+5zYrodvYkheBAuUUUm9A4xn77fNhkmuw8xljxhKSHfG8g9TMCcyv+
2LTUWjdNYQIDFbY2iJUEKLKZn93PgAipQws6nw25cznrrm9liMdSeeqiQEWQqWlPSqR0W/7O90pU
vV+VetKOVlaHKyNfrLfgP1hgcmltsOBL6IJWjEaDEF91ioM4R6FB0bfV0Bd32hBFaLCUwSHK0nrl
0r6y2iCbwAYhxQjUdtluqMrShnTX1KewhrNTF0H1gCRgfYf8k73FzUnZYmpfbrEFrb7pQyutnOHL
1JHuuegOChtlXXz2869d5oHh5CidnUwUODoUHyTnjwkqd36StWnW7yySJWxTTUNqSF2iPL+X8Ds3
9wluoyvx+uIO5KfwxeExCQiBsVQ5LcdE5wMkzQnGFManwaxhNjlFv2JlMFYqTurFFSjGorkArIy6
HrDF82kHdYxUWaPXJ2iWpeMFpLXfp8HqlC2md81DPXVSsCWZ9dFaisMc8yahO1dh8kP5KYygRuqj
FDc4DaaU7ol9UEtwTgpwro0l66sWGpK/Q1bRREy6jNvZc7pijlz0WTv0tGDuW15YJPP3tIEy+smI
xdQouXDbgjES/tjnU5tTBChazAFOKrKpm7kQBmymU28izNv2bVd+Ia8rV6iwF5ceY9owN5Gd4RAR
O87HBBIJENMK2hNuoxZzFXbqI72keUYOT7bLz9eGxYACqS84C2DKF0EKbJFT+0bfntBq0U9lQ/OR
4C/tAkuWDhQMAbv0XRVvlXjOMy+0tQ51EeySP73UzJg2qGgGOHSaz6fdI+FRjHLZncA1hU/80h9d
GgV3vT5mW7mr1Xu/VdfAXBf3PYLlBqAO4jPS1sYS5zMGMdyxUe9OaYVSt1dwpsGQGAjMdJOsHwYr
s+80FWc/l5rT++35ftDczu8GUe3hrcUf7MuM5XdWywbKeZ+eqE6Hr0MiZ/f2WHeWV+VBDl24aqYd
NsJoYrVZODyMilP/DFvEq6Qa7a991ygdvLleKv4dUHp/ivGr2nXIuNwjYRy4Wvk1LHaypDr3Mby+
u6gD6r2SQVzGW2bAgwXwOCGeoHf+yZJJ7mscVdKTkUzxjxZu1kOLlJvq6shkbKVUSTdKR2MBTnDo
VrOm7m8v4ZWTAvOFngolCYDkS9aH0/pNEchFdiptLfxaoar2JZSwUMWsEA2joLRWakpLN3fQhshn
A5vlgyEzrC4/WZcmKWb1Sn6iiV4/NKqV3GOH0aN0Oc89bnF68eQ4QfhSqVbWuX4/yZKXI9v0nEBb
/ZIivPR9muuxQydOh248W9Ubpfp5A/be2aSG2W4ALErP9DCTzi2atEu80Zj9+1pTs+8aDDHPmmb0
SDON+y3KKv0hSUJeUreXVRVp7mJnivYfz1/YyPTIFkdxlBxkW0s1OzngkPGrwWIWCwGzLnK3NZrh
J1gpB939BEEd+nRasMVEOyn3gsOv7bBtsVsv68von2YupXdnDvV6BzFNN9yxpOYhgDJT5KYcswNw
HXSjLDU0H0s1zSXv9kyWjicfH4zPRB1F4GXobJ7v0IoeT11gCU7aE9X1VldjRBpLxE48laLx/WQ5
xbSBPG58oZcRi/tFsfbI1/ovAZbgz82gD780mebZBofqFNHTbDZ3qiylHiou/93+sYvTJASWddDJ
mHLBaQPysngCAAEHXFrp/gHQRLWjca9sqBYUKKBqULSaytr0KG7doUyCGGzfRtvbwy8O08fw1Dqg
IWNFAvN5sVSxnzaA/h0UO7UkvytyrHASJaPiYdshuXr4SZECqqQ0tTm3yAdR2CNHPP805exbdS7N
6WFCZsgEwzWo5jfMl21ZCCdbze8MpWRYh2m8Sn1eJKcfQwvuFtcsfUgeXMuhp8Qv2iBF1T+TvyBr
kUWeBgTjVUJ4LPZyvf8vkMNpZYGX2JCPYXn28LgDqaiADD8fNvNtk8brRA9flifN1YakuLOnPP4W
FkOOBhRMxjuztthsRqvaX5KshydX0nL4bdaobd/+3Fd/DQcDaAjoYlNe1qsNFWMpgRE/tI0UYoUy
Zv6271LtRZcQAnfxHlSFxpYzv9GfjYnpQ9nEHu7Sc/xEqbtdia2Lq/hjcWiQUyGi8Eoqsth+Zjl0
vZzJ2aHNhj+R2fTbOa9R4Sp8jaoRLSbXUtHmlEMVuazbSyHC2V/hTgwNIV1wJ6nAiSz2/Luk+PvJ
NaJ1BymktGuGSjG5RId/dG6X19tDfUjRL8eiSYBCBrVloN2LaSJLlXd9lxT4DoTZXtNSaPd52kTP
MOSK4qUZ6+JHIFtSuIOwCrrVK1sleJdaCsBHnYKEugECWBguAOXqz2D21munhYmyk1G5mL7f/rHX
1oXkl8I7+RF3rAhYf72Z02pu+yhpysMwKdNLUwVv8VR3j5pv+itx+upIpLykEDZvt2XKi+JxZUt5
UB4CSVZ3sxlYCOLyiNtmZTAku9vTurLTCDnMioMPAWiJUnIgaI6+ppQHTOgBFCNuN4x7nD6CL4NU
K6ho91r2HTkCHZmSObOHlY1+Za4YMlDYp6Btm5eFfTmeKaQl5aGtsvipCzPzazM3ww9FHrT7z86U
gRTyW24wgBBLgKFU1L3eTHl/IJNH/7jFWVTKJWNPOpE+SpIZPlLGf+3UYK3UvHgRgtkEJsqhcmDA
0BxektiqvJctH9FQpIXt6CHr2M+ueLKvLOVFHKe+C5OPuhnhVKhJnG/Q1o7MSJXr7jBbqbIdW0lF
/72e72Rpkry2rpv7MahOt9f04pYWrF86YDZ0OIzclh0Sk0e1VZpGeahVgOGe3abVtkCZ9UUecXpE
1qywvhZlbaAi7QfIhiV12v57+ydcmTbwM5hcvBKFJdriHmmQ2QxVOD57Wi8WEtlDiaW9Os/H2B4w
cCkoRblpl/cru+nyo5oUkizYKAp58AUxQc6T2BjQAjsUuNuHrtJLybPWIjJ/e3aXFxN7h4SNOjMF
Z0EsOv+qUlQCjcLY+xA6mNa8DlATkPkCvFK81bOjjO4UxREq3U6kSPvEVvN2N6BeFri2neZFe192
uPl+u/2jLr+6sJgSaHTgyA5qA+e/qQa72KuD1B/SjgoetcoKa3E9GfdEmVxzfWdM/vixP2xxsin3
Wov5yO0fcLn4/AABbRH0UMdavtGlDk3ezkiHgyIH2r/aJGmdK6X6/OkTRSkYIJ4oHQmwt0gS/w75
5lBPTWn1hx7xyx+plr5RzLG3AC3LB9hzw70Qd13NRMSGPbsU6bgCLCcHAdtCBWLxxaOyRQ7WVMfD
xK79ir1fWXp8DLlzlUpoUoKzHF4iq9WQJWxHkwRR8atdjhnZtEGMg9LmyHaNvhiRFAIg5L3CSyMd
DU8zhpjULmkaa5Mp0Cw9NFHRZoTJ7eNPgKO3TtrV4A9qWTVEuSQGLDVmrXJsFTn3seAc7T5zw9lP
n2DDhuX3xAayRz9gAqxt9W33Ejhmzv8KFbLyO6LCNXqqlDj1F90spO6JA2Xf59GUKD8VnB+cP3Ov
NDzqJA3eUBf1g/kgiGaKS3WrNt1eoRbPazKEDIsaZ8smk4r2hBZH+eaXnVMeKqPQfsFUaSBpZnk1
qS7xQck3aAWYhldWWBXS1+3Su3Is2/xEzin9yVGxdu6F1yZymSxL4cKERF6xz8b/wmJ0HvQcCzWX
vdfaaKxbs3PXgyCyvcBQ+gdnjNTaxaGkftXjKXlJeqr4eJj7DpYEfQOk2kemcrwrsPZ9kWBxsV7Y
K+jujGA+RjF4TYWnWR19FcSZHo9/kjgKK0rQlD7QtsQUYK/jM/UrbYwBjf/a0qRHpL377zGKsdUP
+rz9Vx9bdX/DC7JU3d6ag/mphA1QuZpaW8NXFUqI5FLhib77SNMlXmD6abLVq7Ky90rV4m9ZxRku
eE00hJi1GFFW/8ciIT1c0dXKvS62KexhvmD/9NO0K1aym+UrlOuQqCHQ6OQbsAaNRZ1kRqLXJLes
D7Y2yG+hjaW9G/mopLpxBoJMRcJ+8qQ409tHECSj6nso7IgNVnbyU2o4AdYlftuNGJRShd1lLbPf
x+GMCo9r8oRBUNrRynktEIu8d3Esxa+FMExLDBzl4npN7CigghE1BwtBsY2J/WzvZmpcIKLfdSBY
rfEbMn0FTll19qXBNhNOkqoc2qS2f4L/m9cgcBeZE8vo2Fz1XEAQYJzFvdcjhpO1qlmjTI8TfOzr
yFBO0oBuVaBMK5fdspYvvhnEMy46YUEH7mDxKIBBHJNd582B482H4v4ZBxQfQU/SYe+/Zgqy87XN
I9lKi+xbOFbhzk8BQ63snStzRhICMAaBnzfK8qnq8FDser/BVrCZzDscIPrHrG6ibaoVyspQFwUA
mheMZNE3IQ+HOnEe+1WQ0KQcg37IarV6TpMcz4M+mIgMaRFWiteXYfl++1a7yGSgovCuYJEBt1MP
WF43ZW61Q6VWB10Jjecizoo9cHDpUS2y+Y8kBUjnA8pd29fijXW2r01dePwJlKzAuC9RaXGfq7nT
TvoRRx5Ku4jAmz+hFPVo4Zow/PCEb4KdERlN7ZHcTv8MMfoym2lupUh4m8grd+7FupsIk1lg7oH9
8ShYEuPntG3Iqizj2NCl2c88WHZtqksbRe0kTx37NdS9OLaL6VPsp/BNjYna3rK6N/cmIIU61I91
bxhb7oPhd5yqtbKbcXUs6DA08XMQojr1mGcJAk6f/ORgG1l1DonIJuEfne8yfWrCUcFV5+gbHOIO
ITXEBurhWBsG4utI7GZfdaeQ5N3tYa8ssi00INHN4ZGPAMj5sEY1anbf2eoRZwzHyxQ7qt9SEsXf
aRjk8ltsomd4e8SLlFHIWwDMg9cgWpJLOOcUYqgrOb5ytKJJfbNLI98ps6LeoTKi/cbG0sHAB9sf
hJ119U6ntFeuwLCvfGe4VzSdYW4Sv5fcn2BowE2pmnKsoR68Z2OnfZdqeA6480n3STbK+9QMqsdS
Fmzm23O/iFoAyPi+aI9Ck6HGtjjXatdm/KWjHJOpnRoXi9T5Ra0dhMADFF1X+o+XoZrRgDOheMB4
AE0X6SMNyaGAm64cOaxCmldC1AEuuuqG5LibnLh2DxEs/1Ohi/8de0112I/qGH96uc9/xWLOeg+S
HgkP5VjVfnAyCpOQWVqzhkeNP84/kCXWvTILghpGWh4UK/fVtRVH7gHUO9J1oIcXazBlSO/nIys+
dj4dJOT9sZxRQQ7SxrCilc97ubOQxgQqCLxfPIKXKOwgMzPZrEz1GMpDoh072cbBpMiCPXaHZoTB
hN7+9qVkjh5Tv+jyle99eZSp0RkqEB0+Ni1ZcfD+eqNocTgV+JCaR2n2cYUKkEqfNlMXTU9WaUUb
GhfGihzA1REFbgVmgSBXLIKHbQydU1ArPWp5Vm5TDNAbV5Zz5bl0anPbS6r6+a/J+54SEzeykCEX
9+ZfU9Q7RBXQl7WOlQL/U5sHLdtmoJdlDJPaamWwK18TQjlcBlI8ijZLtXNTkg3c7i31mMBqfBq1
xPyOCv18UPu5chM5H5AjNJJoU5S+tfL0u9i1orkErpe8Bo/CiwLO0CN0X2czWmVFoDc7ORllMuNk
Lgt4migYruzbi+9IpZsdS0BAXBekxqL4KuNBRWojV8w0KYWNUrRHGCg5RkDF9ynqR59dWXCNhEGa
vDDGaeYvxjPrGL07bMiOhhFLu7LiZJZO1HohvcytUiTKKZHC6FVJe+35kwGYkckkNJgSwrNZX2wg
p5eM3lCn+tjGrfosm7P2lABT9GJsLkr39lgXSRxjgS4yiLwgjcBon2/WMCOyO5FeHzsd3yQjaJND
zW2Oo04PaEHhLeiqcbVWxb3yLcHZs38oGIMz0hajBhEUnDwY1WOTtUbgNUMkvdSV4XzvsVfYIuzU
rWyey2sGNA16L/RKCAVw4Bchdg4j25QA7BwlX0+/4Qnh179NObYUtqyZU+ZzzUiP33xDqP1k4I72
CAT5oUNdKipWFQ8vj47GEwh5El4ptN6XvwbPKY5WaE/HWi2snZwJJ9Rg+k3athZvLwtyEJppyFBL
Ju4KMPr5By7arAtrS5mPATWEbK/OJo/zXvarO3XIqeyifG4Pm1FDGqJCsqZ+kWfSGUxkCn2agB7F
Zfx6e8tdhCx+EeogsFSF9iWcxvNfVOopOGwsu47l2AZoDJlKk3p+xBPpiEMYEoLodNuRF4R51N7l
vLztl9s/4HLPEyiJWrQtQc1cYLanzJ4CmmXjUcehA7A8kBiPLkZq3s9VpOq7CJfp4SfUMG21mLB4
lXPpQZCjwc5L7aN7p53PnYDVGrwXgqcOSdr5mFp8AuuYdA1AfVfCrRF5mGwoguTX2OVJtw2CuYiR
8EsT57sSI3/ubErDaDG0YGqWshLRl5uFTyL0KYQ8JbgMdDEXt/MohkBFdngK2snRm4cxl3g4gvNq
G+veLiRUFmUtC3VK82NgKtvZp8CbunNlVcVeasMW3BwxY147vostw2qxZUiQiBgkDRdITH/OHTS/
HEw6KeRN7kAJu7kPgXPUm9pEgbCfjOnRUPB03ZX9pGaffHSK8SlufrziSccvpNcauqkK66I+VLZW
3mV8BpPLAJzx7z63gju17Md050xpkmRuqgx5uUe6S54QcPZHD+EbP12JZ+KM/PUM/PhBvE6QB+A6
VDnW5/soTxPJD6VYe0gxo7tvIbpMbojP2Nr1ID74+ThQk+iUYAhAFLm4dNPWmcwmBYtjpRLOhjji
jYmL9INleWmOh/W2z/LC9PJobjMXdAs4rGpswEnePrGLeMl0+Rmid0HF4YoZekcju9IKyX5IDOyu
3EziR7t1hRgCxGCYlSvDXW43hqN3AfySFiM00fPVdVIDJupo2g+dro47O5mUYq9LPqaxRZh4VRqN
G0tSzI3cIL608mWvjQ3tlv4mxRzU2MTV+Vf2GHVVVo59aj9IvPSRI6J0RR/KH9Q9kOdAuo959zlu
GE35d1idaDjdXulFbBQrDa4AxXXaCCR1y7YxXLC4n3iQPkgNknM6HJMNEcvYzRKuBfU0SfdNGK2l
A1fmDIkGCXT6nFwNS6UEhYBvJHLrPPAcj6tNqsW4cdJImjamHsXHoBkwQwL//azVg6KuHO5rM+a1
i1MNSEoqkxe5SI+2FsWmB45pubV6J72fYl97NGXl1ORhv6WCbu9ur/IHA+nsXEGrVOl8kkQIuc4l
NxVXoGCc52l6lJNAizdTrDf2P0AJlZfC0BHmDozeESJ8fW++5HIyBe9jXdKhpA8Tfc3s1PiOX2ua
fgO5po9eagSTYbnTaOXBqTU7vy7dWZ6VznPkcrrDMGVeYy4uT6ToTBMRhPjNB71PBKi/tmnd21Jh
t4r2gLFesZ2cWIk9zamdx06OJmnlPC4/EYUYWi08byBAsVjLpqKsZrOaUxI7Brg/bpUmxp5dKYaD
Gfczdsqx8q3rjbUyyEXoY2JkTEA9dNx0gLWcz3AM57TUJbBtnRUrgauWSmO90LtVOtmzYoRxXtoM
dBlNKX+k2ZUOIbJ2XiNYWCuY4uXxYNKCxiz6quwYDuj5LymcEWdE6vyPEzaEuHY70jxvykIZenMn
SdNwV1bW0NxPOR5nP1EbdjC0u71fPxrjf+9XQTxDAJusjZeCIICc/wQETnJsoSv5wUFbNNjwkcsA
yVXAzm7cVZa08YM5OcaTLAd76rbKaz1A96PbqzVw1oYCdzjNQ4Z/iL/UPiGgov9VWLOH/Jrj++j0
R2N3n/uVmj9h7GaOHgOazUsZhKG5TRUND17qR6H2nPnDbNyNYz++G6XSjXvL72TZi5u66+8CIyv6
baCHWui1qhw8NaT44Q7kdMtfpA7aGLY2gzRHa61X5YoGXWZvMBHMW5f3g6TjQotaIj+nGV9KXpxt
6dJQTJKNBB4f484ewHGz1YchVZ4BUY/7OnCC8UnRGhXZUyjL+mbAy9H6EQ/z/CKHINVcJcxg6Nz+
HhcHAk4ecfrjCUU11lpcEriFWiFSreED4tiysjPUvnoKKk360mCjuDGyrCruSSbXqqKLZxunj1gl
tqAOjQwmv9iofx16bQ6GrDFK58HWqtkrpKTZN7mA1efTaD4nGCZ+soPCiCR8VC5EABbyJ4utnzso
i6Bs5Tx0uWFvfPSln7vWGDZknJgT317Ui+yXwdDwxiaHySEguQwzyUh7rKnL8BGc26zcJ0YEeg3Q
tqy5M63NiZqcXNibKp5a4Y5p4bJttZOcbCIjDI/iFKcrJ/9ywflFIJ1oI4s1WFKAGt+m/Q157DG3
a+OfCWv7V57otNob4fCltNZae+EirIslIOzB1aZpCPXz/AuT7Y0RRMLgsTC09qgy7I6WZnQwh9FY
uXcvhkKiDTIZfEQhtstr5XyoLux93lmm+lCDYfzSqdH4RarqCAdVKC+3v+wylKNeRimOvgHPYJpx
y2y5n+qgA9BkHlMnqqRt21TOtm99w3Qnk+PtSmXr7JHeRUVZD8cfTj5ZX2//ArFuZ/GTlEooClNx
5eiYS37EONRdWdVp9yiHlllsUoT204egmrLp1+2BPtQclyOh2OaguydqgsbiC1YBzL8Em3qeQ6Db
vWbWrIdxwOFjU2a+9nUqEK9xq0kpQx5xyH94waBm0o57lxq4Cz3blF6UDsT3I2ZKCm+LtBvwcdQL
DMLt2KBHj5ms6by1vNfx1ALQ8uYHjtZbK4noxdZnxVBwRdGNoh/I5sU8lLruKM3C3KQ60h66xlKe
0DlSDj4CqP91tbSG0bkyHpebIK8QaWiiLraj0jdKreCY8tj1c+Glup/94qZSJzfRsq9ZWZgrIfxi
+1OJhvYgIEnwxkl8z7d/I8VGTzraPtozIphNZPrcNWYy/+Ip2r3c3hQX14UYi+sCRB9nm87p+Vjg
YJwYubH2Ua5q9VGJR2nn2LF/VIJK3TWdMf6nhuO08gEvBqUdDQ0BqA9hmzEXj6jBCuwBB2ZUJq1Z
sL7QCzTVIblTuhJ8HRAfy+uTIvl5e6oXB02MStaGOgqlJZrT51P1p0LF77uVH0tlBlEoGdH0A5Rh
uL89zMXXAzlFTsRuESZGBOjzYUp6ZDreGMqjVds42Kq5nh3JX81ndbCU7e2xLnYmY4kNyWlmVtTw
zseCejfKEcbEj2Ok5wfOgLrDD2Y+GBFKTXgC5eXb7QGvTU7UDLEKAUXGw+x8wFKOqIPFPb7YSHDJ
LrsXZfkZoNUe+ZVhbZ984IPPIhZPem4CrngWCETk4qRDsoUEOBnJl9kPdHsT15SHN6MTd7R7Ffi+
c1VpDmrRRv1WlGbyDgAIVeMAwQrDLRyMQlANdjAoCcb2mwZSqfQyE0qVDP18cKmzWdJPjAisBioM
FlC/mzFjK061lfY/Sdz8LN+lXYk/c5922duQDPa3etTIEeVsAu+PFXdUngDFSrhK3F7nD62p85mr
hsDwC94Iq71M7H3UNsAzBMqjmZhy4/CGqO0Zjyqea9M20EI7OhpYET1RawvwxgwC/WuslVjQxzq5
Px3SJusOELFLdZ9Eo02pKTas0c2ypIGGjjaYgxmGqiZvxYBeXL6t6aIPD1mKVkXjTUgN17CpI7Xo
vhUNy/eDTFiJNn7TjtJKtFsEgw8qD+kLGQWHhoinnm+pHu0wFErr8mSmivQ+FVn/BdlU3N8BIm1D
v0nuS8PPVtZ3WfT/v1GJAVQ0YX3R8DwfdVQTlABDozjRskn3IwnyfY9z9VHoBDzIWj6/JRRC8SGT
jcMYpJkXTRhq3/7IV2YuLhXoKqCOeDktYm87ZnIhQ4E81SDqXGQp0Ucc7PSH1pXjF02b2g3Xkb/S
8xSJ+F8bS0ycxzJ/KNtR314CJhQ95VFbac2pL8x6O9DDhgJVTPswVF/DqZv3BgaZbp5N/UrQF6Hh
fGAGhA4JFwqyDPM+X3EHT+xOaYrhxOIO+7bRgj3RS9qOpfwrK+1mJQxfzlNU50QXRaWR4iz7KGDf
iUr52J+cAXirZcJ0qSZ73BRWqG0CLY2fGwyPnwenWyvTLR8LLDG5CYNzfKkQUJY8nylEACUdo3Y6
lb7THzocxKkJ6g5NulR5lX052ZVpksG8qUgzY8meNg0kqftRUtfeLYtw/X+/hCQJKQiqMVT9z39J
OM5VVgztePLHSf3TknDcG1odn5qqMlY+7zK7/BhLqBLw6ERmlFTifKykjyQzNZrp5PSjw5s8mme4
jj2qiF4yW3bopiUoR5pmeeS4kVHO/3S9gqlE29Pg2IeFE76SZTmZ1/lx9aSV6C5uonLUpEOSDdlP
w0BT0Y1VJdddPmkbeEPnG6+3T+S19UK1hw69KGwDij+fg21PFQUBYzyxpnT2phLMCbasU3mHKla9
ko9cHghLiODz8BCNHwq754OFfVXMLTTNk2VFPmIvtZ9s52zGw7K3WqxyKtUe1ggc4pCdH0KeOVwo
pCgfKITFITSCPgUT2imnDDdBT9WkfsNTMZhceZLtY1iHyl1eoZnZJuocUBdJxpXXzpVJA7Sggi1W
GLG6xY2eIltnom6rngYeF9tYNYuHLJtkdyhl878oKvpvt7/oZYylvck7AdUXPugFA0n162oO0Q45
Sa3tb00rybyGQbemUjs7KSiDjR0i93570KuT/EAHAPwzaRicf1meCgglA4E4lZBT7/xcSfdZl7Vf
jLkttznbaeXsXW5bABCiZcnOxUzg4iJpHSmdIeyeAvpM77CO2sbVgk55nsbeUD73Yuacs2FFi1Rs
W4FvXExunrU6TxrtZOW1EsLKcCiFDUgN1C5xnzp50fKMDPQhrrZYG1hfs0iyPu0R41CNIDtCUhGc
AKfo/EfQqyxRDdLME7gPJXJ1VNzvJuCYnhEU8uR2TYaEg7Eq4XBxqTCsDaeK8rwQBFk+ITIJiVMD
jsgpn+EZmLyL6YBikriJY8k4WYhfHa1Gne5sfBfvP7mnHDEqpXVQjqTDyzcTJ1qSQm02TqhRxz8x
t4sPzuRbz3qp5tshwo7ofxgP9A76fFTYqRecr7A9jfbEJW6c9FjPCdsW7R/wHnH0xe6L8K7GTnVl
hhdHlRmSlJCQUz8E2bhIh5DTgf7BWT2NkjS85mUBHxWvgJ2k1DR+wrx/rYGhrVHJr4yKyoHgQeJK
QvVFnOW/CpdJNg8pMGDpNEXWqxMGvlcoSrfJxANfmA39yeS2WYMqXxxYQjDvNrrWuE4Qj8W//zUo
ZfoU20JVOsGHyH6Vrck9qFXla99b1uvt73i5ZcVQ1EhFyY5AuIhFdiLrvJoG6eSbkXwsh7C808ZQ
f681HKQGXedx0/Y84pD6W8P1Xx2a1jBIN6HasyTpF33ZKWMUBu8a2oPTtzRq9G+OkeElm0LCqRCU
kYyd4mRQXvIB5s9KoLqIwqIK/oEbJViJ2+Z8kacqFrzaOnzX47L4z86n7jCOVvUM6VU2SL7sNV+T
qwOCV4VEKErgS4VJfXSkwSnV8H0Mgyx0exX1D9g6PxCzzF1JTo2VA3NlFwkpS0aigAybY5GtpG2t
ZXOgOaepjIKGvIlkwpM63N/cTCcEraznteGwJ0E/8gNUuCxU9ia2jZNm+bQ+tWRrVPQvXVn15Xu1
HtLqs1coZonU2qjvcTovUQxpaePR6c80N9EfVu67sdd3bYuIqGegfWJszKas9rdPypX5MSQPI1Ix
gYNVz/dLmZglCWwUvJdGB2deC3vpe50W4wgCqfr39lhXtgoqlNAV8KyjFrWkf4Q0vDULOYT3OnHK
DU3E5AmkWXLXTm28A2P9538YjnWkbKrz4Fz2SiTI/cZE2H6vujlGGTJu9YMa1+0uUIxZggcHB+Z/
GVHYyQLNoE60OHwIJ3a1Eqfhe6oWSevVQRb1hybOLXVTz3mc4PWS4K1ze9BrX5A6rXjusLrcludf
sA91aU5oOZ6kOJXkxwp3zdzD72tqdzB/jbUr+crVQXD7QB2hcHCBTQDy2YSZk4XvmOfSRaQ/IuW7
2umkuzkeq/IRxaXHBEeSFV7J5SxVTgXXMmf/w8zsfJZKVke8nrPo3a5VvAbAuBpeUY/c1Mq0dgyv
jkXsBsdL2e+i9K0WSoLnUBW9B3mo7gEpazvg6N0j4hXFyom/PhR8BpnBECZYRLO6tfVJK2umhZp2
sRkLWd1iq2A+O7LffD6WsYaE6v8/mLi6/rqA5aG0pUq2w/cyHobKLax+at1ANWPp3o7ztYL+5UZh
NLqHwhuB5GbJZ68lpXMkjamVTq9PXhfYCP5kOHljWW4XX2bEQ4454eLls8fhA0ZJlBGAnQtenVIF
oWjZRu9UbKN7Je2cdxCNMIFCqVhzSL/y9Sh48NKCOU91Z3k5lCYEviFUo/eOab06pQb0xLeEDEOR
6p997nAnUAsmeBJZRC3//ONV6jRm9TCH71Om6Q8YSUmPaTuo3jA1ay+5a9MC/WPxzBA2O0tVbBRs
UpSDpPB9DseMs9Y0OubY3dAEHheDFa4EsMtrQShuwb9AcBZpuuVGidmXnWom8XuN/sJXcyheh9CU
4Hp0yks0dN232xvkMkE7H26R409mERpoGYTv+TCDIAJRmHH5DIPz027M6skJ4BC9NEMJlyvhB21v
j74y2eWLRopw1XOaIH43+6inHqD2rk/29FUa6hl3Az1b2TbXxiNscsNz8inein//68znvg8Jkvvv
3ant4Zg4sfQ9sK0et8HJ+FVT+l+rvl0dENoOhDzRMFkSAItWLXKuj+i9nxz/uzyq+WNhBqXX2nO6
B2zdfY6phKYXZHB4afSdUCABRX4+QUfvtKoHkveuU1DW3AYeuvzYTWE1bPNOzed7p6tk6zhE4xx7
9OfWJJOvzRetHSHQDJgcYOj5+L1ktYFPn/7dLvWB5mVJ/jRZ1SnL5eJfVmOtc3DtcKIwJTDJCsMu
CY9pKkVa2PjRe1rW/bd06Kh1aKAC92Yw52tCs1cHwx+KNaaKDeX7fHL0SXvIV3L4Xkh+0z3VbV/t
1aKcyi8joMSVIv1lCRlIMwwoaHZcGpTEFnsVjwNlANoav2f0pXx6zujxeeMYGYCRnLl10T9Jf9qA
eTw1HBr+Nhsit1OV5GHkIbaSGF+5vgQtC/oZOOtLRak8z9O+T0sOjlKYxpMWOCNNttB3doPPzkYx
pAuje0prwKBuh4hLcxTWQbCkgbapQvFUfJW/zqzfZpGWdm3yHueqH28qv51eddOvPbNJHN3Vifv8
V5koLzdRUZ7yofp/nJ3XjttI166viABzOKVSZ7ntHqvtE8Iee8hizunq/6e8gQ2LEkT0hwGMSUCp
ihVWeENO7NBa3ss0d/1zq5drQH35oc9KqPwk0LMcXCII2WA4/0lGmTkwpoL4Pc+sbNr0MWUw3+Rg
H27P/cppwhTUocVD7k2pYDFOOKKQYIE0fNfNciRBVxGOn+cmRQ9lgkXdVY3zenvEK88BtyKJB10h
E/m2RcyuJzzv6MVn72mYBY/TRKsUQ9YZ4YdAn3+JylM+N4HWQORynRXzwiuTlSBCLmfOsmzSny9q
Ykd5Ms5ocRp9/l41ajttNFtUWPspORJa9urdfOUrIh1IGVrqX9HjW3Tpe7WnQQqg912Ps27YFRVE
Uh8RDrtd2cJXZoYEGSUBRFBJ+JZJ+phqIejEMnsvE1MN/QQ04tashYQ5WhVuonazxve/dnlAwKbE
BIYELOCS+NfFhlUj8pW91yLQ97VDP3hqZv031cXwoTVzcUfxrd3QSTatjezLAb+c432sKdM/t3fU
lZvDpcZP/ERWDWBgcXz7Sg/niW/7HtW6p1AqjeONQJcP5EDjvAvVwTPRSNTd7VGXSw4cFsohNye5
rgqbdXFy0BrvHKql06nqtfJ+KMz6IRYdd2c59L+dxAs/qrguB0RJgh4bdxSB0GLAue55i5gpfTXD
fRzjsL0vhrkeffot3ZM2euKDkb0ckExe9k9kHrhU8ACYFmb4/egnA7Ht/C5ChOE3MkJKs22Sea2z
Jz/S3xeeHIy+HtEfBWiwrnK5/7qDUyqDNQZ36imYkzTeUkjNms+K54TR1qjydF65ha59PenKJNM8
OsbLkDvIC0IqV5tPUdq42h6jxCx9QiDD+Op0nrsNE2Nst7c3jPw+yxny1lL0QUKLp33x/ao+0rwx
x/kEQt/sRzZtjVq18sehJ0XcFDMpPDp82TfKNvOhEx761rd/wPKcyCVGxIDyswyciC/Ol7iyyrLs
y1g7wf6wMl/vdONzZtGMU0LP/NkrXfypN730y+1Rl3fg/xuVvBQ6iWymLE5nOHdWP7eTdlKrSsv9
MifX8nFOMVeW98oXNdEMkFko8cwFI2nKYDCIUqin2RnM5mC1Td1vO+TTxUHEuvrW64P9UYcJ5iab
F1IDk7IFuhjnK6q0GW7RXqGfMh2jhT02iLThfUx+RPzQBVT4fMpyhfLt9opewEoYlvUEcYCbNmtq
LOoKxox4udENxilu5uJTpJrZVkXgKUdWthr42wiEuAlrr5/MaFePAzw/vbZXoscrB5bm+J9yv6Tq
LHdTbDRal1SdSV3YSetN49rBvRrR0PKt1F7jXi+DBjlj4NcujUBwtLj4nC80/kVjhVGtcUqCafYe
VE2ptiX03dZLarT7LI/aTWM4xVPlOWtFxisbmAuCEwO8A3T2UjhIlJlX0qg2T/1kdNkWBH5s7rw2
XFMyu7KBebuhGf5Ri8eF4HyOeapXZC+GCVjIqj0cDuLogCdtYL4P0xx/oz9WeXe3d9LVZZXUNlrX
3PRLPH2dKPTCRcDUhiGcDk1YgsJsodWYfmAYylM7e6m27UczeE+HeQ3CcuVCRNNKYpKpxNFeWNxH
EJByug4j7wuioD9KYFv1YcwzPdmj6z88jMqQT/dN7w2frTYkGYgthHc+/oqjGErGQdWRK3GZcEGd
KXuQodoJNkWcPE4KNBsfNbjSO2bQ/bWnXHfRSry97FcnTq0ObQZ01eBxnX9pEcKXQZpUP5V1pCcv
SjBm20bFxnZnpP3gbEIhZhkA54W1tfifJU8k0t5v/4hr243Gx///Efr5j1B05MxmrdRPlaq1RxBV
2beM8sjOzq0GX4TMWJn0ldeHW4L4RYo2EDIu3oHKQQcvxHbrpCsgMXiV0x7duUl/i1uahLspDadf
2ejZwcq7cG1cnhOiY2r2oPwXQX87pa2r9Ylxioq6+REhjhw8R5mqKHsBDjPbB1Psftclh+vj68sj
Ty5vgPwjQlys79AAVS9N40SJudlBlfX2AejG1NftWexma1yzH7o2UYddLDP6P4YE5wMimU6Hrm7M
k1tozVPiDf1z4RQxrJUqcTFIzvMIsD1lqzXft6sDo+IAwFCqqS5DtwQH4typC+OkDIW2FzhP+sOQ
1M+eOsAKLkVQ4CM66VH6P3xZQAoIQVG7QHxkcYwyc+w1M6yNk10Yzcs4dePnPuvp9+hVhRIITdkR
4Vi0edfoHNeePmAwMoPk9gJQer7SWhUVYhAq4BQDSOcWdzu3Paij2QzAlOty+F/mKZUjwPqR4aiL
k2O1aTiA9jFPdhelp6RU5k8wN93Az/W55KzWkbErItpQh9s7+Oo0uZgpEdPZvhCJmPUkKsBp8jq4
EaxXbZrpPwnh5cg1pJRxNreHu7aNUEUgjOIlB78pb82/M4DcnEarzsyTKswXRXHxtgYuvGeJm31q
zPOxMJTp2+0xr02RLJbCE5J1hOWLMbVQqYOuJ5Ly1LH+x1CqWd2DT0v3FOKaNRb/9cGAJ3lkjJIl
cD5BNAFx3e0dtk2lOL9xjdLTzTz0IEXNSW3H/e2pyZ++SDdkfgM0jNID+L/F6QgDTMI1u7FPEFeD
R73simxbjMVzVdfvShmnB41b0X1A+lf3syAoV4a/8jW5iUDW88JRBl8qHYMfwsDIKexTM42jfVD6
wA7RQTSHU52Pc32H0gfENTMT05o9+5WJs2dxOwaIh+DSskkUxINjw19nZMscpPSvsQ1iXbR+Wwb/
EWTYsR+GOhWuYSzwpBgLYaofP7FSj5YqJgBIspHFtorRui/MTHVOBfzPQ59puBQqI72NyLNm5GK5
Kva0UddEGa486XSqpPAkkQW9ncWwmkujD3VP51QNhip2lWUkva9V3n9KHHa6X9qDsfKVr621RG/J
ix9fgiWHbjJmlc8snFOnDGHXbdIxjn6WXZxFW7XvAmVv5FOjHDxzLnBarh39rebfrIlEXJs3lWwJ
FJTAxOVDMOr6pE7IJZ3iOqv9uR1sX6nGqPatOPiMH3K0Rke+trn/HnARO2GT0yrpFNgntVOKeNeC
GfksRk/t7wLQJlsXSdPc1+JQqXa3D/WVK4QEnkYhKEPQtd6ioFjrzTimecUXzqOyxCq7QbeuA+qw
McO2WyF/yghlcYMAnqWlDN5TEkQW95Whj+hVm4F1CpPaDHzspYXp524/rtQlrk2KBAvgGIKYwEcW
NxXix8i+wOQ+4fRZzQgvoH34Go0lLkBiNKb69PE1lNgNFLWkgP9yt5hqCudmNqxTMaFE+yAi12k2
QWnT+Iyr3F3Rm7uSYslSC2QInjUAVItFdMwwVrnqrZOdwxXi+QTVpA+t+iXPMucfy+vUYzbV+Wd0
BceVW+jq0KDtoW1R8LkQjbHzlPrAYJunkTcXJLuhNvdmYubxvQ7gqH7QkdiCUh5N4pfCP39QoeGP
VSIwd0Ra+QN/aXmI/nrP8Zjom6RtnZMRIUsd9X38Xe0rczNVTr2C9748j4CpMN9g+/DcEBKeD6Vj
wjGYQtNPgRrWw0YpmvIXajT2tE9Tw+p2rirgSqtVTjf29ma6vHp0aj+sMEQ8Htvl53WVsWsHEolT
ntvhFlG4MNsiLmbqX6Q9xN1stVH/3+0hL48LQ6JHxKmUiiXL0qVmZFU4WD0Y3SrrnkLFFNmmIofd
qIqI1rrLl3cACGzc15F8BVVyESCp3gwtPhX2Se8L8a/mTFqzD1OvWhNYuraOyFygfiLxagS6519w
1FvNDpFxP1nuXOf7JHHEvI0nR7EOtlE428QOxjURlCu7BrgLxVAgnFITWp6fvzao2zl2YyW1d6Lj
alT7pipoSsVVbEukThM8lm7v/ob3W62VKi9fTbJgyi2kw9I+ZqlyxSJO9HTBjAZFYXkbtMzDvaC7
KfZuExo/ssadt9OgzWKjqFFnblFfTdZqEFcW/O/fsGxNVXqDIHYYivfcUpNj2LQi3iUlFqpbt0PD
3CTYDz58FcrkH2y7LLzjPbH4xu7gtl2P+tg7T84cPWID1BubSniJ4dv4kqPFF5e1H09Z+zWI227l
2r+8DeXoSG2YyDlQgJAL8tfXFhOZc0GF410PLO1tohAQbAgn7Le6NcHcjHn8iRC1QIY/M1Yu4isn
ltNKhETxn1TKXlxPRtXYaWraymmkGvNoKvCts8RRvrTggQ63L4drn1WaYhEhwPe/EI1JIV7O+ZiE
76iz1D66J+EnLw6mbTenX/TRs95uD3flCNmyoSBlOeDQLm2lwcGo+EwlyinNI5xaUfwZp13G4oud
iQf6GPr1BBYtdEZ7pZd75WKSrHWGRUyR3HgRgjVdiEqjHUTv1Nkne5/0Q+gcWkdY/8OCUvxFopIs
mPKK/B1/bZveKOOiiizxruF4e+CRGVGlhKqVunPfHISlUGK/vabXPiFPCr0wuqtS8OZ8xDrrhReP
hnhvIS0OewFAID94U21Fd7AInPo+Qx349faY174jvSECePq5pC2Lw5ElAYr0JkhhvUWuYZjVcZMp
GF5YReu92p1V7xozW/MXvnYsqP1SHWN16csvBlVm6CV65YbvESzY0Y+5De91YWSvTQ1l8fYEr46F
pTvJPgA76uznixpTn1NAFYGaT4fqk5qo5SZAS8bbFt2g5it75treJOzi68H5ADW/qA/lDnqJDpJC
74neZj9ULSnCQ5uKKt9+fFKgRIjRWT3YB4sHrInmujGSzDulwun3OIA5wcZo29C4t6a5cd4+Phpb
g1YBZraEzYt9aVjIJmiK6lEOGlTEOhvpxmu2ai52TWxEv26Pdm0NSWZpsDM1ACHyv/917sagdKKU
SONk0d5/QZcJCBCgqDrZ3R7n2rPAQ/wHcMW1uZTdkPQtN+nS4ETXw8ruvNARzzRK3OdZA8aKBJqb
9yChkBr8EZLh1SvDXwsFqI6QtlK1ReZ9saiq2rsQYyrllMyem/mKgXUdBPvisWh6iOmjV+1ZYnHA
7iRpdlne5P/cnv+1ky/F9tinUnfkomYQRkkZxNzgUVcGzwG8tueEnOUpt+aU5oNNV6jOjJXTeKWD
iRkEMElEJaB6IC10/nXNXMN5NRDeSQunOnkuijrwG4w8jQNGLib+gXmQha6PvJquP9Ivy14CC5Po
9xwZiN+3F0CTp/E8zaVEBqqY/IF0kDLg+W8JKbv2pVcEpyzFPsWvWe47SPNlgCCD1j6ovRceQi1p
sVidrIMCJjjbkJZqu4Cu2bRJnSrZVla+xru59gxg1sRpw+UNbNbiEgkb3ZrpAQZQqorM3I5NWg33
ZaIKKN5T2N0pGMLe316Kq0NyxLGOZifQEjxfCfR5u1AvTOc0tjPCaopRtc/8vMHdGeZoEJpFmfX1
9pB/OCiL1Qe28wd6B3yVXOp8zBKRjDwbOhvX89LVTpHqYVzMzlC0PUXmuvHhWOiGX8RKVm+iqA9R
AjXUb8k8Bq+Bp6LQmxRRfu9VwZi/G0qHocvtX3jlguBnSWIbOTwxwOKVEk7hBYYVBvRxyrjyvSnr
vM1EHn1qe12JB7/UrWxnGalrfbLKxljL4q98FCm+RQkGkQECwsU+GOcpcRv8zN+nsbGeKb93W7t2
840ZkzpotjWtwSEXE4b8SbVfxqpsALRulzcCojkNCAaUFKckqr6YsV2pfqKo2l3lgXjdpxU59l3g
SKFkOCL2vL+93vLG+2tDyOFptyOxi6wjYjNLADXeVG5ITBc8IwRVYEWnd8Gw6aWzBw1jDFduj3Y5
Wa482XGXSETZCz3ffpXmSC+eQn8uC5Fvpi6Ndo4ZZXtPicWd5SbFvcetsIU1Va9kQ8s7kIn+KY4Q
+hgMjZrP+dB2NzVhF836s92G8WM9VoK6TGRv2tgzHB8kR7Yty1Z/bivVuLMnt/Vxn2jWqjSL7cWv
kHUp/gI8A59pefvlkRqbXdybTwEGG8emQ7IiEMR7QVJMGx3TsDVm9+LBgSdKlVZiTSUQSoeDcD7t
3iO5LqaWVzZL5t9VHX8bpGtvMpKPZWlrbuI5du9uf+WLPSUPEDhXYiWAeii/n48pWlcJwXDHz0Oh
iMewG+2fXmd/F56XrdRML5ZTAjjkxCBPsbTLhtJkBKZaD2ryPCdFjPGyFpTV1siHyUboJuy+Qwpt
1w7stdkZkjdCdCsfMfnf/wqVurJvato9yXMat/n9HHYKFkADGDPs28K3j6+k5IXBTIfdACzwfKw+
cpsmiu3keQyQnXJDTfthgNP4aeSiXwvNrs0Lug9ivxRp+HaLs1kwehaaWsLZLFEfqi0aOa7a3QMh
jVeyyWufjVgdzTpuH4l2PJ+WGfW8AUGWcumUctt36rMY4vhgxZit7OJQa9f8nC+PAbcNNw5jUj3U
lrbBhhETaTZ8NEGZ9qslYverG7hNgFde3HL6ixl5A6BVa2pXl9cOO5QjCOCf8jfAG7kUf+2WSU2p
iboOX9Drox+5lZi7Pm2AJeOm1+7LaXK+24qniU0Wm/N3eg3jVx3H693tfbSIe7kF+BVgbmjRUREC
SHb+K7rUsvppFix4p46fVFbeiqpfSTj26n3tFrVP6jQbWwxwwg1CqWuCzxffG9AcZXlZ9cMu/aKP
MjuwqN10mI5mmxb9IwqrZrsDzBZXFpKxahpy4/dW4K7EEksvP5lc05tEjY5RAaT8AVX/tfhtKyqz
BqVxdBJRubafV0ryxTAqBJI2VV32RU+QFeHX0lIk/KxJn7bHIrCgZdhKZmubKXDjXxhNFq3f98Xg
WT6wS2d4cDIrnZ6cQOimT72k+3n7ay1jZH73nwQJpi1IFmBSiwrW4JTIRPdV9yJwEN0W09RhmxD1
hU/sZbibosE30WmU4DHyNOWLSArvEHt62W4GDFPUjWoW0VsbtOHKLlpGj3C2NWq3tHEI0EAFuovN
THndCwql7196MXX4duZpGm3SVrGPYSnadtebbf0PQmZRM/nuiO1nW9pmQzBdu/EGlFc5viYWHM2N
KnQvPmpjrGgrN+bFTpdVRzgtQK3AqEOmPd/poujMQm3j5EWdxtLdRIaO2GVnxS9Zg5H0toiHxtx7
Qedi3+4GdXOwEQxbQ6xc3DY2MQ4WkkhfgNknrT7/Ea5VDAgV1O2LnQHJ6aBQ/rTiSm12rpdTDC2S
fpubzny6vW0up07hDCVQGm1gEC7cHFqrq+tesdsXkFfdfqyC/t6e4tH2W0T8HaFvCiuLt8pUuq+l
7fQrd/qV0WmRQJ0BI0twsyRwFoE9jJ3qdS+hpyJb2w5qt7cca9APlNTU8AdM9fYTiWFJa6xPR6mc
ha7uSmHt4qL5Ax0FHSsRCc5FD64IKcLzArQvumIHe1eJyCA0d/rlNlqwqXSl/nZ7ya+MJ92tQB+g
CATcbXEgaodCL9Wv+NiQyof+ONWm2Hh5Un7SsrT4bSMLlBxuD3l5OfBC0/niDBJBMstF/DG5cYGa
fJcfQ8Jc15+KYAoVn6BSMdB46wLstG0jqjl2ZWaqu2xU7G5P6FuXhd+B6/pq6dAyn4ykMwSmqmYV
qePKRSF/wllSQbucKgc4QBDE4PrlXvnr3p2KIfL0ahBHvZmy7GVsphD4VN0FXxNEy9Zg4Zc7D+ki
VpmHhf1HufF8NIaPrXGoyqPn5BNO08oQ8Sd9dFhcX6rW/YbAseEj/WA/TJVQ1wQK/njQL2ZLa4nM
jWMHo23ZlKzjrI5hn0YgpkR8TPrRMDaQzgvxabSDCvjjaE7d1whAR751uiQuX6I+MVO/4nL/1tTJ
FCBlZ7lfudDqcNPNgRdikUY6tk/VjAykmSYLWLBb0iorxxhbXcsp9PHgJnpBu8HKiUJnUAV+oxaG
+ZKzz59R2IxfMw+Wut8Jkb9CT9W9Q2UNXb11RjGP26ZCxmAXFEaahWAAGlwzoUXTOG8C5UtcCD1+
jUKn/RngfzG/2UYMSjkMPXbOjL4E90iV6G+p4gRfMdPyjAd7Hqd456ROkP4Gm9KUjwmFe+OfXKgQ
vzwjrY2tFZlhsIW21FcPWWumA51HmfiAdajKPQxwa3wo4X06D0bW5C+j0ZRiY43O3NwrOAEb930c
T/WRLQTycexnCoZD4aVAfJSwcWCLqmWk7G+ftyu7i3QVFUua6oBLL8JiFcfLKI/F0Wrb4WGqi/FN
x8HvKaCOyekzm+q3klTWhJCpJjK2WbpWCb78BVBmwNmQwvELQOud72+q5x2nmygGndLuc62k0VsU
Ze22dlRopE2K9ZpQVPPFFGWwB5q7Bq+6HJ9TDKYClQN2kbfkdKe1MyN+rgcUBYE97uPCA8PmIZqV
bnQ3kZQor55t8z12u+q5Q5Ap3Xr0VJOVl/1Pxfv8nJFwccfyOyQtYdlDTS17mgtPF0eRz7Pj40sq
1C9ubTRPw9A3rq/pWfbEu+y859i/PiDSkb5D7w3dzzOPv31K47KM37SAhs43K0VM/TFOG8Vac6+4
fBNckjWp9EzUSQNycR01FbosiDNURw1npYdJj2G2RhlPk69QT1MQVFOLf2/v0SU7kMDMpeVJS4KS
Ngyy5Zgiw5fI8/r82DezNuwUdcjfhNvk9a7oJYM3jSyMxf1Ea0T8zxx5RrbRc2V4HrS4wvRSMcLE
+nb7N/158M8+lwwTWQPKzpKhv6z1WHOOiMOQaZ/qok69lzKIuvbTRBKvP4Vq3Azbvok8209z04te
J2u0lGcnKScspdSil3jiOErfENwrho3a9viN6JXSJru+nvLkK6YXQ3los2nw3saym8Jdgbj6S40M
1PgZxdNs3JeBEaorQc4f/cbFpGgboBTHu8YfywffqLrE7XLT+IQ9+nyvTuH8r9sVufHF0YPwYLSV
F59EVXEuvWgQ3oOHAkF6b7ZdezLsqki3EUaGT7aZmuapTqPqyRkoVxwwpOuUJy1P+uwfzxJi+pw5
lDs3de5kpzTQRb9SolmSsCXuCwYGB4rSEC/kkhQR2UMeO1naHdUGdTvIokaBaKxaFOHnfmgc4Wez
4kV3mbAGLNrTrvJbIHhf5tAMjV1CC4P/e7TbciVlu7hr+C3IXmPACNJGOk+c33Uiivsuz/rxmGeF
o92hjhe+zKIqHgKoFZskT7NvVWAIiLZOP77NgytWQpeL08sPYGwA2JRlLy+ZPogLfXC88Wh2WDL6
OLCYvzK7FtZm0IArqG20hje/LBHQdZPFMhB5wDQQADqfsxHRbTYxRDqqEON/qkP/MM1hvJd+JH5M
Wu75o5sgraY5QfGpIdF9pnSyBuO9zJXlr6DkLUuFNKe8xcqPo14ZLUnJEfIVurpdVZntVslH/UGB
lhRueiXXxnu1R466QHcqfzRGNxaz31eZMUopETiHozIb8bNlt725VYYGrrfmpdTsB6uBJ2ZN2prZ
6+XFx6+mjgoXloyZC3ARDGuwPkC5TJRSmxKb0FTvf/J+ZPOu6PT5JWjnfx1+ZAI8tnZ2SqMg/BUP
+atS2MoH4cCcKNDHaBwRdQOJQ4n1/DOawgy7MpELWJrOPordXyb6GG8qBsIvSdqU3kdr6Yz3R00c
wgv8zWVNZxaSzNW605HrvEbRv5k/lY1rHlyhh1+ibrb8efQ4H05XW++37/aL/FaC+CW7FRQyVbU/
O/qv+J6SfU0Zu7ePc9O3X/sgaQT64qHm7AJ61p+MJv1PwND8envUy6NJpkWdl9YBo0MjO19gzDtH
r2ws5+jCl+p94HfJvnfs+VvWNvFzV4n/bo93kcVQPiCil3w9qca/BMo2Tl83gxJZx3kGDJJV+vjW
tXW3kZ70H772zodaTG22k1pxi9g62nmGp54b1fi9qMBBtlEVDXtEAMUh8bJ0NxpjfEQLYI3xeRlc
YT1LmZC6PQA9AphFySIsUK+O6fAdR0QUk3szK8vmrg7qOfE7r6rvUHgGemPHbvZv3g6FRcyAT8B9
2lbmS0/n6Kcx9/FrhRdVt8F4VezzJJrWuieX+86QCD5U00mAcayRO+SvfadA/R8JQvVjqQwIqatj
t1XtenhDsgT9Ml2Z00NAJ7f4aJcBByspsydFo6jHLXsotmeMdUyEfsTxWN0ErlNumsh0XgsqrXcU
GsL72xvvD0n7LMpAcgBFWlBlWLPLPuT5PL1GjGYJd+U4ca9qh4SwwvCDJLU1v1QBuzxErYqktKva
473WDQBv27DxFF5kaCCbHga/somFFfQHbKK1I1nUODwZc6dgZjWZ6u9SF+50cNq8ves0dQpAjBVV
4lfu6BTZJtDVeFvoRurtwAwN1qFrNfy3dJH0GnUk0018PcsnyWNx5nDb6IqVvFqdZR7QFOgQnlKV
4QsFwTr/Dn5V/2oas8LNILlIfi/K4T5q+yl4qAGcvWdou7yKrumCp4E0ufBrjMKRrs6H1vp9e1Uv
jzO6A0CuKA/SeADAc76oVtMUXVFrzrGlXxZtg8wKlF0O3ZyuZ9cFa/yqP5rJy49ILEMZhCq09Fg6
Hw9ckAJhQLWOWoer68YoTKK/hNaEX6uWenAqp5kP2iS6zCf974ud0XNd3wOAU+4i4ejt96EAq47Y
2gy9QfZ+tx3AHM0XHmZ1SIAkGmW9JiNuu71Q1345wa2EZ2DNxsOyWKmshDMUDkl7DEJQfk6V6dFW
nxvz6FAxtd5Cs1M2gMAV/b8s6ZJdQvvK/aRVbV75do7y9k6AMjnUJcUCILVd0Se+Cnyi+6F4RbGB
vpenX1jxcF5rL19Gj5LMjbsjIiFY/i7V18NEdHaFr8eRI4HcmCgiX80d46EpitKvPcXb5mP13etR
6+cN+XCrlayUzeWAqoa8fnE7Yb3k5snQtceJl/NV84LoewEMFiFnYR7mqau/1k3fr/Hl5TZabDMQ
TUAIwIQSBC3fYqVNlRmF4eLYjJhubJF7C7ZO6Rp35dgE29Gtm/ae6zG7y8ICf7PbW+XySSaFoCXA
40jB2V0OXpiFJVwrrY8ZfPo7tYLdtVHdgLiVMuR7HqrJj9sDXnkBoNvySFlokAK5XWxNZJwKO5vi
/ljAU+y3Y1CMmtRhD7EViIZN1JchqUKW/HN72CuLTN1D0hZxF4FjJ3/WXw9Pm1Tz7EbdcHRJlNJ3
fgCmnY6D9992CJuy+VVTd7Ge89nKiy9OMLUrd9fV8eHr6EyQBscyzO1qJScMK7qji59EAhAEy+XO
mIDfTl4dpOw4G5a3MqHJcSgUS13r/FxbdglR4QvTyuT1PZ+/MeB/mWpJf4zxWKmAIcbC3ZtuH7wa
ORJ/6IwqVL9HRawUNq7sLxlkUkXgMoKusPjcNLq8vpw85j0Dx9IHAasxwmDlpx4IbtMh8NZCjCuX
H7whIAWyZ8ozvBRQye3EqNi9w3F0HTE+5KOR/8cdnxrbxLGT5hHN/+RXIluIBy31gn+H2umVbV2N
fbDRld42H41BT5SDktcKTqmhnZTUxxw785FX7UCmmm6M6Hkv7N3tPfonKji/CSTjiUIQlXAS2GWd
btBjvSimfD7GmhhedQiPxrZEW4xevhGUT2OYxJ+ikPL0ZkZJOtopNgHudu77tn5sokgUNEMRg/ML
HFzA2GFvWvmTR094g7JV6d2V8BUaf3Dq0njMtUJP3svOToZNkY7Of+rcaido9pw/QR3aOxjFgCDp
MIf4Rd+e6OWmgCKDQIj0iZSYpUWiNaaOVhqOgoqCocZ3NY/SPyHZ53MG7XTLqehXwrHLtidlLA6f
tAmQBFd70T1vNey3PbXuj5pbJensd/kY0wq2q6b3DbfLunuuQTPB38ydze9RJ4ZHzlLk7SwUduOt
nls4nFqiMk5o73biVbNn++dH10Q6S3EfUvyTWM/FAVUyVPzHxpyPuhdpht9hior/lSceevLjParM
mPrdHvHySmBEqeVEpguWY1kJq8fSmwdlmI+tWcf+YKb6Qzgqb4FbckEVaqf+m3MTHW4PevnpKZRI
1RZeV0rRS5Z14faZW0P/PBZ6MW3zPDH9ZITZ46bq3TA69dvt4S5DxvPhFtcPjjR4AgaDeuwntN/h
2bTfEWZ+z+JJX3lgLiMXCYel7kJiS1a/DE4T1xy1tC7VY5lNzd7ph8DZU3uy0p9NI61cEr1BXQFo
G7qQxZy4yUaMyeh9kBtKlkMhAZUlqX2AJegyxe5E5jlTFFhHR5vq2adXr4MDDNVdg9vayrG68i1l
JM7VDjSPK1cu/l9vqhm5VZEjYXFs+nQ+AKmYUH20Urx568a+J+fJtP3tz3ltRB5QB2AAG4gk4HzE
KKhNPJNH7ahVChRQJ4kO3miO6SbMunA7D81atHJl/8jSlNRaAwIEEuB8wDpstAa4ln7M+3mcd2Zm
9e4nNTU9vHl0PTBX8lR58Z0/AISBkucm9V6kOt/5cNi76V5fe9qxEFwwmYLQywHnxFpfqYJfRiMS
TUh3g0BEZjgLeIoSlTOgoUQ/Dm3RbbTGpBGUWsM+wyZ6Q1al3iN/FG/xWqWO/OFPyAkhoZKWR2h9
Lz5hHxrGWFGaPSZplTxEqCndGwHIkw5y5hYxo1XYqJzLck1hYMCsJYhhsy4+oagoLuJYqOO3nJub
MYrHQ+E13VOehtGTFsTexsOx+BWfE/0ZSX5vI+pu2iEAtmrVcOXClUo+VGkAt0B0kVfIX+eFJLvK
DazsjjzJ6Ze51pJfOdH/ncm1O/i5lpnzVlN0V1k5p9c2MdVptB5l3e2iztgN5SSkmNyRrq9x8Aa3
F74ibyDbCJyVZ+zqWBbUDMScqdMuc2YKUGYCR1M9WkXVf69ipf6CxyGA6F6zwpUH7OpYEkdBrgs2
bVnwLlBpiPSReZVGNv7qgxD7XHLa3vxRdC7m87c37rWvJ6VCsctTJYlusY+02PTmmkrqEYEc7w5V
fFTj4rzZe406f6PZDyeynsU/twe9NkUQIuCB/mzhZeGqKM2u6+pZOwoU418xpFAfMr3C+JDGCx3U
/2Ew2cVAu4CC6XJ/to1bTgGNjmORzHH5qKI7uTNcBVVhoaTWynJeucqpzICPw1sInNVF4jm4HaJH
MVe5bcXeNkH8SSXR9vTvVTUo2w718Q/aU8m30SLe5Aog/OATLq6eOcois1BS4+gobrWFqGDkMJfd
eCuVJ3ytNpw9W1pbwa1f+YTAyKhc8UDSWlg2xCan7oZuNrl/RKl/49lOtR/UUpo7HjnT/Ch8CmAR
loK0gADKAnWQP+avK8YlO/Dmyaa+Kur0fsj732UDw6NNqZCzPxNjzU3oyqlgQCn7z5EggF2cCsfN
y1FQ0zraRql2//ZSfu6OGqTVHdjTAeVvHavSbYui/bwirH5taGIPBz9fAP6s7PlcRWrFyG3ExlFx
lP8j7Tx348a2bf1EBJjD34qSyrJkOVX7D+Fu28x5MT79+ZbOBY6KRRQh38ZGN7Dd6FmLK8w05hjl
M+itLDk6xpi5R0BryQ8ypJ4J26z/m7jHhi0HakaKJlTcZx/ZDhKRh7zhT5NiJ7u6cbJ2r0WT/zgF
bvWktmlRrxT0ls6QFHeTXLaSzmS21AApJ9VoDP2JsrHyHCH34+yqoouTQ2JPWbLyYRd6crYjr6RE
a4DUmDfCBq1kbIxJ5WfIuYIHN/Qye+dkgrJBrkwPBGjRodMSWMtEJh4Uwwmij2GpBA/UU7SX22/S
NVgOdSwCL/J4OYfAMMLlLrtGGiRMRqfPUWCz10UnDHMT5UP0UtTTcMKriPsmHkso9e2eCXVrgCav
HOpf4CapWSM5U2wZsF/jgr+OoKgxU9iQdE3cuXlrSasBwzmWqJ99ZkGSTeSXhBWAtT6AAKIerPfK
5wRs1SYa0Yxf8Xuvb+NlSMPhI5uVIz/curmiDii2JES2S3Doy9/wQ4PADy3rAxw3zjHUkuwlr/Nu
L/TI3NhtUD/0VtytPDTXl8/VGWKn5ySnyq/ohymNI2Ocu8MzAU3cbocIDNxAeeQTvBSxt3F1ZiCb
StXXJGKu3QbnkeIscCZaXEwfXB6HvBRpF3tl/zz6Rvd7cj1xz0xQo3wFvo8LtszACd7tqUCYUr0i
KEfA4apiaY4ZOkkidJ+yQDuGdaLrm0bEBSNsmfuSTZX/8/aRv77sMo1ErQy2PHzA6+1884aHU9QL
iJ0d1AxE8bvrOov6qO1/79EV/3zb1PXtQlYYgA/xk5SH5Shffk4zC3C2eVJ/RFxrum/NIb9vq8JJ
9l6f+Q9m6vdPXdiq+1AkRr2t4Lv8ahkiLKBJ16JzaIzFf1GiFWLlhF/lQUxcgD016NqCcQG4dvmz
9NqvBJCX+mPW6tVvxogHZp3oZRR3t9d/dZqkPhR5JEwqkkV/PswsvCg3Nb8dPzLV4fZHMw+5MaYg
RbeaIP8dTLZ9+P+zOPvgfmwLc4Q19mPLpEazVVwzvfMD0XyIwMMco0g/3rY3P0xSp4IOEAADQOWc
4pmvquxGYagpyh7L3EzuccvGY2H4T1qYvHs08NUUjMOQtPA3ypiXm5ZW2ZgHZZY9Ro5Pj8tE4xiI
X1qcAdEiW+4K+6cGgdy4TTRIW24vc/4cSdu0Thi0p8AN1lO7tN021qD3rZs+DgM9qSitbMYAM3cT
2K1WworlGr9zyKf/uW1V+p4377Ccbn0dUeBNp6UNZPDSqtNoQtUH1f/eohiR/WvmZXcG7ebfVWOl
eo8xsnHZC6qDlv2swVflbaspWOM0mK389TfIsj7hnuQvuap208vq/GlSvsOl7Ye7KvdUMpEKgPiv
nmpmCeTKrnygO0Fd7m8vf+6H/tc2I7bcH7rctLAu16/RZtY7WO/P8dB1e7cN4m2p+tahCH3Fu3Os
xPlTEbx9bMy8Pqq5COP9ZNfKys9Y/AJvfsXs3HVN0zddgwLiaBRNf5ca5QC6NTKm+pMdRcPvfjJj
6Dni2lzTspTrm+8/jSyOumyeXU1FpX6GrlZiKN8Z+EI5vBxN41NTkk3g9pENvP21ZxHH68cGVkdq
xpwCU1HyM7xxC1ZkqVUd9OEZIHGtvqh6riubQUNudkcEEpzMRrjJb2LW/piXebP2kMyeyv81T8wh
qWPh/5zP3zmTVRLXVsHZrxFD9MosfpryvPon8cDoE2Xl9krMu3S5GMvAC9AsNLlol+s1lNEL+sIJ
0Mvo3X43Udzfg2iLjZ3gSaMfayrOsOtid4y3omDgaks1WalWYuGlLUZXiJ6dRBDhii5/xVSVrVZM
ZXB2UOC+6w3P3xljY+0qG9D27Q1eNiUBS+TYpDXyz99ssGKl2J+s4KwNffKt1iVTju4x/aOJzlnL
25aM4fuIrRmuo+A4ezANjel4WyCwi47n8Eih0UwPZVqVqLtrkaW/Lwd+PTwItwOpxpeTvsy+Ir68
nxq38r+HVa2BckmMcDz0ShNMe0Zxe+d9TvbVHCh18u3XAbI5OZreiCEoJMuSVcFv2Tt6skvK0n0e
wz7YBP74fuJfSv8EUVL4A8bC+bQfxbUg7dRS+W4Sp21Kz4E8L+2C/ItnhumakMzCvXDJuD1JN8Dy
5o0is4a8U0Eo8TvIkXDLOqcHDbDZfTuVd83YeV9yI3IORqL0ycYtkBpfuZcLJ4dQkYdI5j/8Y7aX
JR0wAFRNcBbaGN817ShObQgUgzkk3PztKzHPROVOYoxaOO0FYHxzpSmLmgw5ZqvgYYs6/+gEivMr
LPM62vHvV/usj+toOyUqFc12mtRiW7kSZJeDzel2VVO+W65O/iBQogynybYZcJHLS+oHQzakqcbR
KrX+yGQFNaQshKy1HET7oPEN1uAhS/vNXlPeZADAufreWRIpdRNa2dnUuz+Bk03ZjiKrZ2wb3r47
Z1KiJ5+Rnb3vG+5dbayZX9puSbsna2eUBF4ziDevUqBnppZGPpJMVmz8SN0eMu1wMn/mPPy/bu/2
oimqq0zmq5L/Uv75G1O2E7SN4dXxuY1Cxd+qcPjkG2ha+3IzqGm1ktYt+FNCfnrQGs6bPtYskzT1
IR4EIwrndGqN+qUorUx9tmO77L9Sx3W87eR1Xfafr2nNsbYowXy6vdoFh+rix3GostRKZ/pytSXA
Zz9I3fhcBuYIKAKi4z/kmuYXx2is7pDZQ7gGcF78wBLIJnshFLFn8SoMeGxwosRnM7fHYWsPlpMS
sdG9e/LjQftxe4FL1mSRzKbMKwHpM2u+GGpjiKoE5bDBzyjNV8HkPGWZm+n/Rn1vvt/HQPtD6qyC
35J0LJffM20z8EOqE58LE7myTc8rme9EU0x3lVOEayiT5cX9n7VZ0OnrzFFrQRSfDQEtx6exmmr/
BGTa+uWKcI37YMnYq2aWHMmk1DdbmgUA3uwUtIXzMvHFyxCnsbudWsRpP+kMdFsrr+7SzZAwYkaB
eXOuMGEU+gplrMforCtGl22sEsocPQe9tMkMinDHoHe9wgBC2jW/IAfuxV/cDFqDHBmJwUNJ43In
S7r2RVA6yblpaudn44zOUYv7ZF8ojfEpApy65mYWvy80l5LRD8mAOZuFMO020gFNn3utVqedl8Ad
sNEhT+q3mVqttkAXzVHbh4MEPDwu9HJ9XRl2ooSX+myHBpOuTa1NybZRnWwr3L5ekR2SH2uWo9B5
kJk/E7YUlWaB3uiLJhdpnJ69tnerkzpGk3HqGe1YiV4XnjOPSTE6m4wjsXmz59RwvKCrKyM7+9lg
pwctMq142ER9PR6sSpmmh8JJzTXGk0WjEMNC+6hDsjAPvHojdKpOClG2g59DfzaA2dko7dA3O1Ek
hn3QIMddk5pc2D6UXOlwQoNGUX6emAQQGVp6pSZnxapDWGM0CqBmTc7tlxEDsjmzN7cf0sVV4qsY
VgPZD67t8ryMej0EU1MkZ6sa+3+8fLgbA90ot2WlZYISdy/Wkj3pe+aHhnYZo5rsKECdmW/SAKPH
IwQ15ykr8hdz4rWlxDvZ7daqeGUf6ZiDalfV1sne75VhF4aRFbJ2XOO8pzsxkeYirpCeKW1n1cEq
IZJxkiYzHtMJFfltOOhG1G6C0lfdba1knfvt9sde2l3wCTJ98CRHv/zzN0EIpHEddCZ2dtazpPjl
dp7yaHeG7W8ZUB+O77cFNRAJg4xAQEhe2vIUaHsjv0ZbM6isD5GW519JjXx/E6vi521TS8+ApLSg
VUe3g3Dy0pRiCkIRiO/PuR9owy4bhRPsmelakxZY+nwAvEBSERwbPDmXdora1ntTOPk5CF3rX3rX
LqKSbQ5tR44W7u01LdqSKHFqIpIeZ+YnIL+yEeb2srPbWOkd7DvFM8rOjgNjhLE2Xbdoi9cTjDYN
l6t8OWjh3GNsND1XCepX90nSN0eR80QcNYbLv9xe2NL104nTiIU9juG8kgoXQOgVFuqkSRfbKH+o
1sZlauQp6SEd2bTD8Ls2jeH+ttHFFQJLAXNJvA8v1uXOMY0wFW3Kwa+TxvyQirT9NVp1N+4sAR55
d9vY0pNGrRaiKvI0xnLmWydBW5rKyY/TPHWOdW5k4ybSahAc6qQHyH/nzMwfbhtdWiFJOn0rqGbl
WMjlCj04l5XIRIHVVesi2gwe8NbCGN1TGThr8IZFW3KeG1IJagLmzBblP1v3Jz87e1ZPG9pmNmxf
WD2yUpoRrjUEl77mKwsgSwPpOr/ckelErp3a8DlSCM8OEA+lGVDgut5rWR26D+TE7+zDycScMXXA
o//P5Oy0uACsSyTZ8nPWwE7yIUqN7geKVXW1dSu1fekrmka3d29xkZIHikeZbs0cMBJXomv6VBRn
W0WXi8nz4aOvRFq86dBzvx+1OP/8FwZJlHjEJGmSOWtCWVMzlZqXFefQCbNjz3ZubDtSt21WNyfc
07TynC0u8I292ZHprSBLzSAvzn2F22OFbCKlR/M3sXf+M9VKd6W2KS/Z3MtTtqfaCDIGhOPsrR4b
jkvQ1MXZUbM629X2oDMXV7jVSmi4dBeIECTpODQ7/PPy3pVD67UBBRz0htvqn1QzlLsmyIpPYvTe
h598PZUSfUsAgcgO/u7S0iTklEveFWd0AWN9n4LT+Fml4WoIuLRVkj9QUu0h93XVhQ7yOEa/pjjH
Th18yorK/xxPTXvHlN1LXtXGSlC0Zm62UT0oXiCjcXGuXanA12W5tylyTSmo/+tBubOd5i9STiah
gBjI08/ezUIT4mZvanUzP9cAEcydEzvGwfazuvps1XqyxvO2dBKpScCaxui6VF+53LdQyaskCPsC
cnrLeY6VNoLQriqtFRe3kNgSmhNc0iDkJZnnef3QJX4zWvm5hQLfP7l6qLbHtLSrY0nm8kFYqFhs
az8sVAaByjUS56VdfGt95vNUp5HhiktoNBnqp6BIguaQZVrhbRLoCtSdV6LAdPsJW/qu8oNKsKls
Ds6esLy2ISCKtfw8tFncH3VF66tD3qlryMFlO2R+zO7BVjpvBFYio6BPqnCGHFYp//MirS+fPco/
76Rmeb3gkpkF5mNJjDrXtY2dYSymqOUmVFGmHMOsfjAHaJbS3PkYFoWf/4XT4fDLUJY0iBbr5cGs
y8lXyAKLszn4XbVJe7/YjUE63dWVaO1taHlrUK/FMwr4gTkCMIO06y4t5pWRlFWjFGdF6esHt5ia
bQ5O689EW/DIbW0+IReW3g86nu/2YVmKOq03lmdXvhZ5b/RpUp6nJnb3ytCPd6nSZJukycPjhGDl
d6/0ld1fGAUCKmHv1Lbn7wykOmWApHhxhgMNHiLkBd1N2TOgHBPK7FSe8Xbr9uaaS1o8sA7C4iir
gHyxZglumfQlnfKAB8eld3JU2sRx9xLztuL6Fr/pGzuz3fQmlYpEbBO09NWeydboP+QDNck6RVN+
H8FR/pgEQny4/VGXHC605Pgnm/ATCN/lGYpgKwPBJ/OHKVOGYwzXnHqojKE0PsCWao0rz+qiOQOa
TFm5J2WZBS5kDU071F5yhgNFV/5FxapNHtXWKu1uI7vF8T+3l7e0eTB6qfRfmMgAJnW5PGEO+N5Q
5AwN1RTqNC0lIKxqz15TiF16sekPyIksiq4wBF4asrXKKhCvTs9OUkT/ikIPpruCEcL8UDIkxVie
ZbR3t9e2aFJmfiZUBZQHZ2ub9NFQR09kZyS5svDJs8C2/+kKTTQPgUBIYpvColavxBdzGNjrs8oK
wWIwJHstJUoPvXLUyFEQBJwC62czgdo9EE1l2m/N7Ippl5lpqh/bDrrTp7RPNQc20FoYFhx4Zh+2
G6dgdutYV00YfRgJ9r7e/ipLJ4y8FPC1FCSmCH65EY2wg7aC/PdslsH0OWemsduMcTreB5nnfb5t
a+nK0hcCSsQuUC+ZnWayX5FHhpKeW2Yx650ahmX/WRdm7G9UKvFbL4l/uO6U2St2l041WDSuEAu8
BlhAqSCIQri0Xd2m3jeGmIUSbTV0VtdQf0tnTIZAUAnLUdN5iSsfaqHE5ZidG5iv/J0e+eMfhJZV
aH39/IfVaOPx9iddWprkfKGmAUHSVcHbSQvQw2PEoVYyMXwKxVSnx7pw835729DSOZGXx7AlQPYK
M4IHs6YkJysVSWqEm06ro/bOVce2OTTh2LsrHnPxQ0IbyVUFpQKG8vJYZmWHHLwNwi0Xw3CMoOo6
uROybJtIRI6zjcNh8P/mU6ILLpvvlLLmwkN1ArBM1ZX8rMVon+2nwqcbYgI5/337Sy4uDTUvGdBx
Jue1tSQr4QYWJL+2IiLaP22I+moEOWq/1cUQ2rsYPN2aeJ6MMOYJqfyYkmRfToXMrl6WGEUyQqd2
HhzkQyw1ztuNb0/Nzpnckelc+n8fgNv5d1mclM/UVct/b6966e6ThlCMJVklU51tKKpKvO50DM4q
YvLRxheqVjJ7KwImmUrgVmpjVxBnRo797bbhpc8NwpiFA8jlmZvFXvEY4yZJ/s9uoah7gnV4qe1O
ePaOZnDztQHBNq0ECYtrJeBCa1Iy48xjdrUsjc4RSnYWudPHh8RjWvVBUcq2/qnEUwjlYS1QmNpA
MZesBbnLtnkJJJaNF2H2nau0tHqJBT1PBhWBwIoz54QiiUTnuGn+z+CGjbHpDJB0K92wpQeCpgI9
fwbBr2dGVHts7FFpqLjHUE6iAp40w8m1efhemJuJw7US9RKABUQXM1UAn7i285mqsoFu2U1i6u51
r32zhvDe7HWq7mo7BB9Cp05+1HEXPsSqU3/Tkxy1FkvPPmvtaH26fcKuPzn+k+oZH53OPw7m8q3S
oqFwJkCDZ8VvKvTBFefkiiwOmQqC33JTgikBse8NzfNtu9cnG7uvpM64G6YVZgFNB/oi6hw3PBtO
Vx711PTjPRfXEts0aie51WWyEo8u4FKlTWZYaAzKmZHZO6JOA0RTEDmSaYvE2XTOlN7pFEX7r55i
1PWG1pLtPAyR16SH0U9+kSY0XrDR46Fcmxq8ftL4KSQAKHvTNLiah3QcZt2t1onOcUVmMzG48rvs
oyl6yCpUavb+YA/iqCBXT4agZO7WEonpHG9vwcIh5EdAfcC0BiXba0p1SgO5ldHQd2IiWEi0C/Ff
brTWpkwae+9EyAqgrglojUM8niO75/9MA6jGyVKaVY6f62hA8m5KFhZ4KwENyzv6psNW6pOAUHQI
z9Pg2hBUmKWWHajlQTN4e92LhiT8XbZNKQvOHtViVMEtaUF4rkLGbCEaTqL+kDppvYarWTE0dxu1
XttWFVcYMrzqLqJIAY8yjBLlykYu3SVQOzDZSag7D8rll3NrVU0Sd4jOTQLH24ZKl6oeTbi5+kNl
M3gPS6Faram+ymTx0ilzapgJZYCGGTuYNS+NVrRqlTzQo3MAH0h4YoR4+NfT0uDjUORDegRVEQ4b
o5+6Yz5WdrKyh4tnl4UQEMihRntOQqtHVqsZVYW6Y9cW3xwj7D90oQiswxBQH9qkTQhjdlDE9rSP
qdaaG23oejtn8sDVfuelKqrd7VN17UL4HkREhuw88j/50L45vsJUY9/3yvgc91b+LVWnml4LmnR7
O+Me3ba1dLAgYYfFlCITT9rsqoRNqTXaFCdnwUjQ8Ag7iw5VeF0P3lrxZ9mSFKuQ6qTXQMsIDkgR
NqwqMO1xV4KcFX8QhijXuipLn49Ymfod0AL+PqtNxKneVI6SAO7R04/qEBb/KJ34b5xGJ1g5OktL
krTFxLBcBCohlxuV+hDRZeg8n/kZfbqHpbWFZ5y+QLOCPFt64yH5Q5QFhwMsZOZuMhscfA4n+zkK
Q2d88Yo+jX7CJxXFG0QZy+hj4oadz0ygWrXHThHBk+htf41UZ8nBv/0VMwevGh3SDFkVn4Vo1LvO
TSEIzAicd6KvzQcrtfQTyIq2W0m5lszKx0EKDoErnAM2Ypq4VluG8dkJ+zzZBUFg3kOXo34BZ4Ua
3dRCJ/GB4dVpjdZ96SBBqQ7mSPLlXPUMorZHJb7S43MEPv4EmJL4RXcQjpJ88/YapHzRGnX01xIE
cNxZxOqFI2Pq/RCf4Q1L99U4eJ+9qBwp4Q3R59uXfuk48bqD2ZL4fPpLl+e26PLKtMokZm4qhNgR
oYBSbBgCjeNt0ASWvm0cAxBumSRptAkYQ92qWmi6L7d/xdKCIQmRCQkpCbj9y19Ra207dQzEnV0f
EqStOkRa+anIot7ZGF2B6O1tc0uuDcpmetevo+RzL6MzIib6FBdaUuj53Vnqt75FBSGGNPErmO54
xdzy6v7PnHw73jziQWWO2pRlyNvaRlLv0ZJzvE/lNAGvILmN1rzY0iV5LSlJ1LiMeS7NZY1w9Vor
grONuE36IdNVv4H6EZ2b6FjHnvLD8ave2odKbZeH2x92caWUKAB04D+uSme4wXFgLAq4vmX3L4gg
SUUVpUx3bg7n421bi5vIVDLzf3I64aowO/Zgb2tshZXWbxE7s05V2aobYPrhLnQG590NbDluoYLd
ZjYXdpPZC6+Y0QjbmxKcJ9PMh12Y2YG3U6Y2WHngl74hwTvldAoT+JPZA+/0Ary90sbnRlTRU1zX
mSy6KElWbYWut/rKspY+I6UXkIUgcAFsza6el3WZ31aE6wP9J0SaJtP6qYyFsXfdPv42Dcaq71hc
4Cug0cUlE5lfnk8joRhqAxI551nQHdIu9MqtkhQCelDIeXa3T8miMRrLsquGw5wPsiEjEBQQL4bn
UDfqbA/vYTFudChGBMR1kEfdtrb4MYFQIdwmdY3maE27Qbe+jpzw3NOieERSoXzUQGzuQOHE1jZS
I2LF91uk/AiySXLQk/VefkyN6ZwxbslvoOTN4dwRf6zaTz7lVdvvtb4LVz7n0gLfmJt7ptq2lbaA
2vlcIFq1y6eBNA6Kij35cfRnoprw+2+WJ2fhLCDaVw3KdmDOHqEitg86xV8A4R6t0Ub+Lm/tceOX
VvcXTzXtQarGBItSjPLyc1a2H1UajYVzZ+fauC2VavzSJML3jkT6xv3txS0lO1wBSw7FQ+wxrxzo
MEP1PRWLc6pV6l6n5ndXArM/2aHqKRvXaAqItVVvMyHR8/O26aV9pPjJIDEj78Sts2ODOF2qov6V
nEdh/JMqgxpv7KBJTqY2oGkaqOn32/aWfBK1Tj4sLwy11pm9JMkaK1cGxjMcu/pNaVXku6xI8n1n
F8Yd4ax35/m1Pu1vm126/ZS8+EtS7V7NTEOWwmSb0wKkbAf9fugpRG1rmyGmPC6VbOVuLBojzZAa
zczAz+nbhFNETaCGKSi1rjkzAc0NsZyu3deO2Q6Hv1gZWFQyAUAzQIgvD2qqRrmIrRTJmoBRCYhP
s0+uktIwaqzwbwKKV/wdkBnQ/fMJx2wIsqmDQOw8KG013Tmo+Py0yzB/hmPI2ogRFYON3gX62sTz
4iGFcAfwheTdmndEh8FxYlJiEtK4qv8xC9f9SCA7HacIztS7jMK6s3JeZhYleJI7Tx2PW0FyNYda
JQTDXqmEVKjEpJ70wv2umU2ImMX0oc/KZCX2nl2K/7XmEFNIhjZA2TPXm8QKyBNLZI+22qM7G8DI
rG9GFHj8fakF9bZhWOthqmyjXTmp14aZruPQUJzlqjHGdHl4qtBPo8QcssfYD8eHIC6+tmxsw5CN
r91FyUDYUabD+5rNrJbKJH10YCNsKHxMl0YzZlZ9Kw/yx8B1R8CGqeE1hzQyB/yI5Ruo//VNseId
lxYKQA9qKug2gP7OFtpVga/HXJVHXnvtYKSNd6cayG4FSK89N6OdbiGfXzM6ewdeFwpXDNPkJFWE
izOjQdiNjA2V+WM1Gs2+iybN3AdBOz3G4E3W5rhNvtqbghl1XhoqhkkPmauJ2MHsHWiqyAfMYnn7
QANRI4nTfcaBM3VYy/jnVwNDHkhtWgvUoriLs1VVhuanXdZ4+9CHscUfTfMFLfJuI0W+noQrihVP
vGiP+FASOVvkpTN7faxrSl863j4uSufQ5JzMnExwD2xo2DJCvmJuvmmvy5NxhqwtUJOanU6NF9QN
Fd3bp25Z/YgUUe1LYUdHCtVrU/4LWwY+jnWhhkKYOC/gao3FOGZtIpeQFdauCHSxzXXxztkWDgat
WdqasowJ0nHeU7WqPvaNfPD2AwLmm8As7L0ZIqmga3l2sBXYvArm5I+Q8Ogrj+j1+rAsPRNkFXj7
OekmaoWZ7tudt+9iwzvYWt+i4ReszSmtWZkdfD3wQGm0wtvzjmknOnz2IbRRGrjtZq9PoVyLPH/k
mIAY5LF5k7onvWaUuVF7e5hgpdhib1IjgU7AtUS7j0TjbW7bW1qVRDVRB5ENvDm1DDN1VW0imbdv
Jic+RBP5M+VE/XDbytKqJKLYomGF+MDciuqrZS2ywN3Xk2vfJYzyhZtazx06/MZILA/65b3rQgII
ED/oN02q3c1xLqoz+e0gtOQwdW7xKOyxemTqOt7dXtfVJSY2QQwD/hueKo78bLeCRLOFkSCGVU16
tVVtfOhQ5/EexNEaE86VIppU/OK5xZvBUAIz2uz8KXapKI2OplATVPHXlL7s0fJaZdpmmu78MLNW
PPP+R3ujccNwIwrLfxJ2Y/8OsqZFjQjqVXPlrM6dnfxFzGOAHeMbQ+o+W305pcgN+H1y8MImu8+M
Jn8YiNJ2NFzglLcn7WGE43ulfLD0yd8alUft7QWJgqIuYaQ5wGZbH4RW+ztfYaCgi9Hsfv/u0isg
h4e0RLKXX5qyar6uEmLKDIsI1huET9HlFmNO/TnO1/iGlhZm4fCkBgzt1DnXZOsnrWK0KdIfTcRA
N7mJa1P7dBv7AEy/WqNBvLqSbJ5MBCVVPR2YOT96h+TIKLI8OTAOHX1UYQpjNgnWlxi+h0MWO+8E
L2nysAAjYmXQLuJi5UP0Zt9AQfidqeMFRrPSoSfthz1MHvmuCojKbu/bLM2VphhdYJSGEEzCpWY3
RQ9NPci9zt+buRO4XzumdbM7KwmL+t5MaSRvU6RH9BaxdAvhn67q0SK7/QsW9pKUTAJUOT+0MmeB
tqoJI3DiVtnrfm/98ms71nZDZpTPvhUVxcojtLCTlO5YpgocFsjbrISgBhPzSEIlkkiKAUhNHiG5
IxyJt4/bvvcgK6uncgVUef2NuRhkngQwQJsZc7vczjxNYCVyJcKgz5ytnk1iV/Z6e5gYxnnmzLY7
EdQh5CVlsLLcuWVJzfJ6S2Sfkhn+WZwmfBulKJA1pwxxh+koVSV+RJ7RfGRKjHk+dC8bb2vrWX2K
kxDSxPftrGy4k/PJ7JBZSdAXl+uuYydwfKRCT2rmuvUWEcrqP1RNjH1HI3flfZX/rbeh9qstYMeo
tNMuISu9tBWB4KCMEXanoOn0cF93kJVAJTxW96kR6WLnVUkcv7h20N+LOA+cD4QMXnC8veD5I8+P
AD8FSo4HkFR1HqcaoZImiRf3J+Yqijvf04NPXjy6L3HZeJ+AooiDleney22j8yONJebsyd/k4ZJz
OpcrF/yaySkBL4UVCNHfTIdTPjp4DFeJvRJrk/iZ84yE7yvwU4O7tCp/1Zsnyk1CQ4epuT/1dTwl
37TJSa1dD7zS+m7aTBNvSav7L7dXOn8ppE1AKzAlyL40ieqlTVUprE5v0vGUK83k7mE36rod2miJ
tnGjpl8TUFj4sIBliPZehcbI9i/NdSVV1Lz3xhMabPaxs0TwNTHx292oh+W2HeNoLUS6Pj+Armle
QJxoE43NH2NFU73KDaPppE28FBtLE+DDqkZo92qgKvZdhzv4KCAjWOlqzKEVcjcJyMB3kvSAzJqj
C9BMqC0/GvuTCDTlq1v7bbuJssjRdvWUP+tu5TDQBhTx2W98Oz7UZqh99RU4Y+6BKoo1ScrrV4vI
jZdDg1qdwut8aMHrTFHkXTicqrgN/mEcOXhICvV32xfKZy6V8wTrcfyCu1qraV0/IjJklD1OmGOk
RMzljk9xmzWVUvUnf8iHgx4ZwS4AOf0NjJr2IQ/D+FNPN/3R9KfmSdFsGMVuH/DFhQPohVyPpww2
i0v7fgdM2XLYBupa3Wc45r0a6twO9gwYNexpGwZR+q0yqvQ36MXi223jC4ePxiBNCiJ0kPVzgq0Q
uszWH1h8Gk7KHgGa5LH2Bp0p87ETu94SDUKAar2S2i9aJYmT9EASYz/zEQOsSBBMOP0pLMJoP5rO
eHIQJNjpalLWlNlFfuTNXNMAm+MC5YGHr1tyW5vSRV2VvDU1tARKigAh4Owf5dAduK2o2Gp26D1n
/hDtu2IIDlZiPSky8tOQojv+xQcHrYDLIo8lMbrcbZpvvJpw35+U0O9+enBqhaEaUuunqfjih1H1
IpTQO9w2KkPHSz/JwoFxyzxEKu/MjEL6IiZNuAMOv7aPCtQf5QY6Tv/XbTNL20pYSeMX4gM+72xb
mYSXxNMprNzNUPN6OSMUdKqilttBj5xgazSJ9jSiMVyuxAELPkKWE135nsEYPL/C5pgOfhJlnGKn
LA9+Jvznvqq/5E2Wr5zcpcuKHRv2Hsq14Bgvt48UUW31phtOJQoqX5pqHL/qReLeKUGq9wfHGdun
QK89ci+GlFce7IVV4usZkoMJj6dyvov+hMYlNdvxpEPJvuEC9Se9i4v6wZg0bU1ffOFVpDrLg8As
BTUrZ+bqjTB1pyBqxpNWdzo5SGnsQlPo96TYgJii7JeuusYfe4i/mEZc/vfug/RaBIdYHOI7OE8v
v7JNEj91mjOdzM4f/QMxJRNsm6is/GA7jK0Xfsi7qFV3DlDaNQaThR2GyxfoDb0xKY81i6xaI2b8
MRlwx6jUKBuk5MLpgzmNEXhpl9pCHSM8rQpFrTZx1OVrE66vqkmzu8qzyOgnWTUqp/MP35qJ36e1
wi57boel3LOUXWAwm/yY69GUb3tlTItwW9GHybdQqgXqfT5pcbmjAGHrEN3GYbU3Jfv8DzVPo+qU
RGmxa/XeUbsV17Xwrrg6l47eLFPgVxHEJNkWI0MfTmrdj2fX9M2to1bxOzvq8t2mA8ykksG9Iw6c
HYfOSoWlhdl4orQQO3ttUrO9acAqwHRIFufHwWrVlext4fgzgiLl42kfkpjLU/Im0oXUuIxjfZxO
HmUhhBnrrvs4xY76MYfX+kkILchRQ3CM6j4J7f5nVKvoiNy+BAvXnR4pVCXAQKhAzPsIJlP+irBi
lZ/QMb+kJm30xUcUsIIrsEvTd1aN5Dfm5STuBfWFWt7MRcQMHYIvztRTahfjY2m06EaPkgrzPg+y
bA3uteApyNckL8qrtbl0GKIMUepD5XZyjaA/xq45vESwGH9TjVa9G9yh27ReMq5kL0t7ChUhITY4
RZrBsycNjzkUWhaqpxjNjG1Te+ZDU47hRiv1bA/YDopCoM6fFDcqn3yjClac8NKaIfWR2levxeuZ
+bB3QqDDmnaiCOn8l7WT84HOUPiQlppWbImww2Jnj1Jr4/Y5kv/d+YNCqMHloRhxXeh1FT0MkrrT
TnZp9H4Ec8SUth9rPDX8A76rCHOrl07k/7ltdukdhUUL78HDgKecXdrBUPNIV7iYoZIYO1hvjM/u
qNZbTWF6DELzeF8PdBeNdEhXhnyW4jxab1za/+HsOpbs1NntE1FFDlPCDr07uu122xPK4VgIEJIQ
AklPfxdn9Hcod507bpfFBklfWgEDRjTsX09xEx/Tjn5T7rKifUUrvR8dhb7AHGSfx2LQfdmvIKN/
W6Dq1F1jWg8I5QBGPfQN2+A/G5DtZxiDQIx84FEFzaNX3ad4inGAVuEu3TTDT3OACxmoTl1pfbHV
dpuXcvPX+QhFzOKsewixtDz2SxV1HyGF3iv4AATchRX3fjQgcy8vNWjvkz5P8CSTt8ofVqfihxmM
VylF6IlaE9WZl3LgXPSMLrqjll8VC9oowUZwIv++Pd45DcAJotAGjAESj69Rrh0iYJ9vIb4RtMhO
CTpzDW4bt9XQnBS34eCDlT9NnfzgEL6zKwF6wS33L2rwLSi8S/mE6bq92MJTPkjM3K7VgM4OaXia
TwlUxBUMDfPWiLqPA3QNP/jd79zq6EFixoNhNGSFXlf7kYfOnYYI46WzfnwQrZPlnIOxmrMs+O+5
6u5cgnE3BNlgCPnqBMbczCtGf4hhMPe9WNWD6oYTKcoNF95NqGBlWirbDwySElEkj3//wO+eQmAK
cAyRxGGs9SqEehOPlecH+MLBSqs1tsltEAwDL3NYy18Zj8sa1Adxl7AYJbZBb71MJAcX7e/P8d4L
351VUe8BRQZM18tNP/pcBonaN30cwGVvsrQmwoYwqKfeBz/5nXQIrRw0U3bhcWRF4culIjjRaPCw
/AuKrfBBpqNqQhoED3//Qe+EsRervLpPiJwBy1iwypKOwdfFjO3zlIX5IZhzqEEGOn/MpnY8A9U1
1xFMOb7+ffnXBxe8Y2xR/If/ykbhon75I5EJ0sTkzl6GuS1u8myUz4M0/VffMtojkoTFVELHOf4g
P3n9q2FwBcMfTEZQVsBu4/Xwh2HmM4fQ+7wAuOmAhAdSpygjKu1xYIvQtU2pQKNVyEe55OtcjwO6
Xx/QcV5vpf0Z9vQTFA9U02/urCLYVGGHILvYvF9BrMDMNK6DuQfKYxxU9h9BXsg9Mc3MIVME1AA6
+a9rzbGARDVYg9mFIOP/wlgvK6ZadkldsT1YOLuCupd/JC//Olv4d1F0efGu8ZnT1/cyyXUv4mnK
LwPwR1Uhcgs82bJkjzwe5lsogWaq+a8bCmRr6AwDw43Pi2T/5YaSQuHTdSK/2BYkb18v+qEz/nxJ
tKdoPXuKP8I/YHIfRIK3+xjL/ksPRcsN7qCvlh10wpN47PIL6cPkHEQattrIQYsH3emwZpPNKttm
5qPr6PUdgfe7g632sfDuh/AaRMOjMYVafYE9JFINmZusK4qapTHMcv7+Wt/ZrFgI4wGA8eFL8LqO
jWfdLgQC4xeWoQEDuXZ9kG0SnhmIzh9cCe8uBXAELgXYg7yRmVJcxrTY+vySON3dqDkJwYiTotpC
wj/YLO8thXiGwhjTwxzEzpebRYFWloFpWVyETuRN4I/bATCo5Ou2Zh9ZvL1zEvBb9vnvjo/AgOfl
UigKC4jrs+KiPbLezS7D8YPs92VrSXevhCnOf/9g7+0MqI4Aq47u8o4CebmeCThU5bI5uPR0WEA1
cMOvNuzWD17ge9seMEoMfdGA2hG4L1cBUwgwE2R1lzzjsBS3TCkgTbIlOQvQh9tjlLTTcY1o/hE8
Y/8y/1uG7Bt/F//b8Sb/tuleLpy1CnhUPUQXES6BK2GgaK9ieJ2dVOIFbQUAYnhkqW+vNay6vapN
2Ieo2dfJ37+PAKMkMNWgHfQG8sIn7J2CpOFl0zIGNy3OeD2PfDzMzKzQmUpHgSyhp2PpwhHzpb9/
3/fefLaLLaJBCtj1azryhutAxjGJLlmn4BNoxHxaJxwQ6nXzo6VeXio4AX9Q/L23qfabdf/R4P+/
Pi/A3nhoZ3XBJYJQfU0xtvtJFy6//f2nvcn18Gbh+YXWcrKjZpH0vfy4/sTzDkD98DJNRX81YUjT
pIuCo5q3hA1m7BmgbZ64lQQu7ONiHa8VLT6Sbn7nBcMNMcYrxh6DHtV+d/xPzyZMIJTmWBFcTBKv
MWngn63iCpIpLKiYicywNCvmVySswLHDGan+/hLe2V2wCEdfGMPvJH1D8qLRqtdU+fFFb4TcUJYH
nwlfskMHgaylss6wf6Js8uo81x91pd+5qtBT2Jv7uBX3D/HylyOecGUHGV8oBUXhBIE8nVQKrJ7n
SJlEdI1cNj8kH1wl79zFEKDBNwc2Bsvmr9A/LZGFv0EZ6WIgDNa0iVOfwKzIQb2O0tPf3+07lwfq
GNQyO9V0b76//IEQcCBiEyK8eFE/8cMyh1tarzMRcQKALQQxqw4FRXK3xd5EHyWcoM/TJgrx308T
FEvwcfGq8aFfv2dYV8zIjooQ3sjFWJQLjccmz0TsPthK73xPSHTgS8L2FNL2r49TbrcwVzGNLgst
yB+OhtRcukSqhqh8K3W3fkRhfufo7HQCtDwxjsMPeLWBXA5FJh5O0WXdfPdj3AaMAZV7oKvIj0AX
b9euL9gH7bj3fiTOi48wvi/8Gu8Uh6uGK3AXXUYFQ+18W2PgjYCJDRIdNyiMPwKBv7seBrzYQSjA
0f94uYeg44bsdYU4K+1jWmdtbED/mqcK0p/jEQmMPv99z75zH6C5AYIylkMnudif53+uowGRoNdO
pJexXUMI6aBnXJhvXWdz3cB1OjDk1KoCw17I3XeeOWzQ6vwI5PnOxYyuP/BVBXi8u3Ta/uH/5yEg
f8JFt4zpJZdxLkQVsKATXzamM6QYM5X+ddL36xo2S9FP/WcAR6AdWKmQW12OrRk+Sn/fvhSUTTAd
Q3GDzu8bQU1TwNfDcpleJnTYx4Zwpa+GPlkrEsXDwwDdp4dcDcVTHk3/j/CPtQHvxkAJHZG35BXt
QErC5rpso1tNhVgCnUmi+ZBVns/Fer3lC10rtN8CUipg3f/5+4Z4e19is0N+B5EJc2/ohr38Fi5c
eEC9Nr7A25zHpZvYdlyZS/tS+tH4wVX19sbcF9vVLQGEBZ5if5j//fB9iEgYT8klm6ht8r6bDoPs
slO0qUckIO1TAT+nuynqpqPTaz99cIO9uzzeMdqd4PyAoPtyeaqpSGDnFF+wnr0GIg2TNJa0n7Yu
gLqEbcVtpwGHrbdsFKaMFSrgD9Ktd982ZJH3t4Cb+jW6pYBWWZa5DOE4Yeyz9cdPKtz4mRrz0UF/
byXQWZH5ALqC7P3VQZ8d72Xa5fHFk90J3hHtL0Jj/xCvpvuPHT3gQ3bEBCQvYXeCL/vqCkO4lRMU
jBJAVQol7qHzBO2uA1ADzNyzTsMdsoY/cfEMPKdPLg6qv0//fQvvrkAIfjCBfGNGRqOhHxOZJpfB
bdFlHpX55HdSl52Ek9Tfl3qbue4DPyC6MTPZje72v//PBh7sEGm+FsnFI1Bdq8AsB3SbpNH09e/r
vA0LkNpERwd9cUT1NzHdwRpDxEJmF9TL3SHIzQNUoNeuHFo/KnnrPmpkvbdb0DuDzAGuP3R4Xh1M
IhALpcZ6bbxaUyoVoRpatmk6peskPtgwb+M6fhxoyHsTAEHo9eTUkyKTKHOyC8/H9An0+G2+FPBx
Yb9tbuL5R7hBKb2c24XHH0S/914rLhhIPu6DdLT6X36+fNFb4g9tepl9jMzLPPHySvAkqTw29kMZ
8OHnf/+OSJVwv2JUijOyR57/2S9zJMOckzy9QBpJLKd8jMa5jJeR3K0zK7YGdKmPemXvvV0Aa7B9
kHYDzvTqU65yzaPVeikyfiHv5Tqtpy6T6V0i9HhylPiqGnM6fdQXfC+G4j5DPhwhq3hjUYN7c4D4
InZQNseiWoCKRME6D+N1T0VfB8libbNB/ebRaP8/Wk0gbKMjAmwkfEKQuiGYvnzLIYcnGO1ofpla
T1edG72Gso4eNunDsQ9uiB9so3dOC+gTOXQQdh3eN4m/Dn2uAh/roambnAHQy6+hA8W+b1EefNDd
fWfHYvfsmoT7m33T3c0MithYWnTmUhE1cMWDEGMLSogbgxXsouwjYtG766HziPQM6mYYSb18lf06
tmnWogE5LasEE9orbl3KxE/nW3XLhvUjWPh7rxK9ZGihRWDkgOr2cj2arfDl9mwKgOU01cosiMY9
gJ8mst5H8P43o0akd7vA4p7bg04Hle2Xi/UTE2osSHGBbHpyWBj1PrO8h93rJO2hT+a5ir1owC2b
2bUOoDRKyqxNgq9oykYfwKbeHhc8yj7x27WgMH55dTGkFDk25iAFwhUEdUE+6r5ONgnWxtFlPKeB
jZ7iWBJ+gErD9OPvl9JrZeU9zQWpCyh8WFIAYxq9imLhnJMQRrfFZXShD4rtNKlyywr1Q/l0HUsT
s/UcF0w3Xss9XSY8g3dhUizxWNt4zb9OcBe6y7z8o3OMa+rV/oOmG5JhlCb72cLM6nU9RKQQA589
qGAGIQBCPBmGqEJ7bFmqbiAsKlPW+mO9Wps9zAkK/XKZrcH0UMOIDzpW2zzViVfoL7AyTqJGd8AB
VEWkUVdFI0/mOg0gPNVCQSRpHMSwosqYGBbAEMAyNXgn1j3tc55TIEbPq7ak7SNbQQc1NEvV9wWk
cioWh2OgKwPZKqLLzbGgd9WqVtre9s6fhq+Yds3rD+KHkh6mFDnCCfyVvlOl6NOkffJ0OC9h2bIo
MxCkGT1L4PuTz/P2z8r3l3xK7bp5KZRe2bZ9juOZ0BsDv2l96GA47X9Da4HbO0H5RM+RiL3iOdm6
LD+1vsUQsVQIAcFaFnJt1ZGDGwi7q9CRgl2JeVwhi92TlJxTX8RwrFnzNrhPcgnE6yD0KqqOEpO6
MgEvS0Cj0McbcsPg/tHUt6Mug9j14mznENytwuYzPSqySXZtc7HGdx2BhcAFLs4xPYaxGnMIU4fQ
+ypBdWYnKQp/PE9gnJovgGYYVk3BOLdNWNg0hnzgbIcTzdHqbSJYbtgS+hJJcvBm1eYNzBwCVmH8
QyQ8YUioHjYdhO43JIvC6MbbEhhGgwY8ws+rSCybbz0Dal255phH3us07dzvxJsHeshhktLdLBpO
DQczeP7ykJFpdMchhSJ0DSr/zqYKGEgEF6DbVmLOgL+6oprH0eTP8IDk5h+MtU0AjfcUleHVmEJz
+BcsGSYu6m3ZLE2aDXzruOISdrSqDCInx7HMu4l0rAQ6K9JhZTBj2zWZOThbX0INIT14Qrfewm+K
0Yq2hlPZQpdyjDjxemgjQUvr2qUTxmseN8t2CkEawj9zI+WCVpgIpR29ad2SzTfUAwUNFqqpjcag
pnIK3MlgngXT5xl4UO+WRPvAvYqWISVdJTaWyq+Wm2C86k0at4cpGgH4a5z2enJKDOQ3ZINceoae
Ctqs+bKVgZVbt4Ej7ICsq9mMQ8rKSbUivZqKDGRihyEJP0NyXxX3gaBRn1aBhmXv7doSon6T1g20
gppIr4KmS5lWqoIZN0A/cSHTAfrOrYeLqdg2vOIKc4kOEs8B7zCvq3XigqlJemdcM3lApJZGe0X2
w4P+0Y5PDPjNvNqel20wLEW5043Y06A8o5tFCCjtFKhz0eBmsxie0JPJPQi2t4s4OInhXlhFYZeG
txlGnK5uVxWH1zpJZXK2eYZSqh45ACTH0LZMfm8ZhgRXE0tz97iNqzRd5Vmlg7Lf3EB+CzprwHr8
oKUF8tle+s6vQs9P1RH0+wmoJy/j8Mtxzvkt7qpcE3HqfZnpM6hh/XhjfBXae5VYpTagXUlbXMxM
Elcy3mfx74GHMCsv/X5b+5JGhbfDUdfMb3+3MfPsj0hwMT9Ba9SIqxlCisMnQgkUZEDFIVD3Qtcp
Rt8dgmOlLFxc3Lezr/2rDoxKd+m9VIXhueM2a0WpOIYHdUgWaHocWJICLwG5ZJZ+7yLpkV9Ur3MC
hBBGl00X6l4fByF8eQj1GpIrfNxZ/BKQmphv4O7rWb9M48HHWYDqUrf91GQa3AHUsLwfy0An63oi
GwQpEGbyJfiF/r5PSAl5Sd9+8toZ/yjKaTuc5tBCUW9At47cCSX1eht00lvPvlDMPGGDZGkVbUbq
Kp1jJY5rGhh56sLV7052Eft2n2az/rQc+iHuMi8Eo6d0HYP+vCx8g3OupWLFJSU8DIRCMtPgxwoA
gzr3uZz0wSx+a35MAgGlygFGgppryvNddDMi8y6NvYlcqSdX8BjCwq2MwdzwSRf730ELFcnV1Flr
l8NoIG/1DNUpyD9sOYJCcEDYYfpYiLQQCvZegHQ2HQgXS1YJ1/e86tttEyfEQCk/QxiDq2cg5XzL
m1RDR/m7sdg+CBZGTRmKHOCXxF0YUFhsDDkgaLdZ2qG3Cfo9RMsx9zVTUUG8NOVn5mvqnbF2lj66
zW70S0dwqs8+KlRzEl5IATFPEm5pOcYFvV6XtF1Qmap8/JGkXrpdNOYgu0TvMtjkCROAYXy2o9jS
EP61ODMnlgCqwBE0BxUcB5lYvZUWPe30qAH5WT6hxxzzGhk7R29yFolIRQmYGqqVQgIoeG/R156a
qc8BPChZwngOp1NOYc8kkEXfyB5O5M2w5l60lEAsE1ozUK69avLyVOlyMUhDSw1hEX7qrJ4RLCTg
uxW+bQgJDkbj9ETgXeLK3XuluBSTz7tmgM5Z9y1JeWGvotTM8daYiGXbFYDvefFNq9Wjn8hahBpy
q0rP0Wmes7YojVrAKCpHmYpQ1j7OKczi4UzxRftADF9rF7fecXUTpV0DxDDNBJQpU+p+DGoT4x81
Sx9PyNHpLu5hRCPdE++7eOgrgYrZVTZm8JqrTLzgm8I1rTB3bikie4DzCaZLPyPPrTKuECdN+9hC
tuAA4xW5AF6mTHecwEsMbwm1Hb9gdgaCaw3ORwtloGB/IyMQlL9xK02mWTgba+gagJRpQwel6sm5
Ud730sOnshu8EivAa/yk9ESR/Bm7gT5m89ytiNwwYLrSelXIz4jRl8HY9pekClN4Dz59srFd5okK
7sfJt6TPc3orxJQPx1Hl83TU04AE3IcGBnjOUA06gNgJI0Et2hD9UFi+FnhWHUy329wmGVYD3Plo
uWqDUqzL+pvmGmrSeU7o9zlqydMcWR+wRpKtwYEyPT5GEWmTOzO6rW8AAtFQ1RkWnxdHkF3i4aBt
JvW1GdhMToGngdyUFGH0io3T9miiqDX3UuZe8a2dhoCW4Aynn2I0kL1PHtQrt1+SwY4j4MEaVUj7
2nvrEnxOE61JcPF9pn8PIMAN1RiL+FEtPLqH5bKLy2IKC3mBauFQ250IdPa5D2UOkZmlr1mwpMiE
ocWJ1A6WlKayxAb8iNuWJCcRKhPDhjZSjwJTAIqggNf0z8xjOVdZAD3bOk9bTWoei+6xXbEhqyDz
2CPlUvwe8nxpj2Ghuf3uWBaNv62DrmhlsyHFbu5E4JsagqPwCOo2TC6/I8HUxYM3SL49LSE07YDc
JYadHGRzIM7JvJ5dI08S6GSrAcnMjGAuka+3MntAeKP+1YbhZFwXuY11CQHh3D9QbFfHyoj02Z8W
2C0UZwXKwyMBdkUcZY9sudosbwdgAtZY34czRojXOhDb9hx7GFuVguttamB4QYrTwDE0QBLlCDn2
OiVRUksWptg+SWSyZom7DFZdFpZARYBr8HpdtU+PQUy8lCK9K1Je6jXxP43DaP7p/YmtdYIn+TxE
XrE0CGFxWKb5uto719qgQBUVI02Az7uzBa0dxA1ElYxSDvVgVyjqY7zMurqXAZyuvZxk4sTBLy++
IXyypOkRpbwjhmnGtaXz/dmrNw5CGGbVOZuOQ5Sr9rabh4h8HbI5m5pN+Co69lvs88p2STIfoFpD
txtlZ42JkpgU/4GuiR4bLxsQ4kiE6+yb7B0PzzsGkIKksJniRKIt4l+jeE2P8IueAf1hkdWsZIMZ
uqbYUrrdo7LItho5Y94DqikDdw4FiKOoFiHSPLQXn+c9wbGO+uwKNwigrmUy53Na9YPUBwIo/1qn
W8EE3mi4YPYdGtbWcPDZsgpUu04eHYhaSxnnZGBf+exH64H5kXB1po229ZDzFv46MLrxzwZedWkT
jjMUQ3sxgI4YDQmxn902Zz589EZuq4lDe9zHEUKKRU6oq6xZPjt0UQGkAEK72ADtVcHCdOn1KRnp
JWlNFsh7b40QarcK/oxBiMZ8innEuOb+VbaMQVy3UqrcoCTuSIYEFrTza+nWAHpcuIqgNxgb8Q9d
hkiCMBhae5MyCODfonae4p8dviirNdwFsN/WYEENR2IspYoJMNPA6PTRtkCf1r3WKIIM5Leec4Dk
cfZmL3q2cUTNOZDtiGFN2G3ROSB6ma9EGBG4vuV2mErqq+IRGovJFxiN2+8Jclm/NHKFjOWkrcjB
TQns2OAUR3M1pJbkP+BS5/eVpzFzASN1dFAvF0N0jtwYPzDUW2iUqKCQZzt5MCWTwRSlJYRDbF6L
maulpMaDwGmbF4bVnrEmr7jg650eAsCEgs4A2TD2bbhcBh5b3AegiJU9+pN9bYNo7kq+WwmfDB1I
VHVcxM/oeBT0wGm+RBVhYpKVhLSOaHongOGK8i6LYZM7dFM55Sy1MBBkCHOOgSer1OSnZRwu+Z9i
VeTb1EHAvMziLv3jzwX5mbrMsWrrIUUVFbMI8KfW3iTejkzwx2TNkHMUvdeIIiZjGQqSPG8YCP/p
zMrWqoMviK3SYmXfB/jGo3SiuAZqgMY5qh/RT+3Z9b6G2ywHgjiMRpoA8YmOSr3EFNk+3OjjoIyg
tfAzMd4mywFDZlNKKFx8TmcUJyUNTdo3ZhgzDwi5bByqDexRcG43PYja8xbl4S7N9MO0sbmoWnQx
rr0VcnvlynSgGhlbAi12JJleGSm7S4vHttUVD2dGS+b0FFQUxUlXbXwushKKjt3dZHw7lymkD91x
RQ1ylw7dDjlvE7MeQK6HUTbyguUa/lpg35pYu2cQgVH3ba106A5IA0ltApmQzzrsOa+2LB5+oTzj
YAl7s51PZj971ys8PYIqkJTCgG0twCQurAru88gNkEfwi/Xei+NB19RaWLpPgEtdb1CjuQFtYhRV
gQsSMolEiT+h6lO/aWFIJSCt5PHjwnBH10BL9arK4DaAYGmg51qOBGVx6ZkCk1NXTFBxVekc/vEo
jJ2rQEFGpcIuG+dqharspxhPFjTAepGuWXxrXN1RC0m9AU2LrByoZp/FFJqtzI1AdOgUEvqapDT4
xSLfrLXmQdDXPRqPeBbSpwjNAFLd68jAn2tKve4HD5dpAK138L0SBS3Q7oketxoZ5UIODsXJDaBW
6IJCUDdBQWfAeGggXpWu0IUdQBnJsyX9unEU2UtODEHdmy5PmJNPSRklLgpxO7vIQCvPB75y6wEN
bI2CVFmhFnzgXuVIcHLXoSYIol63eMd7BhfCs6Cr+ZL+zrydospCS6twyCQ8QSzOjR88DZ3K98o2
+SloH3w3Q77VxWwhq+O3U3+rVzRbcJu0+WdJ7EwPc5Qi4HZA/MhSAneDHgh30TPkUYMRVIpEoCxH
7+CEYzZFuChlwEq1KROVfSTjrJ5CZwn+7401EGcSYPlHUKorAVzqtjpwhI94OwgTpTJB0IIHx2Jw
eiebIgfN4HGxA+rTrWzlsIKHSoJVlpnoQwIBQc5YHUy5f5tStfgIzj7kKAGZLsKKpH3xO444BZcN
F98zDbuElmmbQXMxm1f+gPxngUB2BD/R0qZwQS5DZAPbA8CLLQACFo8lcXIlOivRCN3SxXpIeoSQ
W5XR0cR3aQtEL95IEB7A7keHK2B+0tYJnehPZAwhmDdSe783roakMeOcPk4IyqziuhOor/28++P3
C18atJ/sdxZyzWumUbWVSwdmWuXgtqIeAVwm7K7LFqNuuR/Jq2xN6SPt51yXvAv6G40gPR1cDpjv
1bhIPOSks4BjuqBb0ZCJtTD23Ja+6o0YEyT3ESaPMfL404BmYlZB4h08PBDC07bE3nK8YmhIdAfA
2UZ+iNF3sgf0D1G0cFi9lnAOdYjrfG27KoZA9VKRBBzeBsnF3F9G9Jlp42OiUnz2V9eir5luIwpF
CD/bzaN5I6F3iZpfLGxoQu33Dyn1Yv8c4sRsFYixk/41ej6Q0XycY30dSLT4z60GB+HUUgdb0gK5
gKhhsjs/isj1aLtApQkgiymU6AqjSl4qaVWGGl2E8Y3FND0ozQSNB2Ct0yQ8EqPgPmFX3eGfLFlM
zshFjF/lzHOm9CMoZFQYmGLWFEywazoJA4W4KqcJeDpLF+Ovo95WAX+jzbIbz3PTUq9xjBMcwlTL
P/k9QIB0FulwhPh632MMAsxRBcqjX1SoyFdaYsDeqSOTekL5Vcxb8pwlfbYeMoV+UDUuumcl2qHL
8ktQk2Cg4KH2rHqSZ6ye8gQamqXLJ5pjA/g82NvB/yZN2n12qGmGh9yF2xPga1RUQqRYalpgvHHT
9eiuHyeivccFHd6wlDObKSZQK894tTovABmLt+mfOBQIcBPUX1gpaYESeIK3Ns49oD1es6EqMpUL
VXgWxSLlcQLs4okAc8mqlYDOLcOEu0Ob6PlpHophKS12Wl+PqPcYtEcw0GkQ6dEyjLjqsibOWHbH
4DCDA9xti38Y0hG3Ha570WQF9YYKowX7KZRe/uwTL++vcuJ0cB9KyZDfhEjeGrCT1VwiqsjoZu/a
SlgOWufOGQBZnyg4G6reVAfI6MBwKA+BWyFwjiOtt6roUPueQUJp76W/ENlokQSfEHMLUrfMn57V
phNZul225ULhORo3UyxR+hRbFH0a0S2lpYAn8c8hg0cHHHNwCYBArQXaEZTgj0R0YVTpNJZnODw6
XZGY6T/49t4/WheTKAfkA3+gd4niZuK9G0t/jg1mEZLQXTcKM4RD0Y+kb5ZhLUjTTxvPqzFT4y8e
OaEaAcUTxF9n11u+JNHPeC98SuVQPhxRDDCCQfHIr6YctXZt8y5s602s+htlPP2RYh74pw0o/0EK
D4qAbevNQem7ODQNgguyql4xNMMUgyDL9QCPpwamhIrXA/oB+M2o6kqRDPZuXNXMqqW3yQO+bWZx
mOPpKZYZH6B40u3Ktt2aPDEUO0GVC6djpK9ppis8G+MHMkwr+oYqR/hqIdIxlTx2nWk0buib/VR+
gQBWO1c52GasaTHKcIcUjZ5HabJdJSHZvszwLTI1HZiTJxsa/Qgcy9TV8by4e6kQ4Zp84tpdKJrC
tkGZhc9FIeBQVGz1MAoK4chH8NrXuK9SKCHM1dLKaKsEWiRTM8M9aCkLDSRZmZixQ6kGSWS8525K
aeWW2N0yvcO9GHJfg4/aFxKtAkWzOptlXvfjCtGdFAKMB/QSQnKIfWV+BYjpaUMsI+cVMmFDPRkM
RzCYU9DE2doO3Y8+5t1BxxPe4ATdWl5ySbtHzVP01LF3p2ceGINcaUu3oWIQeRTlovl07ySVsoaK
eP8Fo3afVphyu3/aFYVRTcZxTiox0PzRcCmzo3Sy/V5wb7zavHnR1ySNuzNNOpUivQ+2L32yLWHV
A1lhMFpaJluDVwS/74V2/XlwMisOeQtJ6CrB5MhDZbd0V+i1bEuZYHR7JWNgxMtwdvNWrb7qLkAh
DXM1pmEr6gGB5grVsITiQDZHS80UXGaq2QJwUslZdHvXreA+OAToa6KFunKMcgey25JIR74oCDXJ
JsHcCfkYMrG+Hoi3PCKf5mu5RnDQLLduCEH4BuX8T9TmoAgPIXc3+OGuu0kSr9uuqF1R6ocsIT9y
6DD9H0dnshwnsoXhJ8oI5mFLUVSV5lmWN4TslpOZBBJIePr71d04OqLbaqkEmef8o0jGBRD6cC0C
vqciu+LspqT7S20RCHpUGqrWqqGZf+3jJvJka6MhP8xgE1smMc99WAaPpwUr95UXgXj3pJV/01Qw
Rcw9NVj1tscYdYFf6wSHcG/djK7sKb60C//WZSZdDq63de/7KPN/hhN4S1ii60cPH6mbgPv3c2II
WrUP0rLFV2UEqep1zAp4QEa9V0dBHxv8ntsbJ2nzLmoO7SyuAr3aAX6qVUzG0RLwIKbrgovw6Om9
ZNTblB8kwaxI5+ljGZYpFvJ5SiM3gkxkNeb9MNW4wowIv2sTLE/Dkq6jzy5gjcXm3vjzIOzDMk8g
RMpbuqeQ3i4ct0bTJkaMWPtfZeIOTVLeml/holaZbX4slhS8aMkvQo6d8yAQjzaZDAB7ua7L8I5g
7NUBwmnLX/ZMhiGDr9O3oAXsiTQ6DNuS2V5jY+0KLG5Ktdi8G+GwDcydmyk/XcXjl4VFoYek37vi
JxqinfhyW5d8WRkWXiqgS/n7rbNG55KNJspmvwBBM3bpnmKvaIqTaCAXTqPq1PKgcZOGidOtgIDw
Hgt78sgke8Q5NEQHptmqZH/jjM7QfeXrObf1PDCHOPZbZcJiP4FdM8hObbHWaUh2jXksMQTz5jQt
sO31QX/B6TSSld+so80lQYd5wwtP0RxIYLyvayKDYFWnUk/OsS28QWe9mqkx3+ZI1QkIQmydA6/x
PzlTeTippah5+ppVbokbzL7ggmcowZY+breqHjUI5Sr0lggQqzLRsHzg9LIyFSmCOooPqxWUw8Gp
CubHmGW5SfIuJnSvB5n+dHhb89SMDl0XvZkpD+PR489B2vVNW03x694LXmckb6CPS7dfDVyeqb43
KBymmg7ZwrGQm2OfK3vcdqY6P/9225hQWtc0855aoShuQtJ3PnVRoGK2o5E9AXVJ3ByrYNWKsR7J
BTo3iwDuellKcYBZ8D8w51bLgfiCek/n2fF+dYM0hNsMbnRPQCODu2Wv4x38RS9PkIZ2exOFfl7f
i3ab5Bsus0GcEZtw5du7t0D8K3v7ist5gBNriVy49Yey0p88EZOTjL4mOKNicgCbz521OnRRsED4
ua1bHctChRz3YblEmVxzSC7huy/xmBfO0ZhO8F/XQWkRDS17BnQLN+r9VWC3PawAMO0Hr2HR1kke
r85233R21b6u3PkfuXTa7ZX4QD5yIrGi9uiS9fDHG92pzfi2KAWlFCF3HyeNo++rNrYe7nNk3fNp
dYrpGC1M9+e+a7kS1U5USuKNXvDb9K4mRrrlpTv3JK67Z2tVnfXqIV/Y021rvek4RcHIoUxuzMYx
qPdnq2zbjYrCBd4o2e2x8E8dwJWdDB2Ezt2mQB4Sj5FVU/Zk+LMG+d5Zyol98i8OjHr4qwkRpOBY
ihfzpIzmF2qGyNHgpZXfv1ZTIdrDvrhDdUvZWuxmio6H+GlfgkVkOugXdSRFse1vi4jyvMR1oFDP
/t5ZC1SzW+pD33lrf1eUDa7X64e03nbx7gdvK1H15sHmCZPMMpB5/uvuT9R1HJE+jkN19EoWY4ZJ
mp3ua6O2v93Wcm8tXDvnMXLyjxXcCevRYuDCYN6jMBnmcVzSvJbjn3mB9jvCjdW/dwRCxZEGtyZO
l2Dr8BvronlY/GBrL1LM8wE4aDkMVvHMQj1yptWP3DcfeRDlhzgYxz/NOo8XTjT/F2XBHhslrZ+/
dzx34sFePZbdCQcAb0z0TTms+ghX/7MmpYPosUa9yyUqEx6RIXHbmYMr9eq+O5WjbD5sbbwgs1Sj
gQoK8zv0TBxzVzX5/F/j2vVDYNHLjnqjD+bEG4Zd3MxxGfUHdDlgodU4ElyjFz/+2WcNVYGbvDzL
wY/pUDQAV3kuw7+D60kv4/aPvZc+3JSTFUxrJm0rWRO9aNVB4i9l4JxpI9tPkObuLXgXuJ7Xty8O
UtQMfCPqElEWy1/PId18QhrBeeNV+jhGqlqyteu1ydwydvbHqiU3qPCJCDnC+HdHyy+IZMM+5qcR
WwlETlj531VXAANE8/V4kXLL/0Bjq++o2h4RmsddWocURSTzGHdcng72umQSHQozMTjhcZQacHSi
6XxO91UvJxqVvfEQaKvVlNJyRyUFLa1WyqMT9wmn69gwSLJaaLMvFq+tx7JA4cT8vOTrdJlKHL4s
TXH9mwGhfUDparGCBaN/HnkmXbax2UWbqWQdZU1TFv9I6wqAutnmvlzylGzWs2j720vcCoc1V+VP
WPBL8f290M/4TcME+VxdQL7N3UPlm7DJ6O4a3V/DFnU/qzI1YLOlQaZDXWyfJOdK1oP9CgD5tiXu
6jYe418bCiD3oXK75Vexj3MH0tgacc6buakQ5ozxyrGCeiXZfbGGaTsI3v5IO/CFI2rik5vvYZ4N
VliO94No1gC6r/B/iqi3/kMSK6cEN75lvWxMRdh33HKtXrfGwjrZRkv0QwEjb05uqvrYdWYqTv4a
wryODGF3SKrqGzRWNnknEjWHx+9KwGOY6aj9ulcvPIIsgKo1tZ1Z2prWQxlQOnJcGX6HFFNSr3+0
KuYFLY7DZSM4/+2zjY8JSHMAZEtd2JLlbhvNYPO/G2Lk41zQ8lRWEeXwbC26YEbv/CkrbF+uBwRC
XdwdGiQgdZqHNp0KTWwY4cc94LsKcra/JkR2ls3x5rFrs3Ooq6l6mtK9qJU42JWtPoMGEU2ylt5M
vsiwV1GyzDJH3BC7oKMuQRcxw43HZRCJIpySEa0/YrA1qMsbOdqxSYxS/o/QSzc9bGJhuPN2UiKR
otA8VBNL+pcyMt0fJm80mr4ziXxmjRCtplunG5HkW6Xmm2bfNye7bgaAXxZPUbCCuCfcul5+1Bu3
VxKbkKo7qfbhCO2A8iPWVYzkyJtLBkcBkHJtdULxUqEuYpHeBqgMReXqeBP0xR6cQzx/OtX+KLdL
I2uvOJb8MH62GC9aIH38rkiCrvLvC1M1z6ow4ycLTc7CLazuRea2f+Gu0VYa7/PAJrp3V6h+bsRl
bHfZJjit++qYl2P3skHj/qnMFj94ylUrc8xY/tOMlADOMLD9Qc4Q+gDd++Kcw81l9kLe9lhZ2/Jj
ibJeEoN4zk3aIW5vq77SlwGgkQQWuK7rZGpTC902zg9Le4vw0HXatz5s6yodBxvqrZ5kYyeouKzw
YEfafDVFay7c9/stlaIW3KZXyCbldHqWu8U/QZ2sWKqFHaVN1GzEMK8FH3yYW8jZArtf/QT6Y4uP
OvLGG6dq1g+PlHj/0Od5b47lujU3BmauvyFxtPFI5Bazj6lxqJ4cudbL7UJB47+yQ0aZ4Monm9aB
AHOpU7bHj83pg2zC5YOagLaeKOuYqK9BV2XFaiKGKQQyqfMm0XvMMO6YUr37UdX+cB4iAKllUzxZ
kVUcr1f9nkazG+U/EZLALIpyiNbK9hvUIkM+fuSkYEDGMhhHpO3nfpPWbcdZwE1OSKFTICDipWk8
LjSzcUcYb1xnahtwxyLGkGu2oNm/i3fD/QJa3UwH0o738ojEA9pY9ItuXurK7r68FoTisHp2615q
q9HNXdjLFlbLmZXa0rJwCkg09JVHuB/dnCZ+TiSn2vfbBLSp6+DveYyP/liUKm2CwYNfcCuWBrOT
gn0aWCO6Bx3P1nrJAYsgSalrHYatepmgy+ujLmTVvDZ5jZ+p4ttldmj5ESknggCh9tTyzrrMdc0v
grTLG7poen3w99oDXxSoFO4myaqUcv9J+7QTO8e27a8CyULbOeB9gWisc43ont1/I7HmoB3ichJd
Nd2cNqHW/5m6ljnfdEQFKTA/ct2Z5edPEPaFk0IR+8UhboRrHRorD7993xDGYCCuUyMHzPZ9HRdZ
SPX5XeOt418+VfFjqU2p48ASap3dLgyhzpBQwk7lkiGUsqdxRmFY9dMfJNZs7AjInXua5Pe3idep
P5S5WG43ZnFztLvK+kOu+Xq3kbdVnFZhRS8rZhMvcZpmHs/BvDPN+q2unQMvStVg2iWt8OC2C8FY
GhUpSNaQ9wwKPTFNLAh5+LH7G7CNdhY3PnsqV/nT1HiyvGwIOoJD6C1rS2pV6M4UFpa+k5VCWVwA
M/2l6bCTqwtr3sTWaQsCOL7RbqaHnbig4VDb+dTzhKLO95PcClfogjGOl5OXG5OfV2dE8aQrKq99
FTGQ1FVUuReWIKxsM2+7f+CsXAVGduC/bG8q94HcUAQitqNKO7WmHXAVMHYOE+kbSzGLd6b4LMoy
Er93Fih56gHFmgNPaL/YlL2pbr1wQfpLikYVPM8gPQpTam5RZHtkU4XZHIJ5HtbVD9bzSt5Pewhq
Z+fKRiUneaYV10kftNZ3jKj1p/K10/At5JN/sllCwuvf5G6uNl7HV7jUaj6MIo/4m4PkpEZoY72U
MlgRKGOBqhJPwK2YcGp/VTnasntic2WRuWtnPutaj+VhLavAzTx2M2gaWpDn0zyPhiMgDmv7Mgnu
61Ndkrh7R2ueEhn7V0iXLXRWeGLGAsWsAPGsMx4WIdJhXcZbV8+UOnQ550AU1Xy8Qgz/LU0QzKeo
1LnHBFLWOweO8Ma7wPDLO7RDuTzrFjUnuJA/ukk8XmX2Alq3y/x8r+Tj3rg6ToPZ9eYs4I4I/zmh
Cj+wxOYmM3CY4U0VR9Mfl/ca/KN1QORUQDlWYgHYkpPXStQq+9i1B4an8d5WVnVb2ZOX1WJZ72NV
2IQLcCU89DQZvCORnILj3mBpQBQYTe49Al9oMjG67rMKvV0exoHs0htqX703fxzix9YbtjqF629p
iVz87hUToNveSuQfC9hyYcGPRbk4z/EArBKY3rGOIZQjO41XfWyz1Pt7W/VBfd75iR+whNYEuQUI
Yk6idtQdfiCkLsOCQ+KqE6kGrm2culzqgQxSVJ6rTLxVe8y6u89iHLoTdnPhEc2BMtFrYZLiXIOi
EYV6IBRV/iMhMt5OIZ6jLa3iffyLKhYtcAG2raE2vD1b8WIf7bLIb4jD1eq4uKZ836aAZ+3KZr5s
m2Rvh1S9ysdloa2DXsryywhg3yTgHkbomv9u2im8g6g2z0hRtv/wRIX4DIC5QWgQuZJeUtRtf7eU
HrqXbl2841z61cesbGCYlZswtRDdbomC2XlBJzP/NQvKSRaDKnxyg2s1d1cQUXbF9NXtLE10MxV9
/NZDGT/QDNP8TPHMNjUVnr6phtp/Kp1leexHe/5lKTdm6IiX9XHgmwPoV37zWQ0M9bv2Z5NoNXo/
7c6bimyLrLda+u1tO+wWcxc2vNSLLXM/tBZUIndJ64f02I57G+x/7RngXS1Xcb722186YvvZqoa5
poHycmRgHYbIM8crcHws52DIatOp026H3Y8yjXvRuR9cptnq3id7sm+lNwloVI+VyO9UkcY9VJ8/
OfcIKOcje/T6jPT0v6JbJJ8H30xXkUwkGpvJgmQmlCxtvp+bIv7Gf0fER3Xln9RwskKlH9HBBe/X
F/pUO1B6wvBtr7tXnjtX6lPURXdSAYA73uYlRPlCMPtD84WQN36A+83iuHnumsiB3uSuPfSxl1XL
Nt1Ksh46a/6NQuGnnVekCN122yNRTPi3FJ26gbmb1NS/5SPBmYdSocRZ30slWK9I+5wPOlJLn6KU
C96jawfW0Q8n99Cxa977RRCiEVd6/C8IdifIarsJ7/epGS7rFEwS6HccUMJHPeKRcnnAt87TDWaA
2jvq5inb+6Wfj0VVb4TZKDs8BFHt/9LOLp53DKAfY4QppOjl+NiLTv63ohdntCLF4TtoPetzZqH4
LUbhvXWitR9hs/sna2ram0GKdUqtonYzyV1xZ/dLe4wBom9h9ZmS581p//XILBHa9KZIIk8Fxxnl
EPy7Ez9s2r8qjRZ9BGdtfts12qikie3qpoEvPkVopCHMSFv/CLot+tbc+jcOdOm/uEVxFD7Y8CQD
Wv4ZzJo5Z8hQSph7Uiu7d2lrpvhoGG6ByrCtt3JXr06urW8f58mRMQDydhnA6+Ld+RKjh1R0r53j
PI3ee8S7cq7XpYTOWAAyy/pVcm8/2aHLlxJj6Pwp46vpwvgSvZ+/3XDmNrCHTjchdY9LO4NcCz9i
ubd3jMiUBnN2hU927TWfXM4h1F3u3FiC0E9EEFve00lXWiezRs2t1aHMRjgkOugVuzV/XE8UzybA
l9OUlXgIu9q87NXomMSdBidblFP+FkvufpXrOBgMF+N2YVgTC9YRL38lO6D9MsT5IBq2vfJnLHKX
ry/zEmhkWJzfAAL6BUOSQq2yBTxzpm/4OhUE+RMKcEoEmLFlfLFbT4BFxhiYOEYIrdkiiW1gWXnf
ZI8/RnVteVz7wb1HTKluNfLIWwcBR6LDbn805IYVB+R5tkj9tUMIGRUcdQ175BGosH+KVb3B6IMg
vudyKp9rSG+kpZYwwM2yl7/nLe9m/FZIiPQu+v+KeZLphDQuSgLtxywNfkkrhV0V24Bi0PPvY8bI
ByU0tqQA/9dfeBUUiK4X7e99F+Ppj3F4YRwLrk6sGymE84fxqqVhC7WovuzKy6/Eyu4Uw5mhxPae
XW2Vzg3bGEjRHgsx//TtsFoJGJv14RbDFCAbx9H+lS+I4c/1INf27zJ74XzS+A/r33WztRYLX5SP
R/aW3T9Es6jfUEL6DeKUurPbIzoTap+HqVE7y1QX2CQR7WrElmP2rvZ7fri1dm6we9TbhV1DI+S7
tnLi+QFsIEFpwJalcNpSUxu9jMPW6HcRFOjtDjD45Z6V4ZCHT5rGdedetoijj74vowuemP0/4rHL
9lBs7VycC3aB/qlrGRoydEHGWFkx2m20P/QiGEKVTewZlTxNIVhdmUTDohbMeLHaytdhQJe7cO/p
PfrqoB6Co1+WvX6b3fYq92hctW24Fnx0y9PJHVF1lLjodppE+w3u4YhQNkLGoPd8wDUskFJYd02P
ipHmOSgZttveqpxJofGGXBoOBqmdkam7BoX90ME0RWennXTO5wmZM/zlkHMAU9d9sBd9cXIqOz7b
aV/ECSlaqeckWtDyugzw+UxtlhVN0TZRRcbObGVhVK7ybRYhF3M0Ezv5gCxmnME0JteqKQfFQvAe
2M3cXRacdiGkCHP3jYdkIGalNet68KSTk3/eIMw8lqj+6rvCC3We8nOXkwWL5kTmF7+RAhl+sJrv
GcOt9baNnJS/p9BqDfsBbd3sPXKSrfVFQLZD8szO5Fo/B7O2xwcFo+tcsFL3zokEjRGlvDdCzvAk
1ApjlGna8iFQcHqIIifLPXpQN+Gp6fNO/wuCrp5galAgv+JqyLvP3p1teOjVcUBIXDMwry6lsssH
0+KCBTinY8Y5lBiR8tNuAgPLxpLG1eFaQjP4tqhPUxkRd3RrodzId/wekVtmwnFL91ehy1Dcw3hu
/HrHSUzbQw7FFb3hbMFgYHVFT97t3sfVU4N0OEQH2bn5GTdlmCeky2/7pd0w6D1OcTnlsP2hy36x
C/6nRcKnFcmziObNbIcSrMzrMtDcvnwmrcevHmnz4EDeIwtJRRcoHwyIBrNxfBTFAhSSSDHUMj5o
eAvfP/EDxuHZtsIapTLO5Lm5YGWfYY/DESo9CdZeSoKd2KD9X1YTzfa3VwU5JpFV41k54ixWOZQn
ZqhrdFA+xvOplwxBR8V36NhpoydPn9yNjk33wtkeMWXP5QhW1DnKdX8rS/CIhFMtHEEHdcjunQi8
W8NCdlbO/IrPxjd3+QJym3DSiT7N+XWGM+q/KxhycEWn0GMAyef2R2X17vDkoxiqHnM7ghcfACnG
f2g+W3njRXwZ3EoF0u3EBUORN0oH63JCw7jm3yRyr+O/cej96dI5ALZHVL5FzjMrt+E0h/Pa3pG0
IOJTGAFcnGXY71SIdHmep3aIIPQQr57r/cZ16lVHYvTX9alCzySyCUQQT2uHDTvZwgiIDDcyDHbR
sZSDBsphPwrpqICH1CF1J7XqYnVSu2p49rMIxFt+MjPqoYP/Fsa1bvx4KOc143pxIBDGMizF7SZa
NK66tMQIsV2Tss71EXTo2xl6zNqw23XzeOt5S6wgXSddeekQemLToCV6s1+FgX6AZWIpfw12fCKI
b213uRf11oUnv4ETel9NS2Mbxgb+/ZUeRldgRnxftysyoeUqS96qAyWBw/CF27haL7K3XZ9TDldr
TzKdX2FuiJWujhsfyrydc58c29d+6KEXHLf3qts+VxY6YVdaMADHCFR4eNRhVVW/lV1JXlV2fWdv
0j7EKptnDECto7O5snulLh02o3Y8NXwkm/oINHj9l4V3xdkAaXntn/rIn5rg3cld/M1JQTlDkNrl
HJVsVHJooptOye7fwkkSH0SzVHHmS71gYEabb+2n3Lj1ekdEOVbYnY1qeQrxkuJsJZfmOVwXm4XI
rVtzWBtifXgzJteZ/vQkr9u4FX1IhiArezpEHue4H+v2ACIqqrvQr4X3Fe49XaCUHM1d1imfQodE
cRQXFnZ1LHiXIfDi/K4NAxtMoqFSz7sReK+bo8t5yUGLrjG+3SAA+gvShRkCe3C6/n5wVF3fhNyz
kDkrZEefICNYYx6mfbWzoAOZPTeuoWkRf4w7yk9X1LI/g1HGwjkv9qZc+32kk377W4RuX3x2NUle
LnpUHLQ6gXfcJ9RMdFd1yTLVAeqgSqMRMjQ0FEd/AV9wWCPXSd9MbgxQdVxpc1J3nbYx3JCRVIfT
YSIjtXzuIojqLmki0yM6hhJskk2MZfw9Eho4ScB5UZQF4YFkZmfeWHmrcySwP3CXx8ifu/2Cw1p1
f/BHQHjwU7jiWSlQzzs7QkxdpEpI9rV2NXP+gnFbUziwglrkCV5hBM69Qzf2Lc+XW0MZ7dKXmEVz
YU4jE+x//h4M+sbTOWEUYglmGJNwiNXrbhXx+KsQyAo8zrU6VjcQQloASUKQ9SPuDy9nz6n5nIq0
iFboTgaeITgYGdX1iWVdYYNo/Lb52xAkVjwFhF60/1BNDsU/d712elJmTzw5CnfEbBtzWmkNGLcG
Hw8nHkI3FY5sfeDYcpEfeBya6jIjU+0fA/QIxXNj47vK9soLu8u6VZpBaCcBqrm4Ze+zMoe4CrF4
RrtvQSEjtfteOs2dRNSeZvBZ1km1S9YoLSq84zrellPhW7bs02qBKzhj44SUz6+tbbfWXAfdcWhH
+2frmqZ+RqbvTwsaVd69mxY9103lAJQyqmMH/tXPcZT/RaU+ryJpZhTV6YAqLIzSIFeh+mOZOt+3
8yZlOH/4HXkWXVI4BDslktQSMl7gdADyo0XWPlG+fsS+ZRwThOnQymXJFNTr8NWOgO24Iy3bfCK5
WDrMFtw/9puLxIabSXhlP6adh/zsQTlbBOu12ZY8WYSDoYbx1CrAkuw6z7j8OVgXwHPYqmgQUIyL
hv3MGqe6CsegSF0Idcs4F9sxY3XKmZfmcx8y7ldMgFUtvnagDpStZWnFn97cE+BwAJ7MtUnm0Kua
/xjxJcJd4mfZWnz42Pxuc3U4kNIB2PoCBTS7hwrtNgMXHGr3JBFgbR8SDRiZFYLrOu0jEXh/uV8G
67TiMSNqNS8BtJeCQIAycQc/H7IyLp3hAdulKI+R3pT3Xx5a4TIdPKv11qwivatiJEG/bPgGZTB+
A15RGuyRfFUdbOGBCCU47/Dibn7joPOWpSBPYI5gNIS1aILlpm5RlFDn3eRfZ2ap3kW4GET3/lxW
baZHHRb/dM5xhmJUmmZ9w34dbSfOeHLNWYCMJHCc+dC+esgwNiIWZC9xbOV2f7a9y1crVc3CLDGP
Cy9I0C1b+Ebu/VrdIbbB1V0tV33AGM5ley772UKDQtcGaQ16qt3tzdPx4l2pikDdYitmpRJhtVWG
GRIf12+yRcbxNPj40M46Nk2veZKVMK9ETMDgZWqbAGY2f8FldOqYeoqUVlXH3jKxojA+1ZFk4eVX
vfqn1p8D1JQImRwXX9lkcgTy/SYx2q250/h3fO779jCbwlWZp5cl/oMnlRMrtSKt6UaRpbO9Kdpv
v1CDeV/Ksw23mEJcVN5Vsw8YeERmSjKD78x2cWs7ncAAxnNejehHNBhUSnFRs9/pYnSmT6bPafh0
VuzYdAZzVa13DeODPDOIhWO6zZjHmwvPezdF6cZUhat2CblABXvUoqM3q8ZrEZ0GUc8S9Whe7RRT
NR2Z4ZGKzZQN9bTpV8dt9boiLl2LzoN8UKg36exBazSdJ1xilSa2aJ/7Rzvkze6A+aedR1iNVWFe
0eCL4mlnfd5+1yhUxLdP0pz5U0sKGy89B2u5ozS17Pibj7XfTtsYoIfCPGkqmVqt0ga53RCxUlsU
IOx/yS/D6sSwtngOb2oYoxGHDCtK4Sa+1gAAPIfDIoaEDAxPxLCPqLS5vblwg+FuJ8J4Go/AjWHf
oW+YlsBNPXIj2ursLa6q3ulW6FGWo3bwzX/xLsftL5CApf9C3AXOy4yDNfxXzPXq/FhmmJY6gRT1
Gue+QUm9Tsfc6pbuNFjlxPs9rfESRlxSctV+apueRIlDOIwKd0tj6bI5NeD9xDI4eNrPsO2ldzKL
7KLnXpKLckvE6aBf6k5F/sM4iLx7GaFYq19Dj7QrK9Y9Vg8WbFyQuMKr6OBhvy+/fcD//OIjn+Ye
4Ra104US7fJgFR7VjDYUkPe+g/8HL9bGzEr6idtdvwIc951ZtsgdrxLKjcKukSsEwrN3F6+9zaW1
N5++3/jxC542/PusybXTpbbiRD7HeRXY5wGEyzuGPSfQrea5GE6EP7kofZRFiHBU0E+RbgbP+c1W
DtZ6DRnY2UF8YhkMh9I2eO4TupzdOwc2kU8lH4o7z/o0RjG6GWjvdcfJ429hebPwgAVBiokgbC/Q
UoOzk0PtgezMci/FsYW88TV3LmqyIaW9o0D+1fuRGP+QF9M282HFPEk6/zYI492q1e6MSHd4rP9v
agY7MnrfCh8mbuDdr7YEtaYrflaXcUTRLRnk5oSMci0f/AHrDTXXu1tkspmkf9Ye0FVBDAW7xc1k
dkxe+NT7+SpPDTBi3/NbszaWYrtVSAJWOTgXnNidl3W7aDXDR7sTAtDjYIvumcE6+2nBNbeNR+z4
hEs4nKzzva6GoMuKwcy+QkkSW8E3o3pBrhguYFayqQ069kw0MvDVqK7EFwuEb3iiES+Zg+chbZ9S
pJeS9O4SI8dS3cWmKDt2867W7pcAq/Keh5oD61IYKI7bDi0wJkHurIWkktq206kLogIssZJddTPD
lFZkFu0cZgSzDGDcxMUMRbbzF+PnpQi28TQReTW9jQhIrudb74bBR7uxvf8QnBCp9znoGsxcuWNC
7HcdFOoHhhqLJJMALe3H0sfumA2sz/0XkoEtR4dHWkn5d1XWop4RPgoGOSyKvMaoL5zlWWwkGcOj
2cWeIrds2ueona8SFnuwGf/HaMYxuQTNKsIk7od8CO6KvkFcP0pkHdmuq2U+bcS8lEeP0AufjIYR
/cVdLUNcwLFnTPvae56KH1W9wz6ueuZnXSOmNzul1G1ef60FH69i9vE5e0/t/zg6s+U4kS2KfhER
kJAMrzVXaR4t+YWQLJspmRISSL6+V/XbjRvR3bZUBefsYZ0Smemi0MarveRnnyTbasmS4JhFsf4c
rjAAOp6JJUoy+d78FZsRmuMFrQ/DiV0OqgvzNEcEb6OOJuDvNA4KtHl2vI6ZX+A7lO8rdIKZiY3w
bMVgH5LoJLeWUiQkK9E5nwq26fiKNTU2b3jG+KOb1gz5fEcSYV6v/2Ek1HZOaJ6IZkTRLryksfrB
y3VWRXubtB4idDr6nAohzkqnZWpcn057L0Z7z3uzxZRyRvodxC3baphyzPY8YCcoKznU5Id9YgQl
ulZxnyZB72wphI76a7HD2p3IbbfFNitCAAgx4w5JoyKbAYJye8ZIGW8QBRRGS5/Ei74Lcl8lb0vX
JqR6gy52gw2Pr7xn/xCwejZIY4ukCxP3/JFjWqa7gg5c/LY2NO2pWhYpj7V94ZVcUtKyHamTt33k
UDCTmdesu9ZNVRzcZ55g8jhXQc/t5rBvhe0eyeCYXD6zWPncruYqaxS8lonrz+dFKwDUKLaI0Flt
kwidqSz8A5A8VzypuinGJ2lRwN9G2Anehxtjgh5SQCXqhi4xPNfJndo43YS5TEPQClEX389mrOpL
VQwtFdGsCLjqcsxtMHNMUfuQ90siujYnadteL5bijYuyZrWXjSrH321iOn4Yuedd5jhxigcacR2r
oG4ZZXYNpZDm6EwdBvGGcCIlvx3QJYIAOHc5nIKaFEZOyaPSEWsrtYJUr3scYDTUmAw/e5hThIHe
w3SakgeU3bo48bTBkULvc0T82XZMvR9W9wLVkJ8euX+KiChitIC94M04lnF5Q42daBc4RsRlLKHI
5Y/M6lWeJ8qnwa7kPdWX2yJr0DMjjjCJZ5WSVBq3UVNm6+cICgMwHDeiWvIKhL5TPlp+0Jhpn/Rk
TAkG5qUn9sCCSM3V7hQPjyuuFPo/oZWECJpj4F5GNiNsDplCFSdRjGOd312xN3qv9GpJMg2sYc1D
hSjgFmdzncsKBglKgc3OTGNLRonsZmji7IJIxe53380JdQUS93I0/9iEaUtucX2uyasmLNXyomcP
JNiBi+xec8PWb92/69Anvc8pP50L5yCCpTIcDDItP9F1xYPY0ddN7ZPqcrd+BvASh/M5Wv2gUxda
J2N5T0GnPLQs39VfVPQpRiCqCOGN1FCBiQjPvHpzaFhfu3H+s1AQ432ZrfMzukQcHd22LX7yjDzq
Zl2k8SNUV3dw6s3K48s/OCZZfwV8KX7SCWQTF4TAi21YKf2bKlj0/I/x3nvMgqbA0DR54u2koa5E
AaoXD8uARnVQTppXZycWzaFWNvdpai7D0+RdYx0El6fot4ek2kIamUHKkBwiWDlTWC5fNMTB5j7n
LVx9T/Q6XY+tPMknRCcx+PMbz9ko9jdu2Ib2XU+WCWPDquSpQ4s0d42lCrPeDx39RBqLq562nvYG
Fp9gum4EQSu53kwfiDRt3hNeEgsdc3LXxOYPA6940BhRNkRPvHjcb6VyEuCUfvzLLKO8PZJ2ZjGf
QIMJPqMtG+3WVIIGfE4HLEXsKbDW/dquYodn1/ydRAMDPyIm9UpwxyfoAAZVfAx1zJkN1ZI7O0nT
9dWljBvfg36e1GLfDENpbguSjP2T5CSa/4sA7hj8yurAiIc0Rsy4cbhxqm8KQgdQYlRYC/0LCTOQ
Z/hY6tIN/YLcHjZJQvYGzOsxSXNAuvxlnepcqjQdCaVmbeh/k9RrtLvVJWC4M5mcqDzk/kp3K/Tc
xLkfCjUhdteWjWeD5Ruv73kl6/mOIBFQiPl/Wjyc7fwxICoKcUKNyXpJaiccPx3elvHIuIioiarS
5Pw3uH/jGSJv8LYmIihYdVgKU5/xCeS78lS5aK0rs8NYFA0ibFJHy55f3JLUVCRITWDvtapOqq0M
1or4Fzg2FFJiumkz/fIRTAPSZzHyvVcNTnDDGBW6NxlZPHPjUIcKyIlWbWV+BVL2zsVNSOkjv8tF
kIJLhkmfBBq+/HKSHhwcBxTkfB6ritZpl7TVA6HTpWHi8qNq70nNwMBcM/NUiec1hPECRKYi8x4m
PKcKj38zWw0B5bJegm4fq2YJD6pMYO0IIIiUCEsKrt2OnMj4xdK8zLuYLZxCaTnbl8UpSxRUMfvA
ljKikvein9f2WtIIHzlFPk17VWfZvB+wIMvHOZ0Tf+fyRs/vrbLXMsJc/i7o69xnRBNp5HnEn/eh
kva5L8lY3/oOQK6bhUcknlalxUXRZWJEZuhAKl8jKlNPiHS0OSE2uf6xFzSnCZ6jmD9qv0rPikce
1SRDSv6Bd08xbGIeZPHpGn8JNuAmOo9PQkxxLDBhSMEpKubxgfBs5f+Z4UtkNEcDzv04JFutptQ1
9QOhY1BpeQ+oOFCES/Q2YceWaGIdUy8HSoZS23nP9V4OFGQu6z5PxjkASrsttTtOkCwcJ2G+br1/
PE8V4aSeEl3dXLKCMGtwpEiWm52HGrbuh8VmAbKmqL/jxYpu2C5x337C9KRIXESmjq+3Dkcn4UOK
gkFbjKJrR7Cxy6cLRxgVv/RUgE45rrKJQkjube60p3VxlX0C4kGbit16sG82J2IMmaYpA/vQtpX/
r/f99i+dUFceExln937KiLkvC8NU5TbsKKzKrITEwwcuLNMKK8YPSYx1OmQMW+coKyBIj6mjAFCs
hc+fDarCVbOuw7E6pGRYnonFl5S3aBHfghBsaY+T2fYO/D38Z6pezZfniao4lfxy6oPSWqIpQGi0
m4ghxbnwL18OpROtxUsnl/8rXYxjl9TlIOwO5AGJIJZWvrjoSiFmxZz/8VU4vUY84f44IojtbdGP
kb4fW7d/4280BJ9ZXQ3mW+ZIQIjaY9WcvGLS7TlXGmO0b7ss3WMiw0fJkoFegmcpw+OKtNW+gzZB
BD0vavMkiLTbk4M0DcrEU1V2y0er+eYcsgoPqy7SZ4MU6O+6gOl6XxOMmvgUUL1ELpB5vAOHSrQ6
48IIaRY9uG7zZatRZls+3ExFBathvxecY6i+q0YBlULYSgdFQbqRohQ718Em3MQJuUoaZ72awhNo
4gwAR1wyFtIm6Pgi2T2XxtpuixPT17tlQiP/7RRBt5xFDzLk0XWz1F4pURxYJcrdqQhoQ+8xYK49
gdZN6Q44cJuE3l25N1XhkEADCyfvM3cY/6LXOfLHQDb90INXlC/YwCRBItzme/xBwLHxOoszXhlv
+ax3rXNC5Yx/kJ7UJXEgdtHKCPJuH0RR9ERGfCwP4TADZ6H/6cFeBg9cAxDgmPRWaTB2gFooU5Oj
pa/x4NNyRQZM+wL4QLU6tPjk2InthNXfv9Ed1ccU0dsyYlXgNYAUdu59CjenPLeJJGCc+tkqL33C
1x8b3osfMndq2u244K9cUAwnxUTVgembWo+YY8eLZkfNc+yAEdj5XpDOnLYtCDCP2FQcvcysY91B
84H55wBTvZIIWsuOSjbVPSRVWqfHfIjdc92pPrhFsqRfOVRX7AurVf5aIfnA/GNbEFsgrPHRYjAi
70vl0QB3OGF41zdR/+ByIFltOQfW/Mx8cPBkJ46Ih6h4HI7AX3c4WlJj3G68ovFCFBHCILuqiSru
GE/JEJ2YBDBGp7lyiZxhH3Hbal71M08DwrxrkQ/LDpbRStYS49lPjnbs1/smkt3jmM6BOoZXQzzE
tImO4dINEFsTugHFTcvJrsA/NPyiqhM2SMaSzK7l7XtnkJG+xB2yi/fudY4c+z3lwpwoAE2T+vds
Qq+8rQbqu0emtnrkAGuY/lgctpvUeHF3HOcS2p1P8eAjJxeOUcrO/B7C9WD1Y3ziRkbIe8I5LUCF
x69JUaU5MmmuzS4rJY9CZHkq4VkVCr5izM7BTQbH0N2vCF32CxQKnv637duGKrWb1rkCONilLmdR
qeXGGRmJPr5x+Sej+hXnreNNE/U8MsiH8AQvnjxja+xMLy+8jCxRm6eLteSYs6x+V0OyntrBM9mH
ctcUrKIAkDQdCm0bTdOCpO7OzCFAikF4nr8R/pTcQ9g1uEk9KZEDMVw8I8dxwArFHt83Utiaa0o0
TivK0ry+VuL1y2g+CvC1C5Sgdql2PsCwZI/vD7VXzwJ8Dp+Qi0sdU58mblfex7aIll1U24mDMvlk
Cu+ZUyRT9bP0fY+DkMYdEB9gM57/ixAVJxD2gtWoPQsdgZoamzb57HFekj2SHCp4oTphTl09UhOP
08xcKKLJ+E9swT588Iy3+S3QCb1bEnLjuClmORf8KBFG6hheNPGM4kdUIYeneYtKi//Qzw/s8Evz
qmDO/RsM/T96yZ0CPyDkymNyaIaq3vXFTKaYhpDNbgOioMg55QzyQ9SEdM4CqDzck6K26jhXySIP
ttXKvhSCg6EYqUncXXq4pjkpIZH2x1jXkqZth6y7KVcitWjB8F8rJEkcjVM35wt5rBi4REaUvjyQ
12HbjOZFPYVY4t2uGEXVHZZcGIAoquLdmcXJbO6WruwuHZ91umbR6hzr7npMzzS9+5T2pRPvS1+a
27VfPXLgK9/sG0WylMZ025tz6VPF32XCVBQAbEEsNE09LNANt786goZjNNwulNDZoFZH3zZZT4eu
mRjYXrXDm/EoJhaZTWRlKX/XI42rTYXg/8MrNnuMBxr4R6pj5ZMzOwEchKtZhO6sF02iCQ/e2cDx
wJuavUX+jsJrY4XPCps7LUNoKz1N0531+vxRAyjgn5+m7NfAMbl5R6/CU7/R2Y2/IRi43kM1GrMt
6lFE3hTlDi6XkkTIk0gEhHpHKkYHj0J2t43t5PwOB2dcKDJ6rHCmBOlG7X78XuxEYeuKayCQFHLD
jQty0z0se3ZljyuBb0sbjUBAPJ+oFRTj+XeIslo8qNLNDJVlB7ghj8xaj4+t1oLSO72j8pi7IXOs
cSbqCBz2avARVk6N6GWgRrAkgKSp29XFUbd+Z+56Jl1z6qs5+55KHsIoq+7ymtlp9vfGruCcCty7
focgxEwDTdvtt4qLMCfA4RNqfV6a1yQrZHio/Xk2h7mc+z95wqB9XYrH56Z0JIBqQzgP4k7oQ9Yh
RjvTJV6DX4qQv9pXlfWrzZKXfIgDxYt/wyY/fyRZFzU71TR+uQP6MOF1dSI+NmtbUAjsits6s+pt
BDlBSLJpqt8EDTN108HCffcEHJ0b8EX+Ez6/egexs+LmiWy4xPFkaJgTxCH8ttqZMmW6rL66J54W
/8VRzaJzAPZtvhCya/v7JJTN2QwdmVKAEckbxWug6pOiVk3wquzsfVBnVOyLCgsun6bS32MqmD25
Qks/rDcKSYcjUN0V25US7gVklPwNp6m28yFgn58OZSdxHlIBj/vQcbAg3QKhSC5VSpBlR0+xmk/V
5IdnAInjEYThSPlgzhOS2zPDyT3dytrdF611aHV33LKgDEcoXRC3PRZ+zuWckagdm99qK549VeSG
B8Bk65uXlsK5y1vMqisCXdNJhBTAFzgFlz2PxSf+q8tH1nZTEt2rsEydZ6wp3KN4kXq8uGHvD+el
z5Q+FATBnU3pJMnvpU9BUSgmPuC7i6COFQ5L5p5oR7L9Jg2GyGtfxRLT3Vki+UHZvIx5ewwEJtwK
avNuMJGXtkTIbYlA5NsI33CNmqbedSlkbaDj2Wg+PZGwbmzSIR/fJm6Cof16o96Z0YmKZ3UNC2/G
JnH6h0pzQ+o4Ko4VnqmEOvY4lm4EJmzqCe6sfcU+OwxoF9uVnB2LI/eu9K2Z4qb5M0A8eJhHtu7b
VIOMJYJKTh8hJgATvhmHMmxuUfgBi8G5m3pSEy4P/9nSgNy161o+VUGk/qT8HV+GkmWHjj8/SETL
aXoFDzpqBEe14v9GFug+zHPsgU6SB/e7JkIKz7qq2RXRGnen0JLZ4rFWJd5FR0l0WQbrv8u4qO85
XwxYxyPS9p67AiJXEAlIpYiYy4tlfIL/QsF8uCM0iWeeLQQ4KaUbr915udNEX+vMtYwL1wfj/FgM
7ORsmWjDuw5+HSViByoiWBQeN+VINWMrAtiumwgczhveLb/g0jYpz4V8WsYD06WKd5WcfMDGrVN+
DDKc38CYoyF2IN/eyUqk1S2n7ZzhM8wijuW5U64PaBbKvQfALO8aH7sBp7Io/1g3a25zrXT5dxC+
q7nRgizNoB9DO+XIA6YV8zDwymmyIw7XHKz9x0w1jipLze/tRHS/fBs5mlC9jePa38W4v/VXLAPZ
P5KHmv+NUPvKrfJW7zfTVNdcYFTrmizEXH130qke68GtCOiFArKcrdyE4Lo32vlOSJcuERsNysmY
uFo/JbnEbIz4bd/aqSz+GD91nW+XqiyFxUjb6MDHImWXYf1SO09E9IKwCIPTMiAFnKHdTMETPlzk
PtcrkwgP37qVy41ycxE/RfTm/R2J/qW6eG09/kxe4nZHMyeqveFgpMLKKST2ZDOTO9v0cb9MiHd2
cHezCFGXNqN01v5FdUGdPJK/FQv/ycb921ZFElyEjIX7QZ/VPLejSufLUNRTRCXC8wZ4r2RzH9lN
VPra0U9ItxO59WWvwcM+L8QBWywHM5yTEs39pQXQy60N38hj1QzwwJnvIS5RTyhJRnwSUwvlXQx5
t9hMMXlPropxdOFUJSQvad6VSXUY3JhQWII9sw3gRO+BjnOS0xSB4z/qmSuDt6kVI9GrvjLLFhcM
WbGek+UptxlHvRjdx2lr/UJ+Vov22mzbZl49b+ourclnS7h3ZFT6nKYPQwFIRJ36f4MWyeDOJXn1
C+Je6R5TjIkIipAYn+XMS2oX5q1YOS7SleOPBI6G1ZegzMCm5Ye9r/k9E64ZCg9pZR1auStKbObb
vEfYE7I2wUc09sb/jpk+zwMHEpABuVJT/fED6w9bBp2WmgHfCOIQ6ZhckBo81vq17m6LkZOTO2px
KZzVlq1qm7v4WRuoefqzCbwcv77VUtIkjvrvpGqAROg10AWO1Ej4H5zv+uOkPhsEWOjgZ61pa9xl
s7GYXHGV4gG0rDT9YASrGqtwu+GiB+MaJF5SA5NWDltrM0GnA8MZ8VlSgRoeuLWCYINxm0VbWc0W
kunAnUdN+FxDSqq4M8Ka1V6hg4ShTsQhUkQxQ2LCK+DvYT114bDldm3To+B44o2JPYTE7zeQxaoK
MoufS7MRvJb+eZZQOXRc3f7hYEDG0QpWCh7FKTrdxp3S8ZHWp+HtzQsyBxwZz68zMZM/IN+hNSTF
NFtWBxc+GL1nks7SyuXkMRwvG3QY2p493KangfgqWUEFQ2XTkxjydzAhzWderTBFK5QrTq0EdVje
FWsEOiOiqUCsV07txzpguF/jRRFwqbl+Vqs1Rz4xAHlgHjhPPZmZlIGt7C9+krjUKqUjoAVXJvjn
Jy6yhuP76lDYyvkmXk/KS+qkfDBLx0MuBeXVof4q/U7SAkBsVHKLDC1UDNuqu2rGHmWHa10Efugu
8Rfx3oncfRnqqW32GNLkrytTC34T07T8IJTUb5IioATJhVWzEbVvuMCDckJ3AvJeDQYulNRU6/Wz
rXr1vYYihyaKScOxvDqg1ZaOY4pyV4UhCjra6sbz4/o5nyNSSGomcMtfbQr/WJiqJ35pod3mUDx6
enBF4RzcPOy4D26vYdu6yrvHvu5ERsGzQHAg6jbmW98mgHi5GLuqrcd69mqasH/k1akAFEqe6PQZ
Gw7bh6Su32t3JjO/5O36y9QhIUC+mXW+jaYwfii8iUGBTdtQjBSOVRvjCUKikDZbeDspJbtDSvMl
3nLTufbYEEoUcLL/3fs0iPULhkAZUdgkPZ1hGAKXl1P+77ofg6xf3eUliioJzo2wFWMcP29mtgzt
0zac+Qha49Bzs/SUXS5qPPQiWmDtwuuNN9e45ZGzM01Cx1ZTbi9RQ4ptyff5DN8u7i9WYQdvcrgW
9GXzmHzrTO/lcxbVTAgeBOzTVAl8JdWk8R9FmRaGSUjx9xB1Yfzu2RrhXDHDPqNx8j9Jsl4P2BQD
X0xnNF20X9sI1scAdW/dizhVT0Xm5V+duZIHadw5h4bXTr7V3cCnCxpOeh96NX1ipgfMQn4QvI1t
mjBMR1mytNuluK4iddMwJSkRttm+nfwB0a8sesIU3A57I12K204R5lrFtok+Tx7RkN1I0OCvszrZ
Xy4BaYGTH4tzGtbrr4nnoNkmg4o+lsXROaZTUbxRDp4/VC1FTA0sMA8xsCR32/oz7L3J5a21KVhl
X5LBSxFwQwM7CAubpd8viawjRBBDpFdVyUsZDe2vxKJqXVJ+eH+IEcIRASbHir9WeXSJiLEWB9VC
RyAEMJp9Y9LoIZTWMftB1vmtqBceyf6SljmsDtk9TEMT/7EFX5cDhYzE2XBDSdR74JEYjBM2BTo0
7i/nCEL20LVbMJ2MXGZ/J6UGsooZ5f14eeSR6AsWOZwKM6RPVe2DxZgI+Oe7BXZxu23bcYZKpQs3
UJvZF4IPizsHFxpnzleC/JQwgy/VPT9LfOuBk5BnrC/+BrSAMnNouObEjjUs3U1bonfv4sS3/D9I
/S9+ipnWb7B4PGZGQP2U3SlS009BAKq9Wz93UkAKHcytXyXpqOgQD8D6qQKhmehHpYnGbrioxLe3
WXugE7jMWXyTySL+doUm9O23uv83TyQPOBHSziOHP0fAnn9WDzJKsKm9Tsf3VzoAaTQ+Vi2hNyRq
nyQ/iY5GHGfY3uZD0QHQlJG5sLBAJiK5xH2ZtDiRre7QEggxTCOXYF1G3Y9IWjT6g2WLlCdwqVia
OGrwh3GyeeX0ebyc8JspXbWTtqeSwwjMhlGVc7wroZMtc7//KnSo432cewrIch/m3x0Ppi8qE5zs
asc2ydmwc2S7pRlprGr0yZ8k6cI13dZ5H43tZdW+H58Rgjv6tgmxWn78WmoT3E68iOq/nOexbLXj
IJrrSSh9XWXAuNWsFF1ikt+RR2BshyibSUpmWDJH0TX5rV8TO95ehzmI/WqhjmYpAdDoVHoot2uB
5mBU7tH599P5C086IHrgdc1yawGcJ6DjBbfl+eG29UxsCGbr1D9LWhZ9SLMn4tZHwehOkTlDozmb
Veu3yi355zhHYbuHYkEQ2UTKib+SFKoVUxkdg01D5rp6nLNq4CJLlVbfEZJrcjLRGL85Op4tecOQ
Oo1ft+ZfbwM6YjX0SH4xDmherkSz1e/h9MX6mAx9+0psUcuNYewFW9FENbdyMr1EbyMXDl9n2N2E
CfxksCdv8eFaZxzVsceEYnW3l23j1rsxGv17PB8z8ihAd4039LWq/mb2dDF+Z9is7l+HvLrgLTEo
eDsUv4+zv4SP2Yzi+qsrZmzn0ne7+dxWcU0hHHRaq7aIWYX6Mvid47BrcvrGzBQ2o4678Wj9Obcs
N3y5SElHP5MZQQDyV3HUbdGsfgKYZZDYyWnZy5shJoLJUaUiLTdjIDtOS0F1GsRDnF7HwI4DACtA
zjwkCedXVUkEZJ7tFtstB85FNKRe9p2rUg21W1T+/MCjJa//SoxufQoQbjn8YVD1N1CEsuaFfntr
n70ytM+WCCtS1TLFfMHbEHohn9Vihgq/luJlRX3PeY0nU/4G2zlZfuVDObW3rjcKcZdzCpzHXVkG
wBToC6Q3hiwf541q6nD7KKSeRPu4+t+AKvUDSkIJ8agrK73rOOXNqCpxWDZo7enwEBtt7alXrb7h
9c6rhr7dPP0giXHeSJI/InRgUwJmphH6LbNlE93NlUzkzjX8iX8pU7bBB61SL3qKYLvy0yaSjOwK
KYvwEJexzAMP8ZbRuoNNt8crSt3DbEx2ZBovoq2aBUY7Hz/TbmqSvMMXmXCEUDhHZB5TOyPeAe0B
IpmpZerfaEsBwshinZp7LIFW7luDxv5pVr4jit8ZHN8DmQZVPMEbwyEJQqPeCU324Wbs7fyQDzOE
o2adViKi8Fyjk69kt9xg6vbivR26ddo5UnMGcoPvTad7Tl2v/IdZsPhnTedifBw4gNe9t37IxwQt
BdlDksjmQ/8z4+uSJ4pq4hirN0TQRA1Ze85kzsR1WEoazisAow+ozmAfdTdspKxdNUmf4InrFDp+
84F10XwlipF+xiLM3WfYhhP4L7bcC1AaHd0bEijDrcKuPaJ9NA0pfMILZ6olQHxWD1XyGxinxM0h
+CycczE5YfnKwEhQHjC/0u60rUuKLK9xpJvglRKYD04QHY4KH0FIZzsAsKAwSCXZhXUOQ+C1IAsR
Hhn33RPRCBW/Yv5xk8sjV1nsutCKx7kucnuSwA9u5znzXtOkooDo0BbYV6YpLrJx0d7wLDLwKkXN
sJSMfPS3iz+p26W/NkpCg3f2VDt46ZeR/g2tXuoidA0mC52HWOHonFcykTktRhc24YM/ZFyO9Ndh
tvfYSEQ1ufBd+L8rD9f2k+9UKfcEPYl8sKlIXuFGkeH8zeV4gpcRkgK33FSkp5qj9RbFgiE3ohWx
iQLezReByNXfNS3uPc2wdLzrEychEegC4YtopCXUUzX2PQ0EsNJ5gh88Epa68/2kfyXk1Hyxw0bp
V8Jf88tEA4pmJUSFk1KszT96bjpGL1MCD2lZljw/L22WP5HCXrPdCP5g2Bowr9BLsA/uUHs1xhy/
pUJte1FeH0eSNte2d2qxk2XQ18+p7QbvEKw1e+q4kF0FnzKvlvtfbvQg41rGhyppEApknONENNMC
ziOt+2QXYCrxqSuKud1NvI+dd4mkG36Mo/OW0bihTNE6xyDiVRE0/IQ3HIYQ8R0XXtYJ6cZvea1r
CkaCkTXpnPK+DZaVkvFYFdiTusdRi2203I6CM9WMaaDMOcKR1KZbqS/E7V2rXP1me91dcW6r5z6W
qMXOnQaRHjxCzq+Co+Hbro+x5Rv33grGq83owZsDOpdM1bEcZfKZ53H0NyZCzECwJtNPVYc1xx4G
04EkAOj+osew5vgmt3ca4jjN8s5eS6bDFpN3GzREpbjwNecMIz1VrVOKgknzmnMl+dnrJHAhEhLU
SNeC6wvHggrGV0Rwwb5cGQf2ISF0Cuq0x9Td17bIim1IsrA8KrcvOPVZ939UotyWPdvpCE46yeyf
Moa1di8J+d/2Cbb+DmXdnREVOzGDWKXtTc65Ug+T7SUOEqQU9x0iDlQ6aNWsgFNUi/V2WUtgvZ6f
dOZUh0PXH6yL6E44pxdqy9VXzzlVdLdZ0P0SRpcISXhuOc3ooghGtJx2KTbYk2SOhCgK+3gYCK+a
gs+hdRr7K/j/2kzZLwVVW8HZtzsi9suZSSjI74Rouw8203o4Ci+UQBEGA6A9E/mwo6bV0cqBoHbw
w2Y+OBFHQjbc0rXLoR4SXZzrgsw7JBQvQfHkS4PKF87Rckzxl+p7jwlhvZEynOR+TCNxvfNRTGV7
EjIPHlMzBd2nLDgjzfEQO5gjbm70nnJEDBqbwu+klR0DZQMsz7mCQjjjzLokBIyDiIkqCPuQcTvJ
s7B7CqynzkGoCgfMrT+sBw9xrHsMp3X4m5B7xcKwNvbqm6HN7M6IKwsbdWndTQ5i/Q1qLfaG01Jw
eJzA83P4hsLFoxJxVxw8Bo7rJZO2DD56QvOUz5fC+fJ8l34bTk9Q70njGb/YTsAn1An7YX1eRdYn
y1FQRwoYsKnoC34ds48z76+Oc0OkiXxIXaeMmlno4MPC1KP2qavywOPEeSTB2HnbdqRqnXDdrwrr
fRwG0bRtciwF0tXaZzM1jflth7i6kQtBrW2C9p4cQ+OHPfQk2D4ho2TEhLu1dah5g1MHiM4s095C
tj/kRTA34IqxRFawAyt+ZpgnZF+bcKmcXzkZxBttVLRsQ3g59sAlQQ6h9g65ASZKJmHARuv4a6UU
VB+I4oFIHg2IIvLD7RMPOPeFEyHp+qT7iAEPb7NtmJUWOmequzKYpawdQAhq/OBwHaEOjxwRidgm
fUtJwv3GTBQlv8MFAYNwlPBPbR3XD14ftF9tc6WHrD3M5D5JrH9bOgMv/3EVC1ylsnVv6s6z5rt2
i6R7cikwHhiYO3Z6K8Pm1etqmV0ijG51cRHKjkHhayIVSyPcpw77kMyHF4qvwLt+UopYzNz9a2UL
B8WPqXla4IfzPuQ0ScpkYjzEb8/Lut3aZVC+ORTJ8SA8BD9/scuUBruaOES0W/gtVPsrSzXgEc8p
zwMblG1404+6fNbWndxjYDjAuYGDgciCrwZIYxIuRR00c+OkR8zkEONwyNJIHtOpM1czZPDX5yDX
yw+XLsK/PSPRLVTInICC4Hr1cdDRtL4RJmfakN6S/mjTZeOd9pz0kQcOhCyCyyNYMR9068YfmfLP
/98I+XBnywuSDLxOxZ8xyrj97PYUSvaQynly1l3eOF/OQLNXCF3FD1VeyHfKHq37ibnaxM9zw3OS
KCWvQpdDymsnt5501/HTXybXwTW6Rh92ed7H6X8cndeSo8gWRb+ICEj8q5BXqbx/Iaq6e/AuIcmE
r79L921iYnq6SoLMY/ZeGzUI1uWNpgNAId/kvTwVgHnDVzQ6HmgslqLW17h63gXU1SIBCJYOdqm4
UlDIle/CT7f5F+BUfcw6UKzas3bCTG89Sp47pH5jduUrqr+wdFaEbox9OBP30I1XNYL0hHHbz/Nl
cnJC5Ta522S80Hzl7U/GXCj49PpxFDQObUVEFyNXtOr0RHwtiu+XCg+klsfZ05DDHTWTdYf5D2zM
hJHlG9ZBHHEG2Ol8kjIy7bEO0evuvZAD95xT4flH2/XTa00nuT56/YroYwxXkxEYkovsRBeMGntj
s6hMz8Mti/sRTcG6HuzC7+0H5QIhb4ClIQVwGrhWsh4UVWrLb4v/sYqF/9S6lTzfTLLrrrstCIBl
uI8BIKt/YmGWtp1RSaEWJld8iwPQOWMLDljCdVGWja/VrMf5z2Q1Yzsh/JLh8txFeW3tpDa3B12I
gNaBSuo1ExXJ0BvNg/TDRs4SXzeFg7uDhpi6j44uVHyKe5q1a9OEwXkl2sK/Q13JVDDiFZ8+GGKq
+hDXrmWSfIwnaDCLHLegU+ppNzK04DaNbjbYpA68wPwsaTrCJ+bxNdOaxOGq3yxA3u6DD9aL9TP5
0oz7t/1iYYK/9WxXVO1yuGeWGIz7jqYCFUZe07gjaKzMz7S0isGi7PWfUvfp8ujPZsC8Pc0xwTmc
t1jbfO3PT0xSHAf93U1fxZWT38PADBsmcAzUWOYTqpUIf9HtE4GdY33IZxaKiSZD5Gw3U0DehZ44
Raui7Lst+L7w4WbJpV0in9HbBMZprMeWTLJl47sjUSvTAH9xb2vs4BDACITfat/KXsgAEc4ZhW/I
r6GyudlLMAKvZgCwn0BQD8lPMXPO+s3MYRbum8KxziQpoVkRJVSeHatQqql+ipwhKYn2xIVTIm0i
oKMsnWaBIpzZcruC0Qn2LlO3Xzsul5R1RDzeMw66iTOh0W4z3Ngrn4aB14fxgwpE5wo8GAOLpt0z
gGHFDmX8Rj4T5Egm4QRr3B16I0micXu9ZajbPWYlfuxkSEc6BRTuklyEW0Lw4gCcS6LJmm22epP/
J+wb1b1NOL/FAytfWyRDkDlIPwEWXtEdVhcJbXFN1hJjGSlpTanPBO2V/xzQQNk+A312cUNZZHAP
3MG8teVgIW+eYutSkqoU3BW2u8bnovC7GmCWZ/7FolfFB0fZ/NTERdid2dXild2ELMieytgxN1Kx
rZkkRjMaUpdQS4LMTU9zoVmZMohyKHMcNeGgJcd62qVd3n1iQlzrB77Ntj3joSOobSnAoZ3YIWIq
4DF3l78lJQ93hgrGJsHXJ0gqEIywt1w07OetPtXEdLdEElFQp7VP+kiFrr3Hfx9tHIW3KgKcayOy
LbpzDUwahA/TsGM4EEEBS5Bh1lahhSIBnYXp84oyMDyyJQzMWz2FmFBGyA1H6ckqS5Cy3zIoCcLp
nqcM/U4Q68Z6iQzWSo43ln2PjA+8J6tjLvCY8QkRl56njHg8DKyH0CoRqfZsvH66hsjhTa+lQlsQ
euZgLU1xZW8vvEPJCXLWttE50hBgnPex5yuSUziASxfvqx+1Dxhn7UNAqg3Iyq6V437JEfS/sK7M
XglSbftjW0XWQTcTaST2EMlzFTFvfDKsO8sfbPIKzl0UrMVfWVoEosIF5cFnQeoOHzOSjXNoDTaZ
mQbX+jxYWXOnV1y5GyMrF85xiLE+iXA99+dFQcdmCxb79T5UloG0sxDfwL/RkHUcfs+tRcYDU4mZ
bRq5Kn72MIPAM2dIPgDZc2if/wE/VGiZ2Os98/3n/H5RWIS7ygVFgJ5gqtVHXacdfuqQnaEgo5gJ
JPuWdsd1KL3DxK2DM4dgJ2cjlxoQKVYLdde07KoebYkLitkF/mESUYtup4cS7iALkJXyF4wvqZZ6
TNddqjXoXJ+RTHjnQTN9zGcy7JI+z6uPqYlKdx8RO1+Qrr76D0vrTOkOn9Lg41a8QbhXVjlPiGhY
cDDTdZFDlE78jQkJ4A0gkWm47xiKhxt0Nf03TLqcyVN6Ix2WlHIsxmYcNFZQlwT2lbR4G38Bk/AU
axstobDL/qmjKrOPNAriwx+Vw3q4jPSR/NF2fTQ26iw0aGixcVOv9gXVEcFjRvZR/JyHTSR3qygl
Y+FJ/MdEVNPe8eT9paTWZ4SiKJBtzmLQKLO0/7uJn0mgJFbRPQ9Br54ieEZ+Ylka+Q/qNHyjC8Ff
Nzr2QEaRquq/zligYE+o7KI9yBYvfVXRmJ8dEJf1P/xLLvw57K8CJV8xDgAJNZN5ArtdY88HBX/C
vHs0s/bf1HGH4hihd2IoiIEZZL7Tvs6pj35m9YoM/282kAW6ZV02TxeAGBFkeexEuxUaP1aF1lte
RkAgVFpxvsRfZAGGEHYEYEDIJm1+T8jCwiu9uIiPcisUBdhKU5DEWKAlvaRRUf43hgEaswD82cRQ
JiodTAq3rE3M6xRF4SyzFyPX+U4vLIuTjlDaNLGnZiEyEaPZg+CuGV/9Nkq7zThMbXFoZ8sDCRGb
7J6VGr+4kIpwvdbpxCWeYAJuZLriGdAoWDmnELv8UmGrjL/YY+6+kYoMxGNYQ/s4qtEaDp2HS/9A
TMGtMrRYtJ+GZqiORqLwT5Y6XDH1ZY68AJY1v6h7mpoACSqt+6VQXrrNxy6CXazQv2+BIfrYUQNg
B4jsiXA42jJaMuIIvJRsPqep0v8YF3FkwApR8ZaO2fpBF033mHc2KMfU81TzXi3pyprJx7r+Ql8P
OtUKaRkTFBJox0QZiiMRemrZB2sX9Gdd5353R6ln+A+F5f8HY2+CWDWK8JDGUUTAYdCgv82w0w8n
8gRxzS2wxlJG6Xxg79FUuK9g1yM2xAG+Krg0mYC3USIUXHFhyCPTjX76zKI+DIOLS5m8fLWrkdbJ
EMV5HYMGKxKTRu89QMQSJMXoEbUFw2AlhEFb3YgEMMh7RIFkYQICsGMZHHh/cu+g4wp2X4lo53WU
xJMdQaDn8OhkqcQt2sCDCGuPDPRY1NG0i7miNXRiVVmYHYy62YbsaOfJYXkAJSQ81LHxeOu7sFPv
ROmm8x7GATkxKPDhcnezHckN4bIwSblw1R1xljegFepcepPFWECa3HLdskZQchvrRX7MmkwnahgE
aTsmWLgPolCoN1i6E7mTtAFfSnYsk3vExBzrkNZshPzEVm1S2pmYiOVxegZpRTYFPamFbc0W/VmO
OpB3Ns3wjbY4hfrg2O1wz2uar5elmr3v0qro2knpGNe7qlzsn5Fgoj5J1z58G3XV0pXj5SeZlJM0
T/BPNwsLftqBHQzH4I3mOCNHoXStgYQRO743lT1F17HWXNBgM5y3XA/xPZPqquDOy2vm5K3Wd63o
CIeCmzLv5Qoa7Vrpongwjo6yZOgkWXtWqdr8zMVTPTS0rURBOmEcXQ1jVqza7uT+V0LfODjhUqHX
hyG5ZwpiBWeImIbDQqT5I5eZrTcssgNnp9cCDWbeAZsTKGF4nIbB+sTOL/5E9UC8Jk7l4UAcUP2v
F1b3206EpyFCShnE08mWZQt1NnMeffIrIQx5wkKKCV+PZlgsTCmS0ZnQoafOyFo3dSeSWzumt3cz
YW4i4aWGAjX1K3K+TcjDu2yzdfFV0ntQe7aOtqp9xyDPTZq+cL0ntuiV2hminG4r+Fmmu3UF9Y1a
1Wr6K0UDqX+bmUTDFx6YluRDppd0UW46vQdVRylml8RKYfmOUY06My/Fro0QpW+hH+AUH3H5/vPE
HL1VlLWkM5u8/4UuiVpEGL2oa687MXy4bPx2oayVz8jQYnECw336INIDQFOAlvHB7nNU62Q1o9gB
rfXRkAUVJ1gvIEcUnPY+m6p5OvtNZOxtJVwWJBU5zo+Lx7D7OJaTmU56LKJnkAbMDTymFjE/uiJx
uOAzJ28JnM6GgAq6/DZOyVDEEZpHx2jwQ6Q8AtfliahwxMhAyARRf0RIvrv0ENYvGuMULpeW8mp8
nWVP7hyiqWZu94nQB8GP72Or3DF5ylmyZ7XXjh9+l8briW5NzfBFuxi0epSu9lHySTP/Jg3QvlGT
/PqZJI7lYVEhbUqO4eyExy1r9j2Jmd09q67oAonX56ELMO2AXOjgTq/k1tSXBjSbc0jl//nsJorA
k3bA8CcysnbxmnryUHhgPb5R6YsHbSgKtw6RGCoREnIX1dcCbCNBAJITVmJ0H9Zy00McqA74BGeM
kL7lCC4vz6nJIXDXp1m4IdPfSo9PDfw2JsaTj4fr3bfJBfhpQFQElxjOLDCxOMyU0z9GuYemesvf
1i4W13XlMLpg5umyDOVC1DCQopro4xXOAA92MTPbdxDXvIBU0N1eGx09UVh63W5aTXvpx9qet77j
4V3vVgqST9qiPDuwNZgZhVdiPMcu1LwtxYYb7+opGN/aRdEe9LmtoQ4thX/sQmbOOyFF8BeTsOJw
VFwfm75txUc5i+gCerL8jDpCLjZEtCjy8mQw/HTSpqMeOuIWiMJFMbPxWZDR4TiT/4iYMyUtL+zG
aDfJse0wPXbVyUVko45L1xnvwHiG5CBKSBa3pkJpfSCxoftayfC0Pm17IWvdgopX08+k85H0UvMY
Y/JFYGENVfdjWch0kxjsATVs0CElJITPYvSRy8b9hmW7VqeJQIHrCGDFbES6TP9BtSiD7eq52GXX
AEf3kRwKHeyYnnXNedbrzboAgAnZKilwMes9jOxo3fzxT+hk/m/eD1i9I2uqV+x1xD/nc4tXApdq
nZ/y1rGecLdLTGkRkos78hlS+0J9niKFXsSg/UNHiFZ2IqS33jYqRa6RQD5Km2McAyS5aHcBQwOP
ACGbx0A7oaNp8gub2+UpLXhIj9g5F+7mICfxU/pcoUj64OjsqeyRx62hHvwXbHHEdjaZyt0d9iNs
BAhVtQaN4ZHEBFmNzqUYmZ9DRHdVXuzCqQ5Iz4BTtJhbC4G/BEyJXD/jWWn/ZNn1WPypqgqLotVI
QfgKOH60fBvqx5XKnj8HZ2/PhrWSzrbE0OHuiIkify/oPBrahnZuBQSBPZDkKP7HW4xVSPYBREw7
qv34n0JGOiE/HlgEdR7twsan7WeOI+vsI3NbRpoPAWuY9IW8OHyWQBpjjJu8JAhhLks99u4/qpC1
3M9cUP86snC++okQ7VMcDdCsNAuaFWGDYGvCE9jGZ+wV8kwqQZae+2F0XqY4aHgt2VY4+xo/lT6T
HWH+I5XZ/tMyBapvL0wd7TDfBCxBp6hft9KG0I2W0BrvwbVp603MWKHSpWDKwLyxcmmUswLJFtOx
Sr02AGbsa5oxy/7bV8QFHBYkiXymYKy8Tx5AzBfJCOkpPeZ8+eJXBpPtnJYCNR/zrd5Y9TEMXbvC
vCq8/2iiBwT8hq/onJqAJNmt5XgT+kiPKdxfyy8pwCPePcIS0lHaJwhYGIotpLzp0Vl4KM8pblcs
HQLxKCeSgEaf+rbXhyS5IrdOgpRRrtoKAy0WdAqcEzZxruVzjSmXS8hOcyu49oCZ4Y3GFD27LAa+
vgO7EQTPjjOwd8buMhd7e+YnvkcdjThLj748BZYVuKc19Gtmcl6AVWuG1OXSy1j+sM+GsL7nOU1J
OJuZ0gM9rgDQhFMT7AroWB4fKctkc7ZzRHjMiP0ofGvwOACKq2XosiDu1Kdd9OJnQDsTv464EwHj
syA8x3pUpO0GZfjMOW+RcLZoRq2wCdq7ufcI4hzWBq0+BJv4OLKkItfemdyLAhtsDpSYNNu9FUVM
F/G1NFs/Mp6/R2IQ1h9uyerjlGtK8tc4B2GyUVOWB1eiJhBBw5UOCtQFZRPkL4xkfZr3ikFBcJgG
KN6MdpsbmCL24bOCTg/Z3WzXzKJn3YQDqaYvCKy85n6FU1XsmaSlv20HpBTPInK0fTORkZk0jmYh
RYtEjp8Je/NprbP5zEMdWMfe70PvykwNLx9SymorgZT8bVXvIWcMShee6+g41qbB263RFgYMmla0
CtVmmW0886VSRu8agm9icq28vj1OFjmWO19GZLraQFisUxfMUp25mZz5GLl0X884aeabt7Ch1Z0y
mOxFzLJ+s+I0IJTMs4nbiezU/6Z44EQZWyqxg1gYWGxSBA1Ia2vijA5N7BEzj8ET1KmYfP2I9jqq
30LGdrcIYSUu/AKLy8mIXGRbpTGETdeF0RvX/VJ/xRjVFwgDfTFbz8HYInMpFJAVXL7oNd4B9gag
BHHuoLjXyAOCnVTlWFxSMp0R4VpeXl2WXnvt1xqQ2/fDDyXTn94XQ+j8tCO70yNu9Czed+7o3k8R
/QuW7zyzkrkCanHmvlmhT1IC8nc6QWs9l7CqGM+s/bBOL7qzuwr1t4I4cFbwyYK98hmBndlMqOUn
F9X8eSOZgprR68zcMU3tLZiG3GNk4zRZfsJFHVoQgPsQFeiUzfbFknYQJYb0wf4uqGeSFWNGcAyQ
Cy9rNeFnnJ1gLCDP5YlTyej+tnVBtVQWDWRJBdBrg7A3vJQizcgQh2iD7J30cHpixFAAXm/dSzev
YXkwUVN6O9JveHmCEcgL5EQehBfmzBFsoSXmbAdfYunEZGjW0LrGHrdYN2XpHywsc/zUS27eu8qs
AZ9PwJ+NH8pALeMrWXiyfArQ59zUOcpJqRrIycG9zDLz1MK9AsUHmQ9vfbkUAUQrTMn70MSCdgFy
fY+sr0jTQxfkwPo3juFzwkJRQFFdt41xpSAgPPTaDxpd82QHbusAoi3wITAgC842iySLJt7yEMaH
lXghfXslq0vXgDt2WBebaCs4VnHUFH13UMEwhG9eXNBVsoxc99iwcTkMMH8mZN9satg+abb4RSjC
N45X1OA4hwPeJxkq4hAhbX2Pcyj+5uDk0BVxVMIhjRkXIbOw7Y+cwSuRlCgGiSa3e//bFBWp1ZQi
JMPTZRI0mfYE8cA24bp8RAVEkpfrtO7DsAQ+iWrQxqkXuzHkHNsMKQQfbOcS3oOo4sLeLciabqEn
gW8fVgCtryya2aO0aKqrQ8BIAxlY9v9IZKB9uEKUFPbZMyIuoc8HhAjIhkqGBeFEQukkjfeNCgVa
CRszPIZLxFwe0urg15e4kf7eZUhBrMtQB2ZL6Sg4WcmiQ1kelIalm1IIvTh/erjsuCMYPnM9pwlU
jexfMdkDgYvdDFo6Xt2/qiCFL6vT4pceCKwFGsS/0GPJdnDwiJ/chlHZhgDy0vrlHEbKn448hDuK
RKI/a8sJkZTV0Afvus6DR+e5amiPhUEViwgOUPl9Trv93TCrKrehDMtXu/cejDJx/SBLI+7CUFUm
WaTvkhGzhGAc48Wy3eMQGA/UB+tAZuJgHwqOCLSaL/TpU7Bnt7qSZrAqypy6Xkoq0WakvoLyt+oW
+2VD/wilCAEgBPu2egp7MRdXJdbqj7N2nrNrGqwNit/Mou1J6N/X32pBQ3hoVrc3CepUorczRU94
dhj9jUkbOmW/saqgQ/LQNvaHnCv9MThDOOybSDvxTpaO5V66LE4/eSbm4QDH1M8+5hogdxJaIwPy
MFyCa7PQU2wj9H7ERJs+I+ZpSMXCDZuK1zjShNP18bTO73LQIDh17Nt3HQknzRZQCcmgDL5cs+0c
L39vFxvnlVuBycBqxH4x3poYvV1im3FsrnhLOiratkW1sziLfbEXn7DqHucpcIwoUzZqt7Kh9nu1
cf7ZzzMWrOJCQFrffjM2n+BCyxyr1MKTaNL6mc43+wS/x3ANKxYzLRWmmZf4mW3hRcwa1L7NdiRm
AJFdF8CRS2TeWdPd2oaqTxb6nuJl9gfJIWZCP97GSMwwEs6M+cCa4UkxyIzlkNYeh7qy8caNluJn
vGlMMKUwYAUFxQM+O2N2aLsR92tfN30MMx02U88aY8hKZmdlj39n6DXDybYIFEJfbUUO8nBseDQV
9eg6nX3ICTTR6xXXcc5CdrCw28tH0ReDs6fz6rv3pbVXkrtct5/ifVWkIz7yIMejPAZ4nJ+b3lN8
sJDlgE4gMla4LVlmx8tZrsgY94a4nOY6RG0Q3JXFxPl4cTKvI1kFpXY0g7PjnPPgHvS+OrCWV+qX
PZTxP1M2pOW7zBu0zESgwEpInJFQ220p+7W9sxnWoyZrmOCCCYvSCVzUEOKOnxmh1wen5Y+/5DV+
JxBrrCoQ6vbKt86lYk59WO0mLx6HGq3mhoZ/4D9qtM6B2GXkBaB5n+Xd5JjafJVZJwhgsxaPmAa7
bpO498YLWTTe+mLDmXPP/VwDh7KcZQ5PikbYbApKUOJDyaNgxtAGC+WuN4BhOmjWB3/ofzTegCp0
EJlRRKKk4pJuoQBlYIPopKCHniUrVZWkyhUr/TFI7a0D4RMSQmDrdjt1aIi3sbBU/WyXZP7JzRAQ
nnuVCxcXcq8JYNOV9UOgnkvhju2VQmoZ331N98tss8qyrW8ZXIMuQlzYJUE3/Zl8d83vcc2Lu9ZR
8hWZt90c3UFABwswg9gMDDribBaXSrBuBbOgzmltNkHFMN2VRsFBrnVq0JoM840I1gGK+mpL1LHY
gKrot+L90jvAokFNJAsl52bKAYkhRbVjCOh8MV54cIcYVXcBijc4LvE6sm4jMbNOUGwRhgqqGTdS
TBlIgGwItI9Vu9b91XSCNr0dgEkTtWvQDlaErsSnavJU9Okwtv3oUP6ieUGEc83rsljvrXm2m28Q
I7J4bDFcQtoBE7MiB5d1HL4o+rRhC2tB/3SjRcne+VQmR/Tw6Sfa4P4ErQzVPbo4m5eedupubgZU
jNOtUCPWkYnTKwuHIbwA1MVXYCO+dBI9GMccFboCsRsaZwoecx5eDGE1hI97S5HpsDVce7+RRE5/
EIGvchyQDBc30omCcuu0fR2feaJJp4Dwd8tn0P0Xm5Fabv2AXgCSyLicDd+3nWifwfLdgK4A1Qbs
2eki+z5b1dFXq9P8Xf1osc78DWHzUjiDeST51dh3lrD9DypDr6lJbzYluE3oDGhLkr4cI+fDNJ5Z
qgPfRZWxiMY+6DNZJOL0u89dle5rNyzfC1apxKxVvHzY9m4A9RcWlnHO+jtup7e0zDKJxV5ITJSg
8Gpn71Oh1VfWz2n6zcu7usBwWeijXRjyzN7SYd58+1OjiUvG3yTDBgyAKMufqQLYeTsr6YBKX4gb
66TyQ7EVUc1gT9XpiIZSFYU3vGj+sT5VPqcwZyiTZ++1WydzzuMSBMPA3UK6TdlhUe4DmPFAgv3b
o1aVwQ9tmDd+NBhLzzxhGhX9HOHMEn1AI0iiugflNwNC/IsPy/eOYVSSUZ9Dtu8/ajYnPYlTfOuY
+RcHodkAYnAvUIl/+MTF3yNlICoQ1tWo9ySNiQmRRdobRiFhMzGiirx3EJEBkW31bLlvaPS97qAR
Hjmn6kYAopwiw+g58PHzKD3N9bEGfp7vSt/p8X0ijrvovM9iopRwWexcB+cfpYuVnuze4DEa17L6
5SWX3xqbOzTZwHY/2R+RS7dARYwPeSAIbWaL1n+2YeoQYTuP2fs6NOoRzBST6w63A/I2gqVxeHTe
3P5SlcX6X2W53C+9TyzmNlOyMGfMJc1zG6vovxz8iCaTXegIMWwEGavMp7ZKkIab9T00njiNC17J
xHLZWiYTE9meFQ5X0YGFaooUuFVQUorW9166SC4VbiuIVNKpbxVT7zQui4tbpDqa89IwLiRm9BRN
M7Kapp+bZl9MJpBbTWVGFCREdhKFERqT92t61sZ5nHVIZGTB7BI8JWJGajNHklCixF4RU27tKt/3
r6KyFJqP1S0fuF7YxM+xELDkZeizuO9MMIRJYXE67UlRMdEhNeGNDQ5cu5w+0upGG6pllEl0OzZG
zDHT40/lFGDXIgBCGH5JQ5jxH4zMTYXbvLYIc3jPKeS8jcaoAjUWe7QYn7WKkQNs0Nqv4jpjJf5v
LUCFJ1J7VpU0C7MciAhk4TRQ3bIXR7g4q3jml3c2e1TQMADpxplDjPBJC6dDwhtq699YDsXFa7q4
Ondr1udHK8jaa1sRnI3pb5hnsTHF6pLd7THV2c4Yyr4MDrnsXAQQ+d6pHMqLsmVb3iy0cXfVJEfY
fxZfkDyFTzcFuWMJ+cljA5c7w6QwJMyPffBGQZm9uw7mmsPQCJSWJ8Dejfma8QYgXzV+XB8Uk7Nn
CIHR3xkZHzr8uXG8L51OylyJ+SHKE30swGZY/B0hYBMm/E2Ui55No9P+wWURXYnKRcDg4vJ4CbUg
fxjNhGc/RBZDr+HkrPbKfhMAi7pvHX8iN8aWjfPor6ZwDz63UYwU3PIq2e/VXNV6QIROaoICHoaA
kAq+9SN7ucRUfiFIMif05g1E6MqiWWGFz7pwsKO/uKIijx+C/Ocjepw5JO4Yae6mKUbGD/gZNTgc
e1ywSxfOCMi+XQIoUh7dEo67BrcLlae5i3uSufeetqMzZIn0dw5Bam5V7bj9J3XkXJJpz1nxI4Bk
vIMxUcSCZO2/UM760HrGfceSEf7LuZGJunDoCPCIk8xF0Pl9jLZAb8UACw9jiun+o7+el6OxS3B9
PQEg72iyOfQx1HEbD6nNJiQcBFOaXAd+egETvH6jSll/sGW632CN+WVExFqHCR6Wun2IhOgWpYPp
riDMZT2uipIhwU+CdSmmFPwkItpZ+eTj2BxJ4lA3pyDN+QNz4zJ4RD3V2shcqLiGq1+IYL2DVmgt
W9yCIX5yIlRg/zk37pZs6ZJ4t0PAgBJdVfM79IEeTz2AJtgGoVvWlxSelQWQmViUZ9/mT5WbFFUm
w2C09hyfICOcKwDXClvhLMPntZ9I2UCmX5BgrfC18TaQiFxwhb65vW39xQjvuMcQPpn9ZPIp5fZG
TUBoCr60bivdpinvb+r2N94S8mTGsl4SMDilYBW7VEfhDBXI6iolnusPXhbEn1MqvKMiFoUFaemZ
uyAuR+9UEsoJk42aH5o9liPSVYqYtX33btVlQyNW0DWTZYshfufODWE7nprFBHct1/23kUKGW3dw
pvXA4rZazhFzLXbvEJfbv+iIYz6Ikve7+2oCQIIHfAWu3t/CgZZ3v7LmKSmrG/sTuAVpIqy1hjR+
dkvecypXL8Azhr0fyFIExkBWPWm1mxKtysbuLLJzs4xy6hzEzTgA4kVznu5v1zkwmJokLeFNN3Wr
64jXlnVZzhZ0GdvEJWhdJCsBnfNLTSWf7+Fo2c9dBnpzY9++ZQabzVQcsPdUMSOOjhO1ziaNkkg3
9p1tR82R2EmyKmiR1uEIuAehQElp/1UuIWaGmJP2OKNy5fdFfvYIkCZIf2GPFXhnsmCg5EkleYCs
l5Yr+wuSK9Lct2Bfzj6krogj902LBdGd8hz2pSZwJaTGyVp2tnAH9zFf5pXbBic/YiD0069TLhac
iGsxXGeb6zkWvY73uecwmWIh264ofWuPvFs0H/KZfkJi4sVH9C9qBne4kDGgySowhbrjvW9CdLl2
/4owg+Bv9Bz0L9KqdAqQcFH5TnW+/1CyJ1zhZ2IYLeSw/na87xndlYJrzFjed3BtsugDhALTNoWa
gPOVqILwiOeGHTggGZh7A+0fkis3FuXB5dRpTyNd2LyTkJZbtWd5Uogd36uD2T3XEbulWrnrbmC+
E49b2bFpCQ6oOibOR7sASek8i6qkyxukb1mHqXMXefDFyKcgCnYJPIoZ+pDSWuw35fm6ptmyUCL0
NjOnrV0UafjPwHdJSYEitQOh2QA4r4WDjcZKm5FXjMlq/YxwcVnuyx57Fc8yGNtOzT2XKUkJV5ah
ioGo4nQ7AEjwf1hyCISw9NXTYWhBzp+QTKKwKiqIComPU+P1ZgTLuZ+tAZtEO4/X0qLAJdtxYbdj
GTExG84mqsapFoj9CDnIcAqhZ5jO2uLC2GKC4egkb63NzgH5t8Dqxyh7YKoOA0jj09G7MPJW8zaX
E5kplA05eLqMVMrPqLLra5zBMSCRGecMhm2k4JPrJQxLOc5Ta4h+PQQlEPEGNLzbkXk5I4Y2V09r
NpJwwuQhOpO8QfpiX6XZxamsKH4fbKWONRkg1SaIZqQRJIEtqMkYy9+0AVqunt0eYHYKfcf2NQ+f
gR9B8GVKH903jk1QVYc37d9KyuW0RUCpvcS+2RSOQZMbmEZ+TBduIV3V6Kpc79jnCxRX5ZM2QAHU
RtGe+kXph55UpF1Ngx7uMkAc7t0YxXLYSYJMvM2swBHsq1JQcc3kqZUnAxbt35AZFHbYEQFtkgv4
n1zJjzvmQQjWG2ILiSpHlk/FehpmDZCwKCnYeZM9gtXBZMnsMLG5YaUbDlzR9z16ktDl2xj7+VhV
4/g9lmbyUTSR93xL+QbnwL0t1Vj0d3hnh2g+BqTxjefKFrWDjofr9NMZetwHjYY5hCRraPhqtDBs
Ngc8iwlCdwCOkjbmZwj7akZxsAzLjDATvMtXatfdAZxYY797iMGrZ/gdqbw3gLBWzn1qC21gLga3
oNQixWYnWD0zW1whLaBXwzO8GRi0lS9BE6I+CMnVjljc51TEJbU7PqUqG4N7PBPkALEBuDFaVsKF
lqQTI1uGqprHm2+lqci0KyoGik7sB09LQe7AMcwjzqxNUDM7J8luIuoGlS7HP5vxemE1m+68Ompp
o3gqvbTci5yQS/gsCtzwc9XYTnwDsFijeY6R6COzGPy+mTYVEZZLtqfBqL1huy5d/O1bdZVvB8da
x7ee5LZqW6NIvsdyZl4KKy31Br8rgx5DFx8lI+Tia8tA8rmRFMrsJkd9diMXlaaPcf85s7KCbkYT
0r4nNLM8hYiml0MPqdb7sujWSzJaUP+UyWyVGXi/tajhUv6PtDPZkRtJs/WrFGrdxDUjzUhjo/su
fI55VISHNkQMEud55tP3x25cIFMQ1EDdTS1SWUm5O2n8h3O+0w7t8raoESHuloc7A6Qr7LFCPQuH
7KOL+3zNv/JHt751GG/xPmQAiobd6DQLWJciKZ27TR5U6FmEF8NjUxEj4tveQ15yZaDIsRHMA/SR
O951Wh3I6LYMaRbEk5e3HICBQtQZavaPGOkBa20bjiVFvrgXQpYBTAUNdEf/Vvb2xmbhCLkdHVuc
fRoHFRqnJecyOnyytgCopUQ3IkmkDoisa6ue7PmmL0JdfTEMnJjeBFK4mNdLO5bHAvwRKr0MQzsG
ecjPi+n2yO/T8L2Uxrf3aoqm8MoGtdKTbCmnKFjOE6+rrwg13EQZ1YrsgXAX/Ai7CoXIRLHbZvI2
if3VO0Xz+9Lk+PQe2Ts66lw5nQXEw1aDjK9LsTR6P03gXPbIhdP+h6KHUAFL1Qg2RjPw8tW37G11
jpaxDODYUuk40Z0hHl2iaIqTBrNdNg/NLW7OId1zDmbFHYAohZYQxF14HWukG/eNpMH+CKYW7tNe
tmoKWB4j64zwyrOkcT815YS9Sn+D7OzwZsPj0TPFuvQFzOXzjDUPCXzeViJm71ayKxpHVnvVzsa0
7e8p8mHf8F8EN/zuT/3ihs8KewNLRVYssXcsWS0PH60yssGZG1XWYSwbVx5N3VEzL2ABI0hEHhkb
uxZFmE/4lQlGgWk6p8Ta2hYZKuy5I6+8RgXuh4SrxYti4YKqZQgvWtloAberdsf5oyQ22DsOymVF
CpEXZ/JbmlA3I7y0o3A3qLKaEVeOfn49pbVdkpse0UEPAQyQDzlqODYjo6gO4QMvgeAO5gdvBzx7
klWWHwmou0U1YD9tY1CW3lABdQHMbCr7uCRLM93CoPUUEzcIOQh+xOR/mxh5ZPs292fv2OOxaQ8V
2uxk2ua6y0m8h3QjnsgOIlmT4ZTdXAinaskVjlWaceZh6XEAmJTBwOAZ1KTlkRw+0ZthpljsGJAg
YiA0+T71DTRceAwHqIJ1kZ5yIA+qxIDBYUh62uBJnlqigxKxmdmNV29p13Xus1sjlCVvqXGJJRo9
Ui+3ZTJGTouVnI6W/TGTML/aeQnWEv4h24qPop/TYovbrh03UxgI9ZaaqEmiK54bz8EWnaLLL/ES
gMzfEBfCKc1IWJDhF4omgFrmgojbmKR2oWA2irwG1mETgCd4RXgL6JgrPkzDi/s8MftwrtlXpOKH
W6CsR4o7WeCLEUsrQ5hEyjQUajFp5q5ANg+20VMnpwp7B4nhzErhMneZtJ5GZeLV7SgcTnWiQsi8
wjyDBq9j5r/VSDm+Z9Rxwxf6BsZ+RBjZpicNpYaSoiC0tLzyxtF67AjBoKtSIze9krXruvi/2avf
eKDH1b1xIOj0MHUBOuEELaP+saf8qv1LptktoLgtrs8Y/E6B3TeLbz2IQWNyC5ywHM2hBLJW13t8
v3YOYrEQnjBbsPn4pGeyD0bU6yZZhkNaJF72FlAHDFeGO687jkVDNkUe+vHIGr1o/dMwyW48VkKS
wGe1ClwRYwuMrqOcZ9KVVsroBeP+bkAGHKHjbNrcBg82GkOiegjta5/37nSR0VuhBuVLync5ejUW
yagVGJglWfyIUrZmzq+HlGSjmrZhO+ODqHZFQc2/s0a/ozRifkG3FhWk06GctjetM3fRiYGNnk8e
mz+xY6Ulnm1uIP8kCFX+4JRnyJgnrrounY4QW7tZXutM2P1e5GkxYgtvcW8pzCLMlHSAigC3AXPR
aoqGCyKigh9t6RCnXOnAtD+Qh2j9TmsjK34SFHBbFxmLPhGuXI8PqOeIveknB7pCmbS5d2CuBwM5
rVtrWxKtxrrPGayBZR4nUrur8PSNGE0Woz5SM5ZXaEMSgHrpQhclqdopiDI9YfIIbcxsBiQphvE6
ja/atin9K6ALQ4mbOUPHFhJib+9ZTVGqeWFIZImXxNxYnlUmqDfLSS8cipAbkfKa6Gx1ZbyccpCN
Lfe2LIIrTgFkUt1gus+IreOzyMTEyhfHGUp5WVIPFwr5B7Mp6gSG4jRsG5OaUm8m7HJAJWaXZ8AC
eUq8ku/63yWQAH0/OxQie6obFwEKDUp0SbqMN9whFU/ii9bXnbjypmzWe5Ihom/toIxB/UsPeAO/
vH5JDOLKd7cImcoVGpzWLtDsBQ5VKq3vodHZjw5HecGvIdtvvbXMWKrI/Mu3I0qvD2AxWPzJ4WWF
UAVr/ubgivoRS3JuXywkt31moVuVoJwgjKPnq5aYxMBwtFnzJeNVC33zRzegAYNG6vvLA7lZ0V0J
8Wk+Bnmu6y0b3jW8phReufdIcyZkpvGKEyrjSO1kVfo1M1BEjg+dza7p0DXEUt0tHZP9J7ZVpHDw
/UQlxy3xSBsWBvpIiwQtL2rTFxAKzk9dxskJSTWYe4xb8bOq+7C+TFwH9AU5O3DRXWOJ2zkccP4S
LZo/DkIN5SF3Z2lIWPIVUXqgbuuNcuP2qS6mlOE0h9EhQdxcHE1chndGsdo+DQ7TLmJ3Mh9b6kBU
5N5qaxd4lIoCsXE8BtB3UZGPLqjxXmFuaDvDQCZMrK0rYywIZAAo74IZy3ThWRKndz96ijahCDH3
kAFd38LlJW7Hcj0cpxLxECG1WGOIofBd61g0AakYKUqBlOmzaojqaWL20ASLWvelmYASwrVJnA2i
tBBVJk6n9bTG1HaoXR7j9yDEyLbzAks/ojsCWt8XY/hQ5yL5UlYirgvG5Azi/hvSZfka2X66LOuB
iPceUWI+dzDYu4RRGjje4lqDqUAf1rVi1UlPgU8GEjizdIUWdlewBjzkZu3C28ZN8/FTSmpgjyQD
KBteGV8MRBGscybcf0gBB0U2l7Xk3U64VT1foW0Pq2vEaVgipiR6o+qbXUK8qvC5x+uhL0cdkXiF
syF9Layu+kgIj/9KoGzKyzXJ+dlqkFxu2TIWlzUfKd5FWMkZ10jyNp5L2fovIefoo57SKkP/xeEr
0OA34jkHqVtdkMYzHNj78S2bwCOI0Kn0uPUQn7cUN4BjJ+DPwQdjKwc5B5Sy7Ch04tgnUZv4cxFi
+TIsl0hc7Jfk6EOwxZVnZcKcKPVm1pQ+n56EahFiVeXR8WlyxejtcsQfRHuFur3uAAkqtuPcKcxN
Sg25U6XMzEhgWi7HfvDgbyG0v0Fq1YUX/IIO0GaJ9nlXCJ2y6Kh8OrrJSgMg3V3WyqsOD2O86Z0J
XxVv3uJ2buJxwJ4wSqhEtix2zgJd53pZmvqlN2l/xucITse3TJruvZA6ctt3cu0Q47D6XjMMgnkS
M2R7K6yh/WoWgfHe70bCkBCLJK65yuzCHT5w3jGeBT7sfoTjzEPZ26qeNiz3xA9iT+cfbFqL/rpe
AuSYG7cIwk+JhCeFU7e0zsnEJH1vSoA7nKao4e0DMnJT3PS10cWhpa1zto5X6+ZJ5QGLcGLt/APy
wJ6MD6Jc14e26Z7HEArLnjXqihJEREFAEnU7CWrwX+h2kyJycBwhdNuOncIwEUaR/eayDtbXLWlg
03OBexqojRPlxPYiWsLsbA1gfZzAkhem9zPiXNKGstjtAl1cISsjIxTgRPmZWAvT6JjC/smUKj3j
JAs/Ajh4476YeXej5vDpTLvBw9keq+YuqKgSt2E0QE0vuyZ8A62N/Qhsk8tqrgxqhkEhSzxEjxqw
D7rGfqc9hywsgqqyfJsqXP4E3HtrKKGy1CPiHxaObkwQ80Q8t7nPpet8AQwYAJ2rxnnPIvQkJ+wW
dMROidiHsK/Z27vEGRV3DraRlPd3LNJbKTDq3Y5xo1cKKvwDTFQGd/ku02a5gLo+gSjMJ5CJIvcr
ZxdPEr9LNaatopqve9CY6Au7Uz2UE2AzaBryKH0UgvytcsKLOlAkuwhbsdjg7jD9w9jQ8mxMg1X1
smx1cip6uoSruY5qAOENE4DNQgOk95HVJ96Bs3u+oKVQiIGJcnWt21Fhw/BOIqDp2WMwdYZXxqKR
uMsr9gg/sdXg0973XgVs9DAgpo7DG5Z/hEgfWTQ4bbdPPDyl9B/2oBO+5zR8siahY2BMftA310Wv
nW8c4p6311GUtNvZy8K3FsdE+7XM+KvVnlluJ7fuiHebwG7l5O91lLlXfYd9AHsJUoKcECg0xrt0
Vn19gxBvbg/9OJcICpHEWNNOU4kF3O22hQuyDhjdPbLjxRGhYeXWm3TObB9Gg2c3ry6c1/KIC7cq
b2ecoRa2yQDe8xYEVxHdk/wV20y+F4Y2qG5mxMMsTqE64C8nEQfqmJttU0st49XIwRifFg5odF7E
BoZ4kBEZXaAf6WgmlTesQQOuz6GB5S3bLlpM36LFbxRu3zZvDsiKZL6XKBIfdYjJbOfl5AcxTrGy
bwkJAfZNULkUrwwkkJsy2W/UN6Zy/Q+fB5ha2eiBSMDJ5bWM98cVbAMJrt1y16zHv1fW+dGt9OCd
Ksloma0WCJsTyx07/CLeCzEkuELlHsoqQujtYfCNTiTozA6Lc9WI4kpHfdd/8YK34xugEHxfCYa9
FaJTqid7rdcfUUKEwROUqXWjOC8KOEE2c1sfVsd4dBgXUF+840Jjn5QOEV1Sxfav3hzN8TEMMf1v
6nbCVEZHjmSdXl4wWIkkzYtLyQiZxs1Mvk0MNe+2QKEkHzVNPbuFnCj15C4yGFR5A4CQShfIzhRF
UB+BNxijDWCiar6n6rHJBTBQoW6AO+ofLYCO+ZoxhmmfBykIfWMmXiMg8izvIk+BJD2MMaXvucIx
4Z6ckOEQEqpixHoeLcNmDrXVv0aRNuVlOSKo3TJZrQTxVnXj3znl1Io9g0rBu4F4yvKnLVkJHpCv
aRinURExAnXgeD6hbx+yiyEaGZkxj/GRPoVIO9WDgwD1rccP5tw0pBZ3BxlQYMBQsLH7zCk/12Eg
uX2lRTTTWG8x90UkaDcNopNPJiT4vkkJUNeIAScJLJ4oA2SpVlBFz1Vu5nfqinl4qH0CnIkoGqU+
ooCzsQxZlTL5Bq15Ud2EYdEmV6Q1eMltVbL82fkADFlZ4/UoGO4A7XYwbGIDBMBvO9BVGYAbOEzo
saraJyoAt1p7XaJ86ZqHKddB8tynQ4y+n5+FQ2tOWMbzmvED6z52pdc0z3QaI9GjoQxzNlDW0hFE
Uaugc18rDCoTEIsezzp/Yhz/tTP+3H4lPm30CSNUr0+D0TJ+5ZUnrXsm5mPwqMKkbk+UMSQLjpPn
4Bl3JK+UXLequJ/QZkf7decjT0Ljedu7McotemrW2eyaBBkkgcJuHuSa4pQypyVmFtKF1SA6Ugdm
0yMVtk2YkbmsQgw3e1fHbf4JkACuxRR58blWY3gxKWwsDJRscrEQjQzfbJdJB6K5epwu5JDgCVPh
6H4G5K2324bBNOlDqcVL1PMH+5ZROFEkacK9ulvfYO46dXVffRu0EANvOFEsAEuwNMiEgG8WrWxO
yyD6lVZVY6gSPnJPVjZzWgEVMKBIm8Isl4GHlYmZ1wQzsh6MqAEEjuTxtMyFwm3aIVBpMjN9t4o4
e5gjP4owTkUaxSZSbMjNMPFep4r3I5bIJvwmIpgvTOdH68bC5IBTqeWB2iLIo5pHtKaGNYI3fkFv
3f2Mxwo1koUEn41yFWv+LxAyGKhbMchyCsAvjNdYkDVq4oAdMl6/nQ56rJDIv5EmF+NiXlM3Tcpd
jdz+jK6f5V7sTiM5s/gM39DU2AQGkaVy4Wri6/YDg/GXbll3PK2dz7cNN+kNTEMGm1lamv4VrGj2
vix2uyLVxsDaRl7vPIAKGh9HO+jeyKwsftqtSj8C8mYvbXvsgThWCPM3Ey9zbG5Ii94ZjqK8aua6
qfYNHAZr7+dZcvb7AgSeRP/8FuNTe7LQxkfIm5Gf7EYsi7d5RGDWxm9K9FdA3JrPNqVaYc9upw9Y
aZ0XXzj2zzSO/zutqe+97WLyBnV279YC8qVMiQZEfcz2LizkzpU25+KE9DTdsUXOrwzKTMhHxBzX
GxSMMJVHcKUFh16Nf3FWNelF2CNZZCQB5xqpKCyOcuNiErJVwnm7JDM2ijpCvLYxraAjoNuzMhx9
qvzZqKp1t6RpNj+os8p4b4+FF1PAFFA7k8L2rjpEhwInlWITbsqKz1oTbhPTVnh+duk6WYexiPOq
JywK4aoRaFTQKybBcOQwyH+MQ60+rJHzdgWC59ZlX7n1p8eKz0fDlxckv/oM5PehBflq3y+qvu0c
aZ5454TuiSQ+4htmdLPAMAq+p03PuUr3ZsVec9EwAgXvN4TZU1O3hFLavK9J9C1Z2u4lK5efqu2t
5xFF8GmpK/sOpvJK1wHL1LIzSyMEJ7zat6Of2PkxDkJMaHOUmasmW/xvBRSMftvDcUDdWJbYRmKb
IgUVCPZen43gvYVopr4Yc2M/DkMXPdSB5F0YKgK0gA6E061shwIwB1JyZxMBJ7vC1Ld8iIHqfBs5
ZF1v3IkunA2rxFGrhml6GcUMJ5NmlL0nO+sGdbZTMBOO/PxCI3Yatn2juwfWavVzEs7lTVIQj7VB
M8PgTLde+5BBfWRME3rTT5kmaEfYhLlHJ+2y8tAJ8skPlkUC/RbdOQGWpp6W79in6ifTDCEiErF6
g7tBFvmBuolEc577ctgKi3JqX+h4GbdjbMBbIaYTG2Z86X2SiugD25PHjGgsdbzDw5g8+jS2HlVj
kL/3juV9+kk3JDvuBDKyKlqyRx/aD38NiY9nzxKhvvJXm8J2CXOLSdtSpd8af0anklujvg4rWdgH
n8qp3nhtwgEaNgySiA3iXN34wMnOzTR5mI9dfn+qhoBbgxcaAiHOBtjsfRXLe7IQOacAcsn3kD0R
N1XZq2M7d9lZ93Z2BtxSvHWdg7BSillds3BInoPChQXdFYzrL4Y8yY/ZBO1vN7HXfkOGQ4cUeDVS
/nFBBEXtkFD2enYJedNGbR6doDywHG+xtw4XqqB9NgGCb/BOM3uuhocRPFNVUQ4QbIPISnoCmjG9
I3mS6eJ9kuXejGDMdHPO6TafHNcidBkDiMEOVDsPM26haW/hxPqeRdFwNxpMepTXtqZoG3K1rEIs
pmAg5bJvlkDptcE6KtBEhqE/7pj2tMleIAJCyNkyB960vb/i19m2MM0pPflieH5ZqLtFCnp8pNnd
hE3Yd1uGQ0PFXhwlwB7hBLxnco3TV03wl9gs6Uisedq0BqzcEJEMUbcBLVgINkwdco7KW+Mt4RXC
mGrawb9PwrekjZyfMVInd4OGq2W8nnWYMPKofI9BNVyJeFzh/6OETkzXERqCVebiFe6vnO8Y1jbQ
P1Bs3UTTZOcXMpkgmQDtyEEV2TVkz4TGpTwVTbIKL2FQwH2qGxHuLdDLwxWoSpaJqkHhybBC6tuh
zq0fPWLso17/6vBawxHrHImmn+6cS9Tv/Spgdwa9Sl7TBiahn1T1Uzrl3offtCNvUc5AfKqwQPaz
sBVUJUah16pXYDZp0ED1GKBp2ZHUQ7hxvCfrcdPYdj4RfQBADnkoNkI4OnV2JLG4xCFUh0F00lUJ
acSMVO/7CP6Y5lDX40+HBKNwL2mFOrbYrbWaEqr2AiunPANYZ4c7ubyJtjHzava5Fhh0YKSDVzDw
EDrY8EZjNQLsi+1DHxv/Eakar25sa+ENO2HWWEIM9HZCjsVrRjhuAl2/DF4Q6mPrDMLROVYdi0t+
HPzkklzCNTNzMqu/uqB3s6v8rcnyIrqigFB3/P41qvAqiT6wIJffcpMzfq4CFeaXIYQNBvOWYEIQ
s0pqD81gyqeAhBzK5zTUNwqXE/idyR3fwrDjLc2OQzW7SNqhtx9ccuw3ws4rdD1MrHcjmy6zGRIc
kgj12+bOofHFm6+t+oMnnTwM1w3KnxOuH/JkkVggVFV98m58HNROTyd5KEQEBwpnXvfgEzfEqDEp
iwsE7NXA/MkjdmwtOhl2eJP9mgGZZx/Crnj1MhNDA67SFBdZGK3j/zZFL9hjEiavgP0rb6M6Qm3r
OBN3KQEzxe0EcPszhFNE2M1Sx/U26tLwpUVOOvHgFt2tKfPJYonBw7qx0x73SuY0HQkHfvCDG5xx
DqThguF6Ip44GfOncCmaYqe7dv4usV48sHDo9Jbxeg3qGx7WbbB06x1DZt2r583jBUm1SmyX1hcr
jyoAniHDIQ0Bk0zLWSJ1vsENiLFC9IA0+PoEYzdPDxU6fcKmR6iiEYxHvgy6/XmSsLsEi1WKltTS
5S7zLedGUoCR1RLn5or0b6xK/Jx2uXMah9XhPDkUYx0Bk2JrjY3NDpvqBCuQXPxx36SW2+wRafPt
cwx5L5mKmdlGiHuYe9SVc+L+56NVuaxfXdvQvuXTwByjQ/D8MOerVYri1uwK8PrJOujBFltT0uIb
yhRtWY9p4NTguiGwJR6Gb4QaFk803sPHFCUptqKWmByLUUO1LZhZ5puISHGxDZdcHu2OsEPq1dW8
2zhF+oJkvXlpIe8lvBxXJ0NszWysfWDe8BgSAr2cIfZ+cqgYb4f3JDH7MevG9wgq1utSsX/duA5T
3D1xcbF7qg3GsmNIzXrXmp7WC3V4gvZrzOIXR+FeAMVJMP1l1FrFI7rCCK0OBnl8WkExvUUVtdY2
KphU7mA1ygtOLhr6FhFKtrOQC4wnrAThLWYutloOkw+ojDGvHZLJcp1s8Rq6Ph78OOQdwKobSHpY
jh95xsbngDOq3UuiA9gS1ohtGHc2jbVjiz9Ej8yXQ8qtqrR2E05IcdtNiZx2fpGhM5sNa9qLjoTR
Z/y87QlgoGA9uCB3ZF3LipUVtp30+6RfAtAL3BLODhKP89ZbHdzIhgTK7iIymNkP6+2i+Xp5ivZs
s2Fu0IBCq0Q32JDJZXlufbCwPdNAEQc+wxIkdXwqa8qrzCjYEEYRboBIidxXNqutAIHol+PRyLHu
txSfvDqwKdePHlll4aGW7vS9jaeV+NLYGIZZuSoUDMg9iO3q+vKdWasCW2BjQ9lYyI2/JQBtoMRI
MvQ2dYH4cqfSFBaPEDHikAaiNpi6uJTvXQVkessRbt8t8IaQyeiR7KgBzRZBrJ2aWeb7K1a2jdJx
uZBTEreHInezVzPPkd5UULYQYFAvZKeurXxSpHHyBUeyumhDmB6CKm1obX4mfYIH0u5Qc13kltdC
K6SUYfaoRhWcQkYlWNsn8q/hDWU3yzwoi9dLOBTPrkf8yQ7bRODfJpzP3/tojNgVlbWRu7oIRtpX
8nw/GAzAGumntmKoxC7PeYANUzU7/JbJfZw2zoisgT/cYVheeC6wkpC5bShydo62ovOiclTfYeyE
99lQON2edCd1HDxBptKk0/6Gem+KjzYtZbxRvIgET38PTae1UvkJ4Cl5lz2sl21TWUXzDKfdPOSi
Z7M4LnYjjrpHGYpuuaG5Y4cQw++GQMWMx66Td2ynxQ/M5bLcZiLAs0H0pFz2lnIjC0cX7g6O9dhi
pkKfAmmP4i4i9XLY8cJsqGQge52H1ADqa/rOfVfuYhq8MY5EiBlGazq12w+noNcKISQRdsXBUPH+
cBhAhrsEHTkFJraWe+xCvHB1ydoOE1b3wzCiaRhJ2B4wJVxxwXEQuO7BUuj8BcUQq7uq7dSegQqK
ECZ6NHIZpIVn5m3Vdc1QDo9V1hTjcw7Q0NsgyGHbgjaHVGVkzDZjycRLVlw/0aNhruNTK3TucRfn
M9B7xq3914KyKtm3DRKLnUSvcU453b8KjqOnGQRtvC20u+wNLSd8/DLUL06fFFeiJclkp0qHLbqj
y++55yCjgSFV3QM2i+4WxyiMBn02/2RKO/0Q2FneKCerS8O8NdlVIP6gVqku32fQRl8ifuBHllQo
hdKe0X4clYDra79QaMrzddLmV307scTJiZ3CzJPe8oTBNKLWHcYK5DvRzv0XxRczVB7KKskeEM1E
LhpVUw42owiO552M5p5DRNh68J98vGjFoYsG19vYch5T7DaN8IJhkxv20P12kdPcXcepXbJfRmjV
ficHgK/JS9kxM+BuY+FchHD6e1Y35VyjPGKszJ69WGwmXltp5WyAY+7PNUajc+JjR1zgxK57Fjwp
tQz9VPHWQwt7sWI6HFLfa/AhXeo7072NbAYvheYEq+8D27NZ3sAWcMlfS9ysD19sV4rcbHt+cxyg
daIB/8PIAmP5lBAKDSR/rLz+iug6Xx1UPyf66BJoWHziabU9eBF21Y4wGKvS3QN2AJJ46fiQWan/
Q9kDnY8y6eLiZeg5dTeR6b22OBmfzCX3Cr8+C4h9HJmYL2RyKog7+zbFHaH2oAgnMCoRuXUbwXxf
rN0DHT6evolSzbeW+wxOf35E8s3qDoQnh2SuOl74vKFa7zIhP9DaTrIoSZ1A7ETgKkarlQU2AmpP
SB9fAOaQDLyNIizrIBdsjh/cP9Fr4kMY2yQNulQqi7iQeGhd7dCfU+vtFJGltxppPXn3DVKRrOV8
2uC/tr43DNx+uko1L8xym3abgBqgoMoJatl2caBfWWqT4NOXtkSDpwk938UlBpqdCE3mbIfBbX6u
kmEyAEaVrNiTRuPDR8pO1nnqgBwFQK5ox6b5p3ExWhOEnU9shJD1U/lgaUj3+LDECUmhrRlBVM1N
1Vt63kD79j+8bJwPkN6ZzhOp0aE86jumaJ5yUMWNfRe/TUj0v4cE5cX7qXAK5k40aySOsRfTJ/4e
7N4NTcNywjBFlQ8gmKKsmmoQ7uGie8X/WuZG5RXgb/o6DxHQ0uE4nFyq1S0E0KDZQzwiIL7UpIrE
Q+GfmawjX8EKm7uXLit8JJVtigDS73LrUbiK+Yx2kvpnxBB23uaL1v2VSRr7iZoP5VboUxhvFkFy
6H5UaF42WgNWUkI4yQXZJ/hJqoKFyhbzI+qj2DZkuDvK8urLbr1Fdgm2GesoxmmJIUhJxLtBkHjh
lgCzBOSHXMw3l46WZSo6CpvsvMHGCIb2kyyROiVNfZzRh02ssajhbIY+VYUBnOOB/DOaYATe0AgK
gkP6qDHuqW2K7jIJ2tDdxYM9DlujA4YR4Ff4t+Hq6E1SlMEHSqL21UcVSpGKyeKHlrXzBSBs4DZx
Z+7syu6AxU9wazdxB7x0h7VNvfqC6e+hYEr9gGCM+RKfLT31aOwfQCxNH7pwqhvbJdD2ELPDCfZE
1Sh/3xLCxhvTWdFGTsPeeqdsjMdbXfMDk8/gNtmWVA2marBcfbGBtAWzwAzBzLI0Sb6KrCCbtWgL
6xaoUwb7zRPNZZEW8JU919THPCbA8cLHcn8luiY9exEHMhmhgAR38A7QIKJuRr8kO1d5m2CJ81c0
HhKfHzCujyhO588RgjH9NWqTdqPnMI43DIbpfWiHgc7ydfDmb5mJfnMje3yzl668DzQ/FPPFgkFE
YcGtJ0LMAZc7j+I9yXXBmr6PH1O5Tljj3JkHIOuG+02ROYf9bmJqQ7eHiYDiFUOAF47JuyiBtso0
HvAsWIAc8D0t8as/S8/dRWgJ/UPFgrraUBCwKQCqrDHpSV7WAM7HCFAEAVs4f7HPkdzmjZ80fzMx
yfXUXfE7YhtKZBCvXRfTuE3PUQTMsrK1WZkK3pv21WpLXnJoNPReBXI48ijuaLEmOnYr1v2JyWRT
b3tX6nswPtM7/sXmPaFj+WSXG/Y0fMt0zvAWP7L/7M5gu5unCUY5lKFIgteRjssnBgLJF/FvON9Q
X1Lp72v4pNWpFl4EWKPxBzK4+opF0GWMrp94Khcfgb3/5z/+z//9j8/p38Mf5X2ZzazZ/1H0+X0Z
F137n/9U//wHW4X1n158/ec/PUcLobTyUVV6DDzRoPLnn++PcRHyL8t/i0QctU3Lorly8u5mAIVf
BdFw/+eLeH+/iKZBEL7yjbSV9h3XNX+/yGJibYBFpOe2FPM9pxGJnVYdPjSBUVtnXtDvw4WJjn++
6vpf/ctH+5+rug7JLQ4rKOn8clVa98H0YEvPvud1D5lO3CfHKSxrTzZYjKNrRrRnMlccqR1xUv/5
4u7vLu45kJltj19F/fK9IiphAIGa9Jy0zXy9+svMA2VVcA25NSguqqYZsTL9+Zq//ZqNTTsDad5z
vPXv9JffUubk/LqdyM5kaGGVXpj/fbFSjd+GBWPaHMnxUIyS+Js/X/Y337MUXJLkaeH7xLP//bID
QrNK13F6duvpMQ8YLA8mRaVDxccGf6InfU3lKkNCTpv52z9f/Jf7d/2RubhhqWkw6klH/v3isz2z
Ziza9JzZNYVoicPlEgl21p/+fJ3ffLdSKBdviGfzQV3/79dxG9pNLsOHtMi4sayIc50XEoOVcehe
RgiPx4LIhbc/X1XzX/3lFpZIPinWXE8pnBh/v6ph2zwFhZecuclX7CimzJnogCpBdlh2VXTz58v9
9svkceGWVXgzvPWv85cbCJMDAT1WlZ5RDrH9lIl+jZwI9tWfL/ObZ0MKX7gozY3revrXG0Yu7QTR
IjsH5YTfkzydhkB1dmcerxv0U3VkB4c/X/J3P58U3J6o9VHc6vXP//LJSLx3NNGq6TkelR0/jial
mrO40rwPx0qV300digGCJ83x5Z8v/bsvlZQlHhCOWA/lxN8vHbaQ6AFj82mrmTl9Ana3BnUbDv/C
HfrX6/xyh5ohXYyMNQ4RBHcYvOvwCclbvSf/DKtBFMPXLcP441/4cAy7bBfEss0b5O8fTlZmYVrs
ZGfPL7vhLk1re3hwkTLt/pXrOL6LYtXwPf7yJeLA8/IJ4+95ov0C/N2KJXwsG/SP/8uN8ttfy5Vs
N4wDKO3XD8RuHlFRX+RnBMhr6L2ewj1AU+IX//yBfntD+rZgESqkZ+xffq0s0wHjtqg4u7iovlFA
RHLvCMeHw5e0Hh2edlqJii6hWv3zlX/39GGm+X9XdsTffzLOMPwYaOLOwMPFnfQy2IocPRLTCWDg
j7ZjzvXnK/7us9rCBt6Det3mMfj7FQFaJWRItsU56RH1BpQcN10z5Q8CsDHgxpJlJiOj9H+56u/O
TptbkuW/6+IG/uWqca2WamyL4kykis+CRSzVBwzC6uyR2/D550/4u+/0r9f65fZktVtOmNz4NWOn
e/GtboVq1SQTTxiIHwb85o//fxf85fbxkdILZ0iKc/5fnJ3Zjtw2tK6fSICoidJtjT3a7m7bVfaN
YDuJ5nnW0+9P3jhnd6mFErqDBAFiICyK5OLiWv9gxyWTU6wg3cMtyl9EpRk/ihRG6wf2DdELEWIK
FjwsZ9/Tx0NSy7G6O2ddbBxpnZn1ox1ibLcdY9tEPU2GVnF/fZpLp1GzhcG1qwnTmJ8SoOHQX8sm
PtMMropt6WIuu+9pXq98zsUd+n/jzM+EmYaFCO04RpfU/0UndoDm4OtPgR2Z9lcsYLvgFgtfuZaw
LW7RV8POomeN1offyio+t2hVCaoniQsuqaDpd8ST3ghWYtvScFx/tu1IobGUs03j10hqjEGQAN5T
3UMET+qWzNBDYDoJvl5fuKUPqgtOu2nZlooByOWR5zrMPWiupL+a0f+ZuAd3qQ70YBPb3pHX6g3v
7GZlEZcOIeHFVE3+0sBGXI5pJRTwTZ8LsKMbJLeIH+W3sJzkPV5dHgXEtCgfrs9STLFynp/pOlxF
MCyao9na5ZADcoW1pRhcS3bt/5LgDsq2vVXaDFAGSKqpPARxlXpQT9dQsfP6YHaTseb1n7G4rhag
LTQzHWmb05+/Sm5Gpy7NRLfDs+Ihi7FBPqO5R10HKjYvDmqu10dbXFqbZNgUtPRY28vRzFDBkHDw
w7MLNPkWUnAOuB6S8bOVUAHM48I+9Y5qrETYpUigoyg65W+GDsH6clQDybSpGjtlwr4KmWBoq11F
JbHfXZ/d0rckkSEDtmFEmWK2cWNY3uBM2uhsYAZ03/Ru3hz6aCwEyITCXQlvy4OZnEZb06Z0+HJS
bdZhd+EM4Rk1U+MXMtDKnZp5FlKtarO/Pq+lw2Holso7nw6AY8yGqvUBjJWis2pCtfGQp/Gz7f1i
+ILfB3B6CILFyoot7RPKWYaJyoGt6ursOBZJpiYSeu65qUvEmv2s734PlUWZpdEhE2PgV/blkXoM
mszX57r0WTkOMOsNnt6qOstw7MotuBAFyT4Ve3w+g1zsx9TUu52N2sPKYGJxNFPDghuTZ3bobJ7c
iG46gPw6A28ttzlF8q+akGh8yEI/KpCpdgSBBsa3NXQvBiLKqED6lv2lgiR4T9/QRPEIizVaW9R6
v0dKYd1e/xxi+gXzKEWeORVhKPCQQl9uM5xXsxjD0/gMfx6gtmvhnaaU478RBHXwayICtGvqT62D
XyXqn6LGooR3n3bwccO4/luWjjHPZ0dyuCzqY7OlqbtOFSiYh+c4w8YRQUEVYZKsUyv/A3fd64Hm
qxJqfRXlGU/ZRK1+jjkqLTutFULcNhnI85XTNUWf+ReWbF0JaEEzodVffmG1MsFo2gVVCPpC2Rag
rAL2qLQkbR/03ijOYesJSDv4hBBRtb3+TZcGRz5ouvKm5602HcRX4d/SqZDgM2WfJNpRIKdD+Olf
cHcwlBekdYfwWNDxDB/RXI3qr74E1Ha8/gMWTgDpPfuf2hPsGDGbfZN3flnxu06mhkIVqrNxY90Y
tZl+B0Ll6++fLuGf5j43HWWR+Xs6btF3oITmwMVpyhdEL5FeEwUKIwcTxH+wk2mFwk3qdeWDUoLW
+8D9p0lyDBINOrQUyC8/t9ZDIIwKwzkJUPb2VLEmtFLAL5ynQeBZ4xqgmJ9NXP7SlbtpKdSgRqMZ
lgTFQ5NrdpAndFgR0vk4Wa1Fn61tNEGI8UbnS54AMj5QM/bSZ9hDYA5tp1NOZM9QJlSM8/aK6yDa
rddt1z94KPbgNJIPjf449HAZztc3xPIPtafoyzkn2s22pE6rEI6p5p4cFJeyIxU6vKlVsx2+oOeh
Im8y0BQTrU0Hza77sbl11Qn64QdBT+c8b0336BVcV5hYO5E8shvso4jVcCV/W9q4VIMcbl+N02vO
vmcJMbFzc9U+dQqsTZzum4cAC4o/CKg04/vTJo1UmBX5G4PntbUIRUxPxUn7pLdIINMGG+kZ5kUn
7pU29QqURavON7Z5I5zg8/XlmKYxi07T6TQ5mbrBQ3g2Tcwaeo0MxDmBZ0dVoanxm+hiwYvfSMHA
fK5KM/sPtn/8s8pF/NyjOx7eXP8JC8kAxSGTbw25BkGDWTjGkt6EIO46J9Bt9GjRjIFbnGfGt8Yd
ocVobWj/RLc7Mm+vj7uQ9pAVI2ll6jqHZp6s4pzdQPET7gluTAfWhDs3nSTk0L72xig4IhYcpCtz
ncLd/HOjNCwEV4FN52GWao1GhNpL7rqnCFnl4C5v6bGFUaY5OP5Bh4XV2JT0l+BQo8Dmtz+uz3hp
T2OnRxPAoUotzNnoaKOlAo6YcgoTRRt2MOxiALWaXejhTWvU5bBy9YnpfzibLjI+fGVLtwiI9uys
dy27B7N1l1JxJSqQBLa8Hd0oE9+9sFef2yIbXsJ6mOT6gwJUXa+FN7aSIn+YYCbMp0kzda/YrrpS
zF5Ke8h4KDGrQtffXso4lWA6levKyURz47tXju1jxLehtYp8Y7hrqzZBoq+2ECRMY0imtL2dL7GP
fhPSRtPnur4wC1uRi1iV0+NFUJ2Z3RuupEyFE6Vyil1aBjwKzdD4d4wDsHJUpcodiXuvrWz/ha3I
K1zoaMzQgoIeenlXJdJScWD0nFNTSP0uwzYea1tMru2dYxURMDWsrqojxQ/PBfgZxO7363NeSPeY
LnVUKt+qMIxps75KTUSMcx2ADHlSuijBjdTJ4RwPLXip6+MsfVu6FiZSVfTFdW0WXgTIvQJqhHOK
gwTcVDoI9UH6Lb4cFdKoSP9nbft0fciFiKYTU6jeMC6179nUetE6mY+jwQksVXUfdnrnH+tAi4DD
YTi4BTxFiznzOqLO9YEX5/q3dwKzn+gyrfmrb2o2QFicrnNOFSLTd0nuFsCiNBSLpSrlt1Z4SA98
YERK74QzXQjLnu2ilvb1gKaFe0L72LlTAs37AY0WBg1FW7SIMT0Vh+sjLgQxbiqe4FPfi0tjtp5l
kwHadWvnFBFMDx6i0/eRFnyNyr75dn2kpR1KJknk4khq5t9M5tXXpD9f1GRw9mkojWAHEwlfEaUb
Ru0DqwZNFYyvSqfyTZRExpM6e6LYJ6Oo6qNaG4W/hVtgPesKOq2HNFPEz+szW/qGHAhAEX+bsvMr
1+pFE8AeYJ9MyniQfeghbhVgVjDYWgyl3l/L0E3h8BmpL06VqMtt2ft+EGKuTfEHUBtgymwESeR3
CJyoNpSU63NbWjVudAs8BlkmCcXlYCFyzehgB87JZjPuTZo0E/gIMcoPrNrrcbTLcfS26PW4HZ0T
ak7dc+xgeXfIdAgoSPRM+gm2Vif/XJ/awrJN3RbbMfmOgpztckgx2C22I7p9UjTtl+FGzmnUx1MZ
FdbT9YGWipeMZEteodzcKORfjpSkPTIeyHSfHBsryaQu1UfcnzyJrm+ZHhFHwe7VdCDaZkpgn8wO
XL1W5fG/13/GQjgzqAaQrZgkoXJerKl5yuH11LNvauTo9dAS3zrcHLeMl3wS+J+uTHvh+/JIplBK
pUaFzTcLZhm2qEHjOsoJRX0S8NH2niLXF8jZaE7z/m065Z2myQMcXz51NpYTFW6SaoZ7UsYUJXXs
vwYcc4OpYvruj2hiRycotJFwUoe4XEpE/DAfC4VyMuwK9C2K8mA6y8RUqhts9dLqmwiBX688KxaS
C0LGdNx10AK09i4HhezjemU9ejSEMKh68VPP3gutx6vE7FCs32FbovmPue8F+FP3xdrGWcrvGF+C
+qApDBR4tn9x3LTKone9M4QX0R40NpIDN6CdrAjA+j0J09NuKUsEYDFTzICiPk5/QIJGVhpaOBYP
718DfgqNY4dEUTVmB9cCHaKlUvHO0E5gDAr0Y2mqpqhPRGDnQ3MUX68PqC0cHfAvIJXJBrgmjenP
X91dwN9y1KQkC2ArKAFTFzHPCY+g4mbohC8RHcRS0vsChFPHSzzPQ+Pcxm07YpuGw9JBRXszvPHw
UkGRwB5F8AmFU0RoO7ph5cGxDMSbRGJ4KPuP3P7dqecGfQztShGf7WqiW3GzqBHQzbgDlurmhtzn
QDq8BwTB6vL39dku7TZKWSqVA5QuuKkvJ+shf1V1RqOcsCV3ZQQis3D6z4kY0q99m8qnRMjkto8t
+dBilLS/PvhS0OB5g84hun5suNlWKyrQ5oETemdk4KvvboB4D5ZuabWJqHKujDX9v2bvKZBMktRO
UuHi8XI5UUQgYPGbg3tCRIInIkoLbokUBcpFCDB3j7gVQnM3oQdXiIN3ardBDt4IVzbzQnZLh5eo
RfTSKMfP6rS6VjXlUE+POkTKcHDF6sp7cVNffSaQx92ugZT+ONRmn/z3/i/NnT41YPgAlBMvZ+/J
BHaOrN2Ti8rb3qog0GLrChdN9c3xeH2spRvQlA5YJAr34I7nhZGiMIEXw5ohh/dHpBryxH1QFcCT
CO6E/ReR4QR1sO1aQ2PMhBKFSSG4ZViSZZ+vlKKWntGmTYWElhPN2TegqBSjVIFTF+92yw4eGuzZ
vmi5Yx3tQeBM6Crpi8SgAUsNC2WXxNS/WzGWpFWpjBw9tLU2Qe9lzsq9srQNWAyLqgH9TRLJy9Vo
HAoGTWu7p1xLEMi2ADyrNxm27eoGW4VcbFR0ENHUkfID+882HJOCPDmsMQdveNIpRI7h8imIbeh7
suqbz6o/ebR5lO+3owLaao/zNDbO1/fEUky1QcCZOMqaYEdmN6nvd6aHPqBz0iOUHW1kiTZqEwef
01DcIq/erSz74nAojpKHTfI98+eHOmawnGuf7e6UyTerpwC6yUNF2/YSBZM7br6g/XR9hkvxhQBK
5kwTF+DW7GijstDlTtiwpi3WzZvAtXBJRRki+pTTioNRVxgJZLCoib+VRpUeDL+2X67/hKVwymzR
zSVXQbl7Su9fXVwZhKyq7C3nFGD5cNOSJNVImcp/mtBvs5UUfunemK4LEgTqA+a87BJEVNKtnuma
6KLcQOODl8Ml2P+TqMBYBL7XypM11mhS2zkozw+EGIuij2lRIwCDbM1eEIOSoXHecHN0JdUdH0vc
Z8uzjHBv4Dho7K2o4+zUg3sedPvg+YDgD2YGtvP23V+cgiSYD6qSFpfY7CBXAoBCiSr5qZ6oYb2W
y+JodvWvVimKYOWLL6wur06VkhP1R8o/s9VNohFpLGwDzmNSBrcRWjgoTmK1eTBNoytWItTCAZq6
DGQedN2otk5//morNa3aY2sTBOcW6v3TBEHbDG4SP7Yw4zD2ytb66Aun528jFbQF7Jo3iA/4cCF8
zCI4N3qkQ3QOgx5F6rIu4wfLG/6q6Q3WbzUZjTtYAL5/36sNhrbvX82pGDPVLNCIf4OGxDc8woMD
3IAytdYBv2VfOwCfZ6NS9ZUI9befNctHrNeDzbZO3UINanotOKOq5/wJwCSrxyQUzbEckM0n1Ub9
YUMqgYCIyRv8pc5alOM3PeQumBbwcqg+66b1y1ayUdtC0R3KlT2wtOHo30zXFKANx9Iv94AeGcD6
fX7hoBo9MkulbxvHRK/RDacIjorS9a+/uOXAuqtEUNqQ+mw4/PFMgHYOw5VQow+xhv3UoUeSGtVI
gD7+g2E1v68PubwIjoU4t6SBQsp/OUXX9z0PFIp3TjUHZNUGtpj1jCnOgK4A8tTZTasi43NbIzP0
kCaOhTWOIyPpbxrEW29VchfKWkUEGAnfqvwfuzE6sYJzXloFajHTxUnRjkLh5U9MmT/Wq2DVfYQX
QiS5DNwccB24UUrEeVbWYHGwqf8LsnNCIs2+B5LPMqksJTgL/Dm9z9Wo1PVhxO60Po5Iuv13/fNP
EWt+BKYGgj5lwkDMZklB0ZqDxGggPCdF6sc7swKv+Ixa3Lh6XWhLI7GJgZKYAtzMbCRQ6SayKglK
n4WCBmdEqfsXog3wxzSMj4stiCdUHzRAsxSbw/7W1cN8D541w5DRLG4QlG8P1+e+tNtNQNfcnFSL
eG5fLmtc542vd2p4tn+GQdnemalSfBKuH7gYRBjVWjxfysm5KwGx/e945qy8XRmVp6NTEZwNIxTt
LX5bTXJo9B7Wt2r59wVVFvcL/hbe1rJq/IF4AcFET/wi8z8QZS2wp5T5Qbqx/pczn+4SMigEyrQ0
KYYNNrbhbkxb/R+TBur2/V+ZS9OwKJ2q5IKz/TzWnTNCFA2h7pjI/1e9TPCJbID1bdS2wLCA1Exd
yU0WMiMKqNwiOkWjKbRczq/HhEsTWRKcE9626aPj9lF9FEgePqKT6kWHoOi84djkiF5il9KnaM9f
n/TSXcoBpvpIV9jBvPvyB+QoAJMSkBspVT1VK5I2Rx6JBs+21hWooqrPz973FB2/YcQSbKSSGh+A
4MJHY/bUQSmC6lOgeZU/KIrVuCqn+6xnSvu9ywdMmmOHeyppk/P16S7FLEow5JsmqaiY96JLsnuQ
hJV/9tEDC+8sZPj2eEjohyTNGvXm+mBL1THAMbxjYKBRTfh7zl5NrOvzBvoVJUFcGnBSKBPxq6Tu
oB9FknFrpLo63vl1jLACQiuB87she0EHOnRq/kvFJFbyiKU4wv7WIQWDycNL5PJDB3qTyswdPOT+
FHnnjWRJTWHIYJ8PiH/s6MMkX65/gmn/zqM25RpOE5kvQ8+2l9lXRhjq3JmJW6NWrLlaa9yhqGll
+1wxvW2h2C3aCCiMeiuRY3lkmoP/O/Lfwt2rb6+6kYpRqE0GbNuNvqeza7bPEJkdIOy9Ih8TJwGo
5ZAQpfsPzNmWJmk3GCmQLZdf2cD1ReFy8c4DRKYnEIfunV2hvvmr5Y82Lbgf+06OavHv+4f9i/Gc
EhRNytniCpCLFCJrH3SuqA8tamCbgDB+46OC8b3Nu75GWCGMxg/M1qZFyHmClafN33Zo3ZpN71Fy
zVD+f3FxsHmpcNi7K1R00Q5Rgv/RxosV/PKuT3epWEOw4JafQjYwp+mov1pg1IxMbt9AOTXIdA33
NsLjt4g8IG3jqbXErREyfGwHpbwHYouFsZQ7pWAzbEXZjAgEqLn2rQZa7X0gB6OTQyucfa/x4rz8
XToqRhM+zDvXvQ+TDu+I7icShPU/dlS7P65/hKUDTXlQl6B5piAzG8tCwoVdbHhnL0Ysbpu1sm93
RQl7SLai2cUILn1kuQ32NVUDSNjWlKa9+uoUveAtqXFwnjxwnvsR+1k7yPv/tCRqEfGlqrBTldVe
4+I8DSqygCun8D3b2+gqBGhW+/45HIPxTD+nUb90TqGPzy6wpnJnICm71nGf9s88dJHdUg+icMHV
OPu2CA4hIGy2wRmJkepHGVaT2uRo51upJ3azcg0vRStezgxlkHlyWVx+1kxL0qCEOgiF1q/Q9sA+
5YlXAz4PWa+X8SGWEfIfZZAhZfX+LTRBgakEUSqg9Hk5sj6GNQ82Ll8fuZ9fbeTbD+hTtYipa/7P
YqCJsJJmLX1Xir3ciBNOleW8HNBVYg0xBd0/Y44A7lrDe0a9iyozr/fIxoTBCgRpIcOioYl+Po9E
ugfzDhUKYvkk0MPTmWd69VBhU5UTDLwBubNkrIZPTRNhECLjSesowA41P1z/wAvzlUAOJ4IhbSla
4pfz1RFrzkass84okGm7XMt5O9Sm/c8AyvHl+lALx4S3EVtoQnXDhpndPFgWoX1kJOG5N1IcYsfR
EPmdQi0Ia0G7B/7ZOelQrGygha1LZcFyJhIl5en52bQajETSygh4LrVi5zil7yCRKOR/6L2Z96UX
x0dXgHNd2UZToJkdT55Cps0DgL+o3V5+VonsTqtgvXoCWDs5kalBmz8lTQGX6vpHXZwfx58Z8h6C
KHo50GC5muWVPVhnA4P3bRxLfCciysnuzkbnOn6qMt2qtvTrQfdfH3ppPTmXE7WJkoOwZ8HW8DUM
XoYYiIXXZQ+IgBmHNsxrhP0NbVcLZViJQkvfFPjIxLrhscmhuZwqPK0ixiYLoEGLxO+tMCNAsjKP
uxWcylIpBYEEABa0mHSetbNnHdpfqeKghXcCj9jdhsijI5+ndLeDHJQtAjzRVy1BDunolRkCxp3y
D6UexGY8q7bQyzMtVL1GWRd4uOrtyr5aihfwHHVwECTYb5oPRTKiL99U9gm0kKPeFRiEejearLvm
a4gzg7IpFKN5BkihF0eD7pR3+/41J2ugGgfRin/P1ly2rYnsHmhZTF7wfvGrYTcA2TsMvWVuMVn5
ADFYAv8BFUnk0Oj3XK45bxJfx17MPVWwy3+rua5lGHFZWDHsgnxUgo1VUz2+70c8sZ+uT3Vpu4FZ
4Fqfbh5gg5dDu8hF06FIlJMrQWRtdaVoWuTuZfXnA+Nwx0Fcm1Agcziui2VRghIo/aQx6G+ivJTx
1qBAt4YAWYr09HkRbaBOJcW8QJgh6IvGBnBE9AfrLXJYyT2oXUxqmyz4dn1Ky0NRiCTN5H0571ml
Sa0gvMxQuhJFN22i/o7csvuWV9ylHxgJXAMwKNJZyjCXi6ShV4XTbuCeksCvd1Ga4U+bt+oDe9hd
uaqXJkXFjUrEtFRvhAyKyGzHhHbzSQRogw9JlWDtHmBZu/Fyp1u5K5fCOlkIaFVeptBjpx/zKpFF
n7rS0SFWTpbv4TAVqB2e7zJvR4wQ8D6/dWg7jneOPmYrSzcdqPnF5Uzx3FFJn415xUWPqceaAILP
PE3KX5yP/CWW6u+80ZwHEfouAu3WpI0f5MVDHdXlSjqyMG9bJR9B9INKwJt+u+LCh629ludJ4qQv
SpX0w3ZonfxeM9v4p1U4wUvpIP+4ElYXrjIea1wsUxebq3RWCIiQJxw8O/LPsbTTH9M9DfSyQovZ
UiLjmawhXAkuiwOyZacQzot4vm9rtMrb3AzJa7HK+Y4Gtvulr7wXkTSR4CKJvZUJvg1m4KAoUk5I
d0acw7yLSVg3QxjrNCCo9ozqIvcVSZj+6/pxfLN8UEdYOfAg1Gdpp07TfrVt9VBNUgXH2nOFWNmL
kwq73rS9zP2NHPQawTndDlDJNN+tlTEbd5YaoNIR9gIviTP8bi4FV5pPyBhmR3zvOyyWAhWh98F9
7104DUr9RgiHcACC/nKycc/G9LE1Obes5o6nn7GLSqR2cbTSnhG5zN4b6xiP5yVNYviyUwy/HE/A
gaRSijyFBYe9hSeR6+oG+9dc+RwAOIrfexSn4aa6IKUxm5t3lsJilpFpsosKhNNt5Gj8Ltvh9JPe
RKVZHrPcsLYY+MqVc/F2A3H8eb0Tn8F8ghS6nOPQZ3limH12nsont73m3EdugPKw1VHtToqQyqPf
lSswxTeRXWdQXtEWzz6irTnbtZ2blT7KrdlZYOIkdz4Vqud4CNVhV9Srr6DFwQDtspQwPWi2X84w
ys0BtY84PxfkO9+bLMufZE6HH9lvtX9vxjxN7NVYs2ytDeyy04Y0P8cDNi57tMuR4QVsiFbp9XP/
JpxNA00ABhK1qc86e0VqYx7SlupQTslz+6mLUGPFfTrautLTEAG1m5UUfWmbwEK3qenxGAAEffkR
e26DEshieq6hXN/WbI5bpN+HboO/qHkvs0p5KoJ6f32Sb3JvJvl60Nk2EWaAkaYeZuekzMYHdoaC
4WvQY9ttY/fyvSli77ePTeamxa5pJbAu7Rokh8A2AjLULTn7wNjC2D16DRmggrQCzxXb7a5vUdDe
0druT9cn+uaymCZKuo0W36SUMdcUc+1YgmCvszOy/MVThFUzauhZmq4VwRc/KAx8mPgSFtb8sGuK
LpWxatLzONCedBKspTxn/LdU3d99JtUBjVbTp62Wp/FK6H6T5fyd4f8bmX7a5f4pxlbzsNdLz6jL
299zm+KZNQJ41RoPK42mdb6Oet5jYYcllzuBpZWv1z/x0oERkg8MUlSgCTCLc0aD/HqOG+IZUMS9
puXGJw3raSwPMDFsey39eX24hfMCzgYpR2IqDcR5mSl3CNqcfZSOMqOmGtEnGGXaFCUJHtFXZELt
hw5ThsP1URcmCa+OFwBjQ5+dlw0j1ExSp7HTM3B9eR+omXuEXJfeQXrE8jBCEqR4b5oDfImLGHQ1
qAvJHTJb17wrqylzPKd5He17v9SKmxLt2/rdV/HlOLP4k6HR0iPsmp4RoXax5YFnfmybVpN4SlP8
uP4ZFzYrj23WjcUAWTzPFZskICEIsuRc6Xkh4HQ7za1oyurPhKQ+F1EINRnbAB5jm3JyenkOsZB0
jtd/xOJamtCgyD64neeF2LIpREDxl7VEWJ3SUjQevdq1b0hIxuNYg5u/Pt5CwAOHZgsQeYz5Jtlp
hALbudXTcx5hBaLURLlNRdv1ZhydNF3ZNouTA1OMoqEKgW2eyWlmga2q62UEoqDBfCobn+mpq7dl
5YtPuF96K8dxcXK8sCY8GidkLgokpIfX7MjksqgtH/rGUKpN3nR+ulOC3tFXjuHS4Ud7kvIgjR+a
ytPsXyXlVq7JMq6C7MzpwBk3xIFldKX6JOym+cKlPu5dvZL/vX/9UP0DDYOWB8WbWfboWWoa4dLO
CTGE/ejkApoXyvk/U5msKYYsrR6cCrjz9JhUAs3l/ESGMHU34PBT1+ibPyR6GCh3GW5ewyM5cu/+
VBuF3uLKnln8qrBWwXdRjOSfy1GR/qdcDXvnHOaq+hUkma0fa7WPfotCs78WbvSYqT4S0dc/68KV
KVDjJY7/ra3My72yNoBM6lVyVt0q+ObgRrqpGy23d3YXCBxJU9PxN/5ga9mNj4G1v5LnLU4aNhgy
AZOw0xyrSq8nc4WCaFcco4Puuq6/aZ3CtTdKXYp944+IXcct6tbXZ720wibEmb+0SGLPLKwjXFD7
uOsSDLoyAdFkj1vuyPwmLCaBdfAyH5jmRKwAzkW44x17ubYw2vQUb0LE+oQW/8C2otiV8JO/jGrd
3po1iNJtpHn5Cux6aW3Zw5P6A30KujKXo+Ky5OogVZEK01x0rQd0gUiDvJNQMVXsu0bZN7pR/4lq
P3q5/n2XlpU02qZaZ/EvdbaX8YbBJ7JCpKxoa/mIZDm+bpgQJJs8z4edVib5zjHzNW20hXuN6DKh
ARiVpq24nG/Zqgh4BB7zJdm7MXWre+5w6d2lA4zKXVDlGLFEuCTj6uW45rNftvL39XlP++ai2DWp
ywIKAKrJhqbjd/kLxqgVqlvwC1JttMO7oE38z/RP7P5wfZyFeM840zuFroV4g7TRQt8oC4nUUIFB
CWZo8dA0t+VYRhmObfgS3HxgOBiMlJMneYM5II8ajEY53grPyF6wkzL4W9qD5RruCNcsixH0e39U
Yt/+34CzYD92o8V7GfXuhkiL4Y9U+k2jONUpL3kEYuWG3VsfpL+johtXIDwLoYGhAdLQRp3oQLOj
KstMiyKJrpLuYRe0sRrM5Q+4djTfC6dz/olQmF/ZNAuHhREnUDVKekDmZyOiUt7XBkam57Io/c+q
7ktAWj3up/g0lf/hVu9g5GXhb3N9UZdOy+thZ9+4afH3E4YSnR2v/JXlmbxPjTrCSyZri1+5W94D
JPqMr1hzh1dqVuyvj774mSlHA6tAyIxE6fKkVOkAOKpmhcc2985gD++LxBt+1aoxHI1adu/Pr3ku
ANvhicbf8x2MZHekhF0Un62m/l2VGd5QuifOSivMNanphagLrI+CPmJjSHPNHymiadzUUX004GP1
zi3y5E4v3b7ZVIrXHIM6qDEG9t3Jofj9eOgp/LwaerakWAFGAfrL8VmUIbQaWThy7yiGeapJA1e+
6NKu5Z4EGQ6Mg4g3u0LBo9P7j4zwnCVNiynKqNXtnVbELZZ+inR2kaJhYNYWeD7dXN86S8GPQhdt
PPgQ4EhnWydtPKeOFVDfoFuH+96EjmZDDPhjNFWzkicsDkUOyCvwL+RrNpSLKngjfCU8A0Eub+1i
rG7bDOZnjJr48wdmRRuVKUHL4ga7PBBKNpjRgDfnGVPc8GhjDrjpo8b4FEgukg8MhZfypJFIEX9O
XpAjG1dM3gjlWGCW2EaDcbB8A2coP5ZZvxJnls4Doi//f7TZRqmHqEf+EWlEDYM6HNtyoF2Pwu2M
bRDjEVDgeuRukBCWx9ys0pUU6C22myMBOBAhEdQN2C+zzzoCvlS9ltGThoQQM/QuRsVT0zr0FKCJ
STDWvfZAGc58SXDxxqIDlP9djNv3GodjaS8hTEbIg5nFG2aWG2hFM2DKGCbnpKu6Q+tH8p7GfLm3
TFyhN+9fYfDsSMTAXuakzAIBhtKwrYQSc6Vg+RAkTSi2eVABqi5qWs/XB1v6xuBwjEmLEr1PGhiX
Wzc2q1wZ0iw80zetB3C+Iur2gzo2+zYuMeLVLdF02wr/1+FO4LT2ycFcLd+B+iqerv+UhaDE+5DY
iwEGrglzgKDnhH5fxYjLBVksH9Kg052tVLqN6f5xk2ha80Rb298LNxnNb+wD0Y6ZsGyzb00nzMJ/
FoBXAeb0twk0TxwkXrnyRxeWBcIAgZ1G77896fKBkEGpesrwZylDrWWoro59cLabNLxzxz7DZ9rp
+htopuonr1WVd0txg/CZnqYmw00qObNIiKSDiomni+DvoMgNpGH7FiPO+AvUVXtrhV63NuBCKg1m
hoUkRUA6Y96c0rs6U2XLgKEIrW1Ta322j0Qn1JVPubRlUKbmAcyjmwtttnkr4Vm9J2w+ZatET1pY
4f2dZEbn3Xe0OL1jkdvUFl00Jvr3jsyJoTU14dcoE4FquDw2QQBaQhNQfNLO4WHdUjf3kW/S8xgg
b+ShRwKOttyaTir/eecxmfYN1xpPNMQdEXS4HBnxIRWpYac5e4L2+FZij9XQmbZ8KN2B1etbkY71
YWjFWqh4EwMZeKoaAUoBokh15XLgMLXtIOuTDkH8unzMsvbOa9Ahxgo+6d5bEpuSykmRlyaHoNk4
27C4PGE17fjyHBnVcMIvsn8OMJXaOu0g3xttp6FoCRNxADhwSi5nVZSd2bcilOeG1me3zxTwAHvd
N/v7JMUG7vravQk307SogpE1g7sBN3U5WB7qZFShEf+wYanvvcob/zM6azj5lZp9m/bZWj775oBM
k9MoqlHth+o4l3Afcz2uyjpKf3S+meyNsip9nLOc5D528vEnImT9LVKbzgemyTseWBouSlCiZsvn
urWV9hDUfxROae3SVFXUDdwTkI+OldzggluLD41oYpfCKiF0Omvh5JzEkGZ4/CPJx27Tw/F9TGTj
PfqYHB7yzO5WxnuTF/FdyZvtSXFjktCdzXDQrbxTejv50cMH2g9NoOxr1ey/0W1pDli3+sUmifqQ
h4PjvtPCiAuDVzwMW/DIxPU3T84kDX2sk4fwJRclNpjjtl4zL5qTgUhxyLkoUXAtQiwk6bncp8iJ
KI1V6eKX6IvhkJV5/YNSH9SAUYWgrPs/8r5SDhEsgW/UHaqHsKmegEPVX68fl7+SQK9KMvwO4H5/
9QgngCPx9vJ3pFkNUkQdi5+mFltKvtGVuG/v8Vhu0FpvHISmNhmcgmCPFoYKTyIKPb3aSGzqu89j
bIzGjdfYWfOnrtHk2CW1Y3+XOOf9lhHALvgt2IIjvx9kABnAtjrtp7Kzqn/B6ponDIzVaiOMpP2k
51YT/FmZ2hRXLqeGtRnIGMh0U6ibx53aqrs8cEXws++AO38C6VD/xNgWm2jSXrD1g1S9fYRKtHkT
6IWh7wurV2N9nwZpPN4Pai7EFxkofrwZfdn5uyENvQGmZzDmR2XIIveTAFKd3YYeRQ8MK9HYuc0T
LRFPUcQfSqvVzRXkxCy6cdcDnODAT0TzSbFyKlq8ai2MAPpcKYvhF1Dj7FlrnKDZOAJrhVpzvIOV
tisUMcir84+IcCnACaB+FEhJHufxNOhSJYaJ99OMg9w8KtXAQ2wDML6w7sakl96+aJG63kpgMeKx
bCCOOWgcDXvTzUSKjbY0kkMZevZP1fcVsXOdIQk3wL9ae1sEVu7jVO+X6XOC/WW06bLR+2w2cD8e
TLvWsY+vnS49+nYh0lNluK53X6JqNBafx77Oi/oRW9jkaOj0WJ7HEFHJmyhrMIfElkDJcfg1yr49
0o0p79QwTSosf3sRfBmF1z2mVqnZEBib8LdV+ZgeZkY5fjVSNHh2ldJyJmMZF4dwGPr2BlfOyD1m
YatV2z72Muzj4iIMD03u9M1db48lFbhOH1zrU9Ym8Z+Isli7kZpbFnup4yT4azAGBOWrKJbhNk4i
09v0aHEa4cGKOzd4gQcS/3AGPtl9SqNcbgszicPHvECvu6FYYNCa39RmYSr3euHKn5L06H9IO7Oe
uJV1Df8iS56HW/dEAwFCSAK5sYAQl+epPP768zj7HCntRljsoyi5WVqqrnIN3/AOYmdUXnpb1VMr
kVjAhvxgIaEW7hpvTM3jgPNruZU6uMnd1NV9ucNxNpW+TAfvHnlVvfTV3mq8A0i9JPBHC6r6Zggb
AyPh0hjlHk5PGx1rhToNygaTct/wmAUXBcoDmQ/8ahAPXtWX7i7XbOFumxZ063WuqmWK5Laded0O
ZQ812oDFHZyrziw0h+YB6nKbqgpi6EHj4P4wKJPaV86oe9UD2ZPZ3liFlZtgAKbkUm/REfhWCs7s
dZ3Xw41q1W3rp5aIPLRqpzo8Vp0+eDyAdWXtTKPQsoPSek78RU30xL4pI2mD7kVaf7poIjf2fOkK
UOzZlEPQNwflKmppyG06Ne7zXyHKaO1m4Jl/ce3GGTeVXZR3XJ/zqsVmOGDurYvxykBbIr1xin76
HU5SoJUtC6fEXBgZFcQfUrUOHN0vu6h3N7xZ9ngIMY/JbqZeVbTUNxIu13KrZEgIfDEJTIIHrG60
9lhVoad9MdVayY8BvtRDsTHaKs8e8LJXwv2A9qF41jq7ym8b1UllsW1kGui7PtBLtKicLFLjH4Ei
WqH7vdY4hb7J+iizvqlAD+2rrABidXSqIixoGpE9bDh6rXxQXUXPw70+GUaJT32kOJ3fZ7YZXPa9
PeBWUkdhUsPu7lI3lj52Isg81oGeiK1ujwGVdYyVHstRhOp3Edbq/URzMPRr7oX4GHE1a3sk//W3
AM+wK1NDKWALWxzfUb2rVeNhEsrYP2tGaQBH6dQ2/t6XnXVjKoaorq2Wt8nnhkI42XVD/FWroPeG
TWjpst52ng04p9eLTL3Htzh+a4G6WjeqSl40Utmz/UGJs2mDW6t1mJB51ny1duwXe8qNnxVyGBrb
W+CcbY8TzsNBafQpJFCnafwClaNwo1ch5qSV0xQNilsu0hJmVg4AjqZIQzZ3al9djLGzTZMo2V0D
cNH1hV24w0VOs2X0uyYMsOZ18iK7rLCkavaqkOI4GamhbWuJk7nvjXKUKOEpcavuCKqKbItCrXvb
KZNS+Y1p59rWDKxCHAwz1k2sji1ciPc1jNHk2MFcasAiYOJoPSFMkr0Gncm5Ttu0EVtEaTvzFj6e
bC/TGj3aaxTp4y7bx+pk2pdRHYifVhqPzTadDEsg1q/jGe5UofUADT3ut8o0OpjEovvYFaFfueTR
Gx3d7NvQTAL5mHoglza0ifQYh0B1nl1RdsqW3r5e7okCEOkqW66or0Wndxdqn+skbTVckk02iGy6
avo0aG/hXyOYkMLQfaxpHv3heTPD72E+jvtBQ93qVTp2qG+sZgLqhdJ/2hyscsrvVC/xrE1h17G1
MwazLfcjLaduU9qVOewVmpsguBOcMP0xAfl4kdIlEds8MJ2fuLNG41UvZ7axm1pme2ylN9ugFlHh
95OU+XWdgPnalXY02Mdc69nPsLR126ePWNT3ZpRH5QEsU2fvAjUHk96UjqJddx16Q9q2QbJKexkz
ZKpuVGimUOmtIU7163AupIIGCFlPWOBDuwnIZsqfbdyXRXSAp45H8zYtxZRtPo6GFu0MGn+zHxJw
FmpeVKOWYvc0z4PWG5PpOQ6tprsoQpk+VKhMt7eBEXDGXZ4RXK2Z4rAvpDRKP8tb95MyOfOvoMJH
3EK1BKmWJdsPrwMNc2pbew6MFC9jLv1HTXpJDsVkTYzyLFRiKHJ3KuCwNcmozdNQCfJCLEJZ6s/c
ivljM8rwyhFR/UuW09gdSs1J1gxOFhkLk7OpkQIJRoiRPH5ZNkiQykoIbMWLl5rC8hWn7G+0LtOu
pYJMWljiKOAUJQ4Kg9TKlc+7qBzMfV2qixQr/uaE1hJgl1s9naFaiV+kLIdqk4x29JRRktraQ5qu
5Qzz0p0E1i5A4b89OYBCsK0XJb2mDl2L/lT8HAqp3MdwouQX3o6i2GrwGdytFVLIPeRWZ3m3WQb9
e1epsup2dTgRlCVGDLMATll1DADlP5iggTvKvNLr/gS9cAtzC1W/jX70ilDVPTyTTD1GXt38rnLb
Trk33ay4mgA5dhfEermxgnU92ziQ9ZEYITXjMJLsLupOXTzYDZJS1vNEtFzPr7kW3iW6qK96pavZ
tFVb1Cu1rrPPx5gzfX1mTs7Cc4ssrG5zd9Qp+D7Pr1brw4/oo8tWoXTiF17YrqngWsvUiMWhNDLX
/WHBsnUWcwx75EYnEanPQ4wT2r4stby9G5QGp3KLRKbfWbU2werh61nbXE/dX6AzOn1Dcwa21Ij0
x5D6MYzO9JuoEOGzDzBJp/pGL/NWu8Ds2vbuJ9y9S/zKZ3fl3C8NQ5Rv0VgGFuF5Bzth8AuEPqLv
JS9ZuAvQ4chuPDfNso0OdDHZ6a2uPaEx2Wu+bVYV2MmSLhpJThk3l0UmJvFg1qVV34W5XrR4qRtD
W2xBeavhRsHNW3E3yHUG8TEzAZX6RRToGB5D2lR2jp5YcbeRdqc5e9SAcSDfDGbjoJ3DZUGBfJd1
Vjebixcyp4kWxGXX3JsTT9hPLwiz/MURtdV8snbFXTUTBUnvVGgx1K4WVxYqxHHU1/34RL8g3EVT
jmORiNwbZzJesHhUVvpcyyfBhv1GggyXi0KqTkvr9IaUtRi0Xkj1SSnIFfb2mIT7UUn0OzW10vCg
ulO31d3UiP1EINrhN3aRmCsbf3nY+A0o83JFUwKh3bZUNe1DVQlTL9efQjs0No6bJA95XwifCr5J
yAGVbaUYeVZ4+TsiBxv0BPoBVAZOZ52UWmtVcaM/OSZRRSQh76eijvZ9EQS+0tvTAXUObZNH8ocS
KfGV1prhxq3SNUH9d2bOynPoEayg0KQv6mmZJTIOeGo8BTKKjirMq53Z1eNXgFfqVSvb/uLjAOCv
b/y/tzYTn0msPFCzuiqvxenE69Fpe6u3zacx9prfjkztG4+8x76CTuOoftTGrreVMpnSA/ZfCilu
rdS7Vu/KaRv04NP2YC2ClYLGonpKs4QfhaYsPAbqteaSWBBiwdNCdTOfgAGJjY7W0s4tqlb1py7v
f2UFWgT7qTYC9efKaszLu1wNOpjQbXg1z+VMm2QE38bN+CSEG/wAY1JnW8Q1y4tKSMPbiUKM0zYJ
YvGUeEX9k+5pvIN4q2qffG3mBYD4xy0M0Bgix/wy/FPRMb2oiK1+sJ7apnPv4lp3NoEnbEkQWDkE
nW6RtIeP5/7OmuP4Q+Wfis5MqV1c/nQjVWVCtfapjKI/cW8WV6pZ4D6VQbvaUq6TP3Ai0j+HG5o/
NAIhMIpNlIRnEY3TeXYaJQk1a+2nbujVC1MV+HL00zTcU+A2fddKwjUyzjvXGyJW86Ii9gCsZbGy
HjF22pW59ZTXzVTv8rGervB7cSYfWe7gBnyWTDZGbHX9Bj5QsVFrY1xpry8jwnnSTJUCNo2BWdz1
dNKtUUk1bZi0ihrAQQL+uCRGLzYDSdZWTaAeZpGRb8fBWnM8OqvbzUODGwWhBX4V76P5+vlnX7UG
BTbsC92naAiS/kucsyPuRWpaoEESS2936Icl9Q1Ub2Mz2q1r7Doy+H4To1N+UyB5J45Z3CsXnR20
0x/M5/U28lW6DtG+aRxteB3MXrYxTjlCu5+gV7ibEjLXNdSgpvz0I0EFklYVevp0jwCon86lqgsE
qoqUZSx5wmOrlbEvBjMFLeElyY0GomglnD7fO4wIuI0+kksPYimkb4dmoElq1E9dD+loMhX5OChy
3EuRZZce9lUXjaGOh5Kn7ZDykK5cCvPWPL2c+HpcjA5B2nxeFm8UjoTSJDe2n7xOtAfdLeQ2FN6A
Gu0w7T++DN55D7l8OZJo0AKUpOFxuriCauoYDKX9ZPc1im4t+k1H6Wmt8IvKNuW2c9uUKlarfcFQ
PvcuJMdtp9PXAnYXlUX46cuJn8MzBYRddedu+unPQRTJ7NJRs5+qUe++CjuodqIc070jSs2fYJYe
nNT8pFwplxODsuDQsJB4R3zudNDBVWBfltJ+IkR0Dnah9i+x4wAKaeDvfK7x+r9joeFBAR/hvGXy
RInYaOo4sZ+0Qo9/9Kgp+jmq/8emKPKVb3t+/czzQlhjfvHBjy/u3MoDlqXw5Z9Su8PeihfY70K9
3oxJcYysUNmEE0qOuhVGK/v3/YFR4QI4D69tOUdhUBMyO8t+UvrG2w5Rl1/gTYELVO4hpt0Wu66v
nwNLy1bu26WSCIuLqA6DkoATUyJ5evohra6NLFNU6S9zQKnkAXyxp/mGG2q0fls19QuLbs9+zIze
3FeZWTlb9laiYY5T9tmVKTTJhu9LqshNZ8Q7A8eVNbPMdw4cPUUi/BlDC6F52fmLClkkRTYYv0Qp
fwVBmuytLhYbI031bRJiQQgW09yYzVT6VTikm2YIvUNM6W778ck/v2SwqgKFiVEHggf2MgCVkdq0
QnTuE2JdAuBRN9w1Vac8j72lrFWfzkMOEJCoRZBZm3T3l5A6AOZlZpOBPSV0IK4CzaiPgbBiQPeq
8mPSZIK+Zr12qudTe3qL0icC707th948QcDpZoin0Eknu4t+1bpB84Im/FOLT0VDUmW26C+2w++P
V/S9AdGfm20S5rLT0t+JskQvQlONf3WNNf4EwNvsvFpXDxAaxsdWqi8fD/c3OF5OkPgCasrs5kbL
+nSCcG+dsnWc8FcVuaX9rcgSvdxQT2vUq1Soka+UlEYR2PrdDCK4qg2sFf3RkdqhJObddXaTgKTs
ozbdWz1O9I8lVNeVJXnnwyNk5nGPE4NAvlxEQKM3jEYUNO5TUJvltrAIvOJBplTDkv7VzFrXr0XM
A/PxyryztRFshV9GbgHla0mPVpq0mrDXZlQ0XoArJfr15A3Wo6rEzZpc6fldx976KytJtElwMv+W
fwItJbXiVKCb9kt1onhTNUV3yOom9XPC9ytbqO39qLXlJkwglXx2lowGkQLgGW6KZ7SDEpOCpm9F
+gtJMcfwQSnlm77BEcRPMnNNevedzcZooOmAZkJRRg95MU/8ttqxb5Jf2Gaq+iaX1YBzoYkQ750S
Y+y4M2VhjdswRe1rlya96zxD1R5uS3qwgW/pgfpHRQjRuRrLrhp36FC68UMiG/bpJ5eFXApstYMJ
EoXms/pdhC0mbiVSvEQjj86mwG50S5Q8BjuEqdfwE2dff45UkPUkhSWDBcxxuipTktXYPHniJdOD
5Lqzk/TgZhl9cpbH7wrF+F7b0bXRdPXKE3t218xlIgoIxKfIU8HIOB1Y5AOVMgp7zzHvwzMluumq
68rha5lWwzPUkDX7j/fHA8RFHE516qxYlDtGYQ6J/hw0WX6hp9h1dUOe7nIE8yo/RJV5pTr13oBk
MGjH05zhqVxM0AnSPoqCwXwGiOE+T91g3+Up3TEV38Ot0ZmrVs5nNVGuJ2ybOMN/szZn+Sk1VdSt
pSuvbla39rboK0nGowta4IEX5VdGLdLuJdVGx1KOAsJzcQ8iWspvuTFW4T4ypq6qLzJtGJuVb008
ztc8uelnDjBcCR5RRzuPaxo1jGuJGvMrqACBeLDuNYJICixv5Gz6IXet4NqldnMIFTedbs2abhBt
wYbkTokt4d2UoZ5tEaHJne2gWVl/I8sWaZjcMdXmos6dPj8OSojQUArRGgFGQFHWxdREZnRRY93Z
7Xu1y5RHGbTAHylUGunObaV4NYgVBDY9kui877Qov09SZODFBgZoPsY7uzTqqvJzOsff6d8q46Mn
pPNkWCTGXzQzMp+IzeP0dTK7sN3FXp6KDYCF9EVI6UR+mTvY7pU4hh68sEJlv++GUdxVek2pQpYG
/+vGUklGUN+jC9ofi9C2onsnjtt7tCqD4ULJg+ybCZ5p9JUZx7QdY4c2oJIM5dWoS/1h8hqp/Rqz
CcutIkmy+LajBXBlowkZ+RMdxXS2BLGz7405qOrRHRqwbv7UgJveNrYRX3tQXt1LM3SN1ndCpcY4
Ja0THJSj0pNHOiWiemsyKkebptJqOjKTXtzH8JFNmvRRkl7jJ2SofD4v+G45Lf4ujVaMtm/ZiYl8
UC+UbVRADTgg1axcB1k2eJuod4r6wa5Gofa71qzKJN/ZAZq8Ai+gULj7AUj746TEqvmaiC7u91FG
lXfvVYrxx4yCqcggMrkeBXO7BxLVrzzAZ9fiXM6aAd/Et/BWl2U9zQvVKCvV8ZUrQh5E2rf7yJTh
fs6q/Rr8HeK7WG6rUZ+spABnIzuQxADR0kel5MIzcHovFjbSANnYmb/tXs1qBCbgFW1B0Glf6S8V
32vQOdhPUP0svIPENp7GwcfPz1npgMADURaUpsANzkS50x8wZkNkZVke/pFo9IVfDVe6j0qvTQRi
WX0L5zyOr6YqqHexaLPvvE7jSlx/FnKBs6V2QCuSzItu8yIgod2m5SQuyQvhvXaI8LQJt2U+5oaP
fsmNgqGcSzPdK9dAk8sLm2oilUwCbkLuOehe5F6pW8mhrFX7ZUTCfV9NY3Usdbc8pKiPopBY4YDx
8Uqbi0uRNjaqE8g00P0Ef7v0cmzTEL1hZ/BeUGxzJjBEXeor8xu9AoJbRpMz6h2kLa8Qeh42JcXT
L6oqSjnxynovVIoi3xya7sEqwuwN0I31SWE05J8QKJjjSaIXffaCOh1LH81gjPQ+eFFxhbqIm0le
NlGloouLPEvVrUop/w3A/31Z/g4ILAnyH4eFMOZ0QCSx0zTyCo+mtSW+Op3X3QYuJORO7eVxxPgt
9IOSmkFWl+bRqMpnXZbKxccf8iwl/vsj4HQRR7FzwQac/oi600oa26n3klWtXm8De3L9iAjvu5Dd
eNmPrrkTdpy89kMYvOli6m9TK1cz38pUd//xb1neH//5KZSq6Q9RM16SpNO8VYdJdt5L6bmtffS6
Lq/9rsWU1Pd6VGy2hlZNtB+L+KvWjuHXj0c/39J8fnRU/m/0xUIgxGVaLXKfL1WfR1u7ccdwY4h1
t97zs8o4LmEVFHRqEEuy1WjoQ+/JhgVP9eSb6cHJsSdpHXga+ys78qaVNs9744Fdgf+MJRCQ3MWd
VHSuPXre6L4MvWWg5jpgdz6O/QaHHPOXrOpo5f1578hC3iAy5tACj5/X+Z+krJuRvEMWei9pWFt3
+lCHT7lwh+Nkxukamey9udFJp9Qwk42IHk/HSmoiwhrn4xeM6p3hULR2elUYkTv5Sqp42PamlvH9
09sErIBGdkPZBjGjxXKaWt67SlwEL0qgteGmoXsV7tWEp3zlin3nNMy2BXw0OpU0ahdJX4n3x4hD
QfDSqGWxKfLAAxVRKjsbw94LvR7TTVUE9UMc183h4ym+8wXnLAP6PlQD6tKLL6hLBDjNqvZeNGzc
vcOkTjGuVaY57dQB+N1K1LB8Mzn1yFGSwCOiiOLXktVuR7pUUi1UXlJTMZu5IDumfqPb4jUolZQo
QmZ+aHjB48eTfGfrcMkjAEFljF16VnfGTYUKs8XyBnWI0ETRXZAqDkcFI4OdlbRr9i7vjQdXBWIM
KRxjzrHLP8eCZmCdauqovMz4iEsFVs62K2BR7RQ3iq9NVmGt3f7eZ5x1sIiDZoqMvviMtJ1iL0DC
5CVEczPcwqoNNopux/kmF3GwslvfuT0Zi0yJo/+3/3U6vdTqRVOKLnjJzbLVaSSbwMu0YVJXbpf3
dgtxB/k+3Xu2y+LEe11dGcnkBC9OFrbHSe/HXZIm0SV96+Daqab0WI9TsPJIvjfobEBOURseHpiN
08kNRVB4SdOGrwqZwsZM636HjzSGHkKrLtqyNb+UehSvnMLzQdFLo5ip00BFTWPJN+iDTo0C1Q5f
20hAj82sqqNDBClt7w5hdZ3rtVf6sMDN7ccH4/xLMu4cAVHXgga0NOahYl0PoXA4E4k0ar/iQxCS
UDL68/E459uTCxSNJpYTvA192tNFxRXNzpqiFa9D73jXxpiNftw79r2pK97u80PNLArwHuQG/ODT
obIwSmKMByOG6rPrUdHjB7wlwTYjZfHpa+WvASPsF97cGVZzOlRYNaKB1sGsPCP/kimNchxGjaPQ
iWtXNMX+45m9s0nQ5uBx4A6dxWwWt4oZlE7WRvB3GrWxtpEzyEdPMdJj5sURmDlDR4G2WBNmX6ZZ
LCIdFHTCaV1Q5lvOEXxLnZt5Eb2qat8fDD0OtgYuqX40JsYNFWYJz3DQfwDyGHZeotorV817G4fQ
Yi6FzeytpRZ/EFWjUxlK9Ep1rjvyTMYb08nTe2fqouPHy3t+aZMVUMlGGp2zwG49/ZpW4XbWZFfZ
azOkRrVTs6hI7lwk8/XvVKjk17CEdL0mPPXeoNTCOGgkk4Q2i2+alUkChL0oXrUekq+Kj/FX6kLG
9Tjk4gKRjWHldntnPOoEJM4YeJLKLQON3LOnGvhT8WrUjuUDZY7QFu0bue3H3vwTUyZeefHPP+D8
CtKQQmOPouayngkwKM7Ddkhf1VGf9m4ROt+7yMAYSOumT3rH8Pkg2SFZTDcClC7V4tMvSBhRiL4v
k1cloFPwMCY16X/gBZlyLKALPHy8X85mNudxsN9nYSvav8ulRGUyLHsjkq+zzNMvifaRrxGg8vgq
RvdfjEVmBkJiLnVQDDudGeix0lanqH011MICJYCs1Y43EYJHo0RrLYize4YknNrsnBsxM/LE08E6
E85yFejDqzc0zbURRPamKnvrdujiY+fFu0jPk5Wzd/YOgZYDDAw+TecYeEtEZlG6QZ6Gsf6qJirh
C554lbrTqRWu5H3n32wm9WE2TqeeKp0xH49/AjMv6ZqOPE1/lfQoYNfiMXIphqCTm1T11qLAeZ1O
Un6+14y1g3+K/jI94NPBtMaC89J66e/Uag3Aj7n1HV5ovJmG1AEAGuUbiGzeLkz0/PfHW/Os2oBM
KBILs8o1+rMqCKXToY3BNrK27uo/lEzt5wihsysyq/G+imEbpXXY/y4RD3yITW24xG3S/aFnY7+y
1kursBnv7BholVJIJ67h7+mPiHJlCIrJkm+GAbZ7N9lxUPtW1IYVdbGxRd4kUtE+Quzf/K6YmQAU
NxraRdZbdULNONOfZQL6/ZiqWqHuV1ZoueNmigbPGUK1ZMkIWCx+nBEhICJTS39DrMi478zAeFZA
Wj1S8a5xMNOgsw1Uj3YVmehVFeeds/EsRZs5jcUcTJjdj3pKhp+wMNo1RYYzCOn84wCQzg5r7FTg
w6crp9VuKjtt0t/UWnpfIjpPjxo+kJWvN65x28MR7H1PIqvk95TrM5/uhBDbri77C2kKKLTCrIS1
8j2XT8f8o0iEiQTIama29umPcjrixC6xtbdpTIc3q9KKP1ZKVdXkq90jVrbmefbO/uGAUqOerTDJ
vs1lJA6xKBPa4LzFRa3iRtHnElVEJ5N+JZrwtmjKXL12xKj6Zhq37rbgqb4PcrPz4Qdmv/OReGYv
dJnF2483z/lKUPqdk3USIDDdy7zETQt0JVot+J201rOS2AHt/rzrrwMH7cYsrt8+Hm55H1PppbcO
N5+tRkKyrFUGXttAhdDDt5BHwJ9UPGIapVKu6rKRx97Iu0uzd8Xu40GXl9ffQfHuosIPbpfK7+nX
hi4n4JgxaDEBWZWGMA+0vDwIgYV216J7ehjQmDk2IYzej0d+Z3W5o6lrU+iewcqLz95PorKsVgnf
0Cnqn0rpFlsRR8aV2Q7JdnDFxcfDna0uDCI0R7mlee3QIFlMlEhJjaI4jt84OE3mGwhrvQ5GOzZI
dGS9T10LhV7L7NbyzOVThBQIqzoXRAAVnBeENVxrWlwjkrc65ehAuSm2oVcHFl6/vHuf3bEMRmsT
Zjmh2Kxdffo1y9rROzdvkzegFdHoV3BalV1qUP0Af6/sEO6oy09G7syPOj7UMwNcELHE4g6DJBnT
KO+yNysM84s6cN0r2MDBcYqAsH78Cd9ZSoYCgMtDg4jNknM3QeouE7XM3kSqR7vM05T9IHQ9h5ZI
gWBlXmfbc54XjiNzhok5xlKHhCpkrCnYjr2BXhSbKBmMi5Zm1GEcO+Uuw3PuvxkPoRqXIBNg7tIx
R5WgmmItKt6i2ApRhCiLSh5VfbCuwjovFL8sTWMFOnl29ucpchrm6wZ86PLTJYKevJI42Zsdx8PX
IK7KXV3Etl+3CYAbtdHldWVas01y2a8FTe98S54XdJDYO3PiN//3fyK00SJhCKF6vol2KKAzdVVx
0VR9HNHpzuy7jzfOO9+SwUhLuMeJ5ZdUjTw3oiw1muJtyhNjV+BevwNSOBw6VBk3PdS7lbvm3fF4
OWmdzliy5cJmut6KMhuKt7aO7QsKEglugXV2x8OVXzQ88yvtgPPFRF1Jo64LPno2H1osZjVkTthn
WvI2Ob16X4VttaXAPN5RyF/Djp+HnARRcJtInP/qnqmLe1QrwXcSLKVvoVuVmPBMeormgmv/9Bo9
/opjPJyxWK1ATnXGrQ3ncN90U7XSQjxfYH4EDQJeD3RIqGyd7h6qkqMajwWH05nig5UUMXITufHb
GcrkovGKz6J1GAmPLuCwFA0oNS3r2egad6VUpvytGc3npq3kRWjwcJWTs41IlfYfb9fzzwk0jE4s
ZcnZunwpWwVFqE2MQGnfjMQMbiJ1Qrgm9qKjaXRvnx8JJCFhB8192tuLWC/ysMmUSt29Bb1eXk+6
J3Z9F0Z7zObrw8dDLd5fYF1IWoKOBcKgIQO2tOMZpwapDiXT/4R5YcIXbvQdVbXwRxk29jFzrXAb
CLVZI628O+oMKeOeMwiw5430zzXTA9TspZDaHwgPprmTbqX/kKZsDyB0jFej1NOfLSIr2ucu83my
FENo8ZDM8/wv8086syCiNan/GfVRw4UrD4z7EE3uryJrAs2Pk7pbefnnZ/afJPQ/IyLSR+t5vgOW
5VB7wD9GD3PjjxjoIoVtMf3QY0dZqfIszt1/RplnRYwBpXcJz8skhck814w/EhzPEcEVYJK9AvWz
SHJcJkcd39DP4dYY8m91nieKFJN4e3G3uUM7eEpmGn+qApft3fxvdqjGCApH1AKSmgg4Pt6pi+P3
nxG5veEuUCUktz3dM2WVoxKop+YfIIjRrvFi+xgJ1EqVzlR2Hw91vp4kW/QBaJPxh7bc6VBt70Wz
M5cIfTUc6xGE2BRtraYIEBFXM6gTRvvy6RFRViMhNkygG/w9HVEL3aK3QM6Evhk33mXrel9jsl5v
G9cmRN8GA7eVnXl+BJEcYx155nnw4TCcjjgGGJAmJtIdfquhq/alhYiCEIgy/mnSwd3hdxY+G6Dh
8uePZzo/RKcngvFm1UFyWKjZSyCxl1jC9tIaYVVQn+qXcGjFEZUw1zeqMvwZZol2h9YNjidOY17Z
o+qsuU6f7yN0K+E68VIiNMESnE5c6l5nS7WIQz+xTMAnWDresspQuM1ijSFydvxnHVRgLvNYlL2W
Zp9lXvSK0jhdSL8F/RQQ26j4dGUWlp/9mgwEyYb9A42K8zh/7X8uVKevhrHu1IEdG2RTsvPQ3de3
qUTE62vOlWj7IOpkeNnqKHCs3D5/Qbgnn5TBiePmyiF9Cu6508GDyhZ9ORlspQD60rifqCLqVyIt
w7soMxAiS11HqmDDARtuR6VSvUstQJoMFtJUbKo4tHO/yotR+nrSZ2SBg0asEvsII0TmXZGhq7ZB
akGaPkhZG3NcVD6iZytuC+WrXZciv7RipVMh2mOW5xu2OhIXawNiSaUfwA2Nho1phO4LSkX5o8gE
aoz25NRGuwum2jWKLUWgCb5QjVrH48e7/eyU8djM3khE05SNkVk+XRoqypWRDoYW+raXNce8CbIv
hlllGyHK/BeJ4PDYuG69xgxYpBB0jVDJ4A7jhJNek0acDttZCM2YTaaHvoBC1Bz7qhjrTd+hxHeV
lp2TXsKV6q9QdCuzXUUTZC2POLtBocDMisNzZw5u6hJ5Y0Pzgt7TGwIlKt0bfYCvkjo2WH51U3h5
+2KbobVya59NmjGRtkSzg8hpLvueThqkOEI6HXpKvmkVvwus3G5z9Mlp3PbepT4M5sEC3b+3h8le
OQHvzJaoG7Nqnt6ZjrG4S0mPEstL0FL0xzq6cGRYJRehrk/hvYyMxrwuiIKzlVj7bGfRI6cYNQuA
QrSCdHI6Wy0027ilUBiDwDVNX6JEKDdabWmZn/VhuVFKxftSA2AJVq6av/W1k+NORgMGcmb2gSSB
8ns6MmJJhZcZBhQTqXYyvxxIJ5t6U7aGlv6UcP1BGJutJi9cHAEjuXFc4DvXgx3l7Rcn73nC92TU
aFzU6D7etu2kCF+rdWDomZK15db1pHkQBKvw+MoG/WiCbATffKi8ofNbJKndbk3CY/XoGCSriC3R
swuuPMlp1n0ld7QIvyylmXZmlqnRjZ1QZNmiT12X2xSQ4yclvYnuuPNwgSfrQeeSQv7peiTEzyp5
j/6z99qtpX/3UuFn47fPXSTLQRaLnrS9NCZN6D+Nb8hlKP4w+tGtt7Knlvt4OcgiiZQC929LCfWf
pG6+oW1C5bKOju6a/u9y6y6GMRa3k+1AyS6Vv3MJL5x79dt4XJvJMspYDrHIoIrQskgi+CYIDYhr
TfrKuLVfwwf5Xb//+MMsb53lSItbp4JC7qg1I2m3ySUqXNbO+iIusWP5eJi1NVs8JDpY/wLenf4z
+JJv4636Daf6u//fEItbLOpNGShBpP/kot6Y28AXO2X/8RB/XUz+vTuWq7UIviIsiIyyYhrVc3VT
HfYRrAO//d6B0/8dKX706B3DrXJEKs5aq4gutQKW53SZ/WWRUiWyZ35xeKjNiybYjNmd2ki/VqxL
TffRg7mx3F1oHDVD8RWrApBzVNSrqdnzm7c9mh32A+Js/0PamSXHjWVpeitl8Y4szENZZT0AcHfO
oiiKpPQCkygJ8zxjB72u3lh/l4rupMNpRMsyMy0twijx4s7nnvMPLQTj94dlHZKuR2V1gsiA95Ns
Yg1F1vd8/NgWX/pm4/x4c0NwXYj8M7WTNWlTjYj80OBg/aTufX6hfHW+hn64L8/e78mby/RVM6vd
UM5J7EQpzZS/0rPyeX6SzufDv9fEaidIZtVpOeXKx34X7sQynd0/jaZf5uNVL1Y7odOgky+ZaOKi
ugov1PP6PN3aCeIEOtkJr9pY7YQm0iur0WlD+VA47nAFJgvXteZ71bi95qU/5O//3rCt4oU2dGSp
y1n95a/lUnrQLorD1uSveem/d9irPq3WsZUqUSUhKv0YfK2u1EP51bwdubcvhmbfPUSf9cXtnqIN
c5atFbe6GLu0nJoops159qRHs/alynPuzc//3uitbsaiCjMUHhm9cTed/V502vn7Tbx5+ZI0JV5G
vIttehxG4LCzANJL1UeruSilT7b+yRgXVxu//HvNrNa2XIZBliw0U0U7xzgk6UVVebG+sUlfytGv
lzdPfOhGPH1MvAXAAq0u4M6Cd95k8vLFae2ocJV46j8GwBsHaOIQ0/dlUaJMiBJWfCZh1lH4KVqN
v+K00Qk7sELYyDqsBxdABrgrAWIF6kLpeHUuzePUaEkXKF/sNMP+TZ6KDw0RMuFarbk8Q6eNSEqM
4nH3hRgOFW7EgEiqrtlJKK3xOakTfQ2N3NHdIIkzXJ0DayssXN8cRP88engHgFsFOLOWq++nAFlu
XQ2+DK1q15EH1q2XL3gYL7biUaxq/9CxC0ANMDliXJDyguv+csm+SjRkwFXjsMmqr1qdGx77rpA9
W8LNyjIWLICTrtoSDVxvcN7NXFkiT4zohYa7zPG+6MhTgb3S4m+tKsWXS5TGH0w8Da8RNLY/LOVS
XmUA9jeSjSfzJ/zBFJtBRZiG0spqM+ZaJk8SwssoeKqgUMg6HDAGUL339+LJ7KGKLyrtALnJwYH2
Ou6aVNkIrudK8a2RaqfykOAuPznCUvkAxCTfuHFOuwQTRnhsgj/kmboWJbUr8oEY3+TfKrPorxps
Gz8WtbE1cGI2jhY+AHgBI1MQFILSsIYaSwFSRXpqmp/jqBz2lWQa14MVK2dJmD+M9mCeSdhWVK4k
KYO39MO48RJf18EAhlBItHmXwsFh860dsA05S2spCu3PdcS1ANV1sptv1iQDHC/KqEfZ1m7iGKz1
Aov3HkXKQnVcMwxT6Wea8cc2Bv0FYLkaD/L+aPABMeUf1hBvrsMAYXY9fOgktI+RAklbqzgYfTeE
H3OkO6zLpit0xacC3bReiBCy48o6q+9Tg9pC9RMP334OvBb1vLRzTQjZZu06WWu2F7naGpXPc7cb
cm8OSW6dzXqb6H9obcSQUheB6wgiivXDmB6v0jpzsDUYU/3zPJjSDShhRIUHqrOPjZ0rwx4RnBIQ
1Ps742TT2xT1SE2xBSkSAXw6brNhAUe2mdufK4VBI+kZuEhhWBdozGvnATjha7206o0b+HTtsueB
FdFbXvLg8Y8bDdRxyJaqDT5HbUThq0n0NsNJs9XgiPedbR2yUVPm8zgf5AJmgFoEvjrCYd44FdYv
yhfHYbi9gEHYkeAkjz9jEM8wHYr1Z3MJ2+UGRZWw8XEgN7XzCNRZ7S8N+bwdGZqKh2CSB8ZGsHNy
LAlVEVFhIZsGCWOdWpKTSjdiWS0flnSOR4oCyTTtjTqYI7fozXDrYDppjrEGb8fiAgEE4HV1wNth
Y+G2YaUP2ZJl5HzaAga8lEArd1PG/f79lXUyuoLQwo0JWJm7GXjo8eiOKSQyI+qlz9hNzR+zXuu9
KtOKQ5WGo2sv5JbmLJl8Enb2xpo+PZteEoR454j/AuVbLWqyVAb6MFnzoEWNdNPkjnOlD4lzU869
4dFp/VJLc/WjEujRja5Ev1SlyzfispN9xY0m+IKCMMg/rBmDjpGnuhTWRONcNonQ5Ut3lTqmP8bR
KC70OvwSo1u2+7MhR9ubMj0YKOIgzLvXmB1DH0VE0RsPTVUWty1V0I9jPurDR6TDl1+janWmnxtL
ndwE0RJs1XvWE076mfo2Cwt+Ddft2okTZfQ6HexxejBLy74KMtKQ39tKdTIv1pKGqgFonvww6914
KGdEcf901l/S31yHFAH4/xOUSzCEpD7NeH4YeRwpXpSo9kWR2n16oQ2Y0Lgl2PWbolWrT0ndmhfF
MMfftTKYjI3TbR0Ci+8Amg+5QiAZSVUfL3zJUEZn7mv5oW67YHYJEqrmMKpd1iCEF4Ygi/q82kDA
nLYJ8BiZAJr9XXA7brOfclwekOp/cLBG8Tt9cD4stYP0SCr5oHy2BJ/XqxtcGE4/6Jrw6JARnVud
JKnRLWrbVs1DsiAYEg3deI24x7KXHCdU3ZqFjsZv3v54f3mvAysNFgI3FPKqrC7u+tW2DlNDq0DM
Gw9aj620kLlMHg191rbuxLfaYfOgGkhj1JNW90Lej3bcoPvDOTlI8cUSSJnl5WrT6BtLdn0g0yEQ
mZzFIEMELUb8/FWM33azg0xbrzyE6dS6qRKUuxHhbjeSgy0Lw9PNSVNE9RACgLoCNz1uyumhTmKy
pDwgcF5eaUtjXfajHlCaZYnCRkj8LiqX79mAxNH7s3a6NGHcCR86ADDM2RpFrLSOhWapKj9gnmbt
i6yx5IuaiMN2a8LXe63HRumPW4T6TymYJUpAuIZMjGkhp+0ghw9WlLb7wLS6vaMUzs5G3sS1IFRu
QDROdgOAU5hbaDCCesHmazW2YUH1fi765SEp1ezQzKSVCuC9nsweOQ9z2dxVZf/0fh9P1iiYYYFf
0MV1LrQ2j+dTGVII6E2xPKSlI31IM03fa+1cblwob7Zig8aCiA5Bbk0oDkJcDXosAx8cZer8uc50
LIeiaePA5NP52tfBO4JTAlOHGy8eibBWVq9AYyiWHqmM+HMgNRKCfs2MYamplXX6fTLruJXdKIUd
YbgA0WoncbUkjoqnpRmMXCjCg6D+Ac6inc/MMbOxWemyCJfbpMBtxssAXTnfKYVYc+o6iDEET5qT
BEPtSZE5No4L4LqXuKIn01w8bRmD/EOrlT104mJqO/NA4bsn0ZXAQFG8cW4iI/UDjF3nCeFdq8ov
wyrAN8ClMk/m99C2LJLIS7pFM8m221gGnePsApbfhZud2YA/mnygHq9lejUYZz0mwJh0zKVaK6Yb
gZBOLTKTKE+6wwhJ48pJcKi5gcOhNaOPoNBUpzujbu30El2yqHyKE7UsP6EPF8XJOQZvOmzo0ZQD
XJXmYprDyK0UFRsfN0LKppZcVa0yzGkUrRx450idST1wNOr6nMyGkjwuiYqnvRsFKFao7jJWkdnz
UiJfcZbLxrx86FqkkA686uz0FzgvB/MJPUTp8UNgzD1pTywLk32DMVb8DKeqKHYxbjE8TPEvBGMi
AzofLkZukGDP49tMfpVTl8r7GlWf0TPqZTAfNMSTalczUjXfT3G5yLd2qEfdlRpmRoyLjVb1aehm
WiRk4pIOO1HX0tM+u+mUIAPwMvV4O59BobakszDUuuFOBweTo13Meb9zJiczbtMGj5YvskyiZfKU
JEeGw4O1pGsNi6Qow3NFlcqfqGZXQrlWneJdkGmjsTdCHF4OjlNIsj+r7dR+wlewLQ4zoW50qMjL
z+eRWWWDX01akPhDEYWtb9lSqHtjMGbjZR9qjX7ApsUZvabWsF3Sg6FqLrCaNO1PqS319tMczE6z
eMkA3GU3SVkZenHTR8YB8ZY8gp1g2sOeeAzOgmG3mOxmi90M7szvjv1BAZ+Sek6MYwkCM8CcrdlV
zdFOGxY7Flo7BC1qzPlwOuzmWymSpOWCilTYfRiHXo2/DGqrG4cxAE3yeRkyDbf4MJtGN0eHb/kW
Jnjs7fBC6fOCoK4VBm4k31r5HjoO8GnL1CLT3ulWhQ4n6qS6tjdNLOevAVrqgthqDgi3uGFrtHIB
p2WGLu7aPTJSrpYFbXPPJ9jj+cSrNTtL6sGRd72uTfldCQS1+lnzzE8x2EHa5Ha2ldqQvRhVLKBw
6ojEl8ryw3SnXvS59KrUMubCkzOladGpJyrOfaZOi3GCWzBPuan0yMJDOYuDIfha80kY80hYqwWG
n7U6IhxjXQTTN32YpgBqjhYi2pwXHATXSRrk4Tn0ztg2vbLqkk64SMmFcm/nETqZOogBwqC4CJPF
cGGh9tysShFKytkwAGn/UQCeiLuzVE0YD1+teRH9gCthx7sCBpLz/f374uQWRnLjt8EnrzGypauY
hs4kWLxl0r2StQUYMBlIoZc1zXRtZjEHjlxU8ca1uI5uoCoDq+XY5g0IfXSdzgDlAzyokfIvSWTV
nR+EqtPseynWpmfkVAzr1/s9XEc4uogLgWQRdIPTAEx4fCMWCcYITpM2NDc6jtcHVRP9hLZQ2Jdp
M3DmqGliDQUTv3TtIVKNSfny/hecdBjEkzA/dwDawlxfo1OA9FcVB0/2WGHb9uhEWvRjku32o6rX
2Pn9cVsvyj5CrxF47/pm1lqMDOfOSh57VFvPysqYVJ+8dDe4UV7b9UYMdzK2uHrwlibtraONhWzV
8diq+izh3Nanj8pY4pYG6M25w5+2ux3jPD9gSKh+IcxNVb+ysvLx/Z6eVDhAgpNIQLsBaD+KAOv3
VKwbEubJefeInnxwX5kJ6Yt9G05VhX+yVOj9Lguxtvfw0FSfy2YOJ+hN8A96y1MXfVI+DlYgTRt5
65fCwuuQBeVEngYMBwQZltt6SNo8hiEZNvIDmnODFh8iFKTQjS9sIpNbzqxpyvYd4GedhE6yWOQS
k6ixn8LCyoHitUPWlsiByzjfeE5d2OEZCcHCDH0s2DhjtGrcVMA8WZ68icnqI80l1F0Bqx1PoiOV
c6gFhfo0IQhoHnKrTtWzsXKIhIiQoq0Xx0kWRijNEzkSFQPlFxyX4/bimpUYz4b8lCeLrt2Qflcn
P7C1ttrHU52DnxpDjoeDqkpdorgWR1B4G1bGqO0bw8J98v11dLKGgfwSLAOeRDhafNLx50y1rIad
bsVPbRtYOyVLJyBzqOsaidL66hIN+2Axam+S0mKjRnU68EILhP8hBwRw1FhFt0y+FFfcCk88y4g3
tSVCPrkKHB1JV/jb+R/mAtBvJowW/AlT8IvWj/O8G9slJ/R9shYrPYdPFp+brSPdxVGXnJu9mv0h
nIX2EP5SOO5fnEfWZlOFpDRdkE3tk9KVAVZH5pA/dHEeNH5Xl2rjtosB607LA32jBnE6rjyBhNa+
2H+A41dZiJEyrjjqpycjxnjmok4cqbiO4mJJfKtArntjXN9Y0OJKQwAfljuq42sRi4ICWT4OY/Mk
QXyS7+OkJW5va7vA8WQO9eSCDAGyeiX2G7kPCrib/AiVyNizyzjdSlKsL3SefkKsmU9BPBnksxic
V7mDPM3tKB3G6EnAU/3ZMIPzVrtpLM0LyWmdvb93Tkea1wU0QDLHxC20eNzYFKgofLez82QjmfAZ
CoJym1QmOtsy6pd377f1Ujk6OlmFwDqxK+wDFBDB9R43FphF55h9Iz3lXRHyrkIf12pjD/lZh0po
WWX5/LEkts+vkLSSJdxfER94qGrKeVeVJoVhR/FHmFxgA9OMwWc5qSdhO41hrH3WdEOrXKdzFWUX
OdA1hNQxCTM+R5M9fnq/IyeDBuSfgIBsKNIgVKnFDL6aoS7EUdYqZOWRQo4VXbA26i82j8IIjYLU
lPw/bQ0pC3RHkap+qWWsRk3LGxmd3Nx81KXUeMTQFliZKRm7uqrsjY0g9tXRBAnVDHTNYNkIxcx1
LXxGww1LWtMQGFRFvMZCP66X9ixHJt2nlKK7CdN6zrWb7MJFL/80rhSCykKIHS8IcMDrymdvgBpK
49p+DHiPxFSMnCLdZyFeKpdhKDvSRuxzstGg1wmZZFhMot01taBH+5SUj4yOs9F3nj4smpf0YXjB
ELRAuotkA2ezbo9VA8CZWjVFeJK5awBZGmNp7Yyy+n1QzVvbHsKLJjX7+7HMH3kRbTlyn7RGaUJk
7OFKI5UD1vh4kVbt2KXUFKZniAPU3pdGxgfXKp34oFpVXO1m1Im3MoLrbA9wFVNE6YIQw4m65vdl
Q9eMfbrIz44TFLfQLIrLPrHqjQ3xRs/ITgv5E3Hj8+Q57hl2q3Gh26X8LPXB8GAMxrTDyiDzyxnR
RleV6p9/tgHxZZIBapOAJ+cPfGPVXo9fOCFpkD5jZS67tRNlu2GYc3dI6mUjoDjtGlUWJo3tTvqY
cO64aySiGNsm656LyWwOcrWMBx4l1xUB5DWKSsMfvjVe0O/geQTPQbDeVs0RxCb1bC4zapujcNaw
u32oh5lnluaWz5T4Va+PFoMgn/y02AMcnciJHvdsSgSmwUKTp7X6Ep/2fDmPUWe4irBJfnh/vk4G
kYnCfgBpMy5RXoyr8BQVWnPWFqN/njsne7LRabFDK67wfeyisyY0N641EV4e90xsL7Kb5KO5SNeL
3pAX8AkwZJ5Dq7KejEQ2yKFN8oixdW9NxQ6dDSCvAnoU/uF5SRESWQLKYmw5rqN1NVQfK3le7CJ/
dkpuOZcoLnAXXsHeNOAKvbFWTkeV84RaNpVmTi8W5/EENmY9YBxrzJwnpnMWlunwy4J58GhnVM/7
sNw6v07AxtBfqLMKdQkQKWCXVq8aUlxRBslJ+o7AjT19N4G4LeeSlcSB4tlZExStZy1zWqm7BRuN
8byaYowmijouo/M5MFAkdIeYxehWvd3lfjfESdFhCjYWSXeZcC+oriLHstTjNqQFueL2CAlZXpYg
cyzhPNr0FFCQoam2tLDWIymwIGgbcQNQwoZJt3o1yK2S57OJ8PccKPNdSQbzLHPmeoeYU/rFUOZx
Y+bWWw8GESmLF+cezjHebcczJ/eVFKh1o31FzCjxwIVMLj736SGl+rX1eF7fAEKwiatb4Mw4USCz
HbdVxuwBnafwd6QeB/NnJTsJsmLhHPZS5vf47JT7cKlJI6uJwW3oDTEgyMmNa0EW9ZxOWEV40NUS
LfFbMF06fix607scv/gVbAzMSQLCRLYEaAwPfUHGBW51/LXcnNGQBVX23OtON/5Ua4xmIagO6YhP
N7lcaadFrZz+HEIJz/mpQ5n+Y4hDceGFdhFDUUqogNXlRlyyOlBIxgh1HjhJbG4sgtZxQs/LaJEk
ubuzSgIRVRucPXQP8myyHe5SpJIObVXmu/cPzfUb6KVVSKyOBTsYi7N1EiEPmyQwM6O7QxQMbE4y
RmdZ4dQXpUryozHG4ZIAYtjrnNqeCU3vAzaoW8D01c4Q3wBYicAT6CA7ZK1I19tLUwa6U99VY1ol
Hhpniu3l/WwfrKa1b7owjrZ4fm8MNlk9oYIALItX12rBguMdq6lU6ru0n7XbYpyqg4QbzVMUOp1v
2xw5S6Crh/cH+81GQUVSeQPQcKImKsUAhLp8bO5yrHjOI2oVB1mp42sk1QIPMuPgSmUybszw6hh4
GVwkwwwWFRkuoFHHi7027IrsS9feQWmHa5Y0HHIaEGa4lH+q0/67LZN0ItUjHIPXcUyWSA1VDrW5
i0rJLM57Eggy3h6lHlwuS9uG+wJiGbUd1U6Uu0ZJ9NmPArVJXN2W1A4umxLWf3ZZouvB4Uc0ILCE
IKTWsMYFottEVaS8G/tEg/dmZ2edI1NMCaZ0YwOvDsHfTYlggBbJj61FPJDV6dRRLrB9yeLwWnKU
YdeX0VawvXqsvbQC/ZvDlvufAGB1jXRKzFujroq7qZyj675sn5dcmj6BdYsQYjKanYacBw5eSX0G
hPLr+yt4vZjEaJI31oUMBATVNRQ2kUIrGUI9vpMWJ/nILS15TrkMF6jjlRub5Y3RFGhCEQjwcgIF
dLxuKUBNmWTk5Z00oEIYtlP3AQeA9Nv7HXpjNAUqhNwEiFec0lZBY5anAYZBUnWXKrD1cEVrvCQI
TF9zIms39Hp9Nsw6Zepa+JpjwL4lFrc++oQaCuxzLiSQv+JZc9zLrE5HzepHDn25iT7IQUWVWtZi
OfPR4K++FkYYbN3VYsO/ClxZQAIeypsbGTihrCVOqVdpDFAdVRrVan+HdylibK0iq75aLNj0gPsp
Qj+jdnpTBF3/7NRdfgGKpXvunSh/VhD0+57Rj78duf7zefovdNZufzfe/s9/8+/PZQWTN4y61b/+
z4fqZ/Gpa37+7K6/Vf8t/ur/+6PHf/F/ruPnpmzLX936Tx39JX7/3+3737pvR/+yK5C9nT/2P5v5
7mfbZ91LA3yp+JP/vz/8j58vv+V+rn7+869n/OM78dvCuCz++vtH5z/++Zeobfzn61//989uvuX8
tf/9v+r+W4do0vqv/PzWdv/8S7KMf4B6Q1/GIG/GlJlM5fjz5UeO+g8I2+QKoU+jHPTyo6Jsuuif
fyn/oDSHhwKiteQUeTj+9R9IVIufSMY/ZG4C7PYQjuFI/Ov/ftnRFP1ryv6j6PPbMi66lt96nH7n
vSpS77ALeB+zPdHDOF5G0oQsdqou0m5Jy31vpfdaR/k7/1UY+hliDedlceizb0XxkFlXtjXsFLNx
u6k8r6X+MNUqBbtmJ0/z+asB/PszX3/W8X4SXyXwx6Q2udq5hdT1fi4RDq0dxLl72a68YXqxvOuc
XRshWhCbRPjvt2efDAMypZwgKB0SvTAVq+dKgGPEwNvJ3MVL1kpubRZGftOZixm4Q5RWnFyajnPl
WJDz9NDcTKg6oy3zqVWSRfaVoKWCiVR6dtMvM+j6HA0xA0ChAZxyhN74UaEG+FinE4rARZrYqUvN
UsH5k2r6UzUtiHGEQ7Q8RklnfJV4eIYH0k1z5Q+2PSafitZZlF2uGkvjJmVcB3vRE3PXZn2ruKGk
G9EBI6Qmcyunie0LrRazmSVFOrjGonZ3QQsv0gPeueyrSRnAK+B0cpDMOaGgLvUw0jMYkvsoD5HQ
LivNvKjLrBiBNRi1AW6jSB4h8mga1gyRYvpFQh7fzYax/1LrpoS6R1tH+yrgUnFLRc1aP+KMLf04
1ZvcLYwJbJDpYMvnAbSsOzdSctT6E7QOu70e4Sjp4YezPNtBPUWgH9rauUipOMHLyskiuQkaaalf
hOMMAsjuq52pzgyvriWAQBZQGKY72Ahz7sLGGYEHRZIReb0kGaZLcMb7ljfL7E2lbT5MUl0A+MhG
6PmhXCU3iqQOWy+T49tI5IBk8M1k/wH18XBbg/qkHrbTlM/aTkf94NyUM+fGzGq5cktJ0SWPokx1
3kmJk7ugDPHylAcOuq0VfXQ9iG+g/iJMNcQJgdvOKjJuUYe2kZFVdmVj1bOXxV2bectgq8kF2W98
yyoYNoYbTDIOhpNlO+3+/S210k8F5EeuzeY54hCzcYitVVGWdpaaHimU3RiP2j32ge1tErWjP/d5
c9UPfXHuZGGBV1jseEsQ21fSCJbFCvLCg3sa+lxjW3ppx8EInwSkk2Ij1VYSnDymxbHz6s604M7G
KBUofkRW51o8TT8g6dJ8fr/nb7YiMkoCowr6Qfz8VSvhFKoY08WKr2pTcTnH2CdmwaLt3m9l9eQT
nSEJzTIjLhacjbW0CgoxXUBhT/GrMrVvncE27vqm038qGIFhZKTf8EJ/4mjW/UoPW6+r02jjlF4d
midfsOqojS7ykkz4Ko+T8svSC5xf227wknhxS7PGsTAkB0OOsvijQsdpz1d3VjAnpR7HOa4mUT9e
LJUpXSS1/rWO6j50O6Bh+yoJ5x9zYcaRl8vlvFFZXd1OL/0ma4j0F3xKARY+nmCpgJwR6gDNWNSY
3el5gJyN0d9aEDkvrFkzv29Mtbh9/hXr/e4wVXJgAkAtoJOuYr2YAmegLiZwJJA0uLhE1DflSv0c
ZSaeYdaUnBsgLT4OlTTcLIox/ZzN3PpkZOHUbRwrp2tbwwsBtgpBNiHNmiJUyhzORNKKHyRz4Aoi
3J1ez+nH9zss+rPqLztUpUjA8FJyEQfsqx002iUoyArbmgSb5fvOmZfzIp2seyNaHHcuWeEu6cVg
o8Jz2jck4KlNkCJBR4fQ67jVXnLmNKtYzkbVcc9GfbrD5mHL0UIszuO+QQEReSuRHyUuXIU2JdIc
M9Mp+7rVRvspn+pDOXAi5phcfnl/GE/XKXlDqJXiIgKks37mLXZEjAXBzAdFMV4Xzlg+SFPRu2kl
6buyCpON+sdbXSMZx7tE3ICYhRwPoDRRYUdxSPbLuKwPxiBlRJVj4kODiDaaeklYvxpGjmUOPQF8
ImNJYL0WjIsshK/kNDR3HaCdZRcqBXBYozLK76ja1yj/mSqwSsWuh8EfE308U+W2LPw5rKv5Krcq
udshUzTdjiFmp7u06mT9eootUP7hKHEnvz8Tq5Hha4msSYoBCaDofKLF34cgXNCwVcHcBpOvdXPp
p10y7WWt2FLjecl5HY8MbZGA/P3G56F/PAvK0i99kc7qrjd7+eu4TEnljoHRfm6K3mm8di4EfjiN
Mu0QTxNKs2lo6xeKlYyzB39IBhnSpSkGpvHifMsTLpe9ngZ252Fmr9+3bQY61CxbVfcXywgKlzR4
ppz/8XiJWh21JrCK4i1w3Ic0dSbFgOq4U2bNvlIzzb4gHzVfWkPa373f1OqsEVPDaUZsD4aEbMwa
MFYAAE8bk+tZ7/DRXBR9+WgsQUtgmTTtDmnA4B6kWL9xwr14k69miZo19U+SBpwF6zRx2dsySzHX
dnkRt3dJXZOnTZtG2isNif5d1+Di41mWPp136aSMXperSk1SI+omN9VaHKG6pVEsV4MMehGbyVIe
+j6OD0aT5703tFgZXyhoTRmXU5jBuIVpWSe+3Q12BqMlsUf//WFcHZ4vw4hrgEBWQI6nfHc8Y4UN
vGmUeaWoTdhdO33l+Na0bHmDiBNkPWoC3yCAVDybX2KiVxdDUOUjFUcb5/GuyK7MoTd/lGZihru4
s6ML6kD1PkU14qqgJHDfczFtXBFvtA9iDrYM6FlhPL+KPHIu3bZMDE7PsLhqGu2yUvULYLQ3tRn/
zHudapRtPeha9fz+6K5OcjG6QtaNTQ0fVpiGHo9ujUJzXIyyscsrbdillMzO5SobPXOo410nWdbG
bJ72k2Q64hXkGBBvQDP2uL1cr00nlEp1l059c+WUWvYJh4ziPOUZnbt6HGk7R1Klg+7g7mhRp4s2
4oxVccegxzz9RUKN1wOQkrUAQRDjSa1aNT0GXfrJsnIUpWagtSZP3A7L5lJBhu28NpUxg+SOQbMn
l3EPlV0bis91bG56HZ8ucHI3wIhFFoDBWXukNRFRuNRo+o6fGp5dF7+0xd6qZ7x0618LHEtCmA5k
YshlogzKf1YTDaaqa4sKaL2cJsHiqqFpPFdtpEw+FjWWvocw2t/GBd7ebtZZtuq3KSzfA/nq6BdQ
4OwLudgyc61+WhAZyA2H5zzqdJeRs8TIOCVxoZLCKZXc06Mle2zTdMnPwtROYpeiMDYXsYW8/P79
1bvSxXnpFXoSTCOYCA67tZ6zEwZlVcS6uhuyHIiwSiCbmKOr9Ln5vEzLhK0Eor1f43myGlca6v7Q
lcnkuMoST7t2qVRPjwvjI+WF9PP7n3Z8MfNlUO8oT8NLE4h4PMaOF7ojMdkYNVm+bWFUPXQ2bgsq
KZyPdqgYD3/YFoge9PF09FAEVm+dY+r7sW4tXJ18i5vZb+ww9+FwAW215D+DodMt8VgQXExxGLN7
VqexE+ndvMyYkpBP0q5SbO92ZG4A1VqZtfEYWr3z/26LDCawF7R70CA+HsIMZVF5qWgLoPDNwldx
IPWD1+eK9exoJLxsjRxSOSz9Xu4d9UJY/LpOncqwxpJqX6ehvvE+PJlUEb5zqXOzilfTS7Lv1S2h
dk2hKa1F7+GM7FulM0jojea53cx/hsERnT9uShykr5qy9EZWi4ymkPtodjNZDc8C6nCedkvovb98
jgOVl6bEsQCtgCkFeb+K6yi25U7Q26a/QGy8HeRmfihRSbhbptn+OLSh4qdZoW1ceKdbF4wdOgyi
2ikjar++8Zq5mCNnSCDChaP1CUKqBA9LT86dpVXPwiywvcoqW4D9kBzNuI2uONPL28iMmx8DopaQ
5RxjuFuyWv3zSeZZg3C7SBNDtlhdUUsxUH1NO8sf7cnZV3W3+FPTj/sGJ8vd+yP/xnoiFS+8KKC/
IAGyOpTHMiz1MTctP19K+UwLW/MaPZv0Ri6t7PP7TR3fMi+TTFMi3y/uGZJHx+tpUaq6ZGfTVGta
npFxIiPBvXU8HCdu/m5F6N0T8AIgXrcC/hSbby2w/GiyMoHmUIwvyBcXl1OeGIs7qE7/wSyL5dIe
gi3xy9XN/rtxaEAMJrVziAirLrZhuqAs3lv+Ymr9BZn0fh+mtf7BzAP0SXNcgEPEOR5Ia2R7yBAZ
zqtN/C1E4nlLpPc4yvn7SyCwIAkASfhEw10uQsiUU4FZQjpn1+0CSLA16+kG3+r2TCvkeW+VavUZ
84r+vmr7YqOE98aGBqkr3GXJOYgr/3iu03iRky6VTB/N0ekyl2TtYdL7YJ/03T2Rf78HRx09vb++
3uwy4sBAF7iATm5iszCRGseXw8f9Y/FSRyVnx+P3vIps6TvX63y56ApKRe08HZLcnO7fb/6tnUTq
SHhoo8bA8jvucp8qOEZMtQXfRKn3ka31txO12+sOa5If7ze1cjH7e3ZftbU6muWqHDEywwoDNjKa
gmFnXJRJqx1Cqa8vZzNqzqwUWH6AmsBHwxqDGzmc0i/Q8M1reKpbhlZv91zsbWoDgApWgcasA6JC
ocjy5bkeYWBwjmK3+YtgaMu+baul1bJapLAoUlSA/QJcmheQaNsVoA0o18hbWN6397Lxr16t4gys
8YIhy1rLVypz/LCYebib5lz9ECEnj1BTssPT3vGy2goyr4214boZx32WmVvvwjf7LF4MLzQQTAtW
64pEpc51YPnaMDf+YgSLp46dtoftbPvvr6u3mgKVzeEMLo9M6GpZRfAt4GpyfGkRitpZ0xl7tZ40
PyO9c/Z+U8evvt8rmPWCTZeQj6FucdwrJ6ts+H0Ep2NBeVGPzOIr1t79JToc+R6Fj24DZCNO3qPH
hxBH4dUF4R/wH/4Wx+2FKCQkIECYzVqxvJ6qlFeqkJjf79VbRxDuQxwC5O7wr1u1YuV6DqWeVpZF
aS/qcZFutIhcnSQ3mtsUaQiQMNauIcIWN9o4thsvy7dO3dfNr5bspLWW1Qzi0DfI22dtZO9xQMsP
0QhjOSVe9kgUbRlsvzmyoKep8yOnAHT0eGSNIZRLDBTFTOqJn+lFdj4TvRzeH9k3lyYkHcJeAn8y
vset/B/qzmw5buTaor/iH4AD8/CKoYrFSRQHidILgpJIzEACifnr74LcvhaLNCv6vl2Ho8O22p0F
IJHIPGfvtZWsrATxxE6Yl6q7d+vZItJ38B0ntk7cxHcXV94pCgRUyyluHg1VdOxPCs45YeGVzBCl
pQ5iZ/2Mu38I6zhb0MOOzW41z/piEI+t5axPNNPVJRLUc0/MqHffE1zE20VvZtSjt1+YndN3krub
j5wx1amDjlYZ3pXMjTZElTMcPr7P7z7NP8Y7OvGoKfwGmv1cfAq1sO0T09cZ78Q9fm8USoMkk+Ba
w8C8/fkfR4u4GpXGUFlbJaiMW63LAUNPqfp/uJY/Rzm6d31NQBchGbzz9pruUYI7OynWLPr4jr33
zrNRRwJG9Yxj8NG1yJnqZa3wzmdl250vTgLrumjJVxwX2mcEZmYt1TvOzL7TtZq2L/VxOPETtgs5
WtxotmypEDw5lu6jrUfp5UZMmosbzlMyXAzpsO7iNi1wBmvml4+v9p0lxmOPRfkM3BfduqNvPYyP
Dnpmw1BEH30by27GvUDmtGzE945P2K5s4lOJsu/MFsbEyw6Kfzscbr/pj9ki50VRSlxBxA/h9krz
XDsn+/FU8+rdUYiJ2mS+iPuPv0jOaK/r0pVuOMi6Dl29eTHI9zgx8d+9fUgG+Nfv/OCjtaWUxrDY
Gk8qMyon5rvgFtEWYvkNTon+ifpy8XnKNePEqO9eGqU3dNuU9zjovb6B7MSxAI6MCmGwuKLeal4U
6clOrv7OLCTWh8M0+RycrI+WDqmTol0pGkvHNKPhH5zuaw9KZeem1XoplL6/z1dj3bc1CkZFnfQ9
DokFAkxZWL7StqdKUu/eatwvqM9IEKe6+fqiR60k0NvhEE1xl5SSKavnnTHp7b4US8/SXU1Xi4l3
88S9fmc5wG7zn2G3u/THZAVX7ShsmpzQWiY08mKMn1dFOFHRQ3eskjZffMfAkj251hL0MxyZj1/Q
d2pWgHQpDwEuoEHKm/r6B2yRxj3wFjfs6rn4wgduAALSWT052a50ntzRmn6tEm+Vn/Sqdt/otfmk
lLRR/b5aqyYSq5WolLgcujEnftq794bKBiUejS3S8cest/vUmFG6huxfEY4Mtlr4gJMAjxqDe52V
ivY4D+Y+l30Z5Hq8Rq01LJiV7OV+nUzzWXbxN8cp40DJM/PQekm+UzM3/wSCb8p8/MLjiRLRey8O
LTr6Eixdm0Th9b1crFJxK4KkQ9QuRmAnTnpQ0d6e+Ma/N1M30gU9X7qbQHxfj9KmdUvHM+eJlaPh
i2wC3eE58bTTjGTeezUZbzisldU6Me7bz4bJm7EViCnbbiis1+PWcGJyx+MU4WoiCVLEPVHnpOUu
77HXfvzoty/Q6y8UQ23hVQiTOGEcP/kpFwowGno56lRXN3IatILYLBA3yJVco4oKQ80voaE61Xen
GAlA+Xj4o1yb7bjBlENkv6mogU0fL+6TIEi2cpM4LIZ4MAO8vMVzoQzsoVAbmtd5iQfOzwbVvrRA
eK2R3U93iorZH7eNFBCN6nS1IwDclRua3ZpPuDkrZ/aljZg4iK2e3AkVH9pTts5iDOY1jvsdX0j9
2l2SghwfJ+umKEFCfcvWXP+8FSafZIIZLiCNoGkg/EhYf03Vzp/qPpd/j6r2r+tHpk6/i8qUS6H6
9aP26DLrdc5xq7CyKZKNk992VDn/dt2SaNBNl8G7wkfreB8iBiuzEq+g9tYNdHXq1dtZ6/gMU+sU
g/29+QQajPWN7iETeJvaf6yyLjJDTw6MhGZVHJzc0B/UYTWAmHTW6ivz0L7oSx9NimWc6gm8XRO4
SJeSGgFYzOjfVeU/htYxL1eVRdWYQ50G9gngW8R3Ndsb6uI8xlPS7h1bCD9xHbkbMz6FHb3qCxY1
LcpJgsiB5H+2RDx9/niOv3Nu2Y63nBI25Rb/4WgX2EuLb1w5UoBapGXQdpL6HXC66Z4+kHk9WyKp
0EZo5U+YLMrodyRzLsHq8hIG8ww4NqjsYfnbdUB+E4wRjsIukv5jTVUW2ylJ74sTMiub6xJMvz8M
4/pLM5smnNt1Lf22Sk4paN5b2ODC/pZEbo72ozvR6SkvId6QMFurKUh0q95xjvqlzZi2Ttz0bW1+
tbBhJXJA9JPswLcWs9bridjFwCY9Kp1hq7oldl7F9IUxJ7csN8Nl5mb5QNTdpH8ve1nthtwa9k3t
mtSC2/xWXyvx023N9JeYdfXGVua28TcG2InF981nd/uNTAzkULwrpJW+/o1xkih4RUlEaK1yvhms
TvkZd3H8JAt77X1ZZ6m6F3Y6vwz8tMdFX+X+47v05pU5+gFHW7Fuqt3UMmslHIYSuXnqPaxjeqoK
+WZJ2AbhAMbGmjQB9BqvrzLvHSvv+c6Euatc0so7h1BZw9YxLjtrvOhN69aS3Yn9wbtPf0Ni8lWh
mXTcbJhaE1ShkikhPHOSMKakSlj27I7TbLuHw6Y8fnwjj4SxrOPbRWLqZpfNKQxbzuuLtBQUjI7i
xKGjYghNhsQKc4kNyV9ys3uZx6r9UTeehbivAs3XoiO0q1OH9zdv1/Yb2DBseg0dEOjR04Qv5qWJ
1ShhhkrWT1nw6ICq1vUgBnH38fW+O3H+GOpo/0WPM0Eww8Sp69k8z530dq208uzjQd57iKBbiU7Y
WElvsgUXB9ReouRKqOtlGkf1KlbXd1tX3ceVVL/OKN1fPh7xzYaP0yx3yeNpIpfEzvD6KSpyWVBh
tR7VpFheaG65XDnSKT+Xc5Jl/jrk5a5ererEMnBq1KOlqoj7ZCyXjpBSz2t2FgKjF71Nkl0rvTGE
FCwulUXGJz6Xb58gXxdEgZtBiEzW43CWtlhXe071OAQG6FyYam1falpSHj6+oW/ffUZBm8IWB4cy
47y+oRPLi7vqYxyWnrb4Xjqiu09NOrbZtNo+Itsq2VfFgoG9wUR/Yv68PXFB34BD9Rt0pmFO237d
HzuCQmHLWDZWHC6enl/L7ZgVjHXf3tuGvNTBjgV12YrDIlPnDgKa98QRTd3Z9PLPF1caB7N1y+jv
3xC2episcANshsjXP0lkVtaRkRqTMey5KP2a4mwGG/Ql7rQ+Dky9sa6gvk5VWOvrKSo6wgj+6ccf
RVwigJBdpKxvJKGTVi1YNMYkSo3ehVWLqi1I5maLe3SEqnL6Z/fTOML6lCcaGGpOpwAS1GwqVV48
3c7ZPClYkgqrta19PYjMwCijll+Ru6RfacDeNLHh4b2n+WOSaZ52FrReo67xzDYtbeVGWYCnZo35
mA4YA/ez0TgIMxrZ3bRqbJg+BLHps2mN6qfB6AqAvmrVDUFB+aLxPamURdhKEk182mbopQeSbitf
EOyk+lU3EnpP7+KlRn1/6a2F9KLC6fKvc2/VnV/T5aXOPq/mnSGW5kuHBIbrEUv7xSoc9SoeQW/4
BG8QBtIaFn+t45Vm1lI7ZRnUCN5/rj3Bg75l90oPdljYGUaXxpzPHXUce78HVZwGWoM7nGI4OE8P
CJIFccLFtwwGdkguFYsMdFz5XfvDs90kCe12VQ9IVYavMyLpPOqFkRmhLdwm/axMugwqNy/c+8JY
umKMWhiaEEwhgI0jrFflTG0TDw1GPXTaGoq16hz9QaNXxMHI4fqqNnSRC7SwdCsRP2SJQYsjc9Xm
XiOtxdX2g9OXcC7aCUxqbaRkGZlxNZWRlhaeEagx+aahZQ9a5ydlSqeEGGHnqZ/T4ns30vwKctVr
yw1ePK+YaFyLXfdQTL1fWTPnftJeChloTjY/j8BePgsa0s/pVDi9r9qVWoJjTuDhujgY1i/SrZJp
Z9dtXJxJ22xHf13VXvjzTGMoFJpiZ0E3uGzb2kWOd5qsKeVoJcWsUEiLU6tetI4OCLjr18jBo7ae
s3d2ezoRJtmgApa6HsLhTJQoSzTUQP06Ky9LyxyYrVGjvGIm3Q2Vlo6iaeHE0p/YOii7vIx7prox
2teuta5mUA5qpwcp+Ga/E/RwmhLOiC9SZflFO8DJcd86yW1rsPb4Who7NyNyRun3zVy3nAAMdFd4
k4vHpU7YHoydXn5ie+l+7pdW3CFKEI2/kuxOuVOvtZtFtDniaH3upm1WTuNlGzfS3k2OovHPR0ww
+lJtZOHz5OwtXWxWv+m8bA9UesYpsnQqOsGa2N0h61R1hGYCPiRkfzT/oOE8Phme5B9ENxCPoVIV
q4EVb1zvrDhR72h86t8t6oKpn49FQ1jesHb3dSnhJ2EAGE1UwbFth/qQqUSai2XlFc/d7Lk34uU8
Hyl1+7LM0ht4CHN/bkAxOS8UASFZ8tV3/cZK5y5UU2VCNzi1OW1y6PdhS5cwuXSlOd+CAHe+r2Nh
3VjSgcVj5ykGxjIurLAi2ayAkV0lV6aSrwRe147zcxq8xGD+TSMxkoqtrz7awLwK3QWzUlDRz1yp
i6dm4w+qIckdqQ3zue2LtbwhxTjJgiTNlenMVhfN9UvOdIYPgqjJDmlX1N9aXdTftDgxvkglXcj9
brux8B1ped/dPJkan4QeUis9kuvmoKqmmNpdVtR9QKWRpJOmt9iTdUa6n3JjurdnoJvSShVsnJ6x
Ag0/H4oy+zEviMl8rSjzx9RSs8VPRdGxAFtW96MaE3GfIJXXgt61eziLpa2dEdCwONvCMNhBMRTp
g5qQBqXnA8x7081nGS7QWedvVM2MORxn0yqihRyxzzOw43nPSxHzqzNDHX5mXVvqQbWgqParPJPO
RZYsSn+IYe4au7KjMuVrcqbZ7cH+bnx9iR0lEAoCpWiBvZrtMEg10AD7WT0HuaSWvk35XKHuXKjf
hVmsA4lJDfCcsVT6jBIXpxx/4x4voSPNpQznQTSab2c6LgrSWwrbd0XvfB9nmXwxrQTh1yrTOA7E
OGAxW2ZVkWGR26V6aFIzSQIB+cA6Kypn2ru5nbsBdpBiONNK2/iiQwSI96Kxu+ognXEQBJCqKelP
hhrz1ykhlmAgzT270O1Z2aewXF50yDdqZM5qMVyWFgwO383ZUQeDNCEKbqHH9Y2h0wfZ9+UKdNdB
QMuf4jHNfTHSuAtLt5geB6iotb9YGXhazWildlYTkpI+GJhgq199kU9TKNw5q/3KluJCG7xpnxBi
8qC23vposgM1SI1xyXPMjDj7ahsdjt58whpxXfRYl6LCrOv8R6zw1fE1uPIvKBIIR67VoaRWa2iL
SrSPGLzAcVLlaVRAKFKHoTQRlkXezeGqp9l39H7z9VrlU3HL1J6aME0EvHYtU352pjkMB2OImyeV
XkkR4DReYSjbRANI+ufeapxnQ8lHoKmVHoir403mbkLgY0WIMFET4DXo4dUv9vI1q3rti2LEsQiS
rGCdUNiHPLmZl1yaBBLqfl1UfNpVszfvEztWHltpjhzZjZnzgCJHYwx6qqR9kHdF+tUgkCsJmkLW
DxUyIj1sm1F7Udqxf56MdfmGX3rixWvN/MKJO4ctQ704o++tJjT0VFHFxdpRSd7VMVzcfelk5cGy
pL0Qf12bNxRSyu+6k+rXnbVxa5elafoHo8uzq75ejS6EY9FeS/4uOIueEHak6mnxIzW0NA1ASEGq
XJaR7Zzt5uOzrk18rBM1ti9zoYrvQ9MNREurWtFH49JjQHahhl70tSf7Q5atEDlMUShuoJW1js5k
QK8MejBl/fRWcKo7jDfmZzOt57u4hsm5h9XniutxNSc3tCfKoGzjBs+hq8C8JoImaVq+pMjafU5B
dRouWMbiwFbG5ano6xo8a14pMhi5L1eK0yCJdho841jNy2YMyKU6h7syBZNRPRtjOmeBaE3lCgJ/
XoQIgXxrsnE3Z0whvjbUkMZ92jfFRemK1t2p3pR/a3gf+2AE8JSFdSeGNSh7U3l0pcZLaPWpfOoW
El0CElegVtpE9p3XjQHEs1NU3JUa8rmnenb3qlH2eNj5vX5V6fo+bzpV/qhmJ1GjrCr1LDBdULN7
ZN2bI5UDghVUrYyzjfi+nhv51KhhTvLARacM6TXasboI1d4xb+Gg+5QZSWYAlcVVV0XO9thsdT4l
E5kJOALHhs93E69NjwZWmRZszaJuI6NJ5gs3d9V4nysIByJnSrTBZ+WfixBsrhO1VdP2gZ1m7S+z
mocXV23ZEdWJXV15WG0sP+lGZPjlkkMik72rVDCvvM4IOn3tYjZEGLD9OKZQ52uATocAq2ZB9rzN
wul7NO/xt1tWLaMl59Zshyz9VNX6d1vg9UECIwwNGP66FRGP1alVh5qzXFIlxJOSYhHiHCP8uGvE
BRkTnh/bi0HSUpzTKTGKT2QHTDfW6rbhDF3/LrMb5aBIZz3z4HvdVqtnUZjO4ouaEA/fGkdj34De
2OeEbAZTrWZsIgbE6+vk+nkh18YX7cPHx7J36jf4SzE1469RgVMc2+eJmiDso1fjcNPt7zV7MA+m
tmqBEKZ1ZROZE0CWy2Hq6qkZzFi3ruVgpye0UG8LOJjnOdBzPttu7nGh2Jm9qRvn0gtNveyDSc2H
W9YatuP1cip2752D+auhjs6hitK3bZNT6ZC1kp6lhSbvlKTUKG9U3b5cMEqsor032R5//fhOv1N3
wOCDl4pkF6IHfh9R/ziT25XZTfS9Pc4VnR6VRdFGCqiNE8fsd+8kcmZO2Kgf4da8PmavKmFfZZ57
IQ6x6msFtFr6Lg62PVW3ky6d9wfjOE0F0IF9cFTk8Piim11G/cbM5ybsyBbjZdRvvYVz08c37+35
nQkCfO7fI21//sfNa6ouRX3OU6MhNp+lTtycucsMaNdyUO4mYgoAq6T3Hw+6/fyjd52yJuoBPKS8
7MfhfdYwxakoBy9cMP+Rc+IUYaZep+IS1OIpC9bbijgFOCxItHE0yHLHs6Ork6aXTuURqqObz5Mn
rSk0rN68IxhGDcuR+NC0NspHfVi1/dxY+pePr/Wd2Unp1NoaBoBp6dW8vsGTHbPt1qkbG/rkfGlL
bI2OkY3/asf9BQ26+dfNO6IUHf3X/44ieoUv+jQ+d/3QPf8DspH8B5/yX089nKD/B/iiTZ333/FF
QVM21Y/s+U960fb/+IteZNv/BCq9FWMdDoIGfJz/pRe52j8RrqPU2ZrVzJPtj/5NL7L+SbUPDz2J
r1vsxoYm/ze+yPwn1nD+CL4RbQh6cPbfIRj9JhT9553YTHIe7zoIVUQRNG+OneDWiDHYSxuMZVh4
L6svzW1/aT0mt9oOhdeeLWKw7opraFfzZXdw9+JAeWY3XLffu1tqAeNLcd/qfhWcj9EUjtESPkzh
3aUIqFDsoY/6dLcPWZCFfO2pmfnVulv9ZVf8+uOW/zUL/wQeHXOY/roK5Gm/rwJEydFsp/DoNMCk
d+XjEImwO5CF4rIV9fUbfQgIb9wB7Q7TQ3Vh3p4Y+vWi8tcNJAmGaIItpFfnUf25ksnMWxINjuBO
36+7+VtOAM2je1V9oShVXBRBdVjdoESuW1/XJz6y74yMIm+LRMAPYr2xeWfuTC7YQNMP5eyO3KrL
aXb2Wkqq1qiduMo3Q9GDoY7hbJ3fLYz46P7G0jAGlcb+jsj1rUJEhnCUqPlZ07nRx/dzu12v5uPR
SNsv+ePDYE9qZlK54vBt3E7mXTk/fPzP/92kez0A/g02a/RGoDcwYV4P4IIX6quuK3Zmk6ftV0pw
tr7ra2bPV7dQqvYa90VDIpayxu1LxTnWvrMpi4hDAat//oJvuLUd31mbRV6ISunHs2YeHCcwFwIq
v1TkMBmROXbxcKLNsd3io9/NCkIfgNUALtFxC0CdG0VYS5XvsvFhqW4oB/i1OMGFeHvzeX9o7dPD
hQP4RmhdzgbpxJIxAAwFs3VuUaI4cfu3787RZbAOYqChg0pX85hyQZ0219GuZDsULb+EVkeGlvtF
H59TYnqg3+AXhF61Zhwq9Yk5/PqLzIuKIQyrEiZARkaMcvSiqp3tJCMBcjv7iub5VXzTn2c38346
sS08Zmv8Nc7mN4fk8ZZNaUlJpobuZTvD/9764tLw1WAKxrAJvGjdJ/fevgvqUyIB/b3bio2UpQA/
FEyP17O6Rswlaw83GqaKQ3NtnfVnJNGd59dEph9O8SV+S+GPHyJuVcoF7HxdNFevR1MohNTs7bId
Hvq9ea58aq67A6cJ/xlBzG6MxggOd0TyWdD5aXTK5v2bB/l2eHC5dKv1jQLxengnpqqtZ3q2Sw+g
1rjY+SI+YFAN+7PxTImKK+eWVjx13Cag+B5Qccif82fll3HjXtvXzsE7JKEXqhfO4VRK7lGA0r8m
GV26f/+048/pJBJ1WiV3BqUb+oOE+S3Pem2P111sNXK/anyoH6rwqzsn92V+YiL83te9uTes0xjU
toCp4z2uUzczUu0p21V+cmbsvFDZueccPs/cqLhWHpXH7KL/FHPEFb55E38yd/qFclDD6bK5b266
c/Ns8U9FKL9dVShHbMuWBSRxOyy9flwUQYXj5UO662HIpFeYGrvbHGLKqfSqt+Nstk82WxpiStSU
R+8AFpE4BSPOCtkMM+zQUh8Kn/UOF/zHi9jbpXjTuGFG4cur0/k8uqBJ0nGdqPLvssT8aVeDG4y8
K8GwrqeQa2++u87WA9vyzcH4bYK317eOxr5Su2JRoqRV9l5lR7p3XmdFYNSnvvDH4BuO6gwFaXxT
cDsGmqbXQwEVpAouByWy/OJ2ue4/KT/6O+ui+1ScEzL7qbipo/bT+jDPfv1d/XFS5fTm4W2efiwO
JvWCDQ9/dKVAG0BiTKUS9Ttx6A7xeRqkocf2Sd+J6yoUwa+Pn+HxeBv1lX8jCtuEwpQoXl+uBp9n
Xbb3pM66qMuC1TqVXXP87BgBXb2Bb2kTq2N7ej1COqR6PaRLtiM8KXBvyrPmhCrgzSWABcSfTzoO
ylNsLke3LAFe0DqLUkS03xw/taB7mf0kTkz241F+S9z4XG64ZZaU4wKZUthdibSV87KyJjujbdOL
gvjXv3ktDscf+CAAH5E5ca45UvzkijExOYsy0onwvModLb5NqvLv4ZSZ4oTdbCJhml308ZHtvX4k
XjnJEXpUFXlyJfNAi4egdbs4/HtTaxsFJwQYL1y6Jp6S16MISnBz19dVNNNQoowieb8DvcdBcGKx
P16HtoFAxhBxgOYZQtn26P7YK/fEhCVUsKuoHht6WTps/tVEjphVqnliKGxgx6NR54Jls20M0f3z
sh5pUBBNZ7KkRBTGcVJeG0lNBfGTLet+cbOwrQSsUkIFnCqQwmQ+WkWyynC2lErxicKb7gnVKlZk
iTRvwQypq+OTUivHoPOMZIGDMNkv/SKMT2xRtYNVl726T4i1+mGkjZNGZJGpN7ltCBo5ToJGenFT
saMEir4wR2aR+NS0O0JPScRKgn7QXWgs8G7BpS6jdW93KbXrvHO1s6Rap/KiXRUg914/0AFGlErh
vegHGft2nqnrhVMR6RLWaZ6soV4C+fyStzSIqZ4b3nxn2MmqeX6qpRT/cyOlNu2WfQpxoKIMzg8p
xs8yVTQ9XPM2v8EgOcx7bTWJrx+y6d4tFn6oQEtZ+bhg+Ynz2JVP4BfpjUriPaagQLV1a6O9u2pj
tZdRie8TxY9wtDEkoUyC2krIovczu4w/DUOVlT5PD4RkaYyaCHtaIPDcVDH+MhJhOBTTJ+ca4cZY
R+Nk5rnv1Jn9eRRkGAYrPaVqZ6XaWPrpOjbXNT9KBNiw9a9xi3aF+5gQARE3apv5WdeLiahDLIz8
3ShkAwAhGeungz87HOmVXDY0c25c4U51kC4gWvyVd5FcQlNXSt+s2lqcL6VgtGkl1syvBlXgfBB2
Ta/Um8T31liqTD/TFrTsfqKWzotupVKgP8kpIQwOIv5gRMBOx8TL1ymowMIumE87BbZ+psQ3BXHY
fZQ6HRykQ+mMuDj23STap1xHNOvXWtVnkQOwsA0W3RAbKWeZrzzZuDKcWq+X/uCOGAYR0zZORMis
p4Qe9exvabHWip/PatmFuWewhXMhvEE3Hpo5ordNugiZWmYZinrqF1CeNZhHvaq6h0SMpPDo5mCs
l8DUc0QZZLlmZ44NqzmiyT+XEcHPg/TbthA7S2v0/VLV9AnoJdmmj+mVRu3k1bTdFUK4vzoaVGki
i8tfultZTw6cImAEPTqioLcazlQOa8/ZZGTaHe/0ap11tpEjD+fvfqrsKscgRRH455B5TgNY3hlf
mFtrS52C/ri/Nh6UqKroJ0QZulQl2BIrdQ494VPlDvWNgiqU+n7lD0ynJVwcqXG/JsLgPKuZmd4E
QdPuSV3pPrS6xevV9sQQB60o1PpMbwXu6GlgdfPVJcZ3l+qjdyHKGCnCSAd9QKwkuvUKHJX4lIMV
cWlp9+WMrmLu0sOccFSGjGyoP2VeZUmktqVypxq9Rb0pJdcm1BuHaBV7zeOS5mLqGkFrtyWtVi8v
y31m5PSZaJEWuq8so5ZFOX2ub4WOYZv7MjsP+pSN34SVY1NBcK1GCooSmmeJUe5rpRyuXWdjKCP1
sS4tpPpD0Fh9/zAY+njr9jXszbWm14LyXJ3lnm5tfyEVQYgL6hT1Wcc8QNsRQeZ1Ljjsh4aC1SBI
lHae71Jy2xMbKHZipYc21d0syJcsfynY9qqRXtCqD5lvfLVa3RuXUBu1qouswaJZ3MwJcgQaUFL4
C4KuPMRP0oowRq4y9/p8Z9Wa8lmXI7I8/OkKSKlGsZ4T8ma9gyjMtDtzvd5GQJ3IrA9Hth01sDi9
hGcIaM+kMVbplPXaVbvWZSZIrak9krnmWpIaUxhtDT8foZ30NdWprXBAZSF9JXbjbpc0XbtGbiMQ
SlIxS/Swz7sYiZIyomvu0pitp5mKfDg4aCL2MtlYor2elUtgpF72vVszr4g8U1mr68Qpqjtq6ALZ
zNQua+BO3TCBxG57FtOmyrrAHYXGqrQihAxypBZPyTCYVjRXZmlcDEva6Gdmq83sMoF3PE/IdnnV
ctkNYZ63dh7QfwbDZBltl2CxsNevnhSeRhyvh7bMKYS4LDuha7jYXEhyuVuWePC1MZ6upjHOiqid
NZFeD4mrjYFZDSPKdNcQsb8UXia5dN0kNXfQrcCYhuwFoEUKkFyzY9cfei0pDiYo0AShecfSPq00
mIMlQclJt1aVz0j90Km1ytoovrXMxk2J1mfjVJq8kWC0MtvP2d3+GhDs2QFnmbFDrDrhMrORy+m+
PrssrXU24NdAbGGtvMwOPVd9URWC4WUpzIDqM+k+svKab7aT4+1DBTCj+I4TaGfKYOkC3YvuXLCg
jEwMUfVQKxS30EBS8ZXwxm/JYMwNhhSXsPIU5fwQiri1i0A2XfbY9AULD16W5lc8rEnNZ60S2nk6
2y70CfDMzhloWz2HRFGanxsKUverN2IYXDkA/sq9erjwXEibPjRh4s2pW5LNQ/zu9Gl0BWHyQp+M
X6tAJ7KfOJxu8EeEU6GWdbR65mrI7luIHjlpULjWQjpqhMAZU2I+VVbtPC8O0SgMnRK3LEUyG743
dmwgnHRe9ug/+Z+nAVqqhyYSph5ZMk0o0aVovtFPC6sXpi2mViU1YIsNr+7ZTICrkgaGPSrfekdb
Y19IrTB2yCzq73i7h9bXswp0KjMuf+zpLY5oC1v2HObc5WiGCB0L2nZlZ8WViOcRAxA3Y1L79awv
zWYO2pF4+IimlPpij7psfWcy0fdJiqBJYKpr/62rjGoIFUVWhs8BevhSYqhF3uUaqxmSGNzd5Xxo
tchW8/EungdAerGJIjKwV9Y5hzrfE3n228tBdKnJy1Bmy69cnZHMSaQnduKTOgrGrMtGNA18fRu5
G6jTPHVzpa0B0s/hMHT5YAUsrNbXsjCzAcFEn161fUUgltN56y32dmKwnEmzf9V9Ov3MrEnvAguR
bB30uRXfNuUcM7/jybkHVLiEamK42S7TCgu5gATRd7bG3ZisfppR670ks3D4PrbckM/1oDovKxWB
NJKGXelhOfXVsJfjqGkIICZD7skSaIyomQzz0msRWPh6p1pVIFIrW9H+zOWD17ti3ePqtR7RfnAc
RrOYprums+FEDHaJAtxIVpf4NOnMN+VIADaqX7P9mSxy7UOhwBkMrdnQX1qEd8xFGC91ZMOY7ZAc
5uPloFm554ulov46ldamDDS8/qJk4Asm+5gBG8jbzh9X4Rm7KcH2G1mlkb/EhBzZu3So46jJerHs
SpPNkDrGbGIWbam+EOc6aDfZgj8sOYuXqWtf+jZTlgeq2MaSB2yM1PPBa5BTVUrryl1mCKu4JTtw
nMKVzf+0V3Qb2VvbzNL+xjlH2Ndp3IrpaqyJmrg2SG4oPo/9YPdncgsC2hf2NBq+bOPpkfRWz4yk
q9A+6JuuXvZt5xp9mBe8gUEO4p/9wgQRHe9k4cAQJKit9ZeyVlXaDdpCkkEVFxVc+CT9SSnX/R/2
zms5biRb1y90sAMm4W5RDvSkREmUbhAtSoL3Cfv0+wNnTowKrKgKzrk9fdHREd2tLACZK5f5ze9x
nLmZgFtF2kGp81R8lXYBDiu3hfpd8HPDq0IrZvUOkNqsXdO+jwU4OzfMlE2qtzo7oJO4JtzGQToC
qc65tG9nGksk5hjA9O7O7mNFWFsUvlJG4JoTOCCxrXj62esAHXez7OYfsgnFVwxHjApXOZn0HmDh
WrlLEuKtj7Va0GwI4Ka2mDtw249b25Eou6Wx0sUH0YdhfFtVkzYAJCGMpFB85uQzN6xC8wpT+PCg
g4cOH/q+NwZfETMxm0zfzndNZ1rz3hzjfri2I7SavTQs6uJatICrAU8FISFIBG5GbA3cZ+l0c/xS
hMX0osBzcA/BUIAdGgsFz9IpiWtQkuoAYjToRYgxsdn0rWdGKLscsJ1WY+RCVS3ad/kMxriV46Q9
0fXq7Xu9SGt31+sKsUSVOMd5Nsj8DLvqTBOfklwFCNy3QQ5azc1F+1vH+2M8NA3ZznUR6EF2nQBQ
AUBVcEU/iBS5i0OdmLr5GeGTBlphNjpPilZ1Ygtw3kwHr0rT1LxyyBOt7zHAStKtAYtPgEuckrtW
7QjEtdEZ6rYZxi7e2qOipge3HqS+ozvgpl4KPtvCtqMQ4eOC/8GGj4097LJETYGjddmYIoVSACZN
Zl0Jd0VXovXMhGHiRBktsFAkjpqWNzumAdVfhXlZkwCOQxdbjcMfAFCRNNHTomo/zUAdi1vTkXiL
qA30oo2VK6XYWoD9PiNVMH/q3c55HLvWKA+5pTavZm7P3bXZ0xB5KgHYfqvDzlUOBAl3AAbVoFE6
teAO7zoVXtSuRiuYi9CU4fBdHyYR+mmvl8OuyLsarXcRaNonmcbFj7zUY+2gO4H7Z5Etya7FTNl0
36p8u63N91Wvbai0gLKbJtQeertJ5yvk1UuSbdUBTM49ayJRtVUqvAN2EjqC9Kyic0qwZLh2bEhd
sj9aFivldV0FgFi9bh6q4aacFwqbjCGzeZHac/siy9dIWPmNzDxDadl9sozCcKctTJuHMou18KZN
ogUNHdOD3QjkmQEyB/S3yXzUQIN9BveyC65BrDriaylUbsysCvqfIrDITWLD+RpA0jCwcbb6L2pr
2v1nJSmLfKNPg/K7Ciik97Nbt6+6AjTNi4ppvsZfV0mBEXfzZ9DjVb0ReHH+Rt58aLYCQKrxK2/L
PvgK9Cd/meooihFiiqs7N56h0JtlSlM/bQYKGEFX4ZczSewFcrWI/+jtXCubIkJk/UUvVaPbmliz
FjdAYZTvCimWewV6HtCiOVd5T4kSd9ZN0Y0hR1zr0i8CA/EFAawPzSMNoehLhkNBea2ldpZeFblE
Ei1Xe+dbXcz1t74KZL+ncq0DT5oqLB1cMkEC9ia6w9TUAq8QQPXko5ZV1aG/hKz8QfYWV6/e4IS+
gYRCcTGN+ngLkxQUd5RkJrNtLh2erU17m9y/1L5EOSFio/CHI28ZkgJEqdnKO6GNVvF5bGURP6pu
U+jXyTzL9hZVnjFsPMNCWgHFDlH+RFzcpskiq95CzZtKYhvmFcg4qdtzsS91K3rKKSPAFdrlZODB
OCcICHM9Jpsenqmyq+vBqekE9RMXTVkL/S4tokkD7U0N+0ralrr+VDtOuGn6qpe3oESLxy6LnH5T
halFgTcDkku9bmqK1xaP3EfL0nNAj3J0anISXftDO2aqPW5E2RxAoUewCMAD4AzQIeiwM7h9JZHA
KGBPSMNk6F8bY3RX1l1fQVAKasWXZKKRl1kL1yechh4xcTsAD2hRkD4Ca2zm26yLVFhGvQL74bsN
Wvl5igwl8THgpOaaOKqmN02m2l7bAGAHb3pD4mf6ZMkNSXzfgy5f0PrjG3LffkPxL5PrHyAvwfY3
bzj/Me2Mr0OUzN8tTMxehj6rwyvHTjRBu2hhCijhwhpIwggGQfXGJsB7WXACFo5Bb2J8Ti9i4R6I
NAnxMJ0MgO7BGz8ho42hXoUUVwZ+obXzWsIFGL1wITbocWdAoQgKbdp1tS4TH6dR8zFYWBHBHAWf
LBznghsRKdAmgoVBMb+RKQQsnGabGikgYUoccG9YdWbXKH9Aw2hTGT3Gb+QMsy/ma3wrIeci9MYH
ovagiq5418LL33ge40L5iN/YH+KNCaJabfsjLFrzs+jt+XPwxhkZtREPPP2NS4IRaP9PtRBMDDDc
zTZ64530edxeaXUmYKO8MVO0haRS2Yr6HQl1mCutbsJiqfqRG7l/Y7fEUy+tfWPwgm6dJmsHb3xj
w+jOpD0adlE7WyVZ+DLtQp0ZFhJNE0b5w/jGrGmkmr64b3yb9o1707RR23rqQsmp3tg540LUad44
O+VC3ynemDzFEFp36RvJx34j/NiFZaGBstCA+jdKUJt0Suu1b1Qh12qax8FcCETjwiVqF1ZRHOaU
WDhhQDYq34hH6ENBQtJSFUJS4jDguAoaaLw7M5IFZX9E34AqKaRh01ZaNW4or9zhmuODGgx/OJGl
LYQdowSQi1uza+1wm6pZBUC+mSoICVYM96kp3Ijyog4T56CTRgA4t9wIfEY0/NBy0OibuihDX8yl
FW3aRgdVF1j2j64HBbQdsT2J+IOG+o8dKgS9pJgLuc31gF6ELmX4G6Gz9tVt6qba5V0U/7GMEktz
QxvyLxJJ0+91pOYP8MHGaq8MpnwY9aKPlvup/V00hvK9R4s63aZlMmX0sC3zqWQU8AXfk4J6Usvt
zmuA9VXc1EpHeLDQxvNENkTTjRVM5YukEatuY9SDruM0qOMNPryU43oQOK/1IHqarKDlb6wa82fP
jSv3OjNaE1s10oLcA6g/iR0XNtnHbHTuCw08GrpYUGU/LJj9S0lbaCP5SeO4GwFZRdtkYVO+tmjm
TRuSMY1IMQb15MUmHTDPtqxa41tOfeXZY1/8zIbSvUJgql8MkwnX0OLGLNjNU1E8TTE0Rk53Se4M
7xPaSx8OJNWkO120GTTi6rVb9vln3aat0SUWF36tRvZzEorhuet05CmaMDF3Hcmmth1ng+LRkDme
dEGZ9b8iJHa2Sm0PZINl+E8UI6280CWTzxqiJrvMqFHKaxZKsVFEnRdDdRrQXncDtIcCa/hmk9IF
VL5J8pA7jvtd0pj4gxJG6+u6gvsdDWd81BaGO54Qk7vTo31oWZCNDLcaHkoKtWd0irIH2m/BrTSn
AvHrKOt/6IJW0t7mlryew9H+BZsps3dglYzyRiQVQWYuk/m5caR6EyKKdqcMaiU3qIrNv5TI4RDR
uW1fwnnsvpfd4NAzU5LpHzcdp4ga02ZIEgszuaXKz0BZ0XiGfmBkA9AFtKL/QRNOcGhtY/yD9j+a
RkXSjV/GPoVomjLx6jbqrLo/hew5eJy7ptrgjbfgaau2/CHQNkQFZgiM3qN5EWmMKJCjNjpqW261
qrvLlQgCjMhIJjy1t62M5NoR0FJlWV9lI4YZXtA3+a8F4f91IQODEuin/DlWIarokjbHVhNj3m5t
ROgnkq8E8bQxaPNoWwipMiVJ4+BeTk2L8RxcW0j9GCz/cKOosGkaLYJHxqzVnww7qn6G5E9w45pk
6V7AfP4NM2X8Yk9u82IOY8HJFNFv2peQFQOmryVsc9HcJupcvOaMdQvPLPNgRFBHM64SrU/qnVsX
8Rfs0zp1o5a6/UmECeVxPC+0L0MCbYPFgt/b3rSVvvQaa7BtrCgGo9pVNUwHOmXkCJuuEuLXFOpy
3tiVm/+a6YJwVgd71jdYNofc5k5UJJumiQyOUpC2r+h4jjq/ry/v7Aw3Uk+nu69s53RGWXLGRLTc
10EMbEdJeTm7RLjoiMQpd7liIU+1my29fxxqjawIapTG6W9y98mmQv8yq1UtYBVrwU9ombIAFa5n
HdMu26VsQ0PnYTIK87uAw0VfptU6C7SJNpjewPgVGqY3RMDZylHBm8ahaquX0VkUenW3nFlD0OLb
aVqHRNagl5BFxm6IVa+kvcAzB8h/4pGKzJkXw/adNm7aQjA08qC3tqM1tZBI+iqKIa+oQYfZSgAD
2BGUI3dEf0v3zk9cVywOBrsABqCC0wHHk2ERez2ehIYMvUwtr7NdZTs79HCSxLya6wehJdet+GJp
yQGtnj3j/l0pEPlz3Y1itrtOu6FPd6/pBTTSe4NuIOPpLUQUpAuuelqeDQYyuXM3Kx9zSf7XIBrB
QbB2Gt0EWATHvxfVXzogCoPoSDfrLwoTsPusCOcLQ9t3o3sL2gCjWs3Qob3i1HC8So1fjeZ2Eh+p
sg5eAJPY98K+6E+xxjkgCWnAHeLlW6ZOZ2WZG/81hU5aW+jabCY7E9bgswrx447uhH3lkGDuHAxl
Lgj+vH8q1luwfKAUVYFI0vF6tqRvQ56V7CqjoWmALIkH9O+SRuvJpwJvyf8JJAa49fEqHfNeEEAi
2RVSBVKmK5Uv0ODyBV0avwIPewE0sOzQv3FbzPFxJ4BywZAdxae1zstUzZlpp4azzZe4Ngpxrw5W
SX3AjEO3lIciyi7pCK4H+izpLvtCdQhDqJetHjGJESPpmOttyzIOfFzy6G8j8bQ1VNQpzx/Q90ux
D8HdqlxTmA9ZK0iE0s6TBavL3Cq6W8A+Q8CswTGFwXd26cOtt4eDX6a+QFUgQemY7K2WInhZ+NwI
sVWCiGZc1OD50NQaRdL5Rzq1jgB9z/bnALwzCckm+HFuEAu0KA3DRwYSuefRviRi/X5boEeM/TEg
MOBKoFePt2E1tczFwRnhNTAZnwjrNsmbouf7NEK7oMsKpiVGN6oXAur7h8MkgwkP/AQNfsBagSzJ
HC0YJnpUhVVWe3o02lVtVtH+o68QCB1ocnvx/l6MuI8fDuUqq7LnVGwjp1ns0wXAyKH5aLx4A7Qt
IdCAiwZPawUtMsc0wjM9EYsbMCIWjdpvMljCh/PPso4XrAL60IJyww4H/2OsnkVSOnWIXmytZh4Z
mATaHmZA4dGthuGvxvXj+fVOfKHF/AzehrAg+qwBv+ZQmwOdTwPlCK3bN4rbf4LhOv4+v8r77Qf5
ZEEDLoKj3LDLr/grts8lYHA6nAa9XEt/iLmHD51Zt8+4KSmPc8oECvYuyeH5Vd9HiwW5SqiAvQiA
zlm9S7ebXXSEIoNYqM2eG9KdDYSMvaKv/i3b+P8JTH/5ry+KcWcITFGcxX+zl5b//D/sJeSmEZEC
R8xH+rftOnHhf7AvpeSAQYollcn/8G/iEtq7/8O/gYVom1zSOv/pf5hLpvU/0BcgquCtTOQknH2E
uXR84Bg1IA/GXYKFjU7CCITueGsaNiMvlEPmGy0yW1RxnNLKniSeFcEXvciXzmSYlD//ejOP/7qO
j3hGS6z4zy1tqcAAIAqjxYf7oA7Ef/lRf52HeDTDHPSbc217D6H36dvt/een9MLuX0L6uTVWD+ZO
vagsM3WuU+/lx3Po3QbeBeKQthygc0usUiim03k9uyzR7p5e7p4fk+3jvPmOqsKFR1mTkd+9r9X1
VQtmK+bEQjeArLbP0ZaHQRHqwlW8on+9+yxrs+xAjzQ1KfksaYD0RHmwSWWKOUIAizqM6XFg5FuX
YZz9WSvTjcroQIGUH+DpTYeTWuc6RcKuq7rt+e1y4UsutMC/d4uY/u9rnvcPD+7mcN947v/jEvrx
EjUopD7IePLc+xFtnqV3j+DEhdd7HI4XRLZO9kEshjsDMWh9CVRhMI+5a8tDaYthh7ZohLupYXh1
qNgXbrXj++ZfS5Hag87Fp9mwxfJT/jpflRLojPAQilDMoHwOTeQScGD1B9R0rgd3QJoqrS/lOqtA
InQdFiW2VBQvpPv07Y/XTEHjzall5j5KJu0efQ3L4ypvaBjqxXWOrO7h/K4w1u9zWRCl4OVwwCIQ
b8XsXw8Z0OrVG11nQbqPNH+EtRNFYwEhQ222q4Z6C5c8OMgkcneRrO0b5HIqv2UyhuVQWOP3JId/
qkqlyUNPoNsEFbrrWRyPsdfF9HyUMUg+KVZOC9bM3Ts7CC30xeLSD5sKBufYy13c9vYVHqE5iAJ4
6ygIGoDK6npv6q2zAXgZ7azU0PinnJq6z839+XdwnL0QspeCwwa2TPVLB89dxbhS0snMETjaG1Wk
7t0sy/ZlOfQfXWUBfMMpQBAa0DfohuMvOyHNG6TqXO8x9IYCYwY9iVLXXFjl3edcKLrkRlhNMDrm
YjpeZW6UVIeYJ/aSyezXyimUa9TShs8dOGb//Gs7sRTNDaD+iwkEoo6r16anDNGjNBD7icnhNmVl
qICy2zmzuGTse2op+hLgFkj9YC+sTkWZT06JjJLYz1po7ux6mMFOxdo+0iP3Qnx5txlcKIeL/gby
phqUhtULTHT0MIM4svaLosRudiocnjJwaOff3Tq0MGcgQefssRVIT9aKmEHbxS2I+c63A03/U1Ta
HG2aTMR/ssAlrM2tXX122x60xPl1l032110LjmohHCAFgHEG7Yp1+YGAjlrDDA0OYYgRHlPXrHkB
1TOke/RA4m8SiMP3mFyL/httuUv3wzq4Ed1IxSi4oTwyJl/7MyMmgy6vaDOfiU0dIp9WatDlUOfG
eLZJ1U/AbkPtg2+anoy+HDkyQChL8DqOD4STAw6XhWId+rqMfaJu+IK/FbyAxjZuZmcud2FcfoxA
QjSBlsClwV8EFh1lyONFkTyfkVB0Sj8vwBBHqlne1WUUX1DjXZ+Kt1Xoz6AyCruOhzxeBcxHOHEA
S79GbPmGkQQdmgzcWdqOygdPBUvpqLKRYMOVpQ5avcWwN7VpdHggC1TcdsBYFtLx3O/O784TD6Sj
xEEoXloZqrNaJUEPyZ6jovKHQi9JktqZ8UPoigjlqZo49DH59qWkW648IJq0NcBoL6Hgr6sPoEiA
VBxGR4Mq0BwyjegGbf54U3RDdn/+ydZRZVmKPB0MOKUrJfLqyYDMMrAzrcnHTqG5N4OsOagM9y6k
0qdWoW+6WIoKk2brKv9SIHGEdt5OPoKkyl4OceMrdfHzw49iqnSZNCR7lu74csj/emutZLO5SjL4
zO7mHVpP9BWSOOr+nF/mXazgbSGAZKIqoenUdqs3VjrjWAstA2TGnnwAkRrc6gh83lUTTSYsDafX
8+ut0uNlM0A6NMkAuKdxyl4fJjOrAAuUo2+BwnoCGqHsNAMrsyRH7rN2h3QrKwBbThJYV9KIywuf
7v3WRy6C5gbe4LRr6MMfv9WUeIkSWj8gXBgrO8gYSsxMBFHLrAYvdP5RT2wTe5HvoVfoIpP+rhM/
qXkGK2DwQ9ibgLcyV9+4AMUu2fCceqaFvY+clcruXxPcAhrTSWK4kz9OokAETbFb3ylaQF8li5VX
559qbWCIFr3g7cHoXW5VmterHdPGnYxtI1PAqAyGs48yq3YeVSUsvyJMrtzPc5G33xHic56HwHE+
FU1pODum6wNYyI6e3IXovKLecwkwgViclfCHoHNJC+n4k4ajlYhkUFU/5D30AKrH3j0oNrq3e32O
FrVQOTH3iXWS3i3hXdXoo1p9BcpLr+xDGoyy2NOHxx0lV+YkwwlKKl+1MJ4edexZku359/fuACwD
Ey5ohgzc0u9e3wjoC77OPPnwHe1fRYBl0SbS4ZRFWP/eDDrmM27utHedvThQq9NwIRqvU6LldSH1
vug98PWwyzl+XbbsKhM+1uRPBjgxvXBB/Q89NhMwll5Agca3Bc9+YdO826IsSucG22G0mByCzfGi
czejPVwokx/HSf8jdfsM5kvaloHXM+a8NAI7uRqWJCggMRjEX+d4tWpIRwR+zckv+rjHxYORLWyn
Gj5mpKsXtt+p17lIW5BpcfTonx+vxbEPhg6ROj+TCjw1Si7C9BR3vlviiFKivrobbTsUF9KtlebA
v3Y9kUXj/sbhR1tLTUWaETGKHicfBb/Gq+co6w46wrWPRuwMIKshXGVTv68qO/2mhkP1IEYLZQID
GvkihZyNfXynUbYg9pWF8tIE492twvcmDUTPyFRpnK3fihLbSoYAnIpWKu6QUdFOz1kXKgM0Ntnc
ILl9qXI59RnAf9l4IwO6pm9x/BkCO0EYeshV38ysDOh94d7VIHa/VKIOd11jiEM5WMqFoeTJRQmE
NDfpXZNvHC+qwrtUzEif/TobMgt4hoCT1ev1Zz1uok+RoS6YwaqEink+hJzY3zQvYDIvOT5N2tW0
a6x1iioZq348uJB2sFRslV0W9M4vi4/77fxiJx7SICcV5mJcSaawurCV0Q1AiNgTKnuqwi6SGbTT
2OrugRIUO35HBw+oaz+ayC33GBkjMvMmho5rtQWrN0q0sK3ZV+mLVl6D2FK9UYfEDnfnH+/dJf22
ENF4eZGLOe3xN3SiyDAyOso+0KRuS0GV+tmofkwN4+20EiOIREstSga8SubA4tqjJksNUERT9lsT
FL661Wyowxe2xrrLu9yGzCVpp8Fdg1G/PnmFlblKkCqaXzeqOu7mZurqbeUKcAZGuLw+jT7wc4sB
p7MdZtTavKrR23CjRHh0bSRS+TZCJWYa+7jMwE75+NsmQ7dtQjMNMWv1HgI3KKoYypfPsLFytyip
mu3eEtF8qb1w6oj8vdDqs1KrQis1WMgEXRx6c1ErUBjHOsMVtEas+vxjvSv3CXGC69riOl/gKKsD
WdeyK4e0IPooio0Gt6F8sxKpX7XjmH/OzdZ+iBvEb93cMC758p1IJ5BYAYCpM7DD+3H1oKhZYMRu
EwsmVKieTWeGJ93U7viJewEkfiZd9RZ97OmaaV+1mfqsuuTLcOIEUd7x7KAmqFPWhYqtl13tWq3q
QzDOEOJX23ZASbmt3A8JVb0dInY29eeClVgE9o6PajFlMwbA0vbV0MTqKMOooJ1kfqHdduLqokIh
Q+JuRSVkrXrWGt0gXUQc/MBULHr3+TBibYL++CuBCPNTPO/Fy/ntc2KzIsMHdpyTIRigrR5MT8uo
AnBoA8cY7G0T2u3OmCb1mhIwuFD/nHg67IfZ/mTK1OTre5LMyNEyqQna0FL+yOEOPRpuoPRbFzEH
GLmlDV3v/NOt50FLSHIpGhZ9F5e27Lrva5YNTCctFH6uzzVeudOsI1sNdeux0aL6Zh6K6lMI2eWP
kMaQw9+Otaeyz6zyQuYNRZ4dctSWW/R0lnYjeQIj9HWxSxPezNU5sfxedm6ySUeykb3UZP2kqKGw
7jW1MYqDA6g3OcSdu1iFjLr5KkNgAHs9lbAgp77oEXWOnfQrePkaBig3SHkF9hGlapk1kbPrE0N+
LZCYQds4RrNqG/YiQVK+mIPPpa5l3zQlzu/VaGzrF2NOG8N3U218yC17QD27NUxri4Jybh2gAwSg
kbPEMNAsUMRwE6W1dND7aMSwgQduJxvTybVfTdPLPySgdXkLtgz162zQ06+1EoEwdXNp27s4a8tP
ZtcLmKTQNlHrb1u735W6FK+96wzTJlYDCWG/0Hglw6S4L4ux4rgxxZiCxTd7xdmPnIxho/TJ2Cyi
GMED86G+/JQYDiY1ttG7WOTRgzP3RlKDZxIUgZqX186CaSzE+EOTkSIfkrhr7vrBhBpgRWbzI6lI
0FFL1JR/WuQmnCuEIIYJoLE5fZV91T0DsQZjbcDmezbiRPk9gf1+hZYh6gNK6sOThes7YMwxqXCn
C3R32gYplR1p+GgaTxmY6HDbY23w1CASgAvELN1HCVBdg1IXBq8oMIy21ydBdY+Ccm/7PFP/pew6
M3hAjYPbw7QStYbS2+T3XaFV2JrQz1pQ7oPS7AazyH8MKiOJg4GOx5dxwM5jF9RD90tATwn9jj8j
9XKtBd1uBqr56oTawPPUVVHcRLlUC0QuRuxlwEYxErFEp8de0PGD9m0ewnKJYRFnT+o8lJ2XF7Wm
008ekQ5wMmT/r5Q8mZA40NVBh63dY1kS5pHup01VqodRd8sAR/q8NbZhPYAhXuDDr6UZmq4HQ3mw
N3jM9Pm1g1DBPzCkx1dSyPlqslMnQTNDx1nF1OvG2Degx3+GmK/8FCC3NaivXaZuoLMoxa6cHETG
QtUCsNpmzVNFGkEW0an8DPZZuHNUOaieCWwbYQAV5Op2yCDl70IuyT//p0/HYWzB3nF9tssfPdH9
hDATV5dE5E7c02+olgWDSQdDLP/+r55aYlRurQSt8MVgNJHXqFmd7tJxjF6acBw6LzSbwm8w0iCn
7WVwqfQ/FX4Q5130lICBkgweL58bSlCActZ9SZi8b5hYbPMsiy6EuRMJO1Xv8nyUh4xxVg85Tp00
SiPXfR2VBVxPyA8WVX48RmdP5QbNNp2R2T8je2rLP+dD/anbheuZuRiG0MstevyAoivDJVXQ/SlL
ajRXYnM6tIY6fzIrxz4s9OHz671/VAs4yBtijWoTvOvxekEVYLgEVxXydy7hTPeKGm9gfFbdjZLO
puUprTmP+whd/0s9hvdbCS9kemDAvkArvZvnMnTS4lqB51dNYeLuSmkbP7GCUJNNrUJNQ/LPLrpd
h5QXnq5R5F6qPU+04WjcMqpbihZqs3XhIqfIEpOV5FeYbESh3wNDrzdFXJQ1VHTy7J2kpEMXRInB
rjIHqJR9LxojJ/6r8guOacUlfPP7NIZRHj0t0AKkwGyD46+RKjEMOKwHruqmZQ7tto17M7Waed03
sfPP+S//fqexFmcZ7ToVhNo7I7IQX59SXUiQDgSPyEB8w9H07i4SA+awTh9tzq/3fqdRswAZ4JXT
uQZQePxsfR8LBz6F42O9mR5ABDke/gr5nZFM2iFuU82bIMtdOMknXujSILRRE0N36V3pjdcS2AzT
cH0id3bPRY53zGTNu7DDzeH8870PTTZCbKSfjE3QmV0PTiCeWbY0W9cvzUrfKzDwrmUyXZqan/hq
eGlyamjXMsle519aMFMsVB2gHDVRuEIC5XMbDf0uHtSBU6pFF7oIus5nOU74yOSZpzEb5KjQjT/+
bAlUo2GkaqM3rEPfNiKH8Ec/w6hvxqE2nsq6GKyrQaZtDo8JMuIhQeDroR0a+xERgNLwnGFktJjA
WXwOEDwKt1pr5NkdUi6whAIjnpGSqEz5lKiyD+7tYhLQjyacSENSof35j3RiPwAEoNpjdIco8Hqa
HU86qaUpA39U9cVBSQvqaLcAYG1vCoG8fnz7QaoA4gCfFR3odSWkICJSwYII/KrukLZwiiJXdnSN
m2eR5YjQnH+4EzsQwBGBCHVNwNzrsUKN3YBiR1rgy7wlvQx763tn5c0FrNHpVQRXBX7oGKsu5fRf
GYCLIhzIqQnku6VEJCOpkXRf1BF6yYWFTtwPDgKKTFe5J5aAeLxQaou+tkQV+GikQXUmXdbJ/mCZ
Nm2Xm14Db22HzjRWktOMr835d3lqoyztAMpXtj2I/+PFcas0lL7VA1/Fo+qZyl/qL2liwNpSGlE9
f3wxWoOUVtSwAMZWzY+wdcLBHXvFVxqpeH2duAmEs1q96jX0kM+vdSKAsPHp7zLnJct4B7sZZ9yC
tEnxQ2TIMFSQEiUYfdjLZvo5cTwuRMUTUZ9hBbhPOmkMfNdR0VSlHN1cU3xG49GDjl/a1pqt7LZN
swIh7l65arTcurBzlo+zilksyqmFI2Swf1YfT/aIaXF3K75eoQvhhTmc301aay38SasdweHlg+V6
RlwM/yh6AFm2bSfx4da2TaMF9B9PTW9p3UZEq8PKTatTfBqXueZHGGNqmz40h2FvZP0EC95FLmzj
BFPz+fwnPnVCYXWJf3WTwM4c712OYtR3ba74WT1bNzn+RpuQcvbC851aZeHAMP8iXaVlerwKumx4
TzklXxYbQdtD9EMxMKJ0MYw7/zindiySoCRojL4ZUKwex4KmmJpBxOPYdJMSVyKyGPe/REjPtYFo
/V+cfI6FuWRFzJ7Xy0k3TrLKcFwQMa3YQlRtGT9JCx9nPDfPP9mJw8EMfZm9Aktjq6wmX44JDlXv
ssDvYOS7m8Xc8kmNED3apnmXg0gVFY+HSY/78SBAPEVwm9wX0ed3QaBk68uZZ+wCKX3ashlenbP1
Jevpz9Bs/aAbD/2r5V1y32LcqMMuWu0VM6OpvhSTfqYhL6gHGiaZiAvSfISQf/6dntiWDFkIoyoI
e5qcq7PPKL8wtKx2/Sox43tozdF1Z/XJ4fwqJ66HJQXjwYAusvdXD4TMnzaUZPJ+mGbjjdMmEqlp
LfzthuYlDpimv49mb4YmCGa7oPfXF66eVY02ZInrJ0htXgn6K/tx0pOl+LZCPFrRzcxkUMBW70Dp
tZBgK8t1vjXGHB4CDB8v9D9PXMsuk0kC2hsDbt1qzWhs5M243P9tlTIoRJoQty6ISCF9tE2MidQu
biwyPi60evvx146qFYdyOS/vRsUx8DG7y1mbWUuT3A7WCBzKKQSoXEsZkdn7L5ajRiXsEMDfFeNo
yVRdYZhkiwpGFpE1wjNkSwyPQzWhk39+sRNhDpV3snr+Ljgoq3RnwKsRfjufebaBUmvjqKAMCTk4
AHyB/5l6ySz+RFOZzJTJIA1dKH90GI8DOH5/Q1aY0vVx35Wzl0vdyDcd9mbzbkJYQdlbJaKFN7T5
2/SQh21fIrVqoDjk5uOUXThQb8X26s7mp9CLwJqHQnEdIhLUEETiiMBvkyEXG5cmTH3dlHkZPTRl
Q7s1yhIn2AWz0o9bbKDTmz5Pxt/WZHUvEXbJEgZ2BmUbA81E417Aavagys6+nmirD16HOEqw+/gX
W7KLt9b8Mpk8foFFEIejigiL7yZN8xtVufi7mqbld/By2bQtkt7UL+z/92ePUoxJ+VJUUNKuQ4HN
OUdwOHcABcxDfRBtr30PzKBWt6ArMrlrq7hJt4ByxOe5bd1LfPH3sRW6HiOyxTVnqXNX91WHPos7
B6lDXmU07galmMTepyMAvwv30+mFBGBHYDYEm9VCEcjfToaO7ddh6BwURA+uOinGCyfufRDncbgl
AKzRbGHPHX+/FnkPKy1bVkmjbK/NvdjmTRHtwSVeojmefKCFYe8ucESAj8dLRVPZReCUbT8LANG4
8AP8Sscs5vyGPPlApBE0DunqkJUdrwLIVp3bybIxhmuKbetq+Hz2qnFlK6hR/xdLUUrTjMSk6x0A
dqFnxmM10OonVGycQp12lRuNm3kqtf/mqd5k4YXD9bfe9EVOgg3p1vbnaPymARYCiD20ByethgtX
2/sQvCCscPAjZ2Yau07ZYxOU4WyNNsCuUl7FWoFdaZ4Om9FFiCsFJ/3hAMIMjeIIAKwBnGzdWwki
Q0eRkPNUlJZ6XapBirX13O4KA313zRouhfwTz8duNzhUDkL7wEeP90exCHzpiSR82In62DHqfqJu
q9vbIO/NVzUoE/1CJXZiR8KBALwJYG8hRK2OWDjIJu2UyvEjpUM4B7cojwm+vZ2q/+XsPJYjN5Iw
/ESIgDdXtAM4JMdoOEYXhKQZwXuPp9+veFk2GtEIKlarw87GVKNMVlbmb+ZqJzZuDcXCkRyQaio3
cC6rKzvwY5rtLcViP0RG1x5pAU0IqRTDzlAbp5mqIQdZpEAiBbyex9SpNbPj0vG0gSpt17TpcWqk
cWffb63Wm1Fe7+83hRYMnsDxzq3tARIDfOmoMz2/efiKb0DnTblp/ofdyKanIm4R2kl6rr9qJH2b
6eayVqUQtSlK5/NsTrOLUCjqKnqC7Nq7YwjlFfgdDhuDctIqKEo28mGhVNqeNQThyWqd/mwCyKPL
hQ3N/aHEilxnF0LkhHofdzVVYGc1VG8kLQlBwVw2snroKhpTqc6OTPMlPSCCKXsVytUuegcKir6N
+uv+8Bs5POMDT6AKAriOfsv13HblkkYaylLeaCV65aHSmP526gVpzjS2reyQq2ZbfpprNBAvdqNa
NQmQ1v6Rm2r7UFEio9uM+ly+Mysb6QSxAIQnPBchDLKOB82c9M2kWdSdjLlCZq9UnhAXt/7q+7od
D7Sd0cSxtaH/V6kNWsD3J0XfWBO6XBBdKLHBJFztt1xAo2uHhNdsMHCfMjM+QCOW/PujbIUFNheO
MvB4wIesU4nQ0qdYou2ACNX83PRFckqG2T7aU/XP/ZE2EmpBzuamemUs8V5YLTJHaqHAY3tAHoaP
YwFY46DQ5zAPE8pyP/WiTUo3dsLRl2Ue244yCnmid4rkCJAPP4OrUmC5eVDcZGlajJ5QOTseanDp
c59WyOnNxbuh+WIULhO6Vai88CK8/tjG1FMkNRXHC4okRp+d6ggo7NlGl/T+tIpZWx1dAUyHYkGX
QZSbrgeK8lDgKsLAg2RQBseslbT62GRN+i1Duix+GJFAftIUxP529udG/FV53fN18DhvOx9zQ+e9
KDP2Z5Yqjx2z/TAh0fekh013KGbbvNz/0M39I/CGQPuYVfrO119qlSo5YqpQJdG14WdqB9WT2eLH
GWj0DqIxmE5GTI4K3dW5tGmSn0el2+tAbn007QP2D/IAOsZj179h0jsE22K6WH1jpD+npGydi2nl
Qlm7wNbuxP+wpDsXz8YRJQVHLoGGO/fq+uKh7DFqucNFZ3dWf2iWKHa10qnOSTPv+ZZvDcVYlG5E
GCZLvv48zZj7ojci7jiADC9Z7Oi/W4Kz4aLHikXI/QXdCK9gVf8/mAiAby5wWUZ1zZh5xZhIlOqI
2jXpz37JWn8CPoYy7BIqnwB72JaLEF82efdH3wivKs8NtiWoblrsq2ik0nvUnVmyPfzByudYT8dH
mALqTsq8NaG8oUSgUUVRRvz5229MySeqfia8zkZz0rU4PEyzqZ8idIx3pnPrg6iU0kIGKHrLmkFk
bVmQvLS9AJUpPw2W+GgXSOK9f9qAYIrXtWjk3oACugSOXZGaXpTl0WVJ8/K4xPWeO9gG5QZrMNqC
pMV4QlE+v543CthTtZi56ZV1VsG1U9ovM3YmKDMiIi7rqXmogjm6VOoUH9sqkJGplq1HwGM0LfVe
OsrSqOBVUzfPOdL7boC6787KbsVd6oT0fXmDoz2y+oUo0rG0EbRXJ8ELWC7zDCmKk1xE8mkS4n73
p30z+L0dbnVY4FLmsRyGplcNg/JX0OnaL47qkJ/7shlxkGr01EuqqPwKUUCvHgDPDPrJCRCH3mk3
bO1o2EUEM9EkJiu6XplSRxm4MgcMQLGp/4GganwAvxV+xLszOt3/6K0dbZOU0qYSbI91NGLlEd21
Zwtap6QdQJUsxzAC83h/lK2QTqHfoVBFAf4mzQZGPca4YxHzEDn0o9ZWjxpgLcocZfGp1odoZwI3
No7GBsDjkYeEcoPrgfRWdZUTmKT1S/8hGJBjQL1demYGUFk2jAL8avsfAjutb43UmpIONbJVC1VN
nSC0JQbVuixw0Y9Xj+MoGZ7aG/EOiHpjPuEgAJwRvRMO73qnYvaFnEbEqqExezAVHTHXqgxxzm7T
AyS+7nh//TY25NV4qxCbyf2SDElieaGJYVgTq+qzVbYTL4Q62bkzNoeim6FRO2Iu13u/mqysB29r
enmF9VQI5PXjWEvjS2numf1tTSKXvWDnghInO78+ZTibtTXArtAfy3hwg3isT01rdx+W0U4OCfDr
neRKnNpVFqkBX4F1ifyDoJNejzfEuaQtWhf6WmNZmd8FQ/GSFIpSHtJSG/+0zQlrbipCdujS5lc/
dOmQ+PfXceO0U9oAnSG8DYktqwu5iyaZ+9cO/b7CLMYQvgzcQfXOad9IOghdsJERCBFYkNVuMdQs
zupaC0kyOkyUq2h4whrIerIa03wMUW51jsxQF6JZ6IRf7n/hWlBIPD1Es4R8nYyAkpxY9TfZQMd7
PpemIvIjtFZrMgFw13SDclt/7NsRiLFSl9QHp4rXJGoxbRQ8GNlApxP1dqyA1KDXL81k6stZ6D1g
WGAnVn8ZJdtOkf2vGpQYFIFUtka93qMQbE2cAaeGuRP/Xfeze1DkWmU4ACMo40boH0nWOeij6FMW
L92DIwNWstNWPllzvmfevnXsuAToNAlg1003MbDKILO7SfLkXB6P6LiplyA3JqSyp3FnE26dA0BC
QomBLOr2jcGhk/NiiX0kyFPnUoP4WA4gnbPuTzPQ1D/tQVN+TpIOAiWOdPsxVXgB7fBntz4XFTJV
vOdo9qw7XRpmIw0WRpFvK1N8cnASPeFe9E87R8tO6Ny4ikAN8JTBulwwDFenPkFrX9bnGGCNU/Um
zkYhNKm4xyEHkynAke5g4jRzioGa7zlKbwQ46j08oKhuCAjYamh1pC6qDa3kadSvUYoe7KR2m6Hk
zV/yZ19aPerrnZtpY2J1gqqAtAp2xrrWMSH7XTlJKnlgpF+yuite5Cx/yfEx2FnBrXllNkkAwRIh
BbAKZZll9Nh0loGHfdsUubKwAVngcj7UozUIiyUbb6bJKvO9N/nWF8Jm5BnActJ5WF0bs6x0CPOO
NJ8xDrWPiEIXiEMjVKy51tQsOynwRkgAK8jqaUJI9EZhx8I+jquEdnMzVWp4cToLOiqC73bnlYnR
lCh72ebvyMrCPwopbOf3h3JBxWWieRdDSVxtoRSHP46rHQDQUKUXBR/r8hhaLer5LWnG9NjD5C09
jDXKxq+XcZC+3Q/nG7FCKOBQvafnzhlalc6QOSqVuUkiH08na/gFn6KLHkr233Bc1BHiQ4UDBi5d
VooeF6arTeUq2P39h8K+gPuDITFlGnXrQwwQrp7TCjiTNLXhh8zuhW1sD1UIP9udA7TBCbcRfCb+
kzCzs9fP2bKws3SRLMlralMKn5xKC+Uz8iVYLWLZofulVVYQELF/QBshMuW8/e7kYYKBkxpm1rnG
9Ce5WPAlH4xJkvoPoyTNz1NPf2dna24dBFaG0MaFe/tKMfKxwh8mlEBTjz0GalUa/ikNQ6MfghQH
y53X2VYwYxPSeiaYshirY5enARpaKQDFCCsMTzLqEj16O1o0P9Sq8K+Y8zOf72++jWyJGxGwuMrb
k5rQKsSQ46B3IOyz9FnJz21lledlNNXT/VFe9WVXeSGJivnqzwwwfY2ZTW2c/ErbIGNpuij/VYep
En9oDQUb10ZdUvytNDV0HubOwXurxzZZ8vEhMGC3AN5K/FDVsuR7retRgnOohghvUAz9czTGCCd3
2lAZh3lJkPbHN7ifH9TEqpovMa9187dEFta5Y17hFLFAgdjTadmgN8Dw5NCA0qUbfHN8R7yEUgCu
sS85meb4irlYE2UEoC5uPePm9tQnctUc1ABFlUO/tMxwbuitesamNnuunBTq2/3Z3lpTakWcZaRR
eaaJTf0mPTQVqZVHzYx9xQoqH3+p6hBlwPnuj7JxNMhrwCeDWaeXtS5c1LVqD41px35uGckDhhP1
p7TDz9KKC+Xn/aE2Pwh4A/+YBIz1dbTgBxw3eLD5ahhOlwngxUGBfrgzbRu3rfi7OebQZcgQV3EY
H23Mf3nH+l0Prluymhpv0wYwQVnBF6t0tXsKlai6/JdvYxLR0eL9uX4LZsugFXXHAVRxncWCbtal
5FjWdrYzhxuXLNhOwS1AdQJKg/jzN5siGO22NMMs8dMw4knEN1KkjC1VqzBSLoLp4gR2XD1T9R9e
UF1J3g+I5r3DBwqhZmSn1oEmrJdq0lP0WvS54VnmqPqhzuvquWjkwCtw2fTuz+tGLOVT0RqCJEJx
ZH2ro/mAtbjuRH6OLv55ARaMIQ8C2PEczd/lKdkTTtgYT2i6U8pEBx3tsNXuAdVlQULAripP2+qE
4y1WFjhsX1Bumjy5Lv7DzYSuMHReG3zpbVvPwg02o3UR+vPQgAfpsuqMm5t6hj66R07ZOOkMxQ2o
AzBAu251LRG6kzHCN9dvzdgBKGeqH2q5UvwKPTH//qptDkW5lq1KOfTmJYGaqpKVKq/DYYRtuiRt
9iGoQ/sB9f9xh3KzcdzR3KQmKHQHacqubr6lxI136NPIX9AALj5gAak1bsWDUDviIA3DeI6SBF+K
vFui7/e/cgOFR5cNXBlNWXK+m82JX2etGnSn/XJB6+kCiAQi52Q75S/hS/ohnUg8z/1SB9qRpvmM
EDDYN/NsmXGUHcyk7+eDpFX696EVHOy6763H3uR/OJlGEj+HsqFH3+7/5K2FAWKPTwKHSsDTrsNH
CjcJVMvgeGNthIcQ4p5HFSh74OWzJy24VaOmwIFOlmjh37KHsDTFxFFdHAFjVp/jptZJhDGMHNSw
xLwuik5j3k4nrGniY91E8qHu4j1x5I1wifoJXXNSP26EdbhqWzy7E7kRfddq+Lcsp+EBjQz9GCBm
epj1ePxiG/nvIKmHnb2xcdfx2qM+AWaUJ9+6rbxERolWLg3fdAg6bHA185M1jXuqI1tICTIW3Jh0
5M5vKVPTXPXahGkAGCw9LSDZS3pwnOOuj85qrjU/gcEk37tcGr4b3cD/AaPJgrdmVJblWVqi1LxY
3eLsWS5sBFGKdlDQFfR0mH/xVHpzSWVK1uLDy95qmyZ9iq1w+dd0wgVJJHyoqjmoftzf1RurDAyN
iWaF0XO+wQuOVoj0C72usaHv4pj/Wkr8MWrMpzo0vzeK9ldZAFe5P+ZG3BHEU4t7GEzwzWu3HSEF
NBj6ekuolT8xnsX1DMvdE75dlGmX6pecmvpOrNs4vRxdHhYcXEHJW82rqeVRR+oL2cJJflJp6nBO
L+g1N0tzvP914m9aJfqkggLMTXObVsHqGjQbw0QoWqexHWMVd5A6Fdml1kzwYqhrTptbmp0xHPFE
rnHSWtrg4OAw+n44HHk4s8uS0j5bB6uyyaQhrikoKBVmJK6VyuZzaxkBxCCzwzb+/idvTS7SVqLJ
SM35JhE22glIq06xZIx7jHfxRvvWGFFyiLVhz1ZjbygRPN6cD+yeh3DKh8CL26S41L30U6uS8Twr
6Xi+/1FbJ5GCDmQ5xI/gOK5uxxxtCDUJejgz+ST5lRrJj0tDcLDnEkOuqdUv98fb/DJybvamgLmu
07VK0yimZXXgaXKKCB4Cz3J/Utsu/60pi7qH0Nw6g7yNeLHRGLntncWFXMttZ8L1MI02dLspzpNn
B6xIelTnuaLAkqhK5CI+Ee+1pLc+lDQccDJBXrQjr5fQ0SYTq0WJ428nw0n4SDwXZS4ftFKvT++f
Uyp4tJUtQF43mCxpis3ZjuA91SU2vT191kOrh7Kn9PZeBXjrq8AHUyEBFwpaaXXsu2iQKwDqlpeW
Y/YplxVMe6vZOuACj8fz/c/aCjEkTrQFRbv1JtMeLadIF0wbvUrvrU81igl+H+jyZ6D5iAYo3dg+
8cxqfYil48+R1sze+3rr1gBLaQjhY5HErXKhUE+lZcwNHoZREMi+WgdFf14om/yWszD4t0bTGpvg
MdO+ky1ke3i+ral2XnUrKOzzC9YbiB4ebQfH8qx8xhQ5N6dzZbe4AoAh/35/pjeHspF5IhkBbrdu
clm4McYGDV+v7Ifg3CTacqyHOH2Q8ZDd2atb8YbWucnzgn/flL40deZtJTFU69jLY2VqKMUAcjtE
dTK5Q9rsbdiNTcTkCTANOLDb5khoJEUfL7btCfRvC/bLWF5qjGEbKlFl+HM2Um4vjKENZGbs8mFW
2/j3/cndSPQAJXAlE2UF82l1ZOawaxatBDikVoZ1aNouOw7o5+/M68YS0iukTwnCArrTut2m2cgg
qhFw7X6yrfOINyUsAnW6JE2654v0mpqu7n7SdrTBoA9sSE9Eud2XRu843tDL6eAZY5xqhdvR2/gb
0bDR+a5UWYAXRN9nze9Q6ozHZdLjZ6UKtOrboiPGc9KHyhqfR/SKpvPY1XP2TRoHq/HTbraw3B3K
MH/KlSjH/py+iwshaHk2h7aXDvOIG/zjUCnyHzSAu+YkIR3eX5Y5mH85SYXORhy0qnZWx7k+9mBC
i8M4d1HslxkWAqLsrCDlBMU4epjHwG2czPmhWOM8fUaYz8FzWYt1xSviNvtDWVo8K1pI48NRbZ3y
31bvM0DOVVthJZoXKhp3Ztz9JZW1GqCS1rOV7LqNvpipPU9uZeKH7WfdUA/0GfAbBfPn4JYh90kH
AAkzrvGk5JWx4Jht68+JMyfpdzTyNHlnb2ycObh9PLY5BWzA9fGem2FJenHmqGpJh3FMKl/SEoSw
CmPxB7Uw358oMZ4AOiFqdKsSEpOCBsYIPRVvMOtzib/HQ1cBvBpkZ+dsbe16YiAUKnC6qBuIP3+T
J3UDCi8ozYZ+ZOhpebb6IgwPShra7VmNk2IPgbiRTnDzCfsGaFs0W9dHuQbswNtZ8nqAQWeux/Cr
MU+tmyDffEx03P6oHI871+DmN/K3CjFZsE3rk12bDY4wMuz7Yhhbn8ULntHQMj9CdO5O90PVVrCE
f45ALppQNOpWF15rTfo8tg19CQArAx0hNaRoYTSxiWpPk9hHLcON7xBnsv4A3QoxtiSytNq7/yu2
PhjckWi5Qjm+ufehpucQJagWVtEYvoCWxapxaexvuYR76/2hXi/RdShjl1I7BzELNnn1xXncWFqH
urbXkAjOf/ROUf5JP9Sq3CqL9eicZcs4n3s1KLIPSywljyFWxLWb9Kn5I0WP/znPKqfztcyQiiOi
aSbdWwNEExQkSU8+x6GJ0SR+XVbsSlHfvNRZkdqHse1k1Me6VMoPWNHHf4HdSL6RqhbSGTK28oDP
EfbmIwInH5owwDz8/mdvzLAQm3eEVQWwzPU+nqjJSXhXSqje5C9pqjmXajaRYJYnbWctNy4/ocHB
OEhtcwWLE3V1QBPVQbCBE5NiAIsLNrG3rOKdZdyqJFFqptVIY4ZosO5RlFWlO02us4yxPj3WpYYs
hiG0vB2FKU4KXf+7got/msz0xzhgCBz2yu/7c7oRZPkJVJEA7W6oxSg9hczCkTimqAF4kp5mo1vG
1XICKKSclbQId0ADm4tICUlc9rpAX19PbbuY6Zi1KI+kwNvdIhiyg+5I8aWXuHvvf9vmKpIDE/Ze
62SrU1Ivk5YYvSZ5BoY/Hupeszc6jbEDdNwahYe1AHQJVdV1USgualxixkDy2lCfsWkBGK92YHjv
f8vmXhEgOYRUKamTwFzPW2lLsT3NFPDloLF8B0qsV0ya/nEwqXwbzrT8S89aNl19cMxHLTeW6AgC
zPx8/2dsXCUIqtiI4RHRqWGsrpLJGXPchWLK+ukUeTMs08PQN8mJ1BTlZ2fqL7QN9+T+tgYVWCXg
B2DLYWNcf3pNZyrXw5EudxSivS5LwYOmtMVThoon5glF/UXt6+58/0s3LhVUY9igBAJh6rEKAU1b
x+Y0IWwSRnH1TUGc9BR2NSDFRYuPk9TkHyaI6odo4uZUiv/CwBB4E0yxeODcVm1kNKqq0Kg5lzQ5
n4quKo6KU/0ObCqNgnT77qNCXQNwBzh0mHg37a9E6ZRKVdvAixZL/WppcyTorvPO2b95mQoWhBBw
EUBn/hFH6U1YndW6qzu6Gp5TtfbnZmiqj72jtsc+663nOtcsSHgVoETwS+9+aDA0pBKh5Ug5mZz+
emjs0oIEP4fem4aol93FjOo/22BZZtcqjGCPIn97WoV0OI9vWlK0a2lLXA8Xzra+QLLFDWYgj0aU
oJQylDiTJfw4WFNtHpWKQuhhKap0hm9YZaqbqWNBTm0YSbKDZ9mYdh7IDj1LTo8Q6rn+MUnSmXKY
FAPfXiAtmwLcz08hs/E9qXv7hy3XvX4OW80aaSoZPCbun6SN4akoiwuG9IjbdBWG+wU11ZEOv0fa
oh3KjsKS2y1m6xZpPDy2BajOKsusB7XPv79/ZIjO4mXJXX7TrHBwTKLI0oxcAEGDRkmVfZALvZ5c
PS/Gi7KE9oemqfsj0OrAvz/0q1vKVYqG3hPYRhJuWkSkK6sdgEIZHiCOMXrJYg0PadPp6XEuAvWo
DtFymZRWeqySXvvpzP1A1yhuz4msBW5ttovoYTYuanjRP31Q7Kn+3ERTIUTFhc+/QA6ZmsgI3hzC
UoMYHSXq4PWjZH7Df9hBgWuxLnAQlq+NE2kvvZ6NL/en4ybNoPiG4TsFBUakArfaAxXgmtBo1d6r
skqWT8hbZl5rRfHH0Sml5gxZUd+zrLu5l0W9T0fgjI6N4POvdz167moSVoPnFLx7DTWeTzJl8NP9
D9scBewQYhhcFjdQsa5t9CII2sFrmt74G73/6iPlBe0/jMIbjVsIvIDokVyvWa1ndtHEFC2a0TYQ
a55KLHmcvU7B1rfQsLdkULLIR6xhb+1s6NU8jIOnd9J8qJo5wjkt2tV4EaF2dTLoZ2NdBaBLIZdf
ZTJVTaXCRGvA00fLvvRqGTbHIjCVT0lYG/GxAhzvuBRAjOclLstP+HyW9hH1K2wV5iqz966+m60J
ewMcCSrmJDR0FET4enseLDj8llIvQpwgVV2toOqCALlcRq7plKpE43uaf71z14gxKa/hHAfN86bJ
1lVlNLQAwDyJ9PRTr3ftc14F486u2fwyyLIwYbjXuZCuvwwLSsNAb3UhhUG2t9Sxb0z6uP5C+1a9
KHHk7FH5byI9/XCOGn01kjSyptUpDyc0uFn12VsyPTk5wNkeraJJ/pi0qHInJbQuqlLWXtjF4Xs7
iGJkegn8hzuGWvL1p5oxzSBQILInSXV11nMt/qzP9BJMR+r2Aov4u672rxiL+4zVE6DY9ePQ1uBq
dpW0eECb9VMTOPNj15jRH2Oj53tsx9tEgsFQvYNnRPJLBrOK1hMdQmTnsMYZM6n+ro1q9IF81I7P
+dgMjjvoaJC5XWt0/4yhoz/bgzN9TBIqgjs5xE1soE0j1L6IDdC5aNlcT7AddtWA7cniqbVafIKs
0Z1BgqEV/d6DoSBrxAtfhbWqwFy5HmbIu9JILLYsGyxI3LBG+eLgKOG09/be+p63A61uh1RRc6nO
tMVTckn/kDRDfcrT7N2oK2btzSivuNM3sQV/UfLDZF48yMatGxXD8rnSk38CdRmO6M9PO5nWzdUu
hsM/S3B+BKtUfPSb4ZoFqccImQgPPazlVGKY4se6Pl3GZKndQmgAjTlF4f+wZG8GXc1kUcyKsejD
4tnGpFxQHsofwnpUd/bf7aFTKJAIOBQFYTbhKrSkWOvo5sI5wON6/hSpc33qrARXZqgOO0Pdbg0S
diQ6oGIiI3Mjhi5JSdS1+qB5hZRGRz0CwaP37R717faDxCjiSFNxhmO8iliiYgnmEK1+nKrrgzpn
42HUpuqPuKf6fn+Fbu8BACtsDBgEQEdvnrKJrmZBGsuaN0Oddm1cnU/z0tqnLs/j4wga9/v98W63
obDAJPEWnAkYTer1NuzY3Rlkd3xKnGy4YCZW/1mWCdq9YRXGpyTDhtsFyirvFGK2ZlT0CVAEZPWo
L10PW0IRttCJ0D2AnNERpN5wyBSa5aWkyTt7fmtGqcUIOAXTCgTreqiCl1wtY1Pm1Vla+1HXpy9h
bS6PC+4lv52Zku1OXBSH6PrOAWtG0sRtwM1zI7dsIJ4bVxHszxFLtL/QhrfqB8jeEBK0Ki9RRMaj
wLhkTY43H5V+v9DV8p/7q7oxvaKfS5ZEOkGmu7qJAnVssyouEOAKcNPtHQvjxzRQTradvFsnjZ4I
p4NNS3Z429id54guVQgtfim16AIpzjwuzM3p/gdtLCLUGA4FAFVq6WvcKBRQIx8Io2QrtUVrzkBK
ozL6I8TR6oKvBo6m9wdcBRY6sVxsaJeQY4L8oQByvWssUAAFHabMp7JiPxoBctWdHu297zZGgQLN
zQKCBIDx+rWfNT0Wpm2WwddJi2csKJvjUtp7JM/VGRffomKdRxlHhed505yz9DpNK6Cfvq4UvZv1
qXJC1OJva1CWytVntGfcECTEzgyujsHrqABieNTROqOPu8po+65TYFk0mT8acfEVX5r2YQgwbUV3
OCkdt0xrQSPuY1DjSO5on1Kbftp/+Q2wotmbgsOwhl5Kmj5PXKqZj3qz/cXQSLhwubLcOgySgxkv
zZMkObVrzkn+I9Ob6uX+JtqaeN46tPN4TPPeFH/+5o6vMlq/Q9mUPm1mFC7nUfsZWGbtkp91B1VS
iyfIYUS9d4+qQalHPoA+PSo8q627jM3UOnNd+gtks89hJ6uX2pzab6082U9Jlf6OwWD8uD/mxkZm
f9Gxt2hy3VZvlLLIuqUZCt8pa+1jXUq1G0ly5t0fZWNLAT/gAlap1YC4X9VpUGoCIFdLha9gsvyn
XSdJehrrMa08MhvUrnI1LEpcjcLEdNPSQd6kaoMm/nz/V4j5exPfxcYGx0Zpn0yfNta6tTV2ttMr
Rlb6opjwI9CHf+ZiNlwp7tWv90famtVX0CEZIoF8fUtGSrXgVpiXfh0E3dnJQuO8aFN6uT/K5vcQ
416vCkrLYtbf7NKojaNGb5bCbxOenrQgG7fUAouXivROuNPr1OHsQUkBoo9ww74eqjWMMilwQfMt
a1K/jVoGI7SXOLtPiAGLDFgtB9MPkyipjhQijfz9R4PSDJUM8LkW5fpVTEInBiRt3FX+0qfSse2H
2ceTsT+NpZ4f0e8m45k6bSfX2VhFQEiWJlNFFzr+q/kdkzLEy2so/TGUtbMW9KXrTOOeHePGKsKK
oQci+vjg51afpiHMz1s/KPxIyXQ3javqUmkqKnSSNJzub5g1T00sI2NRENF5VIvlvF7GNKN2L0uc
9raOmumiNUHduhjh5J+yEQu6cwXw/DE0m2E+DujhpI8qjD3p1MxWPeLS6xR7YoFbU4w2D6bx0OPU
G3nHKY/CflFmPn6Yin9qdewgw+MXuvNm2xyG+xOEFYW3G13TfmrTmnyn9NO6bT6HY2r5GNBKx/vT
u6rMvM4ufz2IRNEHuSHb13GmNpNTF74xOKnmFhQzzaOW94ly7sJofNDnCKXpZJCSS6kiAbmzuhsf
6eg8B6iHQ0Fiw14vroO/Wyi1S+PT+tC+SkY5PihOr+5M5dYeQn+ZhFyIT1AmXQ1Dp2HkXZI3fijp
8osjNcHHqpGti9Qo7aFKdelQ4Zx3GIalO2Pe6BzUdKq/GlKe7jwhNw4OPVoI0/QsFZ4jq5gUT32j
dlHY+KBAiufBNIrvlIlqVBTDYSfSbk0tmBNeqyAJ+Ef8lDeRNqniZVISs/Z7elqnoYA8xx56ZwtW
gJVIxoUOFKQTMr9VJIDuHEi8lFNftgrUWzN2Gl8zOgNnlOtTPlOKbz+FajC+01f4dWQyHYFNgAR8
A5bPClKhpIYYSL0y/KJ18L6hp/Y7ROqbWeT7AA9xgVCMJa9cLVjgNF1hK2kCh8zq3QLao1vM9d5Z
v92gYhi6BbBfNR6o6w2aZ2FMhhrEfjjUnPE5h4TgGk3uVM9Dmo/Bixp1i/wwjmqrnQd5iAGz50Yh
negALKntIsiRqP790LCWa3mdYdEWFYRcHijr3C6oila1ojbxi2rWJu4tmfRx1sOc3ujEhjvJeTD7
VVMulhvZifOPRvYbuPDD5ORDEMWikdWlqSs3+HG6k6m1P5UZctIZM7noa9tUaYEgUhrvMVVuDhmT
iQoEGHQIo6QYqzXT+6GI8HFKfVRgpg+JWcT+VGa4U2a5s3Pdbg5FcgGaGgmRm/glOTSJc2dJfdhI
qbe0kepOZWp58ZK93F+NrZGEFT2PX4CqN3zbMC+BsIVdwkHLTbfTms7PgklDWCGTTveHWpt6vS48
dFeecaIQRdS8Dh0DisUhBmKpT66p/ip1+mRQ1zTnRYLRNWN5nOV/1qzBn0kip8mDCevWdpWwl39C
cmuyQ930ukZvO5X6J6MajM9d1hnSycpiqzxMql38LQeBrrhDO2nfShsvVlfNctCmY6jNe1+zOXGv
lXnkSG5jv1qD5KfhnvjWiEEZGOLEreWmPgw0VnYyvq1gwRMesW4I35zlVaqCw2VUgFtOfD3GAHjp
5/gR6FZ4vr88W6NwZYNzEx5llIyuVwdAbudklpX4ZuLYxyRC9qiMZ/P4/lE4+dzNAF1u3Qvwrl0o
5vexb+SzccRuTjvDO3ynHYvYaURwsB8C7CpYO9ffEsNXiUq8LP0xVcNPk40qt2H2+fuDOKOQRwIo
B6W/bjLPkjkWWh8yijw3J3hI6RmdeG0ny9jYaPRBqIAJ0XYy1lXYaSSnpPqXEguKerZOVpi2KC9O
tl24ZoV5z842uMncmDrBJhHEVnKo9f2e5hESjN2S+MBDZq8f7AISSQYrz8Em+PukRIiCy4n2l5wl
ey8rscOuHqViaB7exmvYu1FLayPLFAWVxC+dRjs2WlhLMJ+URfMm/GuflGgavxVA3f5Fvdj6VcvG
r/t7c2t8Idls8DCH4b0+AWZgpEXROKk/FHk5n8n67Ab2cNbbvumkaYh5YN18boHf9SciFmYH2mKn
5U6CJdZzPQuIzwJaQFDwNnXOkAjVcF9J/Uge8os2tQRiHejWl05Jij+iNInVh1pv90rMG9tMo1TL
84NMkl222mYIoo+o3xrYko6GNh8Cu6gNN6b6DfYWGsP7LzgekQQaUVLi3b7O7zQLNIZRFH5Zj7Lq
Kjhjf6ntOvw1abO5l9JtzOjVYOp1NEj1oDaMJuDF3qf5B8lOwiM6/bLbJi9SIv8oA6PcOUSrUq+I
P8gD0GpBCZeQuj5EfdyNtVPpqW+gGD24aZaMX9sCtWEcqGPZFkpK+fR0f/euOcyvg9LcN0Sjn+LA
Gulatsh5Djjd+7ldL5/ReQ+RHptmD607TKTNYjwP2CYfp8RUsNUshwP4h+ZE/tj83c7FHv1la9K5
GMGl46IGJGpV52L3xFOr2iQWRsIHy0P/MDl29diHUXIMeDcBF09xOb4/CRuXmAiUpNWUbFG5XV1i
6DilhSmVqY8n+vK5KwGA1bJk/31/lK3lpRMDhVAIpJjr7B2JHhzVOxKZJbKlc4Ez9RlFgvqPBvTB
lxSb9J1Lc+tsckY4lpwXjvrqOjM70vPWkZhLjXrzsEzlyQh7LGrMfE+cf3so8nLqoFw66yaFPJkT
xhl56puNarhGPf1d6cpymB1jz2Blc6mgvQASpMN6EwKSNpakDNC+H/VJ8Shb0vgQUFvbKbduXGdC
UZQsWrDKboSVHblpe2vkoYWp/TJ8LII2nNzJiZf6FKPK3+DCHGrq0Qmm2nooojL69/5WWWt7iVOJ
bgeRAEEkcqv1q2HRW8tqF1L5tLARcwQ5LnuhhNaALy1NOv7QlNjKvhd1ia2zTVF9dGNpRn3e7Ryr
fJnjxNSPSZU07WExEr04FThpmmencpT/cXYmy3Eibds+IiKYhy1QVZIsW5Zt2bI2hCeRQCZzAsnR
f1f1v2nL9VvR76Y7ot1hCkie8R5e8x278EL4pQnkAHLAn/wncMatJ0a+nWmiq2lkpd4w3Hjl07l0
Ec4xa2F2mVzmxVFeCp/pL+jq64r1/YnGpkmD3fSvzEMufKDn3pJDDH6dWemLZIaCULucZUGvg3WM
PjiFqe6mYKu+mT6WDwO1+mt2AZcueNZKYl7wz8byRT6LQDRaQi3ltdV1Qz5XaGnOW2nextb+1WP5
ffj7qfqntHxRJFCpsxsF6Xru8F9MnvoCu461W8T1rIbu3gt34adQ+USQs/NuPzprsXRv48IO4Qqy
8bxa9b4w3vdXcxOa3Q2Onm7iOm/PK7dvda08BS6gFiYPZ7V4qW2assjmut38TG+uA5bY8UR5CJPK
a5hqxx5zGDg+Vtqq2rGybiwbBHTPEjxHaavumES1Nd4MRezN6bjJ2stVHY1srcFfRsfR2brqv8dI
BuIUFOQ/+suXT6RzWz+GxoqGjPHNYY0xUIJs4+XFPJlXLnXpZbNVpRbnsz4PqH6vJyR/tDJehR+w
Jea6aN320zx38gnuop1VjeX+L6eLWSZCIGhGkdhfHOcCXoWvSkxdV0dHedl570rHp9/Eie1m363X
pA8vfaMsPJn1E7zOrlS/39+uGlsD3sFD1ranvPKCMu8x53klMl/INOCkkaI6b6j/3E7b6JCXQxJa
V44721C7BufNpMbpA4Igzce/fy6Xbujflzq/0H/NLCGIoc4cI6M0YVeX+VajTlGHGNX/cBWYBgwF
gEwgovT7VcJw38RyZsyUchzThrn4iS3eax6gFxIaS0NAh0i/nZnMLwKorMQm8XEor4vIwxCkcawD
dPDqCK3WvVHhKE5lLO28lMS8v9/fpWOf/IPK8+FsoA36+/1pe3bhHfGF6c1U2cQnf+oW6aRJw+2u
iwqyv1/vQgXJ6BKzyLOWCMX0i1OfQAujD42QLPONde9PTnxsGP8dTYnDHBoqEuKseQ0QePGiZ7MH
tkL86+WMambZKusgFter4xaHZt2XTI8iuEaSJsqXLpivEmaqr1StFz4F5J0ww0QPDo5qcj6//zqf
0RQOhWVN6N3ErfOub8KZZjfSn60l8Y5/f6gXLwWPCnQuaZ5P/PdLYdgYLrEk/7ZVFR91WMhUWap8
Fw/Lz//hSvR4QMhJwMFLQlPdJipQPYpscTAMOnMqDBRYsHXqq8IW8zXs8Uvg6rnOguBDgce3Rw7+
Qz9gK0U/N0JcT7PWt35sNccIu3svjeMy/DitqPkdArXvKvOLyX/yO2+4HXalXlvP/n9+yHn5xcfC
avHFsS37IRo6iRp55QxeLpyhOWH8pY+r22NluiQWPeCw8CicLs5QzSIqFXo8/P3hX/hWz9GBHAV7
jibM/f01w+pp12BDj31qNFJqdfRTee6EpFMTMFgJo//hAHss/ZjsAuRnsvf75WS3+m7Rna3kz/O9
vNt0BT1xFt9n8NGvCVNeiOacJvZcTJEZWL9camzdjstL11tXlVrXDGbeeGMa277++xO89KGcwYtn
dVZwwS+ToFFDqAMJ+Xfrq2nJA/BaV6aB1pUuc+V9/fvFLr4u+iD0d85iZy/XXWK1w65zYRwK6FtB
1s4db65w2ILUnZOvO33BK2/s0hWhICC4xaDL/8NIq/ejjdwChx0mAjr5sa80MIa6LN5JKzRzHkgV
2a8E9EsvjsEIK/wzKPQPCOrQWzRqUpfXdVXzGSo/gSQQvnaVSxGcsoy6gsnDn3PsAm4Rqz1K8bG1
NECMEPPg0whh7YjK/PxmZguB77gngtPf3+GFA3NeNaOvCeMPstOLqjBZGS6J1uZYBrVzI0RXHRpv
jdIC2MArL++lj8852IVn4MJ5FQWrOTy/3X8lDFS/d5PUS3W9iFLZJ1cV85CrVhZ7pld3tD4XazCE
R0+5qrpqw8AasqKdQMa4ewE0xq7t+KMdC/aoZeN1V41Wy4NUUx0e66AI7FcKh0tP5t+/9kVEHC1T
y3lSaIsAHMl9syBet85uiqXmf/S2/38PBryYi1o7bk0vGz851ezv2FEz/9mXT/a2d1nXsjr2rGm4
63Tv59M861fe/PnNvmjGziQpKkiw1XT7L5o/pJfHoRupGaI2qe/n1TFpaDki0zhpZ3EorRwNDP8r
r8fOF52o+78fvAufMqicszADs8ZzGvz9MCydCOe1LsV16LZem5ejZHEaB7NyT+WGMUdq7Ei/1gNd
KENpDwBBUejSlbzs4xWCZAAxcVNILLd64+huOgbr2qS7JR0OESNWBwtAoILiP1Jv/nnFFGdUSexc
GJK/uN2t7OvGBYN5bfVFeNdFds/CTziZW4/RKy/20pOFdIPm4RmMx1rk9ycbmRCsnjrvQuriXNIP
nnNSYeOewp7JZWkP+ytfyqWnCpeCrgj4AaSUFxestao9EIL1tSiX8ss6NT2Aq6E+jIFjoptq0kmX
EjKTI927pV65+D9/+4tzjFsphTY9H2DXl6OqQDsFW+2BJ6tFrSGOWv6QS3gc4sZD9GQ8lHW3sO9c
SpF7My0vWxBhu+noxe2dJab1oRwtYLFN6U7tHZTTMcj60iluIk/PzX1RVPN9MsbjWzR58UPt+7jf
j2McdO0rX8SFRAPdFBoTERIbxZeHcxvF4CNFKq6Hvt7uMBl1ylRjQXX8+4d36TIJOxP6ExZGf0yZ
oD01KBBKcd0ulrmNNaJKrR+9JgJ6IXoiHYtkBkcQLeWX9WQ4BbsO11Bd9wGsl9yDgYIuttWDkPMZ
Cz/9/Z7cC0cwRoMLgA/LUxBUL9LYgslT35yXJYU3xeWxmPptSUFouR8r5a86C0XflinHdHZPxjV9
naLPmcCwnjYjn5Qb1PuR+6hkbmqjf3povu2Zv7mjvIq6iL9gUxYK9DqJi+nU7eV2v0LNWO98W5Tr
xzkMyybzW/w8Mj0UpXWDou1Axlq0fOOXur2H2bQPr7zIC48YJh8iOkDvGLK8PC8IoSgdaU9RLbdq
z4phWU9e6Yv+Wtf885Uy6CVV+xzB8EgF/APjBz7qy8vtsp0X3P14xNXixBk6V9LJtLJHlbaBLHUm
3Fk9zZgn9rc21HH71JdWvaZhGTFgAlc6xam1jI5mPu+hy7juqh/yv5+DS48ERhy4fmp6hDBeRNnW
dtS+LeDt2zrm/du9PlqbmdJAyv+odfnP44A0CuwTHhmI7xeXmv1OCBxd5DVCqc4RMbT5R6GKNtPu
3j7/97tCPRqux3m7yn7o94BenrfbPRIw1/bcxUfTeGE+o3OShU376e9XuvQZkZ8AyDGeRVL3xbBk
LRrd7JOS10xjnqSq4kOC+mRqI5py7yfrkmHl0uSr09evtBIXgtI/7j9nB1lAcC+LkWIOSlsFPM2u
m/uDZ0z01gD++u/727MqDFMZhL5QDXkRJeTky3YaJ44Hdm1Xe2P1B7Hh92Vp5zVl93N1+CIrcSnm
kWQmIEovS7pqtgvl2DU3FJfiRqi1zcaQjqzSxiEBWSKD4t89/P31XTj+CQgITghwhD/xzsV8NkBZ
oM5UZpwAQ03Fm9rBsK2LqldAJBcOyplniIESNcafOjtz5SYj0bi5Xjdr2a8TF7neG0Ew7bPB22B3
7HW3be8WoKbhx7KM3eK1cHShyjlvYwjKJJg/YQ+zGZVddjYEHtuvfhQWM3u8pEX9yQmlHNIpCtUn
xLqY1CL9V4cfLNNDtBmpeMNUB3515854eJ8WFBnegPHCWLZfy9JPZQG99vD393LhMND0sJgkI8IM
fjlUqiJ/0XXDNq2nJDspdwvTzm72qy7w9kwq6vui2pZXyN4XXxEgTbpJ5ktsGX6PGnHfrXYRLc21
jqT31Uk6+WC6dqUv98WpnubmVvF8SW92cP332700TKLC4CsmHdMxv7w00yPTYgbZXLuREdh4K6jY
KUyVvc4kUuxDTqaREkGRrm+zZWkcD5u72IOivQzWh7//mEvfBBSAM3Sc4pBF5e+PYW49eucokKhP
hkOc0t+7j1XpD2frFnveXnnTF+IYLBlIMsxiz+XP+df8q8Wly1ai60lAQP8iaA4TQozoy+X//Z6o
d5lGnOlrf+gQldQrDA41V5FOdA+I1kuFbdpDSV585YYufWYUowy0oWGfR6K/3xDug81gzSEMtqBo
TpNSUZV5m4i+bM0qPPYFun34rzcHCxccEXgqijkqm9+viCgwpP2kVteuRLw9jX3cDZFe7Ocg7Xas
4P9+tQtDCSphtp8MlkPC2UtiSuszBrQK4ki8xKiK665GS7pVQfMZU3E6GV9N8ZDNEAT7+6RbRZkW
RQJ83IyBZU4hidgwHy6X4tCuYS0O4eCv7WFo3blIsaEY/P/8QlAsRprpXHVAbnvZ3bkTuiYtMp/X
0MnHQ5VswQ1yKtgix25zNyfz/sr1Ah7374kMljDbSTA6UIf+MPMAT9czd+nq6wLp4IyyY8zqGFuH
1luiq1fexTn/vrwW1QcDUoZR0Dxe5GeUw/BLc2Z5TVAxUy70giB7eJalTlGRsD91tO1fCzkN3WmP
xkpnBrrGlsJRrUu40kPfpMOsRPgGVPp2I7cy+QmIadQIwW42PIZyXcscqmu45ku9ko1f+f3un7+f
hcg/+prARFmm/n50ox0N3GgAQFVFzvi+YNz2fS2o66B6unuYjUXg/6JxTGBBqYQI1ER+/VE1jTK3
YSvRSBbwaapXip4/v2BkajjfAGMYvP2hVc7z1DjNnVO10/WfnMoKU29NksOiFueh19uXvz+EC5c7
T+4JuNRYf2rOV5a9rnKpJMw5+hGBavk7Xe8AmpKQoY6/16+xZv5Mrny6VMUAAuILWJnaJ8RbTQD2
p5qrD6sAk73ZtoG878dYgxp9hdx5/Ur982ecB9OMIDu2RBSs7NR/f9OwATo4bM1y3Tf2cNjjSZ51
pqNXEun5E/vzSLEypamlyoE/93LzFaqqsJdGJtdTOXriGMJiKd+1JgoOiWMskaoVc/NsFVv01ZnX
bjqIYJuiHNmExaQqtpafmLC07pmWFj7OW1De9YUU6l0wTHipjY5ahltYJfOUre1mOtbMoyiB9Ljl
dCpMgdjZUM7b8n5aWxmm1Y7PeLY1hcR9WNtqRPE+Sr6NtrQe/SFQ7xVZtmSM5xaPcVmKPQ0lZVUO
7NB63lE2M3m7L907R5XzN2M2qW6Tfdt+BM6y1FAjgqXNvAZeR8atCJmiuIdmIICx6fP5Exbpxlg0
OA5zIEy2J5Fp3qNUJj/ZrWoeo9rtHp1tr8eTcOX0WcTMtQ9Ote97Ksd1xQ1IF03zC4kY0V1rZkNW
GidSrGkf4On6cS3aGQMRuJGNf1rXkNVJYmnTfysrjxmhMUPwwbK7+Hu1JkNwqKjD15OLM1uDjEIz
j7eNxar0VkGXKnMdbLJ5o5Vl7DeAxj3v+yKTykoRV1r3H0S0BrWtQbrA1Z29LbIqMfKtckOLjDeO
vfNetsXwUQVWUS6wRbbE/rlvQ9JeWe6wem9rr2M3ixXwZruE5shq5XiNpzbA1J9uLHSYgcNqN+pd
L/jJZqEN39DAm1Nj9mHK9Nkr52pj4rRcyXiRP0Xh6kcWxlQqCjjDg7aR4L7aJP9DCspybfN6Nu6W
orAYYRwE5r7HC0+sQwaAqHyO297zM/iO9Z7qVsmnzpQr5G5Vriwthjj+gLCxI0GEKfFlCIp+gGI2
yq8ziq4yc+OJmtyQ7BIwbgD3DpiPqCEFzePsqdolUB05tgmYKxjzP4sS+bXMcQB7AMcvTZmDU0tk
zrh3+1wY4byjjJm/AiKa24Pop2Y8LLJcx3TE606nIXL/MosTpH6zMdinZ77xIF+AV9ybKWmrtDJz
eGu1OgZqF7F4VJ3TOBmdSJPVRR/qbElEdW9NI7K/AXrKOoXmr980dSw7zDa78XM5NPJNHXjtyWpV
/914oUpObmOcPp/wzZBZggjxfTV3YZ1arbtsGce/qbFJRNElHfcg+uUsXvG445R309VbtR1g1eAN
1trSk/lsk2duxTC4kEua3r8RzKu71O7X6Y2uagNyNyqLe2e3q8eEFCqRVa/Kj11T1J/sYNifhFVP
exZUwjFZ7RblD5yQhJVW7iKrrIFlWaYWNmQmL5qoja96Z94+e+7gvU966em06srm89bswUNS+nrN
9sGE77QCWZqLKl5/dL5l3FQvHfPLMY47AYNLe1D/p75GwDtSlZ2LbjE6Tbp9sfjvOjnUsR4LnCa6
+g6B1tLhzqpoqHM9dcGQe2aqzA9oe3zKU1IFIu/Y/8krax78W8XK7G4vRJIrGOoomWA6aVJgh/6e
zQv037xjuadShXZfpuS0frC8cJxyM6/unV96kn8E7Zirfo9Vtu1rIDKV6Paxakb5jG2uB2247R3e
rimjmVPYtu8Hg6t9FphKfxGlnMps2Eq1p/if8IEs4zajDB20w/cmwPQqLQhmKp9wqC2OswjDz6Fd
r89TGMvPXqub7TCHyxxkyRSK90FvheUJPDlEINMOusyFHAMNRItBYE7BnzhUOWUxpWtpuSd/alR5
9DqWSOlSTuPbrXHthkin1ofCdRl+tT51c9pFtfejsqtSHMyIYNSxaUzMaIfty1dvb2uRx4zKsGtF
BO5hskShM1WFwRfme+N8qK1y7FJ4mfuzxZ73TGPb4j3dHct8wXi7HbOktNTV6NNUZ+vQOIhNoMva
5CFnJkkdq2/fw3GrHwFYgAFbpnnZ0iSx56eyLAbMk9rO/oZfxPxFgrVAwmBymycZmHA4lMj6hWmy
zug+RhXXyuqqOnMsYJsFaV1U/fNaASHKxyCs1WFZtijKhtiWdy50gHsHVsKWzZsQM6ZrwvsMk5sZ
pF3puH8oZjucQaQt7bf9DDDhc3Ss8bCXLdaJboTToO+o2c5xepvHLI7E9rmHpUNpimVtgNtTi0V1
g7Ymeii4GDjpProIZzK0ReM3bPc9OsTWGoHBiSzgC+BUEVH10Q+87uwiKE5T158Zf5Ff8VDcjYl/
FjSNa2Vt7zrqUK+W+5nxQDcg9roC0NNd5/2cVJK8hX0E3TAycFzSQXW6xdtSmntvW/rboBFTlPrl
CLiJFNncGXc0D37X7A+dHDirCIWFz3FBHXfodsppYkfj3mx1g+arHMt4OPobtnVp0uvZAKtEDjS1
auXLW29Y/Ouq1OJb2REWcEcUoslMvQwPk++J5lgvkFwWxvzdDVI8+8D6x5+ut35yvmE+WGOP0fM3
aNTeK8K8tstDO0brc7/sHpLaEHuYJquJMGhPXfIWkkNR5kab6OS47TRkXhGEbYbm5/wraAsZpHtv
C3GszRwpvrIyeYbEPWIhSzSx0r0jW2YKGKDAzLXCCpQdtHrWVbjs1BaiYxbdSd+kDrCCOXPKsZSp
s7bJnSgFoim2CbbMSMytUt8b6sdFavGr6911yYtIxYapthXel57d8f0Hlt+ycZIBBQaqpgCUSKzN
wHtOfd1Od3vs6ikzlMwfCgs63HEi9l/rcCuSfFMFxXFPJnKZFRodA6euUL6FqkfWDcNi/OL6nbsD
wimbT6PZE3loOwCwKW5S8V2P3sCSR1vBmezceZuuGthqv7zWat83VouhTqB8tWZlHPdNttbJsuWm
OUctthjmfiu7Kryq3bp6i1QV9hUTdn3gOYJxed/gIGFOpoPkfyRK2O9jHOE3igLHHDqt+uQdLXx9
j70Fve/oD5HK28AAdTPWGS5BvjFE5L2U/cGubDmnfWmTdnBsExGCONKubi2r7Lt0HjvZZytkC/Lj
svV8okT7X+0+1++RS6P7d3yBZyyuJLt7tc/t9jNxdHmawjZI+F7m7VMXmu6NMN78ybYVaRDJffYP
7TANRdq5RNgMPwm1psq3Sf5W0yCTEkfgDsJxDb/KuOYLs/fRuylqFc/cAaPPtBgJypkj1x7/PEss
XVq6XfiWXq7a0ggB2z73a0/bh73pXDfbxEBcHL0tCHJAOsCIJOoMLp9IEt8BAsKZIypE0aTWaoqW
4yes2wlRCpX2w7Twh9WS3HWSvR15JsJVuFiTdT0tMztD9meSwqvGNeBX7wa6gplPEQucUmFUKieX
s1IY3fzE/3YrkEoWzkel+vLBCnTyGE02Sb6UxHRdY/N0WoUoxuOISybSRKHrjEyoe6vDxWYLLQ58
a7FCCdvucUnspWdy1+grfF9FeyW3yvukRi09+g+n8tJ+dME0Jnp02qM9WD6A7gCMRs5WA/FDe22L
Oz8+WyoLn00xWKQAqUs6LIlZp3HFehSsamY0yCxkoDfoZTq1wqD5rt12H69aX1gflLIRKZoAqj84
Z4BIFowIqKV1CHw8BR3hXrXK2tjfoQCL9di26o9J1Q921szx8jTZTnkr8JIxWTN6criiT3bqDEoF
mcSi2WkoD5X/bvSLlt1gLJyb1VjOelLA7qZUxqv+hExKwK+2A4nRlwntp6av65s1LNYmayPESrN5
6LcvA6C9ORXOFK4YAXvblgk9LnOKDEzR4zi+NuLgaArxLGnpbHKOqtNmrJLGH6LxF9SKkiqqU7KM
Zb91LIAgb2gOIpm6yKbRSi2u+jBUVTelSP+4P6CdB5QgSYtYdTT06rDWLYfMx6hlTRH8GN6XQBq7
FOWB4runnfnz3qtxyzeKj5bndO4ERrWpMV9MMzM4j7dmTAuWlqBvhqH6ONV7cgdhgfy/h2ZcjxNl
kp/WQ1L+mAev+Mba01FZEA/2koWF33NZZITfdeyRfo5+QIUt7PCDQjBwTFtrbN6Vvc0C1rTB9g1D
IZThEwcedOZ3/bTmhsrrux8445ezwph1XKlHHq3d0c+o9qkGDqmOz0FamTltqF6+Kblwe+5kFqbL
8ADeFexj1qNryeoHLdr2LHspJhYCkiPqq35s6CaWYU1r4ROEiy3gB6+rg2iLpMdQEyOmwpvfgmgI
/Kxpe/kD86jxh18mZA3pI/CWDmLaq3yuLf/R1/Rmmb9F6yMNLYGMgAVOMiY83zal8qvMONUicsq8
/vx8FJIi8y7NU7CFQ59i30NvGbi79wRRlMrHqpZ5y5sgkSP8paV7rIpq/RloBZSjVrROKeAU646K
PaB91YMsTsugnDXVet54zTIYqgNG8xPkBXCWM1lxM19VhQhdOkejbWUk+PqmwAyFaDM25ru1ltWb
zt2m+r51gAJ1lgo/C4jizbFfTQIZoesT7w0C6FWfx5MqT3Exzk1O3dkDYHHM0p/UgjxDuo3GK6mz
i64FduJqOmflu3zWapOZXYTngbEqSeM4s4y/MM2Nm3Q1e0UPyOxPHs5J+2m3/G1OQ6BBTU6MLt5t
g1c9h+Hs13kwWfLD4tpVm58P9ZsOLxUK9yG0hwxegYulQx0xaJtm0HMr1ePH2IR6zKZ13ewMSIhF
+rMa/bMpdjhpibV3QUqTu121dTI4KaXV+FDGJt6yqEaBIrXG0fomSRrfiy3snhqv3FFdlokm9gdd
QEccUnU5/ubEhL/eSrJa9tMXI6OgwlZnG6Mjed98rO2u+gZMZrhHf0k9jeHuRKdtcYY5SxCDL9Mp
ND0ZQ7W6y8SuIsK/Ag6cKjocmuNG+N+0Hud3XsV10wpHkJ9b3yhJ172vBToCtUeqIVcHmT1s63vJ
n32QlZVYp1A55muhVPKhWOY6yQsL4BVfwjCSmX0G+Ok/FKFUAGu4XupiF5kltQccLN4DN1/Xtnpo
qH1PiYqTp3UPfeJ40tYB8Q6Z+rTvi+QXmj9Dk1IMjuMhGQtfHtFFiOvMiwUB1RSr+kLV6Nyu6Kfr
1O8DBzf2yJmmY2cP8betqM2Tv7rzTeCcNeqwbjU/CdeclXgOuGCidEuUBDFYpg4jgJ+zCeI7He3D
niEeW32nPkr81MRWewMpY46YUmgQB8wDhuJa9DtzpGmw9/VUJ2vNyN6uyR7hPkYJDa2nTjWd+XY1
4jFmQYoPLOcgJjm9BbdiTFbNcdWRmAZGUK1V8vbrQY8yndxWks48s8ZvrH61H7QY9R2Ub4qh3Vfi
lqKZds0IWbagJKYFQ+rFZWBX7ZZHXQjST6aiR3//oAK3vLfxDblqXbf7sO7TZGFmge1MWjjx1uVr
IaI+3eNlbRGIiOMqE8LwdWgoFYzLFtccYl/I7/viJE+2NY81vnuJw0J22BOdLrFxy7SPGZJnWvfe
J89euqd6TjZMTsd4XRk+T719Td+oVyrWdawy3O1sJxMMlss0iJFdLf2efiNcBvHOthI5ZFR0wjpC
TGTbAQ8y+FCL0Glz6Wq0dD0GXCb1nRDBkzraup+hXLDpK5doJ9cn8fS5qbfiw7p5RZGzZHB/TdzN
uyZx4RNGjozvt2re+I2qPrOR3eipAJKl0qamKUungqF26o9J+W1GzrHMVDf0ZJhSxMOhp2v/5Xpr
LHJkxDvSyrx4exr0HrTQDmDxu8JT5NSBAc10dM4Mu5t5H5Y7S9ZKgAeck/d9OGoCtGXvDDai0Ztz
i2lre9iDzuIwsPF2Ulvt7k2nu9DnBxfhI1ousNliuah7y3fEW+xBtpCJ3tZ9iYye/MwOq+3TWrsl
z6s04Y01dlZ0A/w4dlgs6XJD5LaMwht8zLfnHm02bB/Azz33vmEsU/o2ctYKOAr1yiz1zz5Y9Zia
uXFvqcyMPqkz1S9NKmY82db2291IGfvUJqFGp4Zl/EOCXZygIZ/qDj1IHT/hWyc/LXgrkCo2ZFLB
Qcb0Ys3eLe+TpKsFnXbnOgdf7SqEUhXZH1kIWuN1O9Nbp0nhhu9kUHg3CA0nbhovpX7aykB9p4Jz
nz1l2AUIfIQxp+s9hHz6ImoEFdvujKeirew3cEj7EWB10W15vJb9t8rTJmaFlpQTIg5JOB3mvRw/
L8zaXIr3sukP1AKMFiO9VwhGKzE8S3uwJ3ZAhfqxjCXhUzKzjfM17iy+vH1T76fGEc8gdOix3UEv
n3Zn2u6ML9avnA/vQ4gJ3XfBlLNJtwl0KNKYxfCk0It4W5Zd6Z72Zim/GSrGOBtrwx4wiWjG0r1x
uy/lurRf98axH5fW6T+OaAU9Wmoaw9MKfvAOvn70rarKokcW0TR1PjCBa/PdcrYTuDRQhRSZ7q8d
FPjXCRGjR9luasuQOqJxpVJ1fyrDnD9HSSrkzGk+Eh17DcJ5ttN8Cv0C+bzGLQCV+OR/O02QZk5S
o2QyZoG9bdspGZmwULZ082cW1+59HSXdRx2I7o0zVFFzNSvbFnmDNoifrSSTLZ2FZ+OC4uKTmJrV
Lz8V1mBK9nBu/WVNhEXY3FYsHLpuDH61VmQYp7LyedwrjeKmkFXvM9pu7P7Azme96cN1i0A9RPNn
p3TFQFArvejUIiEdp5xLIM/cHVIDRtu3BCLCW1V0BZvX3lmegRISVWwj8I9kudRZR57XedvHMf9k
+mijX5jpcq69fluD1HTsEdM+abY4pfRYngZYA20K7SVmFldTy6aSrUCbDn3lY2wyE2FSBQC7YmWi
OVhe6cpfEwMG5tmODRhznLz26IMtdDJ/xnQ9N2KEjgtNhNA4WJKWeO9RVUkDBoUm75ielkBJpHyv
mwHLarGqsCPndkmSlfUw3qwu8m78xHqpc4WB+Vs5qCTMMGuyPxfbGD5PrC8+tuVCjTE3nE8N0ndk
Thh0PuFpshL8+mT7xZ0RK0+3KqoeFu0t3gNGLv6HAShZ3x7jnqX3F3bW0y89uBYxfoo1zqiniVwX
nPAD6N82bqLpZwY13joVeI4rBPgWdTBLVzxpYsc1leGmjnUPhiKT4dz99KuiRje9kPGIfmvI6Bmr
u4TWuVv0wzCtgikrMVuclmjWb5N5hguOC/zyLIb13LHRIN4Hpunfm8qJWpQORm+l+K/V27V33PfN
stnVYYCgVaVxN5nnWoXem05E5lPQO80XxSkNUDr+P47OZElOXAvDT0QE87BNIDNrLpfLdtkbwkMX
iEmABBI8/f3ybnrR0eFOZ4J0zj/O5nW3wfJbtnP8fYRoB0ETMevmGLTrtx65tXxM6M1Z2Ih6w1o5
+wzP2+C1QELbFrFLcJCK+XkCXV28ay/TYOsAYaI9CoD23V1qFzVT4g8xYMGi6hJWYEyYctqdyd1F
GNyVzeJV7FxeIO4n+v/41yM1aicntZ5bLJyv31qnC15TkFPGDaQ4/xlCgH6snXI+Fj6LdxrJ8N/h
hZSHPZFt/V+igxB6hRU5yFEctPcaTGsqGjXdcEBOmWeCZXuJC8s3c9lWfBxYDRvfY40Yw7PbYBD6
13u4lU8h5Lcmda7amGQyBkoSudjoORyQoWky3KpYVM+RDV2bb/uQfR3NbOerT1TvftkGUl5v4II7
XX3DEldG/mC3sg/G+sfooJMFvliAdKhRbOLcJfa1LZq9OfSDG9dtVdrgSLJiHONUn4SaElNIpBgp
Y4ke33Bs7C3E/D4jxU4MX0SXLeYrQIRUeZv1bvqvcfsIVjBtFvderd4RnRJuzyZXU8B4ptOq73iZ
GNMvEEOUIaiVxWGOp3ko5mGYd/BTrBtl4I0uC6CoXdK4sh2Bx5m6WOu90oazId3kjvvh71UK+D9G
t1THKQwGt4yH1n7fklVnhQkSjYM5hso6hYgvjhd+vtnPdQzjVugtnR64tIePbTHBNWv7+W/HDdZc
N5S53Tk1+9Ce43nOXoZNDV3BywKE0PrJ3LBmxF1WSg+36EmsEQOiAGCfzrfr0burjZDJU8ui8Lfq
Q8rr5i34KXWzy6LtvXE8WdJZZJ71eFVInTu8z2gMmWxOwGE6vnjJ5OvXPRLr8QHoYdXTAQQelyFj
THOqelP/h4uv3i8e1N3wMFB5xEqwNsnwXZJB6p+9mSiMAlAwnO+QFrf1eUuWRj6H+1TZU22OZLwz
wOkLm2hIUzjvBUMwaLTY74cgVN4HxxYbTTbhQhAnYZY1PvWCO/jZur2IXp2M4JPg5GS71SXm0f6d
qaqK71w7yOVF+jeBWJdGu18Mrjz+SQEU+Hu9mTcvmgdN88q7EHeNcL0y4MhrS1Hj98s3TWU6p+44
eOc5rVd2U54fqFTPEOImiA7W/JeyCu9Jo4r1Q3Ybur/RG5Lav23vrIo3mMPn1LE+8n0poewz2asr
R5t024Ws3j4InhJrY3HPtjt0OfaIFiDdmIbk0IobP/4r42jKLkD5Q533qYIfaaI620q4iex7s2cO
WsD58P8Ge6jsW1/Fai2l6bqMjuSNEVXNMLn54EnhX8y0z+aJgFnHuzitgNRzaFORZ865+dMGzuLS
C10R26DhQs/94Zl/U92Cg3TVbg3DS+Z9bvzh2yMQ3NydA0BM/S1pOIMu+zGyPPL9eC/SxX2WTzgU
mHCJ4Qlyj3gR/eg7o7iu00bBHnE966NHq+Lyj4slNTnM0+i9OtWcBnmTTpnzGjLATYQ1HOv2nFUm
haLk/TdfPLku5gmsOgk/PAJBklJZFcK0yN039+2eGv3EO+DpnC1zIqdT80IUocQlf9o2Fbl/PXju
pUgF0PxdYPp+ugPWJV0A/T2XiMaPoDi3uCyuS6SnpohiYdTFX5ETnXCu7P57DzykTkNnXMAdFyg9
n3dpx6cxUdwFPXusKswyIlC3ZNcMp54k6P6EUMJ9cL2tBXQSwbLn/hRmmtWIgNT7DODt3zHtcMxo
05UuWVyr4FzPFUmANefF9jhmM88RFPdhC83oI7+2N/MEd5UgFseudnUKSaV0x8dcqzYr0QTENq+k
3n753bGFeYYx+jjxwOn4WvdJq8+qO2K2iIy++tIft1HnS0h3baFoKNzLioQ5v2h0OO8/unTwXcjK
cI3fIzV5yX0Gt8qSSK5hHjgjH5zmO/1tmW2Fw4WaaplvmExtruh2PgrRbxvlt3rX2t7fcr33wh6h
aEtcNT5/rfjAT9M4i5HPmRmjN/5wLkjJX+670kZ5xaHXjHgLeP1/bFLqmRCker9C8jU/wup2HdEs
nrqPbmNdc54yw2QRGeZNGDuHMa+J62G6b2vNvdg1zhEXKEAO2G+dBNOeA6POwT0dRuHXkPUW9V2r
Cbg7AVZ2I2tDtR7f5e7Ow4nixbSCXhhhfmW2VtXZ3dxw+gYRofhhtnaoHwAyUAEooTUYM/xWXPa2
QYiI7kxBZde9t30Hhm/q82Er0kZxSsRzMdH9g847SrV9HtfEeYqQV6R3wAnxdHImV3gPEdjHt3Wr
IsDSBkEYHKpyOMGWbASaC7uQhqQE5WHe7wHR+MofJhA6b6ias07qeDi1gm3yfjoiMoFpBfTeQGZZ
MYZ+IVtPZyNI6rBU6lcTevIopDlElQ/xMSmq8mQoinZEv/NzGgYm3wB6qj0lQT/210UK5b5kHR7K
87ANqfvkknfHCb4BGcBpwpMw9WANCKKSEYJQn74ysb7wMB7UsC8Ka0/T9oC8Hspf5zmokJ9/iW6J
HD863TQNZPAGW1tObcXeG6K8jr5OsXC3Yt0IGP7X6iqdIQs4R3vmc/AbwFmXB312WcIu4QJk+Xz4
XisKB+FrUOrIZPo61qFazxn6wObrutiFcQJX3Hi2DkniU7/t8mpoY34fyKN+WKi4Xgpf6ANWEZ1H
ETReND4mQSunO265AaWhFUAkQiuIwkUEG+31gRg+wLuqOBdzWjXUwkTr53DoWBAQ0K/h3VQvhDJt
WEH+TZOnXgzk1wfedvt/3MSFCNB6D85AxY5PzRDwwDvFbelOdVuYzIU/tU5FlhAjsSUEGdILdUFw
HkeiA9/JrkGyntBF+F+7KnvcjxyCpnSMSFGBcOSRgz9B2xheN/8N/YWUbj50wN//yd707QXHaTfk
Czx2UvhjEm/nOYSmx1ZmnXWWp+RoO+q/XXfbpqeaWPGNuGIgmkc0r2I7x62cf+kFbRQY1SpAFjN3
JD6DaM+KE7Gmjl35Bwb9fjuWH2wTw/ayRFnziKt4qS/Nsm/BWQISgxJsHbytyg5vRGYzBhUFdl1H
87jRKeqeeAEUVLMbJqcIV9pwsk5gngScfXYRhsMk9xSUYR4N1t8p11rY5lZHifU8dvN00Yit6jyg
qKp59CHNhqJacQxfUwKyUOHuY7cXVC2vUy793TsKXUdyzeEYuLG55kUArx2uTr5HSf1kqRsiSH00
Kche1jXPGgknSqJmjfiLCe8oY+Hp4LJn4/KzHZf6ecO1jBZG8Lk9AoGH88Ee9b1p5vh553OPeVal
K9t3LeQPY3v/NyEI3VsY9dOvuvIGlBfbER6vN+VN+uQFG6Ar2iVFiA2g90SdXyqPkyFB9pfooqk5
BTrtFRCIQzVdreLsuBzWGf/zBC/2ubeVHs/0IEbRhZdRp6XfJFt/JjkCkZSW+z5dfCfu7CVGUaBy
JeokOmMIUtX7trIsF0sY3i6EUbs/+MO85VEzsHq/6ZzNoouUjucXsjFHc57SWGXnvaXM5G2tNvEt
bENeXSGX6meXZgoEw4bBL+gedFwtsWFf9Q5gWNraRL+WGgvJaWbBgytmaOGV52D6rsDcmrxqlvnT
UPs7FAJu6BlEsENWE+vklWiABXFDGm3tGXbd8ib5TeWe3EAK9EZydUfCAusYZHxwx2+NtNm3do+n
T1TDYf8U7q5AvDzgfPA32Q95IhswtsgVE562mU/2VUezbK5It+g2tBvI9fua3EgLJu31S2zm/Y+H
FmcgbDJlZ00dOf+DoGvFI6WIXPhVHKvwIdi1Uh8GvWRyrujlCi9Lw/ly7ztAvJf6UMFazCrY0Mz4
ZsCCWrHYtEBK9m4Vif5KNC+PqOPE068BL9sfg/L6i5OR5JyPNSEzvJG0SV9bS1xA0cwbLSPTUbnh
TZ0V0FqKJna8VNO2vR16G9inl4lQGA1DnxV+usMd1U6vgesaQVfANLHeIuYwu7oiZFpN4Wyz+4rF
CLRMNvNCrij7bnMeWAf/k1tqIaf2BDJ6qXn0/najXepT4NvDB8Xc7HyH6I8vgUFiOikqQoZz0Giv
KWKrw5/sF0gGANH24fsqteEGXzfuJIpoYbVPeEMk+ciTr5pyBYRtnzrZiu+N6fqumGXmuWWXrIv8
SOZqjPnRAliUgJZcfXU9HRqShQb3j64Mwh3E+NGBpMpsf5R2DtIUZrHqK0ohKhOSKKJNPTW08RSJ
30UvLvOw+dfTQxye1gB6LjeuwkHcj04jUXgtsTg3YUu2bEbmHul8wTR9Nz5J1+fFLDTociZ1Qck/
e3gTVrgRXsfjeVbzoA1+VHF8eE1bjRcSfsk+Q7YX6rLiQQX2RWn/re1rN3ma46pGq1Brry5to8HQ
3cyJ73dnnQCLmmTu4XCW24RKKGaUUwWHYKTGeA64WrsViiQImPFu7KmEKbYxrW2B9q1pkJlMwFjb
VGvac6cUdNCTifN9Hwc2Kb6un66TUqy7TtjIYPahfwu7NdBEaC1dRBCc0BR91vzKxbH2yXIVkOu/
DyWAzxKw4405ru4YNEQzv2+byLY721jvv1g1cVUu4N9f2kMhMuKqbHBWTEl8oyeHtcSWHWMpsU1Y
wCdG7zNymrjE0lD9RxYh2pxbiM7rEftDe8mqwU3uOT63rmDcDnyuiGlmI44OFw0R+3xzrhkb00vE
D//p8n3NzLc6EZceoXL/Wy0k5Z8YOeCkTyIZ/Su0QH2PM95Z7zCVZt1NB3NMeTxY9nsfCHJ+kzFo
+skfU0A+1aaefeDcbE0eZVNapjfv2EnDKHjXiODW4cJi1OD2q7umv0e53FlEmZHCmJ6AtJ15wsfu
yUNgOvAGgnKUGPar+3HZl6dG8/Ofj3h1v0KebW9ZGmS//NGH9W4Ut6MLPu3y8CBUdD/FkjndSUNs
NgVEkBecu8xCboDC9yjCLED4OovlLTGhawpacyyWznWc0pNGOGcQLivjl6DuHaSfJ3z042D04qGj
02TBLufpGiIfXOsjGQPpPIqAQaDIZmjgPHQ74ur8xneOL2g2QN70XGVxYXo3eurRgDVvuyTbqKXH
elBrjipFPPXaeuNLcJgFkk/tTXYJHCFuSfrKe3PxYRLO5wjffpkzWWMedif9n5W6NQ8WDFi+MJLs
t0yDtGIeHl3pXqBeGUfCWM/+K8iU1KXDJj1xuqbtD6lMF56Cyo+W9wP8l3Gqq8GGGcKt88ObZ2d7
3HsPdu7AXBI9A3/125k2gSj85sj+CApkXRboOBZBettSDN4NREtNoRhsxakzrXb4mqbstWVBA76G
GHWvCJqznwHq7/as15DnJst6i5QxCPa/65bt3IHdDPVco6Thoap0/elMS7a9IR2HeA2hVZfXsEl3
VKSAReb1CNbtF4LabkHSinLvNG9HPFxCjRiqrHXmKFKdd6VyaZPt9Vhbf2OQreRPzSBU4z+Rzs99
chgW+8jH1ZQFw2beU3wg+m8MKIyUPDQac4w8Jvv1oDjEfdUARkgm/DUM56swGxdUjSLui5/sYQgO
EmU/Rq93f8/ZknwPUOqvtz1v/jnUfZt99asW8bh/DG32aNyp7l/tEdwQq1Sk88VHdovGN+C2yicf
svfLIUCWHpdlnrNHb0rgF0K9dV8jfKbxs6NXv70wAVV+6XcQKTQVZZsDzuVUC5ttXAv72EbgUaVZ
4+1vxlW75aqZJo5qJd2RItiZVb/yPAX2T/7bS4smcTjFYlqRX4xswq87AJIsyPoaqxOTxkB363T0
2wlZ7EI6JpV0YPf2lmbA3rUxtUwHvccLw9itoe6odJ4suwQKk/4a5DXfO9FV62wk00WcTrnLgXsb
YfENFnKH+wbYR0N5X/EKZvkuwDDzbh5SyfwyzWNODDKfMM0md/k8bBv4zU0fve7lkvmRn3vA4j9F
Z3pzwgMa+OWaNEn4pBbJ7xgqwpufyLVAQj1l/qTeezDa47zTUXJ7GjNAOZwZbZ8fsRr7c4hUZUeK
yXbTkuSBJor7mktwi6MPbwJoypl0veHSOWpaHszWiXdvmQaVb6rdnWK1qHRhZAM0yyH49ctBA4dz
pux8CMpxquvp3nhz2zyE6bQxqQYbGk2+GubPUZj9eSQ0gYivuZekq9pWtiydalSM3tl+jx+k7T9w
PCdXEkPXtzlokA/ZeZp+myjpP+Ei03faaYDEV79Cfk8B6pPvRt1Lj/P51YxSL6WFqUDhue7+W88g
DOcN3f0WblxCcJpEIDEbmUXnVe8jf3ZXtZ3NqILsEZjSS4o1bdQv3oaZqxQIAGrcM7Q6SKbQn0O6
bZgl9gU53F5H6WdtM78uW6E6myOMU9M1a+bgc3CQt5Zxj6iCRZLOPaJz53aK4aM7+2fFAvDDKu6I
G6cdq3N4zJ374u2c8zk0hr/cBWKtjkuHZP0nKilMEP4+pO8ezcfLy4RITwNZJZ4BZ0kr+bKmO4e0
Sjdi7DabRr8b0bXJBagDtkzWStwHyZ5haiDBvr9yqWukp0ntlkmULEOJphXxnMKD+XAwWe4o7QgY
vB+8zPsitZLXapQImvy54i+1C1MxyEg3vE+TgVM2WKT6uQ2O756TpuV8Z2/nkOVDsiR1oo/n3x4X
yjfbxGrJG+JxgtKNmiC9DoIBv8QNFU5MOWNENlRVywTfy4SyrI3N8Nf26fpj3515vXcS19x1ut7C
t1Qf6R5CLIvjnzsZbD3h6EMFGLLEfi6o86OHg4OrQGDejrhypzk7H2vE/gV2a5vh7DnWE1gYzPra
OM74j8QP9uHddZdfUvStPCPVQq/cbhvQvhwnGTGfj+4PqtNU844Px3xjQ8FTZ9M9K/aDexPVRODi
rlm4h3dG9T9UHRpbOHLlIKMgG3mWG6TInwdWzOcWzeU3QgWg28K5mf8maNX0Ke2y6SEJJC3aabUC
5qijEw9AHzw/JN5alaeNH/2iOLz9votUJCcFYdKclh2ZB95rcWynsG8EOqwbefiY0j1jS69SzJWJ
9lCKY7pGymECxwdBUTvpX5okjffwGGp4C3QSf5MVt/NdspkDH7V7xMs58RGK55Vrg/kSMKZVN14/
E/kGkVHOTsP0RYK9/Ct4EZt7PWJbA0z0/b5wTMABuzoyXLiYGWkfhwFKAyX/jLYERSEC+tFnISh7
lTqqnLLaPpOcZOI/B98kOStMjO7DlIQDLql29bdzI7I1KGMT7N21T2w4831FnBH90WscP1tjRcFa
Q379yTJIKjpP4EIA6Sf5i+wtTF/8FIEo4EZvgqPJzf64E8qrE8rxXjwfrurn0olTtF1MJGHIlxuO
nM3jvFXrecEso66pA+gOlXugml20B8as0L6qgkYRmaG42ZH4CsZvjHs1NWIlid4+0pZGP3eJmZ6S
RKu6SBpdJ49xsHt/Akt2MczqZsILwJLdL0pkZvrdqUT5udjQyN/f1GJTQS0GGAgQX7oVsVPj8mK0
SNOr8kzbPh2zJ/+yHO9vnGeduOCkEU+OitfpYmwtogdE4tk78VTi76jXnZAzVM4hsuBxof5LjqJh
pSTC+zQkG1czqqpRsJUgO80xG2BHgr6tAZkka+KZxDTq/GYRcDUjxIsOSrU3Hb5irPLEufJ1+0gM
86FLxajbPSs2jPO4BuRuZc68cFpSgfhJiU/Y3iM83D6ysBLPIZuGLZAj6v/q2E0+pgDb1XOamUVe
j8XVX5LeBt1PFwTi+HbUmxmuqd5rzTOKi6QYk3nLGBG6RN21dcLdwuHnfbMeqbd5H/accgz7HLvc
gCu5omxNijRabwwvjllDp8CrML4BYItP6WzO3wkZH3vdCpuIdHAdfjvDyISYeHQXXOGMYlFGTd8x
PrW2KWlWvVFeaSAQKDHNPi4gCmMxu8h08bYHXVh2XuJEoPZH8me0DeSdt+EUYnqZu6OwIy7Tsk8E
esKNGLbgGjsoSC7tevg/kxVFVeEhzO4vbpxUf2LDR13WaiXxCD7uBdcIUqvVIou5peGg5dHDuOu7
COz73MW7nVE88CwNGOLG5UfTbo4PzXNLIFyCyNjLDPY5cygM6W88xMEX5BX+H071Lb5pqbr6DNg4
N1+9xl0ntP3c0fpL0xkJg4PKtCrbwe6G6ycS3dXza585O95ZLpG5j7JwgMc/5NyE6yXYWbXgtGo5
PDU+JSp4+yq5vrpNNKlim/ftsdu6Eb0p4khWpwAm8AnjhXSRxYoD8n8IJpolQy1We3U84O0TCKt3
9ac+dtF5Wdw9mDZUWxAIND5E7TiHL3RONMs5dm4wjNoy8coHGn+hM+b7OR3wZMxru9cAKdC0PH0N
KgvpsR6bRuZLpD2uGCN3dd8mMhvKzEWh1uG3Q4tPWHl64Yxzt6vTIGBFHJEpTkfA8ncE6jvzczT7
9VO9rKN+NtlxrPggkwP1gosdAupC43lRK1b7C5h+lbzxoUbwW6w7VW4qN/hWSYjdfPIE627SNFmF
GG/kMM4aJIO7u2I735APPFa+EyXnEdPDQ9fx0H9JXJKTruzpCPTZsRDRxbPnVB99Z1fw0FGazwgh
wnHH2rXYiwPNG9wjl2fQjMcuOCN173mQWtE9rdIzqFPRyL/jnkL9xXMq+zeGz+wvkscO33BSr3OO
pctnYyUgtHmP56b+jc4o2c8TUZ4RmwTdfDi2wsQ/z8P/106S8gLeOzD3v76ZFnNCT9s+gREt4p6m
h2Ejj6tTn9ZvQLkBg9D9z4QG8gDNI7+2YHA/zm60Tse95FWuiz4U4lXUQ4tDI+FV/s7tPOIFQBlQ
PzWopdN7hOUiKNYOOypiSWjcotr1/DD0QVvlIHjpj5nQqe6Cd5BJZh26drpLFq9r7j1fSNo1KYbA
oAPFRHom1edgsxW8d770oZp+GNnxlvl+S6glcWnUIESjq3UJ2p32Lwh1SduP7Y47Zfen+oXqOMmt
u/W2hAQIq3JoDRD35ATpN3rVJYqUeTfVEy8ZEovbMvfVrUNvvfZHyuRSJSlHRBxhVIox+6aF8hRX
fxZMMn5cbYLtIAEG4PD1TPJkuvj4EEuEXk4Bymf5EFSwblnnstP47ba/Dvx/+FZwKghe4IlNpPOT
UeQu8oGoDGjeMOUQ4AssRy8EoZA1uN5pXVBa5XHth90FOU6Xnn2RDuHFOpClZHKNy8VNBfLaWe2B
uIZxJcLzJprgph+L2hetTSXRuHXx9HIMixi/8P7K+K7yHGPvMFIAF/fh+tIkOGlzOTUbglG+RGZx
4qt8d/LWJxKCbHqfTcv4XO8Y2u+yndQR5C/dwQ4h9hT1S9V+HjhdlzvoTdYnIKlMuK+DE6XTiYi1
LuRpa4++GHQTyWKBRv2jBqj8MlGOXPI5AUNixDrqLwpfgP096wCOTDCxdWWFOCS+TBts13XaloTJ
kXqEz4ArEo9HQj9T4cZ+O162NdzMq/ZkF2Pu6/fviSHHn/9FPKQYFoLlIZW2di+uRvd6Wo8aeoLI
Bw72scavCA41c/MMHVKYk+1ijw9atfAegHM9cmXXif9lTVIvee3bRuTpss9eORBpfWczjs8ctSUx
p9Hhxwv3l13UN7XVRwxPRbuSZGhitF7qdf+muir9UkPxeIwOSPoLN9R0ensIk9A7ywbb80h8M66O
PlLmFFXJ/BsqBNo+G7OAHTZskBry5QgwC+bC7oqY3OtKP0gOoJp4DQUsGKbikvicOjl7C+D/3Y6U
BtBqRH7KCNa5CjAQeV0xJ0Y4edsp7raK5Mfwzh4Iyq+RHdJ/cA6YsYCD2roM7GyD8pDD/o23GDoR
M+Z+Sr1depdgJIuWQIUtfJ/RH8pHmZld39dztH3nBb819G1rXQ6ZlP8CHeyfyHUFDrLZ2dGEpQzP
8Yrik0sjxf80teDtbiY1jDemuuziWHUsua2r6iiXIGB/4nF/lWikPiHRswIN4M2LBDK9fBz7drR8
uJhZ2LBuYC3Z6vkFkmpmPLRoXu6Y3E3KXL4s6UlWB6dekBHxkGO9GWVJiUeE/mXmNCpsQyz8iaF2
/7Flkf4azJ76aYdkv/bEFIn7GZz6ISEp7WZiNZhveopU0PEm5P+DaVXt44wG7sNvlnRktJTehAyb
g5tHPpltSaZVBaJJ3UpyTY2TdsUeNFiDMkPyRpMidrhMCP2IdHDmFEVCWo+vFIXNP4m7bd7E3jk/
vXWE2BkSbpNHsrH6oASo3KIc4Xv6mLQWIwmNOyFCKJdSv6BLEEgMlW+uNxIUag/RPbg6CrsnFdrp
j0v9sSlXGxJEQKACnvEklXV8sfR3ZCCCSI7e9B5nLHjcPSeWpey7Qosn8M1Ua0zMUBW9R6iZWyga
374nwzH/iMOO2qnAk81vzalnyx78+c/soPg6ITKu7YVUevc3jwTJoawpLntRYuwLARPhLTHviEJ6
RJauK1W2KvVKz8uCqDo4vL/xfIxsI/BwYyET0rSL+kimr4L0n6Ccp7V+FURI/eMyT+LCWfvdZ5H2
ApS1Y9//GWHqLBL0OWGvOUyIyi7ooLSWTSInOgKG+WPCs4o2Nu2ia+KznOUNunvAI58M5lO8kE+R
+14DoxHaOiOjQhBnpCFo1ktXy63imjfxB03sBn9LMEQvdVKzC3ltFnxsVeL7l1Um9ksr+rp/iBGu
fMbJJj6UM/EuD7xb/4dIj7Ug8W5IcqKRmu+JlO12ncWBXyOpk+zqZIFvnvGH0fO1ZXZFT+mLYL9P
Y1SnDI8baIjs6DA9ddrGP3djkQnYNdPVpYOWfvAw7YnzRHuKy2ikbrAxhsjwcjjH/rjO2qx3Pha8
rIg7llYchyZLHmBJ1cBLOPMpnFUCROPTbDs4UDIlisjT7fQ81hURFzy97reO02K8INmi68kJul29
dfHavnZqP/56uB3urIer8saTU0ivNznXtMbv0YE5KQWwzqo48/NwYgq4G+M5dJGiOGTOhaLp6ktE
NgOkfBTKurAh8+UFRL7xflllzbsMN0edMTXGT4euh+USEwnxU6xsFsCr0/CGoHM0JxPxxfEYkFSQ
c2OStmGq+HiT/RrtJ4CEHfXu4pDDVnsxapbV2Vl52Pb3+lqDUZa+a2H4WzF4IYPLNv/TfsqSoJEW
6JM2sQ3Zdo7qy7AOgXMOMBD8dfs+iO9C4wf/rccUDUArsftaHd2A5F6m68etQhqxCMZ/RoVwzKL7
A6ElVe+khryMZFchZYZMWu/3aYuOM2bz8TUFAOfWIIH0t8FAD2ieRup3Fg+Nc7cCr32d8Se0JyzR
4lmjIm7hgKbw1QMK5ynbA7gAf5eiesJ/KPB5dkv2ory+txd8mZTw+jdGBgXN/NXxNMCUO/pZU0a6
n3l9nEWvL5mpbV3upqdKTJH8Lq8cT0xc2eBR6Mvj2FMdZNOu53lKyBIRI9qRpoYd4yTSaXCZ/DBC
v/N/hGi4OUPBNrim8h1/90Mk7cYTN6BiYnBqYGLIcFmRBnpwVn+6pcleWq430mG4SH7F2LuWe9FU
tV86NgF/AJAwQZmQMSIKrLfJm18dHpL3YGoG6iqW5FU3M6e8WhnynGHGHUskDro9gAsIuRN8Qh0U
R1dN4Gv+lJxdeCk0TmMTRPkK9wL+6LryjSGNQc5I18PqpjimLkcU7C+9xxl62nZoNBO14jZCL+DN
xxa3IGNSNLmw6IBPW0WZ0kMwub262VEYJf+w0yQJiSCR/8L3zF0SRS6NYfjp9y8heVw/Kjkrwhea
AB3+IThBzqR26eXeZYN5q03SYcOPJoFECEPVdpItcvQnYAeAsFqq8HuVdtWrro/qyYWpqR5CGR9J
TuaGY8osM95wOnYv3h+mOiQ/zWp3+KR9cPrpNGv1fUc8etx1JHJ9Qn4ICs1GJBAnUMWNVPD/kXZe
u3UjUZt9oZ8AWSym25OpZMmS5XBDOLSZc+bTz6IHmLEo4hCeQV90A0a7DskKu/b+9vrKgNyY5jnp
HXhoNl1ddsEPeEaBdQYqh1niOCajyfUHLIKrWEX5wQtKjQy8ycXraFSU+vgMQUYfk2F6+sVSENHT
j29OqBmrsqIGkdvaQWZpuY8xGzQulMUoVaCOibyDnCwb8RpKZ7w34qTNPtLz0D6OUds96Wles00j
aK9R4wfD50rO9xP6R7obWAzIxuw4tfpb9jhPfWY20khhjnrWIVkzDO3oeyRLaARFv7bjYjqD99Wm
v/XsAa2koRjQMinepXvT9jXV38VYLP1XUmGfJWt0Gu9I2ndfW81GAc49pfoYNAWSfWg4tzkqKePo
jZTg4Db59KN5uh/+8stWGw5IxkG/zMwMsZuQfHgng7xLAzBAdz4bngheQbXnz/EQsnBCmTWX0cxV
lTJMIG9p0PHFLmLSgP4n3omORqxDlRhD1TnnTqTfUZVtMty4SXN/yNoETQ6JauOlceyu3hWtXrEQ
kP94pBN8TkxJ+Fg/TF5YOjsfWJWxr7Vs7uL2iWuOiq9FX8w6KqdTSaGlfeSnDh8rDifA/ErpkEE1
Db05TrQboKfk7DJ5XQYVzlRO9SvIJ6o/SWIXP2uns6qd5ps2R0XS0rmBiAPNiKwalID+bI6wj3Qv
Dc+VOqD0AYqDdQfZIL1+EJMTvpDqN40HJmICM1SYrXfUSoMzjeQ/pXO/RW1N0tIo/aMa9xBh+F+7
8gj+GG5BZE2g8OhnBPLPu6XnivQRiVfQDlZ0qLq+iU41SNuAC1bQPQjRqTNEwA7up0lX7Gffk+NL
Oi9G0hMRt9wid8wXFQUIeAOjiG/9yk50CDtO/aWj6DmcU3rsH1IOBOzUMmxhfcpOOUdD239rQEP/
BzFB3kkllaCNLNuz975ERH1DJ5sKwbnIBxc6kXFTVVgu7mhsQRUxEVkxX7nnG980EqKfNRSahE1o
jkho0r5pPZsi0YtjV3UmpBsO5H1Nk5ELiKIrz/xZEO/qfqD5JhFmoR50OovSky3b8Vti9WS2py5w
/IPgBpx+IylrH2nxnVM6ekXczPVO0S8ICtubTu/IIyl2aRCXWIbzneqZSGjC14L5fIAOTb9E0usv
kNjU56EWyU+FefK1Tof8PpD+OLeNeOyghjdmP2nUV+cOZY10mQPE7r8gVTCzo/5iDruR8+vWYaaP
t4lMk0cljmJjP6ELjnaGhdTgC2QMn243fIjpTgPPTN5+4qbIOUOx+dAMRf9xiKKp+ZhTrqNvyqma
15ScJNJQQPRfUFj09hn5mF6iAsrYKTGFtIxdWXLxvPRqrtTfKIyr2V70YVnckdfIb3Liq+lcIYsR
x0D1FVoakHAB6UmH4Ik4RHzTfI/oM5uQjaDZbtDATWpUNuB0cH7YldSVctLKehGdp8kZ6SjLEoLn
wlQd5lyQScJkNsDhlHKFYxfIa634gMw1fqCZporu+iIxkAKpKaKr2Ncz1MKR9I8GueSCELKb66Al
FMYnKGi0rhtaaGcuKhlT36PL8r5D4PKjx6I1quiEFYbIjpVwekSZtigfMHAuy50WqvxqGm2EuBE2
8m9U2nZyTrQ0CW5IkObEbdgTdaiy6lH90tiF8ovbeMbb7XPraTRTifRyjCpzBzayDZ9LpF8n3R/G
9piIgRv/JLoaAazu5SdUddGjBukIVFSeF9NDWJY6trO02mAAh/rWTx/+B2WgqTRh07um3QU34DkL
674ToefsJmsctMP/CE+vJKLY1J28DqcsLc2KDOSOzJJjDxV4OKFCV3P+qglRQh4V46Woxsw6Ji0n
1tjy4WiciPsNuucKSNQkwAGvCd2VO8r853+hcSl+jhR6itYFGK3uNSPX0YWg3xXcM7fg0DNocwES
BRJCjtUERck/C5BoNNNC6ehp3RZMwsEDenQMTWE/jMBh9mSIrG+KN3GfcIgDqWmjPcuJxmkEjPQN
+uYaKNLSsY6nLGRhy7RAgipMadJlauvW1tScWniYYLLD7nwdurnCwDQt4HC20GdXB32Bo1R80rgj
1xC39apnPqD/WUdhPtcWFZf8AZeoMqEh+/qg2upbBoCvoWfGPGjpaZLRAtl7JB3dvuu0R2QM9lkK
TdlLCjInoi7IRehrjmltToeij8sd5qbOvujzLVPetakFtuv//JCZSfrX1IK2VFmVyUvu0hT6HjIr
29bCW9pFuw2L1tXPiVwDQ6gZ7P6O8GoOZmLJqnVN6sdn3daNBxNs3AazenUUS1q8LV1H2Lb4nB36
lFZDIeoK3FnJTknjkveVcbz+/VYnzV+jLMjYeuObqLCG1i1oinZxqPCPNtWhz5C4spuoQkhJzNdt
rIeVT4Xlj4qJqaZa+AovHg0DeYdEo2xdCx7i0SjG5qGNew94G21/159v5S2iBUVVYyJXgla/AKC3
wJbQg0Sti1GdoH+2Me0TUkmK5/86jmA2qDruNxoo2uVmE2Rs54hYmH1RrT/kk0AqOg3+xpx4z9Vl
FMJIXVr0SL4jzgJrRBduMPM8cIsnOy/FJ88ZlOFmCiPhkgf0xIY1+/z9326i+FFhKcneZQGQX851
gdWJBY+odgkR2tfA4JqhREl8HDLTB6k8s/5jM4f+5gmxAb79Y9SxGNvCNMExYY7jt2rN3/bvFU3V
hUawcHKbTjE1N0boC3pJKg4X4CITudtZ6A7dqiUeu1AVMEuuKZpx07Z0J5xi1Sm5V3n0FFOjh9ti
JNaY7mmJ8IxLRjstIoIUDiiVVtvxb1LLoApfIO/eJbTkp0fsoFDIpjBPUAomk3yxqkkvNrbP99MT
yjUHg0QxI/GuWbgPak6Sh2EoRjewY/MFUBQ6hilQn65PzvfrbR5lni/s0JgjLdZbFSuxpKYxUqoC
MxAofUNzYSDcvpjq8/WhVh/IMR3bkSAUwTK9/WYqraqT7VsMhV/2MZZkZmfp4MaqXnsgTC5wkNNN
aZJofzsKACmnqhyJySBiov1YG6APJi519CxsuQ2uLAAymyq5VW49FlW5t0Ohbc7oW7QH1+eClO+S
tIcP1fYz0giAoQjuwKwG33unRXYrEmUMNjaW+e9fLAKb4TVp0bJKXWCxgZFNjdJWloNLukQhhZhS
r817ZHpkHG7LUo0Opp5vmZCvvF+bDKCBUxnbDM7Nbx+68IowsppqdCMlxNLD7JOjVbX9UQd78++f
kqFmnwSJgwdGkm+H8s0IiHzM3Izk8EWKoaW7i1qvqct0Y6TVN/nXSItJ05QKCJk2Hd2GIPQj2i3z
IXPykdYY0bkllBNqsrZ5ur4eVgd1qCbqGOmoRBxvH49+OC7QNg0dNeKNH6wY/2dacHmxM6Hdp1or
vo9UXn9cH3Tt80nOPMlLlba65IXTtuZT1Il716fH5aZM6bFSJB0PpKirjZe6NpRtCokWz9EERMK3
zwd7mitqXwxuL4GC97Kk+Sjs/muH3tk4iVbeJOIJ1aDswVmAB9XbkcpR5lmnmb0b1V3zCEVUP42Y
h3yitFve2Z6PfDFUf15/katjYhVEzxlnIMrMt2OGIxlFbS6PdsiCU6q+dXKbgJg/hAPgJBgBKvif
ETW5vFwf+P1Br2sa5wF+tKo5G3y8HRgtXBbDRSo59IyA9mmK7QkeGL/ytM3/04GU+Bvf8f2+zYBS
NThnMfowl6ZZFQuvD0RdwrJXau6MsOTSOKw3vuH6KIS0BM+CvXsxW7Q6g+44NKWb5gPyEQfZ/pMT
mWLjYd5PSh4GL1qbo1W8/2waqVPZeU3lVj08M9Q79XQ2ySf2hwB68e/rn2plMHM+vXHlAulr2ItP
RXVrtMowaFyAO8ptg/3gKRi89GFUiy3DpXmKvz0LdBCcREOmNpsqLJ25nN4wKCh4tVsUddn8gtfM
LUq0Y/IAoBDVdEfxsbuhycd7xMEo4aarcdRff9yVTwgEieXH2Y4Z3PJaAgFy8mJSqq7hBe2d2rTI
Xeg3er0+ytpLJVpxuM3hH2QsTz07nHLspfLWDVIRnLwp/U7nbnq0JGrj6yOtrLR5bWP2bXF5Fcvn
objQB9pgVa4ZTeq5HWw/IocNDJqac9eeQa42/245zZ0QI1+VKxBH3/JMKHLMFHTQBK5aKcMjpwFU
IXNybgWNuafrT/cngFxMGQ5wzh2W9KxfnXe4v2JoOv0CdDBAkSS9n+nNbFhXUTGnPWdHV4W8qY0q
/4/W2P47ZgTiyD6ovggw3xv72cr3ZMIIgQWJTty2PJFQNg+iFLNuAU3vC+xaypR2WCuXMUVef/2Z
V76oowMcZjvDFYlj8O0jW1aamG0Ytm6IuutW6Qvjk1e2KQ1/NYkiMJB4xBz+dUiJgJytUyJQwUho
sQeg1MmyJIxqF4sJSA6GeaT2Wh9UsOf7rKdj/fpw79cgw2HCiLmKShnRWkQyU0+6K2jsyg20oHUB
XuRnhWfdGOX9N2MUwt7ZsEwlV7d4jwm6Yun1XuWGjTM9gNuxz4nvIK6eUS/XH2g5FF9KtUxydZw8
Jq5Zi3NBKSXk/lahgF515U2d6zVKVSs/+Ub4rwHLn6FY7LoNc9B5Z9lIAQYVWZWoLk4i2YWg5QuN
g/3cleVvvL/lV1qONM/Tv5aeBsAhjpscg4qg6E9965kHqYDvuP7qlmfCPAotNCrXdI1b1/J+0kWj
xknRaq5GNAJx1TBfdd2xXGJ269g1WnSECunc45lSHwcYhxuLbeUhcerSWdsacQpXsbcPGWOVjHcR
yEiB6OImU+z2Es7NBtcfcrmkeUjCIQvBC42ONomct6MA8zJlyM7iZrFBb3pKH2oIxhMfmRBVN3Yw
/+jsM4/3v2MUwZykDefteO2kEA15iupSGFS7fTrF0ZeqsuDRXX+ulXnPmyMOslHJqO9Ogg61z6hk
pqB7BQ9XuqajCcZSQyKXHhv4BhvDrXwslKe8QNJhDu1gi8PAyEt04/QfcG02aEIqo+iOj2u51x9K
n9/O32cOb4+NnmuHUC2M8JYbh2jMiMssKjxWfO28hnkWkOCQef1SFgoaMBt3t5Ccih+cMlmPuF+U
QnDcTlAy0a92Yq/4oQbwxG6t8OQ7anVhbmv1vrIdFM7lFIy4ILCt0pZOPe8pr7JGOQDUMR8ntDqk
bhJFlyezj0PnK2DmERpKITr01/QTCIpiGJ3cDJ4at3sIMlmwx6VHRTuO4nPcOH/XPrCNU5umUvOw
SFi8nUiDL+DOQC11A9WO3Il+w12kJDnJBJrNrr/2lTVC2pTXjpX7SiopigBZwJOfwGYF3WcLBxuX
drT+0Mq2+G8Yuw235fmMWXxkndKBzkKZ8yPLC4Nd9W02qQyHTR9coclPf2M0aX/ycarYA78VH2B7
4Pyc4ldy/UH/BH/vhja4qnBjIQ26PG3TxI/qskRuRW7XN26LTIZf0EM4HzvFNmavVRumXdD6H6ZW
Kb+ItC1P6PrNl9LLxeceEsKHjpTh8fqvWvnSf/K/KNR5Ke/S9emgaX4YS2xQadC++FVT38D9yD+h
oIs2XsD6UJS2qL6ac17v7aRy5ATKQDH50o0KMzKvUOsYYXafKwhM/h+eas7SC5JA7O+LgzntRImv
OqclIBN6l4BkN4dECYKPdJw3j9fHWpnA+nx/MklxS4ymF49VjoQgUW1PLvqAKX71ie0+DYgJ7tsE
KNBPIUZl4/BaHZFOxjnzpPOvxYiBkoa+FmeTq/WFRY89SElUbzi9tD552MTfcqZephPYGDkndYMq
AVHbu/tb3SmFVcbN6MaBLw6DoOuxK1BSIc9IUYr6P1VHN/8x8v4zJnOSjZiIh/LjYrIE6DhT32AD
zqz8I+IQ+jmRAJ/zPgn/P4eaj5+/Ap4mp37td/boTsKOwmOG+cBTGqMN2imJKsaNqbn6Mg2sZS1T
x9NwGROACjbtABmI69S9dtsD+D+3Mkl+z+L5iz8VxStc3GJjjq4tPUEXl6SGTVlpebTNoryib8lW
GjQdPQwABs9NUYXgkOjhvr4c1jZY0vY2g0nbtJarPKor+rwzZ6BNX1Ck8PPyQpuiRrtkDPmrJ/rB
FguXUgS4G1marZHnZfP3dwR+GiljxkOiTNyXqYX6yRmBig6Zc5GD1v7qghpNQWXm2cbQ2trYcw2X
xYa1rb08Vkqj6CjAx3zVrqpyTvLG61A0jmF3ABMc2XusRoLhkHEt6vcmEmN3pK81AsHvOTdwtGxt
p9IAEOztTPogrumOhq42Dp69q4yyxqxoEj190T3cn+P1D7Y2N8gCEfxQl5DvIvE0SD1tBHfmlomd
nHpHsQ6gAxKiR9XemPtrGxcBhSqI49i3lvcltQPxLPtpcruqHE9+HtQX7HLyg+qP010Q5OP5+qOt
rTVQgZQBCfINUr1vZwRyYN33gb+6neM54iRbvb1H2+L5j52eC9tNvZkqocV18/H6wH/qRcuzHsUI
7Qcc9UTKi5FNn3NOBXDh5sogCtgSofxeObjAuI1V2tVZooOwTzh1xeGxr+IAukFJ+ws6y8H40oNN
yD7QdRIL0PIh7UxeLnv7UIwhqHgbvEB8qun9Vi952UWfUkhoMyvHK1oaOILKv0GDP32Kyk5FozQa
JhJS1GvyW+PTjr2nJ6n5OTXTBC/CRiJ0oHumfBn7yELRbJcDqvwW4t0t1Bwd36DrL2ZlBpCthRHm
cJoQZS+29SHKapOe3YFQvp0xZoWWKLdRHPTfkNtGyalu27A8/fuYmkWKjDw/Kf9l3FXgKRF0jUIG
Pqe3/lAW2ci0Y2c4Inj1NJpVO5Ie/y9jUoGWhqOT0l0EIJVPdnioGHOUlsdH0BA0N+wNJ0MZhudO
dTYm3HxGLeYbgguOSlUn/U5d4+1MB1Codx4QetdP8W7YeQ02NnsDcPeWcGZlSUly0wZXJNMkLlh8
QAdCLI1n6eBKaA8BhAlVU2D7pLiVwmqNwfwH03QX1WP0/fobXdmmpASxTPzMvygKv33CqY9qUzWo
7Qkw49hDmOHoHLHs0btjJwyxUb5cm6fMUc2QGrgb8nFvR5PpALOWRiq3bKYWtlEDCFSGihgOVjPB
KzEBmG/swytHCCUMgynK5ZUkz2LK2HngN3pQTiiSoGreN/HcHmwGsYnkMf1uKsq9lVn6sM/sxts4
s+fZsZw9lEvn8F8z8AReDA0NLVNrrqcue0p5YfNPjmmDQK+yZeTiKCsvJrZVh6yKlGlXdGW18bbX
vq3pcLnGqEAnd7eYvaSAU4JzjV2hyZ5srIRcDA9+TLiwnK9PIm1tJAuG+Jz7cYi/5j//K0aINaha
mV/yXQmTxIcgMkiq0nigZAcoPVREds6UFve61dIbjOdL9q2sy+yCSMt+VdNMR4VIZ+MPVkFp3oTo
VhoXtDJ5pOu/c2U5c1zhGiIFURTpsbc/E41KYznpMLkyoHdTtA0k8Jou5I1R5sW6+O70y9BdT16R
LPcyalGEhoMgWEhX49RPzl6XtsUtsmv/psUfiEblrq90+mq06NbCiBPak59NX8nj5riTDjGtLQjo
s7NqhYj+LRqKf9Uqym5IykLH5GQSVrOHKAbND14PLSZcMbH68tKRdo/IcSLrh6nUQG1BQqvilvth
Ml7susR02ZRW3AMyTS0owUUz8pHCuADA37BZ33XjGP0YZFA8ydD3f4vCTJuD12s+3bseBmx7zEox
qoGUX93oUOn8Q6qYY4ZDTi9udLVOs6/X3+Q7OSHXFZPsvTbfBKlFLi+BCcBYYAm+wTW6DcVPooKi
/68F9vOZ/uqgflRlLbnzhp3Z35btADE048MEexJp428LkXi6cQCtTHQy+iwl8nMEpctqgq0BuExK
Tbp6jup95xvaJ2758hHvweH5+sOv7JXcCal32dxHefR5Y/trTalOlfV5YeCtqbC3gHJrSlA6kYXH
sN/QN/qRMkPw7xca0ijkIJHRMORys/SnUISg/3VoEKlpXggbnPDUCzxovoxSs7aqbfN6WywUG1WQ
AUBvvukvQ4igHikuTprupjo93DpdC+fKxAIA8nr6Gfl2f0rV4un6a105D5hPJI9NSS1DW4qFuDpa
XZMFkqq2hf4U0JHAWtxO+8eqdIiey440lT/Ft7RA+1uC55UNCEN6xI5Id9iSncU37dOJnnv8FlGl
Quim1Ql8Fkj1f9/mOMhRBlIppZFkqZTrQ7xT4jEz3bg1erwpLWy2A23L735lKdizImiWbFLCX2bF
o8ZwPElA5g7g7w8OLC+s1hrlqOdUDq9/s3d1S/YB7oAGqCrH0Xh783v9ay2gw6dzF4tmt+osusvN
1LiTdhMeQ8WYLtZojWSK0+aLbDv9ECh2dJjwPdl4qyvrcVac8OVI3PJLFr/BpAcBplRkuQZtR5+T
yGiAmmveKbd74zM+4f5WYXjtqREVyzmvJxDH2vMv+uup7ToxC5p9zDnazTC0N2iXmTJaNB2jOFBL
wrdvxB4n7gcorH7YY844WRsb3upT20T5hIj8mOVyiUd1HIJEtUBzOvIU05W7xy0HXhWSgkOuW9HW
lX9liTgqSWvBnj/rtxcaSBrfEzPyWsul5ymyAYQ4MaRamR0aG2sTq5Cz7bUdfkT4ADjKVmts7cn3
j0ZU7TpSvgf48/Y5hEHzen0Srv0w8p4SHykBJUZdBA9aDoK+VxWDtWvLjxYh7s5oO3/j+Ve2RN70
/x1lsUMYAJIwQw+xu4hBvXLsfcOXXnweevm9AwB8U/eNvhGm/in0LLZhDhoq1lR2aaRxFjMbND0h
u80pW1Rpq+wKS2mrU54NBXYoOALvGmxc6NNJgAZ8yOBZ0KtUABi6FxFM4btYbbqvwFrHCy43Xvc1
TBSJ34PIAPCMkFKAhKDUArFIu66/r/o+/uiZPW5GsejMPfnRuVteSYZXajgKDoi+Xxu48xm1dQhR
rJyDuIHBpmP9S8chGH8sY6pI8w44kxjeR9sb0CXl+pxX9JHi+4e6h+0AZNeQWyXc1QWpk+qjH5UG
B1WKtwvSAo4FR7o2SYXlo3OKIoK3c1VaanDRYjxfd3UlHWWnjaF10cx2BMAgUL/SkBV45vn6dFzZ
fufSDrORFhLE2It14oStNru+mO5EpeEYmT72aJHA3MtJ1Y09YOXIZCgy47PUfK4Yvn3s2IhpM7IF
p5YfBr9iepzgFhf4E/rVeE/j23Bp4RDcUNI3tkJp/ublzJxVDaTP2BQovi5GTkF/RuNkuvUE/C0z
RLeXQ7hVK1t7ldRAuSUSZWH7tZj/4BfHOLQtw+2nAbNEX0vZ2SL9M6DaT//+0djZaGmwkUsRQb59
Htwy8IjRU05mB7/nOA7z70hu9fuwQU5xfai1jYRcMYbSc7BKIfDtUEoGYbAomB/pYOk3vqGUL2aa
iruQS/edGMCtW2a1EVutvUiH2xX5GRYHW+DbMf0I6FqEG6lr6X5rHRWCsHQfGl1xhK8SbVwO1gfj
XoAam6BVLBajrJwyxb7HcEPczNkZ8plfrkUXEE9yYwG8H4prq0rASEMe4bG+mIZjGBqx7NiUHZFM
t2U1gqv2jOm5mIKtXO78it7O+PmGrGNKQUKXUGMxFLyHmE1VGK5Bnz3d0RzyKdDD0/XJYb5f0tq8
jaHRnYVn75J3Thd4gWgj3e19o3TOA1UL8WS0eR/cYvycJdjyOe3tPK9+ZdhUQC/mWAUWVscvWBiq
L45EV7iv0qgEW6VFgrI5uDYL7Cteangt1I1WHSKvsV8Hy6T3XAtE9nuit+G5K9Dnn7zclGQoB8/7
aSb0Mu4UI/A/0SmWp3c2NDR7F7XkHnc0WSja3u4882fSxoZ+DoEE/rQMWAtQshXjP5x69Z8Vxn0f
8FW1fzTQdfM9V9hupC9dFBgfllZ9DpyitV7oNSPFFU9T2X2shyTKbmMcGp6mzOjjk9cV0y8cFKv0
4uXA+w9jjyQInGYpXnq649Eglah89yi7Mu1ETg7nF5lkvb7zwQT8TGIv6I75GDWQQgiY7+NCMTHR
S8tGvcGHESagpqbqrrVmnHpi6q25cYyvXJYpvHOEW/OFkQzHYkGEjarimhDrLlEwDo1grhz/h1oG
nIYYVGvyviv0Hh1FHGFoGZhOAo9TWP0jR5b2ebILp9qImP6ExIvJjHCGa6TGZNas5XWya7oeWqRK
YSINnm3cmMF8RADJ4FkP1b09Ws0Rf2fQFxGlq1yRziGQQQRySNepMSnAg8gqv1yf+tr8GpY/ikQ5
nVncJSjALvbgKc3BSia5cGUytjHYEFvJ7sIMHgezzfE/WxMalsuQhRBZasDn0T511Em5oTenSW7S
Ih2ikwxTPCo3fti8Iy9/GEVlAn1E3qQqFz+M8hc60zEHVxXkeQeVzCuiYzL2pXM/Omr7fVKceNx1
dWzne3COKn4AFLLwWpH4iL2KtBnUiwLrST/oOOUWYCGa5jvl+fFDEWrdr+u/dmWfEuh67FlVTfSx
vA0ZmHtiiVrpFMtT9TnGsXTYjzogx4234rx/KSTgURYj/WU0c3GMdS2NWHag6q7aZ87XpPMxcEDE
+UEnVIVtg11NCuK5B0A01AnQoxIrBW1DGPD+KOV0QfUPfIT0IVpBfuNf9zCF3m8wQSV7Mv/xzCe1
ocWmAtwIxHgftO3oXBJkkRtXgbVXzEFAVQdxvIb++e2wYQHFqW4mkl9TJ7DgTaMbLg5iY5GunG1C
6sgBMNjSqWMvXrCX0MlPT4p0qQJgEw81xfnZOoX/JFFIR6d/njVcNAglSUjTe7bcoojquyEDiu3m
RWq4I4YgT1MT+Rt575UXx+XRIsdL7RWxw+KRyt7OIgi6uktY6d94KogbmrnKh+vPMv8ti+WKcgO1
nnBI9XIjePt5sqmxPL0vezcLPc/57fTCjA/0FUjolzUL8D6jZr0x5spMlPQy0GhMcPC+Hp5N5mBb
Oe1fWqnX33p1VqeAG9lZYHYOBezAuzHHye/6g+rzkyyeFKMCg+QH/Sck7OY1+tf8r3Vsq8NB79wu
xtLkPhUlWjnQ/NROkDNVj7wenKywGm1mgKxPjRvil3H0jTooZkg8vTl9EeAcEqZppB18iIr+h4Hu
4k99OFHnmoUa91ZSZvgWxEGhvQQ+Ic8OMf7suRyz4X7XMVeJvxYcVd+VJtDyS8yGUSPkEqF16pMY
UGxKdO1/TOwuNXdBvt2cufbumVPoMkn/qHz5t2/BChzdkmXTuFGkj88ehi4YhQAWRM7SiNNA/hpr
FK3sP15/+yvTbC7NodanPkff7bx+/3r5QVYCcJPo1zWaqB4TH/o5XCBrT8ur/cRm1WxsuPOusvzY
5CipRXLBnZtE345HCqwlgEZIjq2q8dRnWv0TcFewh5oAeLRqpp8Ibco99KdsY56tLFvuluxBBlcH
3vRimhmFqAuvogbayhoMGpCxs+Ebw/n6+9RWXigjsIrm3QFm2CLCLic76svCpEctbEGWNIan1hcz
0oRrFr3pM2HzeNphVqQohwQM0XRr1MyJ5xYT0niHo7LX/Kp8DAJObHQdcDNRCXQ/udJ/EthRy43f
uzLt2C2pq829S+8birAXwbu4iijigXugPGwWj2OSAN/vGj1ud2HlJW4+NIlzuP6e1sZli0ZPgORZ
iKWopIh0wDFA/l0lt4pL0jbhk6xyPIG7WPvAMVkDZK3C1+uDrnybP7lxMn9ze+Syvt91A0T1uX9Q
t6cCQqKKu5Pd2cehzV89PKbc68OtzDh8/ijOcr6qVKUXS7rKYlV2WFe6dd2C/rA6BxsGWSRb8oy1
0Jwa7Bxt0mTgsFG8XVSTUVIOxMTSNdBCT4fe18PvGRmmGe2bjdgiB5V0Nfi9HVKNOHxW4a2LcydL
A+NzIcfv15975dtahDQ6n4ngDfHh258zeJkCT1at3RCLTey8k9B6KpjH56YV+W0MZkwctSTI/z3R
MkeKLAt9/rbv6j1THKshJQk6CjtA4J6He2IS+/WlIyw4Xn/ElbgR9DL5D+62JFqWV4/RGbmrhkXt
5lOg7Q3f1HZlpTp7NQqb06AX3lnz1OYUspZOAWZ6L9eHX0kVakwqqknspeQoloKOaELbHoqicUFn
TN5BWC1IogybgscQWDVd6hYgLJRKzPajHiaSLGuk+Z/VAPLvxo6+EuFZxJBEsPQLokZY7KsDt2xQ
j3TuDHE7Hkw0OuZOKkNbHeour7Zq7CtLmB2cDgbWFVK05THJfRfpVlPT29XnKPaaoL1wzWp3Dh46
BxD52ca1d+3pLDZIkhl8bSLlt3M5wJmt0J2ocQE107RdVjpeQkM2+l/x5KjFh+vfdeV0pCjL9YyD
iqm1HI2CfgFFsWroJmubfatoQPkNLXfbSFNO1gAheNAs46mEBrWxHxuCB3l7MJNumcNmHnOu0S4+
I/KWyMsTGojo8ItZqh2hOkYPbTrtSGOolMBoHXmYErt/dqIAI8Vc2uNn4N9Kf0DD55Flt23PPPrT
ZNuQoAsVyyjb6wHo9U2NycNUDuFuxENBO0CDKqpj3SfA62ofsczZjvNhpqhPEEF93dN+pw7eMzAd
/dHaWV5hPWtFrSS7CZbZg9dqxu/Y0pTgZAxUDVydnMlL7nuQgLsqaxF61O2z0wOgODk0aoABbAxF
5+ONmFN2Vu90UP/MGDEvZmQHg65E6DqB1//OAwB3Lk17jbXH98XIDhWsSW+vmSFOcTsjBbq898vA
NDam2fsPz1JGy0m6TONOtlS4mNFIox8oNhd2diGfZxCD8xt7rTY4w0dHTRKkFb0mEfuttyNkE1vS
t/UfQFxE2kLV3kn8Sj/A0s1SOI9N2UQfpxptDZTiurz3iebO1IyiB8Qd9YeRjtIv12f9+zVNvDSX
PIg/2NSWNbmwptY2xfoEc5kzQbXgjKoYye16ICqnsScsuj7e+zVNwEEQyKvmugNt5u2aTmIrKHH7
oc9A1tkxhGB+NCr1v6Zr+/31kd6fhG9HmhfdX9H1IEQW4lqhug1G6MdmcFoMmDog+JyJJxFgAWQM
Y3m+Puj7sINBWcW2RjxPKmoRgTbRSD96wOMJjyRqH+r2TTfE1UZwQ4n4/Y5BFP0nZ0399t3Gn6Vj
35A/mavmUda/6h24229Omcf698KiqeJWlYHoz3SbYabehBV8cQ/ONZj4BMbiUdbCKV1ClZiUFOK1
aFeYYzMdMOMVWP7m6WTsdK0pyl2CMdgM0CuK6DZyEpLivhkXLfwdtLUHNpq2dOtCJt0jscUk4P/b
3a9CenTGBmHZwJ4OvEkB/69hj1nGg9UdyqBmb9VqrYH8nXh4DPu42XV00Yx6+6gEFlEoou5geEES
pHwywwg2pp/4rX9rdDamcpjM+78904qtgyyg1R7KNqTyKM2g3k095MH9hPl1dCbvXzxQ0Q6T45xd
msC2hOYHSa0kADvSZD9zgsSTNDztyUb8/ljx429F7+Bc6ge+ilslJmH1YZpIRcDjjqLyjoZmg8Qz
zPdXrdHseB/gQTbweI146Bttir7UE/Z0OzLjDZl2j1iA4zGtim921NrVjybJSYqC/HKCWwNy4Pgw
qUr02oxj4B3Ksu7zE8hT59yJTG9+YooTPgMOTeOzaUKHvtgYd+WPas6S+ZmRE6h4XqXwsWU0a5Rc
zSSeYfnD8qr7NkqOxVC0+WNU0pq2VwfDDr+LmvToTW1XHC0KL0bfa2kloBoaWedcAP97ocvihR4y
YbdBF3nRAJ+PK228wSLWtvdZQAveh6RBloUuOsNEwsbzw/tqFpF50zQCHy+S46T3ddK9XxSjqjtS
4lo8vCRTIZyDTfeL/sELI1kc6XpI470Fv9l+7X0EhHdTiYrw1YTBnX/341jRdsKqmotewV8j3a9a
w05GUELvlMbz/xdn59EbN7Ku4V9EgDlsyW5J3Qq2JXscNoQtj5mKmSyGX38fenExYhNN6MzB4Biz
cDUrfuENgz+OPdHVTMvavG/mxEzvorxsyKdakOQ+osCKhhP2ZCd4bs91e4NgIq+ecBt6AGpqGdVX
2SbO8LW1lFb3Ra3rP6PaiNv7Minw/ojaGEGjkftXvZtwCx1xE1nCOa8zyg+WZXNNQr501BssKVQE
HW0EescckO+BhSiaQ0clPkGA1tbM9Ng1+KSDxpvFWS3xPg7mytJ/YK0XoqqLgR5oWdFNn7DRwlvP
jTCl8pBtNvijPT6WeTbVSGsWcR9kACx+hWFjUxvK8rS6L1xv/O21TsIbNVQsO4WqEUv02LGUk9NB
VfAFHq0JLqPEOEeBL4Ttk0Fgx8fTrIuglW6nYajtGr8aCxzEkc4PHX78Q9FcyuOuzQ+R3qjJoRiV
JL/T8l7LgauFyPUnlZf+U2JefG/j50ZT3A3FJ9XqbOvopmDVz/B65HSuPC1pb5zZCU/cwdnwgUwi
ecRrRC1vxWB3TYBtNwfLiSeai2M85dGDqnWDcSeEOrwIlJdeIb/jqmsKBEiD2bL7+DAMMsI8p1JS
VB/tps+CsEUk9Ba/gflxatz6nllj0ulg08qqaUHl/uSqhXacUw+TR8Aodv/PqHaN8xu6R48Fbdtj
98W7EGJW3ei8vZNVLKZ5QEKgcfFk/S5w99BeR12V/4xJV3zUhK59saDJRLdJLJLTMLa5dphKrM3A
LdZNc8tfYZykS+bll41FywahoL3gdaMfQ61y6WAu+bV3UX51s8pKUpG4p7BLoppoLnZvzFw3f5oI
yL1k5mT8qCxLPDaV0TwmSeTetJFuD77TWPGPSBZjeMQRFI16bAa0nZx0I8ZAMgiBAUj/+mWrX7ET
3R17Bap6GNYB2766GT1vvC/UZrpXZWG9/+VHAJCDR/UbjLS+/J7/vPxdhKFdVzEXKXnhpwYfjdHn
FRN3IXs59ovE9j5PZdj/8+63H/yoRkJqUUu8aMvjMYREbjY5Jw9RigNJqnwI6dvdXB/lMvtlCine
gXunzqWtWwc94OTOCzXnpAjDEz5JYYiddDoYTwU+8/80dVzcm1YlH/AUHJ7nZq5fr/+AjQgOgSub
gocON8RYl+DR8Ev1rmF2MY/pDq0BDrGKgMiOuGPdXR9qa+MYYBAJjZf8dg06UKGkqmOv860Ux/wQ
w25SMh4FZOa9Jw0K1F4idhlVLQV4m+IhAgQX0Zueti22BYZz0vT4pxnZ9XkWnv0swlnd+bKNONHj
qNLKBZ1CdWpJCf6zRWmR6xnXCdi7KCY5EoP2ZMlher4+f5chMHIR9C/w6oRWhTLM21HCydZrqY3u
yWoV9T5NIwWf0dhhErvqjo5AGQw6u+f6oJf7A7r4gpFfiBELNePtoPaM8XkmKejpuCYhyIipAw1k
C1C61I7/y1D0bNkh9PDWZwHTjjpUh4Yy14RbPVqQhh+b1nSbp2G8c+wuF4ySE1AleqKc7QvgLaZe
SUxg557qGID9Akh/JOqtd2oQlxueUWgFIE8DWI8qy9u5mwXgmnQwnRM3eageAW1Gwjciy8EOSsFw
HTFL1LrfP4keCHyqpVSjeUXejqmmLacBCzcETfUlpuIUaAEPsRLYXT3s5NqXtxewZRt9UeSBkI1c
tyTbto07XHSsU79YFvjIwUTx3YBBO9DXATjzYRwNF39xIjvcdUEBHuj4jc3OOf9bUFkVXP4iZHgv
2ae0295+c+44JWJern0aajdSAqycrCf6tJYZ0JvwPkNISP9ACbRwZwQ5XvkLaaMJ2mYobJw+gCr6
tBOc6gYNWKW8tUM5aAdZRWl2I90ekwcMnRv3EHl21Xwc8k7vSSimqHiJFCgcj9M8I88Cv3Ax36Ki
itsBqjhDADzBPcm5mWgBpZnxCpil13du78t9TJ0DtS2uHA8Gyxp2V5dyntDBck5dXaR3MW6e97Na
9DsTfLnMKI9Ar6OuAmnxYn49L5GVp3CRlug/P/dTk33HlrOsfEPvNAM7TSc+FzmeCL7e1OUtPnH1
1+u7+q+c19slNsCncJnTAaegsIZcqG2SNiGqfidjcAr9AO7ELl6GrGr6e7egRBoArfbyQJAifZbY
mbbYRqnYQ8PcT7rvMZqyw6FTsKS6g9CGX5iKfmt9X6eDYxwnZcCkSMNPco8Wfbk8rAmNZ+qQSx94
fT7E7CgVm8akaKHNxyTVcpzEMNC4PjkbV/SymxF9ou7FsV9+xX9enwHHT69JPOtULI7LXUaTwK8S
dvhcC31Pt2g5S6uFMNDo49akbLzQCt4OluK/0kUqxAiFnDjovXH6JufBSTFbiaePJkFqHfSxoz4k
Rrcra7ExnwZfSGNGpVrClL4d3FBlZGQ2OPvaoWwXTXYWdJO19zhskJfBdiKZBl8WwQfQ7W+HQROl
dZq6d0+o1XaP8PH4vAnD9E+trqBJR14yKRTW1E6vydI5FLBfMrKCrFCMAaK/GmmY29vzT0hcANuo
vEackjLVSh+BhS7HR2cusA+hpi+ObpY256oD2h1gmpo81vTSASJnffPdlkQceEvFbi8PDq+/eoSM
5726WofaFt64xpOXk+WT/ulKGaDfgxO3MRco3WIa4b37rlmk8JeCJgB0SmLrW1bmIf8xdU9u34oj
5tXGnQEM5/3vF+KP9EB4WKie6qsgp/TU0I5GsosEXn4wdk6G00CBr1I97b1eW7sJRhOiYupffY9V
8VLqglcUV0viw1Y9UAO3DjHB+k51b+t0/neU1QdR0Etr08yYNj2ZQe1U+U00hvJziqHQzlAbASJR
KLIaCwybyGO1QuGQiCqLYvfUq9qA9fKEwSR3Ny6X1IYevJpmPVR5ZydC3IhyYDBxHBeIu6uvSUzh
3GE/plG8NGNMaCwxDzfqgFckDYXx2OCk9PH6dbe1bLR1HGzE2F8XsMBcbUZpDoNzypjLpxl37QDw
mbsT2mzN5dKC42YldGMfv70DPAFiKJEIslGB9L6XGHx7WHZSV8Hz7Fy1g3LCQEru6YpvbBYoduZC
tSMovXgwXEp8oiGSOIkRq4+kUqITJm94xXmxuxNtbywbtzeNOJJc6GfrbILbHZxeoXqoTcUFOWdm
6a+KoYxPdHnEI5TKfAect9FpBSSHBDC4fV4Omr5vp3TE3CHChzA8Uf2NHtHXcn4DlDS+Up/yPo/g
Hw9F1nEhzpl3yPTc/lSnZTjuRP6XsQzgHyS5UfqwAU2s3y+C2RJFuDI6lzaldTzf0+F+TqcRnRI0
Cv6JCag8PKviLA48vYgI0rWiSnYuuY25X9Rv8JEiekPtcjUTTpxDpQaEfeo0dZ58T1XyCRSoMv0p
5pArNbbjcuf23ni3Kdno6H4BKED2a7WfTQsB0Xj0FDx05uQ0gt/4WOKVF8hkau6SuB79wotnX5JR
3L77vMJrX1CZ0F+Mi2UfotyqvJnipeV0zsfBxkfNKzyxc17/Xm6rwAShNgSTyFaXKHH1aKcQSaPZ
qxUcD0ZVw2kdRSqp4fbpZwMYAx84t/qvqjjZxxReNKZW3pR8UDEb/alrszV/zuMsDX2b4DAma7Lm
8alM8jL3gZgjLVtpta0FniI7nFkiJdFuuk5zQvyaUhX/oD7yKHRiLj8fJWTWhxZuJXolvdAGCE4C
f7DYnlzM1KdkyB6koM/gS3Dr1l0VRdpnmAzecKeBrqa3EUnjuR3a8Cs6Pclz1xRCP2RYc7dHWilx
dzvBg/00o3+FwdKwOIB35O4g1afaxHY2WxyGZWKOL3YGfz/IkOAbsU3vtQ84TtjYlVm5eJZFnNsH
XFOLz5JoDYdHtyLS6EIFxyorAVYaNGPeAMesO6c95NKr8qDDhs72u0jDbc6iP/TMMyNB9yO50vtx
P9b0csqx+GSVMY5NeDFgHu4WYtQ/FimSQ0DGDQxT08ydzgXJ6J/c6vQ/fQTAu5qY4+MQ9fkPRCkz
zx8pZ7eBSuP6F1xj43OTJ/kvWprh976JmldX4L1wTvt0/gK3ClM8l09tkN7o3QeotBC5UkcRN9iF
kfOF1IewxURUSkBtS13zS644drzz9m7c3Ev0DQCLxvNCA397uU292xpa3yvwzZOv06jbdAcazT2a
ZpHsPIBbQ6EjjUgGcThR0iqiqDE45mcQqKhFMX5CfqX8WOCydU7wd915JDbe2gXSqFP8gRxw8dbS
4EtDTOTcU0fH5C7D5PNpSjHMun5DbFyH7sKGsBaUH5nsau5sjKUwrnfcE44lyjcWsL6PE09NYKoY
LilT6ZbycH3IrQ8DhwLyB1SVSvCyWq60jVIafCToE7IbiiPlo9Dhrl4fZWuliP2YN8qDS1Xr7Shu
PGh1Al78NLTafMhkPh7MfngFTpbtbL/N7+GGhbO+cHKN5dn7Tw5o2oqw7ZjvcbCjvsN/EoPTKtzr
h29/z/+PYq6+R4EIWogCIBrFThFkqF/c0jhKgg4O7N31qdv6IN4ryv6L2A0yB28/CH97N8PMjzqW
hkt9S7nrd6s46a93j8L7u9jhLeS0i/oJ/seuUJrYO0WtzI9GX043WlkW7z9FcAhVHiUwdYSUq2lL
kX/IMbnzcAVIXI0MbQi9O1ylh25n0jbWh4yJItMiWbrIUbydtE6dwzxvG3oWVd9/zoYUoIBuoJ5G
F72OdoKYrcFMdhr4KjBdF3wEPZSUXzoSG8gY4QGWPSjcVo4+rmJ7nnAbwYsHFBh/NFoUDpnu2++K
7ILIRacXIyh/KAH+nvTHw8xNDX8qlaoDECDdX0WMG55G3v3p+ibZuJ5QSGbpSHEIndZ3RWygYJXP
1N0xr859ZVJwBB3iyoRlW02f0TWJdpZx63NBI0LDpSXE/1Z7fxbUWlPAGScEIbJXcL8Y3so2nA+0
+8STIsBgwshQn1rZoI93/WO3VhWaBA1ShKao+K/HRp0s6ZfsCnjvfO5saRHqWI3zCPzD1Hfux41D
Dr3LwOuEjABNrdVgLRdIODulAyovso+N4eVPbq6LnVEuPwlVCromNDCWGul6OqXRY67YtuHJA+5w
B7Kh9fs2Lj+Mzq7/xwZnDUVj9McsWDoehfHVFwEw1ehSx+GpqCn0HMjSp/iwlI0SyhiG+4WUohkC
jGPt4dB2eTsGZY7ruW9WZoEtrmkSHx6dsbX3YLaXe2r5YRSJ4WLAWVuLgKgoDNltkSzxyRxFN9Q9
s18IjJo3OBBrFTJ7bWcG+hQ1iS9KbFGP17fV5vALkIrOBJft+gyNbonhhqqFp6TvrTzAMHuSyBuB
/vSVqC3v5aAaX8FFiuTYDSibvTvCMFXCPAojaHZzXa0ukLLBFBOvjRBhcFg/puJ5h0Kt5LEIPeM5
j7K9Vt1GrsuDQl7toh5DvrtOt5qmrumsluFJNfBPl2YHoxS1A/t26vE67bVOPVpaigtI5Q4f8S/G
XtIcqufrk7618Um4QJBQMHUu+k84Lci29RrlFI+DEUzeCHlWdMVRLxxr54xdnuTlAaVkyp2xUNlX
E+xkrR2VQ6mc9BGLCjMln3b03PgfdhE9anTSeHgWqfK374Azd31VFO4yq+l0o2oCG8euSI9jhpRU
j3XKQWSDcUgcRByvT+XyN7/NLnm/cYlYxDRBTK2LXHEPMS+czfCE7q8d1LZhPkZ9XQSuqhQfFDoQ
e6/rhlq2CfN7OauMedntxfnNxOir804z8JAlb8sz/QcKYVH9bMnZzm+KvC++Ol1nfGllYYrAwdHe
CYrQTUr8qcvmj4S698koW6o71ydj65YDDwmoetG1AMm9nPb/RJtW5s5CbSogGcLK8hs5ZNmLaqc6
Yq2o830dJlWrbqCPFz9UxYtMH2n84pOROHpzGHonnYNaqbRsZwteVnaAoBKOcOqspc60+lFttqih
NI5zShP1eerzhxIZ8tvEa63zFGniSHjwG4/t+RCJWny7PiOX1ULmgX/IYRCMuPADtAs9NuycamGk
2Y99kR2yuAkAIoknUcbA3lDbvLs+4sbZBh2E7y3Ppks3xHi7BFEkM8Woa+/khTEAcE+Vx1ho6u9K
m96PbqCyS1DJc4aqMS/I26H6aoLvRef0lDi5HhhK0x+gfHU7y7f5QTBNlk4julvrwCNLDIJUSjAn
YHqYmZL4kWFANXyZB4Nk4/2zZ0Fz56+hU0hY/vaT0KDSzXAkhY5sQIVgT4sDkjgWPs/hXg64bLvV
zQEYmwuLd48G5rptopaw1l2l9065ZfXJXSehkPnhiDWGj+nUWAaqnYBE16UbvahYPu4d1o2bi/EJ
s8gJ+L81wIfah0uIxT2iusp8cCEGHGejqw+lI0UAaW1P33vjJQAIzgc7NGyhs6zuaPinujYtyXzf
WsMjyZCJqn6y1/Pc+iqKLZC0CMh54FbvzSQV+gAkJqdo8uzkbEVa+ZInBtewWjlhf0Rs6P1Yd25h
l2YukgQbyIoBS8lWj8jinMH4V1fb5qHK5/CRSpzYo3ZunQX0ZVGEofCCoclqDicl772BPXoaK3VA
3hW944aaZKAibrxTnd0Yiu4gqt209xdd0NVQ6gwCxphs4xQ7oOiP80Dng5KZpfyp4jbLj9fP3dbL
QWkWmtVycaGusRouq7V5mFEuOoHsrP8MuYEYGLhjNfNTQY58O81lOT4bzTCjth81CMRID/b0Icv0
hipsC5v1OKqVKnbe941d6wKMoQTFXqJas7rjEECpszyCwi9Mpfk6q9HX0SqU5+tfvzGIt6R1pG+I
U110ytQ4NDT8mu2TVulRoFEpPCkT6P7ro1wejaWgBRoHHDvv8zr0bMNa680FuNi7ZfVJsXtvwrMr
sQG/zOnPZIrMncv08oZjwEVDlUKKhfbF6ixmKF06rYbeHjy+8FNnm/nNmHjVSwk0yJ+nWH6Da1QE
Xmq1O0X/zU9dHnxqeECz19d4q4WdkarSAeQ+TregxiqaSYYd6BBu6UQa71dFQL3dosnJu0Ej/OLW
yTybDn8NLDeU4205htpdIwfn3U87cj9LMUpHkJgYcLUXex2hTWpEzgnyMjwv1Ygeimb+5emyfP/8
oVpKoWjZ9XTcV8+g6fQy0wcQmahm60967wGL7lp0ZxtFu5nVxNqpUl6GSXQaIdKgm0fHGMXdt89u
48g0tmFeASFA/Dy1k+Y4ojQRSCUcz0pqTgHCPe91LTfBDS2sbJvXiGd43fEDmOHpc1vRU208+5CU
2IOwoarjogD/5frRuzzgoBaBLywdNo88ZVWFBezTM/4Y3o12En+S7dCc3Eob9my1Lu/sZRieWBTX
mMQ1K3gyOjQu4fbdla6pVIGiaeUBSiIevKqe7bUANgej7gWEdjnha41kJJJNrsY8vJtUW9y2fYUf
k12Hd7FW7yG9//Y938RKyFbS1icmoVhuXdDXNMzO3Nxu4rMyueAyY+Q5nKPaZ8ggNZPZvU55NYyH
EuV121cbgRZRb3XFz2L20uIYOVaBgv841l8Lq8z/HQqKTjf93E8llQZR/ooZF65YPdRhYFq9I4J0
rsE7j4arOB+MiDXT/SjCr9YXc2o6CB0lvQjKokRhN9dRRzvMfRaFBx7T6atRh/W/w5Sl4AkBdvUo
SAHo4Gaf0DZeGK0Bd72DXWI2sdmK3ulkUA1h/cFSZkpc+RzFeFXORv51LgZEsuamkH/mNGruwBVZ
2iEuPA2n9qEXED7UOXseZxcazDs37DLhi4kOnVkqjeucCQZiXoQ4IJ3DsY0OtHqKU6EDcLg+ysUW
AmTLCeQMknEBFl1dM2qsIFHQjcqpBRP2xVQr4yBmrX+KQ97060NdnMC/Q/1Vi2CkC7iyGyMDYVmg
M5ymTY6GbPT7ucj3QASbo/AOUE9aygLrmH4WfW+j70ExbRDeLSqSyrGAv7bzLRevG3ItyJcsOp8Q
LS6q3tXsNal0rfBEc1E/hk4nAk3Rk2+h16dnsxmTPW+DjXWiyo1u7gJ840FfPTy0wlp7xqP4jLE3
krWt6tyGYPH8OJZ7WdEloJOPw2qeLgVdzEX7/u1TUGqTXgPLVE5zHNZfyCyN7rAU0x60Lp2lT3FD
ykMiejFAdZwHjkpsd2csA6PnVE/HZ70Y1ZfRMroYR7pR6f2y1FP3yMEtftF6bvZaXxtLzq2Ezspy
37Icq7nRZjsdO6hsJycv0k9q0yc/IFeqO7JBxtYSMATdDtqgwHNWL6QWZYqobQ9ilaskNOHjaPB4
kw1SjKmBK3eXydGd/TZMkGidcL1S7iKa9niEa537M088I/5kFJEiUXyX1jecgGBMxUhFGXdZkTWT
T/+xc46DyuV5L1HsyQIrtpr4kxaOmYVYTG6nyMjqnXWrJInSBrAOsp/FaMopaKUFXhFlzIIbDoVB
42g5fV3fxIYVlpS6VbAW4IzmP1SBa7hvYajvOURvrQKhps6/5EUoTb/dNYqVahbuBdRxUzPmsq2n
sxHWEEqv3yJbq7DAqlEPQuz84haRrT5YRV+Ep9pUitfeMuLHShOj6dsI2L8b88VJAGC2PK1ocXrr
lEiTiHxQng9PIpUZtMNZ9y1d5A8g6eTx+nddROrLUFBhqFRRM7zoeiOk3odGSHdiSkYzGGx0H/JM
uMdJneVDS2HrVimw0qlH2/73+sgXxTlGXgTouFwo4F7Uh2WMWKXiDt6p9oAo+tWUWXdJTlkA7cY6
UFwkGXVbAK/LrfkICr/ciTy3Ng5oCRJ3RKG4clYbZ9Bmlee09U5WEcbnIbbnADWA/Ob6V27NLwgG
laIt0gMw5N5uT/QyZ2mFincynQaJO/xo5K2wYvF94fLdKcrwsxmcNgCU9+6KAfNLx2l5juhyEBu+
HVkpAW/htB2erGE2bqvGUG9HUE6gi6vivRUD4nfOMieDXhq1l2Wq/1P8bU2Jwt+yX0O3yR4KXS3u
i7p3bppK7mWWG6vGVgURsogZX5bppqVEh+ZKdEZRvP2nNqKF8ZnLHfm+jVWDVrXkJbSXyRVWc2eX
sDlGEwE6Q7rZn0iXw20hYdgeq2bwfsxabnCvWUV8m2dVuLNjtr5wIer8hesunaK3k+lkiut2dMHO
Vdlbt/DvjeGgmjCuDtd35vINbyNrgM7UAkjQ6UlRq347jtfNWUHbIDrPsPuO4Mzv5lwevaQb7/A0
2fPV3pjRhaoGTZRSB7t5NaOTMSWmHkfJOTaq+iiE491U/WRjqmOnX4xar0+6mzffOjhCO5vzIsNc
eEgwVDh+XHM0/d5+55iVHiKUTXIWNhi/UZPWbSdE9hnGrHEv5uYP/Phwp+Dy94ZeTS5gTgS4MKmg
MbW+wafcBmboCHGGmlCFR2rLChJCbhm1vjO4/Xjs2jJPb7okLY27cNRaec5BtAFbk3H0VeDnO/oT
KnGvMPl1y5dmUlRHyv44h+heb/miLdvONyTb1G9NJbrVlNE2/MZrLJdrzFI/jLGhiXMj7a46t3ET
dn7pdJimJ6hf/nbzCS6B4iUnWfWN7lellzyBrY2+2fjufgsjdfiTRCo2XVEN1suPO09/BW8hvheY
FURHGzGg+Mmy8OPtMst8pkE7PzlsWMj6s2pPAVrL9efr+3VzHTn35LcgVi/qu7VXaP0g0CygRk7f
K5+1TvNz3Rssv82jyr4dJszbghFOsLFzJDeeKpJqBsY3lRrFX3bIf+439FoSpMzz+Jw6vehuhcwi
cIxtZFrPZdY2j2z44ZcCXvoDYXGvP6DtSl/r+udf1knZx3/31BKPczmt3qtEM0Q/GElyntKsyz4J
i2cbPCMde4gkXEt+j6LqHCi4J/+CoT5+HPErUg9wfNs40GpHvszSSJWdjOSyrc3PQt0Q3D3Sf1Bk
VteVPQ5h1HZclWXRtvLIQG0VyLqC2TLShNR8L9cS61bTZNUF7VRbwrda2yx8V5jaTla5tU5AihGU
MujkXCBVzB7ABOWA6KzDwjssbc5jWk3hkxBgrMLcxp9VKYpDMkI4zGgav15fouVT14cewCJ9P/Qe
LxOYcJLl0Hh5dC7MpvZdZbIeQoLqnXOwEYkiMI6RCSg1NuW6rz65ZIAQrRglItME9oQmCqPcDPW8
d3VuD7U0T2ntgtZeBS+koa0TehlPRKZ7x64fzU9Gqg0HNCzqnTh0eyiK7XwWHNx1/lxFPVFMGkXn
NB86nK1U85AX8+z3st/rCm9uWdJZHLewwFzARm9fhGYQcVFif3gSRWbfoztTHJXQsD4bStE+jUmJ
QphaiEBFIfSmGzWYXkYo/rm+VzaPM4j/hUK5MALX2W6Ns1gSawQyvTY532lzJsTAdVN9aFWRomSC
ZWx+O2ZmDKY743p7xE+jnA9lZAzfS1NTPF+3C2PPkHrrkmUHL8YUOC1dwFPVLJ8dbpHozNsmfyHF
PgJlF5H6xQm79h5JTRi1+oAR3PXZ+FufXB0dRKPIRIjH8SI3jbdLguekpIOoJGe6LmjQ1xin/CrB
pf8sx0n9Xuh9/SwnRxTPeipLlEtqtVd92H4p+jqiISn1us55RgEn/TIjoyv83JmVn3gDyiIo5l77
bFTeFPtJUdfSV41BMQNUbLT+4NrxRFVBqZobWZo6nG+Ph7UeqhY2Xp86L3giCOtswP3Daipu8K2N
57j9QfuiEPc5poe/sfyVZP7CqY44wv2FqiNzE6AAFANbn0T6nE51/VtJk3IISngAAOTRO0EbKY9T
45gVZdhyM07lz9bVSs1HwL5Gly018o+khkr5rXWt8h6AaGu8RPOYHXOzndv7uh3T1zoW1r9JFA+/
dxbk8ip7sx6rI1JFkztlBrtzsLKfukyc49Q4dVCY2Xz37pEg3QNZh8VJg3N9x/QTidNAHHSeTEBv
lsS3qxikcyiS0fp4fajlR6822dLXWLwyaQ856zSlaGsEmJUuOcvSK++7GWUEu2zKw/VRNm4y1D/J
heh7IWC9fhAdQLBYDozpmZJ4/9UMs+Sp8MLkpsA9ZyfMvNQmBShJkAmyBTABf1pd0FRn0fO1ovQ8
KF79sx3U+ccEs/AfFe2Xl77qhg9DU+U/tVom1V2ixgM+S4PRV8fBdMMf17974+rg3WVmSeuR1lh3
jmILhLGsiU/AvjVPbjejQYQ1yw0dX+dolan+zbOEvbOkG0mM61KO4dYAoXoh6NF4QinqUovPNVpb
R8gIkDsQQH6K+qYL8DCJvvwPH7k04ihTbnDFEObq54ivPKdJQo1pUSt/ibTC4Y8iCb/T/R9n36QK
ZezckFt710W+kh4IoJELxA13IdJO9GzPMelu4huFO2NHHbvP17/vEmPGjiJfWXDpFuYz63d4wpe8
c/QpPjdxCEUZgKD8rJoC0e4uNJE9qyLxUYGD+VoX4XhqZSWQWmtxZz0O+VAHXaem2k09y3pnobdO
1cJNhMjAZr/oE0Y6VImmj4n+dS17GhRnuB1C13vI5myvl7Yx1YvgHskicchSnXr7FolY2kVZ1fFZ
j6X6w2l046abYUFen+mN4+IhMAuPgcsCz7DV0cXEuvZmz4zOtc6DMxrzIenDYFLTKQgzKFc9Chbv
v5mAc/DMUvKjxL6+aoexQHWzw8q0sIQ4mHak3toaDXkbIZedW33jXIKtRXgezwVGXBcXEBNLFVUM
ybmaWuVepm7/NCepMgWCqL+7KZRS73dOyEaFgaRwEShe0D80ld8uWwWiV4s0TohqiOaxJvJ+aR13
ukdWVD3HSdzfW3brKnT4UqU/Xl/Mjd25HBr6WcvRuejPS322nVy1KSNWRn5rOsl3WSvlR72u/70+
0NbexFUCbgrodaAAq705ZaCM5HI8S7SGPwAX+qkCN9hJo7YGIegHrYy4B1XE1UyGuCIaM4WIs9bi
szOiIBofY8Ns9migW0eAx2ABwIBCu9gkiqUVSdzxMX0nX2rK0Lf0rp0bsxNJA5FRrYKkgVu9s0+2
1opcFaQYfcdLHLZdoMSCUx83iWKGH5tqyANXwxfGLqc9E+e/t+Uq4lj475TyoGFxsa5ydhgbRhvZ
lThD4h3DG71v6/QDMvn9n8a0UH6EPoJC29hF5sGg3uj49DC6jxVqE4Bn5/h7mkrUJJ0krH62QIVe
1SjqXwrRobmYF1ZV+4NXOXvB+OXyW/RllmgCuWJgGfrbg8QRMtspn8S5MlysiPpQO6I1XO0UDrZG
Wfpm6lIhu+zbuF5PsOtEVMiGIjmk6KIcpzqr3n0w2cYGVRuWGiL3xaXQx2PcdTWSjLMtbtjw4rZp
tOqUNbAt3ns0adZAJ1mawDRtLhK6xk31dhjSs6OApa9EWx2bMt8TkLo8M3CnqABxXDSK7etuYD51
fR51aXpWO/Rffb2r5y5AH8P5EHZ0Zn29GrXmKIGc7EEx/uZgbzczHSnCgqVPBEly3Qu2SaZQlkzy
M/ggYwlEWt0NpN4346HCFiT2U202vYEkKyrbW+qxtu0r6qj+rITefymQB5WHIe2hVPKa2jSbZJu/
1nmnYSJVR2gaxmACogevTGLAr8DE/6UMOX6w0E+1A0gR5gfTi5PnWrPRS6l1rwFJUebGeJg7TWD7
13WufUSr1ABSHkf6dMt6FVOQiBnldiuUroDB3JoNDG0t7wK3WaRZRJubSVBWqvnPbJTQpaVnceWk
5UQCaIrGRUzI4j9f3yuXdxBTaRG3UztDyXDdXwAWD57S0Hkeiy69Fdh8H/WyyoLSybydy3xrwyxc
e/i/YHUuBHKqcIoHxRiT84jAqQ9i1f5lZg04X0c2L3BScGgb23djcXkE6cdyx1KFQwl6dYXIvtOM
OiNMBjmi3bUThBe19LCEG3XlAJyz3jl7l4U/4CokdDbJHZjmi4pO23QoHRXpWXNLSxySLDZf08YO
tYUMmKEUywt040xeMRxBvDivelQjU359TS/jj8Vsg3AHw7Qt4a00zpQ2lMQfVVqEgQyn6DO1aHHf
TkP+YHdqfTL1pkdWht+/M/bWfiLdpM3BtF8iyhuAWJM+MHYhhBcs+MdFQ9lEFVfsFXy37u3F6cwm
D6ESv57qTKlJcXL2U4iI8HF0i+qu9PJu596+jB+R1yaYQvWEihDKTm/fIDEZM+fWzs66kgelyPPb
kPq7r9ZIuwC72InFtY35w3NoSVr5pEspjCgVmWKVYGgivddRBpgi+y4F/fbZjYs2PC63wXiwohbe
sSup5vhNnSkPMgdV1CSJCAoF68I7e0A2LAghqt+narQnlvIXVre6f6ksLx0sIKA8nKs5GSNuPHTN
eMsinAFuZ+AvIGHoCGDL1CEP/qChLqge677qP0ThaHYBOC9ZHpO+Ep9VLBj/YAWcz/e2mpQnS1e7
Rda6MTEpTlLnaEOxSw+qTFwIiEKtypOg/qWc8ckRMnDdxQ8qRIhlPOah3WZgM1PZ7mzjjb0F0AhF
EGdJPdGnfLvqNpWMZOpZBg01kM9mbnq+gY70jgajs6g4rSeS9ipmnTAdQEyuJnI2kop3HKCR5zbj
dE7Qi9f80qY/BjRPKZp7AJ1obvdJbWmfrKo0lcDIaF/4rbVQ2XRgeTlqXtMQBqmjFi9hNJuIesBI
H/2xVztKuq3ZI2wo3dLXsT3Ib7wecGKQRoVogmic3EfyESCMk12pc9CrWfKadWZPK/L/ODuPHbmt
tV1fEQHmMCVZodlB2ZY8ISzJmzmTi+Hq/4c6g6NmEUW0BsY2tgSv4opfeMNifi+GRftoVPOouQoQ
ucSVuzhJT5k62aYfDZLR+V0OpeukDI2p+qOgvUuVxZr+qlqt0D0xztG1qoyxd4tEkf9p6iT8r6hD
80UxZ1wcLECxn5Mx175DoUcisS+d2nkMS8Sb3ZrCZ3ies0V8a5e4kFwucZQW8khKx1MxQKh9siKq
g241jlLrO1gpfyHCkrLzgtHYw5zl8k87LK3RlfS2/140Yub8gt2M0EJBFd2lspEoz6neTH8pLc7r
ZxsCvEFcMGtH6e5OdYwsBogWX0GR/eaVnc0YJyK0wB/abkKamVqpn+pt5EVyMb1b64QvTpdWdMz6
8rmQ+sHv6aF4ljWoB7fZr8x6u+NAO60JFTiuWwB+pGpFNs72A6Ilmn5yIhHXfpN2TfuyOFPDyVLj
JHrMHGdML0VPdIDCvZQl1y6dWsPte2d0LsC0wvmsaSMa9IWFtEqGDrLhGpTm7SfaJvPwn6y0Se8h
lETZu2C7fJEHo8txgF1iJOOjFn7PJAm5+lgPtqjPVZ+N34vcwh4A3XOlerbtxXk2l9nU/TY22/ep
IaVf7RqDV8gYelbw16aOX94X8+xJnTWmroSawLekWuTsXFhyD1x8TkhMllgvxo+QyjkwM8LoZSDm
oQrGLhmwFeaCmfzcmZV3srZgF2c57LODy2Qn8CG5WKE9HHMCg/WJ+a1pKxrEc5apch5UGZfcRi0a
x+3JsfxRYQ9IWdf4MZHuwah7m45hEaiAW06DadueC6sVsNtK9kOMPIGbmqA3xqyo/KQe6GYNVe7Z
RRd6fUc4Kqv1+IjqVnvRuvkIYrsTj/A8k47wW2D63uBI0FhPaX3wQ6CW+WOTLS+SOvUnelHGSz/I
E6r2hXU2jKNC8M5jqq7aFohByqsK6eYWt8ANOFq9bnbZKc9hl8pe2jj6eZVqvNyPuXbKlTxU9Ayp
hLDUN6WKqaTVquMD8GBnU/8BYR1sf1MbDLbbaQs9YLPIlg9pIpDctxqZTiaEsCH5PIzS8o+mIp7Q
IM4I28mNklAu34wwA/dPFLMyJMmkb4o1E5Yr4yolYkttfsqSYgm0aSwORtnb52vnjPsNksgNzos/
KIoZkj3ehqlEcwvg7Oc5c9r19RicYBoyC0dmI06OIkFlJ+pemQ302g3QrzcIOpD5o9U3sfQQhXk3
nbQ2WkUTC8cAu8If6SD0+xpdaEPM3ycjmf7jLuo/sm9orpbZrGDaG2u9czKV0GiuRJuZ6odWLf6e
AZrRzLNS6WxPLf37lJz048HW2f31azZLuA2ketunoZw8KmoEP71euKnAkdLTNtK8AySgFPrTrGFj
AfkzOteVIj9OYaS2Lnmx4cEH019GvFK8ThLSO0ebpPNiD/KnaO7GK1gU6aumd9MlzqUjTZ+dsBjB
PF40cmdgqNvsf3AWq3NiIMfcI/lDuhTxZaz14r90mrLPSSEpB5O0c5QhyKxKTFRPbsuNcdbAKekZ
D/pU/iOHYdJ4lRja9xGP/hHzYHcwCuIWPtgoMmzL0z3i/RjXmdLDPA2pTwkKlxZ0mq9IsRnn+4u/
E2jCVedqXBFat1KOFfpviMTwXTSSJ09Z0G+uZkM7yEr3VmvFOLOj+RzW7fULxBcSTsUlOUIO9KRu
lvykUyK6RARCflypRxi7vQnktaMKDiVtp54KFaXFHiR8mApz8A0iq5OEj7qLmsbbi6jc7KsIGN0Y
BSvuTWFTD0NryqP105K5f4KZKiO9bGP6lYvk4H7b/SqAupTvVp7YDTSgH2mzDpn0oNcieR4kZ3qg
atn9Uyix5d7fFkdDbRYMsxklnqKU44Uoy9mSbUprcIm/RGHyZmV7Kus8Cyb/0C0F2/B6b1hgAEdo
vuFDiiVP7A6z1nqYvYzXyeISuf9ZOy8EZRGUENaEmv7ZehP+FglJba+mYErgm2dDdOr0JX2JC5H6
lrH80wzxf3qnjAcP885M/j6kvYkBxnIxsslYnAfFTKCH4W43farQThUEp90RhGDv+ygXgFn5hXbe
hlzNCrGR8ft4qG2zfJFwqHnMmk5/LM0O9dkxGnkEF+ugrrb3has9xlp1oa62BbTyfy59N4Q2Hqty
FpjxQO21WtRzZIzVwbbcuUfwwlyFtWhuoXO72ZYz/q1K1xNSVkLq/QVZRn/Ueozz9CTxSNXN0/39
sjfeKsq6YtgwDtj2gGEHh4MoUXfIBpGek35cfo6d8U3vezVITOEc5OM7M0l2RqWHNijh6pZvnihJ
KeXtijWJYzSJDVwrCox3LkhLHvmN7A7FWv16P295tFOVwFuEbRBw+Y5PWmnML1R9zPeDDdfo/iTu
ALwMdNAQ7EKJg5b6th9gmDmuZ2a4qo86ynmaC8mrp1L3J3AZF0mxZhKRBWItBLWXVqv7v4oxKz1V
qaXHKKLiff/n7H05bV8T3AJ76aYTpTWMXzkq5CpUT08zBLgrMZ10iqjUHqBSdo4j+jPsnPXZ4/lT
X183ohXhaAm4fXihzU91V0VXJZHkc7tE+antjPeTVKUH4JP1CGwSbFABvEO066mf/ir5/HbFyV2R
I2w/Sw9pV0YnZy6zD/Qi2gO94t1J/G2UzZfVclGZ+D9ID8JME/JxbC3d1GkSF11owEv3V2wvkwSf
D/eV1VrdvDdPxBDmi95j//YAzcP6F1N042FEisIXIQwBQlFHe9/g2PbYh5Pzl9JkuuUliwaUrAnf
zHInu4BwsXYrSDNucmmtJXlPNUKzepbzoDetPHAi58hUYnd6kbhb5Wug7m8zVklOrSgt6ijoNGMK
7BwQjW3E/YvjFH/QrGNOoQQQJq186c3cjiAK06YBRGtPMRBM1SmvuSg+3V/B3YOwqr5RfqAwv30i
ECJwWjsEGh3iwuHO1owbiJnhNJgigyvypPOGLD6w4tqbw18XN/AdnqetTgjgJGWyEMgN9DnqqA2q
FeawzGYWQhq+/3m7Q62iEtxv/M82Gam4PnP0y9CPhoHnzXOG2UYnFw8h8m0H8fq6HNvjDagDkW4I
JLfAbjpobSU35GoItOaXYbBlJFeG7IyIauoXw5h+IwEzvvTR9AclacCJJsEnSJaVzfH6MhsnBHQQ
i+YWj2vnUiG55VvJMB80IPauLxIsyiWE02vv7PUoKPQro2Fz1AEeowXSSvJDpqrZwRug7G1IEsdV
iQC3LVh/r4exBoV2q4NkmdQaS+QiUdWAou3FrLgmFlXtNbQW7T8aZDRS20WZar/tZtFeinwx1rrV
JGqXTkDv+JZjAadd90bsVvlS/JTLpe1OlDfVo1bQ3jZbRZTJa6ikEMK+/tGqusQThmzSQynkOVjs
Nv/hlKp2Mq1J+YMDawHdp4uHKOENmhCdrHaU65yCRlXY/gqjchNTHi51X4pzls2lW1RVesA121uU
X85+aLdRpbc3OwxkoxO3MnAzKRwF2o8KFpgYQZwyQ/pg2jN0BShZf3B0VzK8SXpKkW5bmXJUeDQq
nuWBpUT6p6xqEw8l7vbHbC3f7l8SOyfX+VX0ZhSy0u3OLtJFqbsUmJtUopREO0FvH7UkUl7wvnOw
lzSi4pPZ6/VyAVp6lPjsHCtyUy54KpFUerY3lJXib4UDbBQYE+BbV2llMJso4MoH07k7DjUwKmEr
zmRbudCr0IybzoAl32b16ApjtM4jtu3f3z6XqwMk2D2Z+Go7l3GBksSiC4qYKCUFNJsRtZoBg9Lv
DQNk53vPiaAJYvlxlO7vfSClReJZB5zbTWlGpdlldiFl1nYoxEcaWg10k/boUd6LeMiH0S9HgMbi
DG6uwRBfFGtuoKzG8SrJuiRNZ/uQFVaN3XpeKGOOZW2ditQpQhdqyjhRvY1HmiWLNlie1pZafRDM
7n35SqQFwwBa86aYXdlTZKQV7PtCl+eXjuoDjIDpKDrf/XISPJKFFQzK97++5IwcgcQassoD7Ajl
OlGZDrBFq/zIhOKh5ZIKHrSIXkDfTK4TD+JB7p3GH0a7Oai27P6StfeObQIQwxua3WgMkuDQ2g+5
hJKJX8RAGOCFG0njl+ZsmVckiAZEHOUGx2mVROVUI9LSnjWgBrabSeaYHvyknQfAAU0PdGXNRW8U
SQygle1sZOFDNif5uQWl86Slk3JewYN/sNpg0la1CwD8N7rAxVKFiIsl7HNLjk9G36QnaWqOCEg7
+TXSiegpE04gbLh90aa5DLWuwZfCzEBQxU0dXYWsZECA2tCvl/TH/Wtjb/5AvjF1KtX6G4aeQzJd
5dXqzGtC8ZdbpCHqUuAgI7L87W/ZatW4woxWcvG2ckB9okGbKpIQMUvCS6d1qeTqZls/iW4xNCLR
WNHczIiXv+5/4s4bSpjNrUhogtLSFmdZIabeY5BLqoQPw6UdpDawrTl6DFMb6wskCIKp044CE20H
R+BAKOFi4Mon3dq83HENvR0jUeL7Wir1U1IjvuQlMVos9D9K0jGInEMw4OmtuakWtz+G1saqy2oA
yUHFDHno5UyXfEgo1nztoWpk7gALuvKatp2Hkx3n44d5cSSwJ20GUlRJhil1seJI/6W8ONFZL5Yi
OffIH33FfTOLPPi+7Te5h3nyvnOEwGUOENQ1rVvb8gRXWHQQUu4971xZ6M4iZgkCaXNvWVJcJ01d
U3KW4gpR+cnKnpq5ds6NlVJ5LuKueoidzKH/UyeX+4u+dzUDobfh53M93yis5gYk8lJpEPFW1eQ0
NFp/KZLwCEWwd1gdjVoI2Kp1qHXr/VZZqAr66/LI0yc1aX415FYGp4rpc1gbWJxUWnZQV/yFrt7k
Ojyy/3/Aza5qa1wTIR6gempVJvX1rvBWge530QRAkH9zXH3GGCkH8OaqITpfVkKn5P7U7n40JUBu
KeqNJK+vPxpncXRU4KVxZdTNu0ly2nOyRKonNZrhRk511Cm9vaLg79BMIB61kQz81Wn8bZKlpktF
jGYM/iUCA2mho/wDK+FkhvlREnR7VbwaSt18WpUCMHLSVbbZtsrvS7GMnoOakkfvTnvp6FMzx8WR
VNBaYX+9pnzUKt1My261sNisaUOETXeTNZ1SlfkMHfCQgFBOdhLmws3NrvqQRVT/HKnDgCo33+x7
vDKGQZQqHFHI49vEL+sMe5nUIQ40rYjfxdNSPtlDUy8PKeDW8GAH7y0m5wT5A/Rlb6WwOtGNqoST
fZBFUf6ihV2Pm0o4vc+rPj14r/eGIitEsfcX+WJbapz0aNbTNgfcajq136c2JkNIFZy6DPXr+0di
byjqX1iV2TDObuhtclvWctTDjE3mRHqcFSn/2Wmi961Zmz7fH+r29FEDo9ZACLYK323rRvlQSDPP
DhBrck+p47UwtDE6Z+GY+RRJltP94XZCPsZb7ddWEzRiv/X3/Hb62i6dk2hEMxepRPuzaMvQnZYQ
NLJUKCcxDDMINFM748gw+xhdZU81NlbelCnaQRnk9jWh1ALzgEoIAHPcUV7/EDMfY1ELfkg49ul7
pzIcTzPJTZEtsDx9mg03aSSw36UwDgw9dqr1r4deH5vf5gCRo9wQw5wFzSLLHUidru6Nk2xk2fNi
o9Hn1u2SCJfSMwTiQmm1YMBUoA6GPJTPHQ9zz+w12tHFsfMaYEWD5gXihxzhG0mDaaCJJcjPA7XE
NqIsO/PSS0tyTsVEulfk9aMmutTvhbBZtDa+pNUo/8HWX9UXccgjx73J4Ttdwa6CPRJkvWF5YdnK
35Rh6D0Td7ODddjb+tR6VndsyrI3kBIhRw0lJIhUWb38jZRCKXs2ajS+1NXWp5JKwsEFsju/BDAE
q8hO4/G6eQ60WEerwpDiIEyH/KzGChWuZC40d1BC06+0UD8ZLfdWpSrxO6OhZosFUXtQP9j7aiKZ
FdNL/EqO/XrzoVNvl10EW05pUvsfue3Nd2LOyjOyGt2jTgR3JDC2OyDzi0En+KAbKoelpGmYO9yb
is3WMgo5/zhLafFojVL8IUcb+iBU23t0SXSQW0DhgRt0c8NU8ZBpNUa3QTGgVGGNIy6D5YRRXTmk
M6mtCP021bWP9y+23a8E3bHiP3+V+V9PaxwR+acCzaHWEdO3qY57t5Ti9GU0Qpq1UXJUpd575WnV
/OLGQG3avrJq0xZyX9pxYDUm7nsjUjFKIb7NZmigyV8sGAfGmTeTLbtlPv+8/7F7OxkVJyTlYZZw
n29reoaoKNM72FiG9KlwF4wURC4VBbWhi9Sby7nANitQW9U6YxQwPlMu0z6WYomtg3R9vSk3sY5C
PRZ2HaJgiD9v1tpsjCnOpyEKcvrZbo7Awqd6lOSDIGN3FLJMYNwah2aL3rKZYTu36RXNSaP9pDL3
pUGS8O+DOd15kMjTcc6izU8dcbtvNeoezbBa5MiltBguZSLKiMmS9M+DXOPjPFMhCGQ7tr5ycvMM
7CuiqW4pQJe6+QDm15XicGnd2WEzutiGDpG3mHiO4wbRGL0/lGL1lqyyTDp61Ne3crsMa6mOS3TP
+CsnznaSQiEVN/XG8aQxXp7SKe7sSzIkunxNiXEqQk+1/xoVsjB8y57kRyXM6n+jfgifzCq3C59Y
oHqz/cBqf04UheA7wLKbMuYIDyMvDQlQmRSN56nptXMMlv6nmlfyh6lcjoTw9rYKkQsFRXQSVl73
62uArWJJApHnQIWXHhhqiPjQAIf2/f3NssOPQ5ufAAqUEtniTT8MvR8ppgoWBUWe5rYLSS7+Nw5N
/Uu3qA07oQhRM4SaFP2rDpYyPUuzVlzRLGqFt8B+7V60ucqsk1qsOQn0zulbbJkgBGpbleyrZeR2
i6iQmL+C8re+tyLt5YsyceJ9004bhA+WovhU2SGGoi49Hbu/jiiKOadqqPB7M6Ch2u6C+cR4Hick
Gq5zb8+LO+tV9Qi6z4ncUSjZp3KuVfNZjtOhpgw7RO1FBSvxj8V/JPtfH8NPB1rbRtapqwmRTvBl
mujTwUzubF3iXxUvRmBzNzeZpS5Ztcw9DF151gLQ2+bL2HXl9f4oO28SfUMuTG4rimPbe0o4SYUA
AH2XOq3kx7Yem0ezTLogX7LiBfbhF6cKla/3x9xJIkiLuErAhdBO3Ha4e1F3alGx9dFZqL2p0IuH
hh6wD4MkObgAdh4/oAOQjumlIxm8vbp49NO8WQANzU31o3ZswZpm8yfMPpx3YeSUw0GQuDMevB1q
BusDSNN7vUp/C6Dn0I4AlRRABEJthkC5QgbOTS5RsIokrZ086JZy+uX+fO4NSlNiDZlIOG96g7j0
5s08iPChTyTltIzqdyteOteca6QZ6+XIEmJn+eBvMJcwR7lYt1X6xko6CEr0J4a2Gom3o/X25m8b
ulclWnqwgjv3FmBOKre8k79iw9czGulaHcnNiv+oGhQiZEzxwAxqBw/pzhQi2QkOFnWRFcy9DYB1
SNi1SXu1lWminBuV6sQnc3RiINBOu1Snuq0i07+/bjsT+QshRK5JuRZsxOtPwzDW6FATlB6aUW/Q
PFykc1antAdJdg9mcWco+ipAIVYuBA2Wzffl3ZzGiJYBWGlEdbZIX59FrcWF1+SHF5e6s2RrmEvy
soqL3dS/oYCakrpoeWChu1yeRKhAxzQX2RCuYYjWdBPSyB/tYCX/JEUxFK6uiCmDppXr/2VZ2jxz
49aLr7Uwl091pqLxPEWxfdZnW/kLLo9terFTqw7EqwGOkDT23XdFqPJPzY5MDFOqdPxk46Z15E6+
910EWSqVfUo6N6VWfRqoEExSFtSJ0yJ2P9d+iJXIwY28N8qv2gpVD6xXt8dL5yUypogc3NCX/FqP
SNw42nxUC9sbBVQjrDACVMKP9V34/aKKlCixNZEHIAH7pwReltdV/ZG54tEom+twaBhmVLs8SAyg
BNpkxmfVbOQ/2NzrdbTyDghxtu8J8HyY7JBLgrqQJW/UqBfRf6vOOuDUg3ti/cGv40mwAlwSiOH+
P3Gr19MGamTquiXNAiWMktYjm2hPoVnYH4ViFpGvjYZ1Rvn3qllZfJCk3x5honzKpr8ql9itbI6w
Q1xoypOeBUuplxg7JbKr6WIOYmmYD5KXva8EtUgDy1qBtltcWIz4XEnWnQdaDMntEndpN5xba7Ij
Ly8h0P9QLYFegV5oYdBPMwTc+xfj7vj0mSE9E0lCXns9y0mbjXSimeW+NspHfRmjF+qnsmt3Rnwt
4il9gcYmn2GUdQcj704yolZg+kkabnjdvWr1CThxRl5kZfHwiLe/GzA+I9dW66N9e3s6UAXi+GEw
w5A3cVA51vnQoeQfJJCx8Zif4yeYecPl/mTeRngwBoAgcW/B77/xDkm1cqTPW0KYRlKvRL1vMgof
HYKuckXYcLc2cR8+mxRejppGOyXVlayAHgjqdQSX233UylE5dFpWBBUSFF/Cqp2e8zw15VOBWtiP
uDfEh74rLR+F/eEx06Qo87Iyr3LXtHEV+4OlpWwHqxoMzS2ZPgJRnaKpkVPbrD83cWE9xEas+rCO
489vn3HAEitKdI0Dt7JPoIzVfjDjIgCZnqMt7MgfZijrrpPX3efWGcqzBQryoOm8U/lAYAflp7UR
gIzg9n7oREPttoiKoBRVfZ7NCI0JxZjej1Sa/cFSf87N4FyytkeUMe/KEzWPo17w3oZmpdlp1E3W
vGVzbqUxRK/AyoKWAvllaGzNS8H1Hlz3u18KKgEoKUiU246zpNuRIodGFkxOm3/A6FQ4rqxOTurm
Sh2vKPNxfqr6KD7ZZlJUblmb45cFB8MjcPJt1LgCWlcbewDX9s1tEaojdHVs7gI8VbLFrTVr/F5n
0D6RzpyiU6lkf3KY6Z5xKStAoW9oQO2AlvBAXLBSiHHPsXlcH8eOpr+XjaHZuEOWiMxrVdEaB8dn
b21/H3n9898CBsrf+Bp1aR7YlbS86GNjBpgXtweV791RyHYpUdCnA/38epSJAmlUNCFL2zlGGUAC
DNE5TaLB8e+f0d2lA3SCyBPgvxtR31geyTYcnrhQV5uzof1Eieo7Rl+qVzpIN98fbOcK5jbgHqQG
u6aG6uuvGnp5iqxMS4NsVNX0M32S7G8Vxwz1XWZa4QUjhOpBlofpen/YnW+E2kdLi3sBXvC25NPr
s06X2kDzvRtAQIuF7MALU0pgiZp1j2o5iIPqz23tF/FShCFRsEU78EbwHVinqJOWWrNZjlTX3bEZ
1ebJlnoJVKxdiY+LrArt3JRJHv+vQ5GqPxdj1Ouf3/7hgGVX4ULK+zeLi6KSmjF0EtgAop+htFZ+
rbYCmFwVPcXWcCQKtdM347sB0qNHDd/9hiskuBBpjaA8Y2sDJllxWPsimfWn1l76S2uZWIfEGZJL
s9p5eOW0Hla4j5kUKd8I68TBsu/ttvXdBV21gre2ry4i7YOuU9gJqjijopkPulScjc6Z/2paO/HF
oHcPTq1Eb5ceBO8MXwr8wgq02tY+IlTcwqygaxVFYeHrS5n7rX1WCuD+iXgSvfNeS63y4NnbuTAI
UjGkWWsDtw1pgEIgGIRDq0wOkW+pe+vFWaojLthOWMgoqACuEgqrat7rAxw7auGQKCF4akiJBzmj
PS/KHPpzgWft/b27NxREvXUXrdjkbUm/BNBSWQsiTs4ywn9q+hbXp6x3QtScBQ6S90fbuyKgKEGw
ocC/Itpff1gjwTLuYikNCnnCqS0B3dIDILg6S/J9AVf19luX/IzyGGAkqgPbGCVKl0pPWjUN1K5o
Hmhz2345at0DKWJ2SkOjO4h99yaTItxajiZjv0HElYiIDKrEeGLs4iAew+XUo6rjV8gLne7P5O5Q
KzKTjv0O5SRXpllKkEkPpIKgpF5K9ZRNnfJ3jw/TwSze7nkIZepaW0flk1tusxu7LnKctJ6yAFV6
4ksyz5PaQ4e8/0E7YRbD6NjL8ILs1IyA4JtsfJVhEBj2sJnNLms6c6qdyIbWr9nvkQ9rLhaSpq6k
TLpv6m178HLePijrb7Bw/CKzR3VvE1FOaY+U0ExEaRgDG4Zb/DoJaX5KWW9vrJ3JcLnPKxfXL7R1
5vSIC73+91/n+4yP1iDqtOzYm/K43EcmCoM28Yjatalrmu1jZnftKaK/5w0gf1xRL/OH3sqSg5O5
u8gcTEpoeLezH1+fzF7pBmTWC2a/iPvTgmz6pSt17c279ldhnG7pCjSB7fF6FOCkZdJkCFlNsRR6
FX/LG1vF8qOulQ4utr2pVJC4pB9K5HoD7l559JLT1wwV9tV1tKz+3BtT7Vry4sCbmuQzKMrxbPSd
ccTR2hFI4TPJs1WyMhg/24ysa/RekShjBI0orQ9Tpac/CmGA/l07EeJCaRJzjjyWkmc6b3VzdXor
OfEQDL45dcnnbonBmiDu+OaSDj+LtguAI0LrG5xHpAlRSppBXBiZzQxyKw0/LshCdr7UtoCG7x/o
vR0FqwD4ODoMEAw3O2qK6tzCLjoNQsSzNRd9LPtzY/fd2yUA+SoOK4DYlWS13VOJReN9SaqUrH9o
xTlF0vGLjTiwQK/Dnh6rviC3h5ycRygSauFBBqEqO0cW5SH0ZoFs3krpW7rI694p0mBZlib7qBb9
hGaZFi2Rr6zKg38XUy2QciqVBG2xMR3V2ddAsmmuqiD+5ia2Xsf4IqRl5UoJyEB/Mjq7u+bL0n3t
J7WGkjHUAj3HOTTPdTFPyVWWhRa6y6zH2sEFePusoMy2ci5Ih9i729qmgeptUZVZGrSyWgRFNk1+
bxv5tV+0o/2xe+GDHeeYoKRDCWxz2aqhozSdEGkQA6Z6VwldQ6kMlarTjD7bKWmS6dk2RuScILj9
Z/cxiDwF26S371I0jJCkg6NHn2lzI6V9MkSGgYAsOMP+ZVqE5FlFYR3ce3tngRgVLzq68MSNm2Iq
ksRx2dvAFoqsEQ+G1UpXNMPsowLB3uoxBkKYLB56HJsZXYQtKuTm6K62iunHcmJ6XQ9j08kj64CV
fRvJUYAAGYfOFzD0G8UtLu0RYspIlLPU/bOCQDyW7ZQsJ6EIf9Hs2b+/Tru7BawkXTPqXFRxNlM4
ZBPai6sTU75o8nfUgGZx6q1S6I+5YpWK31IMb9wcdcHcdcqsst4nQ2m/k7MeCtP937I3zWjyrmVO
AqKbzIOabSTZM5LuMSQh39bbMIhTxzqnONQdfPbuUOTw9Hg5JzeqiTooEsigwHorsILCV3K5U55H
dL48zFvo+97/sL1FJa+kdMqC3oJEYqxRZEvKSKl6o/QmIE2PUQr2wElC/QcgzCN47+6igg+BaUS+
gyT15o1QaxTVKbnhfBOOau6icZg/ar2u11d0jpfMGyuqB6hTRZ/nMk6bUx220TWbau2oPrMzz4gr
r8V/9Mx04q/XgUnHrIwael2UTJbJK5QFRxngVulVlGNz8GTsjsXlSn5AKxaGw+ux1HxgqfGiCYA3
q1fTSduTY8GnyxRIKPcXdOfeodVLvYlRaKFv5zcaWz2GRsz2QSvwUhRdfQ7l8IiPsvcGEutgLEo1
hqfw1zL/VqzT5gnaLgSKwEStVXcRpJx+4Cul/AOwyX7RlLLCqmMM1fJxqETNY4j34PQvWuupc0Kt
vf7SO7M8nHTk+69V20eyP9bpmCmupszYoio6qtVeSubdupibZCuAx7ZO+lznztuPNhAYkmFyb3RR
tpEbnuN0mFEvDiRTw5K3sRU3L6Lsmpm5cXC0dw4bQ3F18uyAQd3mGoVINKGOSR5U6Is/K9LQ214L
HelbMkjTWdPDWTk43nsbD4oLpCFCYjDf6275bZnifkGtoyD6xqVifh463b40UtQjmjg4B+nETvSN
iwegU+JfMJnbj6vnahHQ+ugC2VHyXiqd9GFpM7O6MPn6M5Q5K6Cv2WBHCc/wYA33Nj1JDHEMKCNi
/3Xif/tMtKSAbhSMnaDjcZoBY556I+kPvnBvMldlLJ50rkve29ejVJpQwn7tpjlN0ZgusCYDjXYp
/Z+56OlBXWFvq4AjBdtOznRLukJTM0Xmvs/xaTPTU6LG9eMkRR9rVVR+adnjgTbQ3nDAKNbQHVIA
O+b1p42ID9UjcLqgrArd73ht/ooG6M2SLrJLoRlHDay9qaRkTAyGZhSN9U3YYiSZ1ep6kQcLuvR+
po6hz5Ys/VKT3t4ywieAchClQzj+NxgY8hW0VEBpBXIowkelFs0pjYqjhvLuByH2QNMEkNSNyiHw
6mHQbcpc/RxZ3kRt9qWqHd1d0Of9cv+Gv62+8kFQcSBwU3O/KRVmogIdVedZYLf9cpa4F+mBxfY7
oLPFpeu67CFvQvnNVVAGRc6CeJl78gahW4Lga5oo4yJpCJWNSBG8ZfXP+1+2twshpVCXJNKi7bV+
+e/HuMAyXYUyG2igeKGgt27lNPM5mkXjS0p5MI9Ho232oN6UHc8CKtiiSoynOi/+TZsse99z9Ly6
m7PT/Y/b2yGA2YjVKfOgtb4ZzlFneBVllAWzgGcwADnwpBj2aVRxAu4PtftlgJKB6qEQexNC4sO7
IGjMZtQlyTknmppf1S7qvSRN5FMbT+J8f7y965d9D5sdlPEt7U5TF8cqbQovTqbkZ0L5OghXVeX7
o+xNILET4hY807c9rlrHytcZKkTgbOGcDGi4p5lK5TUa1PYP1ooOAxkq7RaCxM1a2ZSM89HkOoxS
NTlXYRJrvjQt0wnxZ1EcDLa3WhaSujR2qJLdFFuraLHaSOMulGIZkqISj15iIeQsL/TrrKo7QqDs
3R+gbkCmQhoEQLf+nt9OGagTmCclz9jsFOWXtug7FwHd5JzUnfwFfZnlpCbSEWx1Z1CCRF4YMmFW
bxtlsQ+LNlvr5ExAF1Q5qslu3pu9N5t95JlSgZnx0HZf72+Z3VG5I1dlKB7urUqTZKlwTK0lDboS
q8OEDPqS0yI6521sPSLTU56XpVLevk9XwU56k4ay1uo3GU4tnEXUacugc5e9DOUSf0yVJPMLddIP
wGI7R4K8n2IY/CJyi+1SqlasOyLEl3CyYsU+h2bevIsykJMPlUlqc5Ba7GxU7pMV+wErclXReL1x
Jtw8ci0Oycez3PqniZvwIoamuxjJKHUuvdbx4NHZWz6aEKRoq7z2DeyYSVxKIbB4hBYneUmCl4iq
x9FVi1VxLoHHe7qMFfb9PbOe7U1Bfk0H1rbur4Bos3xqYw/CxKY9aEqlfm8p0wtprHlOLHw5rbhJ
LnNUTpcJs67P9wfeW0zGJD1A+u62LqWU7ZABPKEQh7BX6uHXg/RvMcJiEqYZ/sFarqB1yv7c2zfl
qVklZEAdPgk0s4p7D438uvNqrY4phlVQqt7bJQ/9wbu0807wAPKuo9gOWmEb9eE5W6wRL3S4tddi
OmX+bOPBdbCAe6OgI0aCRcTHHb5ZwNRsoEX11Lybwqj9bF7LjbUoD27tHegZ542WnwXxh8Rq+zFp
lI810tkA+RSCCE+Q9311mlp633IMUy9DtaJ0u7Ipa1eBCeRHkW7E/pIANJEtrT+oMOz/nBWcupKm
Vyu014cTckJVgGAkvNDAekSiKrwS/4wnZSnNv3EJr7+W6JTjHSUV15y+mz9kTf8cTahG3t/G+7+E
yuqq5rZDGYudKefkKiTUeWa03jzpyZORSglb2sydoAuj/qVVWv08V8b8DuVm+fn/ODuPZTmRbQ0/
ERF4M4Xy28qbCSFzhPcu4envh+5ERRFF7O6BJh1SFpC5cpnfhDWe8rjotG/nuQLSkB22A/NnNI8W
bwVrYHPKC3q9dRL+StGcoWqLGxfRVfU4xFL1H7YeWReRn7B/ixMO0gYIimGSUirx9N6wquQlBKqw
cXZXAoVG5q/g6jCL5S0b2IhvmGOAbvoF8NmwbzT719iE7YFUudy4X1ZiIYx/ggTHaOZtz0ft31Sh
921h5TJk/Loof+hhEYtzZjfpswx7oXSbMMvBvFSYXnS2MKXj/Z20tjqNX+Rd0WoCsL5IVILJLpuU
dsVFovfKABi4TVw1xUGpRXhKKt081vgO7FUC2cZ3XHvDtCGZ6ROIuVvnX/bPc3dBoIxjmtHqlpNx
H1uSvQstPznSqSo24sjK/BnwAPAIqPiExOUORcmFKNwMwSWZmvYiy22NjUiWeVkTiI8WGv5ujl3a
0QrxinQZsr6dJUgBPl8C3DgE5uWoH9uIAfNuPvHYJ3sYKtNhaid4Nm0T7fiyGy925UYnYvIzoR7Q
5l2iQfA8L9BgrP1zHjuoMUlG/2hb4ejVcj3uEua2+3CQg4/399EKY3BmQKLpDHqAsnLZrGzIvIsg
5UaQcQ0R+ymwmAqbk5ll+6kqcHjpQYuhXq0lhQJveDDfx0YbQsE3TL/3hFUqXxQlwLbAtoc/8hCm
1U5NsGLw6iqTHpPSD1J41ioCtTXuV9axn0TwLlJEq+Mm1JYPfpFMsossRxAf2ropvup1oYxHaqkk
dRnCtz8YF1XhgWFX/RmL2kjno6OYuhtTJ7JPuWGO0S5TguI1hx7Y7TqkIdNftMcp7tBymPZT2+nB
SVRFoHxR1Xb8iP9ss4WUWDmOKMZCTWG8y8tcTl0TJBMhOEbhxUj96pjh1HDoO3TwUqmM/xeXDGRG
Pw8h40Ty6f4HXNk10BFo4KBYR+a5HBuGvlLV+cCQSy3D4oKvJOxNEXbv6Hqgj9EHNYKoyRZ2fuVg
kr/Do8dWBLTzMreuUixzOgd2ZNYF5d6ZUnmXIJf9pVK1FJWetDyKIO+9xgJ/1oui+3b/mVeyGLoF
s2khMKYZPHEdggqrjxNooSRoCJGfm8iKDnI61RtKIGur0GkBxEceg1PDIsCXGR5ZzpjMI7a+CFx8
fPtdkeZio724vgzjiLkdAeN0mZI1E9dDCHrRGKY8c7MxyH7kYbHlbLFSoKBtRMAmoP3NMK/fWTDr
1LDzsXsMHeOptPEjihpNdRsEE3bFMG3Ns1cfi2QW/RhIO2yS6/W0AacoJyeJzlupvMR2m34Qab81
a1lfxWEO6nAX88f1Kgj7G13AVU+/D5X/XTDKhhckaaS+Pa3A7xhYJ/cdWfgSvWHF0NhBIiFeNOht
4PZKQb1VWA205UEC5P72/c1KdIugVcmAU66fKiwUNc4qMHNpjv1ZXYLIDutNocG1mAXLBhYwaRmo
lMUqZtt1ZQUC6aIHmvTMcbJ2MeJuj5OdNChbCmtHRMk9RRFvF9n+a00F70ZFieOmhTRJDlyxBNio
MjHAHAsZW7pJ6t7BGvx6/02uJCtMyGdUMJwMRpmLXTiEtibqLIsugVn23wojr3iyqPkoAEpvfLS1
AzYr7UMFZqh042weO71mRy2ezvh/MoeonUurpqln5tPnNmy/3H+u1cX4ZvSD522/zBUg3NuSluiY
fXdB++QYUehmnWwfSty594J3sTErWzln82MhLkALnyb3Yq9Ek66mg1YgUZPF44FEYjxPcEl3959q
5WuxCvksuRt0u2VqGbXpIEZFYMatRtOLaHDDMZkGPnbNsIXiXNn8JhgbMktO2G2yZcp4B2GAEl4Y
tDj6JZaTNN6ZU1efCltyDLwFzfhYs0k/O9VkboT8tecEOgppg5kSdeni/sq1At8YfIYuYkjrZOcP
mfLBj4e43MmhOh7uv9S1mhM8AcgUppw0NZdnQEoDPzcrM7+kaBjulVHzd4ksUje2WunQW6p/ihTn
I4UiHshG7kBKVsKd3SUbR3Fly85ubPg/cP0wKpz//z91A1rzlV/HfXZJ1SI45yjheAKs+sHIHJK0
Pt7KUVa+8EwinAPcjDFaPrYqF5JeRVZ+GTQh10iLROFXWUhqs7MUfyRzicyXJgmj3Qgh8ff9d75y
XAD5AR0Bq8J4bXldVPbAZe7r2aXJgPjxgX3jNZCtdktDaSX5A5xG3gfwH+OSJYddzabWkGBpXtKh
D1Am7qHGch/v8waQX4Wkt9fUTXb6Dw9HxxHMD0KnN4VvEJfoodVKftF9uXnI9Do710NcbZTXa49G
TQILljYceJ/58/6zXcCh6mUijfmFyZDxq+kn9eQrVvLNKQsNNk2AlBPaw8kWZn3ty80jZRojBuDj
pS4uMBXgi36Y0xVPun1SWxGim+qwARdbCQBMeqAZMBFCwmHZH/NpfEM9SouLrJWF7ALj0b7VcVP0
2FIGm6ZmKyeBhjQnj960gvHKInhXLRlaL/mcBN90upNtDc0T05b+a+MoYb6zNKCTHj67nQL+chSF
cby/YdYAwPwAiFCMLikYljWK7isJu8ZmijMJyClTpyeyC06s/tGETowRX2WU06knbISulQTZbw3X
+s9T2IifVavaMb3lNlBcCa61v3Frr3wJbmyOkALIawVyhX88GoImPy1AS1UO7PFgaal+ovKRN17D
SgAkBWEC/jcq3RDCJCD8Jj2wlFyuKnfGVPSPmCN2WKPN1utQrjeC0OprJ9IShIB+3DqSS0YawC4G
+dE5fvvcxKbxSu5f2QfcVkf7EAlZmvAPFIm8a5B8Ni9aatYfUFtFxd3qpFg+T1mincDgI2d5f0us
vXaqnbkdCC0Ng+3r0y2V4VAogh1RxEb2S4pGuO0SEh/+YOhvh3nzxucLYLYRvGn+SqqdCvIN9Am0
6I/h686jXXf9QaP58OntD8VsCxoKLcjZuur6oQSMIT9SjfSSjEmxG+UoorpCYC5TR2ujHvlb4i4m
MUzKZ7ApRfhtCo3LpjGGUZVd2tSPvw95Pb1rh3Ty3SFxkrMyOPrRpANjunqcob1jF8Z+aGnfvPn4
OAQWRmw2BfItViVWcsmJCy27VJoy6B7Mwi7ZgXWbQW2jWm/JhN5uG4dmPRnEXO7NZL/rN1wkXW/L
Iehyaw6bRTKmn0fT/IHQq/bmS46VmFCSj0KEvWmO99zquY/4/EXFQcs1ZH86V0W6hb+5veRYBR0m
VC1xyL0JjLTJB623IwYT6O9+Yp/IJ5K45JcG3s5y5dDs9r2MxvzGV7uNRMDBcHUi8IHru+kZJdzZ
cRULRAknM/2AErAKo7lons1Rr4Jjr0WKerh/NG6vVVakmKUnDy/gBq5sFTUFmqFHlyEKcNoe2mwn
lZayEWHXXie7ApbFjIO4Sbu0gmDXMK6/NFUanOqiUPZj1tnPEd5qB0qB9sMs5/n2o8jYHqHcv4Uf
fywylTCiUFEmqtkozlU38Tl6k9OFHo3C8UONsu2fgWnpWenq9IAIYeCWcMbzjU+69oKJcgCR5mkO
SeH1yShtfeCdMMyhk54d/dDxH0hettogt30/hobwIulUmSCUl2EbfMeoYP0QX0pJGrvjGOnOSeLy
/hioaPkd1LaXZfjvYfoeAG7UeUxS69e37yQQhnRaVXYScef6QZHtC9pMDeEO+H1w1jRJ2Q2I5W70
/tZOCEcTzCb9K4P86HqVjpfctRjUXFQ7mLwxE91rUqvooQfBzzgF7HL/odbiGsHcpIcFcPgGIZej
4oIzD/QBWSG4SbWm4UoT2ucW2bGNjbJ2RnBxVGaE3FyOLTZKn6ka288C2h2m5a5zDCDmaJHCMLHM
cFZZboPTlI/d5/tPuELSpisCeXfmKHPtL2vebpTKQS4ouAOjEr5nA7TxhPDlxwDI6x8ja+rWgzOv
HI0gGR2XWlH399U02S94bkmMd/LA/nX/N62dmfnjzgxcsuJlRZqhgGjXYx9emiHSfiaBnb/q/X8w
dJ2vabpQQCyBUC9rQcmWYGrUjAZso/Uv1oAMi6P245NZy1uS+X8HYtdZAR8WCTwCIOOqGzwntTCS
Uw6BPU6iFDNX1Bweq2zIRnfSqgaMRhJgkxZYyHodYq7Qj7gJZsHPOihC2CNq86U3y+5Fbtus3rVm
1WtH22LL06JrJ9OdwkJXXCQcNWYwAlTswW4dY49jTtkcpU4u92Vj6ynthCr62mrOMHpa0zMHUMQE
estRosLyJvC6misUqek3ov/K55wlu+iXokR1K5SK6DS5ngSCQhTOR6VLzacUYfaNsnTlpLIIexif
D2LhMgIGWqq2SatFF8hF7Q6/cGYC6lQ9GP0gb9yZKzEIcC6YkPlT3lZNapiUYzVjXvRBVtCUn4aX
oVXDJ2ua1B+5LPqNyLC63jzrZJ+uCHn1Vo5kvsUdLaWIJEaR+RUdzvTU0718QcHX3rg31z4XuhzU
hdRStywJqXR61DFCdOpquWM+p4g9DPV2Y5W178XzoEVMp+22yV0Fk9IUMC8vYkzjB6Uzy10hqYoH
NazcKOrnyLk4fLNkOAnALB3ODXV9ZxToMeJCAsAhrI3xV4LWpNcxvz+JLu28UrLjRwunqNc23jSt
WnlIVBOpp+apPO189XplpVUYLmqIkzm0gYwDup7Jc5TF9bc0ltrv94Pmyi4BpEQfAcYXr3SpMmTW
2oi08kwnkMfogI1D0Xqdzsw4TxqpdutcVzcKuJWNgjEvVRVzFwh2ywCaaNqUi6jMLlMoFZ7Z59px
9pzZ33+utXcInYD2xNx5vnEoMiUDTuIUZZe60elwB2F0wajX9AClbUl1rC1FDgWMm/yCXvlio6B7
1TkYjWYXdLimHzgKBr7HQM78GsHR+33/sVauewRhAN0YTEu58Bdr9QRnPTYwTC3UIX1SxDDWnp81
6ofIV6PcFapSoJZapBuxeH1ZmmhYxSnMeOZv+k/3rpvZyeUIjra2Rd65HWGldPswNfah0CXDq1Et
u4zy4GzZ7a29W6YwoD7BkZOlLp535JT8P41oEJ25i/AX/JhrOJ9mQlbf33+1a0vNTVf66jMbcZlJ
SYmhiiSzuAra3EBxBoF51yr1dJ8NGnCH+4utBRfuG1C4YG9uVScGLJLHzMSPQx4M80uTCgV9W62x
zmZaG+d4KrWTAnvoKc5jfYsUvPagtJihZ/FSdUvVrj+mDnJ21FuyCsOG9lJU+rSXq6g6RJEdbJz1
tejy71KLfZN2QxqUQmFqbGfxIY/t5jBwe/yZtAjPoSr03z5qBQGNq+Df5t9Mrrh+Nk1qqjLKcSHo
lOFPpPf+Y9pEW2At7hn+mcXdMF90bBdaQ/TiFhEaIZSIMQOgKb8MDf1jRnkzFS5seQlebqfKh3SK
Gsv1fTVpPcR0jM4LUfCnXIZYgvVKnmeepXTSeDQr2yy9MTDkd7jcaF+sJgssF2ZNXOMnkAljJ+tp
Y76OU1L/SaAoxa5t187HIDHy/OSYyE0cNbtSgn0T5kXjSgh0X1JFwdXdyRJf9sJcDH9MObdxYCls
+ati5o66C0BJvuv7wX+f9ObU7IdMzcudqQoE3J046B8l4TTtoXJi7audS6Lf6UkXVF6ealO2SxnT
OLvGqPrOxURXkjAanaZnoWqleS6HDqz7IAG59xxorr+MhsLyvU+njZjhm4lyVMu6gf44TvRpeyTn
vDEqktRrfckS7mi0jOQnYIt4Io5Z3jxDOMJpuErttCS7KMTPDMFBFK7pLYFMyQPxWQQi+USUsqaX
xrGYS7lg/VPjN2KTAimIRgm/NXEVDees1J1j1sMZOUvq0AR7snkl9rREttO9L6eJuZezQMdFQg9U
jbgWaZJXaHH0PIEXSHd4PTX/I3oI80FNRaTuA0mqwUUNcd5/ikeKnN1k61n+OhVV86GMK/MJeb0g
cydzEPXraJZh6aa1OX21jcT5NZjTeHAEHlZuFyH0c5IUs7aOuVxlKBwOff/cJbmaPA3N0A8u/NPA
3lFXDqT3mZEEuynr4Y4mzqBPJxlvvMANZG69PTL9VrpTxk6vvXIwcTYs6U01p0TulcwN0rLSd3Xr
RA/5ODQdxt+J8xUNssH2WpEbnyrHaHLXAqxjP6nSMFyMUhlSlIXh/HoyF4049WExVsg+2JkeYW/S
ZIrbOjCnIPqUQ7tLwUdVZyUJTby3uCwq1+6D9nelI/Pn+qlkVtjVMXH2Glzk5YeynYzPneSHAMCM
OPfSLkdU0UyYUbsjKLfgtaeYbNzMNivpcy5q1fQC6NUXqWymD1qMyP1rjs3u5JKzxT2b0hn7s4iq
+lM/Nkbr6mWrfSkrdVIOCK2axR8sKdXMUzHT2GogrdyV1IX0/5jkkXcsK+MyEQGMP4gYRpdprwBx
/Y9O5di/MmrzD1Wj/K5FOW5cJzchfSZgIAHFBUmyc6OU3iT2YFUwCLDTGSOvmbF2ZSTF+1Eyft6/
uG5aRnT4UWumJEUbk7UWF7KgrS8bg5VdzEZNv9nCyd4FWmuCOXLi9muJPuexS5qCkzeKz+B143J/
/wfcPCojJ+oo2o+kq4wSFxFexKKZ0qFCN7pyinciFCMOjf5A2VYnh/+yFNoZQLu5UpYoibjP88CR
IQL6A3zNLA8m6AmlcVAlf8umav7VywuFbI7RIQo2txyFKJwAO9o5895qqH7Pbl2/lI5J2dsfaNbG
5YacNYOWXcUgQtsNMD/Vk9ZzbOtJxI5n27HxY5aPnTY25dolScGL8SmQuxlcfH0X622pjU5OAZXA
1H90Im049gyIxdHUBGlr5UTirPe5si9kRWydwrVtgvM1bTGmzYBQFh2/vAJ8R4uIU9hgHZm1ei27
Kuuec6lt366GC4gGXAC6vEDXbuA0uRnJbTjRR1UVOP+JSoiyW3FsMCPZeKd/kadXG2WGLnJV8kbx
rb2pa1RTMgskWRlox2k87OaG6cNYO83PSc/t/5mhzn0lZ3aiulld50+JWYf206iXmrRrQ8lOD75I
o2+yn8uMbAcK2/s77Oabzz8PuzWYCMxGb3YYlp2jjl1pdgn9OvfwVOceaaZB26Wl86MPLG1v2yL1
fD/fIlDdpJqsTKUAunyGkCLTeb3bCiUKh6DqMsoQX+wlLc/2aVn2RyOxpkc1Msat/srNDpsXpOKb
6btUDctIiPRw5VchC+a4Gl+KURYcq/I9lJR0o0n1N9AsPzosWgoTBpG0BOe3/k/5hevNCELXYhKp
Tn7vqkMAYluogxHsdK2tuRf9yi5cMpaZVVnlFZK2Y1x/V5O4eCdj4vRRNSJ93E0jjPhT3yGW7eaR
0YQnzamsT1nTmANGEGXyHbhA+i1VfbBLo+Dx9r1aKNN+qLTpVy4kxD7L3gfcgOCqkmKdV9fqZ/Z8
17pxM4n+XR3SqdtbDaRSpmww7F3SHpOmGii9b1UQGMKlHLAiD4fR2HG5CvvWDQrcX54JW8mHGhko
31VGe/hyf2PeBFi+FrxBetYo4MGPVK9fYZ6HpghzZO0jnnVvTn77yYik5K24unkVumCMM2Hg3AQC
2Ypxv5LT7CKnrUqci6SnOqu2VC1vIWAsw3yK+EURcjsdiuI4NVMwpZfJ8qNjmvrDnnxH3oko7vj+
iu+Fqaq/hFEb4TJnTN/D2tJeBubWu/tv9SbXmX8IY0AyP0iEsKCu36o5+DKdLOb+UaKPe8yICPZS
w2xa1sQusSX2JMFx4zisxRiW4yjo+I/eUOs4ac40A0/ogQT5/wIj68+xFNiWS31pHXy90L/DD4uf
fES5twh3a4cePZ8Z2Q3+gAz4+oHZWiWHrMwvZjcOD7Wc9uDNfKzRemdL/nd1KUSOaamy2o26TSyV
lHszdAkxapsGpxTAVEEsQCSTvZHorHxGW2bAiiorTTn6/ddPRRURaCN6PZexcYrjqCflpUwsc68w
avDKKiweZMvPNxZdeT4aSqjDgJtkgrRMRmqtMsnMp+yC1Hb7XcOR8hjVXdu5kTpZW8g6ZeV6oF+G
VBDt8BXTSxpnVBA9m6ambHTr3lDOZl1nbtGkiBNGo+wC14/3ddLZfwZGhbsyAnOXmHJziiHRHKV8
Ms50wdpZrXJy/UreUjNayawZ99INQqhJBmu4uMBm5SBFCO6TyLCATyHwmBEsEak7YO1QfMQMqPk6
gR8+iASNKNQ20vF0/zSvvqN5TMqRnSdOixhZ2cBdakrty6Qm5oPcGa8YVKDMOWQwpXA42chl1pZj
rkMzmLHlrbRhaVb5xMQpu5S2In2yiwbhASNDebTs0/1kja3YWPAWZUMbEnoLZpNglG6Hlk1f5k6a
tWBWfbN8BkcU7LO2DNFdMpL4G95EwyGt2tLytNwZP/pt3J/hOhUbOdLaxqflDkWfKurWH1QVUlpn
OiCbzGyihwz2E7q9feW2UhZtxOfVV4xzFnUauRjgseuDnaXyVNnJkF3s1Gz3VhA5R/RS0pNTBtZD
O9XWt/s7aO3R6O3rAONApPCM1+upoSiHwezgwwZh852VjMlDeVn/ZPR9rW98zrWHY/tw6Jg4obe6
ODAdZtMBFlYJWku4aydKMh2VSq2OBcIkXmeJ8D88HFU2jpi0NNm188P/k4WlSp5Y/oRTQslJOU5+
/r53hNhHWKJ+fvtr/Hel+cn/WQlUiRJMpEOXliHzDlhYQt+Lvhv+sVsN07UvRj2BNdJMiDSWZ15t
cIFxFErCsSkLtwDH95Q2La5SsN8+/YenmjGjdEPhty2ThRHeK2a8oKNiOW8vkcVh3xU28W3Ahk3a
KHXnnbZImWfItsbU4K/e2eIVJrTKZLpE8aULg84bbG18CEt72khF1t7eLKxJam6sFH5DY0Z6CxwW
nepJ+xRPYbIXrTEdyqnZavGsPRAFDuUGldU8G7zeE33q0E+qGNQ1QYoqEe3kC+CdLQTbSm7FRiB5
5Rpg2r0cgmDAbcaiwm0Mwia6qHITuro9NmejN8N9aNOejaq+OZIQboWqtVdJhg6FAxzgLZ88M1NQ
BVxqyHLFEXwNeTzRhUq8VCTF4f5GXH2V3HCgRBjY3lAXGlNgMhWa6YX0Grbz2KKp2Vtb4MbV24Zs
CsYXNTHzwcV1ir52KBprLjl8p9vHTTzRKJXDD6M2xQeSyzR20Udq91oy0akbugbDYqvY4Kbcooa5
82ZWCvQFLr6bjNXv0POk+EnxEm/VYB+rvinopcf6oY+RIgBUYmewgiWI9m6RO3V3LIoMReMkwbGV
ajvLXKAE3Zmce6vptbbZiDn8Mnomt2Dtug/i3FcZAuTApR8Gs2KIYVrSaxYVPwdfyD8cxNq+94wc
Nm6OtQ1AaKB4oE67pfeqvm1KmlOmFyH35pPVDtEXpEq2pKnWsmpuecA78NUw8lh8f8wo1Dwps+xi
RVbwK+tE8NWR2tFVBCR3IETCdUSy5e6+dox4pFmTZwaELoNsq2OhY7fIORmZIT9lypiVru9Yre4C
yVJ/3j9Iax9wVoDDGcSm371ESJt1Y09yxmL8GCi1WjSUR/QifPLjOtSPaAKFz6KShx3d6Waj1J4D
+CLAz1hl6ktI7nR8ZuXqf+7IsEwDRDmJhwyU9PeVIv1OROr8wYorpAbu+npjlLmyZ67WW3zNOvTV
3plH4G2q9Kmbq+3405nUeHf/la4uAxcaHgkpzU0OTviH3hhqCfz9QnqSKvjKDHE3Mpm10IQAw8yk
BPqh32il8zVl5pbYmPWh2vcnhIZoJWHXbu7MKDWVnWSakeIaeWeqbli3de7ishOluwy/sTePoxGs
Qr4VgC/lJwdlcVPLVlIT/MgZqyL7rhkJLsJ2Z3qgTou339ZYm2CBQEzGFWQ5OpB9vdbiFqHJrsuK
z21h07XKC9iB6Wj+h8xg/ogIWs6DihsAb89wX+tSGnE2OhMfSisxXsK49HeW6K2Nsm2tHTQ3BQk1
NCU4+YvUABuQXDIbVNWMRu/gnoxq9ydLyuJnLVflo4gV/6CkTQWJHw+1PRTK/qxqeae4eNlpG/t3
Jf6wo3DrBXmGCoXjXB/LsalLW1JIklUzDL509ah4xlDUlzQNxv39o3J/KYBS10sV2Bz3kwNMKhz9
yCu6rtohWpU9SxqF8/2lVkI5vAGUDOnDODP+5nqpRsMMuJkT8jBRwCxZ8BNEGEdnR7TJsUIZ/TSG
W9iJ20gAcgm4IPuVAo4b/HpNoUZVG+c1rXTh48DmB8ZH6kZ5SxP4No6yDJuRBtCcly9LNi0MLGNy
6CX2vT3uoyDSnppByne+lJuPUdNsCQmsracibQglmE1LR/b6sdSkKrRJoe0ThaXiNqXiP6lDmDyr
Wm+CX8I45/6nW3uNMD4BajCUnXvA1+vlpnDapoKn2vi99aGTlOS5lZVqY5XbvYhJFMYTjCQ1Mppl
GRXp1PImogiXgdT/F5q5/iHpQvGkycmGUNztnctKFKAze5vqZlkHJDrzrDEEPgelpPw1ObgmeVYr
G0fbFwwF0C09Gwaz18jGMHLjGKy9S9acqR9UPPhSXL9LcBywjTVAdQW2SudGCOUxEuUWknRth/yz
irr4Yrofhtmo5uxIo5VfA3VMDmU4jgdT6b5JAJ+P9zfI2nL4K87mBWSENwjIuCMxhyWP1PFYtl4+
SFbsYmARPERm1xwb/s6GftnaF2QuSsarADe7mWCbjab4A6zES61UwjVDC4gNGgpI/Qn/gwR2m6Zk
H3/D2N3ZimN/Lf+usyZ6TuCi2D9z0X9T34Hn7yiosssQjy3YEIsMym1xA1e8nvnIx7JKFKKoDBJF
87tLIjrpEdQ+RlaYQX4hnzN/ILGa1K4tsjhDqMrvN/b3LbMAUi7DVE4sKeVsQXC9yWw1MQaGDRD8
wIK8D5IiOQx1739Ew6h/xDN6OgHxwsQ6xVKkymzZRbNZ84K+sZ/Swgo3DvbfPb18YwB6+EUUxUTj
xc8xZNBQUdvDtoXQn7udmfm1Fyeafhmywa7dLjTyaIf5YTYepKEoi50tUAB1I0VLbQ9Yk565tl+b
tgeYF+fpQGnD6DWO68by2j7Gj8zKJrBXUWjT4RdtrcobjzCfyuUTcCeTgxASgI3OB+DfTLmywyJy
zOziUPvtdZpIhw6FITihdv2k+qj7OClCcWM55Giw1ltativny8BgE33+GSB7U5Fgwuvgl67mF7uv
pZdB7tuDYqTGsS5Gx6MntCX3uJLccpg11BcpTOikLyMkh0vKgwCDlyp25POIT59XGdoXXThF5Rnj
NGGTVBYgECBr989VZWSf4UGJt751ELqcslmkBwWMm3u1yE184plmnnGS/VrVevYK/d2cx67GqS7r
7EWbalBg8pTOeCzjfD+o3SQszKdmijCU3Fkjfjlc4cFMrEKEeXYkuCAFuLEXZkf9E6MHcchULE5p
nm6Rr/9Gj6udhmD2DKDlgrKgIhqLmkzYzmTHcuycHR3ZwUdNNSGpNEOiJw+6IZzPyE3biDylXeSa
tV299l0pmy6u9XG4S5D1eqGXJ0sn3xmZHE5+EnzI2bzPsoku6qQ30wPZg7pVf9zsT340ogSILdPZ
RXRrDtf/HA8a1UKkhWSf+yr8EmMwd9StIDk0UP29ttGrjax1ZTnyYhPCKeD3W04PpoCNPxumnlFr
FO99q2k8JsT4f4+B9NOu6o9v3QiQUQEn0FSbhTuXG8G2ArnX8X89F1quMdBK/O5R69WvUurrrxmi
lSeQoO3GlXqTDeHIge8snq90bnV6ltevVGRl1VMbOWfARuPZ1ivb00fUBYcBccP7z3eTkrAUbTpY
dgwTARotglvfFSLwG8GWM9Hx29moywUnHQzI7/vr3H42qArQhGYyCC90qQjXG5wmelXWuRpSexfr
qXS2OuA9/hRFh7aslI1tchO00afisyGoxEyZdupiV7bqYFeZ2thnowvqd05StKcKQMUpMMriogin
dyWrKJ5tgdb5qGVb7fPb+IFMB8UOWnT0tW/ALZWeOvLUKtY502T/BWmH9Btjy45Vjdz4jrAhl7Jj
VcHu/lu+3TgsixwXlwUJ0k2y3tUtqvFwLM6hJU3HBHyxh7yoc0BLPN7YOCsfFIImSRjNI0Yfy40T
ZAGqg1ovcezlTwC01fMQydYBO+5815ci/Xz/yVaWm80/kOsBLs7JX6QRqBVmxayLfo7Neshc6F7N
t8FOomdRZAjxD+Ob8VCgI2DO8REZ688T3eszODYQ6OgEOGd7yO0PUlXKbozm41dg50x3lPrP/edb
2TCz4ORc+hPW2DfXy3X4/VGrKs7Znyu6Aa7t85h0yosmWZVbO0p3nmStO9xf9CaTnp8RoQImPTNb
e5kqQkMBnjLVzrnNdCc4Bjidla6TzbCPCZRRckbEUfpupLnyo8jqdsup+Db2sDzwjFnVbQ5Di2+K
Fms3mCahvOahD6OtJSefh9zoWq2twr+OPCv3OIdx3ln/3E92rGmd39rOuaor/UuFhuiliII39x0N
NgsDHwNQC9z+ZTs1CxoROBLkWSvKacNLjbrvymQrm14531erLN6YXet6QJ8fUbXRafaVU4Ib9jXZ
peuwda2vvDZwwuxJ7gS+zjJgBwXbXg9Q1LXaqdop3aietc72NwLW6ip8GqDeKv3vJfdLhKUzSGT0
zGez6ayIBKx8ML3Zt5CPw7TKYo4DsYIL4XoLKIGiZFWN2KMW55+n1k+PWa1EXmWZw0bWSgXKv3Wd
w5Gnz5gMtO+Ii0vIgJpVgyoiLJObwbZerKIKvvboV7wokxzGbqclSAxFeaQLdygyRNbAhajp57w3
oNT7fWeChAxDcL36EJ0Q9MBxQacp+RJKafwnUQM4IBxp4L4zkyx5ikzUw3Zh3Mm/5CI0Oxeqhvre
ai1AojltPZwl415/Cu0sHd1Mp//sJqS0mDhL+HtYoG4jz2mjXj2kSlupH0nKM9k10ODp98iPWySa
aSbHu6LCJdDD+JVZ12gV5qs5JblMzSNZ6V4adG42p1Ps37qdyCXshYD7JqmF/mqPHbVRE0zO5IZD
NY3PJLnGg9HUKEb2wpZ/FMKJ/4ShZr2D4hv4u0FCb941cT75n16n+fs0RXLumBP9X9BI8ovdYFrg
L+VOSjSvx/XlSyzlxfem7zLHGwwjs3dpX/oDDphW+DGxYdbsWuh3e823h+7kd8J8qnpJtJeii+p0
JzW+9jVu4WDQqtdmzE6YSPuh00TgmugwSodEiarHTAxN5A2JlHyPEKyKTjmyX8K1GqV2Dvhih7ln
O1IFfjRC7AH+i0BurFON6gV/M6Xa+aJVS09Ps0o/Tw2iTug5xV8KdOErHBhDKC5SNHWVazStbbpm
EvbSDkaZ1XlxwX+uLRnlC6LFUrKrfMjCO5O0TeYjmRIdiJYL+HmswUAxKxq1Byuz/o+z89yNG0nb
9hERYA5/SXa31JKc0/gPYa89zCzmdPTvVf6ADxabEKHBAovFLEbVJKueesId5vZJ0cule9/Fhvq7
EqtmBHmD6oI/Ns3avNOjPL9ktsBdI6ZnpfhgXdr/1XznMZjWPMqCpqvgjJjuLN6vzjw5vpV5TXun
6HrzL0oERXLfsiSfQodM41upm3nv7KzW1bfjaNOaoTDpHom1SCiAhKtBYzmF8wNzlCSHJDWW2YcI
Xqk40Kq4DSlyyi9JiETkW0WMyAUTZSKifM/Fbv0zxlH/hVtlfG3ggncI6ApvJVLnW6ROnawKQ3Dc
0nAGyt9kCEh9d1LLO8hib55FrkLsIpNjxAO4/3ngKsdciRzFzq8joRekTDtcQfMUdy+nATerEB5p
LTBrBwjE1HOT6thpo6nQ8dLr0sfTg2Z00cmyq/agpN67u1wuYqpEUtMbXs/CvTXj64IuzDClIXyo
lcn9kIVtNB2ZDO0tRceAVo0UeWNA/vy1YWqI8mhaoAa/KvgnUasBK0nzC3Vjd8By31mKpBT6N72t
ncmGqndisrJGuY+y3giypi3PdWPHj0Y/ekdYI/m1N1cLPCXcAriN8TrdXi29ZeMjBwgcTwxzONmL
mp8sYRU/lDIuHid8ENuDHH9nY3D5k6MhOC9nUpuktIAqrIuxiu5Xp5vDEoeKsCEwHXUsd5eRUyGp
4H8r3tWDri6wiyVDI/cMi2bwAq/Fvd1FHMS3J938nzW2+Z29lEZY2rF4GJvlJ4ezCOPVru6mWh+C
vhXjwbHYScnpW6NQR7UBCGGbODJTwsJmjd37zq6xLoi9BGR/o556xxXfzcW2LmSwR9ianf3EomDC
pW3uLTM2IoSvBUDs+4EucxihHXIe1xhYwKA4B4HydjvRxJaDEJIYKV4uP8tfifGyusgKWrV+r8Vx
MfhJPEfpl1aFOj1VSZf+EFN0pAlx+3RsJ6byzAoYt9Lbe75kXMHFnbtRu0/nyQ1bdDNPkQ7ePaua
owANoH17XFiEYor/yIe8wY/UyDkvbsNMKTNHtznhGG2fdTWO7KBPEG3wl7l2/s0rzNjPedFnrq+a
peOeDRHVWYCav/NZZ5wXhzT/0iicpxhOKVihmXtWOMLPDb1rwmTAxhwnWqG/TaHXz/gqCzI85IHN
/Kx0k/XOazEcvhTV0n8vgGz/1rK8/GJ5S6xfPLrz3r0a4ybwaBCyzKBkGM2F6s36L7tvre6Mg8b0
zUEccLmrUQVyThGdwH8qzH9SeMtFt557oyjOqzaNTANbYTn3kjVenzUvW9zQHhEDeVCGjlQlRmzH
DC2zSL1AVaYBoQpcYKJTImagwhrZ4fcS0rDAJaNsMl+HPGCFqav0ut+aXvux6yA8k2q4wBkQ93O0
QEQDzQVk4Q0H9e+xTXzSKhH5imcvum8Wca79M5fCFoDguwKiSm5kP620TaOALCD/X8w0zDxXqed9
U2oXDosXV8VDp3lRe2nJdERQmHaXnAf49j/zUouK82DN/Qctr4cM34NUzH4FKa3whTEYj9O6TuuD
UXtJ/OTlijsGEXiub9aU2uSxiYP8dOnl60OiLlMRusi59MGotniXm0MkfvX40WLnJ5AIDLU0yhV4
2kb96HpFPgYIzCymn82x8XstyvJ73vfGA94qYjrpRTx3vuNkcXOX5Z16h+mm2vuDV4IBmSrll24j
fehqrfV9mTzlLh/14ufQds23tsKdAe7DB7RzxBCl5l0RGd7HJTeW7NTF5KcnGQ1hLttlVvnJmo2/
+ejNU2YMq/YOkX/bPrn6OBTvcb/CxHSE/diGja4sn8Z0hm1UFuN4UbIlNU5mVPboMtSp9xaZJ6WB
fz6lzFDstT+Vrp4l99VgRCIg5am/FwWkaN9MW6s/d96q5neOHZm/xVx7TUjVqIBqS8h8wmJYYbDO
uRWdGzWuq0DvzSENq26I2QKqMreLP2lz9yGCxi+9v4XRPKoxhYPfV53lhJMaGbmP3SCk83lV+jt7
LFbvjtEEwo0zBrBvGyUxOQ329GEVkffUCVP9uCTMNu/quC9Svxzt4jMzuGLha5pxe2p6140vnWN0
36G1QOyqoTOOP2J9nbSw9BqNyiNfrOaSpBADyrRrc3/tG5EEiebWU+jWY3k3p1rdhgRh/UOvJdb6
xlPm7p9W2N5PBz8C5QE3eLV/SJKY8kKJU/EwJXbinuI+m4D7zEah+ZAh+rdtbhRwGaGRK5dFQVEL
fnHkfcZ0bZ4+IifFq9QzdjjnkyD/VpBC9B8RA02796tedXEwFNS2V76KDqR+7b9GKJVZF7Na60+1
aJs1fDkbvLn2yDklmohRHfCbm2zQLVHqhmHGwL9Jgxm6I2Ksg3kq0hZu/trZp1G8mj8jlySagDSW
Ml1bcpkjmA2CYQBmX07TuU+xyai7NgnpT7T3zuqk4Whmy0GpfpN1yEVBF0rBTgZ72ySxqsUfUWpI
gXMXfRn03HxPcXekQXZz4/1ZRdrzAtWgvbe58UbNSLE2jqFMzE0ZMAzVAij4zYfBFEeCXzKrfZYe
/lmKBqvU/ELhaXOfU+7QB0dG+cq1Mqb+NNSYnbQ50EVEFiK/xxcIbJMozrmRxt/+w6b5M7JiLk73
Y7O2SGnjdQMQKsyznKCre4f+ujmfCqdHVGFOcyXgIlC/v7zqzssFu8iEknEJ/ZYtcKssE/Q2JqmC
UafuY4FJtt84SvYdAdSjhv7eUsxI+IDYEfExN503qL99NcuXu65mHowLStuaUVbhgCXFaxuWtIFR
QUX/gJzzduRkuFFnzgUmF3qlvU3JfB9ahBcOku6b5I/kCDiPPHQeUp+3NR+Y5EoKt6G3BlErVrPx
5FrMYtKmMn2PUv6glrh9gTSYVSl9wCSdbuymlpjUBKf5HoZ+nLEjekU1HhBeXYMYpvPBC9x5Nlkr
8/JIbW/VlJ0xUmDE4m9Xxk151+RVfmqLvr80Qq0DxEkO57Y3PT/ZPCdwUUFTbAJXfp7Wgq6w7D6d
8qvZp8USNmg7KjhVG8X7UsnW9reu5eRGiaFPjGXzZHlXzbg+jcmiaf6yZEjfWGyuu8GRLs0vH5Hb
KEcIh6zF2ZTCyNugEJlJOSYmVsJK4XYYWWnR+y4ahg//ZRUQ8nxgBm9bPR/PaGmH5C5Nz0GvQwWd
7TdkLOOvl1e53UIcDInbklJhjJ42QcbqIbpxeyDy0CURrolR7KPpnXzqh7k9gP3vLYU/IoGUlj6y
XZulohy/ghzqxDXq9expmQvrfVSu0+z3+TylB0fj9htJm1R6PEyYAaBuASawYA0vnlA61e1cDSYj
Sc+G1h5RU3YeiftHqp5xE6E7vGmKLHa+Crr4GY66yve8q8pwVkr9Hg3S6WA33K6EM6lERDJ+RWlh
29Qfh8Ya6grFONMS62PULL8KZ8GwPTVebZQtdxwMX3l/M77aTufNbFo7JEpzpNohEY8VHVq4bIqv
J/URLOZmoCyX4mFoxoFIvsGj9GC6VOSguV0F+ozx0Dr/eDBOzwUqm1+FsO3PPPJ4X6cx5FsFGNpB
tX5LRJE/AMAivToG2lj4Pg8y4+hYQtTcQEvvNPOlrFLb841G9eqTU0dV5BvM6Zz3LW6Lv92+1vKw
95g2YO0ZIVFQ5C6aNn1iO36sKdared38OGYr4HUIALcmGIhdeUZn0ag040y71qttXmjIKxeBwedB
RNvLT2mP6AxlEWFjQz9/Dyg7LaR1fAicd+H2llrxxq7s3J8mICB+EjEFEN16BMnY+/wARkGeyHnp
Dbu4xy0AuXVk8/FJt07ILBDJp8a+GNTjl56p3Gc0r9cgn5KLlhzZNt1eaKR0OIzQIgNmfBPEHWPC
868mz2kUS3zGM03xY6Qs/ag08tzHPUc96GruvWPQzHC7gJ/Q/5Nv46/WEL6FaqT08Btmy4q+jEms
BDjmRH7eT+XTUGer7HvUBwn5bdjgKf//oiR0zxeFnE+IzFJSLKTKLxb64A9TI5nkzaEy+k7EBfIA
PFIGXjjEmz0EBrgZXJi913HWaYbQ232rRvnRJSL/yjYhl14aUqxT6mjKz/rXWzSSAZ50xAMxINM/
YHRbnrvRqgK0s0zNF3NpX7Jk+qZo3dHcYGe3olMEzoZbEojsTUHVgKRsliW+Nrk+/oxRvlpZr9WY
6+vgdX00w7zmfV05zv+MpVLbByRMsyNg8M5L1mGm0BuX5rM34hbaaDRQp6sYD3B7AbeZxGdTEUe8
x51VoKJIYBEBSLvJK/tVzGS69PozFAoevGlOrMDJavdod+6uQxsR3SBPegVstgyIjLm30baDLZ1q
2OkW8dsCRuDBGdjZMgAeMSWix2/LmczzLaO5ua1PpaLc60NZBcxoPWy9tZWeUaO/cetMDxI05d/F
IMden/FQHdp/GDdAMbaXtm4l6pgibnxN4wipOkuJTiizu+EQr8lBdNl5lbRkOeyIj+DsuoWdxMY4
6QRvLHMRLnjXTo72A3JcdrDKTgyji8FPZKk/5Oznr3JNm3RQhii+Chc/yZPWxPpvK7c91H7monXP
EFbq+V7E1DoHtdVOIPt/bCzmXECkttizohpb4eqgNPqJbpmX5G2YLmsdzpWS3L86JSYPdgku6MqC
H9qEmEnr0gIcGzLydYrdKfVDBUYxTs/4G+n/4bG4EORQDdjXTT89H3OkziMnRs0wHnBWKRL7boGD
ylg5raYjg869l8jQhXIKDDKkd7mJ/gqeU2t5rZJ26TVvuNwd9JnCqYms0E2Vo0HP3n6URSlYPYeM
ddujcXWtdwt9pRauoviJ9uJyUYzp35e/1C2sGgd4gMxkLIBqGB5tHkh4rTXZZG1XqqP6lBl5+x7F
KKzX28k4zVnfhMx6cSHNFPsUpZOFMufyaiAMv0EKI6DnhvwO0fn5S01SZ8jUiMx8UsvmvjAa7WJM
qKk3cbcc7Ja9l8rpllp8GhfAzc5UUk/NKsRU8yLp79w5Wy5z7qYHrNLdtwoPGfQYsyzUWzZPREOR
CSgMgqtaa3qYCN05i7VcfQcafDCoQxFOCIoFAhEav12G8n0Tma8mL8m3ChsEsD2ybTdQyHRZxiJW
6xQqrRDnlAYIgEsx+YBeioO3uncqqOOJnfDhAV5vznuCC3Y9dC1+7nOMXdiwOH47z+33pTtEOOwu
BcsbyBy11U320jhGYlpwzK+Q7rOTjipaaMwpPOjUeDVsFXUVQJYcDpoHcFM2/RMpLmZ4hVbCsR/a
jwBnnC8IkyCW4NmJfVCcyje0ScoknILlmKGjo7G5YRVOt2NWSLooRT+eVVUd/FVSsPU2Uy5qVbs/
Xz73O6+R9VjuDwbt5tirypDFuopmzlCvZYL4sN4/GpRj74BrRQe7Y+fKQzxGLiWB4zcE3dGsJzgL
kvLImDwLLXK9EIUEr0I4IS/5B2aeXRC4dT6+/Iw7WQv8FG4E8DAQV7f9L9USRo14LJm7LtZTq9cp
8U0t3hpjp6Jxm3UMpgb1bVWU0+uzFhqZiLdCWJGdms15mMtS4ZRYSCD00xxacZKEeCMWp7k89Afe
CzXsUWwQpTgj1cMm1HT2gpJXgas4E16z8Z3Unk+1rs3nrLJt2PuG3pwHWzhXXQF4FYq5GeyHxjOG
r69+2zI1pOVIQ/X2uqoVK40LXcHeIBrap0TJu4DeG7PePPqd67j5qjjXhPMMy+zlhXdCOgvbEGOk
7vnNVsaZ3lhqm6opKXXvCaq4+dTXWXp6eZWdA0Pzm4iOxhNXhys3+V8XfxUXDXcU3VudwcwnTR2m
sx4vUkvjUOR094H+WmoTC/AKHZ2Z8eO1n2s79LS1CB11OOoc7ZwO6UxsUpFJfeE/nMK/HgiEa1J3
spjOp6n8AW03/qxD37nU5Bz3ZlalGQxCq2Juaw/V55df5k60e7b25nzoxjK2KqXt1czL6oQsl8P4
ieYp0UPzU97twRa55dJLvj7tGZozMrXfItZEk3VLpyAqBfAzTgARxMV91ufuV5pXuABOA3JWfgfk
J1SXKObJvcJ4tGKxPqEaWB6BQPb2kpQsoDWPBjFCKc/3UmaufH0s+a5c/Wj1O0xVn2ywDLVvGtPw
6fXvGoo7HHfDAjT0J3789Z1pBM6GB6wBXaH6e8WM7ZxkCCtDckzDQptfjRTiTaNUIu8VQv3N/NJD
wQh06kI3PPXqa2KaXZA5phImsW0d9B73djAVKVkjBbZzY6+tJ000JQZuukYLugK4aJS8nxSBZnoy
AHmZnJgRRpva0RyCNMpfv4fJPmTTlbBwm/OAR1hmCznBq5quNlCd5re6IHVj6fXwPnOy4mAL7+wZ
BFmwc+EOJQZtrxRtMtylAHl8Hduxf4dqlPlvE0/NP/WoDEcRdXctySyloWzfQsxci2nQYCOk0zvW
/FhFtnWvAUW7HyzolS/vzr2l4HqQkFsMAG5uyipSmT1ohNWkH5M3qzKtZzsux0+Z0uiXl5faCavk
uERueCx0zLfpXF5Ntioi5jTFbGXvZoDBdwA+/sN3Ii3lzekwp3a+U8TQuXFVOXNqkn+Wrm+CHsDO
0zh0xsED6TsHgAEf1y3lDJSY7dFWkJDLIlQerpO7Ogrg5dppT3iim955BmKTBkZbZkMA1wyclV45
9s+oMhH4zVpD/d6vGDNTmogFvKal5Z+6cuZfSfrJxhxFGTt0fIuY/91biwWdcyIRdsrSRdRqQDsM
//olGwMv8ZQ0xG2IDR+L0viNn/WUnVUrwoAg7V2QOy9/xZ0Nw2BF5v6QoOTY7XnsBM01eHMJkQEZ
1eYEo2s5eQhOvk266d3LK+29XQwjgQOipEEhJf//vwKn4uZR1yJnjv6KjrIxeMyLO9v5BY8GgUdb
WQbGEM948WGB9/LKO9cjMGE+KnN9yYHcPOPg9G1U6gJPsTErTxnvw2/yfLpkfdz7ZaWOB0+6czJA
uDJuN7mRbjEnzLoXTJvAQA+2GZ+EiNZvIOu9g3R878v94YvLBv4OLEJPkhUMY3qNVvh52ahPH5QJ
YTKEd48y/72lGH7jXwSClDp/++noE1pxrNJQaG0RNmncnuGIFH4OWf/gW8m8b1O4MVWUKHh4Vlzm
8t3+vUsWSPeqHuHOYmbKdLF7o/mmK4hYBZ6I0nM5Z+V7aKZ1/B/OgcQSoAdGAncz224mzVnjzGXd
BGAgfKn5nzKa3wyR03x4eTfuvkxuHWBJZBA3fQTmsgBiLSu9OkqcoTQXmwFqo2awaOIoyd7b+HIL
0sumY3FzyfXTn/HHkqL9s5SBDVf2RxEVamB58fLoNDRQXn60P6ZI26+Htj+JEXxqtsvmpOElZoPt
RAHImRLrG0MH/WsDcva9Cqr1q1WXyae5aDDnSZ02GVFij/R/BdiJjy7EGjVQB0dZAvIdPDqdsanu
0SIYFt/t8MubMEDtz0PmjD9Gq3Nrxp7NDM1ptpoybHVhPZhrZR4Z6e1MWOgd8CDoGfFf2/Ykd8Vo
ohiTXavBHRl0K+Wvmrr3p3CydgzM1XTp/7T6HK5MiD4bk9utB5fSXixBBki2nSRzdHseOsudnbZx
YPavlvhq2CDLRB7PB1iavVMH6onZNl9OKkA/P3WQhPrRksgOpV0qgIppd5nT8rPnzc0dYOE28LBL
vnt5s+ydA5quEifOBOum0F6pPLvIBHwxOspPKEfaU51nyZ1e9MNBw2TvGLiST0wKRvNpWx+sMQ0K
Ei7QMauqfHcVU/thdEUeo2u2isepq460xvauOg84zh/AIQzBzetMPPw6bEs6didt/ZYjsQReitdU
rbimr9ZT/8XolOVUFOzdl1/q7Yc0aGZBtATyvwOK6gyIKkIQqXtvKk44ME+Apt355GItG8wDfpZN
aSUHu+f2cVmUOh46JEpuNwC9tSGDyTI8O5Wor+50xfw52bkZFGusY3RUWG+7SFihjvXlQV9oBy3B
ypxMKVbNzGJ7OtzFMtp0wlLEFHX+jYFrYflTuq6wELEVOEFJhu+ctTniA72nTMQdy/sSdZ140+Dp
pPsdKawedGORHIXeW4Ee5l7QESQTwtiBZKF/rusUhdQzVuZ8ActRgWNCRj0KLW2sfmMwJizYBUr2
tlv66mcZryREZq8b/+SARlefyWFZHFxyt8GE34S+DWRfqko6as+PuSZmoRQDybRaDv2dMSJvardw
El/eg7cHm7YC6C3kCfbEGZ0qY/QtSLe8qLSuo5K7SVAXqaL7g+mVR64ye5uPEg5EHs0Iqbr1/JkG
rUzdQSFE50mqPJSFpfqeWswnikn1UqrGch5iYT6YyPscpCq7z0kxBT4Z4dIb8xxoJzAfB6BWYFKg
A4wgp9uGa0zR0Fx6+ZXuPaTU04byCLrvpt/SGF1WwqQk14uT8j6BAJIGVeQpZugWSoUb3BK5X5qo
qx+yFcnWg21zGz8ZvZCuoOon8Tjb/DnOYjsz+YLXxli6YCnS/L0TO4m/iim7mHqeHNx5zl4UY6pK
dxtxFKnM8/ybAnla0kZIj+rRyJ5SvZ8EHOC66iFatMi/Y8tYtnxcmBXBKlzIqQUTyx9O7nXuyXGH
WdxD0VjaD4i7wRhZDRf2bDKl05vRWHv365hOSn+iZ5aVT6ujC6LiAMompL6zlLvWzufogvNwmvtd
tGhemJjY353nxuuMUzmCcUXKNao6n1bFYEAqGJunyR6zHq+oyEb1S9eihzIfoRoId7W/Mo12Y19N
mkrSZYT5FNVDogbgYscaUn8vPhROiqroNCuGOKG/VKandoUf4TtFS88s5l7E0cIsRglCMtAZGxn8
KTx0KiDdAKLHcmtYjBndJnv8aYG61cPJmh0mnO1YcMhTd3GCqluxktWtvoXn1inVFK5q18PKmMfc
9uvVGvWw6CLbPetDmmh+UavlzPlNzPqqZLjBnwfE8Js78jjjc1nV6vBUQveow2Ye1XcqE/7UHyJ7
TMK1nzTjw8tHYGcTUhag3inbAOwJuWf+KgzmGo8UveZOzbE080tmLcHSTOabjN/9y46d8dPL6+3s
QUwQLNni9HTkGDbgqFITa680aXYtxKArgek9lihaFn6kxsavsVK7D+Xo1gc36V5IkdKkUtCNSfV2
4w8IWHA9gylYstgI6V1hvUgOfGmmvj/IFHaXkt4sBE10nbaHumci36R2AabAW8szUboNEJWJHjoM
0l9+kztfDvEYihCEGeTNIG+lv76cBUN/LdOR4S1KFoY/tHb2gUrLvvSz2/+0GvUIxS//4PMqBLUR
2sE0Mmnl3GSWvbOOAKMamM6lU1m+EsUNtpUK8eIgLO89GdxzGuGSxHkjiqXag82sBPPwVc3aYGLm
HA5a0/u0HUcqmOVILW3vmzF/g8tCk5vcYhMX58hELN3FKshQ1/qCZ1QTinzsPgwMcE8vf7TdpVD8
onTEF4PW0POPFnObjmqVZFdbHcaHGA30q1Yb3WlZbPM/7ESqAIocAzKstnWMqBaglEU28xaryjwp
XW76TZy0p8SEsvD6p5KdLuavtmwxbJ6qt+3ZSGrUopdyRmtQmebsDq20KKLIRM395cV2IgicWyT2
6AH9Ud16/gpTU1tQ1ZDOfoabB8bquYMPbHnwkaGoLz0q2W/oYxyBP25LVmaGMJEMwLNUrdu4VRcC
WVWVfKiczfQnY6nmlJta4/qtNeMfzvQiYh5jQ7WC5urZn2Nl8A6T31tSLpgs/nVUkplaoE/5/NEd
teXe4f68wjJzaElVjfJG8SakVuukKR4Rm3HLDzGE5RZxf9D5ATY+9edSVUvyixRRmoNPsXNQQcVL
kyjZ4GWI/fz3zFqpj3YqUAmfBWp/KEz6bSZ030ra/GT30REfY2dAJm0hoJWzyei9qJsX4HEzgcMj
ZUr0TPf7xZvvmmF1/axOnDC3mvzOdkR9NuM1PuXrmtFsHqLr6mKI+vIm3ImFONfT/ASsL4lwmx+i
jZaali7XZlYUw50TWel7rzSj88ur7D4vbWSGR4zNUVPcHKyWcSfKzxikZK7EW7ild8a42sThHRmY
bnSre8er4e9TBwWthX5K3AHkMWmwX17+JTtxCwAWbTUmIPyU7fOi1yeEg1bDdV7mOETOkGBi5WuA
i/hRt2v3oYGs8HqZgsiZ7/NdVXZplJbQ7K5m1Bijr4rOtWC66u0vcsT6LQzK7LNIB+vOSpbHCWV8
Sr1Kv++S7kjmfyfUyDEhj02sBri+3d+6TXKy1jy11Slwa5NifGC6Nbyzh3S4UIy3X+g6zEeRe2dZ
BAzglnEdwenctsfivqdDR0f1XqtmDAnF6iZaYKBiem6hK1UBTHbkg7raRb7x5c+8szL8OaaFsjfG
39qgNGon7uyxz7170+qds15X1b03OfNFMaHoZmj9YC5THely7ZwlILPSdkUyQ266gQZ6I05SsWiK
j8MZjExxskd6HC8/2s4Oxu2LkQzdCXqPW5YVAHWXOSHK0RnQ1VBpsjhsTePcQaF+fWzApY82NLGI
5tg2nYjXNQGqSECsQV34s9Hq7/o40w9W2UHUIAnM00gwIgttK3QsWK0eUxU0XjErm4Kpb5QPmeZ2
ZExTnCr+OtS2+aSCnJeMqLpBeDbpRPzY0NjJXp/W8OmIUB5iEWzazb5BWzZyIrWPrxHF4lmgWvB5
yh3LT5z1SFpw57kl6xhUMheATARkUf9X3kvWW4B5A+VtV5irVl60Ltxzmvaz08u1CTLNa/pTXa/R
x1RqQwRV1o1vvb41fr28ofZ/CNkiFxLskpu5ptuMyTgQoa9oNESYSYk0wPXWSH0aZREMxk47d0m9
BHqqL2GZzrqvR6b9++VfcbuteRsodfxhbKJ2JA/X32+jEVaN8bVyP6g1+s78HoSiXBvRYas8OEG7
D8xGI0JwA7Pl9Odr1aI0kzG2lPtcGpUFRtxkhp8KA1fYAvTEHbICen8RiapkvhONVnIurbi9ooEM
r/Hlx965JAA78rw0RiH+oYn6/LewnJf3lhUzO+sSYNuitj9m6Ly9KeN6/F+mGCkOTqv5YSna5X4Q
yFyfMAc1Db9aEzS6Xv41t8nh8x+zfTGaSvG8whjRK7X6kFgOil6TtjiPTVZPQbFoLoJDUMg8N35X
owv2+lBAKgSwlROIfiLiRs9fRtPVxjCifHdF0RsFBpMM/w8y+ifmDaR+RV57b5ZRRGe0/KTAneJd
eRdKdRAFbgO5hJqTDUErdKTX2vOfkZlsxtge4mtuOf1dadmLEqxF2g0H69ymnfxtyniJW2S0sv32
one8RJk02CTmDJnLycBlWmI4r5ad+IiiKe9f/rx7Z0z6idBa9kxu5U3PIkEpbTW9mehW1krYzfV8
addx8JEa8Q54F3tLSV4e4Bkej/r++Sus3DGu3ImYkllK6scM9cLYXRHoqxDnOMjed9cCkwlSUPq3
/BFj/Ct0OJlVlVWVx9c+SzrIwIAirU6dwZZZR+O23aUkPcClImWIsolSVQ6AYE5s9G4LNXmPmIz5
ubSn8Q1mX963lz/W3iaUeGhH4nVs2vHP32AXKbiv2xnsLXOcTmYdKWcnL8qDzNzdW0ayY4CSkkzQ
E3m+jFHGloimJbr30mFOz05qqv3TAik9ftdb2vA1bfNCC0pnZfo81k3/I4W5k11Q1KvyIBGesAIu
iCUFw+dln8pl7rJzPNIr9pt+UX/NLVenX0ez6BAHatMc35e+MC8tmcUajutC57JL7Pjf1Mza2ucu
woUmMdI5C0RbOGPYdwocx9Wx0iTQabb8W0G0pzSwrPkd9kRz5NMhKua3TSTYzip6mH0weXpFzZi1
jnMXu2pjBmOS2BVXamGc0dwoG6TtBrsNx36evRM1fz7ixQCW6EnVV/dzpuVz+YiNb49QNYqYp8XM
sFns8Mi6K5yqBB/i1El2t+a28d0uMAPwo2qIo1M+j+V6cYpJ6U5aL1DsrNW6cB9J95e7OEar05fa
L28MRYCJXiZl+NK6RRndJ0bb/qK89ZKTotb5k970DSpLU4lwDnTIfjj1YMjRfYpS1CFbJA2E36ld
/JGCCf2JJMZz1u90rN78qtIWxKO6lr5ZqpjiB73/NDu4KHbOAWggOTRVNYsO6CZ3iVLGwTr6N/eZ
ORUP3Ou4+RYxkI+VbnNycL5vpxvUwtIYhqsa2Q1P/pi/znfUtsKIqza9enacnpgnzD564WtYrmp/
QmEgrMoCLUEnOVr4tooAOUMHQvbSLAiUm3tg0MVgtI6bXE01z79kOC98nbQpQ4ddd/t7XIW5i/s6
tg+ed+cWxo3Nokkj9dih6jx/XtdIoqHJTbq8iejeuryUO1Tn306muz5knvk/xprKpZ1HGvFiaA4C
987MlHYe7WWIQcAK0AV5vrpnrZpZ9kN6RUa08tDXGusLvkz0pYYeDmLXmqO4og6pdz6CJOV3cEbD
u8HwKCaRa839WWuNS5oM093L8XBny9GpkIMml/vrBkDtlHG5pq0KakrgosnVSf2YDXM4MxQ72N17
3x1XQ4IuVQDXymbDpciv6WvWJigRpTaU0nUICq/8rRqx8LPB807MjI8m83uPRwg2NRgpEt60uTCT
bCmLyYWoCHNfPxNAtPsIUbLHTNGOBL/3lkJOlCKS6lxqJjz/wnkP/IwEi22tMW61mP2EY6uNWGJX
y+Xlj7aT4VAPM0mW8qXS+uX5UtHkuYBTTC6xbIkMXxRe/DgNYuwZu2f9JYUaph6cnp0lGUfKeaT0
paRh/HzJGJcWHPfcGJexOjnhMWB9Yv4Un70EUbTcmpWDA7OzWeSQl+EFhKzb1pbIjIkOBhLZqadz
RQ/zx6otxHdw2XawEiZ9a1qW/xCZACfzZiVZCprpJjIVwMEde/aoHdNmCNpRt98qS0XxPHdFgO5y
H8x1/WrzRr6iZtOrRsMKpXh7s6iNhKE72uR0syUQSoxpSTpBxIFw/sMnlNkIOSo1KTC4559QizuB
0tuq3BuYUvsMNJLAyIQbSh25i0gL5fTyLt3JgWiKQ+mRSGL6wJv1ojwqM6eflfs2b+vvjlsNgZtb
RxtF/pXnYyfJRKbzzjSNrtj22CnpuGZO7ir3RVfpl2kZqkCslRt0orVef+yYEMLPsdmUlPSbE77M
izcUHkuZeiyeJgXCR2l437KscU94ex6pOu0dub+W2xJKMzDMNvNhavfES/0ksbTLYlR9aCWFfgKd
dtSu33uTgNG4HC2a/85WZ6w3km5xotm7X8x18hGmE1d0S81gGJX+AKu7t5RkH0N2ljr42+bUUkPj
0BC+vO+WXD6LqO/MeuYtDrDJX96FfwZZmw3CDpEANOa7t32YruVs5U6CJ1ylV3c2UuMDoIJsuncZ
3j/NakReN+Wtl5+wsc5+tebQTv5E6xmg0rBwIk1jcde7vjJQ8y4onu2Pauqt/Sd0e83+ZOIjowZI
00dNWIpVtd5hmqZf3Cq3vmZmL6bAApvzkBSV/dERq/UVNVRyd9teC+MNTTknOnPNi191YZSIao5u
//R/nJ1Hc9tIGoZ/EaqQwxUAKUHBluXsC0r22Mi5uxF+/T7waUSyxJrdqT3trJrd6PCFN6TkQtlP
n8BzDeF94OxVLADLosU08iL2wLDr4aylfhD2NhD5EJl/4f+cNiX0AyzW7EeBWcka1s6s24k/tvoc
pYWuvlVmOcsbhHCcL9TjeKTIUFDJt3LE62zNyKpQedMK9mD1yj8NpXM6R29/jAsxJ2UI/tnzVx6S
fV/8K+bcXLd0ix5F59ys3Pt6rtJ4NVBa3xtEJB8kzRogkd81FN8rZ/fCjqPoCnMIgj1SM6fXxGQQ
QOk48eKH4XTHmX8jrvOJes/qLM9vT/JSIWyHERDioqTJePvb9q9Zil4T4MwsLdEw77tdyW2hiGnV
SnzNDtTqVQt5vOZozF37vd1aL2jfDB/e/hHn88XMBXw67Qmbpsxp4a/BCVE6LZDERvRB5ALjjdLR
2z5ZotquPNXn9/wu3rM3+RBXhix1ci02jd16mUureqYxdEt0q93W1SD/vD2hS6P4iDP5DHGhyuJs
YHj6lvAdU0fjoVtnO0HF1ryG+TLOb13kllDmAXzi7gDZk0BHLANaROCsQOv58oMBxOWlUsvmRsjI
1SoCYk0JHWUM8Z5sVnzGXWC7WQtoscVmuC+QV4tf5TwGgJX1/NOKjcDtzHb+/PZi/EVvvL7UKLPS
ckKFj+D2rL5JuaY2/XbO7xCwnu46ajVrqMu8+aM0P7slrUBo0IQa+LC2mSLvbbZPzVbNh77UvNhR
nn5UnnTfq9zdkrd/2oWNR7cGaQ7aNfQ4nJPdkMutWPCFQUjdn9QNDoPjrZNib9O6Rh3/96FgDQD5
NcmXESp7fc58zacNViOrIjSpx3ot8Vxoh/RQW9VVGbkL2w84OkwMnhGwnKcN/pawAEQc8WgG6ftF
UUJtwo4yY3WTWnJ+cdFf7CNJ8pqFg5PK98BflApB+4gXl7KGeBAZ0heLPSkbSBjVnnjZAvNnD8QL
92UfskyIDOu2HPNMF5T2tG6owkFZ0yfcG4uv/tjMeWjR5r1dzaWs4zJLjb300i0/Agcwbqw7Uj71
OxY7ttwNUfVJM1BFbZoFnTIjc3oH8pRuvQh6MJR/684ZQ8Ub8meZu9wPBcL6Lg2JtRwiE++QlGp0
V3wc8i24ht+5sEN2SCUZNtVoWkL7//6v61Gj41VNOboqjV+oyFy29mAC2/6wWN016M6+2U6Oyd6E
xxWBjgPWICebUQa1Y6UB6d/Wlj8MaeU3m+aIyG+sMTb9SX8KYEPEuNHrYdGK9cr+PM9h4ANScKDd
hxgPDczXEzVAHPiypjA8WpUeN2MgYmjIQ5QFAcbC8EKANQ7XpHkuTdkiwt/dWxE+PD0U2ew1lYY8
+N2il/5hpP+SCHfasXRyTp/bNF0BpaRNepP3HXWFQY5AhN8+l5fu0J20tMfJ9Buogb6eOFI58xqk
ZorqtajYd0HdJLSB0uDPinOD8Sug0CRDReMjEaAmi1vMnXgUN9ro2mFsbfNprkr/i7m1zh977mbk
FD1F8X6btWvIhUvLRTMC6D61oQt1mcEGxeWNadK4mz+AnABPhkh1QQzYU7xyQ1EUpgd3Z1vG297N
cv2zUUy2f2XJLlwvYKnZqcBlwFXrJyFDW+hkRtVIeGIFazSbbv1kt6L/z5QMEiS2I4yBnal6mpGJ
qvIm9Nq1ZO0LfY4dLciflwxF0Khbu9E8oq/df3p7L1x4Ttn8HuQkyDTnVZGsJsasJpEmVoXrZzxq
vXszNWoNDuB0go8+zf3Pb4944XoBrsr+39E30KJONt9kpEDPpyxNRi7EgaD6ICzqBUtdNVdqZ3/r
sSfXC7E8imLImO7NppMHyKmGtCpWoSXz4mqPdh7UXkgyuulR0S/LTzbchnEAWCQQyH3brElVGsXP
mdpNG2ttP76g0W8NIWy74Hfqoh8d2pprPDrV7DzhD7LM4WQMpRFthr4gfNlo+nQcldY6d6vZUzXz
Jirov40JPZfIzOaFGCDtswA3g2V8lnOBl6m5Limwt8rsPzvFRFGVJClvMFMhlTwoNSggCKkUP2m3
IJVkLpr9SRkbzaWxD9onjU5pElDPImERmh08E5Xo95iXGUZsK9vtHrm+F/GBThUoa1+WzRanRg3u
W9nD9sEm5NYivw0qaLhNq423RdWiY++3g5HHmjna2KvhqngTQEetPxD6A+gxuxWtiNEPFifCI8AT
USFNXeJ+3cv3gy7GhuqpR/M0r/XPEi7JR4ms0xhquaYei3roM0RnuJKjbQHd2DWB/9GySKgAbivv
nQUW7ItvTJ0PcAbR6bjovME+5nRNwblv5bLF7bYtQ9iMimYX5pbZGAnWRYVbhiNTOLRp7sd+7vrc
R01ayxg7mlLGsCH0GkGWLYBgsnQ1vBMz0/TQq/r2O0wJfJmQVC2/vL3Zz58YPD+huPsw3ZBPPc3Z
1Sgcn96fk+gUkw9CM4tvNerMR71RKEouznLEnuBa3HUhwdmdRtn15HFwik/fmFyQzDjO6CYr6mKo
JNmDjc6V3a0OPUkA/qFrjdnverTwOqM66fNJzHxc63sIS9V0ZQnOz/vrH7Nfrf8KJ5Ah4uNoHuz+
qsniFjvCQ+cO5mHRrzrqXVhtMM7Qtalr0WI+JVp6bsPBmk07Mbg5I+D9+p10urzBvXILjhsH5VFY
qIu9/Y0vTBBcKUEMl8zeMNmv2H9NEGaeKGSjrERxbd6krj7ESBvAzZivKc1fGInEHKgA/2GWp/Kv
hXBRKS+xkJFgt+NBOOWz0HP9fpBO/u3tSZ29C39V9QDqODuMjffhZFKzVvTKzIKkN7XnjWW9M+bp
UzAVaAhuVnbtUbg0nEljjQeBGZ61fY3W7oAllVic4lFz2HJhRwQTRhSUqRXZzXbNfvNsJffO2p6Z
EHeCiDwVecUpJHdSfQOjl3rN51SJFHyVhsVp327aNfmJsxhmH4yCHZIIvEZnhVYMAjOnRlYwcaqi
SG9bcEROVLdmcxhMd5LRtg747SncOTJuybx+P8mtvSIWd2mBiff+siAdHt6T77mZtCOwNfUSn7b1
Y7baXn2jQJsOxPZ1e99zhV6JLP5q+7x6fZk24YyFxj4Z51lKZnN7NwB7giSvfHe6HYyp3mKLHhrE
YGgKClAVniGtUThw4ALZWrEhVPrP1M5mIjwJeTn3q+xzX+Qz+IZ+qiao9bW4VvM6C+34mRRgaOuC
kKXWf3J8NX/j+dEwgh2AMX4yUW3+7SnrPyuQ76MgfQhVDOgnUffr8xSYsNXw2cDvtR2WH32zumCs
Vnr8GQpJn98+u5dmtNPEgPRRfjg7TJ0VzOlGPyNB7WQ5EBPL+6IvzPjtUS4dIYROAvg2u8zQ6REi
umsakhV2dTlXUYUXzg311T5MA2qqbw916QCR1IMLgbbCS3oSx7nzhOMiAPZkMlo9Cz1HWd963u0P
Ujbp1xpUQo7dUTYSuqYLCD6Xtsl6JQO4dIAA6qE8ttP4mfTrD2hgaoVR1uonK/jA3Q6UsgFksEmV
FHJbTU8wI7027wsfklIap5aUwN4Vv1+PuSJqTmhuugkpjR+3bTPcWoj+J2+v7l/I5clBJcMiTuFy
4kI8bavZo+FrpY7ZWwbBqp/ibpvm8UB8UX5sEBQQh5JE1o+NaZgE1lEuEp54btXjEwqmQGi2wumG
CAcUzfkxYoz0JFOMUEIg4lkW6cYm1ncBsjj5u9TLu2+ic4R2v0mEsaI18LJ/lG03xNhaux2R2w2m
SHewB7NTDZMtiX8FZleTYdVJP3fpF9F65T++rKqPuGBbfoyyz+rfmjY+QdE8DuqH7q1gTBZ7nn/N
wu6uodsvbPpdABnoxy7oQM3g9RfRZ+V71YxxmeeP442hZ9OxVZZ27ETVHt/+LGfBDPUQWnO88qga
8jCeDNXWaz66GibcK7F2BBgkCCc7L2NIIduNYzakTMiIHd4e9LxwuY9KxZJeJ/34MxQGJdyqd5BN
TJDo0Y7k5S3pAP2bj51hGHcFoWQWtfT0Hhc1OO+3qWoeNQoa74VblYmrAjgkwjbdHwFyvPmVfO7C
cXBYdfRqoPHz606uAR4uZyt7agGm5na/Us3ZPqzZMvw/6046AUfFJCE+DZ5La/JEMfhBonVo1JUI
BHVRWuf2+OBBaJBJqU3dr6GsEBR/e+0v3HKEIvsDQUKwk6df763RrMd+LFWaAEym1ROIIN6WII1W
t2wPc9npd2Kpg4MwsuUZo97/jILly1N+ILhkg9tn+w1f3rVCWT8guHRk0ougiLSybm7rUfaoWRn1
wxg08jDJ2Tz2tWNe6VJcmj2APPoxASEZhMjXs18Nt6yNoSAC9P3xyy7n8N6xOp2l91DrM6Y2Hox6
Ckkg52jx9Kvo6Av3O5aQPGe7KAy/YD/5/4rime/qp22dJvbO3kUub2qfSr8ujVjIzXxaNlNryRDH
4Xe5zTkbr/K+D05u34PomA1EkzdruRU0Mn+kqU2Q0tpF9rTAju6vbJNLV1AA53zn9f8VBXr9Q9ex
wuBaEbq2xTj8WMzSAyxQruThs5XNVx75C0cOrBvkdrqOew57cuS8bFm0MSMNMEG10ikVzh930eX3
t3f+hbUnfwIgAEyXYs3p2re5Ueua1vEAVZt7i/KW8TlfhTjqqa3pkRj+M/0LYi/9sB3RgeLuWfRf
WWLs5zEPkrlq05sJIfHy4DVybK5khudyFwwExtQyAW/Rmvhr0/mvTbWZSHGkJYFLawhcM2pjdX1q
ENL6gaeW1n0M0lX9nEwbcVweAvFi1oWNg0tgU3v22qK/K72+UP99A736UebrDYSvp4fT5eBjljmu
R7Ti0w8mhsGHQU+3K4HbeSViXwDQCrxkoKEILl6PNVitN3a97ieLncqbOQf3VEDODb0u6G8bbpsI
ooUVcmQKnEkXilSyrasrm/jCieFis6ny71URHrbXP6Ivh63S+okIn+f20XY1+Ghjl96h2nvNze/S
UDvbjA4lOsRnYX4rt3F1GnZWZ4vszySUPGBVLr54bvfp7TNz4WSyccHq7wRybuyT8MBwqKQVYOeS
yZnsQ5Nm3fM25d4VLZkLJ5MxdkAk2OXz8vDm07h0RqJepKi2L3ouytsZv6angqXOoiqQ7s+3p3Xh
GdgpSDvPn6eQkvTrbyXKRniZ3vpJNwFTDr15KH7Ui1cu33KjAXJld0H+so21fF5qKLqRQkP12gG5
tGt3UiyOPggBoMt38iMQbfamoZ29BOXP+Qe9ufRmxJx4Cn1ltWWYkgLkIWS+dqMhMY73YAS2u9XH
6uTK+TnDY5Bo7KUl3uO9S3V6/a5bivaV1J0kyCl/ZtK3QsOZq0NpoHLc9LX4sMpNixykhK48x3/f
25OkALYEZ3bXN0Eh8OTQeFjueHM2uInv9d52sJfJPg54pPqhqUxLPSBy2Y+hhRjEbRdY6adceOmn
MvC2d+tUpdeO8IVgGK+aHZHMJbKTG19vi5QUK6/r1EnMZpwwOuL7hDPEh9hFFuVo9GN/8Jtxe3l7
M144Y0gkeigJAgw+J0hzoQOSHxo3aaT7Y9iG9h4uQn6lMnPhykBRGswznGgsh057oKSVNQRvpiYK
LO4bfRnQDV/l+hO/Onc4vD2ji4MB0qD7AsAbo5WTdSyz3WF7pR5dNl3SIt1ytxvExsE02/89WqcC
DU6Tlvbe7zn5ZKPeuGntLk5CFQd0RtOL46o71ZUTcnGfErTCJudZRKTwJGpe9Maa07V0ks1ehurg
622D8k9Tl8/pYJQiGjajfJBFV1YRjpD5O9kDbQrbZcYRudUbFJn/+wpD9979Rumen7W0A6+bpnqt
2Klml98rCktdOMO7q2Jd+ba88rRd2qGwV4BXAHg7Ly1Sq7SXzZ/cRKO9Fwl6SRE+wPWVlOjSroF0
C+AWYjFP6cmntHEZUm3HKLTxIetZzhxV9rAeQd/I/2P5IKjznu24KKQuX29QpAx7p28ZCj5AFdbB
vCRBuQRxmo3GlaEurR1bkxv0L2j6NOrMi1Hbegiiie5pzZ1iPJCOyzXLtguPCXore/GP/gAOjacl
g4BSiQ8fnCNXNME/AivtNEo3IeZwc1ekjg2gqf8QI7loHDVbjVl311axZc8Utd7emuePOb9kB/ft
MrJE2ydrO2V0zP3CcBIPENWjqioFslK4mcIk2msezFWY1/KHS0Pu8Kf9JOz1pZOd44JYLTJCxMSE
qXYLb2lXhIFydcywALtbLHmtmnu+VSkPAEvno/61ZTh5uimiq8byCy+BQKDishmzI/Uk59COIArf
Xs6LQ1GQQDhuLx6fdpetRbdASDpuUmtuA2tax7MNydLjMJX6FYrovkyvH2NmRc+HaNojhj0VkiAC
o9GMoVpi9aN30NNFHVehXoxisQ9V6VESzf0U6awBg4a1vA662+lwZ+OT/+38ftcFzf36VOqlpeXA
f7xkwZkIDEQ2fsQxy7jXVYoX8GDMN5s1djKscF4qQqvN53fI1lzDKlxacO46qmFAVs7TRAVVrnTs
zEv0yWiOJuSKyLbW+tYw6de//W0v1MF2cCFfl7dl56juv+XfmVsHwhjOt5sAukZAFQEw81dd5itJ
i699qkEw3GhOE3wcx8VNlqXF7l5C03zYan2+H31ruJGFKp89WS1/3v5ptmeefw22NwIyyAkiPHx6
ju3SZ+pgPpO0ygL1QvjV2x9mpza0yNIsbzjam4uCmYdomfkAq0eAlF61dQ13hTXjuOQYePZh6wzI
dRUVaED3Q99r7dQ/OJXtVE9E/FNxGBr+fKjGpStC5VXDH7Bsfvd7bV2RHQcDBOuD0NvSfBgCuruf
nIKMIJQYu/t3Zqcy4EKr3m3f8zqY2sidbHTjNCdYsdNxrax8AfQzzLGyVmndaJ7VGLfCN4QVBX3q
2hH63jL942Gz1YA4WBBji+hkZ+XjpOYRiVLo6Uus0IznObI7+VK7eVkdQeSD4cobhOmiTENfJGp9
2YiY+JaexIS87vo+L01F4V4LpjqcxnK4k2sxp2EBJ2EJkfFHwA45JPPJLzo6KOM0ID5TVavRRKZV
TMSewKN9kEaL+jk6nXKjwsxlHuuD5P85Fmn+hHTeIO+qYjDS2ywddPOAix247SkL5ulLJa3GdGOP
4rj3ss2jkR1be/LSQ28B7D4sfrFiDQGGdqu/As/w+4elLIz2fi6dtTuONSnBz7lrFj0C3u6qqF1M
uzsUrUQgqkP2c/yg171WozO6rT/GwWntGKZH/VGgQq/9xLe7e5d1laXHsOpbZ06mbTJ6EUo30+3H
esWrJhpsa3nYuVGgKZRwfnrSdNInw52odqNwN3x13EFVMfLCgMcMkYPCgllt6iFKaaj+ojuiKwyv
UvMLtP78t2HJgIjLXJaHZoCseeP2bJ9nCLjNCy0Obwip1ld5iDyM8W1NTW16D1lrMcLRwKX7gT6P
9c5R7jajFmWX/0jkS/sveVbX6w315vkB3aiuedp4EvJDkTlmGZaqWqdQOO5yh0mOSo/z1qkvSMGY
Qbya2vxspI5zr+uV9iVY+QfN4nXlDS68JpJrnn7vSOucUB/TSsWzWDcUEQKj9YJQFl6+RdBMupeG
Xm4W2XZvPY0UOdS9i/wegoYrcwytRlpr1FsD1ls598tnb27Fi5h8acZBU9K50MHryPsqHRvrptIK
S94WSra/oVr1c9xiFv6zCWQ1hFXgjFbYk44eN+EWLwWyIT8aDx/b0NVrJLQybQ4+F1OuG/S9KkOG
mZLLB63XiAXLsi+mMHBozoVycAvjaAPsDI7IHOL5opGGx0ua0mPNlWeQ4xVNmwg8ytfbymr6lB9p
F48ljq//iNk3htgw+uWzzFY3j3Ho8Z9c9ONaFbvjYnkfFiNt7MgqUukc6a5DVxjtPhdkZ9LQv1oT
wnpJXbtZdz/CiEi1aHSFt8YWtGmAfbkD0qrtdzziaHvk1/OUBymSGLND5CctS3v27L7x7qm3ic+N
oM/34q9VjaHnJNP80RhLw/2ylGt1S7AKnL7o8gmk7lAvs7hfqsxK33tmUYyPpdN7XYTCZHBPp1yU
h0wL1sc+0JefqtyogUEcwHSgNAb7Q59XQn/akGkKuArRhuEmre1fBi2QKoKvGix3lj/Z6oZG5PSw
UAhwwxonrSzs0H1BRRIot3gqygUkZaoGHBE3SCJhahkK5NlYtl9nvBohPNhym6GXU5t7kv1Uv9PQ
dU9vVdpX6iCpKGVsumZ1kH8ruue+aw1wxysrNjjb8HEaqm7+YuQyrQ8Z18v7TYrSg+6i6T/c3h/e
I6grbOQtJ92A290JWK2UpdYQdevNC30hvCcPYTQbvg/KZA9Gj8rGBxh84ts2apwPK/PHx9Flbx9z
3gPAomPlR7oLTydCDXxYI9fCfStukTVcv2J/Va3HzALOdt9tRoEPTLYU3ddcm4RxY8NQ/5jLtfWO
fFs/eMdjv8oItzP1vk+7bInABM7zY796QNFQhfFEbBXjViEVgQJgWBfr1IT2oOd15HW1Go51ZbrZ
sW8Jp3niDFkfLBNBfAISozs6De5mUZEp0F+qMp1f0l6EEbbSrBGAJ4sLKeSxeVdsw0JvrbvnBeTL
T0OTxW/PG62nukE7BjpjW/5TTOP8j155bhn3Kpu8cIZZoMezXO2PVMpLkKnGpkOSYf995UGemjiQ
3fo9MIb0o3KX6b5b2vXP4rsLXeN6lZ8VeTf3RLsIEeJ+OHydza3GNLfWtvFYN0b72bOm/nufGsVH
ask5hjdV3R9QvjQwxCiU/8OpqBljcNsWVdwi3fPH9ekL3KV6rrrEkG2Xx7PK9fedr1VDgr5z8W6T
/uxGFYjyNBQKn7kIQan8M8LbvUdSwq6OSt1r+kQA/yxj+t7u+iA61/maAwlKMYeQnh4i4r38mX06
NihpYRzlQyZ8HBFAtkNndFAZrl0ne7Drtq9CWC05Ou2rGONUTdxnTuVtlIKFmPhkwAM/NPRb6HKK
bNkirS2LX1ufbvaBpAIvIVvY0w+VdUb/dVn85gu9xVmDitQhytM6OTctzkqal8i1zxMfp4mOe8MK
fsxq7X/ZuNjYB66iRv++qmVwjumYGng15KtuH8TQt+9Mrxm/W6jv8cjPpniU2mh+o54gtsixJrmE
liJ/CTuTv3fTd2vhxsO0AHsJRb31/p0HV9qCGzapMazGukAWAtk3RM3drv0wb9niUPpuahmlk54m
hJLeN5dkr4oosaWf/BYh28hfh2l8IoQ0eV/qooe1G5RBF6+atv1qPaU7YScxWYlHIArkjp67WneL
MP0yhqu/GodFqxf9xlTOeDsZwnNirStV/lCb3vY8qm6wb/CQZI8De1q+jDV4ykgK05NR7gdVzRcZ
SLirEWguUCQHszzihf4dRm7beuugHkrOn6XbZ5HlzDIAV/vcdMVsRLY7o524rFaj5XBy0839pxXT
MH59O+w9L4WCNdnrY8h87vqsJ8mrUpwGO6+MpPEaO6m0Us6x0CvAjNZKChRmeprdT0hCP5TSM4Yr
CdiF1AOZKASyiDJBqJ0m8bDF9ZoXzUiCOtiDtKx4gg3chL1bXtMmuTAU4EVqvSik0w07zfW4kJta
E9zFCFfPcUYcFXlpOt2uov/Pij9MCEF8ijq2QXX5NIPtLD3r8nlwknaynEOKtvoxm5vsw9tf7kIN
YBdUo3BrUqU66+x2opG67GYnAUOsbSFEmP7Lwp300Urn8egiHfzr7QEvrSDAVtI3iOIQqk+yVWWP
XTPXAYBM4sqDoYT5MLceSl51dU1X9MKu3AXd4XNgXYCL1Uk9dVEQBbEdtLl6OmM4bGhKH9J+Tdtb
kWrTDWp8Pj5HYm55G3sjv+bEcb60e3ti35FUBtBuOJlpU01Fm3UdgFCR2UdPL9J7swZbawdKjxHT
W6/UdEl/L+SemCBTDUQJBdDcyTFsCPM35ZsmEoO59tIjcJji3cCvCN1ttOpoHKVeRaJVSkVu4+tb
WE3T9DCklg4uq8UF8LBm0G5xMcEcmt9d+i/mhAdSWNLjKEM709UQjzpvKk+F1WFFNOjBy2qNG/ps
u0RVXHtVhqGtbYqvdqa05evcDmYV9XbrfFN6ZXNRaUUFsHnrXYSbU4I2HVXxEgf2BkbNNoqeuEkh
KkMy0BfaoTIDkd7xV9Ltvrf3m57I3hjjvKczUyGCO/vvU3An6/M0eH5x0FTT+zfLUOdPY6+v9o/R
sBYLIysTnXQCSiOLegp+KMLkPHBZXPeB1oQ6BLX0xs3GmeQoNabnIJi6XV96d8t6VzaGXG6BWpgI
fBTtQptlaDQ30nWRytguLAQ1/VLXjBvKyEsVKy1z3GMRLEYbEwS1EqEWd+huh8Uj5M5Ms+zfKddA
yAM2w1B+9tCZ00IfjdXiHt7y0B+83u4RHcImHGsuC/rHZ5sU/v22gLGPSldYMupluW1RZqEgH7oT
+AZqPqv+tDS+qh+BczsfNycouygPYK0eVJ4ZzcEIsg67b4TfAZXTHLBve9VtL8uyGV9SlH14ipu+
zx40w5vakP4Wb4/ddA26KkVTjDfg+IYnGezQLRRJmoA4yVz2fxElxoOJFQ4cT4rdebim2ubTBcx6
7SDUWIjIQzKKWoV0yilq+2D6oFl+w8vAOyaOmhhYg6jqVutT27u1zMImcGcRikrWw7smLYbxT7mN
7VdXL1zSB8de/fvC8LMHZESxjSSXqmQEcie9G8YKm9eg1XwUKPW6mx6a2Zyc21VzSVygajdfgrYe
XGgcpsM5AATwVc3Svev7xQxuptUoIVc32Xonamfswr5wUnUzN6WxxcL162+ygPWHEKGy87BeKuuj
dPrgO2lO+XEJBvM+oxGpRTJ3mvqh90HJhmPXasEtDHn5WNsrdMu52rzyFrn8KY2mikbBUdQlgUMD
GLmL8dyUfchR1dFbGkz/XZWjaQQouUVLbBqyto9c1XQvto1bHkewDn7ZWZPPnJuttw8EWzr9yCyD
noIugbFFJkQYB9XETj1LvbWrB71GogEe45p+tZtma1Dh94tvxIheHbm1s30KKIv/Udugb4chq5dP
1bb08kaDbi6QJbf2v1kuRXWsRuU+Z5vYGRu6JygEtU77rlf10NH4dKx/SAE27XGdA/lxblF2DRUU
Z/1Q+8VQQeNZPe8m9WVBuafBmuLYgdX4rdVuv8JwASgYKquxGkwFnPUZybuhjXJqjGZoYWPQJEHf
jjfF1ARBJFDk7iJ9DTI9IoRv2vulAKiG7pZe8LGkgHi8BdLqwlyz0kNR9WkQ6po7VEcyOovsDjdp
PqrmHK05l3Q3jHS5l6aSZUTjYWlgBPe0tL1OzJ9UMfq0OANz+lSOnWfGwApcNzIcsi86TzXOzZhG
fcumzDZvnCFb4rRUPfJjdHHySGSTnlSjtahDM46ajKoVdFOymBluBIZKyydybvdHY8p8vPJEnHdV
EPWDW0+lGigXr8TrwmltwDJHmMVKtr2EQit4ik2VBdfqs/ufeV2RZhgAWzx61N7PpGAMryUpGUo7
ARkry3B2pul90JbtyHme29901dv369Q6N1WOuGgYuGXv7hxSE+lEq/z+dsBxHgUAnkXMVEfyj9D0
dM7+hsG0Rw0kweKoewhS8lPNNOUddT/vAyW+Eh3FQIa+3VQ3b498KQAAMvcXcXKhMyfqYTK9abKS
aTT9D4tcDHKMtTna0m/fzUaqXemZXZzp7gENTAsV0dPQys5RN5z7wUr2UC/sAtHF/mAVxzrtfqRB
434jRWqoVY7q+PZEz2M6pNMJ6HagOVSb0wBcKxWkRMs1E7fONiSwHBkvZuVT1dLXK0OdhzgMRfkK
ATR4G9gVvt7BlDaqsnQyKwHusMV1M2WPgsvsPeLc5bGyaHkq13Ojt+d34djsVpNEq9T1gezvC/+v
foNy16mTW6knwh6GJJDpL2fVr9kXXNgt0FBYPmwYcV867eP2Ku8KBPb1ZDGEO0S+nJuf2OyKR7Te
g+Ew+YVzhdF64bOxW6Du8F8wRKeY1sKVCKBn1pasFTeo7uQFMkptcZSa31xBrJz3yHbjZpAaAXEw
xd6Tz4b1oqk6RxoJ3iDbYRtd8+cuLXYDp82+G1FkiMjvRsQHJFk+8qlXbqQLa4tMlIv6BaoP4CtO
hi/yqvZq2jWJQgXuMCogvJVbpoSlWxnJ2f4/DgS4lD0M/yu4cYrPaSo6YY3Qt0SZox71W9UhA1mo
xHFUfQUEdi6OB3iAzblDb1hgrvXXm3N03Ll1pKsnTdpxsnXNm152+fohNOZ8/BXUeOUgjGW1fViW
gVZGpHyLgCk6Gu+kGCqojp6usElegvY/J5f8NLJKhAP3FvvpMtiDmFxJ7IU0aeE8j5a1/jTUUlbx
7Pf2r96gcHLlpF64HrjpwUUhfIbDyWlncKhh+bleBSkDtEWi9GmJ183CkNHp5d1ufhhJaKtv3w7n
x4jK5k4i2/M8B6W81x+gC9rFcLbNSpy0EwdjbukpzbQZAkQB//tQjASymGoLTsanNzw4SrdIa14U
o3VSumuzrG9Qi3HXQyURCriymOfXHlce1DeydS4meGmvJ4auOkZw/+PszJbjxpI0/SpleY9qBHa0
dfUFgFgpkqLITC03MGVKwr7veKN5jnmx+Q6rZpqBCAsMq9syS0ouHmfz48f99/+XLOU49+DpyR0a
93Or6Suu4XLJQLGBQaUHDaAVYLZzKzGinFVaBTK0RnJ0X+vEuJGSGR/0iXbiXpZLd1LTzffba3Zt
aDT8gSFEtAuu2YVReCR9U4tk+YhAYHbXaFVyLOxujTTu2tA4nWAUybAIYNf50CzaaBQN1cgjTUTW
owLMgSJb23xMkkB7qSpb9p0pBKm6EgdcM4uTA6DDDjGR9Dg32+J6ojnq5ONGLeUnKYohrEn1aNdT
BNPcTUJ7AtFB3Fcrdq+gaWhKYUI5DJCTsWnODbORFK2nj+lI+toULTA1ldm0tubPMOqDqamGWve9
hhB0V0YjtGCbNsu8JG/MNTmXyzPJJ6E5h/q80KJf3jdSS//JJquIQKc52fkktI+K3OjbTdWsYYiu
mIKohCydiAwur7bcbNsoE+UZrSof/MhqH5JNC2NJLinb927a1yvFAIGFeCBXy/n00m7WFA1CJkeF
ukDlSb5OPUwvss3Kibw8HDTdCglZAWrB2Sy2rTKGaZQh7HLUx7j4ANY/96ZekVd82ZVolWCARkia
2kCwLkdDLjOX9FKTj8bIRUA3De01u3GKY2VnxVXZu3rbxX9OZNAoJTd5snY4X+GUi1cK0joiO6jg
By72CM0ZWhcY04aojjSk00CXTPdKkvPmp/KYlrxop0F2gKQrnyCwoExOn6j2Fxxx9hfbKNW/5GQc
vvjIoiPNQ631oatI2btjKOjEB6qX3xJ1UPrvyqYjn1RTvnfkDhjtUYXg4FHlQfQ9CS39a6lEYeUh
tC41rtmY3bdaj+c7tUlaCe46ejy8ciJjs3JYr4REgHbFhSWIjC/kb/TYKpoEsN9RRdiAXNsIObkU
UPflqe3SZ9Ydbm/e5TGhJcwSBQKZRRfwL/H1NzF0k6lKbhk053V9WFM4o1KvSWnpSllYHldMKfyu
tyv72l8LNBgAISh1nM65LQjFMouk5Igfiqn4NST0HlLJHJWHOQFI79r12N7BuIBYgRRE4VfQk0N3
oncMNr2WkrfixkNRF19izZ/MhwoIsFuDRf4++ojB/6j11P4gD20jj45VhYZBomjQITDs9U3iQVyh
h49NOOpUyeuyK9xRaGq5QWr4Ae3lpvx1nuwZ9UJYQ9vdmMowoyplVY+e1Bhp40qi28pBX4yWanmu
q+DQjfL4WZeUEJRsZjCgNrOswAvjocw/DsPQ7PSx7acHzc9IXDRQu9oHbbAj9WOlBDHXadAncJwQ
lJZHUnpRsC/IhxgHcDkTan0Wad7fb6/A8gZiAbgHNtRiUKe9bI+EUiWVOAfdMbJKC8IH2NX2qu93
6V1Ptb0/kGVUvthFOAZrncAXdxCmBRJdtLYTIQEOO197xFIUTZKM/qhadZC4VliiohQORfBNLhKz
d0MUQ6ST0cIofdy00uYPTieM5lk6g45/9ywQqHG0ZEo5QFnFEXyz5c0uBgVPtv3YNH7vFVAoOPEm
Nv6yNRAMRpmVrmY2wYrzfh3gYvNTzgEZB0YObPcSOYtQAIm+suiOA7i4nie5YT9uMvJwkLwNkJrF
2kj2N5z8Qr7PxoDGiSqoWsOT4rIBo7MJ4jVawOXRN+ETEvcJ9SyCIP59Pg9hHsURbJXTUcsL+zHo
pPhoyYPqzVWTrHi15dWFKWZbbABeAMoFnjela5TH7jBT8unig9Zm6akEbre/vbDXrMAXA6wdfi7o
vxf5gCyxZ19Sevk4p13mhXNCt3GdrvWXXNnKKnmrVy0eJu8CpK9D8jRYCS46QgBdMIvL8AJazdas
uo2nJEKanvaaIqrubKkyHjZ5Pqw47ctzzCcgZ0a2EH4MKrznK1cMDTgdbZKP3ZD6BxB20aGiAXcX
mb55TNR6cgsjmFcCg4sXrVhE8iycYNhOeT4u4hy1h+AuHSBXRMYSPI7im8jSSvQ0h7suH+VjXyaV
Ro2C9O5GmRqo+DS5ugNfF7aw/FGLCc1AMsFFwpOy8tku2vFfPxvMCjQ1cLdcXGNpYMPVEbbzMd2k
yl0RD4YoHlnVn+aMSg0glj4bYYejUOM1okgBBsie86Pc11roArEOchcUKJRQUznkkUMvU6Yc6pbo
wpVapDIdA5Kv2lVb3iWuHw7GZ1VtjNGpS6hnvE6pmo8Gj+rRlQFtfEVTuCnh1a56CiZk8r8PnP7H
MQvj2vFF+OLUbZXljhzIwy9kLCJyn60ZR47eUh5wUnD1HzVY7L/KXVuuCVctAzwxVfQJwBjDMl2S
gWpG6Ud228zHWt/4D7Kemx+yOEBFQ5sT+0cOCu8XGsZdvTOL2ni5fUKveEHSzuRgoAMg9XoRK9NB
pjScn/kIWDcqtuak6L+SAG4KR0sycxTgKv+xirs4dRucY+6JoOFz2o5oN2y0luz47Q8k3srnXllV
YKggNysCIN5m5ydJopFAs9tWPpZZUUS7CjaHHjos9Ng2KsTRThsm1II2ILwyb9LUCLQum2jl1XvF
EcM/T8CN8yIvv7waRk3KA3+qh2NZ1DEQBnnaylLiPxP4lSsu8orngPGT+ItkPsHxsq1Ta3yf4H4e
jzM1mceqTSgtZ1XpDkEpn3I8v5clcfrPSf6Pv8b/DH4WH/85n81//xd//6sopzripC3++t/30V/A
YIpf7X+JH/t/33b+Q//92P+s267++bf772XzN9zGj+9tVOTLnzn7FVj61yfxvrffz/6yzduonZ66
n/X06WfTpe2rOT6z+M7/3y/+7efrb3mZyp//+O2vostb8dsCPtZv//rS8cc/flMJdv/j7a//19ce
vmf8mFP/7//VROnyB35+b9p//CYp1t+FdAhhEUl03ncGu3T4+folU/27Tc6AVzNZGKThxZfyom7D
f/ym/52XLX1FkAcLzlFeKL/9jXy3+JKkqn8XOWtSyDwUec3Z5m//97OdLdf/LN/f8i77WFDMafjN
Z4cELyF6/LHPq13oTiwTF6oUAFlHuBen2aaqC9NUW+876HiLUzDrcbt7MzX/Mn/bHB0TFl4K9jfa
YC6SQNCHd0mrjc4maSb9BySH4Lqd3Eei5jnQ7Hr+67a987BBDI/3j0ZChuDMouN54QPkKE/gcatG
p5Lk/FOLKtYLsNt45eThU86nkeCHNhQVvQVYz14l9M59Df8Jzb5w83R3fNw9HrzdznF2d/e7neft
7l3+fu/xb89znQN/8u7vdkfnyPfc3/PXk+fxtYN34mvbE3/ku3fH46N34Kv3/PCRb3XdI79tt3f4
lfx68S27gp8/vuwej0d+m8Ovc7biy7vjzv3Gt/ARHFf8F/7MX7aO4x7cA3b5Xn7jx/0jv/7O8/hV
3/gvx62z3fIbv3j3zvH44hy3Lj+z3W7dreu64tu2/Dy/T/wy9wN/uGckfKJPwvz+4J7+2J7Et25P
R2frPrgef2bUh33B4F0+3W57+OC6u+P9TnxQPtuen/zkfue3HvjW08Pz4fAspomJEj/t3d9njjD7
7PKfb2+M1wfp/9wO+nLFlmoFWVw3mhxvnu53j9+OuxcGtXW/u4eT+7xiacEue2lp8TyiDJ4qLXtj
5z19+fMxcB6d7dcHV3ZW7KjnTUmXdvBab98+sBEhGyzssERfjp8+sc4u882SHO7uvTvXXWnUXVz4
lwYXoaq/gYlixuC99+2F3cI63V4j/NztY2WLY/fmOdcoJcKLERae7nZ3YkPv7l//n/99/LbjbDyy
V++/3e++3T9WDgfn/ts31tL5sGdjHT/tj/v9frvff3Ae2GEn9+7Adv764cPrdvzguA8H1puTx7Hw
3Kc71+F8bk9P7t0du+90WInsVzfC4lGmyT1IA+bL++K9cG6YsbVd/RpO3NrVi/fvjCcHAIwf2n17
DLYcS477ozjwTNsn/u/o7PmTONWBwwhPvw7EB84v73A4/Bqcp+e1LbLAx13ukYUDzlpLjTOxKR+P
L48799fhGDm7/U5M+v0OH+c93ws3ycKwEFsHH+iKv3qPuxfv5fjp3vtS4Nv2zpe7P3f8AobyuHf2
Lx97ps/Di3w67tl32xP7vHS2D99j5/TMUnue4nhPbIhvtvP79gFPsvOcg7d9wg+d7oWDub1VdbHX
b0384n2aFNKobtipOOx75ws+t3f43F/3O+fTPz0zw8OJ3rne3Y4PscXv3v4EdPytfATx9TeHZTan
YRrEVH/Bvd8zC/fCr90/e4+ee3c84q0P3zgtOGs8PrfEfrutcK+7HXPO1XMQt4D3hcXZffOOj484
bPbN46fAcT6zi3asCbfE9sQp/ILXPjmvvuy4Pz4eP/08Bs7PT+KX/vny+C1yXmbnz8A54uzwQ4+f
+OvPn+xGfP7BfXjGx/K/T4fn7fPhl4vLPzw7L9wio+MEzp6j+vnDw8Pnh9Nh+/vxdPjx/MRN4T5x
Hbjb7bPnfP/ARXR4uvOeOaLO9nT6gM8+HZh6j1l9nWZG/ovp5nLFInfL4Z57+f7OPWwfOOqv3/jH
M/9ZOIVn7+7pyxc2ovtjZUVuey9FXogqWoFfSCZXDLfkHf+wd/f3HlceR99xvdM/Lzl3ZR9Annhz
HwCIPd8HSW+afYFZbDId94+cf46asCpu78rhFDl/irsed8m5ODp8I95h90ncyiw0C8+fPvEDR+eB
gGDHn8TPHo/7B/738MykeSf36TWwYVp34tbkRD1wco+v4cLhdOJAiq2+E3vwcSfcaegc2EJMP956
5+GP78Qyeocv90Q63uHR42duL4C4Hf7nTII8Ip61yKQYBslJchri628ORD/PQNNEG6KlSL0HXhyo
pIoEzm0r56v8LyuQaYMZp0QMr8+5lQJYum+p4DX9PLa3fkcjWo30xjc6NyovSmxpJcV5OSog/3TQ
A3UQBU5TeKI3o0rBUOn2aNVOR4J8F1kDGgwp3VO3R3XNCgSTFGphzAQfsxjVpkMtspZ9YMhaqHyW
oyo7tiXV4dtWLucO5A2dy6JuQHi+VKiqyfPDk4Jiw4jQoQludhRN07Wud1RLp6JxNtUQvty2ef7i
EesFlTyP8VdoEeH6Ikyyc7UqwU7VTlHlykmWKt3rmyS+lzvLWBneFVO8/HjnUOwSAediEhVabArq
A5hK6R3tbSgdy6gr3SYmSXp7VFdmknQhyHt4nQDAiLfk212hl0Zu0WZFYi5q4mMXxcbB4Pn2QYMn
8RF2J/Nw296V/fHW3lIwdmqLuQARW7PXNzPUVRsf2DGQ62jFzrUppLEbgTtSy4JY4HxcfmbNU1To
lWOnFV1BqDDGkwe/9PxNDfpqxdi1SRSkqjAukWFGgevcmF3VhtXEFA2DSUm8rq+VB2pNvkvPyOQZ
o7WWbr46OPAC4HRQFyNpc26vp03MaiMF2FDa0SVmx8o2op7pBBFtsrfX65opIYUIGgttMXPJvEZ7
rJ7A+F45Uy2nXqukxkMTz4pjZ0G9csBESHfudhnKG1OLA9bPZlk3MCk7+lw8hiSG91YyVX+Qu9Q+
DFpS/VFb3Zfbo7u2G9+avJjISBqHZMNEhuRwNTSzdlHTBivH+aoViCcAtFHGpcp2vlyNXYb1LIU1
+HS7+wiVc+xKVq6uoMuuWhF1FOiXIVuyFlEDCAOtCm26wIsmgzsCpbFd1BfGSsri2lYn3U9aFEkb
E+K087HUthnVUWVUDoQ86GlYdpqcUiPzf2WUpF5s/FW7criu7kA4M0Bj8xvRUz+3GEthWkcGLbot
+bJ92ndfqWf+qcBBt33/ZjAF/5G4ucAZiQ/y5oKEPjgMBh2XEcKZ6w4ZVMFaumlXDtTi9SvuEZI6
YIxg5gFLAaDh3EwoWREsuwCsK5UGziZXUc6bw3hb0s2xz4eCJnVD3/t+kuxVHfJYWgVyUOoyRYn3
jhduCw0yPwiRX8OR8w9iRxkPy55bBnqA1HjKYcVtkJLusmZlBZdVotchq0I4REFnHZj14piNTWCF
m7GonRB454mOhn5XVaX6UvT1PViK8URppNjWSbFxVAErHSe0nFgDQEeAEOglWAmFLj0NZVdwmORB
wRwAKDkf+UC7siXRwuqUsjWozhCAuKZpYECtapADpXQi0SvRdC0UWO+dcywLCkeLNsjL8GhS1DHr
NtwUsMBYkBHDpjVD3rOyslfH98bKYotNfWnPQYXT5lnXe12QKu5Q+dI+A+0y2V8phVXvdnGMiwVm
4uhXQCLvfEYtaBlUIsqKJlKrdiUbOc1esLfenr1L54MV+vPgeKNeBc3uuZW8UPykMVvIHALb+AQ3
ebVVkybey10a/wnt27y7be/aPLJlQXFhC1TAwiP4STFHMPRWEEIMWun1lSXdKfRZupaVNfdA9GFJ
GQOiwJVxrtldjNPoYGOuCq1y0iyv7wC4FMcSwbn7mIbqu86imCqjsLPi/q5Nrog2KZITwF9oViI3
SHsSrPpOArXVF6Tmxm6r2H28H3JbLp0wl9rPt6dXTN/5hW+LgoRAIAqCt2Us2EGzm+tNUKHPBi2x
UaGwrGbU2qR8fH/YSShNBAP5PcVgwHLnOyfRZlQBDa10JnC4WzmZ0UZt9fcH07QBU4Gn9gLfJUWb
cys5vQdof6OzKkE+slcTLXNoqX6SK8g4kKtZ2Z2XF/65NbGL3txXQ6AYzWjgreQo9TcQhgCmdn2l
nqeVnSHik8U6maAYYRWGNpKy0iJ+4RxHaRjOJUVouTmFlpTtizyT0RzSrW1pGv3LOEhS4mSkkYb3
HwWIU6lWEV/zIFcXgzShVZqTltt/llr7Oa105RG+AFoqFb06Uoye4fgJfX1lxFd2pk3ehRuCkjT7
ZnFB8Cahb3MzEIqisuWUqp065SYOnUjupff7aphnX6NrFOO5Hs9X0SqbqdECOmmlUHDfdFV3zIAU
nCLoRGl+Nls6F6tmjR7wypKS4iDvQCDyCr85t1qHlQJ1HlbVzlCQjIoiyxuiojnphdo9jFqBWoCF
hkAV9asSk8vdJC5d9EEAFyuilX2xoro/QH1U4VGC2CodRc7VHbmY/n0NMwJPKK5XEG0IMBKpLqLG
Gv2KepjZs3PUbgqnoQPX44mbHtTSzFdwXBcHUdgiNOUFCNQXmZbzyUxAFEd62ZZwDOXol1WdNH/r
JSU1V7bKxa4UdjSgEsiMwwSwdGIRpP3WIHegXTfJ5DXlpN0hBpodq5F2zHe6ZkxBMQAZH0rt6Not
/GU7+HlRZBmmqqCh13UC2TpPX8NCXmuFvzZ5xEL/xOmAwFs4lyqzQvjhytJBJC3a1hKxbjiEa3yt
V6yIa4arkcm7JP5rELq1qyjChenz6MhGEzpVkVnvXyACapHPw4aAK59vhGkTlEoMhzCQYhD7JY5q
C9db/ORXwfz13QskyIx18Lk4KWLYc1MmQtyhFCQlBD6dv2uTtnETtY/pH7ZXajHXpu6tJfH1N9dM
Xkz0809x6dhG/4dl5uoW4aU1ZP5F8AFVB+lJ4f/wu5T4z41s2rHKio1UOBujkD9U8Vg9w0dbHO1A
12AgGMZxf3v+NiIiPbvUhEW6sNBogLRDXz7D5iqNwVhiUQtsJlAI9Y15DhmV3SupA+9WeMjHPthO
kW7vc7lSfkmAURs9L3ehOiSfbn+ca5PMQtLBTh8PyMfF+IM8zTrLZ+eYdj97kI7FgH3zn+83YurA
rIHwkz1dslwY1TBHTakXzhjVSuROA+wEtHjY5VoT5rXVFNyoOHkb/7FEkfpaggLvxOakkXh04xAy
L3mQdhu9P+StNK2cumtzZ4GUgESDliSO+fne6UZAd1lfoDXR6v5d0k/VscSLeu+fPBheXrm8iSOX
iW0zhcNqCvCIcZPVHwo0qLejDoDx3VaYNh5ReEQWajlzSV5IiR2FIk41w4d0sMFNRoDU/x0r5Cq5
tXhMLaW6rLmn60bs/SRSs/tsGhWv9HNre9vKZaZDwOfAB9EAQ2IZMZzzhUFptgAaaRZO3PnRB2mC
5QH21RMUNrZjyP2DNeifSkn2t1Vo+nfku0+GXZaH259CrP7inHO+N7TG6WRbgKiefwh4ETq7DWgR
mY1e2WzbMWzyj9qoy/0HvRsG1R0HaKKOdQ97+8rGvHIMeA2AxVIQRiPMWoR2UhHqcpfBWz3BVJi4
oWxM3lBGH1Qt0Nyu8fn37bFeOQlcPuCmIXYFubS8tTvFHLNZxotoYRg5Q6MC2MzmtZNwGYYASoSa
G8CvCh/R8jlAzjkYa5NlNcIocFPLLI5TPptHzbfDlS10OYOYQrJYqP5B2Lt8UOErDbnWmcEi0SPJ
m4q0sui0CDe/w7iu/wiHbFhrERWRzfl+AU4C4pJMI+4Letjz/RImlT4GFeQTZZ5JnmZX+h9VN8x/
Vp2ZeptNrvxJGmS8K0O1OGS10ny7vYSX23VD+zTil6/dgHi1c/NZXskBFCeFI6c1jDeG+SOtzW96
ToKqsnPYJ7W1qPJy0wiLPFqppglxisUpbQYg/8qmKhy64Hi0Vl134KisUWRdPDjsDb1EAEx19id3
zyLMU+IWFFzR0rscSzXUkHkUfanmKdO8uvS1j1XSz5GTWCE5IzNNm7U74sqeRfGOcJYYkOzREj9Y
z6WZQP5WOFLqVzs9SKbWtf1N+FI0tRqvHMMrjo9SCU9lQSUvvN9isKoiwZ7Uyhx8o/mIX0xeNr4N
15BWp+gJN6H+DC0oT+XRH5p2p/i+bzpS01S/h7VG7/ftHXVl5qnHgtGE8gGB+OWrQUmbtp4hq3Qg
puO49oggD/CzeLk8Qgo0+cl9Y/2xqYLw3VcZk0AZncwZeE1Ivc53spzZqV7RVOXok5YWUKn46ry3
eyT4Vqb72try8AKDSmM3rTTi628C1CzPYx/kaeEEEJj+3k+xam6nje3fQf7Wmfvbs3nNGJwdPNhJ
8vDP8mGExEUotQk8NWTWT+Wm6B7gRJO8Hmbkl9umrjg/wYOCkhY51Uv14Q3qppOZMy4zNv0fcbuZ
frdas98neZoeKGiGn2/buzI0cvSgjmmMh8JwCTtJNSnKoF/DrxeoFEohBcy6Dqio8zPvXzIayald
iqGRLV7sjcjIyqBp6V6yJ60OHG3sOp+yX063vJKTC7w9sCs+lfZiBoaXg+fhtTzxZoPEI9h9Wply
B6XN2PXpk4kdqaLw5/pWo/xop7qX9xV3zcrL6Zpd0o2YpGkTMMlir3TtQOOJamJ3yMngjF2kPSiT
6FDMo/D3odCKD1YfSivB3ZVlpJ2bEMAk+OIPi+PQm72WtVKAq2vJEvg5p5wmnMI1zcZYcS1Xdihy
GQAH6BoTfWPq+cmb1aEz+yErHL+B3yxF321P+6t16Go/9oY8kFYSLdeGxrNalE/IF/NYPLdXDXCa
jZadU+LUDNQLZ8XLYOH6NFvROwkVyB/RnwVrDWh54PRckOemNJS12wD+QfpxovRBq0kfxVD17W7v
TLHPF8EGcSEAcEWnGkh787kVOSuTzNDxJlWcVtvKl627UAqHd+fCGItBRgJTiEe88uC/2f80uJIo
nUqspPpId6lspNNBi6mrwYZlydWKi7y2K8hQiXcMQQVdhItBybNRdxF+S2rb576dn7KiGhyDeMox
q7hacSXXrJHjExAq0sS8686toXESGyqs+049VcEJLT+o5BKhbTCO5d08zN3K6K4sGR6ZTDQNm9jU
F++JxFTKYaQpwBn6sqQuG8pK70Gp669FEVc2OyZEYkwQUshLDPNYavBcRpzjse/pNMrADnhmUliR
A2F6/Xx7I16ZRSaR0iQgBYihlsb8cTPmbWDljmGHeu7xcaq/8lrTfYfuyY1G5l9b02u64h25sYWo
NXSfhNuLwzwXVjaGo5LDMh/5UE0Gnqb4tNl1urTV/Hp0xnEzrNwE1+YUciGojWC7EWIy55sF2TWp
zCSNGLNJTwrVxG2aqQHSB8pagn3Nkhj9mzNnlMDCQAXlTomqfX/EVbfpNp+SvnQhtGMpb6/ftck0
RWFUxCbcKYuBZW1tpWGDqFA7zu1+nnTp42z4tlfpTbWVRns6mVXkf/43jArqEnEceC0tjNaZPWwi
S82dBsVMJwIK8jt63L+HRl7vZKNSd1DPays2rzzPcPxE1eBTgS0s2UIaay6aWK1zyLOrjROE+cku
x/TzBKXjXwX8g9/0TK49XZLrozKMa+qml7G0qArhQgXpF3mtxeGXtcIc1TTKnc4cN0+dkk9OGtbB
d8mvuvvZkvxt41fNPSKJKzffpdcR25WTQhxNQmF5HeUtrZEt+Un4OwEOUdIItrEaK0+3F/TSC/Dq
NMlDAisjj7a8X3sT2kdkOEjY+F34DRXpPvRaOvjyneaPxbe204Pvty1eTqh451JWpPNToSwrxv3m
mIQtZNdyTQQBD04G60yU6x/tbhZEnJRVdrqa646ZB3IPIb0fr6EWrll/jeLpP4ZjURdff2O9lwo5
2miEoXJZhqlnShxMcvdwObv2kCJFE+X+PHjlKJfJgWTx5uft0V86CYTA2MjckuQayJSe2zeoSBAm
4yQUuEmP/PM9KbVhr4TWO/U0CWfIJ1LHFKWc1wT7uSXeDoo9p9ySuW+buZfP1jBBPk5Nf2f0+hSu
uKPLUyoohQDMCrgbjmExsU0sJfHYwktrQKP8gwvESwa4xDaJTwauzYt9kE3V13Iwy308qdoft6f1
8rBgnVS6RfBtwusmUv9vlrXtDCPpGqyDHIvvNqWB7ECcrwktX7eCdqEgTABiuvAFnBALlPZAhDhI
9imetAcIhaXjvzEUC9VEANs8IJa4mgasnwQqjYkc5vIjoHR/oggt92tYsCsnn+Q2BHAKJOYE14so
ivqpng05KmIBbKGeXdHqaG+y4AjebzxZaOy+OyQFFAaXDXUyOkkvEGFNoExFJZZIkmJ1m/ZW+qCT
99pmwah9vD2F1/YiyEv5nwlLcOnnuyGLI5n31sSdbw4Neo2V5pJMyDxlGtJj2dTyqaLe/qTXcfmV
Prhy5Shc8TGEcUwpWScA8UtssJ4mPdAPgm9/DCTFqcgoftSsFAEOeTTrF0WR9N7Rtah6Qeh6qlcG
fxkXEGHRwirKxhbSZwsPUwhlPp30i7OZC/krixEJBSEOI6THATLgITDDT4E06v+Gw8Ew+AIWWfBJ
itPz9gxGEezHsLg6EzxersQnPPbWHH7ZoOS1ErsuDiInzxaMpojr0q/POi9M+X2YZ7Y2RZ48NLq3
sVKk1Io+3t3eRsuk3r/MwBlIFpFDv3yr0RCeyYI+3IupUbQwB3t9MEvbQo4ltzIa+YF6Yn5KVOmj
P/rjrqLa+eR37Tu388XHWDg3rZSHluA28qK6zpxRN+s9geGwL8xMRepi3iKY0zqcZhJvgBm3t2dh
cWO9WgfgB2IF+jQwsgvHXhdREcVmF3lWEHQnvYLOUA66fldE/VqZ4dqyvjUlzvWbHWTMqglXcx95
nW1HcD2llqeMTbGyrAvH9zogIZHJDQmz38ZeHBCpDxPIVBHA9aPaHE4yKFh4vqcyqY/qFNvys1m2
KBLdnsUrQwNJz2kUvDSXerjqpFW1XtiBN/hhcK8Db/JE5sq9beXK0EzyefA1QmwMtbHwDW8msKNZ
xJdIMHn2OFnZXbdJ1eTQqpmpHGjXR4Y4MstV3ciFwxHzyZvVEEgtbPMYOTda+KYfRpMWeSirxT4F
4LKLZtecm2GDpstojvB/W2E/7IOuotp+e8QX80o9n70PWgGwPb52cSXXfWtqkp9rrl61qGSiNOAa
AF9XrCw8ugYDLyBxwijKtNCWLOE+XRoJSncFaTwk5npBeVk8xtVobyVjlLbNxG2Nulu+U5U5WHHn
F8cP04jLCDwcnP8g/c9nF40A2U/iTHU3chFuPip62Vd/oP6jSJoDxqVpV6pR1+xxLrjzieWAqy/O
YDhrqeJLpeJOiQYHzTBbHrQPqYsQWu3dXrsrpsjdQ0QuuGA4h4uhlXR01QhIwLvNq2PrV/nsjdzL
uLSqXlnARUQgFhAUBCV2/kGreNnoGCdGtRm7gVE1cnEX+nm5l3yY9RXJDD61PTV+f4BLPs5G9cOA
SO/KIl6cS2Ge0ghBHcgddur5IiqSDbtMHioum9TaS3OrQFxYk5iWJZX4oJBXXnWXpwLlL2rQXMTU
NC+4YUshfRP7uDV0W7RDkub9toJ/aWVSL0d1ZkVZnL0EBlepSlSImiXZdAP4A910BHm3Ce2nvlfX
SHqumROEXuQ1aaRgfOeTqCM5XUaWEXg4MdQzd6VWT1Hohnqqwulv5dqk5NupRdNrd3ufXptNgEOk
AQj9SXwvjwSpRjD8ChKhVmF8DRPKmLAzfnqvEcHluyGpDlqZFKAY/RvXnRYTip0Q/roTw/lqy0Xu
UcUoV+oTl0OhAUKQioNxRyRpSesZQysQDLEde0hsEy2g1LmVomhzfO9YsCJyRJRESUwtU1NNgUhD
aUlIvWkKkRktr7tIbtb2w6X7gGoeABVQONpCuVvPZ4xUvT+pFSJeUj8hHAGx5w5Rrfgw+hTrbw/o
4ooTiCZiKpXHC81Cyyuuhh1QliNk4ipaxf6aky570fWg2iHcMXqNVUingCTqSqnl2vhAQkDLSXoW
+4vx1TMTHFTMYgwDKSVjoOyNkpvOKG2GlZN8zRQnivuF9wp5keXRSsM+ovWLCs6sto9lWGRu0Vub
rxoAw3cfJtG9BwaJjLpI6y32uTxX0VR2VuKVKIvukZL9VSM4sX3verEfKEeA+xfX5tLfNuoG5iA6
W9mA5vR7V8yzN0ta+IG+1+ZeDsv0PkfWZa02dnm4zq0u/IRvTAUtW2gjIVE5H/oyavdF0yuH22O7
jEUoapJB49qkBZ365vm218cpSiqJR4mEMsvHLOlgqzNHpI+0UrnbhLGfOajyqgctbP3vt01fGyCX
GC9bqOzJgSwGOM5NKUnjyHvIMEYP8vjkQ9LKa5mkq1ZIalPdJ9tLw9pigHEH4snXI4R++36nlkUC
hgyq6ttjudzyvGlwhAhxkQKB//bcSmHKWY4Ab+zJ3ex3+2IoG2U3x3WSHapMadsVlyi29ZuyH8PA
HA0pEGjxiuI1eW6uR6qqqtDg9fwZOcEgqeanXI9SD2FuclV219sr2+TSZYGe4nnzmjcnPF6sVdhq
mgTHYuxZJtFG226oWZlSYR2I5ttdD678Q282TbZy8q5MK/4Y0A3Zepj9lrp4MHsTfFV97AVcPjs9
j+ejH3WkdBHiQbv59hpemVSCf4OSHAePV9ViUu1cnkw7qCBzbNugoP2M0M8FfWAhLW3YTXhItAJS
xdtGr4yQZxxpLC44aMKsRSynmVD6Nl2XeTnFUGSqNP8FLSz1MKtF/9dtU1dOAoUrjjmJYsq5SwRV
2yHVo4V9huYUAVa/6XW0qe0f/44RMtHkOWgFWz6H5U0ZgOdrYUqlT2Mb5rLs5YM9r9ygF7NG+oRr
jLofORsBdD3f/yOPN4qLceHRW149IStme3JTD3vkN43Ptwd04SCJsBEsIPTgfGu8185N5XVeC3B1
5cWFrr4gip34x2ieaHL1Cr+WbY+be7BCV0ONJ/kWD52trmwRSqgXS8f7CagkAbJAgtBMf/4heM4l
NH0m1XbS4QKtHWlWUyX92KdzA++xgc56NjsGRO6p7dA/CQO/I1uZbCTuhtKdX23tSN5km+c5U6fw
e4TquK0dh9QqpT9CMydD8dlHuzOPD6bUN9KPPIsl33KlSPYR3I6SPk/irTyg7Km64ZT3ley1PeXe
eN/aca2+9CPCegXKweEgvj+cK/VrZYZZ+wt2/HL4PCuzoT7UmVlnP6pEaztXQex9g3oZhLaCKLmN
s1NXxtFJNmMIsTtkn6cvY5i3FMihaq9jc6doSKu70ybpB9uhwoYOspwKtoRYDVPrD9I7inZnBH0j
/7Abep9+T3gQomNY0Ba1yYXuU2Z6fYpcac6HL0b/VNYx6tRUbvPheYNiHO2SRRv7PmyVBXLe8f/h
6DyWK8eVIPpFiKAB3Za8RrZlWn7DkDRqgg70JMCvf0dvN4tRS3SFqsysTDsn47OR/ljdjV0gfELd
SJQKDlxLF7wPpAb7+8EfNhMFFyP54rt/nLG8FnPWOE0io4tRTWI7zy1Sq3Si5zfq6NoyZpm2TYak
Ta3tc+fQqdy3j2QOufq/huxkrzzPOAW+DhPj7Hpoxq4Xf9DLdvmfucSM+Igj8EReYLBO/KkhypI3
dykcllr9Xev9bx/2aFqTAuuIo5mcgXTZKGiqh+nXh6Y9CF8syWuA2fn00S9jo5YMkEkvf6eumgnM
XXXVjIpRNk/cC+V7s3kMSzPXTBHFvgzwlYQfSlKTvXHZX0MTNcVzGcTrIE44CGxrc9ks66IeIrX0
65qyNhPLh20jIJqAu6bYbJX9srL02KUNTfc6RmzsM3eREzi/7NbfckNYd7CLh3jyi+ZbcmJ7RdYK
ERfTYd/Gyoth/J1g+UvmihP8ePsuiTjX3jQoJ1PFGlUqK+N1dKfMLgO+l4ci6baCX8+HnDxVuW3R
rC99GO9nWwRav8dB7VR1il5CWc6WZom2D2rl6jnpvMh6vx+WGBnkWUyJnfzUI90sKEjhnf1lTMt4
9/KfadRewKuchxNrC8Ja13mLpd0ndtal2cc1K0iVtu+9Snb3avPwS32WelyKv36Sz/qJ7VbTHIIk
F1vGWsROGDiBk/qwEhSFdzeWTiz8A8bvL7itC2c+dEvILx+3IbqxtgrlC87uy36K844KlCG7I4j+
wCqRW4iLwTYwr6kepLXvWpKiqE6tY7FpSKPa2ZGI6Ero0bn2R6/tk+yXAk+cg5qFmtajo2JgwHT3
ariA60WwyZlk7tou+39Ej8JiHXI1oQJK3c46ncSgPtIxG3Ou2K2bVs6ut3cUlgIncrbKc33jeYVA
pYrPD7Lk1HZxUX8GmOKTghkVzu48hqrHPIGtHZsnVbrPSGSWlAIbLN9tZSulSHUrknHJfvUQ03QV
uc0gyeLonKAZL8e5UQQYjobV4ClbGQqi8ND7YR7caL8K2wXvolJpdTlTrSs00m7C6p2Ph02Q/frJ
93VWLqQWkYXjt5Sv55yYhGV51LU/1MmReOxoc5/HvGP2obuLA7/65SRFdEtOtTHXMaKhyTv2xU6m
4ZbYxT1Ok8UW6JAIAtnu22qww8WAn0dZoSicu7pKk8Dbkv/i1oPzOM2VDf/NfblF165TT85HVHpT
99RGbOSj+kOshPCQRdLuP8+nJqfeSreQbaZc12snxLnwyTIgLy/O3I3NuSFtwrueYvyoiKQLnK9o
bjE4KsnovhzzvTlvQe5iErENhZuGxVbchrmn7hI2D05ek9R38Go9fE8bJVPwRDJZWx+Bm0YivyG9
O3UX9uvG8m7vD1K8eT7Y9zfXVPpvc1hNwAKLEMmZPwvKwVX1YjN0CKQwIrd2muvJ6jw4hBttelZX
iTe8+YsXCycVLRbCNyKok+bRq8tmuHE5gfP7QZbG3lDveoLBXateCp0M+Xe0l3H7UNUijh5moiyT
N7RAQ3eaOlFGB+X2qz3Tq9o5XY1GNHocRJv/dMnkjvfIVsv2ZIrSJF+8ssTlpLmL3OVhDD2t/0ty
WYUsFo7ch2O3r6P/U8oVdDoV3ejxVvOOOOYh8FvoKWIu5/CvtvuwXylRSVb7pcmb+iUv4tnRZDVM
4RSdnGAsjHthGBRyk+1bXI3/1pgIkp+1loPeCKx15SKyaRbS+/JGYxafDXptwv3AhsY6NRlOSEVh
UtJ7y4BdjU79qlJH5Q9mykKrB/0TLa3jNGkXDxPbsqrw5uRzkJXTv0SlbIlKCDtedJWiDNvJwfhN
ZA1QprhLO5O9WcRmPMcEzLKDDu8x3JYi2HzSXhWWQXFnqOdID6blvUUXOqbsUJH46VVu7WY1OhA0
lm4nIJJMVyIrcupSxi+mgDglfVa0/5FsWuGYLpu1Bg3u3RdXgJhlPu+in0VDMbbf0/KbK+vxbx2S
1lHmgdhic1HwfeU3tfIV9uqLGt5iF+KXA3at3ydEPY+N7ar/wjKY24u+M/5Dv23hA4unBVmyHAvv
ReyOhj3HKbzS26CWv3QKMZC0CpL2POyYW5wxNMnnoxPl0mR+l4zBxT45yFqQ+7YvnRvxsOwuLsfR
Oi55n7lyUtXjeJAhxMOOgJCrpjpVYZDfMN1Y0smJnPgsCRNPLvvZG+SxV9OGBHue2+M4uPUpjK0r
T9LRxZnhA9eQ3ta9g6gtH9Shb3XnZCui8cMIe7GcN67j3UeL2WRDzhmTBfXKQyltgzPQiqp1znD+
XurLqVwjm8o1RjuGW1xS4CBE4vehtOSfXBXYXliC4nR0UbfjbLCs2WKXaBiOodT9/VXZ0nk1mg93
yWU2ul0oDr7xjIvIrlCPlDvvdfI7vaaeTaZnWUXFc1CY/J+C2XlwR+xPuCNCOCdVdvBITjQ6fA9d
lWxpEk80qxjH9OFNn7emfui6XU9nT05Vf2k6dnROiz975rlm03w4yCESZVoF0wYN1PFqhlPSymNu
Y6fLKn7m7vc5gITbuluzOc89L6NH6aIDqVxqQZdoWw6RKmpX4q8X7zPZgva68LvdHFA2l1yDY2b/
XIp9YKt8L6uPjkdTZuXWiJPP5nfAX0tiIvAh+e9N29ZexrDTnirZ8J/AsPTgRR1rlfokT7+MhFfm
F7LINy+N6FSQYFRx0mWJ2/R3dRPG6hR5FZ42ybSE88nvJgdKP8Evn8DsqbOZWlH2piJwleTTb53g
SA5u/7hFE3nPbV1UbraFoiKY20T9lNaK6NrbICKG+dAXflJkutgi99DxPPs/w+54F11RtcFl5zcm
54eEpLuMFhKNfDaD1nSOZorZtJeyOel2FXce0qruy+1qm4qYmpkOoVnIoikG/lm/jpL6uCYrHV8Y
lUGBUlxH10lTRfJMjxuLJW0SXf/Uu2+2nxDjlbeWAO76rlJl6R/0lCREIe+Fw7W4k87oliSO3Bty
j6vcjMGLF9gpvtI5ewCZ8tficY8K7aQ9yvtrs+Y0l8TK0+Ste594h7CThckwniIiO1amvLeD531M
MlE3ZdO1Mp0dv5gphklVZjpfKYzb7srn0XPsh+hqIoLFKkv30VtmLAsCJA7tWz0OK9hYPc2L/sNn
aXfMFg0nX5iXjrhX9LVP+yKwdnE6r7zu3GBJMrLE+f+muquLQ1Go2L/gUQXraV/UNvGq6uRxZd2k
OuamnPO0gKNWF+VGrMepRqpTEywRq+iUzzlw8C7ylvjyzrhvchO/gii2OasTIOR0TPwVNWhuVH7e
vdXBhygoivYs6Kf7V1X5W9rHRABlE6lPQNoBee1turEi2RLKs3b3YG9ec4A/Wt1Loj5cNsQEMwvf
V1iK9YzBuakutIzH/ppehamt5rFU2Psl/DtOtQTTYTL4/qcssKhXaP32x3P34j/Vd9t/2L+oz62o
mxsdoM07+Uzp93u11E86Fw0BVLxQb4uvnens1L5+GmvhUDNbd/dPkSGY+hA6eSIOAQ2Ffw5d49aX
PhmwT/DsAcmzzPtMb/us/ceRHTtL3FvRH1RehZwFglMrQ8aLP1beyLikGdQMqGvjh/ew8phT7Cwz
JSc0+s54EtEYmedKJ3FNPlhNOzyvTnTcm5VzKJ1K7c/HHr+6ksAOod6rgs35FNGa0z5Vi92mw9oO
uX+mFHe3iChyVnz9PWTtZknClNRRvAIQUiT/nNEz/5xZJP8mGTDZrlU+2GxxlgDSMp44zxDYNSVz
SOsd84DxHN3Lr2GkId7uc9s2Nl0K5bfkPiW7/w1Zwgw0J25NiyzG55jslK9WW+Ff+Wynn10njMsM
OHsc8OIABT6xuVL3WRXkaE+UGtyXtctXPpduLz5C3W9/wl3mn8lsxcPie8tDIpKtPvd0PMgn54Ct
4qiFdDqWVTWcNtlOZK+7Js5TtZT2dhsa45wauZmvCEvSOg2Enb8rH58EnF60Hx5y40XnxhlXB+Cm
2D8nR66syvexJtG+nvyvbZMEMybWdp89xWM/Rktc3XqEU/7zlnb7swpw8JM/TOHnWjTVkyIpq2Gl
sZmulrCgRQogU9bUovFZLxpEuPYwbGX7zwyO+NKTqTzqm7V/y27GlmXq9kbdVeUgoU3bVf+4zUTM
zWaTuj5aIZsG5WazXIvW9CMDgh3+FaHMP6zfFw8LR/h92Kj5Xc1B3KYrd+07Gubx2rSDS6+veeYp
HiwkQTe1oA9sGvW7tivJt2PEsw1ZBEotf5KRMTytTD0zVVn1OybEQXnveq3Rp94pAxB5F0ej0zrZ
dUmroQyiM8yl+07YURDiTzKJOzkGfO4ea5cRQBUz/IEIar5kGZmIqRQlQQzbJGxy3HzDCkdtTHe1
w/nKE/GlxX70hhnac5bzfI4q7nWazO0cZt3iLcSTTBEvWb5KeZcPsXpBedE8bd4CDsTgt5AX2ieD
k+Y4MIRpG8bmsW6K4GftkuZ2m8qpuDIksctjEtPEnEbTEoNWL7+MipO7xaU7RL/paCZJnjjTu/Kw
BqW+rtjwni/Hrgk/utUXt6YSe3ByY6VeCxrW5SoqxuRRJbk17D7W7BiAsQR5ZtUwHGPXRPXF4Epd
ZYXs5X+EYxtEQDpvruU+7i9yW/o5G4Mp1FgeWbGllidzbqEit9O6qv0tL4w1N1SLoD0lXu0dWxnP
WzYgmaCd7QuGu5yL5+7YxL4xdPtPQe0Xf+uRRd+0nIfASwtBD0B8k3X+NWXVXrPu91vCQa/C07iW
fZSxRTPfR7NdMe/F24EbsG9htrOWdYevm28y8oVCna4x8fXHgrY9yERDkGKwblxmwhIEXpDtFkUp
37P8huHLn51eTq8SOf0HNIG9LpqlMtmsmuQ13tbuP5DA5n5c+varCkiy7bjMMYMlZ/w1sES4ZaD5
Rwe3Jfmlr6cm5vculjdK5PN2zB1/9VJX5gN3lpoBDuIF02ODuQfDvocqguoZDfcrU+qWYuRbude9
FcHHaqfgNgqr8bMpa/nqR1Bo6SSb+auecJ5KTQP+SUBPF7aUvarx0nGZ4k8YZprkRSXFzR4MZiRM
ye1uCfNwSlarzHLTLwVNiuOSk2XzqOlY6xpEmFrmjneBNOs9LkPJ3+31rIQg3OjOsq/yOrXraBiB
WCtl+N/Lbjjnrdhu8/g3GCSEip3TQXlRkZFQFS9HuiarMznt1Rsy/fzeW8JtTVvmI1LQi9+ubZBr
d6FDPAnTtQ+jLivIJ7NX8WjHT6ze5FO4J5LaLXb90Ok5fiXa3LWXSV3UT/1cdd8zEutbokc7eyrD
MjFphwvGm2MAUlOPE5jl/3JwH0kw4gjIFdaZlNgwejDaiV4Xv2eUQ0UsX9S6cnRsnWXrJxxr01zN
TuVfNxNDMr2v3y0HX7virYw7rOmYGXIG0lhi5jTRtdy0O4EuaS+bYU35xMMvIbamOKphw/yoYiLO
mqKu77TPPAEOBKd8boa8uhl3jBLOuUjcy3iqo5+ilfoK/TpdTLPSYrhzbJ5AlqPhgAw5J38zFrE6
xEGPgL4BEMMuk7352xKy6Xtr5iQ8zXPnnYJwpaPXc7WXmTeO07szbMl9iLgPrb3GkiStg7YZSXqs
u2uozC5IId7Kv0Vbz33Wz9prMGVd6b1ijKP8dPaL9u+SiGjL2q3392yWrrmRcWETjsK5fIxx4o3S
tp/L6OTHi0uiLsAbnRurzq03iXfERay7s/TuTYegCaabhu247aKGJXqKxDaqK5wjORwVbbVKqUXi
IlGOWc9O0UfRYQxittSDgiIjAcuucrfZ76a5GZLjblR9bbUlk8odA+unibDTXUny2JrqqIDGbJZR
X5QRRNFxR3n4FuT9/jkkxiHzL5b1DXnfnntItomXu6nz9nUWdf+VtI0sspAO5RuSwd5W0TarAzOz
/jMbK5p7ByuGuXhMekDgg+n8mWSefCnHd9e3LW1HuciF0EmvCA+xjgf7Ve/CmVJdz3wFxEryFBxa
dSbDya/9868AgBXncky+w6Ac9XEYp3173/LF/RtDHF7Y1SEVtN3X5a1rt+S7XbpGnWJy7V4wT5ev
SyeqMdt8QV5ZyambOkzcz7uoEoyXwqQ7uWPIW5qEpNUdxbQk8dEseV9ekNhJDKanpbvfFE1Cz7Iz
Fv8N5QS86BoPZwAfALs5lH0dmxS70s4c47jqiIlP/PZvbTBOwD591yI1ozLvsyRJ/eBFro6ObcMf
c+jWgV9t4iGaDs5uzS3N88Asa4l9zVoQvfLIdn7bgqn1w6ewaxgX383+CylYZxgeYoK246OHXQ/N
xjbYLdvLQINMRcvskAlq9o5DpR/7rIPT/ufZyMH6l+dQehdBsvUfQ77gdJpHy+BnYMyMNTbyF5Ae
EXb91SQ90WDT6fugQ5jrgRKPvWozve/BPTmV9c3qiE0fzLwxChU7sr1MmREjeTXO/XbyPHoMFDAF
MuC2b8cagsbox2pcPKJN97X74/oVfZutdqc97aC+Mgt1GT60DaqB1NilB3Ejee0PtnR+lM59uPzH
QrxZUsAQpz+EPOb+0I5CAVj1SXG/WoxxUoCS2jmvqHa3Q2Bw6ASHTuKRV8eTt02eE6xLYhqzve20
+1u+m8/SyIUyjYcbP17STacid9cnb5fJXd+a2ZyR61f3ky5c7xDgEfEwJxg44uk94/quw82DrnLV
QifgTJ4rTksCZPRCph5Jh3tVrG7Wdbrcb2tZM6oFHINtGs9LYI79LjDvFM2+NdflGLsXY9/Pa9rD
/z8p3qoZZU0TK7AK2RUU45IPqkQrU6QGuReDaBgU56Xw4/2AOXEPlZlXc5HGGI/nWbjk5lPqZnbO
iin1EkzVv+uiLfynCFJcqFvFbDNy12yUBk2zO6d6L+r9MObe+rQFohWp65Z2whtDNhEkTBm1GSGk
CL4t3lgmRnTh7xswL3rY+s+Gh1qQwdNuA93+Ft9CEo3PORI5B8IfKAQ/220H9SNENUYPMuwis/mE
ftQtOZsaVzZfQpGql1mZ1E85DH1/bCOR2EwwH9wnpqJzYrtoVKnjTDs4s23qy9z32OudDbRMGuDM
oA8RneuYLXB8hBfme8cAYGQwZkHVy7/J6DJXuyxdPkL5uEAYg7vQCC0E4c51DCdlo7m/X0pa3gOe
3PVlWyt6jLUQBKKum1q/vNw6Df3e1t9UdduQrj3n4mncpf+A9ndv02DOExBWR4/jsYXtu927AABM
FcH8/H+SIU3WpP/xltHcCZ3PLyLvhuaYjEP1ExDGimnbavavzYrxzrda/QwdFh4MB35+11sdUoLy
zntZG4ln7wr6dBF5nfedL5Q8LpV3DF50Xw6L0eNHpAXA/L6vOG4tsWpYScbKBb+2Kjhyzsk7GLTp
kVF17zO/COwbImnxoWEmOMgSZaa0WVxR3eJYCp9UzMP6t7exsuj9d6IPei8af0YHzxa69fBHYOTo
ZAyj8R/P2yqQ3tFMz8K0dNZqXpzbpvqtNEap/EFzfM7ZNrvrNeQI27cImSOR5uXkhrcm2GUINdM2
D8a19Lv8Sn3nGRFibbhy3sXRSrEao9B5HGJdDdcTQb4GgolU5UMRNcCU2GjH3sUySKyyAhxWgsPs
avuPO/RbrGg166wHTn1xNwVYWi9MW2kggT0KrEmCCw5BwkTbNocI9/a2e6h/nQZOifbsDWXP14wf
tPdpGIvuH3HeUmbaqIFRePW7x8ok05bBl5fTKZEa0xfPlO7DSAviZCEqn/uJ9n+kHMQK8on1kYXN
eOOMNNmFwQE+b/s1ral1rCetZUQYLhuBP3FQVTJt3UW2GS+JfVuXSjwVbjWWUMHj+KnrHLR2JUyu
Thez9vch9qTfIyfPHUize49nb+fdD2jhcyC7tiZ+45chNpV2x9cc5M85V75d7lvHndrrPJz3PR34
vMITy4jwf5X4NT3+9Rs+ttNEL+/HZVKi5plEmSGxVV+6BptliXJkoBVjXUMT9bW699iGXY7jvI7H
Ip+g+A1SPu6v9WgqxsYJH2q3rgdudUGv0KEG/XJqiOmjnijFma0Mb2zcOdG/2Xfso7TLOl33cciR
Y9m5cbNoDcwnOHgkswkR8jnE+lZdlhJ5/O8xhydm33c+7V9XgNthQ+PlJItG+1tlVvfd1k3spqtX
i2uW3rufMNoAnjF6xnC1ggJ+XZpojVKiveHwgyIaLttJ8C+34zrQ0sqoCbKhjoN/8B4BbAcqgl+y
uGXnSsuJMQvjeOcb7ARYXFPU1qyGPvRu7Ng6z42Qg3cUZBaW2VY28S+OnEPGRwr894CXXPdYb779
Mii53rkgUloYNhp9jNgOCTM5rNN83vBPvwLwcba04xX6S7ekm0Ph58LJungX/tm6s/9Ormr5gkpV
fSxgs+/YebrqDE/dvgxVGfyMOynbKU2PA+YPN/fVd4O8NSTWbuMxWBP3G+F4vxOyW2ECQBqFrC+d
utleNfFdwZWndD4eZtQgvMgsdv7jezQD6OEAT1yujaXFQ3kzHMNaqP44jaW8nnCbgG4yWv7khLyS
m9LF+UGNW7idonJHTVgugSOYGDoxFbdFULVcM8yAyAzvqz11y+I3Wcuzu9Ju58Als5D5U/fb/NDr
naZW5FMeZBa42j8GOiBStnca37ne82bMU4yJgnfhGRghXcTefKoYYB+jWrh9lgRC2MtyVN4Tclic
ARxX0RtEHR4u3eyCzhS/fUBa5Hl/12i/byjum/4rRugxTmkSP9Ld7aMHZwrX4rSJuf2IerqjrNSA
1WkjSH9PHa/pn+bBBP+xcwE+o+uli9Jx1ixfvEmcDN1b31pvv6lHWYrUr3PQprUIoju0un19iDmH
d6j2eKAoiWBhvW7FHeJUEODSnPNmiKprj/IB8qyG2T2SVVk+VXVB3q8XEHp87NAlSeA8D1i5n8M9
8+yCetit9/qFvS4yi1v8LAp+fNwPofb2OeWIhONYOGl+Jkx05QHGx70Ktzav8bBMwquwjoUB0N/M
X8WtfOn3nSVjUxGvm4ma2petylNYDutu6E9AQsX9pH79OYhydl+Eo5ZX9j34/PSSI0CxbW+mg5Lx
JLNC9EgxZB57l1PF9/eJToACKSMN0eX5FNuaNouPU3tjn7olEAPmJogj8U2cGGLLcJjJBmpd/9zM
+L5xGkT5URqGCOJ+bXLS6yyqm8BueZjGxjFlWqw4E2WNBlC9iG0Y/PTBoF41JUVxE6LlsnNpiQ4x
Gij5uNfNcmOl05U3dGfhzdY7kT4Hq17LLAhaRDV0DqA1rru646FdPQEAsxe8PCoIuvfVLlzIQKjv
Q8vQ9WqYCVjxER0GB3vc5891XPSWbco9ijKAf2gAqN7xuu9pU04tmHqdNcThLqzP+uMfd9m6b9GI
oLw2ZC9fsH29fIdrExwdTy3DH6B7OK+ZpUhLURrCf8nalv9ZuNWfBvT1RfYh0om8x9En8+uC7m0e
aM0P5drLuxm5BwoxOFh8lFZroBxWWWeWnG0oNbWNn1FFuny6kHo+cJLM0ZhVdTnxKLaIV3+Oey1T
TWr4C7nX+lM1rnlxhihe0tbT5lNjEu0eKrWKB/qJHYXKwB8fxe2zlMv4UpvOSVJqtVuxA4XuBOWY
HGlabNGXWB6Femd226c5LTGAAWrAQR6Yq4/GOHUXIz8Dd5bPvhMtD1IwoKZTvE7fnlNo+hGGoP6Q
Q2tetlwgLV2++NclLWmYNeU6dWhW8K3G7NPHmHbtEVnw6bf9mbNQfUVyC2bspe3u4/M0lOFBiiAq
Dzk30M2Q5UZ8qznvQVZ6folsGc8w+PMewVb6W5NZWuEBy3QkVupGx8CdMHJ1/4LBVPNfbdaxQ4W/
N3e6ofM82rXoobWgd9tDUq3SnEwFrT2YsB0yG9WSK8vZEj3uOQcM3HhsPvraqT8ZCNjjLluxP3mu
ddhaEcP2JAtbPXp2dQGN3A0WjuOj6zP0GjDTTTx3d+ucD39a6fnPo2bSfwB28mU2oLz6sGzWvRed
bf9OYU2LjQK8QhNW5v6LCmzHBr4t/T8CmltddLoYPtXa/SoQmUHqdMPGbT4vjq5Fui4J54WwSwWd
BJn4FIaIWiqFzWW6DXr+WVm4+AgZQQv6DZ/v06dJoJuA40qOXbiVczZMe/Hszi5ioh5G5zdVQ0FX
BN3GfS5b7KfTZfHcB+Nv5qElnKwHupTVJ4o6hhA7r/8ZlMVtqqbft3iaZNld7H2t3zoIYV7opDFl
JgAGnBTuQCUpoBNQ1B7W6lbNvY6yUXoj5/DGD50GJRdFvIcCHG8cYZsL2eYIh6bCzA/FlCOxqH6F
9qmUm7Lo0Rbxxmze3PkBUDd3vhJ3/TgX96zTYJ6bu1peeu4MBjz+SpT44IIAg8i6W+JDBKj2AqjY
vzvF5gXHyGnAZdexdP+gmdRhxl4JwBXzWggrXbmRzaiziDdovfSDXYiIOYjB54GrGSr5wCfAlkeB
Yu9NKL83B19Z52IT0O/U8MJ8xn2QPwV0MdynUCxfrr/D8uPgWRIz4waWQV1s6sXNyyC/wpJ1u9MD
jjEnPgUKG9I8zsouIAsZBnYdCjp3fwRvanvy7dmnGW+EpLak0VzM9WFu5LCnIrT5HfsW6+PqxfPX
Kmc5Xrh4hlzrBiqezq3LoSVl8AmOt1H+orG46Hw27MFiy+7sbAPKHnLO+2sudULaEHlKZZaVq5+S
94ffgIf7aXLa8F8vVRMexbjqz9/ywJQG54GXN53EZZSbFltD+NL3Id5c9h2UX2hOKBEDz4BR/GlG
lguQx4T5nz1qSPTbAeLQIqi9Ww9J3hU9LZEsr/ZAg2D3OTp1AAzUH6dB2PpPnXQcnu3Qbh6vz+hf
1QGcE543TtcwQ4X1ozOb6nvr9uhDoQdHkKl853XaB4aioMF1RxqF2qbwHHYMi8XJacvD1X/lLaxu
kOJ/m3xqhszXPd1eVNKfR3vs4QipG+ei8nr0TGaH5KRgV4M6VjEte7oKJtG0gq5DbJRs3iWiHBUf
cbojmynUwv/UiOGoVj7HcKVX50JNA58EwH9yP3m9f9+DQOtDvvnb++BxavLyye3L08QNpVVdhdfr
hPYr1UlXvmwWugxMagtu2cHeeMMRV6rjgrBvxBuql0zzUQ2LEY6uc8WDG9Fq1EY81YkpELL9ChC7
gMSh/3F2XruRK1m6fpXGvmcPvRlM9wVNpqSSd2VuCFWVNr33fPrzUbvnHCWVSB5t9GCARnVVZAQj
VqxY6zf7vuojAq6ff68hkX4blKa4zsVoVM7itBR3uTC26p7gWiWO0RZtqIKaoCSIHRD1hLS/SHL6
n9LSSQRTZ9oGjNL+bLS0jH5DFukNEUim2ItRCkQHtPJpb/dKwnniI/g1OKZW02l89OZVMkQ4mjUK
5fErSGVUD/Ix0Q28ZWrwuZQlqFZwb4St15dGquxwCqKkHXdK/a2I5eF1yLmDUOSi4+zG7VQ9GJYk
pJcAfaMvMdEic4xheVXRY+ZHAJeJAtsg9/qGDqnwBdYibWxjHuIXNVSHV3p8jFonTWK51K1S86ZW
MwrCOBzOvAfQv6Xrmpta/RUeXKl9CbUiegJ00LYkXH3ZAZmJBDAjI1SWxKlLEFhnASW15hI6bXPV
AzTvHJNy13yGQ2IZhTf0Wkf5EYTF/JPEqwcPPxqq3zy3QQIVxKuR4DLOBVr5L6h8D9/GQBm7PT15
s3AtXsVgLDoBdUje1xS3A2MWvltIoiHbZerWddglVggaLDRJrovioaGND7BKjMSfAvCI3J2jRPM9
wCEW0CieppmrNmCE6HQvB0DtJsQK5dzsK8fkTtHJsA2QZnT6rMe2qMy7uVMGkWblzDRhKFd7kLbD
1dw3M+W3mcjg0hjp7gNA0x39ISmpqGmayXOEPILidkVRo/oDCpAkM8kmasWNRsippYRHvwkwRAIy
1rYtuBQhTGgxCGwb+rfIOCblbPhnFbXlCJEiElynEGVahrTgcn2H7FiJNhNSauaOyn3C3aTItOZU
YORoxtUzz+W87mWaVooQPJA8Dr0XoqB6gZiMRIVFzAWBx3HD9h1GEVWFKs4m304mwjt9RAo+56iC
85gGcGKA7Zpj6UVL5AT+cI6MJmqrfTK6mdKrv8M5JwYKEW40tqBk1GitGAyw3RGs7+u0Sp8AJiql
x6t+fO6DMAvPBRJvehtRqdwZgYzC1iiV7MhWz1uJrqEkXQ0kNy9V3JsPyAVbgI9wK/K91JqhdM6K
3F7XZiT/CAvZ0Nw4HsXzWQuK8qa2ivpumHJNBLthgmAvltQ+85WkdlSxAxVGRi7AvM715mseprxz
Y2RBCfKAOH2Xyrh6RzighwTHDEiukqeCAPhN6G4JU3PvKHECxrGMUTQaqrd7QG2t3i7Eor0iNNIn
Bkfkf4OJkZ5NKKuOLoAH2oPAfKrvE/y4xq0AvFUX+KaIfwZjbip7UaDG51AmkLhKRB0HSYKLYHrS
oPD8RP28/Z0FcjOQUCfBMxq7/d0U1j03TKkHL1U7TX8GBjC7XVJbyU+LS7r2dA4WnYgqNiskaGID
XOhEyumw42l2q6HAuYHFQOLH0zv5RY0+fylKIxpsCWn4Z7q41GiGpp2uimKwXtB+Ac1Dx1ir6ALM
MZBlRTB/p3E2/4x4WzErKQXT1mVGrzpxFGvt0s7TekeMjPRHhLYrxj3SDN1epVJH1zNaOB1NbwEW
zYs5A3wiinz8gLbdRTNMcmuLhjxonANVCEEZxUHtmaUF7Jq7BUslM1DnwKEhW13jPCZOriHq4qUW
5JgNRNKQFnvyx+RrVRCVSeKAHnVySegH8Jj9Am4a38JrbcEZRnImeCDC/duW+BQ6pPkSz7So6B5k
sOJPJb2bR02nj6ByO15mRarcx6mi5ndVPHRI7VhRP53JZj8+NGHTIIM61woyQGXa+vupUOL7rlQa
Kk/DBGllEmeqjeQuiKbOspmYHq8kQfciteC5ODaVXrtyy6nxgjYaiY/WUOfnuTrKHXTcQTUtaqsa
8UFTWv44hM7zq4zmUnDQWitQNIilKf5pFgAn9khk9P5VzxsHQBdO9fcjuLlXlacBn1paxFzygFq7
r4bAySYQMMAbWjH9OdSj/+iT6f9GFGops07joBIIyAE9qDjKd/ggID0y6EHfq2jkIq9bydpX6ZDQ
ZYUhlJ2N4DvveauUGBvHcgN8XoMcNEhzJTlNChPRTmQ5TUGYUCRxfR+aDHmkYdxSmybb1GAFfIlr
4HduhMWkSfOg43oCXKM8y1MV/RxNkL1OmhpkubD/6sqpRNO/zWMVnBGZP0kubdcw2RVKpj8ImQyQ
p0M05LYRpHZ2KtPvBhv6G2im0hCLx8SIph9mp0sPOg0t0ZP8WRTc0LJoTuANFUROUmekpqmg5HeS
2Zr3uDcW30Wh0QAsFUUgO8RDyoe4w+WXUNKEHF5zrbygJw/gEzhudl5DvOo9Cd331uH3iI8+nOeL
eR4KMCIUUH83SRR8l6mmgaitxiyiE8sWs2UlEyaQgv2CuwTgBjgACPxXP59C1QWRNNOGN8xyD8Ke
v6mArSu49+i+kRwDybc7BZ00L6hb47qNNWEkVKeSRu0vjr/VZRI9Wn5i3dI2pOIy+P4sLAWusbBN
XYDaMkYq6f5EZHshaeCpIYOytNsCsoMNscr/qYeUKnaNVcWqO4GFsMB5tdOFOusZWhficsPEYpVG
ntqHlGVTEB2KJ2WmcbO8OzWCSjefN0UT1I7f9dT20G+SL5t+Vp+ChChmI3AZ4UDEs2Rn1iXpDOLN
9Z8DhL/LqMpa2e1rkX55ZMIqYKXZkI7WVkFq9/MkfIOAyDceJyTRzWiWHpXRQKqlAncpUxojRbOH
pJAh3iS5ddcm/qzZPNZDkgZfkjgQoiw8DZEyP/lR30kAwpc6M2Jw3YsaN0rlzAN1GGfGgcJfdAUn
Gm7UjG6zqQwE4LM8q+1JMaQr6GL1tWkFAI4NKSOzD1SjxSzKKoeRSE97Xm4mWr3zmAz+DqCoGpyl
UmPdCXmIioZl0bH/ovQD3Qza4Y3rE/YbKBbc9edyrFqC3bR4Kbd5LfAWbWm7ezxW8xgaYlwUd/Ik
AQsAM9ZAovFF+l1w5DqvGsOpdGtxlFTHnKFAO6PYdS+9MgiDN3S1FO+s0Eo4U6Glk2kBQJ2BzwVB
7EqUBKPfY0BhxutmQeqdrIAAT2I2JUAurEqOLtAfs7KroY/MWy1K0spV+jmFplWAsbuB8kNTu4On
wGJUSvZbSnKp2U3h7I/uNFKy2gUhibErsYq1OxPEyS1iulQsbFoKElUh2b+PKoNcosL6QgDo2ZOE
TJzV1zQfMVSP4H3cF+2EwkuFDcAVhgjtNzCzKk3IotGvKo2+s6PMUwm02CxjtBhVXwJ5S+SyBRop
15IvAXkZqaSCxBuAZbsp/KHfhV9OT0UqxTcqqHRxAQxSO6Yaa/AQLco/Tb/n8Uddl1oh1UMyrlij
YdMaqfiDjG9oHZ4oOSloX5s3UqlU0t5XzflHIAziFRTTXvwCmUz5PWiSshRnUuCZeAkF5xSGw5n+
qJjfQC5QJDD8ShfSZsfgwAEExIkyxli8CzE9SJxCFflgvShqj11T01auOp32biI21vkkBO2wH/je
DzM3+HimUs04j6me3LVKTw0JjbPuEkAEt2QB+uSa7IDrIhWborfnhiLG3oyqmgKWDJvggZpkSgpS
9DJ4qTwx7/SsAAzLdRPcVClIYrtnlb+CUO9vloceUBwxhQ8mCEVzC0/S/5WUVJCdXhl5YaijmQIT
wVLluxVOHOagDCcDfFZKuSKLEdb1UMNTf6UU21CGlcvwMVTzlpevaFXf0RnSU4pseforkKoaFISf
UFKCzZ2WYNLz8lEqQAAQZMFfqBqax3bUYErucoqnH9akzz15vAIWZKBUq4HCIW0EJ62m92oEl8Gh
C6X/1MzauOMOapRd4Qf0udm6tSe2QU2KX5dK6SzRedrJMcUdLx5bytiaOQOMDM3sZsGgTm44VuMV
mUve6GcBHe3JC1XJrJCWq4SrpufWPEuKQjk3qYnItonAPE/4YiylmwYy4O/aF+cbHbZoaw8AK7qz
dqb+dgv3zEfbVDAK1iZUtcLDxas1LudWT8tn3gXCs2BRGKUNVIrg8/WYLLcdSul7ms+qSA7I8+iX
FcS9YPP8AqPoS5Cm9mUFavyrgWuoRcvFyjWChEJpDJxtQBEeAFA0PYEu7fHbsKAu7ZQSLo9ddBNe
tKcZ14uWwHtxA8wDkP5ErkG0DJkq5IrcnUqTZlUAf2gIq/IPoSt8u0uqbm8kw3grCClir4If8Ona
zk2TTtqfHn5N+F6Gx6sVOr6JjC1dsEOuNRzWugW2ktlQr3gOpUCZuzMRlKACu7O8oUdh2bOmBl/q
MQUWfHrwtasYBnOMLosiXUdFX/RTDkfHJ0zXaN3lduJz5Xq15HOQMmwBvYRXRQSsiSpaADOb/nnE
iwqOqJfkoE1IYih4V3r7beMXrbnn61+0klgB8OxXdcbnCAqVOEwL040DS3ZIlZ4rUmECD73wGjaa
l7aDhr6XOe3znAqAPARAwydKDuBJrI2VWksAvP0sTAwX1VtJ+aAsVo1E6E7lSZxnAeVWuHMBwI6U
amTSFHrhnl6FtTbEMtqi8GEs6qZgYlYyKeWg5ti8gwQBDmz+VCNDAR4HXYq0cNTGnxj9yhuKIse2
IZJ7kq4te1DSVrolACSbImnow0MHlG91YCakuRJY3FYcz0HPWfsyh7tdKPrn7B8Wi0MdpLG+7EDG
l1Y70CxgIIJ/od2HEB6UK8q/UfmUqdwF51SCaG2fXtqPEz0cb7W/Jl2AmFKWEA9zceBFO0xXE+N+
AY+hgBWvWrcyq+re0tJgd3rkjzubkRGf0RA1NvCjWn7ZO5GsZtIKKVLZ2TgkiRcB2FYu3rL4pFbL
23piEsi2gZFBEedwFIaOFKviRCuD1F5oC/TNzKQLmvLDgwHeemPffDwXqG8TPuge0xDkax4OZ6qW
b2UCO7Vuuc1aSsMOFcevkGuks9PL9/FMqOhsGLiR0+5B33dZ3nfLB5WrrseIu8Gv5OqcDAYuFvTh
yAHgCSu5ppy7Ybt+dEQFISYY8FAT1uqFEi/sKus482UoDL/8iUKX1cZLJbEOk1vUGs0NnZFjOwTr
BBMihIn801pdfMARQqVzSzSuO94r1lw2pVsaTZ//ja2IBRGa8JKq8tVWaxkBJiejYC3nyqjAOrcW
mKOx2hjl2PohVy4BnsIFBUz84RcbDHC6ScgoLQgBHWqhNZ/FoVx7IzVWOvjUwk5vkWOb0RIt0AOk
ZUSz1QnTi1oLJnPZIlJv3Q05wiDOGASG4HUpSc1GJFmLFC0nzVIMkVVUUY1Y25QUVpeSA8M8rqUg
e4lo6IEPTYCuzOWl2eSLJbHQ9s+np3gkfHExIEImESsxfpMP13T2zVnRAInaaArA6JQMf99M1FuV
LN5VqW9ShVDUvaoAeNyY7pGviQgs3Wa8DAgu6ipR6eWoCM2Kk974nfldhngdcxdL/RlmZd0ugB/t
nZ7qkdOwJGRYsygSV9I6tDSD1YKxS+llAQ91NZQtd52gbLmSH/mKhoyimy6hUoT082payNUEcb6c
OV9OpBHUe9LEe6VpJHEn5SJo5CgWpxsJ/G+4EdCOjsxFAIUNs0D00g8/pQ/uf2xxA7Njs+MdDRnG
d/2Gs0GRpJF+EtsBuw5QOf2NgY8cE8YTyS4Quwbftvywd5G0hvJuwDBlYZNyvGhysfdQghXuLCoo
GxHtyByR/1MwMOGoLHbhh0NVqSjPg5bBzof75wo10LJRqyHeRjSQ7kpgyt8SydrSKz4yQWvRhsc/
SKOCIq6+KYRpNJh7DkkkIaAj1sCRoLb4+0CEpfDpTWqB+bBw2cD2BhHMwwnGkM6pJzFBH0Eg12rB
MQ2VtqX39vEoLI4LIqYIGopv+loSUOxNXDwqfGAEBARukiEBzxfG/UYqdmSURRuP/xA9kdBfhc8O
vkqWaxbNaAOMaCnlGmidUP/0sSaL5sjJaCjKIupnhys2imE/kr4DsgA0kt3UiOsUblEL7db5OjId
ArOEmr3IJcdOOByIjpIa5NRP7XlAmTTK5NoBsLihOPwxKr5ZiqKXhUU86c9qNjIJyzDmFDmZbnJB
8IwmL2rAf5QjrH8PhnU5ff/slkOMF7NGIOraYq2yihsRsG7qB2TMilLyZAvNcldO4+ieHuXIxAyT
uKiKXG4677zD1RvQbw3qpOIpblW0DNPQuMRMptmZRhc65RhsmfMcH48nAEam5HdrVfxeFjvDoK4D
BEFo6P9hJ0p31Q9g2sRiXNx1Y638Oj3FIxuEKWJjxi2D5v+Hpzf6+LBWWMgpzCOYuwXdhaKdP7/f
0eShMKYpS9S1VkLDVqPDcYd0YHep6N+aI4SnJk6mDffKj3kBpSiNq8TgroQSvzq7vh4iN7XIZypY
24HURpUF1szwAGTf2luDCQc3CUZaeE2b7U8v45EvR7qFXqCGV6FELeVwp/SRGFUVhiV2oavBNyhA
2jeoeWqzSwtkO2w9AVK0Oz3kx2sFYwqWcunkcHuuL+1wkHNrwEXb9pV83mugsn6kAh3JS0HmeX7r
w+CV7KIKqeeeHvjIljGR9TQ5gCbnb601i+8lCSx6g3aPWtV1rKmZ3ZTl8Ok8lulZ6F7KEK6Q/F7d
X0U5wuU3AX5ZqZnv4TX6iLwJucFRSNNM29igx7YOVzPVwGVFAc0dfr9OwRILnCrvUnOM9mh7ga1L
IwFVet+Ir9AjnK40inZ7heT68fPLabCMuI2YbB9t2VrvMhEjonYd6Brof8BMtxKaT16BpuLGG/XY
BjVk3sTkkBpP1VXOjOZTqaA4DzJZTwy7AbDwQxlR9QR/W53BE2nO/saseEojdMuzh1B9OKsZOZUC
iiC7Uy3KyIXlXurAvBDJ2tiNRyfGK39JPvj/5uqtjzIVsFAUGlBw8eEQ4AxMw6QprDE9SzJNbO5n
mD9blbAjgy4mKbx7WEyu8NXFMMvAlMsZns2EYxs9KihcEzj4Al2bIMvc00v5MZNjc/BC1Xinciso
q9iSDQksW2R1oES1kIucaB6r9BvcL6MaYYhPg7z1qnvzRTmsBy+WKbysTNaV7GH19cbMCgOd1oRt
cewyL+pb8WoYURCzojY/801aR1JUNfsQZCQegALtKTuYDBqCGRp5G1v3SLyxED4hpCs6sX2dXoYD
yEzcoQqwNXXgYaQLhC9AKf70Kh+f87thls/w7hzGepv2oo/7jT/Po27X3SKuhVWkqjmZYrU3WhYK
5+JAf81MUawtU1rRCJebuPLE4obZyLH9xRf/y1iByLA6rQVicr6hMuUA7LijglZ9VeoqARImBhd9
wxvt9OSPLTHFb+4Sbs7F1O1w7qo+402BLKNtaEqF7hoMImPKho1ZHdvIBkbiEuL4Ct9ymfW7FQYZ
rKZjxzsBCb3qux8H9BErOXjBeHsrFTg6Id5ci0I52F5xtYCoIwMQkEg4akzEXb8GEUijJtxIOI6O
AqmEwEPtg/h9OCF4TX4pY5uKTXAQmTtkitTO5aUFA/r09zm2ctj3cLVSeKf4sErja5J7E1IrAwmt
uBNAprtG0Rt3JYzhh78zFMLP1pJY4wF+OKesGZvWEvhI5diWN6bfhnQ4TWC8oImG+OlvDIbbFSU4
Umxp/QpHziZEHZqEt6cBs+u6FuNLEOJu36bZ7vRQx74VKRoXIHLM3PCreYFhUvUmo3SjKFp2h5SF
ea2bvbkRq5Z/ZR04EUk2lvIQN8RaizlPe32KZvZd3oCbtDuwoucEx+E5pEK1KzvYPqendWxnUOwD
oghaiR7W6vpTWkjjmU7rDD2t3Iln6HF1jEkYeX248bE+zo1qicqm4OKjkrGe26BKVtqAqV7Y1PU+
9Ku7wqwvgMrpZ2Id9RsTOzKaie4y9gl4vixws8N9OHSKgNs47XVtEPSLILOER6ydoO5I3XyLRJ+/
kW9+3B9U1iWMc8gjZJiuq7MciTqAfaGA1E6P/XspzRM1N3m4P/25jo6CyyHHmFIGPc/DWQlCr48z
6kwg2lBgVfugvgbCueWpdGTtllyIRguPA4rOy5+/C7SU62FHmeDq837qbyXJXyATsH4v1GzQv8qV
n/756WmxBSkyyajV0+FZTUvR0zoKQp4EKIyRrGfy7yg3PulRTWGB94BKWCKgc3msU0pZQGwin3ue
d4WCim6DdgzVZTV3gGJAUBP5Zhun+ePXIq5r2G/ypiTFXDcEq76EgdNb4PnSqrs05ti/ErtBGT4d
3aFUiAbO5QbRXTZX0d3MwPsAAElQxmgLL0uy13mBmtV6vGWD9WFCuiLxAjdEnsgy7uWrQ4XSby10
IkREqZqi71khlF7Shp+uzzMKT1PSicUsgQkdbj+AoKC9DeSGa2i4lZ3kJlI4wzQkylXflcD24sYC
RAdPnsOP0mW12Sc7Ns8lbPAiJ4LQcTz8BSkvnYXwC3qpTsHKRLUSXqqRln32/uc6WTy2uJi5mQmN
h8OIyMN36lLGgxZmupYyvOaAjM9On60l1z64Uqh4LnYhSy/cWv7vcJA6ypu6bfQfHRzhshDu9Ogs
E41dIck2jjckOJC+8GvY2JMfqgvLqJCNKOuqi2DQ6huCJUStd9R/jN2FFZqXWe/Jhe+keuzO87fT
E1wPRe1YpPuASQ4VVxjQq+ARoSsxAw2FFayPwTVqJ77TDVn/RUBv3RN1eGpU9kLv9KDrHfI2KD1+
epoyKca6tBejOqQNxRja6Hckd/ADUm82J9M9Pcr6dv5rFJOcV1EWY73VeaMJHSAHzNRCaE4DoBJh
KcWiouTAK98CTBwZbDELgYdGxxuLjFXUr4sCmzJtQSOGPmMNpXnPhcaNObb+Jzc+8zoYarXxNd33
jbliKLiJAySGzN8jrvLZlG0ZhcoP3hjU1Ygkq7jYdVII8h51RoKMth/oGtNsm43d6W/0cSfQnYUF
QZyi2kR95PB8wTiYY02HnOhHZckrtglRWEw/G3np/ByMsjrFPEjQBBh5PCII6tvoZn0XE+n76Zl8
3ACUI5BmxZxj6TYZq68ypkIrBzNSapgW6b+lET2HFILuoithbFklvW3d92GJBIPBKBHQLaG/JK0m
NKCRoE49XSy66KjIkDMKkLWN5rIWsuoa8G2xa/WuO0P8VXbGKJbPUclNN2Ljh2/HGxnPEwn0lrlw
OFczzioU1rPQ+GZFMAAqZBadUU+2sqmjg4DwYE3p2OjiehBkX5ARDr4nU5VZnlIp2kWOV521/9TX
WxAxKg8hWigMhP/JKlZ0aTpaoT4ONmZ4Icjl0nxCNwUKqRqHG2+81Yz+GoosF6tWetjYGR5uecU3
oiQnubX1DPJ3wwTdLhWkzwWJt1Fo/bxNBgvMNRJhLgpkpPIQpk0oo8AGI/pSEeetht0avvfXMHQX
FvM9nqvaat3QzenpnwnA6HutPovHarpERa671rpA24c8mGF2jRpETPhbQ4KJCkTpLjjX0G1x+KRb
B311CN9+jk4rYDmCJMQf6pFmLiOhh1REMY2p3ahJ+mVEzmAXwW3bMOR+w4W9O4NvYwGTk9k4NO/J
jQ+/o6pmSD9PfMcwrh87yD1IZyn72U/OkCw+04r6RxcNPzoJ+xzVf8i17ttIB3oi66va5Bxd+q06
xRIrVz+Ii9zkQrcWr9w1WgiKBaxcE4l8Uaot5TVD/zW5yBu6nLdoZ+bJLonmTL5HEy76NUeoUW+g
lY4s/mJjKwJVAjCB+N7hgvj1LHfIf/Y20DA0fPWicMEPl24Vxql7+rgeOUMHQy0/5d0bq5ImOZyW
bRe2unCesCEuSUa7z59URrE4oyDZlrvwcJQaWqufp5yhbg7CnWyNwq6U0Zr6G3PhWSXRAqQJoa/2
kYXLQor0GvuoiOMfsKKba6EX9PvToxzbHEA9OBLUR+jdrqIOgIug7DNY1UkkxXssW0MDRogUeIEa
tJdiiaqD3JXlhdLH/dPnh+aOAlUG1uPjQYFanUtDBrVQoTh3NUra8IIvgnAO1Vu7zVCVQzpN12+J
/VvYwI/bBOA87y3gSiTThITDDygMtHaEOka/w1SrqzjJi7PQara6LR+X1qQDyKcTTZEH3rpeH4pV
r4tlNtnQ8u5FXXvpVfPRn/WLHgUXNFvbM0OtPwdrIfhQkZRRC6DMKgPRXV2L8I8Gnt35BPMUsYJv
Vokw+FkpKZHuIDFbhmg2NgFNGCQ64+fTn3PZKYdhxpS4t8Az0H4BUrMaGvAMZLKEoU0dQLYy+rFX
lGHl4XUE2aGttyoPy7/3cTyVVgiYZMCrq507SbOvBjJ6OM2A3IE8ZvHXNAj8HTjrGHKjUZ6hRbzl
//cxli3tQCBKwErZOetqeYjXIMRo9BURNBKcRCwEN1Eba1eir7URy44OxZsdEihahtzYh5sUobYZ
v0ZEZlAOHGQuEDERPd+K8mwnxbOkfy5rw2XG5K4GUMGWXXr1qxtbGOFOmxoMDG1Eu0Oo0bcqE4zT
PrlJFqQ6QxA9QSnysjyclOUDOJvRoEIoLzMbbxrCOHdTPdR+ww0z0UIr4y2f4Q/ruBpyvY4pBEAT
RwMHqmfpSmryGhtS62ZV2m9M7kNYeYPhA3Egu6Jvra/uhXCeQhFJJLREp6o7R6skc+AG5Rv74uMo
1DXowtPo5EpFu/1wCVEV7WOjgqVsJY3mVWE/o9ikz/vTH2p9ushdOFWcK3a5bKJEejgKzCwJzyeQ
Lp3vi/ej1WOaFHTnk2L0NgZE431fbLWHPgzJivFwWWDbC2p7/eZLJUMZlQYiRdTUkjuiX645VtEK
txLKSjeW2S56dVPrnZ7o8vnfhxGKYjJp2gI7ZFDAlocTTceh68UEI6h2F9mdM3jFXrmS3a3SxrqT
SdA4HGd155AtdnqVMk7p/njOXbw37N8Xty+nJ/P2Hjk1G+VwNqPehDD/GEXeAyiw8fLwpGtkXlz8
TxzNo/Vmf6ntC+Tz7enr6bHXj88PM1w27rvki+dzqtaLpZZwpjqDAwje/mVcGRefvVfXK7kc+Hfj
jGmOHkTOOOqdv6+g1T8DaL7wN/bF+vZej7K6XqDjx6mwzGbe4Q3iIBzo5E65cZY/vJPWoyxn4t1c
lKiW1Hj5XleV9zNxHl+1/cvzw5Zz5pu576ltsQq7AJnTSYoYpvKAnTroD9jPiG3ezI7xhH7n+cZO
WPbyqeFWIdfCsZLwwXCD8xPRV/tXbl/86TxsJBzSkYDx/uiuH+dZkzcGUqDLrFDAcigWOXgGOaar
uy/77437hFbQ1gfbCBdrAlRrKqUVLmP2Lg87DljkfZ3tX0/XoX3buC+8CWzENjculq3vtwbXK4h0
yOny/Sbn57wT9zhiec0uvI7OfTvdd/bG91vu+hPfT15FkUSFQwm9cJlk6GT8R7VR/HQQZ9tYzvXd
vNr+a8iOKmBFFNK5tBdEu937UCGKurvoE2NrTlt7ZRU0TCNuzHw5aKb2rfPPIrSSSxmzszxBimSr
4fxWZzu1gKvgEZuCrCE49tcCpjf4NLjGDg845ylyI/dPSPcEYtH+c2uWb/nnqYFX8WQIMrwEKgZW
HuSL5rm4ri6Un/4t5UZkt8uX6TG/iG6UW+1xY8dsLe8qwATtGOnFsmMU9gzKC+zP/owsz/Ftwym9
3Atc0zGdLcj2h2LLegOtIs0k50naLAeDBuQuOpPcx8yZ7VffLlneYifbm/f4sQBAQxAQ/8KWA8d9
GLGbxMxycdmymBB7EudDcS0yB9WxvmQOFn53zS2K1vt6r15a5xurfCyuvh97tcroyUwpDRJyFXfw
9Od0F+6G3eQmu+ZcPtuqmR37pPQTaFoAqqMpvnoQxAhVx1NdNnaN+rsowb5FnkqdXru8duP57vTU
1oGAtJ+6J8UORQHkD2jhcFX1NpL9MFVnR1BaZYc+EqrKUh3hsTbNGzFHXQU3hgLZSaMfDpJpoIt1
OFRqyvoo9zhn+bDUvxRWnoMHVtKNGLpevWUUlQ4Wr4GFLbuuq6i4VOMHidxRCyv3BtFJ46Lu08YR
Jzm7icsse4LKJN1+ehWp4PCsImmnCaov++ddNlEglFA3JV6NGE6WHrqsxFS1ze6Qq0+39uISwt5H
GibIG47CDUB8DfrV6hzgxlPPliFMjpH3ueWgfdE8If6GhlKtFUrymEp9i+BrZpSDTWW7EWy0EbPb
NJ78Z63N2wIBgb7vz6tMl+9Ak1R4DNVRadqliG/S6XX5kHzTc6U3pkuUmsCF0bs6XBgVE428NQxM
LKW+x3NESIOJaIhmbeiODT6vyEBr/RjvcDjtX2o6j7+CxgpMV6I7OO/iUtG3GO7r/HL5SQr7g/YW
Uq/4GB3+JAGRpgiX+NHBYiFBaFiRbcwosu8U/hEjGMrevJhKmWs36seN1PbjYVP4aMDTqAdToVdW
txNKrsIwwQ5x6tb8UQHeeGoRH7pBcXMLJXpkpIVJo9OGp6oAludwkkGzWN5Z8oycXqwDpYDr5BZT
jFoofarX0x/547mmhEnNC9kAuBriuiUfGOKYFUhZOQZSOF5bjxg8VcFG++TDI4fPBqtSAZJJA5kr
YJnxuyMW0JxQ4rnrHV8IfXvEUdSOs0Cx2VDZRdTNhWekfurJYqxe0c1PX7VskjYi2Mejx28Ad7Ow
lYCZrStt09wPQVFxuky0nHUvKHzhQU1EMIFWixbOOfLFSLl8enWXOAbBB6iPRKX+cN6ZFmZKkfoQ
7ZsCBZxJTXZZZihnnx8FcPPSLABzAFP2cJRg6OlNTXGPzAt+nighoTKMmfan108VFSYiUVmjV/n2
jd99w2RSEqMFGOJEQ5lfpWojuZGA+syAeqibdaO/++ysFswGiEo6IOwcdbVn5ElsUrxo0Yefo+Ai
LoT53MeTZeOR8DGgmLIGZ5NJ0XL7ADqE9UtLbzIbB3/Y3BVF9G9SRNrPRFMTPDPTBpRhx6Y/94Xm
P5Cs//o1/nfwWtz+Ffabf/8P//1XgdjTAhtb/dd/X0W/ar79n+3/LH/t//7PDv/Sv2/617rt6td/
XL2UzT92Xf77pY2KfP13Dv4JRvrPL3Ff2peD/+LlbdROd91rPd2/Nl3avg3Hb17+l/+/f/iP17d/
5XEqX//1x6+iy9vlXwv4WX/854/Of//rjwWb+l/v//n//Nn1S8ZfswvUsiMi1l//1v/+hdeXpv3X
H2hi/5PeMVJqEtePJQJv+eMfw+vbH+nWP+GwcbLemEroTXCw8qJuQ/4af4TkBTiVN6YBNHV+Aqfr
7c9k+Z8mNByCAMV2mZtE/uN/f9zB9/p/3+8feZfdFhGeZUyGNIuj9e4+V+UF0rFUwIDFgJRdHz1z
6Gt5oIvh9R2kMI+KYoFFQSzXXX+VB5E8PAqLf9+FkQ6CYmMCjQN3XUjq9FObWvVnEJS+8aOVsM71
AJLhiqLoOnLJKdQrpXPKCZMuNNWE/L4tcOreiWWZIOrUxhaGHCN28SFckSmXEFIyMYCk0z4gw1Ur
WnUpioWKj1umGOHwmEulhnQm0tlnfr9kGl6faPOoIoxVVY3X9tWUPKdoJibnalXU2U6tjeHPAROz
H+grysYOyzFIvpOheyiZxC4F9etRVMbHGgy8g16dgatncSNgguglWTfwP42egUygPg9bzG0WzXIj
mH4CVVa+zKOAeXTgO6HR43zdYmA/5wnltgj0dIlhzH6OhS/U1csvSaJxMoOk3Ul66SNcYn3RGg1R
7CTHSiw08PpW1LtmmnHZrcsKZ+oh8Pq07a/nhOQUoLHuItd95wMWtXFJp5M+hudtONUPHS57ntkH
5jkgJNlBNggXZa19zTNpRPHauKHbVZ9XvXBRmsWfuAzcKVoyE1gR2ke44inteqy0yYh3WHEUd1Iq
/7RwaEGOO1Vd1S+rpzKLanR3shzGY/JTCMwfEEsVm31Z7HVx/qXooXAjKl3pyVFc2WqNl3RiAn+T
i6h/SKzu28QhuC9Lplq/GSLnAQ4A8pT8iNgBZ1Gpl5iX6bgz1iaOM0GWQugwhm58jCQaE7+HuUqe
5V6MYPYPRqc/VHk0nesWsqcXDRmd8tvvUxM8Q1GghdEoRLv/w96ZJNmNZFl2K7UBuKCH6vSj+b31
NCM5gZjRSPR9owAWUduoheTG6nxmeIV7ioSkxLhy4jEwhjX4CtWn7917j3mXZ0CQoxYA+rjPNaIz
WyAsIpTka6WndBLeMxnJtUHDeSVVnbg3u8sMRYCbIdbpKkY7dR+8dZSiCcWA51j8ahnaresl8aZB
mg+pTZQZDm416kZ2Gnrc3QEwlrnb47O20tBONnJz9bZZzzBfgCQkWm88q9Yx373NE742bsuBTbsj
btGWj4D5+kOGLdk3oNvDvxnj1Hez0f3KsrX8TZuIfkZWCZIF//0hLfru2sd5+8tKrHFXJyAofKid
7knVyUpi6O/w4aaNca2+MrAmiM7Li9gv5tr0k0Rld8ZiPSReQzAuyG5/FCB6drJyiVy8ZfrzAYAG
nc8V+4U4mUa5tt5+6LRlOwyr1/pQprWzMkjWFnJciAl3YLABGglliqYj/Z2YPPxOTx7aPgeQWi8x
dikg2vJDpl0MgWYmbVmlMcnLNoO7wxQTzLt2w5e0b5zvmoJKISBD4Fgmqi9i7pE+2I0LtUnTjFBq
hozIE9cju+tJI5BJ64tYkHVcIX9Km+zr1jqQmMa6OxrK0YI+v0VyprBSZJ0Vj1m+bRDifidDJ7aV
i/shg1zdo2Y+tgmk58IBkyn0XkXksJJUTbbxuRmVFahmFFdxy5tOElwmBdm6IbdUHoaVSKLWbv9k
I+YGhm+5F4USezIbUuKYCKo649kQe73pxV6Y2sAB7ep+PoG2HbJWXopNirumtq2gkbl+0O0sP6tU
aWeBxftL5ugjFBryw4ehL8OVSm8gXO1Z5z2B4X3LyrqlZ9trLHa6/P1bydekZ8faqVkCb+Dj4Odm
Y//19yfYDK1+aJbNCsh65DtorvrZL1AVMVW9F80tekjZ2qkHunJM0np5EZCwduy98f04WoNvEFHn
p32bHUGNjNFgE2J5S/OJCHSXeF+LDUG9tCDPZKSzLqt533mzCgUpR37WOjeztvsN2Ej+/vvnN8Qv
vinPLffFwL/Qu0Te/X6GTdIsLxT341EwY16uSemkb5D7kk/uF+JaW6n1CVhNf4QekL8PXlkHQ7/l
78UtYbyu4+1jqYjFrrxkIl8OfKLvcOf7VhjachwTcrC9YZmfSTXVXjMG1tAiJaH2yOuII6zFRRlM
QStTqF9EQybXYhDQ3Y0NSHFfy1a8WY4DQ/PYxmQ0F7dnjDyPV/13yLq1uC2R6wUGB2ja9AvMFAtr
O40n5toD6DHPKY7AY4qXIXOs0+Kty35U7j2Yi+exK55Wtz4stbUFjVBh6qi9WQ7H2iMod1oPk2V9
tEI0vp4ndiCSoT5hk/jNkb5H4s1CF8YDRII3IJQN1JMOqbJL3b5VxrDftFEL7HliMa0E+GX9SKxP
MhSRPTltGDfCQuC7CVAaGVqQTBIRLlI4R1Yz7PW0nnx3zixwhx4ZlYmTHHpCUpnEuxVxjcP47nUG
AsOpB1ul1le0zBnPnxBaM/4+9fEPp5NNYNTas9Gr7o6zRKIuXusD2oYqzG8oS3yLKpi2VIbzJsqD
HAv3y9KAUDXTbfi6gqUIvdnTznhctP3QpGlY98ayZ/51NGS3snHb4teiD9G2egedaMNqLQlitrLt
aYB5fdb6ZT/EVjAr1wra1SjuQS9519ZZ0kCoEdqtl4nzWta02guUKACRd9ihgAEmORf1eEViOZy6
MX/rxm3fuiAKXHxGewYEwMaM4kdmZ+vOcw0osfhEf43oonYwNqBaD0ihIFgA4jLWwzZpXTg5XhXq
ckGy6UpIHEpE5C0dkXKahAu7JQDP1uF+Ui1BUyvgBGXKNuh42mnWicTX++nI+5rvtWV1w8loj6O8
7dVNSvdprd/zNVs4FEfrUdmuteeWFWOhBl9QkSL7ZAyu8i1SO0nFL8Vz03vmPiGGGKduTHyEVmZL
kIA4Dwbd8Lag9Oz6MLuGfIwToBGlEnmQ3bgJTP9uCIU2ze62oSrvJSOgiL0a8quxavpjL+L+rV9t
t6OjmE1HAQUyoCAVOYl6HCPuao4nT8af2SzWuxhmy1WHy0GuuE2wbdtWj5neNf7WdZCyOaTDuEKH
zJFHHHZsT9a+9wrWKxm8d7Fed1Gvo7+rWvhrbG1ozhi/bt9rWWt7b3L6gLSXwd+2RB3nuXJPK6EE
ETgo7ZxVojg69WCcLTf3Dor96nOZmpYlCbkkb/qZZZoUF0P2G/GttXGcXRs1OSrRxSeQS1YBzY0N
HpO0VpKuVxP6SIbsYUffYw2STONybrqpvGAWTgKvZdbR0rm4NllDZ7UoyqihMwVEQe+fa5UBIrKo
GF2xJn5beOt3si1pOpRmlkAy8ZInbgcq8Jx5C+tFpT9zp3FCVU85s1FoH/hXHBbFaoC9qFoH3REq
iHhT60OrTPnYxsOthF4iODfaHUHN8Q++cfEgQbGFY8f+P+vj9mVe1r0b2+POJTbzuCl5stRqB26x
rj8Ts3I/BSHTew0oYYeHCmysZR+yPAZSA+B4vxg5gQfKBR2UNjEX+4wzSeTxL1lVWeiWHoEaWfF1
LNRwpevbPNpEFfuqbl5B8BVhCzP4VPdF+iIpGQO6u9nRJZ7ZJ8e62Y/r5IY5UNgQe8svTvSnzSQ6
A+oCO5ou7mY5PcU6/Esgp2R0Knjth77nNIllWj3axHLtqGrY1brFeyvl+JJT2p8SZ/j0YEzp0LjJ
PtasoL5JOUsF6RMCyeaObJd1H81m/uGqXAZTkr97YCEiBWdxZ0zdfc87hkvTtnd4Czhpga+gG+bg
TJAKkD4BgVMn3DScR+9K2pJ54S5S7Wuy533Yu+krDTyDtBuiFs4JXTy/aZGMZa3pk4J5g1E1KgJS
1gQ9dzsI63UbZbr5LvKSvy/X6/fxtiIo4ukjpulOSxt5iO2sBZMN8XmC4nnG5AZDOSfeqS/lfJpI
IfIzfX1ea+Ee7A6UfYZxaTcPqgzi0r6rHfdd0OfNa9uMdK/YwhUGrE9SrBYNXewmO70seOm39knz
qClFIm4f6k8rEwREdu70kDRkQY9F91MNGoUugZp4ZWryviEwP5upNz3OwHgIrclc87QBCfCdTuQs
til+HbpWawMKLDdSVEsA0LfuWGS9vSf7vveXUv6YJ0BehQtT1Lb5nIbejI8zR92htECoEDJLpH93
im2lH0Y0cfczqAMNQvJeS6vkZEj7FrRSQw1FywbQCExJq/WmX07Dtr8l+u44tq065JKeHBPHZjlT
gQc03fSnOLW0NzUSeDzHy+NaT+/G1pZfatXv7NFunwbNyl8S/Hr72e6tb9yrhmgR+meHI/FEM4q9
0Ovu9UW7x/Z9V8FaU4JKq4YT57dtXqNmrdaj0Vj9joX7USzZRee5vsVIfsHMdHyOmFmAo8hT4UKH
6mMAGSPJGJC5iRKezbLYI+8ydbI7Wvui7LF+UrYYYfPk4LVijInAL/Roltt4IOcYllydyPMcJ5Rn
GgzWdLp6cgaZVGnzT8iJ/auVGRUZjpmMbE05B/avhMOyjV/putV3ZUb+/gb956puOJckFnqgyDwO
CB8/ajEP00Ws+KA8C4jJOjj3xLgVrY88eAAsOKqrMxaA8wzLuQLFrXyCn8e7nM3ZTzWIzmRdd3eZ
uVb7vl10wvC5xfupvn3WgFiCfEnnR/rA2n653UMpVtzdao8OF+9u+gAUs1C+mWtQGu6KTKZKax9R
+kc6A/YjvBJ3E6rDPYLt6dLwYquC4GBnU5XviNw4ZU5ns/5Xap3R/rpChfehCeNIZM9+A87W71UX
ey+A5vXHZB7tSy5J344XpVGYSwKgkzU5Z3XxOEMQJk7AtSLg7G8k57kHYbdOQPff88uxm49qFsys
0w5qe+JmXeSuS/zAX5eFHcAfeyMpbQfBxXnecvtbT0QKAusiBQXQ2vKhrustpP8+fDRuBdo1h8NM
hRYXOzI49GCaajQTyiVRQSEKdYhUP9f4GwMx3Swk1SIfbaucnwdhJgQA57kZQB9dn9ImMULuwgXo
M/B3XpJPF66oY9h4iUc2qjEEU6+Kl0ZWzRNEA44Bm3322lnldqjKsT9b0ITvpljMn+tSsI9XnXnw
oO8+VwzudiWQxXAhZffraLkLmJ2J/npft/fkeXbf9M5u6bSD3twlRb5EBrbG3Wg76euQ5o+p3lxt
Lv9Jqn8vnXb4Imhn+QVcmahlcrqvZdztt8X5knXAAwtnrb52ZtldCry5O8tQ2VsHpOgy5RQBwOve
SXttCbeJ1/3UO9vFduqfupyNc6LS7RIrZP6GPS0Hq1hGqonJw1TGKyfzZDjYNTJq5xbv0sbJjwZt
G+yK+GPuhmlf9tW15/o1EMly33tL/ejduHCxK8qbHHq6jFR8j1ofZ3uPqQLMTuB43+vaKS88uizw
SmHvcRlIGr3p8OhRjD9MXLYOoon1c0vTwafPSb64000u0BdeltszYhpPQrjBL7TV6LzBeQV66jrB
lmI9JdO3y59USk46CZzeXtHN8wFCqb2s8RHBdtYQFMc2NrkNIXEXV89Avxc/QVfJg0m7U0s5FDGA
pFYG7DRy73FMFqGF0wNu0JyGkHLnPcAQiFcj7L0in+K7BR0j2LG1Cmrwqd+blV9qmJOcKTch0Aez
7aqnjbI6rFND++KOXE/SfhmDyfSKfX3rEuiwwCIt57RdC/0oO3088HulR4lw1qfXUF7tuez3iT1m
v8otK99rrzUibCflAQjqsJ+7av02tGw+eiL7csfGZ/9wTTI622YT78JpipCk9emwOaM4uCRoRitt
m6+lPkHBzGyypLJpND7lpNevo2iHkiCWST4ZrdDvuy3Xf9RyjCHPCoCyo2f/nGgnBYySkqDJxbKD
pl5HcqJDY0KRpoGytK+0oOKPqc6bO3DoI0moXnNJ2rEjWbZWP4hzf7MSG2J5knWHaRwobBwgi98x
ZdpP5qJDFl3y5ZvI2pEtxBYfcwZQrtX0+VBwcFf+AqvlaXC0/HkeYjZh+KW+glrwoterdmoWYwuG
Ls18u+UQalJuzbsE4QNUv8YA+QVy5gwWKvuwClX2t2MncXezWeUPY795gHFuOEl3yATFQ+/dWa5W
rGe1yazdp64Ft60CQ2fCwLNbb7DAK2YcOjkY7UmT3REqqsFdLenkPYND74luW3GFn5S8l2YHExNh
Hsgo6CPgV8X8VhmJHsQr539Pzw3woxufpTtpQblqJv6MRJ2aLGvJ/4Xf02ma9nNqcfubevYwdMn8
YFbecmpiKJME2mT72OjYG4vtKg2Z7Gf6jZfcK+JHjY+NonSVD4jNDRqcrvDXqWyvbazHJ/bW6i4t
DCusnG655/UYd96ajJ+SQqhtkg/gXx+aoz/bNFcvWl2/jUb8DHaDemjW50B3SMrzWCYiNT+rilEs
svDv7pSHZQl3oQc7daa5WL6Mhm1SBZmBXnhfXEWCvyD9D2FBEhnAkXeKURToirgLrdUMHArZnUYk
iZ8yDdolzLjrPFn3TjezxbeKAnNtT8Arx+deEyybgUAbuNJsd7AO5rxWfopq99RZELbLcX1N6ulr
00kgSST+D/UcNdxGd8Szz1cIAhkcgurACw7w2NDiaztCL9locp89vfYOi1FC6jEV5ZolkiCRqeeb
+Zgf8duMh3UZ1v3ar2Wgy+LU9PF45ZoEEwbX5MfsgZEmWWXhXTMfraZTh05qkT1D8DIzK9m3/Wb/
xHDRP7uoDcKtsGnNEq9FpVDmvtWjmFfpInbamAPqTB0z5G4lad1PxVXVkt5rNeKD6ZyaWyTgmEmH
D+ultv6Q56N2zTqNXFlGv3bIkSLvsSbiSc3mlwrWTGAMXgzlU1U3PKzhd45VRp0bp4/zSPdAV54W
DNZw3WAI8LLQvp2mPjkSwddca3pJkdcr7lEWl+y+4dljLPF719BO1u+/jOXwstTrE1qVW4xvAYi+
j6n6uq6HmAXtUqZz2JFm4GfOcooncwkGrP53Km+OZpO/tSCn51b7RDmuBVpm4uBevexOT4ZHfQXA
NXvjClYi9g4bEvdATwTVH/nuwh16biv1V1o8nT+joOYSJVJU4ImA73ir2yszaphl7rapCjX8d49z
a7EAFAmx2O79gesEAShaR0zcrO0KaYE6WpS4T3m5fdtss3CGH3sUlXeBvx4NZvNVrToRaCVu+rUT
PkDJtyHPmpDrQ7xDQi0iOLZD5BRux3Rj0wOGE1c7b14WJ+d8w5rPT3YvNbHcOxQlaIPTVIWd5S3h
Vi0Z2Mc2ckub7l6KuKmJF3Nn9oX14mnDt0nSpjOZHYNn9hZOTP0cA5ry81WoACzkcLaF+jKsMqO5
1ehR1epfc2ElbC3FfHAn+dJA68XIZy1XM81gGHMX3UurtU6tMz15bst0ZCnnu5LOuEUXANefbJYs
cuo1kub8fU7ls0MA7y5v8j07/RQUoxmz97biOC2F/kL5mO8z+WPDfEn/jnSoQpcv1JFvSbbcc9Eg
ngpK1nPG6HVlnnNX4COIJsyOV1szPr3Yo9HUBjqMPujj7V52W31Q8FVOllj2nJhgYyaWhGdkar/e
rgGyRCBlt5/zWB2h0X2Ju9gOmkJ/wn/TnPKkyi99xc1WGnlgyvrdFSn9rYp7j5HNjLZiezgWlkN5
EXN8aLWoL1uen7glJSfl6e3e1IwfpdG+JEX2DlLGOOFJNg6FystDBZo2gL9bnJMR46hFqXbR3QJG
SyHUgUC5OYRkIu9Xy/y0qrl8LnRzOTZat8IObdtHS3TzTtQpjsMU/y6X9/4x2cwbl2H6li0cIxeV
qCBLX9jS1bHEn39z+q570hp5Ldwm+d5CIgFzWLPE9SH3qbuOwHqRz8daHgzOvLfq6liq7Vs1GZch
maINx/OuI6IBJsd9M7EAYcUWkVHm31bYezzv42LZMNxvy7PgmFs7PaTrugeO9bwMcbDkjP4wUccP
Wco/mqfq3HcDyLyhfWLS9mQtfTSZ6bF1RFCZJuiaLg4NGPWEprfj2Y7HoJ7Sh0lCIE941dvlWBRW
ylenz6JcSN7SjI+h0o8Ob8PM0tirKb8iuzqihH1GnFH6s12dliE5OVYRera122RhPix5Y+yYr007
SYcyIKL1hKBWcp/s3Ne0r786aDZSsnq/dYv24BRkpBnDs92lAKM246iYREKFAdS+re1XIuzv0njZ
adUYcEQFMES+wCPEgtGCLnetO8toh9CAGH+cZLzeJXFzaMYs9qEi2mFW4dfPVmZdppYFKlk+AEh7
J1xLxWnWIMeOY/wV37u1czQqKLecAncCQtZOyRCW6/KtwigXLlt8Nbm2OLOuh30XszfwHpXSY4Lb
yHtAn8BKO++UiFSeu8HIuOFZtfdGQ8zZcS3MiIEd1T1xfeduo44juioPK7SMMIKs9qvdr+PD4tn5
Scuz7IqQrKWT4OV0U1GTlZa7p8+SHdNBc6PRvEWiMFhsX22IaB92R8E+LPRdWOR1+Z65Drd16mrQ
gIwNrFUL9aFvw4VSTmuLT9cFSlih22Ago0/BIrdkpv5iplvpA/M8Wk/pbHsh5KEHAj/ysJYWpzel
CTCowBuwN0x0khO6GdnsPWdCLw6zt8yhPUw/7KKg88CQip7FDobzkU/QpxpsaKpPdUA+bc+m4Tgn
U1VPRuXOjDS0KJ3WVzuuT51XjLtJ1x/caStCE2qgX8Xda5lOD8h9vjAKLXZuy/xfc+086IykP9Zb
T3KAI370CTS9RdOn/Zy7zcvUzN5J2PkT8VZHEUsrmjor9q3FwGRpb48Aa9uw6ucGreUWuOVaMo83
vs0jqhjVtTkgPSZttl48Onyinle4uypzKFwTb78yGN0JGrQwxQa/KgkFW0R8V1TJk1fTtBgwPqVj
CubF3g5zCjk4xmzYTM73QRjfp3kp/Z6ZYji3uB/7fHxNmumH1KF2xJJRiuuEs51krGPrIZ1UGzXl
wCio1H+4RVYdNFdAOPGYz3lF6lE6mOEsto4EgPIM1DVIJuUeGy//pjUMI4rSpFQc72BRW3s77Yxo
G7onERtcuZ2n0fX6+2TxlqCPF/fSN+TfxSPt7bniVGb7tE4CgLGHiCxgBp2exjmzo83omoMsKNsZ
n9NMx+118dB0+30iXg2ZD3d1WzjwwLMzvosp9OrkYMTLfW6zDPXbQRNzwejzIkQGHjK5BJdeWD0d
ICa4hZnfKx1ARTPowPK8tfZVlhXRxMAeHBSFQiHMlLduzY6loGmtu6QTaFwLiC+fL05pP8/b7IaL
ox6JeqDP6Omvw5DrcKtam/806TGbzXeLgFGnqa5EDlch4vDyqid2SQEqYX0RTU1FbnG7qTSvpovL
xS6jLZzT97ReZ6tdSgQ0CW7Zn5vZxh0UIab3OyC4zXy0mskrzsuyuejou6G0rsxkjd43nLnoj4PQ
DOPStX0KeRWQGZOoPtG0PHIG6JYBffT+PW/Tkj79OGxvKa265XGglQTLnWak2vNFkNAj988mLIW7
pg+c73F/32vN+muDz9iHjNpb+vUV4fmHqnL6IsKFPifmbmFU0vhV0jV6kDu9ZlxQf1AQuquXfuta
lVh3I17M9slkKEY1zbovssviwP98mvtYUrgmJuGZExql+lQnqZwiybib5r0jJ9dvrW7WiZKBQfms
F1tTaGfUs9t6pxYYUaAtG1pa6JGHMQDXzG0BuuJsZAvkFbXYX+tObfpJ4te98RoX2xhD6h5X3GeI
J1jHqtLcnQFkPFBGnuEurIR8QE0h7ggn/Fg650H0wC7teXaJOqqz/VgM6gk/O1qQvO0OQxzHOctp
Sr5XuWoftEKbi11fj5sJnJGz1NdrQxwRepA66zkvVVJ8TXovcvOUBrgR+2Y1zVFSWA9CVZ9WPAUa
ChwwfGtvPzI4b04A2FrhsxtO26udTUL8mvvevP382T3Levii2tFlg0kjLYl/pDYorqr09jLviaCl
Bu7Ly+pkRgC5dITs1mSMQtKNIUxG19EzI4YX5XGY+WKdj9sR51QZ9J1E9uONy2u3OYe2X5pzPJpc
3ih7z6paYSTIxTyjy0wD7/aQaqDrtL77PSiD5jgsct0rq/2oNXEHsRJOZdadSB9iRFqQJulXW7fw
WjppqCXso+Q99r6e8oao0TO+xIPHfryYLupIHXpAW69IGfL4qM29/baSrMkMdHtrx+KzoegIxqXf
34zRB6/tcj8ZJZDgzcnf6lZ+oknMj1Mz3TVeX+ybWb0AfF7OM52vx64TZegor4/yTP9ej3XqZ+nA
KWNp9KP7rU2inAtavUvnvHn3BBdaSYq4vTAnX9IBpWu6hDXaNS5VuEUJUDsxtLMOYBGmQK5mG9qG
WvdlUrpUCd5XUmG5KROA8ZgYsYvmG+K9a0oiwo0YYA9cmqvw+ie7Fu2Ldwt/y6fNfUTTJw+qS7yA
4Ur3I1YgTFQmk1B2zsJsZjAOw4zGi2AI7hI5k9q0NxNYrgwpOGcBzPVdfeRtp+8qxDlDTPPZMTig
ub/BX1ZquxeIRP26kM4udjTk33HxDfN1FQwZR1tj5s9FPi9+JRYRMoZ93sD6XYFWMtaVHdWgN40y
cKp8eW1sq6KYQSN1YuA9rSgtePYor5sVbKKQ2zvyMPOjlKXTPI6SyyFhhbMRYdhbUAusTT5EgKH1
k5NX7ccGvRi9ycwferHJ1m18rbTfiIrImDA27ReUbc4Z0eOEb4MB57T1p+22Ze3GIS6utmhrxmH1
pUQuCL6Wngt44wEOBcWNMWjbgZojf82LNkXzlKqTOcTLiQ2MwlrE5Y2+zjoI67hXqd9PBlXXUKtW
PxE9xNtnjdMiPrn01YM/T44MBaSuC4DooLE7dVrgtD1BGx9OYqrMYEk190FWyxoxk8jvRqL1n9K2
/mH2iXnlJa79oiq1x6aoHglzao99r9nPjEX2tI5/EikggITkF3d22Ao3235sJ2Oa4TDHWrC5SR6j
AUq38Szc5LtVNl+YPE4BqaPh1OnaMY+5IptZ9rQUDPLsld4U5/BBgPf7WXdoDBrp+cPa7HOzbvyl
29SRHSJyHEQ9QL9EWOHFIUG7LOzAcGKDk9ktrkjen2fJbE8vjT2Tr3Zn2urc2qN5NAnq9GMCYfw5
U9EmCp69UkP2gPcatKWsmUeORH10a5UEDgKBL2YLPTdxMa1wMRxGv8l73SeMbjwaaUHIQmr2X7a8
eLWEyeE9dZ9cgMYnJHioHBr1nLLtbuiuluUnsu4XGkRZNDFvYVL/lFR66se99Ki/1QslaE4SKvtE
NxUqKqb2bZOVpD1bqlM86Hw0xshMXLl4fOVO9YqE5N26QLi6JI7j7Bige18swl2upXLKCCFDtl+k
GRI4/rnKagtvrXx+Nv0tkW/0wSeXAEfSesaLl3a1HZmG9jHpwg3pE4mjuWT6nZhWm7eOFRYb6FRU
L5CmkYgMiNhxDxbqAHKZgKz6xlYYd1szfi+cTl0nWHj7Mh/WsJwS+8wwcrizls7ezXr9WbMeg3bK
inPXI1vdVXXy000zlEJdqMYloqN/WU3eNNk9q7lBzsbQ4lB188XTvMCQc3qoLAQd1rgZFON1BuRO
z1jqJukhnkSa4TZRx6BhQPnD6P0kJ+MwMZIz17EMqmHy5x5FxJAbzzIZ77yqvVSkM9IZa+aorRIE
tnbvFEFpe1OYbLK95HmvId/JU/DUZhr0dcc0NVFG4KZxA/tXxIeht2/BGlrE34vwK5Pra2WMjV96
Ke18nlIxZAmy3rzaTUv+pA1wOKGOM9+S7U46S7wbFZYuZTgPTTUX57J2mGkxMc/iajhrhaojxKCA
WpH6pAYledPQqLQKfUb8IL6VqQ5RdtF+WMb6DN7J9Efa72HRzxelci3SZufGct64HjrC/nlrPh/V
5v008tEWvuHOY1hQKuzgdG/Hmod1jesJtNJ/uiX+IUP/m8D6/ynd/78TxN8k4v9aEf/8/kF4wV/k
8Ld//g89vGv9YZLHDPngBna4qdf/qYfnSwT9sjMBSTKwsGGW+Ice3vD+IEiMnFQC7vRb5ja2ZCbt
Nzn87UuG7eiYmm6mTDCY/44a/nfSxD+18MBrbpwS3IiANDyBN+umlf+LQcTIW9cDaEbnmtRtbobe
wepuqoBJ/TI3bpDqxW2Twc8t9WNIjKM0Mv3I7f6OVpAImq2/lPVsXjG5RNDUbQbZ334/yf9ZXn9b
L3y8/3p5+VP//h//5735+xLj//LnEhN/3LK5mHwwOiA++uaF/KflwiAykEgyE2+r7t2yTf5cYuYf
uLqIaoJhhLcL39o/l5jxB9+OEDUdYxLSG/lvGS5sfrO/2C1u35p0Rs4c/kuxAsj570tszXRbSzfX
DBiuaJ8bw9G7oldje57bXj8Us4nc3yWhrmWa6teb/m0TZn6eh8WTwLy7W0uY/vcqGkOCdZqtx0xD
Pr8Zbc8MRw0U0nY79M+JMfcRmBZJAGneeAeD5kZ5qA3f+jUjpz9u9Rw7YYOI1Etpzc05ebfXMc3O
qJULZmXZ9k0gsL5NF9VA63jYAk+k1oEpYOX4KP64pKgZiCEs3LVPfWh0SUS06fTf+O7+bnm7PS6C
mHFumibRRA7P7O+PCyFoHutjbQbaVJ6QfStfze6rnuGfzGbV/meG3/+8X399v26O03/9fv3H/y5/
Dv/rNfvZJ/zvR5+N73WdddPP4W9v3O2b/PnG2X/c9mbqJjY2vNw3SOifb5z9B9nteOYNjML/2O//
fOPEH97v+HAUbLxcv1/GPzd18YdFEhUGWTqoOCBc49/Z1P/rCsK3yOvMq+sQzaQ7vy3Cf9nT161H
JzS4MhhoWPm24g4MkXw3b/upXH/95VH94/T/q53qZuj72/nBz8JaTlQYmaEGf8TfV+vN7lfOA0Ka
8f+yd2bLbStZun4iKDAPtwBIarQGS7TkG4Rsy5jnKYE36qvzEP1i54Ns9yYplRjuiI4T3aerKqpc
oS0nAWauXMM/IO/ozmGYrMxaZtQTtduPV3pV/nizFANeLiwqcaLK/lJiLhwniHmsmRqp0ABs2dsi
F6OvvFI0G/zyBCxrM6VOCcbqcaItiJTYTRSH5decKBDeSUjQgFPJlxk6HpqT42paSuFAJbmKEv/j
D7zPi+dq5dVAoFVIICEF2/qBhAGwMbg5owJectJil7al7GljWbkWWRrOfgFjDsiUq48XfVWr3ntL
iO9CKdWhqpMevGYOuxd6hqIgU53c8avENjwEMm7DeviZqU52a4rmagyos3IYJ1dRLCFXqykrfTKd
q0Ev8WfUcUSp6IvH9m2kd6lnAzTT2qVdX19Vw1aQtK5jBao/nF0Gl/Piw5sXNehH5+tEdzlLq/Lz
2Ji3gvC96hA9wdcNM5eeSdnKsOIN9IDID3ImyEoVTF6Ds4yfhxUwwyr70pKSa2KIj9i+LLzC/T0K
TRoi4rJF0V7gX/sbpxkFHKCUtkFk93SKLcK5NqU/igxoRUzy5vdt+Jh3NLaUNriUA+c8g7UIBj40
Nx9/OwfqNku6xUfhnBDg+UhA3Pc/ylSmlo5rO1gmJy7dYcxbf6oE6oy5jZpHzVSJPjnXnOqnEbbv
SgsgZtIbbzTqL1wDxzQU30SK/Y9jHVzNjt6XVko95jtMVpim1qE/aA3Xbr8Fc3JM24eo+OZ7YF9q
9JZk1P/l5ec7cSkWYa5rg2P7NQ4QLrDrgfrVHI6cAGLl22UMsm0N7TiIpPISsnaWyfVqypjHOr6U
BUBURfeVMWXmAS67yiUxuGEy+5MA+FyBY6UINs4heU3+7JpWZJy2ZiZ7cCPbDd52d5VGCyDJhtOi
sH5oRb80iK76TAmuMLQMaQX166AAZICL6kbS6e5GUyvRFP6kzfHg1ZHz0BjKdR+0+kVlQrmeW1oX
dRglLvigcrXYLOD61n1SJt8GSHVWL/ZdUDMbn8b9pgBos9IFyASY9s/4ef9Ii/EpxL3o0kY/SHJC
BPHAzpOyEFLS+AFM54woZa24Zgn1mXUoGAtGQs5QlEfe87t7efGIQl1E4drSDkJ/JLJ6NNPMAaGX
TasJKQ70HWgFGuVpZ0j3EXy2CwXMHUVvJAGd9BFNEH5m2N7Ar7kfn6x9Svivg0XAQ4B5MdmBF77/
pVsOTCM7CGzfakB+atBzaLyUsit/d5iFtiNidFEne/+JRe1X6XYN7YfDRWVQsgQJFi3CG3hhzjqk
6qbTUF/NcWO5tJF7dtuviggm+fsE5nfDGcWizQFylirwIJwVTJf0oQaH3xr9WUsmubKBlm4G3mk5
SJBq2v6rVYK2HUrr6ySn8QVKjad2K0VHHv9AkujXS0chgkwIsWmD7un+Sw86OhDMmR1EjkcdARQ6
FwAfcBtg0gGrLaq82dHgSYSiOQ+aRPh129nMRaVPFVnJOTxfqexLV4gmOaKu8KrJcnANMjNBHQC5
X0LNQkPfDQJpjEAqPHVcMfIn0ObZdTZ9mpjOLpB6GadrDg94DFrIZxqkBzOYrvQeTjOSlv0qgSzk
pyF3lCIP7qSiLVNWzlOba9QBbZRTDd/FKpyaqE0c+nEzf9vCbrQKE6xX7wZDclXbkJeqXHoSMUQY
p2G4lj6b8oBM4cTuENklqI9TZwywDZfCwutL0BOdVKMRbkbPqLFCsoas1pbKfGmF0AkL4UkY28B+
pXck173PMAmMBi86BOnmm1Nt+Tg/pUwGsts41Y/4Er93U8A2gTdvaaR5zkFQBfIKKjSwbB8CyOBr
vQRYiulWFz/EKm7yr+fqr4qS6+ql+Nw1Ly8d+gmHogl7sgv/jYUWlpzwXxcmn58B/8PELL7TW5Je
UC56aaVN81I8Y190UJ0sf9Of6kQ5QSgYHw5UaDiXSBz8U50oJ5QFVJZ476B2RUL0Tz9AO6GfvdQe
DvBMZor/tAPUEyTVyWXJWX63sP5Gf2E5ebsnE4+mRQALdfYlS0WBYf9kBg7QFYl70KflaaKbmOOl
7JqorpZe5bSQOpM2VR/0VNO2yeQAY1XH1ia8QsaR8WWXRwBLQHPVYK0bTZ1s1MBIHpPckqGRifKy
iqeOGYukhve2mZt+DuLr89RBal71eAOfJq16JL9Ulyzp4IkWH1raKHhd8Z+DWBPDiQX6grzeGLet
H052fqODwHeTRIs8Y2pbN2hb6751Ot2XpzK7QrpKv+3tKt3MWQWkWEPgRiTKTUKX4TxLShVPR+Uh
NUNjFcztdNoVzTFl0cPihG+BCpFMzMRWihB+kPnZDZa+0pSm/qTl+bobweaGY75lhDVg012Xbhe0
47H74p0XxXVlY3iPqY+pHCbifEkLKFJNfGdI1Ic0mbbViGmX0quOV1r6tWo25jrRZNNDMCdeV33h
HBENP1ANpHbkuWl00pNlE6IqcvBdWYAEJgsmm18VjbUyNWAXk64Uj0JBugO2tXUlt3bjR+gSbDCI
klbppArPmTppZZLHXETxAteu0u9VDsUl0aRjOcWrO9XBbjJtziaCKMvVdeiiMluFlNOn5yVp23i4
6ofSayThDp3iDkXv1g0TiOQawLk3wxWEkHiZaT9oE7uJhCpfYPiTupHCfANy3Jt7G65V4WvOE6Np
SLlfKsEkrJXWsfO56fUjSdjhJcHLJYfDble16I+ohx8dl4OiyFU8mloJ/NwsmhwSrxUh3zyP7kDb
+GwnHN78eim7zYdXl6T9d2VqbN+lcU27hb7LfiyxjUF3AP8lvq5K0xr+6oU8Vckyec9XWZ4GV2qv
feu7xGJuWMLHT+el/GYo1yq95NqtCYsZOY0jH+vta+BTYQlkGMqiE28c3JW9YzfwJfhUTiMGb9Yj
1Surrjklxpa4X/St//fX5f94TaJlOvKvr8p7sM5x9+//ttyS9+W353C/W7788p/bUT7hjqPThpUv
sZp2+e7tyJhGt2jEqUsP1iY4/OndKScaHFT6OUSthTfETvvTu5NPSMLJgUmL8FhaFI/+4npc4s/+
jqaLj90kZk3OqxrS/o7GAAKH+NAArD+OQAEHKMujgAK083LeOTi2tr8MCTFVOBUERQvdIgTQ95dp
RigLpkAjRYKndR8DiharrB2MBimUJnpKI/RN3CmWaiDyUyKU1TzEqewqnRDXk4EizXoOjFgGzSgP
7QoBJbNdTzEKL64GKNRrI8DJl5Wm99c5MkWLt5ktvul50J0jqSSlm1Dk3XZudQCAKuB5wx9qdaq8
NlPap9momptmQijlojXnwAInMmm3GVyI2u2zvuk8cpWJolchIfZwJE6MsyDr7P4sserhJkFYPYN3
X4lPg107JtCVlNGWIENuPADdxSXT6bR2iVU9FdMcRCYoXx7Pk0dn/jlawF9gaoTldSpF8TZGIi7x
1Nbst0Cy9dFr9CKG6CoV02WPCod2NjEoPlOTdD6fxtiijZCr0JGrmam5u0jvp64dE+9h90cAW4y0
nHSgCj1kY0Uv7vPZniW/xOrqU6TRKHDr0YhuK2imqZvOWbDWiqIO3UDAFMJbIrOhm9RpPqBAk6rY
pKTqtzS0NXQ7TCAiH2+Tg81IgUlcpdagTwXOBKfx/V2S5qJTrWnpys2tc9qKGbybFvXrj1dRDtKC
X8tw2+EHhcqmcuiiNRUBOlh9u8zjixGas3UHQkz1y05vLxChhiML7u0CKf7e49gml/htxEc+w0HI
fv0IjMOWiE1rjv/ef9IwqQLh5JXkWUbUXmWi0U5jVHJcgne16mFoHzmAy5vbOeav6y09SfoVi0vv
4XqdrolUlxPJq3JBix62HYwjOBS0mZQjPcfXlOZgLQszdZkcdUkrDlVg6yoKYgCYAQzeIpY22AG3
j9I0QMynL4MiEZLbxkwlnhigk40WXKgsv4xlDmhVyxLtUsxpZHuiKIfreuBzb7BL7IBna0PsdWNn
dF4Afy32K44PNDG8ylZinMuLSm3T26hwrCsAzb+dlv6qRPwff+ctDaUP7jy87Z/3RlTLP//7msNB
4sRCww5XcMZAJt//f1xzJP2MfrkBHa4sKrHFNvz3NScpxsnyT9vLDWeacFapG37fc5Kqn8CIMLgX
bVO3qCOdv7noDnM3y9YtDhquuuxLPt9hHWilcWJEsTAehF06l9iYtmdOkkt+kZjhnZGJ4RSOfnGv
x1oboqXllLCMYbwQjgjj8tD4PWCh0I2UZl7tvMZ3bseDYMC9iFAmGQAyhpRztJL3gwEnEuWQWOoe
AjkC9NsNZN30VG9qc0jXYOWyI8HnIMz+Wo+vY5GoJXE8HJDDVhiHeQqHB3SN+lWGIC7Q2VY5kpwf
htnXZRRKe5IVxoL2YXYeBRX0oiIaHipQ0atCctC1ayJb2gSRA8oYDx4vSuwO5BQ6QZ3VDp5UN/3N
x+92eXc7wYjSS7GoEcyl+UDqsfQmdvtycZrobYDO3Fai/DxtQQQ8TiQIaCvY/ZepkWHW23l/o4Lw
vm10VIs+Xv7tS7DhkjIYIMtiJIeH0/76km5A0CkVsS06B+fQkgyiV4V9o8md8qk0rMHvjUS90OpW
fALB/dinWCx9/BnefN2Ily5WTnjb2kirH7Ymiw74YJuF3bZRVWwccrX1u+MGmQc3zFLjYpFFDYZE
MCdsyYB3X7SAWlUrkei2tak1Z2qcjihZQr1qEik68kCHkwDWQu+T65NTzKX2xkB6roZRKfVp2k5K
a/ih6JO1ZRoKEHrbOR9AXqN4WUXKo9NJjybjwQ2+Jui7SEX8BWYJghexlplHYBQHDY7Xz0SHabEO
Mk2E1pcMeGcKpFt5neR9M25NTfra071eNUGBPaNxi08pKkWVdqS78faFIxKOx64BXZTp+6uFx86C
qj3rg1ll07ZEoW3V02fzQ3VEJSGPrSO7+M1S9P2ZuQDMIWmi4F522M5SXU1TyYCqsc36HLBlzAhz
BkO5EnqrHnmqJfHZO68stRgU0bPB6RGBlv2lCkDu5A9jv+0l3LiA5EiQbs0GjKth3JWTKa8Ui1EH
xvXa6uNj8t5DgpSA/rKAKVCN3V856fqo0tNGbHOaOadKB5DYbMuMrt90zOngTcDnIXEFQ0bMAaiH
OeD+UgIth9iZVbEN9ODSatNHZQgzV1ix5kat9u3j53qzMVmM+5Mh1WuP59Cr3qpAWQ9D0G9TUaG+
x1ALPHZitafVBGx1jqX8oi/sY+bM76wKEAEVUGIvd8wi8bu7ZZp5TidaMfJ2RuvsG9jT7xjyxBst
VqVTOhKab02S9vPjJ30T6EgwDL5AsnoelmR3f00+BUwWp5a3QxgOHrMOOMJsvtO/XmWx0rJ0nYwC
J+aDTmYxjLiUdcG8RRDPQTmw7VwbS771x6scNg7hCzDkssigyVaYMB4CJfET1obKAImVVPZV3idu
Fcqe3FU3FKaXA5wl7amzDNdJTqNsK+QQ/djpVHSTa4akD2L78cd553AsmQKFCvkYg66Dw1FrEWbG
qBZv7UZDUDN15xK9wLn4zzy1TbJgL2gFxl0HY1XwoOM8TB2k18hX47MRfPJFfGV/HvWVdstLUM/q
7wi4hj8cZMicI7HnvYfcXVzd3z+lYmUOBsHmtnCYzl1agPajI/3gt0uoKiAZNigDTC6vgyUGims5
k5Lui4YO2SabUVHOU+iPSWakf71P2aQcfPJKxVr+tP800pjrepT2zpap+YjEMKR7sy6rI+/sdea8
H7BpvioAH9gZZPCvaMydu0GxkgYJMtnZ2vZQ4kOQld1LOGZF4AWJlZR+UKqocZpwmc7HLMs3yFZE
P+sikzs3VAScobLW9Se5h48OU8iMoJhIevEjNwrUSIpOmXMMISNaJMJO424TGRlgHjSLs9GztW66
0Ct6ME1vvrpjdog7N3rpj71UyqcIuLBXWr0LZFeD/v/TLuP8WKB7G3R4fppbIFsAttKc2X/NBuo7
4ayN1rZoMwAWyCbDrWnH1cfn700aC3QWpAF1AkhZnE8OzgUtK7VR7dbZovikQTpWCuQ/u9JSz1Un
Hs+iWp+6y36U55skSFNMu1DCOOI1bPIg+180GDj8R/ED1RQmOAdVyizZVitiKdwiAO2cCUFbWZXT
9BRsV7FKI7QVP37kty+WgclibAFQkWaQvnyenY1V6nOdo6OQbuUG2UNr1mXPzBkgfbzK2xfLKvz1
JvUl/hOHjUlVQLRNaBxsYfJpIZCkyoA0iIZyOg4w/8KhuQgRuj3TasQsJgQejwSEd9dfylKbeLd0
e/efspkMPWMEk26BO8afqm54kupCvUCv0qKxJzk+3VgIg1opPdaREh45va/QzP0vlcdn2kq3htVB
i+0vL9AYlaLITOCMQ9KRpQ3Xa3NhgfhZCW2q7pMoZFg6Bcllz1zHM+s5O60nRT+yt975rrFj1sB2
YM2jO68gw53vWg0q3agkvgWayPNGxB0uiz2SYh9/1++uQnMXRx2LeHVoYzLOoVPXFjsKh4981WZC
nFdycmw8++4qxFuHW3tp7R3kByAkLATN03RrdpICMyyqfAaR7ZFv7rDLRn5APCDwmjTTlwzv4Ebu
A0TMh0FOtpOU2o2LzeaVZDQK0oqt4fVxfjNH1Uj/FCWyLyUE2qssd/IHMx/l77LDMK8MAgFDMviJ
d8/w05IRy0U9BlyTK83F9FNJJXWjC22GWImpwyqLU+MrzEPFCwYF1MjH38w7p4CHAR+zPM1Sru9v
Q1WEIASCPtnCncV0j/aiJwKaLS3cbzS8VJ25QfktL9TbajjqBnwIcPr1KjEvYlCr8K0dlm7olGVx
Rd29LbLGoPuaL8iYSjlrZKVbpxXm3ZMmkKut0UKrjdH4VA7BdCcCOYbbHET/ibMAkNqBagPqirHx
/rsw6fw4gBSSrZPJ1lkrx+V6jPTiyFlY/paDgw+Bg6HTss7iuba/yuBYAvGDOd7O9ph6QSoiRrRh
fob8x3w2owZ9ZL13XjKDf8CtQHgxd6cTsr+gaWkN27Vpt844PFUWk58yQlwVCfDpbBaa+ah0w+Og
tyBCyzE5U5C1cAXDngutQSPu4+32pitDH2aBkC0gaZqW+uEEIIpzC7esAiUJhMNrVw669pxCKV+F
Thtt2PXtF15csTZDHfAHEl/bKEay9cinOIwUy6fgLmeOTHeGevfgm64lvudUs7qlZWB7fVZ3X0hP
wzNE3vvVKPf4wqFRusH5tcB6O82+db023QeS+lI4yClM3R2G3M6Rhpml7e8M7oKll8EY2aTBQr6x
/HwnFivlaMO1CoZHi9v+Muyr5NFs225kLIYxuttYNmZ1bYPOnjuNk3EV2ln9aNZIgLqYZ5sR+lJa
9qkGvfU1UjoZqQMrM67AumqAWceh1d3czExsqsJBuc/hm3dA1KLyulvUIFxScPlRDR1U8+duLGC7
lorsSpqR3QCqVG5pt+UJ/ZtYv1fbCskyzYAF7DVlWH8N4yz6Dhlbv8dhM9Hcem7RjBWUaZMrVzNg
ZxXd4LthlIqvRd4o28l20E80+hJUhq4FUQKNMYmeVVRoEs+OUueiFGZx1ZRN+H3ItYJbyVDLb9o8
lfelAie2syRNQyI2V79pgx03HgZ4+je07epbfZY75GQKI8TbE9VIEPnspcu406LvlWPluYsElbPV
EIcZ3NpxmnupLSdBJ7ZaNB+iGfhkGVXJk1zkwa/S4L9imPERKm5Zb5ej+Xv9/6dWQktl+q9HGK8I
txfpsv9+YCi0/No/A3vgHQQHB1wrAw2ZA/CHbKOcLEN8Wmm06jXF1EnD/wzsGVYoy2SbXgs8HWep
A/4M7JmMAPEE+kRnEMQba/3FwF5bLvadyA2iCBybQvcBX22KgtdAu3M+yRi7AGnxjFIHcYkpiZ1V
K6RqLZfRuVML43tuGvXnMXK6y0xpRmgTDKg36VRexIZVvMDXgHphddZ0W8y1jcJLrs/PnR1Gl904
IiBmygmyLtj8cFyCqL9WRXOp5Y5+Q0bgPBdBHN+EUzDfSeiJAcoEqXnVThik1XYHsK7VKPU8JZ9Q
cJOGqVh1yCFyyRRgROWemXeGiKHofpsH/1fs6P+2NllgLD/a21cl/lMvTfPc7c7oXn/pz85WT9g3
9Oh1pmrsnWUS8Gdnqyfq64VIBQJWjj/+s7NNGGaMjpcWsMGQjv34Z2ObJ4zq5WVyRy4BuOWveJuv
Devdjc0RAae3EDaAkYKtWpLEnY092GOLfWgq/B4Z04dkqOanKBWbXs/kwsv1UQHLMWq3eW2WL9ha
mTexNCNeryW4L4Vj/2SGqYpOQNpfgJsIz6ZYze5Mxcl+z1P+d6/tUBiZQn64156bDgAUnMX9vcYv
/dlr8smCeOLff+jm/+w15URdShZGRTAZF4bUP3sNNiNzQ4IrZQDZ6U4Q1ZcZMj+y5aVI1KiH/iKI
LiPn/SAKDkuhx89MYxkjLdPq3b2Wtb1cJmVU+FFRi8jF+jI4JSEUvWtO03yfD5F+pvWptRYjFjFR
2I9fzLnVX/BwCp4ryTrtcRApfLVKHMTFhFp/UTRpUzRVeYPjA56RXWujxdg493Gi1Z6F4iIyIijR
i7QqvtZ9K9+XiCW8tEhRh6FVI6GuoVQriqG+SAY1um5zIziPJKx8wDJY6FlOrf7JbkpkOHMHm1Xs
MZUfZt4bj+Rzzc00aIjJzKL9HAKDYJbQIV/kzrHWfU4kxtiuUWU/pwpJG3RJlA6lj0KXtwpCzD+w
jqUBOTpGctuIHAKJVnWZqwpdLz0107TBLQ0U1PBLM8q1NrT2WVYq0woMxvxomujnynZWXpWMyL+i
82u5Dvw3vDDQn133E35uWCfhHFMic/iDEVK4AR21Tnr5pgpG5cEs2uoHzjHdVpPQh0GYWJZPLRWL
CjFXjepnlVVAqUrqMweBIBna9Kyf22jEoaUpejxRojT+vrOTb34FnF2QJ3vsYGuANFh2LcMnRreH
w64inYFJhU7hG2br+NyZ8pk8Sbb/uspfBZH/HygHytK4+NcJ2flz/vzv/+cwjiy/8zuOWOYJg0ea
5uRjrxgQfvT7zrIgMZvMdPi2kCJQuDz+iSP2iUGNuUAQlkbMYuH4H5eWdQICCtwwE2FITRT/fxNI
fvFbd28tZKUg/TGtwFmbq/CQ/IzQdtc79AhQ+ZNRRDVHNX5GR5NiZ+SuQwO6LKrMbWnp3lHJpD0c
y6Ie/BkptcnN5KnuPF0ehObleVthOARlGNnyCP1MxJ9R7gUmh8GWYyYzHTm7g9qaSadWnKHcNfbD
9ABJeQ6Qj6wRbJnaIUU5zAqLFQ6t51EQ5XcoNGuVV3eI4DMastFrRtlHUIShtJR5WSDQO1NrCyuq
GfgA0p+hoW3zhumUXwDkv8wCdIPrDL2ttgpMPqCqBdeceBrQRTroxkYyewdDHKNVqNDk3DmNtFxs
TZt5kUcSOhNxyPxyL69HXXJj/NHwOkc6DacD7vpBVcRLqDgCub46Fw9KYstoWacZhK5ZSc/4vzme
XMWkfAFEqX6zMBeFVYXg4XMPfB9RaTUNsbKFfBWvOqAVyUqZe3mLDhRqWm2cx6fjnDrfrLiuL3BR
MjChBPGOHn2V1brbaQn2hEBRpHvEn2AZxaWZPi5O4ONZkUwKowagqprXanbyWFkIawFio1Xrzqrc
onOsBBC7rU7BnoOaQPrqiGRQ3CAODH0dzoO9arTGei5Rf11Y0HH3qGJf+D0I2J9uiVvltTqW6FYH
kL40PwLn9lWpAe24yFdgnlMxhJwvB8w0HyWuRq81B3sRxoLnB2W0Q8cHi674a6MvbFopN1odlWpH
e8GIQyDdrcmY2Qxxk6zb1ogfBzXQspUZSio+WJNmuiJQ0QSCdw3Nq6EZEXhDEDXROugH/dZsNZFv
kOUcz/VJHztk6XKsQ72d0/5OsCWD3Qu2BtIFoL8W6jqu6kyL9+/hpGxNmb8XlWY1KlYxX6LLwVbX
HdfRkaUOeoxUdDIJCVhrCEdLj+OgAZX1UPQaxlXryqhvJGtO8NsaJc82Gmm1tAiQkoyHy4o/3iiJ
PP6v7sUbH1/q351vf2kD/M4ofxn5nhLpu3gvYVx+4U+gV05M0kJVJ8EjOLNR/oR5/YRuOm06Th0V
+SsU/nfRrQKFf+1VLagmIMNL8P1Tm9gnRKKFjklcptePM/Rf5Itv984y9WYQtWxU/mfZxjulyczU
WxrtyFoVw4ATW4wfzyYGbHSGqqoeYFrllFfWMEgvok27a3QPwmPiDm8OCmbFYA4WtA+25EBU9j+B
mtRp2dRQiDAjBRRIkPD0qFBWahocYV5yoe4fSVaCr4BLOJM+3t/BOTHqRgpyeTRXuaLUPn0zgyQZ
FZqdr/6dg//2jRKIjGUODmRjgX3vP09kZ3Kp9rq+AlEuXzc4kbdeXZZh6yZyJyMkh5nNaV0X0idT
9MaXQZTqMQz28sr2bm74DuwnHpbyFlDT8iJ2vlTHKmqMD1DEmBrsjSuzRZJzCkjRszbfCNMoPE0O
pNOPn5up4ZtllyEHCCPqI77PQ4t5R0WiOZMZNMhFhWQsvccIiSs903C5wd/VWTlCwcCga5QRpzun
xk0mkA08ZJwqLa/DTtIfqlkecbFNM+OygOZPtj2Y9TPjcSd0sxIsqUvloV3UyoxGSZUAxcEHuqDb
7uCJgc1BFMymN01kuVznOFts4LDr97Jd5mITG0K16PJivvIjQUAbsY1KKsZ1oIzBQ6TFySNfVnJn
ZZr+zU7rdFhPpEXdaZ6gAsyA0DHvQkT8v86WMMzbzoiyHHKlyDQk6qY6ObV7yXwKjSnQP2mZE/UP
qT5lG71M5mFtFyneloo5kz3JXT58scYoLlaK0J3qU9Bn6ucQ4abWm2IreZjNGTVYR89wgTNpd8Gt
aHQTXzY16J/NOlG+a6EhIwYJI/OiHGKk48HcmwtBSkZ6g3pFAQmvDNYVUFRkBg2L1+5aCar6bp9g
7+UmdpZhjs2mwEQqkarSx1lbqv2hEz1SgF2nAoZbZmt+h4HcWdHMdr0y81xDDdsy8jW4iEbx9X6C
jZYFvfHJBn98H9KscFwln2fHFfgxXUJep3PcKLH9Pc+EkXpgmJtFVVbRgdkxfZJjBv7oNsxoHpgc
FCyls+pFIqX8PCP/jBo04EsHzkie/0SxET++cBIiRp0/HW6KZvhWJjEuNhA99d5t6NjBZ7UFaqtd
AGVPQmMVtevBWgW4+NxmnRVd4p7hPDbhEL2MTZwvmrGyg+eKPWuPmYYLMz483cYii7vIU/K5i0Ry
dPSQpQwgrYbkTNyq+nnRO7BTLKGpV0I4NqnUrDi3A3SkxjdjYWLlJ0KVERqoDL9ULTycMNlF7Rdd
GIy8bH38JJSorz09F4XiOwj+L9mBFG2rdICykqWZtIr1yulP0UTAWAwztnBlY/vDHBEFrrRwwxgh
8vO+jxp05+daL86FngTzpZOKJPcZ+Dh3seXUZFN4SyZe2abzphWNNHhI6xpohAeFRjO0l2Y8e6LS
BBOOI9k3fZhMHf3ZDElvZte26XVDp9PFL5PvlUUd6yEsKecr8FvoN0KZlLRrFO06KBFIIqKTKDAY
S/SiQ2Irp5U69VP5ZKOq/D3sythw8coMbtGLxcsDpB4SzkYVPtS9xR5PRqV9sZDpunHQOZO9MGuT
2ylWOgBggZw1oKbAcq9tQzK2uiTnXxtVFD8d+N6260AO+trOdvANVx+BzYyjRNhYjQW+oa2e5vJp
pWMqd42j0yTjfCJjQytj7YtJR4ZtEaMWJbM9WRZj6DKU45yQTjk3CLdGna8OhfIlAP6CIkDR49sU
5siF41JSqJ/kLkHw17Q7BdONfur4cy3JqFCqyPe62qJohMEiLo6+OtK9hK3kzE+1ZIIcHrKueEaE
XFClRF2JSnPeCwhUmqRq6xK/TjzaEptOAc6SYMaCvplgghatI5HSzll4DZ8nabHozQd8FexqzDc9
euRIMI84mXowtDN5M1cCb6qOs0N6r9R0UhyliAgDcqwSXAZbPIu+QTk0La1KXskCjyOvszSqAW7t
EEuJpMEoVAyjHJ3rAaNyD6UVzPfG1C6eMblmGs/ujdygjlTovE05X5uThFZcZg/Bd4cZm77muPVP
WSjJ97VkZAEnAliVK7BaSNxGVsfEa5NKCX0K4sb2qIg0C8JnkwIRaQu0t8uks04LHMAavzDBYp2P
KJSYnkgb86Fn7g2CUC5Q/QnMNlWO3GoH02RIRdgHOw5yjiCRwUUepPF2SQTqCwy2pLo3brP2tlQC
4zyBbX6nW7yrj+/Q91aDRYgIDEQmSv+DDGUuYfuYqMeu4qyUbuDnI3o6SvZ60DL9Kkq6l4+Xe8O3
hzxA6xHmIhoGMAhef76TKDQNpgmEEB2/5LC/jewYkYDI6C3hyY0z966RFBqSSREaratEmuTiQcXy
HYmygY2/6hw07f1aN9H86epWv5L7ol1MLrQQOuRQTOOVhjeO6dfYyU8oGIdx94KPaGQdmzcv72U3
4SHvQLARdUQAiEyhFnHG3YRHMe0+7qTQRlEXu21Pb+npY9g4IAUM58oxL8iVBAjLZDG2EIoMbm+a
VclY10Tr/lcC+FcNsP/phCplmWH86+bXLyHAq+emjZ6zbK8wWn7xV2FEX+sEELVBqU/NDyCOTPlX
ZYQmywmNLLqVdLqWOeXeNBISApUPYnnUu0wM/6Mw0k/AQdsUU9RLJJ9gi/+mMNo/ipRqnPuFGGAv
HB8oFgdbalRyjH3kOL9rhIxjQ03sle3Pw4idVSSw3Nh5Pe8UDUsY+WcD/1oNPZgFssIkinbg/gY2
k3CETFHldxb+T2vUxOcQO/bELbXuqlykFRjoxkdC2ztr6gwjFpI04Q1N3f018yTglspFejdM1rXA
7p3ppSABilcyekebWE0vYkf5qwj3+qCMwRbuG+IpoK4PXutg4qxcKll2p84GliidfdYJ5wt3+EUW
m8rq47f6OtvZf6+g5ZFtZcHlvVIM7T8jxXexdNfNO+faIAs3fNzS7PSHLJYMDZXrH3jkuEXx2Ief
leQ66T/Z3bVWnMLfbAKMHUmFkUd9drDhDvw++mGHP+zyQdRf8KGRh7Nu+KnpZ3aCMaXfRessudfb
azO6IJeoieED+qhek29smNh0mYqwcgVAivse74/Ix+D1toxWE/rj5b0+fI5wv42uZ+vJlLi2N7a9
CYw7bsJKvZX1O5tbrgU3VuPHN1a3HYDGNMJ94xQZc/VUCiMfFKun4edypm2sc62Cz5e7pXXtbOdn
M/IRYsLs+Dx+onf4DYfkVLqZje8oW1zFJl7B2FmXN0i9k5G+2DISF58N+7nGGm0aereobtX6W52k
+Apx16ovQ/C1wxYUdWOsq1rtbCgLN4lBtNePwXwbFGSUaxlBNqMfeGLDk6ZHKwEErX2R4otGnJvm
jF8r0t7KhVyd0+FrbxAqV3FqkzyKPGzB1uwFLMebFGcq3D6e6F+a+iaU/Lg8A615ZJvsXx9sSnYJ
YKUFxkUjgvnI/i6pk7AJ85H6bkSwxWP0o2NpOAX+tDiAN/Q013Yba5fFWKNxItX38KmHI5/hTbjh
MCBBppgKlxW80oPDOOHMg2GSqd919jOS8f+XsvNajtvK1vAToQo53CJ1JpvdjLpBiQrIOePpzwfN
uTCbM2J5ymV5LFoANrDXXuEPEXxgZOd0mMCkq3g3/v2J/9vV0A0irNENYRMqHx8Yt4iuR3Jav2S9
9RREJI2G3ldOMUAJb0h5/361T4EGQAfYbpMrrpzXW5m1YDQGocdl53GicWsrU+2qnfFk4E/fjflB
t+KnuQHO9PeL3gzdealcFRI8mDz0JlYs8MdnnIOQais10kdwJRBKthF58hOWqviTU917EtYjkDb1
yWvTcctAlW+5ih7jfHjQR9wc295UdnmXlt4UD66OLP3f7+8Gjcb9Wav2Kgg9CG6rtsnNG49l1FNT
8GDXojoZ/Ya3bSgOVrGYdFqKQ+tcFbdzupX8aYftWBW4Awy4yhN+pXyEtDd6JNZs9dpt4b4nPs7A
B2lf77S9sYEa0CO8UzvWSacsjhx+EOU1/jtpdJnkSExecayzhT0KbnZCeQcO7adwbPflVkNe7a59
D6/RXj4037J96EebwKs92XAKwaaBghpLcNHe/r4afwLxhwPwz2rQxIZnQD56ewCGOMnRREmtq/k0
4u38I6ydREZTwsH1LFIdwLyH8ikDuHPODizEBHdCdKvGry0b3bvmucaQqHbqa3UaD8mv8p3nMCrk
q7/4qv6AOf92nzfdyiYUcV6BcXFNdvgXz/YI1XfX+OWh3ArbgjD6W2JtX9O7xQ8ehlfpvjjOe4yv
sDi9S2UIwk5wwmSYut6RL0jmlbR8/BgTrd7DwIcWTBa5VcQQ7Ziojjk9dRHDKnsEwcxsqKWn7w6m
nXrRaBtb4xDsxrP0MF1mwe5QwsWuo3YZUceRW2MXrdvKcq9Oh0Xz2+Bklec5+C6Wb113oT5UUN54
ze4Cu/TVbbVJHqpTeS+nTnltTslG8P/+fv/QOG7XDQqNssrE0Jv8Q7b5R6VB98vKg2gwr/EzViz3
0m65T47tXX5n2dpWeFGfWzt/ABe6ujSin8pYv0Po1xksX5CcpHPGbzm6KoWD6Hg77Zrx3DToMjkU
mqgH8t9h1dybHlJXi7aJaq+oXGycY9xUkg2CIQG1dOHUqidFTntMDhhYFN84dwzTE6J9XbHp/Oxb
fRX2/c58Sb7pL9JpuMt94czBo6Bw8pCsRjr2SPC49hiIqVdr2EWay37AAU1REX3ATHozLghyeVnq
wQHKIzv5z6jlfwpW/iE0f17FdWTAWgJMujmo5oQcJ+c0uwan4BQ/93tlFz0FTuVmxzpyxMkTRLwv
/Kh19AI+tJ2f9F3vZ4fiEG9q13ood5Mn+9jQ03N4AZ6ancrt31+09Edt4J/3CI9mnXUQ0qAQghq9
ibuVWmJFE9TzQ2Zu4nxTSvsEF4TG19mPYSYT/w9pFdit5eXhLgz3Fe5txoM+PCTFTrT2+nhoqzfV
ejK7fdt6RnjSZoeR7QyMJXbqH5Xph4Pdlfvu93wfBRjs2MpD0dFIsGXJVn+iR2N9D8/Vb1n3+vIp
nF/N5l6aPH6fUjZDIBjBeRhWPW1Rh4lHKflN6cbydSkxr3ZnbJ+TO0Ssm8zFRz0DPB5uO6AaCgss
se0s5T4r94P4ZOSSg4Pdkp6qegPAdo3G7X2MQtZS3HVq7NDVcuXiSVfuLDoZNFf7X9x8TXtR9JKL
iSviO9IEin4F15XgiJs+DMJGn99nckW92BZLC16ssGtD8dKePESz7EzlEbkZtUReqCETTJwA9Vpi
JIKafKJFlNpismwBPdoaJF/MjOmDNcYxny5GdB76U2vGPmrfsfEo406aJ6zWV+J0t8kFw05YnetW
X8cg1OMfD94AGr6+LJF4KVRwwuOU7AJ9Vrw6kFuEmY0vTo5PV9OYraGEB41qRVDdJhdinqh6GafN
JTTNn21D6qakyI+KNdyiqPqKAnOjtYECyIrf08BpreUhJNab0UoXi3oLBDG8Jjp+VD1ewm5cQAHW
1TXP30cJncvY2DFNU45hXbvpGLrqEjZbqzL2TYnx5Bf7bb3gh+3GSlO7kUDQkFPRDvi42sKYqLEY
TeJFMoMXPK80n8QR3Vj9GCqoMkVhsOkUDlUhf7BS4S6ujQdNx9ipCMUHrP2yf1nIkuGR1jABI+sC
VXGLsSc2oU0tyssF/62NutB/ZsJOU7T2EXfF9SoH58USa1+cy2tQ+bgKoFXgLEsr6E5FQOHjKkzA
wQyz7MVLH+MAK6at6AwSbitTxZf39xW/zWbxlSBJIUuBacXCGzeftxBmahSWeX/p6k7ACtrrJgMq
wEKP1ky/oaqkYz6sfnF+kip/ekJGl6imrcYGXPbP0fCPA3Rq5Eppqkq+pLicm06e7CL1p5Vh31fe
LZmjJhgs3Rnh9wIOg4I4brIQFPCoEk+alYLVedPqR7W7BNVzIZ6n6VBM17l6ntv3GkxcNF2j7Dh2
77F+ULsj2TLm6+myNedtUZ/mZVsJtqR6qHBSxLXYT+bOa264DLKcZGfU21QuCX5UeOb90njxskXq
Y6oejJhdfy76E3ZYufgm1gRwVbirl606n1Lhd0nNscia0wKOCATf4OhVX9Gs6a2LUT7XBpXQ1uBG
zHsh9GXlR1Y+a7NXTndwaUZ9yxk3GA+ZuLO0AwKJEtMAIyEfOOoW/ro8dI5wOTOmgV77nsi/CJ4l
vJjJk7zcydGFCtvQ3YBnYhqQCntZ/RX0G234LpV3Bd4o9WNGeat3+0TaRGPlDvMuYa1gL4iNawgQ
Hnq3ygHCmIGraKe59PsfUQnuovguSawprLIodhhcVsh0SEgcY2T6UMwUO9sGlpq2q1BwVnfUz7rx
OPSPET8ap7rTKFe6pZP53Fu+pHiysqVHEQcUzmusbitPSQ6j9q9EPta4tpJisJ+gEwyeZAVk/7OD
WscFVodaoF7weMgo2PXcqSoTc8lSqexZQykolqqv+rafsmm0dRk+MqpeVf/A/99cNVpAN0+FqFwW
/Sewq7xZnHLxRFTazPKQ1r9b4U5MQaFymIYPSrcPlX1QbNCMV+vnLvcJKO30Rn88M075dJLzu1gW
7VR7MCkFtIdZ+hbQDFYxEPR1ksYGnrYX0trB5jA5txgHKwkrO+/r0kfkftjLxhEwk/JEVrecg8DR
rQdr6D0Rv1fF1ULa8L4cuJByWnO/YDNWiftC3E/trxCwkeZ1mVf+DPSNyNphXvowpKe7BWWg8T5K
XlcrRQ2rzDpeZVqPC2aABmyF5tlQ9mg6xM19pvgw2Yv4Cx4u04pPoQPtKgSqEHPHuwj48cd3a7Z1
Fc6FIl9iZZ/Ga0U1HLOddg68zBl/D8BgTzB1mlfET6TeAfaFjXkyY3MSPIjLfipr288pSSfjVEXH
TH1f/89qZB3nz4Hu5IObFfZSucx/SgReydiv81257BPjFBWn+5JeG+wIUH2aqu5UzmZl/jWtnmrK
a2+yBCW/HMtpl0sVKFycwb9Z8fc5wfuaF4Cw0GaOr1HsydNWeK/OUnsyBFcKD+HANOg5mJ+GfsA2
owZI/D1UHxQ0n7T2pC7A9+4rRlLkAaIESA8VwKq5n+fvZn+0SpGCCaJHTx19HNyydoLuIjJ0RSNW
6PeFCQJuwmMcqxcXlZ1IsfPwsdVKL+jfMbl3EwH2aPMoAq5iyQDOXft0K3IMNCeZ4jqhhoddHDp1
ijaB4c7P0rGXT7WykbEEFO/U+NJ8H91QOo+ZUzFoMYVTxuA1rO+14C5IcJcfNlrzUyG2RUivTtsY
YeNgBBXRnFvtWQqhcYeU49V93XnfV9t0rX8vJ+3Yd5iDK/yBE3Ph6T2R3Nz4JcJdq3NMmpfIl0rA
3ACqa9/ofkixY+QBcd1XjHIthYJmw2DE0xtiJtgKQX3Mq30w7zCAR0PYbfv+HCozPLf3KvupKY/A
6wZXmDZauuljcmag5m5ochaQ5vulaT/xMjfFt2f5HR5PtGzywBcxHL4IT73oSj/DxDcpXmpfGT2r
RN3Wa6ZTGm04D4aH7m5aKIH9gV3uctBkm2g3J35gbEoRU+jcq1PsSt3qqUsPtFV9tCpBkqocPICt
d6J7rLLNCH7SKdj17Qk5eoDb+ha1f4/4gDQnEJVv4QELxbv0u3CuIztHGPgyef1u3GJW29739FL1
nUHf5RJ9C4GmC7a4ra/oyw8PSE/WgBJ31SF5UeFZOvNDo7rqS/FFzXcjl7JGZjjdsk5vUgQSrPxh
Tf3j4C/J5fPUKuRLgp+oN8QVo9N6cCgQIxvoYewyAkUipZDZoPS1QmzrrdI6ZDqNnbhGC1OVnlrB
OLZi+sWZ8Sn1pH+I7tYKUPtjCHOTemIim8dC0E+XJMp6B5xq6abFEP/bjJJHX6d6xir5sY5FP0Yv
pYuD2kxm8ZKA97QrrX/GafYMspgiH3qXuJwR0v8iZqKzfBsz6VX+IWyAC0Cm/1Y+AJilICfAZC95
ZscLYAEXEAGNKOboeejXYOgDe1I8XdqCAkiETcR3ujxnxFi68NXO/CXF7jvhp0JjtYQBezCkS5hg
0yq8GXXtTMNdrBEzDnP0q9fPy/hLyl+N9iBm70N/rpNzCWd7+L2YvqnQxXIwDQdxUuMKjJ8CsF7N
IeeU6MLbRu3zDSSRX2ACNDvW5JVkUsk+bnaF4eLpJKPGHTvsmDEm8uLJ6kbZ3qSt7GuOukWQ4dpv
SUQeWo9i0qFf6NK62kj+7NTe4LdeeGc+BN/K38FT+rt6LT3NLQ/MUfg5pkY+sCBveEtf8nfprT5I
O/nb/CDwq3YGdBuLtom0D1UowiUl3h7bRfLT5TII27nYKcZxGh+Kjalsq/x9SH/M+WmSD+LgC8NJ
TO67cSe0mCwz/Yqr7aBdk/oolq+5W9RHNvgCsqLeS+nBookT7rJ4Wyi+lW5AQ3FgF9i9Dw5/Hy7A
Dt5S8ExvM21uPOvod2IzoRIC7Wyyjbf4/e8FAoXu54/HQG9LQWuLpOpTNTJ3jNzNrF8ukeQq9XbS
t0lyVFVfmvzA8kgq+feqvsoAMYKDwOvwYavfrNpdJ/HVY2G89+UdvXhzOXUk1rOtSpsBvFvkrf6+
MQAUTL/tEJXfS/YmvFa5U96h7erQDCUI6tcu8PBfTXJPvg+u86ueOZiplqWtPaivw7P0O7oUzzg2
KQ/hsdpyQ/v6FPkpf4D1Dbf5CQL7MbjvfVTdXXlXPFfftedhU/rAjgTNSa+E+9+w3I3VdcqWdGDb
bg8yihvcRvfGNqts8XvRusZW36HJ30iP+r3uV/voGzbFmWpnXrvrftMJ5OBE1eFNO6Xc2kk5aR6W
K16+STe62/rhEeqQixG733hUMMJ3JHdaNlTiKN/otYjX4Bg8imjxsXY/xZ/yLtwk9HigN+OxfgIk
cqdsh63+E5DJ4JW+/C6/JAfAhtpDQevzsUZS+JU9VVQeLkbIOI7zXqOHikBzsRWZWQ0/K+NhHnaz
co2qZaNNRyvyAdzwe7Fqr4dCYRsX8a14SU/6G4wdRJzCU/5UQwuoaT57/NUEri5scdydJEfq7FZ3
ohQwqDNyuXFrtYdBOJjDqRxFunWv7bzH6sQgvr8PW2MDoqVb6Np7Y7SJFXd4SHESfhp/ar+Gk9wx
xQCq5IymnTOjTD06SMKwbbC7DxGy8HFEaLWN3N2l2Uk0fUN1+eESWVzVjn4BACpqW0+wSnDN2RWx
XtL24EOb5KBIvib5gbKTJN8s99H4gDBGE271/rcak09dFUbEwzauN+A9ygBPs/uR0gQwCApF9abH
qwczmNLtRkKdvfC5BA6NbYaII1MLxndMIr+o/T/3ZHQd3SmZbhMAeuR7bvJbzCty+B35csl7o7eN
kR0e4AtjpwPzjig19l16kZqjLvdnvJtMDWNvgf85uQiUUVDSL07sTx0pbgf0ArYMMpBuBl4fD6xG
aaZyxHbigkxjYc2eqFVMWEvGGpP5xTn1H4HCD40PlItkMoNV4lyhNXDTjYB0rAypVC2Xyc239b6/
m47jM7bWvuWNZ7ZGXNuL5OTRvp8eK8zRZQ/RgfJJPquPc2KbZ7rkCUrfqZPQMcdbqqESRi8Dz3Rg
mhszss0fy9Ms2o72HYFPRbP1DttmsLguvcyWb/ssG17e3WetMw6egYFz5/aJN5VuQ1nW2eI5+b1u
9Pv5rR+2SvIYqnfz4CFIJJ7nc3WQ35ptuMuPnbfsw028sS7pRvC6w3xW3XRDb/WFn7snvD8X38dj
dSf7I3FJuVMRQUjuDD7JwG1xIlzsoNnP8aZLT0t3ntJTrnIfrnqeEoeOr1qv4RAR1HrwBONB4siR
HBVvUs0Zz8LTGhtP4pnbD7+VpOFP4pn5mviq/BaIkdmBPrGBcvgbYEnmMBRExBj9rFx0F8dVB6Sh
vxzJb32UhlzZlf3lN6g7EYeip+LdShyEt7nf9Glk35l2/YuFXkPNdtnrr9Glxcf6sXykFILu+5DV
bNChWE9N66d1hsehSo4AzBYk4/tA0GKUlFJg2P3v0itO9X38Sttkb971e2urX5JfIefzuMdO+FH7
Me/lU/puKTSObeNMU5hfhWmfPEHEkS0AvJTQdicdNHg5GuZNx2x4aIOD2d5B6BT8tNxj2DZPx2l4
6LtzrJ5C1Y8bv8duSnErCRwwQYfw4GbCxmo3loLV6naJN3Hkj6s3PX6yjv6NhrWOa1iCvbijJXwt
dvqCyt2KLBBs3Zu7c9WfZHk7Q4eaL7J6SjGE0p2W5y6OQn/KunsBhGmqnaz4uQrxe7eNL5xn/sue
XTlzcL+w9AFNdjNYMdGAsoKpWy7Lklf3ghIXhyGXwFUPk+rVnTb/6xgB00GSGJGgGAMh/CapTUrk
DUD2pZeAhrLTxahUdk29L8X052wK+ldN4k8dAJo75BwQP6VV9+QWH2cllTL0kZlekjao3GXO3zW5
6M+KkTZomf8QV2IX3gIhOFTPAvhgRFPhZEXBkYqyntPl8Gw5rTALEDbdEEcO0OTOt8L2x99Tp9vX
wMrTDVq76yKCe7J8012vp15MuiSPL9VilYx2ej5TXe9cih1nGeV+9/fL/RF3/Gf0XK+HhSwzyRUG
YfypAv5RW6WVlS8gvuOLGS/jIavn45QEpp+2UYt15/Kj1qmo5kSJvdlcGLREpuHTGi6cUs2aw9BQ
M/I8jS0karDVLaGnrVcZOCf9vzf8/5z8/VGH/XCnCKlJcLtwGpJZG+1mZdpcqIO0UZar/K3nepKd
DXb2KNyrG+0abMx97pUPzEuja7gvfykvhHqGovG3LMXrjH6t3cS+npzV0s9JwAqiiSf1dzkNl9gX
Yh/xOVISLXBlWj9SzPl/7dU7ddhalzw5hNIB0UOtPpDl1ZmTNDaShIrmW/gPLp5mDmgj7hCU6vGm
s3xGnxgFCqpb5yf03lLzQQguI+l+4sU1mtRr1jIf+EcsI+P30psfaiQ2DHsAedDadDIGhRaJE5Mu
kctxHr2g0JOBsTKcOEFX221IAlcY8ldpxAp6uV1i9KwZ6/xxP1RvYkAKEZf2ayZe4Wcfiz5PMfyZ
8KmLOCgrYZJtdu13sOCo3qRkV7l4r0rB78RKyx1DkfPfP83bHYttyaqwhjCpqqCvfesGTCkc6WzZ
4irDlmCKk92r6jhsgviHJPdkrU/zUG6TcfpKKXTNlT4uAtcFEkxwQskKYuHH5KVQKhi5QNuvgyX4
nQSoq5oSjDL0wM5lbByQzWi9vz/qp03Po1or0XiluiFbcdNGEFSpayWlzq9JmQxeYxxgcAYUeWTz
SZ76//pi60aCawb+xmSVPz7fFE5aXGka65rUr3FUkGAr5q9S6p9m9GO++KRuGyT88TQRVvw4CFeO
lZtMUKkVkeZ2OF6DJaXlVrTk2ggPfBHd/xwWN+8MrS1Y4qvEK+ixmw83wQKjlZDUv5onmm60Xu3p
EV/UUbfFhe1P0ueYFL3x1szOGrZqoqeR76xkgqc+3pXFIYkugnVfTYdKg2uxKS3N0TIf0LsMlQQF
7skd6zuleaxaNwtdqd1MgmupW5znOvitwaGTPINC0TqEUM5Ur1m2VuBZGiNqV/pNOcnUeiJV6hw9
dOPH/FF6XhHmuqfETnVH7sXvZ8/pYIulXUeeVDvYOMqD03dOycgwuysVr4u3U36XGP74p4hfQscU
nAHoTe3Xihcam+TQ5Vsx2KTjZjgVm/6LRb6d+vEqV7ycAvgYLBhIvY/fjQqXN4rxokKJfXHgWt0z
47MXC0ezoWtee628j2jn//1b/fPiPr5YKP4r+RO24qoQcnNRVKZHqAe6eGV6k1AGTu6cG5GnaBrY
rqHFA08RaQkN0xYVeLgaZfXVePnzY2MtgYAn4joIPyH09PGxxXAJo1GbimsmqM8ZnHNMe6LASeqi
9rpElt2k/N0b5VcetJ9DAiEYPCZMHKy8ULT7eNm2n9MmHqrmOutNu+/MjQAWT4s0J5eQjfvXq4xE
qQJpUZfBCYIz+3gxoRP7YEQJ7TqP5rUWpW1bwJwv69/ReC6FAtlIqc/wX2WElFXlF4ngf3nHIE8V
DEFBAa4SuDfRr+S8RzN9bq5CIVrMLBZ3KMKT0sPR0uL4NB/HOkkYAoYI9YWvf3/0z8sMswXFW4S4
4RkTej8+uazGVTiYRXNt8/ZQtzJ1jWgRL3oY9Fb7ZZziT/v4NXM12mKrawaQ89tGtjVCDZ1RU7gC
rei2NLLGbjcJS2gjd/CsyFEE9aeaGTCn5lcb6dOphm883bh1CCaDSlHkjw8a8TSGUDEBy/MZkFsj
PkbgoYv+2nfCoWgUdrHMSHpC9c62OBAcEKKmp8Y73QqBYFaZ6EN7841R1a8tc/a/v4Y/6/xhZWjv
mwgPE1j4EtluH28vqTIBMG4oXtDMMJ1wmn9HQ936elm1tox1FThyhkgoA6rc3URk7iii6+ili2WG
XWqu+p3Zlx7qg6lTKRcZ33qvwfrQqZIvbvXTFwNcFTkshL7ZmGTqN3c6FMuoT4VeXa0K/PbSMjGx
qhrpVDn9EdUgyv6+Mp8O0BWTDS2dD1SC2iPfxAGr7RFjDI3yOkO2BFIObgW6afbFHtTWA/Lj+ptI
20E4gXklg8S9ibOj1ihlK2fxtQasFtu5Jb8p0nRpowX96bg86ipotXBeGAKrdXXQof/ZlpApp6nX
7wMxtM5lYKV+sADvmQxtjyv3eFdpsXJIJXoK+vKqmjmj3SbR760IOdoegq8PKdIEyCtEwbsVRsKO
26BbSlNYzqY7q9bodheW6kBZBG0gkqh0qrAX0qC8WHnhJkrHC1gWdVMZYouCPILknTk8LIaHsIl1
AVYwa115NupuvuviL9LTz5UTcn+rwCgEHspY9Y8t3j8qpzZG97lvs+S6dNBLQ5OR8CDWJQ7mUom+
CS2/OOkCCKrpmWD+CPlntDvR+gUF/pTKgadM6vAChd1ZGvoAjWw1Pr6A6hentnzbiV9VCSnrgNOQ
h5kU9x93Vi0XYW+ZRXzVRgGPhnFQ7qWuFLxw6BC9xjE164MSNEFV2AzIgZ52/bZFjtqBMby6hSpI
AhZveZXl+8WKj+hJdbtU7Tdx1rZHVQgPXSDJ279/9J/OXD5BmADoAgPHwEzjJgVX+qIRIm0cVkSX
tVH4KI7M1uxQBLpuWrjhZub0/5y1/1lf/rdrEiCRyIN1CIj05pqjrIHQNYfmIifdjyVrf+VR9pIF
6Q69VA5B5l6CGPl/f07pD9nn475bdcH5gMhxrDWifHw7GBM3sp5106WIXaU46erVsJARwlIIgnOD
YJf0quUneEhdvc91MDtgMyF/B5DM49AZ69qLY5TN4fPMiOrAyYjN1lWo1NoZXEGw2OECFANpnQ74
77uOZkypHBoafnB/5OF+kFMaYtsEudf8ImNyCLqnSrfBfO4y15g9fIjB4gzWc5vVzlA95dL7WHst
47te26mWb0W/gf1mEZ1BfRPQUc/VJ4jU5kuhu2PxqiiHEaKNZIOSas+a6fUzkzAAP4xJdU/vHStJ
7H76LVSXlO54XrvFtEuNk6rfG81TQP9Of0EDAK/V+5Abbi7oGQ2lX4VOM9GJvZsrdzZt4Y2oy8Ar
xrrR8I0VZsof5aUF5AqOc4CQG+krUevPpwDSEmwrWaTtTo52Ey/RdhrnXpeJkAoScBgqKvSP7kJg
teU4fKVjTwz+FJ65HDvB4jRAnPiWgxtreS7GtTpeetUf5YdSt4Plvm15eWLtaK2nIf1kaq+G+d2q
TgEvsQyuUfca9ftWeVPUX5L6axppcVXnsPqVCacoQEDXU9OXBb2BjlnbIRCZwTxJ5tM897aavISD
7CB+ZVuB7seMyfCH7wImGoAq8Ju0x3QX9JcxOpXyJjRfUcmy5+qn3DbOgk/1wBtq+xi1B9S2ERSX
phcr2M8RPpuweUZdgytPX51OytR2uyESPGUsnNkZAdCpY0/rZKQpR2M57dx5AB7BLM1CegDPCbtD
RzcQYW4z/+sRcBaUX5L2MxYqu5DO1utEMdXA+xIA8hd0C8LXusw3A7c+089u+F0ZCtMYiPRXn0HF
2GKMgHDLaZIy4B7etG9QB0Z68Y2dPA+AlTJHNh+a6pKkP1WGx6ls0Q/YmVFmW+GjFT7EzVupX0QQ
M9FrCXZHP9QWlS6EIoBueXJBp8tWrZ1VbvrqDfgUMObJzRTQE3yx/UbQXBNcOp3oemfiEflccuY5
AbKFlkOfhTla/yT/lq5T5DIBl1TAXelRhqmgOgY3HHl99SA8MBUc3pXDhOQDaNxNWThq441EhM5W
gXHQrwG9trpg7tdDUnRT832UnwXLK0OPWVAeucPo9qkXKg6KF3q/MZJtVmwsauNgHwNjHL9ZLS3J
nWzs6tlPGn9c2XgYp07CMfnzr6f5vmsAocOPa6cXMZqZx7315dvEHBcU7hi5xvP4c4FnH3u9uYFc
yIC2kR+tdB9kTiHvw+41RH9w+WYM3xe+TBPyikm6sc6q+8hDeKHiO2Eqam2Q0FZM15wO4OEJhfxV
DMdGuKYgo9IdNdkk7/GsMJVj3ntJdacDFCna93SdJ0922u4K6UHl5oXq5yA9DNk1mK4Jw8ZW8yCL
mM1OXwUj0qciOhXBnSJt5HAT5Xs13GCWkPb7JNvX/VreK8sWdGSx3EvFQZfcQvVz7TKPLxD5lOGp
z/x815f3s7mZVL+KH5sUauBF6s89g//gBXdrZB13GrIw5hEge65t5WJrMSIFBrXXGUiWXzSa1PW0
vzlvDFBw1HiIv5DufcpeS0Qounm4YNIpxGBLswTtj6Kb/VkSr0mSjbul1sd7tUNArUXTupjk2A2s
INpEIl0UlOjoC6eTxUYAMYd5rGQbA/I2hp6DY8gDRih2bw2PZlI8rhIkCF+UXmaIoB9WIFgBWKvL
o2lTTyEdmKES/aHlmEIZPEUY+8XqFAlptLwGLTvAOzE9HRG9ONPBey7lJh2AZn1xBn9KfcmJYByu
deBq3XXr0iFUWptIkZBd5UAcz3o0uDXqDrIaDPYySBzGA2QWM3zHFAXlGjHsN1/cwKd3wg2s/MCV
+7hW3zfNK61Hp2bRtOxK8aYew+pMN2D2q079HbdAB7uu7yH30Bxu5ml00LD8CWmcmVPFh/73W1nf
/oevY70T5KFkxj8YG0o3xca4ZEjtJEN+XTLxLdQWzu6Ziqsk1d3o8p1mEdf/fsXP6el6SR3nESD8
GuXfTQFe5ErWLrJK67MdO9csi9HpUuOHUlnmOUfpN9B7eac3RQ4etg2QsWnum0l+VDgM97U5g+jT
86dQbvjPzLkhBSoGp2tS25J/GROHFuzn6YtV+mNy+3GZYBkgbKeQ9INJu02p4wUVkBnjZGBwfB8D
ciKbYRJlZ0Rcz5XGuPOqbFhsGe8gVweti45seO6AWISMG5HSGHw1tKTNLIr9Bp0sW6vb0kn7UPLD
oNV9rSitjWmsHBiEl7yl7dpNK1X6di5BXUVR/AP3tfY4S/lmnGXxi6dbM5fbh4OSyStBjmwtyPn9
f5Y1czUF+POkVxlShT2a7eMsJtsv3vqnfEZB5fwfF7l560GopTLqZgBpWpFBx2IgqCQ1FTga/qaa
MP4M1IN0PaMVm+mxp7fWa93fF1NW+YkhNn5GxS2N8v1kwg8aByBfTJ0cESiDuyQzOFdQvsEEdylH
1ATsvon8TQgtoRIM33J5u8pXqfznXbw202W6WKayQhZvdnEVm3q0Kvtf9A5gU2lEi7fKUNmWGeLh
VFG06OQFfXjUprW9G4YNtFo0XIpwNL94hX9a+DfvkMmFDlhyHWFQpX58h52lBjNlknDpcVzROmXY
1Oi3e+jr7kpNhqQgV5iug8pTUbORpVm5t+KOJAGehBdqJGFazqQlMb4CMv7XG0NSHOwg211BpOLj
jRXVWCRZ0wiX2poXpwvHi7LUO/KDzCW2Qf4turehD9wp4B3mkXAQ6SM4xgxKahAmpH6E6IqQ2esX
n+OnGpmxC6UxO5n3RjF/U/s1/RAnM9pd1ywwi7uFelZX+k2QmeNhwR9KD6zGrVITnzJ1Eh2Vn3L0
ttIPWIAjCnOYyqPClPT/2DuPbbmRNL+/io72qAME/EKbdLiO5CVZl6zmBocW3psA8EbzHHox/SKr
OXUTNztTrDlaSOqZxXRPFRkZgTCf+RtLL7WbqOtR1iycH6Ufz4dmLnG7gRdx/MH/J/RV/i/zeFDl
9X8tqhIMn799z+HEfH8uqKL+zE9lckwcdLpNqIxTX1U77KegiuYYv3nUWHjW+MwYgqlWwk9/B+c3
m+IXdVmKu5CaFDX3p9Sk/Rsbg2cJbUpSPVqRf19RhRYGisnsfd46cAgKrXS6/R0kuPwZHMJuKtDT
asWyqZBl28mpmzax0DbP1ubxz/P+XOz6+Nf9dQ38ORzSBtRSkFNA4ERd9c+u8tYq8STORL+DE+hs
lFdYD93Gl5+iYh7uFtmBAEy8FJCHHbnxt2qY6/Kmbk3jlhYP94FjqCcgcQcgSiLPb5Iy1N6NVUMS
nxqz9RYAhVBKwjZF15QpB/ZstoGLMt8hB7EsgF4ld8sclXd5LgQF5wIY2NT728Qfge9NhX6LIDvH
GmEymESzDZI3cmaqCcUyI0o8h2P2VsagNpDiGtO3l5fn2M1eL4+DZRFlHaIvouLT5dEwyTLKRS2P
nzefyraonxxyU2PvaLq5FY1H48OZRppac6l94j9ZULA4/HjaYPhMoz6NoeYsKUvgTvCJkaNLy53f
VdFTCisKLH+SdNs+T1qIV+VibPDuyIAkpONQwKoYjb1B7+NbN45pehgw+b2j0THf5k1qN5u+dG4m
vbeLjeuk3r2edPWNnE3toRrRTF7chb/JlULxTugIvTWjOPsjLcH/A6dpr70n6jlerZSyuUYeVQAy
/JPw/GwjLUub1xTOup0+Ld5mHHPwXl5E7RDBKbAPs5HWDwQxWmDQce2NAQnlIdr3caEDoTPEfWlM
0/te6ghKz2yesYPMq2f6By0roqDopvxaTH96oR93PhR7JXQqVP9wTQnNI1fWmcj7HfZ+8PCQxbsZ
J/+PpA2BO1s2LBUDNDE+nUQaCNQfisW3gzxrxyt1dXXCVgtHw0fgdsD/QZp8tcX63F4QjIv63dL3
5t7WMJAsje6ahbO61c4MQyERGBVV3rWkUJo2jZdnKcD4CK/hzqbC4E3IU+aR1W273pxu0Gt19qyb
R8oahXdZl4qtXUHPMfKrSeaKr6FWH0A4eAYAO+gOUbQ+PVh2EZauqCpa5dbcPIgqr28jsxJyS01X
bsJYFm91M8RFuyz6+nMqlrvZsMU99ujlG1f0gTl6uM+m/O0EoGMZvpJICV6TmznNdY4/UuCXQlWN
Qh6yWatMeOobV7QhYmj0c/Ai8JNXi1He9Y7U7wbvTb/0/0w0f+nR/v/BFUBFTxee8PZ7ySN+8n7z
B/56v2lDKxAv4mW0Kl12+k8XG/V+CwtNG77VMVX86/0WOAIotV+bFx7bD5dv+fP9VgJr/F1oRFuI
kPO2/8r7rcLTk+MsCF0JXznSSkB53SefEaMua7dRrElSy85qnL1mjN2NTdv0yp0rTlMk9idj8XPh
hQrkwpjx6SEyqiI2UCtOd43tQ40bRg0BFTILv5s/iQx9C5HlsCEmcZglNYMc23voJVTEvXlChN+O
0m3WN4EclvheZKWFeO3SHeZIo+JbAIIbq5SYtuWVRWdzV3oKnoNtwNbMwZU5MYyK3K8WjAp68+2z
D/7453o9j0vOzIzKEy1owUUBYH2V/Lll5Pj08NLdohn5oSdT2BqIpu6FrQRDNQoOaDI5PCGFfSVJ
e3Ed0wTHzwguKFsMjTn1z5+9Y860jL0flunOoKe6t0eaiIsOueTy/I5Xx2qbEHIhTqICTSLL1f1X
Sd9IBt8nsLPTsd21tl4r/Yphp/slLgwF+PidSD3KngY0xq99mEb/mOvlYyPT2d3izum8d7Xlzp2R
y6mLAgkJO69MwBhe8nbyFxxiDEu2AwzJCpXndBjS+8kz0k9pO7nosXhIYxSVY96bTdbfDoBXPh4n
+Es32f/r8o5KfeBf32Lv/ud/1MOXXJkk/bdvVYFd0tfPSXlyq6m/4OethpkJdQEamvjXs+PVhvgp
gC9IWMgrIG6oRj//wl+3mv8bHUFcGhUwl5aQyT/6eau5yOazuXwU8JVcGw/+Lwjgc1Wu7jXqFkjt
Q9QQdP/Rj1htWLSdRTqbudzbPfHFfTq0OmypnvMCLhZNP5G5yJ96ViejYAm7FFKcC1h7M3RNft8Z
qL3vTC2LqrvOzmf+RV8fg8GY6B8nQ5x8XgYRmaDYKvMbHtpoEtA/Bktc19bwVKb46m1dGabGRvS0
meAWJG15i3cksqm523pPSWlU+VafS8h9Y2/2MwZHnoVknps2xbZ0Z41Y3Om8jMuqQPClHSU9VH9w
Q8wkUzRXA0T7XMguc2aiQNVDHnbSvt4agwcFzCgm9AzapYOsFFbu+N0fFDPB1srp91ZP3OImAzw1
7cjdrPF1ExdDtAvHrm62mh/rX2LfD7+lJfTPjRX3wsL0RPbvuyjPnVeEerW/zXD8fCV9VB/vUqrh
M42yDlmBop2KgmrgItxDJ2UK9zbqaOIaUS9acKdeUrxWfihy1/loMxap1OwbQ8+HwMDU19+Y5dA+
jjb6AbSrlvSzMZWw01yHPw1CrZy6PRDQytiCJMUUBB3PUu6qqR/iT3Ff6m+00NFhrFEE6vBfw/bz
NQ1NSwZdItuPXWGPpKQoSxuQRRKv8W8a5NF/F/6UHRWciwcziUcacclUvArdUf8sXS9942a2+yUr
iToxFJ0zSh/VICG/Ryn4RoSw0ze55fcf6sbPvK1Ze1Ayy8kUzi4ONfPL4k44SnWAbZ8iX0WK0g0n
HXpdOySHpokrY5Nqi5ZsZ6Aqx/p3vRwis7Hdt6nrV9qmI6myg0WrGvPOsuJYAOmW4bitSMkBWNtG
905Lc5JMZBjCV7UNAmJn1a373ctrMJaED+JdP6IggPLYKJybejAF9URrgSztT2FW7MCw5BHJresW
9xW5B0YyWtvSGhezkDuNs9Hvun6iTJ73EUy71Gh62qBj46M41cyxtuNRy2GSZyalTa3xLHrdBeJe
Ud8tfDcNCkOAOq8oDlkyo/0WV93wrjNiWF1d6MqvRiF53R0NaVjgEHE8PpCKNv9IBerqu3iYQuQH
+rimVSpaDwofDZPbweo6sR2IbF2Y/OZo7HoDq8ctuhONv/ParHofyoWWI44Mkb8toop2+Zy7wvvH
QMri7Q2oGmgXTJn2se9aOp+dPWkfgCdKWPqFa3/wpNQ/+qMs0FLLBKYGBgLhKIgXYbs3EoiCpock
vU/5GnX6lLI35E2lWl+04xf80UfgCErTfh5nGnWGkrpvi2r0tzyAoB0IF4z3si++z2HbDrg3KK18
8ip080ecwwJDielziaKrnx819rMYWgYCzTgqSSXCX0c+KKMqbTg2rpLpj4fMhj8VzjDySr+Biqok
/fFthTu5RLMLxEGJ/hc5s90ZRy+A4egLUB09AoqjXwDhim+izdZn+AhwUdOKtloffBrECJhLg/Id
qCZ0OVrKwPVWc23Ij/7RpQCKOBzd5eheIJSRQVPo+tdCmRuUrfI5sKXyPPDAPljKGwAvhEnZIlhp
ikOCKG3jPSriLo3No4eCHtnDR/3orBD12JtuWzFTp8zBAVJSH9m6gC5iCFPI7kctXIhUNxDziKIv
URijWd1nNiRSajnoqo8Z8MdocnSQkJVWRQdr9EV1gB6UpcGzJ/NMHPjy1aGUYEEPJrmjkeKuIlzH
jPplsXu5Dxc4p6FQoJYWve/Lo6zgpUqrCGtqJARsh6xCgHA9DfpEq8cDuv9yPyEq1EOSa2EXAcJy
d8OwpGiK6+3WEWn4SWaxfW8spTfsrH6pr8SeajbPg0Lg01iRQFUEvaFaXqv+QNyZjWwcE7Z4VRh3
3pCCNajT7gndGevr5SmvyzVIBJAHQeg5Sje/aEVQ8/ANZXu+p5SaFNvRmoCIZIbkK/t97RkPbZOD
OIgLAXtn0Plf5OerRN8ff8a/w8RnXprkMM++zQtbpD9VwH+nPIHdo/a917Z/OuJ1z/Pf49/xz1AR
QXBD6XdRlQRX+Kch0l+hIjsHmLIgTrNB8pIb//RKIstlYyscEghO8Nv8qH+GigJDTqradHTZcwDJ
AZD+Qqi4Tt0QFbfRoSB58sijsEk+PUuzNmth3C/UQWXWf5hp0CKoCtfZyVU81ic/xjatP5hG9fnZ
qp25KtaH5zguVX10itEAo0p+Ou4yu6WsNT06sHJiN3ZmC49vapBXKBFYvjzW+lpSY8E74pgCzNPJ
8k/HYimHcRxnnnkvyraEiNGhc8S1a2l9RtUocB/RfKWoCkN6dR10neUWjsEopKvFvu8KSL2hkd1g
fVDewXMoHjSE1YQVtJ0sbi/PUJW2nl9FDAztD3Yhms8INKwZ07YcosXLGXtCy27vxhbYmeVVpRNm
iTYx9i0Kllf6/Gc+IO4EitBAUoyCyWq6ph2mfaUTO8kQCbQQThDLm+KF3tjxFY+rMysLjh+eIDUa
pZaiZv8syff9uG4l5Pa91tXJoyCE3PlLidCE7Wb3uDB8sjP93lvG/CbvUVe6vLQrJr5N3YZOAugJ
ZkmDm3bP6eiO1mWMbWv7ekSjLq7dJcAHEvGkMfZuCmm0O1MsSASUUH2TFG0s0aPuY3iSwizmhLyU
21hP7Ctrcm75TTCm/DL0lnmITn/VYthxV1WmtscXEiWwBkA9VVzUSJOhufLOnVsB5HogsyFmdTQp
OB3LaFKZ5Bb85zHyEQUeQ/tLXHn5p3Js7KdmxAnXdyTyYIidDtmDRuizNYdQUSOn5kCBZkFvITSW
K6dakC2vN73vQ/6lRmhR7F73eO1CrwmyVQtnModk0+bA0id9hnac1D6KxVTQPeTuZuO1OS6Q82s5
x9sCC8jXfmXKOymk9nFwJv7UbKBQ3BGmQdIqawrcAzW40nQxBSmiXdd61kMSaV+KbDK3cRzD/dam
BF0oR0JUpf1lXJnaSudb7TlYE4gDcZqxP2Tfn6545lYx0Qdft43d7GCPy3Dv+inWTl2lEweGVaz/
ANThbLyZQHtnWr1KE+YRBv1EPRNAYjyjHqdBCKnH2v+IW6kz75ooiqGimfM1ENqx+3J6//B46SDn
FR9FIZ5Of+/UkByi1BXulypUrO8UH6iqLOn4E8NDxauMd10eg6L3CpQTFxoBj6kY5IgkW4jqmNGg
+Aozozf5/dQMAKN2GK1KKpWbXviIYE9CG0GKW9H7ulrkY9Lo8ds2jPAz1qrJvU/izH5MJj9/l+Q2
LkvlIUoIDTEY6q0AhyBxR+nXfgfj05u2RjfNSOSSQEiaeE8ZkPWnlFbP197qEQ8Y2mteli/fH4WE
4qFGAh9JwCOE79n9ZY72aEemBdbJTManvJ71oPQa+0pYfH4UTwExiCWonJ9+g3qJ01DzdUiKEYhx
KebvVe14V27Dl+ECU6F0zV0Id4+NejoIiXiyNLYM9/QFobCni/tHK0wkJqISdsSIoMRQS/j3bSmu
PHFnRoYuQzBA+5s3wFO3wbNFTLvexyMezspom2m2iedsG8sMB6gWPaXIfSIPij9oXulemfERwXK6
t9Udw/ZW/H2TXtzpwMjpJ1qcmv7erHQTHfTJCz+YY9t9Fl2akRy2trYrDB1liUQWiALO+nJTTQV0
7iEVkJ0mz60f4kyfvyFU8NDIotsJGtUIRpR5+3sogJuMsWv+vmgRYudOWUJczcriK87BFn5Yfvo4
DVl4JVN7+aT+eXGCnaC1x+Y8ndRUm81c17q/j2sf8Jr0/Pe13bzrsp4L3p2GA/iJ1+Ao4sDXpuxv
LSkHzgEaSevFXn3LjK6Ehi8WYOWsHoIe+uU21MoWMf4a0mvWjG8w8ag29SzDnZZWvLCGnR2AMJqP
pNTzvim9D5kbVpsJb8SdJYAAAx4B6VBZzt7vZLMtWil2tV5/j8iYQZW3n8mewte9yoivxAfq+6/2
B6eBu1qJA0PrWsUH0TQZYzy67r6JhPtu4TrZhJaf3MdFjzzSLMHYQlLxb5M+tHa53fi3U9FWj2Hb
RR/+xk9RqkFwWjHgfoESm0oM4JOs4oy0iGDU+tB+HgfIiGCfulsPreI3gNiAoFsRxbMOPcRsdh8M
s+3fXfkh4syaEAJDsLWVjPV6e/l8zVx2MT+kUbID4paygH5LezB5IELrYaighpCb0cPcadaNWXd+
YKTwq+oE5dzLv+XMTke2m5sKUyDiJW91LcamCAuNwG4PJNN8AlThvXI4qRS5S4wJLFjWboQbDhDq
e83tmitiRmcuZciP6A7wnqPmvU6vqibsqWkz+uSH6Nt3vncwC6v9cw/+Oy9/lpc7nKt/3b7ZHVs2
5OTP03D1R342bEiaLfoyPohswNbHrsxfbWhI4HwfDi92VYAr/zMLN+zfqLnQSAFR5BL7Wpz9nw0b
+zcQXy7iM3QdCUBJYH8hCz8D7CJB9R00r1RKDx//9D42cBaK+wQHX9EX+mHBR3075RYAslDLUQou
BiwqN24dz93GyqlwKvWMbmcbIUZ0WYELgex173tWpne4XRIv5X79aID0D4bOceCwFKL8ISqNOq2f
1VNN6Zc+zE74oHuGAo3GxNFm9EPTiMzRk8ND6o3zx7oSldjH1lh8cAZDPJVNMQRDlS13Ph5z9yHG
iphb1C3Kz40j7P0UL69ro2+Gw/FT/nt7P9ve6g3819t7O3yhvvK97LmGbr/9j/+u/u2f9SXrN8qh
1G4QNvFgvD8DSHrWb0pqgeyQrc2eUhztn/Ul8zdSaaBUABj5/5PG/7Wz/d8oSpFzANYg4vk1fOT6
/kPkFTwO2HCDTiQFktW+rhosoLq+H4Ou8+YDQETEMuKrpZd1MqxGgeNgmYroQC1iFaLVGkaf0snH
QKsR2pkaNAGFgapOohG2PVv3/4261Xoo9fI9D0NTKP+uUYwBv+ir3Rv+LvRCaxu1mX5FiXb9cDES
sjUUVpSLpQIzn47keTK3AFkOKA9qCJRUtvZQjCA84UzHdTD6fg3QTu8OXF7dP6Tfmuyg/9xhZ2Z6
5tMR7tKTBulmmDiznI5vgKXyc00OAXwNVFc0P4V+ala7y6Oc+XS2qo06rhLl0NdCOV0dd0aY4exj
1Jp2v6TgS6OCe6/t52uKYecmpCo4wGcBFxH0riYkC09bKC8G3TQik2+GeCjH6MhdntCZUajYshkV
sAg02movluZQRyg39oHQQ5/uaO++B918zd7t3CjgXQAM0G/RqYudzmVwZZLktdUH6Nlb9+TeOBD7
3XQldlrnXGxBvgvFU+4H8tY1OqrqhScrCX4vEmV72xhWv6kbHUpfn7t3ETCt7eDG/q5I9GssonPz
w0ZT2WWqCvFa0khPNbeAOtAHwzAPW62y6r1MnPmXDzO2E0IhhsFd0Ela7Qh30aukKUQdlCG1CTx+
tAdjShycMZf2F+t1OkE5fQALlAdxiC5WQ4W+PesdL2/QGIV7t4jBvQXR075uXLu8vbwDXx4psOFI
n/AeKImbdY7el2NsLUVSs8VpiZUdXdQK4eeDhjvslQ3y8jOdDsWz9Pw2NJtptvoiZ6i+M28qyCf3
WKVcm9C1UVY30YjTXl23WhUUPFcYLFrGq6RCw+RvLJuh26haUeullnU6F4y454IKGXOhYXxjx4Le
mmYjQ60Xye7yUGcn9NdQ65topOMSdhETCmfXuwVevwROIr5fHuTsNng2yOoicgazoVYGS7lOCy+I
wwF1X6kZu64br0maqM/8PAVWm1uVnJBW47iinHG6dBA4wjnUvSpIQSoHwMjtm0THyyLxiq/chvmV
L3V2+UBScS8ggQOn7XS4ONKWtPfcKsjdRDtofVwi8Ope4+i/HEVJYoEyIICy1B10Okozam5ZFG6J
J2n/YZjgjNa+JQ+/+JGUXTrvBe03hSZ7kR+iN5WEvZ4HyJyMW8eI+29m3DeHsG4BuFwe68WEjmP5
qj5ArvOiOsBrFeJSzlj16EyfKZ5iquPbyVWFL3UcT3YD4whgbijcgHilDHG6cBV8uiIue1xqvCx+
reGF+VDOndzLzC4elrYc3hhOPL3STNk8NHkm3mR0vT8OAKfQhNeQjO3MeME+Ej954ELpPS9A9740
5/pKbv5i16rfyaI7aPBA9FsLcoViSOykT/JgiAb/U9uH9mvDqZpAizAN0dPxl+MPOsDUZdhK1CMg
Hq0uGEskY9lFbh4IQ/sw69iv5Lp7jcp65iPzlJGXoqzG/xyJBc/i0wx2G90wSIJZmLcAYNAGDu1x
uLJ0x+dq9Y3Vkwm/Sjk4EMCcfuO8GVBpGzQkI/lMn+s8NmdUwc1SbEoLmn/dpfW4pRKsb8sFdp9p
xn7QUA/8nZtcwIzqarjRkXiQc4ORm8lCYAQwYmdSjN0CPAmAiqwrmjj6NNZvf/UcCOAaaAtSZCL0
XEc1wpyXikcEJeYcrZFi6KubVpu9Kyf7RewEGhqgm1JJhIROZna6QuCu9MFrhiwI2zoEDJwaCInQ
oZ1HB7/gsW0fQjl/d5e4f395eitKJuAQNTLKIpx03VEQ0NORzdotNc/p08CN43TaTFNqvreX2f5c
1e2cbOXguuMGsMn0dk71rNo19dygsdVlEYLPns+xC/vO/5RNXvMpih2gWZnd6VF85Tp6efz+ydoD
F08Cui7MDXZhyClKsmBxcnMn8/STHWMLWvbFvEWWargy3LnvAUpcVZx1VbNRB+fZwcj9qPJbfUmD
bICzU5R2v7dV6rF1MOMInKy2Pg1Z5gT17JRPl7/IyzMp1EYgFCNWp5O9fq9Em85dPKTBFDoVJKre
2UKLyILLoxyP9umZZMNBlSCSRZKO+/d0hmVSOTJp8zRo0rZFDlc35o0z4pLYdZN15yateQftNn7C
1Q39+iWybmUzUpMey366pcTt/+ozjTcTYAt4keifUgRYPaBJtRgGLahEycriwSo1uW1BD1/5rmcW
16TAC6uCwp7F1j+ddQt0cBlyOwmGWJv2kSjqvZFiW3B5ca+NsvqERhLOQ81zEcgZcAc1fmcjSlTl
L49y7uhycj1qJTgycoGrmO7ZJoWm33gDOjLBPBZvPDAVmERFbbFBJrLBfc1thm5bNzPcz1pzkt9z
EB5biypdfPBSR79NfKcq+Y+++IYGlfmjntzkGhX93EqgJkddSaksgl86/YmIjWhQHLw4SAc53xSL
tzxaOTrIl1fiRfDK3lFdPrIlcnWW43SUrFmAGCdKdT0r5J3to5qj+WjGELlfQwe9DFdA6yjhcjAe
6nJYDRXLvBOZ18cB1ZUfU+q+QQcu3eS9+1TX4SH1xJfLU1sphKn72YS0jL2QmqOF4uDp3GLPGJd2
QmJC65ssKIYEAmUSQilsSOHfGMYiA611+vspRTt2sfFhqyszfuRT2h8v/5SXq6xaIyA7EOugg7Xu
qRqi0mc4rTERYb787kAc3sUenUkzcYorl8HL2/50qNXlVC1mH6eorAeCsPrg+kV2YxvDDArWxxRl
aKz/4njqOXh2kgyrG/UmZDxYBplSnTS/JVk2bUFvIVrji2tqES+qdVxCQsV2jupr4hR6Ol5KrNP7
ehUHZhwaN02mW3gsuUlEZ3MejVd0N7OtdOtyF6Jo+I88DY0fl7/luW3FEiNRyFsDls9e72Mz05rO
YB9HjWjetnKoPiADBCg8DBFt4yvvG7fIg3y2sjs/akI0m2I8aOrxV8sPrASIRfgtx/rUGtkXT5Xr
R3kbB+iTUcfj2G2HEX33CBny3eU5n9u/1L/UkaJQSsHtdNHDaWyNqIrioG3tbLvMSNRn8+xtc9Qw
NpeHOrd/ARmh34+yDaISq9Xtq3TyhtyNApAn8Z0ZT3JftABe0jnRNnOcp4fL4728Zim5Kv0gGIiG
wYtwOrVsbDWaLGYUZEtcIec6Gj/ocJdXqlIv7z5GIWagygzYFBjf6SjNlNZ91+hRoFfh+BHJVgBE
EXY5wh3j7URehh09+mJ/Y2rsUIIDKINUMU8HpUuuE2riw5Cbeo1F9SDfxoYpr1wAZ8IhE5lV8AUU
3Yhm17gNTfOmKddS+E25VbzNlmz+GnEtYJNphq+FbNy7bkZ42ipFTX0sxXcV0v8jbC+gSBUa6pcn
fVRaOo3O+DmEdUgTUKWiMnc667hZuEBS2PEUI6s3GRHchxJxGV7QDi5KmpnvdK+0IQbOZvO9SjFJ
1YvZusnCNH1VY2Fwa5ZZfO3tO7fLlM8QLyxYDOqtpz+q0A0kRLUmCtraN7/rOlJLhTPKa9LXLxD7
PHmojKM1Dp1dFQdW48zSnDunj6NgYD98qUTt7xGNqe+xqrDv68Gpbme/jW8x3wBmiabE22Wap2uR
4vlfAVkPZAJgtWM39/mbwF7wh9DVtIM5p8sfpWytbVqVw66PcfppBmSKq8lH/31JsUBPQPkViV/9
cXkfnFlxSg4gHSiMgAhYJ86jy5VVW552KHQ3e6uhOwS5LmuvbP4ztxUNPK5WBGKZ7FrySR272Cml
doiW/oPWTzhFxsWhbGxk2nT/SsJ5bjCOF/hQMk/Exlbn2UxqgK5jrx2mNBsOpKQuUNncfrTz0rvn
1s/e/foScutbAIGR3UaJ4XTTxn7q2UM+MDnTX3bSQE9IS9xrjlfnPhR3I99IreELHdehlAROQ4vv
4IAUfO2kxIIhWMvLczlzAYNdJf0FncL5cFdVApoc8dI2jDK2dvoYzV4BfkmdfR2j76Fq5H1bdckV
DQt1q6+uopNBV4lZlM/t0C9kL7AXrVd9Lfv7pp/9YOwq64tryvCmQwQkCGvEVy9P98yigsSBuqBU
LcC2rkpgWalRzwFKi81ObAX6yK2/jBjRXR7lTFjAZgTWzyz5gqb6589iPwxPYMa0E07TqIdvpxZj
BbvyBap3xq9CO7nYeMeUyh9Jt7rbT4caw9bIZdz6B4h73pMnm+W+rTF5vDyhlZj6MWUgrARHRbGN
1HDd0hEg7VskWwB6t3jQTk4VF3sjRDu1TCb9q2nIEsyInnxDWCZftpM9Rl8razBei0XPMATPxt3M
m/vYDaYGv2NxWyXJiFsc/MoaQ2Pb283DIK/4T71QDWFxALOgCQa8RmVyq8XRSWpCN0z8g53l9WsL
RFgYLMDNPPSOi6EoblJtiGdsB/UZ3O5igVPR0cLLtCp7JzI7fIxnF9fc3tCXdpPzyVHvsSoTXVkZ
DdHj5TU+s2lU6AyEmeeZmHK1NZvMHxxMEZT5V2ns/Rqv41lq+d5t0R78Lw21bjvq0o+ctp/wQe2S
6Q3PRHcrxCRfNdMSXvkGV2a1bmLMowxDt+q9A7i37vcya/Ubl97JQxMP17yGzg6Frw88FPAKwEpP
jwK4oCj16Q4fBh1S586s03jYZmbrvwu9wtlfXsIzF4lH0MqX4nomrlptLY2KzzjN2PH1do8fTOwt
e1/ifPl3RoGP76g3G+rD6ZRyhp/Tlj1B5R7kVNlp+JWWxfbyKOfiEibz1zCrrZd59qJPeQM0cGya
D5AmaHuHmvVg1PqPtAediLQOusJtYm/1wSmGjeN01zyEzi4oMSAodXUvr+MSicZ9aOkd278tcIS2
EUaGTHsNjHl2FCDUDogPyNdrjPqy+JmRZLgselB8A/4bqshlEV2Jfs6PQr0VpXwcENbC794MqwAl
EO9AkfxHPDXRAazneKUFcna7k2irDgiJ2lGL7Nkjg8SryjfZ7khKWK9j5GY/SMjeQVeH10pu14Za
vdcVVqBt5HCIUf8o7gE4+kFvyWWbTigvXN6L54YCp6AeT1InztbpjhfOCE1Zk95h1KPqZu7T7m6a
UbL3Ze/+jSOsnERpHROpoodzOlRH043aJke4guJEBFe1e6IOceUInwmwAH06aOUpvTPqXKejhGXX
49+d8pnkaN81c5Lc5aDVbvCkMzeJ8HC8K+P64+VVPDsoET6wJuRW0SI4HXQcDK0cM8c9pKOs96oD
tvdDS95Xfb+8oWzc02owkytX/Zkw3EMhFNQeRmfA3VeXVd367ujN7Po6zZzXhZTmQXhajZL84L5y
YzP/9VjOpz2uZA9Bp8FwXU0yQ01Y7znLfdWWuyHpq51dyebXvx91cLhOoAcBF6zPsoVa76yPjGLo
2biXke6hieTkO6Nuym2LHtJT4w/XHuhztQP6NVSebeoUPqt5Ore0Kup2ZKUPBAwpWHlNdG9FlJTV
wRlKRBRy7kirNsvHqKuxgUYQYUQE37DuyywStxpxy5VlOHMuAZMBYweVSey8vjhNfbDmGYLRwa/C
ZIfYI8LIeohNuu//ne8KXRYlZFB/OBOI07lbgDTbDHlF7Jbb5O0o7RjF+dG7EtKeuaOp2xGbKzUl
pV9+Ooqj4Q/dcQEdekyM9lhkFrtk6OIrT+vZUcCvqSIhJcl1EzZCsiENU0ap4W2gMzx8XtqxDC6f
9nODQIW1lFAf5K71t8kQS8FLxXAPSZcue3POsYO0rV+GWqmPAXtZoV5UDr1aMM9fRJLn0j2Yfttu
UXDwNtKLr7mHnttnoFGUiBf2y/StTz+LaWh568QdAjbd7N1ILTLuQi0u3oKov6ZBeW4ockDAQap7
xxE/HWqBMWbCyHQPrYu3iBMpOWOykEMZ69aVL3RuKKTmsNGm5Yzq6+oRyGIDPfYpcg8gFrCKzXHV
qzEx2kUajgqXN8O5MjxtJKI5up7gbNaFYsNIYRAA8zgYrX2bZLAbwd3jyhD/4eJnh76m+1T63rBt
Sp07oxOfZN98ufwbzk4XlAkbxQI/uQ76Q5mEWUYvkNtrKA8VZqbbIrPKfdv4cnd5KBWarkoJKgbC
SBCtK2xhVy+dPXl9Vuizc+hqod1HaFHv6kjE2yo0jFd2IsrNJLHVa/t4fOs1XfQ33iDeVyjopN+E
6Kt7OvL7TOPoOVDPlRu0VfbbkbvyyuX78ptC6qdYrR4CFwLnmo5baX45J2PjHLQKORhZJmG56egG
fNOMRtzbC2o1dRc6e6wyqqdBWuMhKYfu0UoXPIYvL/iLy4afwqUJVAb0Es079c+fhZ1LY4gpw6Lr
0Ht6cW85SX7njPrHy4O84DyipYywsUedkvSd12b1WWU9aUh2htbBctAQ3i/NYDQb2SoJIH0cpoNX
GvO30EQO967RNeSGa1fGr2d/gXvsmnHeIk+TGNOux91sCkZMssZgtLvyRyVRlNr4k8ur2ob1eK8P
eZNt5Gxk4/upFfoTHKww2Y+IUGAsjqgrXGtQKldeH3VZPt+2+L3RElBPvCLKAQU6XcUILfXaa8Yx
cL2metWRLWzL0sNSeJKLflOPhBV6KrTvl5d1fS6Po1IkUpwhgHZrmGRtR1khDMgQTtt0+zTDd9RB
1AgPte6a/6y6p1cT5BbiMaKqf3w2TicI4yK0Pd46sCCFfxgtET+iBelup0hoj3Ft6QesC7zP/eJl
V2gL66WlKkrMBA0cdDF3zxr9hxVcjA/3gtg8IcsP6rLfFr2ud0UbNTeZ40U309JNn39tYY9jUnkm
RFQDu6sEOnZRkhNIfAQINYndEk0p7lGINQCvm6/c72rnP19YKnAWLC265QZgV7jWpwtre6kWmaXT
BCHP6CE3mNpQ6Zx/EI8bzSn9K8u5vmDVeJTyj2qntFXXnskiqeZiHIcmmEqzC6pJLLdjlDbTZsCz
ZW/EEjFkrvrbiXf7nhZ7fM1ubn3hHH8AiaDgtuFKWFc4Gz/NvdDJm2DuOzdDZtlIN4U+obN3+Ru+
3De8HjQmcIhTsLk1HMwb4Mdx89aB7yVY5dalGL9OzqgoBxVaH54xmLsCHGlwedj1mVTTY7uCYKZY
QFlDnH5PC1tBy6ElgxFN/r84O5PmOJEuXP+hSwTzsIWqQpJlWbJlu+0N4RESSGZI4NffB8dduFBd
VfhbdC/c0c7KgZMnz3mHr6Xv51HXtM+r4V2Th7mwjpSLIFxRIqM6tt9Iq/GV1hpLHc+k1LeydREh
T7XlSunjwnQ2k4+NQ8iTDArA+XTQDtTdZurqGLkq9VlZiXZL7l0dMDIorr1JXs4IWhnyFMwHGgXo
tt1YRtEFCTpycaahTGF7vRFSjCkPr2/Qyw8OzB6aNrw4yC9e8Gn0etEFRQQZt+mYHwJjsCNK8rGy
DRzJtKS78n1fmhQvHyp+vPvI5XfnYc67BrlDUcXaJlcHaAjVoGK+BgW+MCkerg6RCkEB8OX7bTKK
fJWZg4OYW3xGxteKkBK4wWgCh2vNnK4s4YU5scnQV/G22zLgXfoLqdBzyMzquJv19cka6uWkAv1f
YbXbA8va0K6b6ikV/+1X/JWZ2InmTEZr1HHblPa9KrE8RDGhvbI/Lw84o1ARwNQDwhgx+HwUuK9L
h1UsVINVT04woCjTG5Mdz9Lqr0SkS8tGkxEAGi8hxOx2E8p1xP0LTa9jTJvHUAf/R59+XE+vn+9L
o3C6AbCgdr0p2p1PSKOQ7ZRzCU1DKSMym3WAcICnzeujXDpwKMtiI0WaHABSOh8lmGuiQBNUscIE
+D9oxMZxXAL3WARTEXVem1xJsC7N6g8vjVuD+vwei1qOhixac8WzPKdr5XsIsmL+8j98rBwEsB2c
acqIf9LYv47cPDbKrBS2djXYomPVl+D23fqaAsiFI0dDCMIERAEu473OEJokaWcIq44zNckbHhny
uLJsAE4xvnh9m160AviIeDjCAqf+uJmT7GJqUw5Cajm3BBXaIfRzH5Cy9Zle7XdUOn/LcnqTjdWH
egneNKK70ha+sGfb1bHJKaGUQEfz/IyoLikVxYU6Rp12iXJjakCcVtemeGk1qYTBRuZxjDHrLsCa
hMU+sWtGqXsAwQMBNu/LJ+F318Ley9SJ4r+zsUtJ8IFd70YKsL3TIEPUMVzN7JS0oxP6/R8XoD5/
wDTBjGrwHTfAPtP3bWn3V67iS8tJT59uByTNTbHyfDmh9HpNO4o69upgQQjWdNCDE8OVE3Phw95k
7ahxg/gGUrKbJImG1J0JllI2OP1jvmqAvMVqt7xkCnR5qgLTvdfP6MtEzaclCYsImTvC/L6iXhiy
0ibicFz2S/uG9yGvv7S233ZGvmZIoI5mCMCg/X8aF/9fN9+Ln0ZA8CLso0AEbna3nnPaV2gVEsLm
lebUKLSPaVcVd35n2j/m2hbhOGbW4yCq7s4kU/yEOvG1huCFuSN9tMFBSBbpP2678VfAETZ6byN2
8rExBNpdPuflW1un5t3jSh3VuTm9BRHwrxgDYgIYve12QHCC8L2LCRDeh07hoBh3IMduliJD81ZL
h38/rg45/kZO4lPhPtpNjWjtO9KUsY4b0NOaNcNBo7JwfP3wbPfM+fMJKUsaqdtZ3fZx93zKPK/C
Lk/JOEFG+V29NuY7+KrVAdfY7JA0cC7zNtNQDEeT+/WRL8QdPCN4W3CAeBfvsaKDHM3c6loZy8Zs
Q52HUlighIZjua6uvNleYP22HaPgjEsFUmhs2m6W/CngIdXIWHPdH0ZT3Tva8HYQwQGrtEfkAW9c
JQMyCh/r1fZQaPmxtdKbrqk/vz7nCyGIsjQ58+bAsQmNnu+pWbVpNXBpwaLuiIASz8WhKNYrJ+fC
ykI35rW/vaSAP+9CUOFgoWGkaxlryu1uEkUkrdT0WdPkcmUPLwQ7FpRXx4Zzpgi+W9dhKTUk0QEx
z5Uhwt4b/QMolnAR80lW/9wSZxc3Ih2HlQSDPGa3ehZmUuPQeEUsukY/lG3VfbEntT68vkcXQsr2
iIK4wqUbUAg/3yPppUpYRlHEWPXNX7PZ7I/Lik1xPefBXdlOxl0+pbgavz7qS01HJsfMfKATfIok
HOfDZmuwSdxbeQwktVahNhZlLGHs4B/rDnGep4g4y8V8Wg1pYK6x0nLWuvKkUEmMNMcvo7RZrdhJ
Wu9KFvKi98ayc5vR891e3lur4/yXLVrJpZ2RX9UW7su5lnhhkSEzDnTn3rfzhyQRqJrqKVpW8j6v
1IPcjMlyZ/75+hJd+HjAfFAnJMEkcd5jrvKusienhZ+muYNxN/ZBe8JJe7oSEC+OAvCW1h5ngOv0
fLaUGufRqbQ8tlvVg4h2u7tkcH68PpULXyiExm2rQUNvYjHng/RV6Tf24uZxAtruMGfZGgU9HKkx
GK+MdOELpaXDQaZLycezB10jjmf62HXmMU4TRYQYqX/beym7R/K/fl7T4tp78EVtnuMCXcoAgrEh
Cpnlfm6qKCcB681fRXrnWHNV47ugCfTlUydugrk8INbZHfrSD8J5WbI33VIjCu8KeeXkXtpKVHM2
PjH2HhTLzn/JlizNRiKRr9enDiVMqUUa4MorkP1Le0ll3gf9SuMdrM75KL6H8lNW6znMW7TcRznh
NQ6i5rDYlX4lNL2c0J8CLpUDzBIpQe4CoL5kNoYNUsZwsLRbO5m/98rWb6+cze2Be54SMIoHy56L
meb2fkJVm1jBWGUybioUPiK1NKJ9ssnlliM8s6SPKlUPybHIZh9h0Knp25Ar1Xy3IerByGJ08J3y
bzlFPchxk5oQDbFDZs/dk94XeF4UWd18d2ov/VlkUIrB+stkeLO6/bggI+yObiSB2/+cB0s8Kzw8
bpdaLsdJN7t3Ra46K9QMq7dPNDUq7Hm9BT09S5RTfaMRAT/pQ6/quHdwKmbg4LAkhvW1tQCcoEhg
yWPjtvo3kajyl7bY+nLwBoWIrN8FGI202mIch3JMbmzNWduj2dRyDafCA71p2rhp21XniSsB50Ie
zXrz9CIUbFDcfaF10ds8H0wLhnjerJ+nLnC/4E+oRb6hdU8NHlVvDexDsG3szDuv0hOkjIt/bciS
yfIbqBsC3SOZ3r8heIKW5pI7XDku0uOzibfy3GDiN9jetefKpUO8HSwaWgyIcd/59zKqYtT7ANUD
s3WzY70kxYE3+L8/9gIKyfTNETeABLYXgQway8F6oyvjrEisGwez3YcSat2Vb//SXMgnodVuikw0
6c/nYqcFS7oqSFxN/axP8CkSxA2vZK8vAwzCMX8NsluwzFxQ010YpBB4hPS5X8SNcLOI3vk1ktPF
oXhI0jGiuvuCf1il61h73VTGU6r3EMTa5JQAWEUEeBmuzOrlxcSsQOv8qenSpNiFzRW0zqK7JRvU
NdVd3wyYJmc1StXl2DVZWGJEfSXFepnYMSJ3OgWd7Um1Tx/zpBNBlzOi0/bWW4+qf+QsCsMWv8a7
BXGW05Rb/16rYtDNdYqCJXCXfVpXFDm1zCArY3cS6m6qLUE/VjRcwnjXvB64LxxGCCYceN5zdIj3
Qlf+rKa1qoIiXoRUb0tput+K1sO56d+HQacIDhfjbF4I52fe6yX4wM5iGMdUD2Zf91+GKv1nAX2E
HHF+d2iwbY4eezgSBjXk/1BJYlRIU0TeW+O2FboxR9CqjbdqEu5h6jz/CmTvwhGhw85lzqMJYP8+
94cVObpLuxRxCjvt1NpWGxnDnD+4SaGf6tTOP7mbjen/sKAuO0ZFcytr7grOqKSaW2GqiIfGmG5E
MCRh64l/FSgjwmMFSPuXfHNjeuyiCEtpG309FLFa2/R+bpJShrUz1Vci4vbZ7pKHs2G2Q/pXQWYZ
MteeEd/DE93Pb13yXC+cB/kDXZniFIjejcs8gOiwyMy/s1DgvXI6L+ygxU2KTg6JH5ifrd7x1/h9
ZS5J1iZ5vFb28DAh8hXNdope+TRurhZ2d6tJeVXn13w5a07pdn+TZW7ieeejClzF8qZt0bJwJtEe
uWiCB4Ht1SlLeuu38v3ux9Tp3hvSqik09Xy+yTTNjF1Yjm91eVVM+kIYpwkIOAaPKrLxPfJfEjvN
WWvyGGq7iuBclsdqMfBAyqzsSrZ4IeigSbgpm3B4gejuooH0k8VEELWIySqGMM/a4ljl47Uc6dKE
kJundkxCykNm++9/7aot9E5PYF7GSZHB6F6xDqr03H9rOepaJ/DihLaGLfkvj5f908yr9cRo8dKI
szb4mrp+daeL7Brh69IpBRgBoZg7EKzW7mMc5wzSi2/mseXjEpbP7XxsqiW9t7NFi7LUdW+BfF57
mV2aGVViMi7K8HSit0P81yLmiazHgGVDXCBRITaF6v2M1fjH16PZhXuddiCX7J8iKdZTu1E4EbYp
eXB6jlDvcEvuHqs8Qd9krIIhGhLrmvHGpWmhao0EBvkedczdCcyXthmmtKNwYtR+7Gh2f9IW/Zoy
4aUsnZck4mYsHWjcffWh1HQ52cWUx0E5qTs9U/Otkoa4t5qxeExTKNskMuUtiHLxre9X55Rmcv1n
jxdwYJgMgfLe1DhAZ5wvbp/3oJ3XlDjjr/anQMO6rdURruiS6Rqd4sKy8rEhkb2JJ9gc1fOhRjWq
2ZeLiKtar5DjtjmdfVAdXj8tl0YhG6N5tsnO+3sf19xUYLiXArEYzfjaSoCZVotSweuDXIgeeBMz
B5ezvxl+nk+FyjJ1jioT8VykGq4sxYRFuLuE0rSGK/O5OBT5nuttKPwXfBq5qsrtGi+LjUz70qZz
chDKfNS0PIn+hzlx7BkCoToqLedz4vZrpsVDmKb2sBivl14/WrPA2g998+PrQ13co83XBSFfDsM+
btgoriCsgPPAYrfU/zogrDau9FdGuZA4IP9FuXVzft7gq+cTyju8gk0gfzF9QGQjYE8k4uQ1uI4e
2dP5qBbXW6IEAMwaqhKSB49xzbnCIXoRvHj7UPnYOjsbJ3b/Nt0gpEPa830holm/E1PeRxPg3ZBM
0TtIWSVXKvUvlnYbD7D9VlrdOFi7kBwMRofkVZXHE3aXp0BXY+jbQ3rl/F8YhX4AQ9En26rM23//
K/DbLqq6PLhFbATqR6uN00E3uuRK4vWH4XeW+ZGmUvPjXUCdEfTRLvPS544SsmhFrFFLwN1S9GBC
NOTuSoz53vsiKPBSzJODaXda7OUGDkGyM+Vbz0RmMO37QkaBMY2ntU/7sGxRfe0sNaNh7i2n0tG0
QycyJ8racdUiD7eMR20R7qfXj/qLz3ebQ7CVYcjiEEDerZREWbIzB1YKo9m+P7RtZZMl+24pwpmE
9vD6aC8MyKlKUgHeDj3vqS1f222MsIs81RTKLKaJxkO6tPnRTyiR3mE15yd3vbeBbstuhlqQzO3P
bl1SvJJUjXLNghurnxj+HaTt6mfmWlpcL+Yswz516rei8qaHrLDT4zgm4i0WPR6o1rEKJ8QDo8pa
7dthyP24mvQOzyzbum0T7Ruo6mt8+pdnjyki7QCdEuoVUf58isLQKwNkBGJOdek8LEWfh4XdiCvf
0R/W0fnhQ2mNvANEOIQMOJPnw7i5lRplPmZxYoogHFfzpDfm+6wdAL4Hn/rRfGN7ySNKfGVoS/vE
q/gWE9EpTDA5yarlca6m52Sis6F0pYed6k5tOVrhglxPbc1XSh8v12SrSG3cFBJMgIe7LwX2d4Db
CixWu5qWKaxqW7Z4947alfP1MpoxzvYAAECy+XNup/2v7z4tkMxAwMA/yWS1PuBuWn2vKftLevWl
fL9Sxb0y4KWJbbQOmpugwfjnfMCi9+Zu5Go4JcGk3QY57y5rzsorT8yLoxDNNm7d1j3eHSknELAS
aXZAcejUrT0O4rAp7f0vcwErQoK+VQP2nHDXqjEolcwlH5bsbaq3KmxkIa48n14GHJIs8MTbs5GM
e09MzHyzngoFM2Rom/bgYhY6+fWvCoDKlelcOAtbNgdAD5EzypW7D2TACbbOet89VWm6vFFtyRPc
8nh7TI762C7ute/+8njcNRv+EAT47mYTtjPIlizrJGH3fFXjZsMoEYEaEN48qtpwrkTuC4diI+IB
SOXehoO++6bWAiNtdL3ck28O5pskc/IjNaP59HrEvrhdpELgRCGvIR1+fsAh7wfIl22zskAPZWBS
bnprmdEIcq8R6i8tIHcRgXNDugFXOh/KWnykB60VigvV37t1ba1300y/Y713MAC9cgxfrt4mH4gM
EJ11gugemTUIB+vCRFgnbI3dMOs6Nkpp1vFfV29rw9FSpRjKZffnOvwrHtW5s84MY55wO/++uoUR
OdRpTx2Ukyt1vEvzAQBhkx3zKAQlf754QzuVRATTPHWBVgKUd8aDTMvknwMR8wH8SmLMNnG9nY+y
WKmu0tTCmnDJ81AUo/FR643x+Z9XDTwyCHVqgxhP7GFrARKUWZ0o89QsyB+iRSNOeePoH3oc1q8M
dWHZuDs3ki34A7yZdmduxXyprP3ZJO9ub/vJdt7gRXNNCPDiIGwOIH+DnGB/1rAm1JEoZhC3rBaq
/Z5/J5R2rcv0ErWwZR2caFKPDVaxr6pWU4nGq5TGafWr7rnLhhKhFSwIsyfNJrF/NBLV92GhN1jG
eUnV6GEDtzq9rdd+RWhqRfbzuLrOdC0wvpw+WdAfeCCAzo1/cH5o9FQOSsCtONmpW/wqAV3S/9fb
K53il9GDsrlOJXujv9L232WWgVxkXzqVziLTX/P9BZn5tLyfsraJHFl2V77si8NB56QzvWmZ75W0
oWbBdJGpfuKDWW+rxjZPwkWbKZ1kFs66vKbL+mIRNw4OCQC5DfcneP3zRZwSYXd2ZTsne3KDEEh/
ddRX+5qa4YtZMQowUW5lnmawDXdRpNFXBOhG3zn1i/hpT4MXdf1iIx8w/MB/Vl55e16aE0UKngIu
vq7I9JzPaW5E3red7pzmxi4jVOibYxpY5ZVIf2lO4M5IOoFOU6DYfsVfMbiFqSgazbZPQeamMQad
MrSnVd32jQds1M6uyXD+AZafZeYb8dYnem1+jYhK7E4i7rcCpH4N2btN6CQ26zQk+If0ZRetrQ0c
wLabJqM0baLv3q+l6YRtl6pPmHE4+QHpubqJrMk0x8jP1GBguG5oFhdHWw/hqAZA2aVqcOF6Pehu
oXv/q3m4gGWHEEJzfveVjjmTyo3WPnVpOX+uAF0cl0pzD1YDlQ3dJP9+BjZwZdCXMYu1Iq3YCA4A
aPiczjdnnP1V91LeJ+malQ/1MgVvAsQ+3uCbO91kLfYRYeHW6uCkjVaxBq5/ohBYP9h1nnyfLHe8
eX0VLhxJChvg0SBOb2LOu88sRedhsnOI+kGV2Q8LKkKhXi79v16jzBrBUERONlNwsrjzWVMuG7CX
GVDHGOzl3laNSxXLM//98wJiwX2AZ6nhUcXdjWKZAvGPwj4tmHBEzoQC9mhzwl5fsUvnBhUFQIo8
7SFH7VbMrPTCs5RvnTB2qJNI+uV8MAKIUmHnLt0NTyL7loreP7d+t9I3BDNIMR40qT3BfC48HJMt
8jeNRmIIGAHC7hB0V5bwwuR8czPZ24gCW+A9X0JV2aPejrp5sjdl78BgnCNia8YhwU3dDAVBMQSZ
MHx6fU23MLv7FlE/4IRs7uYIQu/CsLuUNnqbCwmDMWNnu8zlc65m72g0i09JKxmPtZ/oT4m//H59
4G2zXg68NUtgf2yqnOfzbQ0P3XJiD1nx2B+HSY4PBdr0t8voGle+tD8Fiv1YaANsLxhiDuoV52MV
3SiacVyMUyV0eNZd1pQRCmw9s54brTgklNx+ZHbuHEBs+0ea1OPRzb3cjuy1Ho5IynV3XBlelA8U
ffrcNt50VtvdlWmG94s3IPer0TULxlq8aflK8Os1ZTQKo+mvVKYvBA0ar6B0CRx08Pe0swCFLp39
MU6B07k3mNXmUULj5MqHdnEUZERMRtjIJLv16qWtU0UZjJPmdu+6PvEehyQ3rpy87S/ZbQpX5Bb+
GYG7YHfy6p6C5qyPxkloK1FXTN+DRppIjk23S89b/fXjdnFK5IQeXUGqAXtweCWsbEz6xjgNGKGE
+mB5t8WKQdXro/yxidtPihI7NzKxkHr+blIV3kBdOTf6Sa+cyolgSHdfMBajLEg1xP+uFTL7VGdm
LqLZQsuNeuKs+lM5UagM03zUoUb6Rv+7teakweN91H5ZXr9+U0k3FeHsF8I+QonAglLrbKeMOnDW
IkbMj8urtMe1QXA7cL85sgmCg20t6JrxL8i3tWVMgiQ8sapQ5Hb1VarE/xnQ2ftl8AZ+nmxffZwH
TdjAdiz7C9YNxRzC8nY+22kPhQAazGCEOqw90K2mD4QNN1l9jiRSt+/9YtL9CEsT2iPwO+sPpVDF
l7Rr5zSybGlO0aTXaxcZjT9XG2mmHEJ++OIc/49fe17m95VxmpIyd0M3BSQc6rVffb+yNS+OG9hZ
AixFJy5b2NXnMSDwy2YF/KSfeJp5R3Mum3DWRINB1HxNxeklI4KXJLVSUPub2jD2G+dj6c7YFf3a
rqeMx1Ab8e5bb3m2V9y9Uorudu7ySUMtMMvHQzmm7ifMR5rvZq3km1FUyRgtpaJKahdV/eOfV2ET
eaIBg9QRB3V3Pue5bfIa6hJ4zdaMAkiRBxqIRmg27bUC/MsAz129GYGAsSHI7xWziH0pbuHZeuoS
Qx1Ry7VPmu4rMIPTtQV/eXcy1PaA5ybbAMm7NHjUB23wa2dBejPh3Wm0SfNkrPYCptROtcepcLDh
SRcLHavXl/NlVKEygXIc/Bd0JwBsnW+0MzhlltjzclpUsN4VdfI7cJR+JTPg1Lw8u1xaW866UTNg
HJ8P06zV0M1G0J+SWhXBTRsMi3aUtrEWRytZ5q+204If1usUx3Z3CNxPk/BznXVQLujbtk+SQ1bP
pXGYHJmbIcK3mh2KwWpFaBjKyPBrbhzzyOU/28fMmdvnOVjrLFKJmHMwyugy3GAdSM2qlcHcnnDj
hY/uoEN8rMpksW5WlTVFNPeUW0MCPoooeAbkaSQSCl8PjZQYoSxr6eWRdMz0v3aZfC1q/CnzD0HV
+PfA0FL7xk1b0KReVwdhUyjzWR/HNg0nJTWykCRPp+PkdrI4JqkUTy4oYknHJfWH6I+w+yEZ9XSb
dKeKaJNf3fqcRlIeLGNxm9BMTPmfWIbkA1j98mnyU/dnm4zaB1BpeoHoWWN88FrD+Dxao6+Fc+eX
I3ZONW9svLQdF2Cwqd7apWGCGHbm4F01dnWCwbCXO9GyYCN/6rO2RMzY09b6XqIURF91rSGzTEIb
U7puPg+ytvED8cD7azM+nozhkdp1D+djzfSP7eSXIioaayqQvVilDFfhyCQUFlIbces2mYTFZSb5
gX6g8d5WnbCOqjT75kZm3fjJcjLrG83QAYGODfUtOnd6cDUtK0M/5av5mIgG8+NsNddjawcq24hh
tRUPdVNVka8X7iH3Z+mHtpPav4MucR0EcJwFbJmdpRYuYYvxblKE2BBPcf0TXix2dyIHSYMjR6V7
KmttqtHUN7BPMlZzoC7iZhige0uu3fQtHcgQUUctIcqvy5eiL1oWzdf4TrNRW3DTanreY1PQ8A0L
QTspSKzxh5849ndtdAfEMaQn7lb+7+9T2i7sTOeTtKm16O+pkKzWqekn63magnIkB9Ozga8+VUHk
mrPpYrQ1Zr8rq7bvTUeJR3qHKDlopS8eS9LR937aluSFgVdNh6H1qdrrudH86FaFj9HolYqpaX1S
RwQ7hbT4aE13dVY43wtgATS3KP4xMxms9jHN0+V30xXOB1NNroe0umnQhRrcRR2UR6YfYZpK1REL
nIwgVfvjegPOppdRMqT64+Rq8NRdWvbcHSoVxxpK+630/RnkSy4azK2d5CtqP+2XyodhGPa8ip56
Ct5WZAY8JQH0G93b3n3nTel9K5rkWTWt9psHU19E7TT2VYTwqvdLQRz4kuejacRdUNrLyZwsKd+U
rs1iK5F3P2AnORVGdZmfncwxK0TY+VP+UIGwzSPPXvxvTdtOvwQVlicWJ4EuwBmaIx3t0191kI1e
BMlcq0KFe+Y3tOfH52VRehPXCCbzp14wDQdLGlYdjSg5J+HaFPkz5UNRRjr9LSOsINZ/7wNqHccF
n0rnMC4JB6QoneQ//jcBrmvE2LtIMRWPhNN6R4B/Lim5o3nvB21BNc7JCz+0jH54LK0GgS6cNT1O
ZZ9t4u0iYAv6ysua0AKO+iZQZtLeJsiRTye+qOCdm9o+LmHzQm/cNuouDXvXpKkoEL/zQkpj6plU
aO1CdlDl5E+G9cav3eW9JXM9UrkFMVfpi33XroHBmTUyX931pmpgtvIEGiKEVVMZMkGFWZzn9m80
xxVPiTvM1aGoSgdDlUm3PyRZIp/crO1dtrA28PJyB+PGoej/WAcuzB+PRgnpFdI17bG38RrQgqEC
ADeK+xUR1OfWNo315HqN095V2M21IHU0eCGdIpRGYiqy+82+hbNhK3c+1Xxt02mdh7qKpzFvKopZ
lV/dFE03ARsREsznXPf/lVTx+ygDHRf7SWoTcJsKPXfZK+feHzso2aXZGg86KCc3UjIf3xptj6aX
xPgwxsqSKFrhqCfu8EROB4xGMmXEjjsRM1uYIs9dkZc/MlNTaewIf05Pw5RXIi4Rr+IdRF5rxcJR
ATlqkxGa8lQ0XxlgpmyZkZ5APw2MDzhgFHSkO41MoCMTq0CuaksRocdufl4lfqFxN06efoPBq5mF
DrtYsDECjs0cyNkJrTHx6xBu4/Cf9IWOVEGuQ46pPHv9D4tqXM5WOZhPvlmUt9ZIwz8Uqq3n0LKS
EvkrLxX9TUIw1g9mOnoaimq19yFFAdwNA+6stx0fnXfneY2moxFul2Vo5lX5qxRjh1AXKkFf6Hh3
b2r0WxOwVkZHGbPxyMOXtVkek2DVJuxgKkkM7xJnDr08hzqda3bVRj2a1LflnDhhzWsgHltPj9Z0
uId21D9O7D53EblcHpoYfvUnp2kmlgDFB3y/0s2jkqbw+GiLOc1D0F7pl97R5Bg53QQAnpZUfqeP
TvOzpsTGA84ZnTzMbZ0MmzxYaw5lXpEFJ8vSGmHauLU4LIun3Y8SeU+KKk72xbIH9+26tErEBEpr
PjSayX2WGbkWekGOSeIo7ZZ42ebzozPm/RdZJ2UdWbUnFmKpU0CWUkaTHFZwGkVYK+VMBz6YMjim
chq+rbQfYiSlF/9OZaK4aTuujkPukaR+K5zCXY+iUKlxm1Va9tXTJ7s5NGoyxojGlLip3Xw8DrOo
T71o4F7ZVtEaUbU08p61zHmHibqvI7FqaROZaNU9rCV00+/2MlNgHYvBfW46x/qVBS4MV7cvlX4s
Bx9N+IrJjmFucF2Hut8RHoba7d8VXdf+GlouuhgxQRBbVp8sPO4Iu/2vVI0+t5JOXbZK9OWzYc3y
17QaJtlB2y32czFp6sfQ/czKk5HL9SdGzP6XuVwrMrqG6u+cDKAzTGAEfqhNntse2DeH9ifGkE/t
6A8/hrGcPtdoWpdhC2f3k5i96SfvE9K7xjUaFS5mT3pnoxJYftjSk6dsXLQsnsoMCcgA96spBNEP
H6NzhlFFiGDMWbTOKxwbPRDTc9eZ3ufGd4b/Cl/04wMU/+oHzN/Cjfze8LpQJlr34M29+O0Mlfmf
adlNF6V2kvwmsHE196ZN2QUXVZmG/D3V+9GujI+FLr0PU7voAGGkhiI7nf+yPcyCFOzA11gGt2RR
7nwsamO+dVeOEyja7fQU0ARQG8lgjPrp4D3hnlWU4Zw1GexJRLKe9Lq00oPShupLkxTOrwI+Hkl0
PgUfNcfMLFj8jvzVJ4H2ruqW6m2ujPkoJqNYjpXRyc28QIzfpKzbH0s7QMmSSdKszwpGGkdCzNmH
WgUk7V5aGB6GhRAFwylBUJA5FAuE4KouPrJgxXQ3oYzyKas1UUJoqLXmYW07QztMOgXKg0e8b0Lq
VlxIeSEcL24Mg7olugqpcyjTwRQ8VHqZv9OVu9Qfe0HQiPrOstdDMetAHYkEwxNC4l0TVYG3DKHk
qD5UXac/QUl3cZbQFeGNzKtawoZKqAyNDI/U0B/zYAmLAOG/kCack96YAbZu2L3NnQhp6DbjsRj8
9BOGscHPmh4TqDlvztZwAPv2oWhdXHAGV9e+ShxIVjLpMnuvTG7RUAgqUXNnJ2toZqBkwrlO6zrU
EraTz7FKqztnMOYMn4jJepAI5Jpx747i9zxUIy9rs0gOQT5LD4rXvL09cssYIlwimjHq0NTU7hT+
UwJRBj97zr1ysol/izZ/wsF3mW4Cfx2Wo+QViB2i7rY0pPEY5ZoJTM2hgumOzclNVlHdtOD5781u
GJZDYeWUi9cyKE6JMOseITnL+b25LJOKqsp3buuxnn8CtPSaO2lbaRf2mpdQmjFTGRXQDP6zrJov
qRg8LpK6G+f+nYlnr7xJu7EMok45ojgY8zp/qqxh/JYAQUyjYpyyPjLV0HwTgejSCISi96PKV2xP
x6pa3dAv2b9IYGPthLY2dJ8HneYYUCnpfyvrEbk9uKTUm6R00ntk11vtqA+ukR+tvskwduNmtsIZ
WHh6KN1cTw/amk4szyo2fb60WGU8mRLGgulNucCXBCmP2PVK5CiUO1J1TfPaUg/oRlTqceo996Pm
IR0TGWogauu68G6mwRr7UE98qlZoxyJYBz9kAS9KHSxy0qnVb9q+tMwvJWYh44PW940fIVNUvc2W
tK1vg2LJHiR5ghuORWVXIe/Q4QuyO8NjZ2BBHs5r7eRRoJGMRnzZ0NVWxxyTqOKZUZOw0EgO/XbJ
ydrzsviA4lJpheNUBZhi9mOvwv/L3pkl522saXorDl8XXJiHiPK5APAPJMV51g2CoijMQCKRGBfR
W+lF1Mb6geyuOqROWe37dtgO0xSJH0Dml9/wDi5Cyw0ziKCfDorX7R/yAKeLyE+zMTszGytYzsiM
cFLwhOGfVJ3QQaM1aKpGVeHJ28ooh29NSUSMp3LpbiYmRNf1UJLzFynl4VmR9BWxA1YBFl2iVdkn
TWhyDv1FihF/yLpEFTuf2XFzNrUyRH3HfoEK3mdx6Triap7xGDlqpAGHsmSCuGtHPfm8lDzpWJLa
lZGvOv1aDB1JozXpbbEbh1GT26Pxhmv6z20Qq3JQfeivQWeFRWPx4JRlpoJ8Um8HcpiZhUSPhzE4
4DfHOCtzAs9pNkrVkoGk4tHTdJWflBB3nn0dlYF4XVO5xnXQYMhdTQs6h2RQ6qAGup8IByeYa6rF
m99qtApO+9GheB1XPLNCuGGI7+iiqxPClV+PIdT29LyHs3nlZ8K9NjWfkG10aa3vFr9LzHB0yZ5p
oxalR6MkzwKuNZQiCjI/oCOwTvqrP0rk1Uwxq69dwdzpCEMs2bfzGiSx2/TN69BbUo//zcrGVmAf
Nu3LrSBuS5PksdNm3Yn+TbiU7F3NIJ72vEfKribrzhN0nlIHUbUIJVnstZBTCLKQJnRq896s6pbP
HPxMv/LHphuCnWBCkf5HVQsSzPtOkYuf9OibFQ2plCEukYOzwG39HpCY8zNtqx+bX8wW4RrT2oOi
9MPQbwBpMhmFWPZ5O3I2D3ZwmU1Z9fXvttjodzFK90FX00z9OBcz8nFpraWZ93K0z9HTdMkvejrG
f7uT53kA6tA7dmHl0yJ9/+CKZdBGYejTXodTCgIY6lOjLz+T2v9x5oFhMcaKcOiYl7KF3l+FU6TP
UsTgcYQaivO6yOorWQfVqZE41r5rfesnIg3/Yui9If4BxG4CCoisfeiMrnlnrY6TTvvJxunPITLV
cuS8tuYHDQGU0G86O+oQcg6dlXKkLq4Ll7pA/l0XRAfykLXx96xtegXE7/2NSzWSo6SmQoComI6T
wLepQengb79EroJiDlhl7tj4KK5QmhBrUmtSe4ia8Kql15Pw4CDz1yvyhz2GYiZDK7D4+oZi+Ahe
pdNX5W06ojWeTON5UWEjQ3/ZOVAgVNFfX+qHLYazNYhSZkObPCd9+/ePTc1KpOtY1ftOeX0ksya/
6ud8+skW25r+74dWMGoAS6GER48ZkYT3V+HD23XPe+HlVMx1RpJXt3idk5EOovYM4wx8989A5T88
RLS9dH9jy8EaoiX8Yb9VA36PSnd4VU1RRkZdaLEHHi5Cp/9vU/PgGrAuSK7YAqRoHx6iufbOmjhq
2du41YQ5xddhRaL7J6vih1f1/SpQPSBoMND+6NFUFXUzDXbHDEJo646KYA1Xo/3bul7bVfhnM1cn
9n7EMaW1N3mGahZGKbMbOvTl9rnC43HttT+1n//9nQZd/4//4OvXViwSd1714ct/nOevOO6139R/
bD/2X3/s/Q/943J8k2qQb7+cv4j+l/3QfH1Redt8/Jl3v4Ir/flJ4hf18u6LHT69arke3uRy8wYr
SH2/XPrWbn/y//Wbv7x9/y13i3j7/ddX+I9q+20pH+vXP7918vX3Xze97n//51//5/cuXmp+7D//
V/XW/xK9/Of/rl+a/uPPvb306vdfNS/4DVbHRqraTBoxVDZ//WV6+/4t3/gNYBbGfAYeugEJKou8
aSnYf//V4KegYQEnoVgB87HJiPXt8Oe3IBZg28kEcbPbAxnxfz/h1R+79o+3xAP58+tfmqG+avNG
9b//+p0S+m5zbwNIliSCW3yKH07pBgHmpqExth/zEqkrM20vzQ03uGLhYfRbN80y8mdbt7/61B1X
nj4vB7n2sd4ZayTKkbopbYOjrujSpxI7WVAovrkb6zW56u1xjoyxOBnc8bnSS+M1yBbjxJ0h9vzT
g/9Xt7HBQT7eBkpDjO433CDa1e9jFJOVMpdkYvvVYpmm5b0HYjc0uwlTLcrG4WJZFljFizIjMxOo
IhUC5RmKRLBdOLtctuYqDqj0up9I2qxTHCcVA6iGxp5RjcOt9EtxM6/iUa9+Jmj4PUN599HprbJd
IXFDkoQu8iG8mkztuxSA0b5nKkuFass7n7n/M9jjkVxUGnoEDKV9aRE1uhHddJ+B6jtvUmO4yBGx
s7b6trga9Vo8FN1aLaHZB7SLXHfQwzSopzfQfcFJk6nnpZXWSa1n44tmSZO8famba+UPLWo9SwMW
VvdOZIA4bhhk9MZClIaYPlSN2C9Z/ohgSIJGv00JHWq02sF+5qr48v1F/v+o8k9R5bts9/8cVu5L
+ZI3b/8cT77/xB8BxdZ/AyS+gdzILAAZb+jIP+KJaf62KZrh4MBJTbN344r+GU4c8ze+A7QBfCvf
JKL8Vzix7d/g22+2ISb0A46M4O+Ek/ennIcbyPe8Cp7vH8iGD3DCOhu6whzkFBelGZymQKROy7T/
mfrpv7wKvAxucVPW+CgY7uXCr3MBKkhL8gV/vqJUR3Qulj/W4rsD7p9j4/u8Z7sZgizUaBJ+MMhY
Y7yPKQqYDOVNNsauRzHbZXobJYipHQN0qE69oenvtaZfz9rSoJHz1/Hsu9/PfweFP66NqhkaiMgP
kQh9CAp1QvtCr9oxblMQvl8qkv8V88/OzyQ92aZeqYJzMROw0cuOPT9IH+CzGs8Nkyem+XWPFLg2
WNUcpZpnpkxN9La5APeaOT8rWn58G0T/TeATQSmozx9Dr+2PuLsN+hgbmaVuzNUo0hNXX6qfFSvv
URzbIwGYA1yE3NpB8/IjLLjoTX+a3BUflaqk6ZBZ5uxcmjCdpnO/RWxzCMUwrsVTFqQ5k4m/fiE/
3CS8chSTQLvx91YxvV8LA4RNBg8FEps9SOQVT7Mzq1Ny/9dXeZ/1coswWTZlLtJ59iTS5O+v0llL
kaTIxjN5YIYxun4Xjo4lHpx8ffrrK22/6d36ghOKFzzlw8bjo3h4fyVnAUzngYaKc4haWdi4DH86
OJgxw1ntrCqddvn7TxA1JkqiDaXigZV9f8V8GOzBhCsaO4vtHzN3nCKse7WfkI9+WCQERISmSJ4Q
0QJk92HfAKqDnFBwFUsXyU3hpuW+8nI9LubcOjH1DhX+pbr662f5s2t+iBN13tiLvXJNk65SaEL4
jI2yexW16z4qv7RAV3jeT2isP16TkMS9fq8niOkfOgVeOkvVF6PJNbXkdCxWdQX7Yz7FLtiuQqeY
ShWOwOyS3V/f64/rxt3KQPiSm8y29TEmptio+0WnzBh8QHUzOjJ7qdbE3WSGvIGGWv0zlbcftgQR
kL9IjUh5IZuY75dNWyJ6WHWOExvKF5dGIDo8ZvS6cOMO95mTv7476vQPQR8CAINoLhQguro1YT48
WKbeYvE6ILO9m1TjYejpwJ4KIPLrY6FklR1SbjLZp/VqNgfo6i6D2ATsUlihAnp0DNkZL+CkABmG
aVmOEnW1yk9PF+kt2l7ItWN4YzEZDOdZNNnWfLTbnYHGg7trxrYZD4Q1gwGa18/WcRg8NBpHmcMg
N/0hl1Etl1qAua1X+2wZ4d6cTmtmWY/+OntdrNIKGod1ElRZYOyATSScWwjLmUeGvbP6Yucdym6L
v0ztp6l1O/c46kOAqK6baK9MoSY9znNNPLWN6TknbjGuKgycDPSKQ++3AX3Stk2U6q1jxMtYstpR
TBwPeSWXNUxqoZhEVmiynBd6QH/e8q3UPKQaZu4TbmtjuIIxH6+0coLq0pmeeBJLSXVarIUj9rPq
bP+T7Wm4XFdS90VkSD273PjVFtgvvX9I4Dd6kW+kpcxCHByW9JXoaANKA6NuLlmUJH3Ho8UIoZz6
UK6efa/0mfa+aJeVR6gYc2xZrWnu6CaaabRSGD4sc92kSMuUpsHcCGB9mJpeJc9WWJRHc4YbvrNL
L/HD1bKT60AoOgT6YgSfE9/bGqhwRTr3DOyrZDBpV7MPnIDjwri2O6foD/Wy1OYBvg3ypyHYrzbd
aUGpJryfsDHcZ/M4ap8A8TNfRyV6NO88pnpN2K6pRYqOSdS0Q9jGRZ3FKMAtJaZyyyvT6BvMj5gU
1pGhV/x3InHnjIcp9eadXzTGY1HQ8IYeUDpnfc97z0Jr1UT/KSny4C5dVMu0vUgg2ldi7B78RJr6
hujNA7DHgMYvHLE1bxHDSU4SiN6shCyrqrhVwr2VMsnmEM+zrj0jrpNsAClOlxjzLpDtrmycF9n0
JEyd79dlCGZN+E+dUvZbghbMAiwYcNtex64uj8xa7wDUIcT0wFhHuzPNbi73lqU1U9hWiYGcRTka
WojT07qp2ZaAaLZl842V3+aR24pR2wbgyQOjrQ7YrjvIDT88g95dhcm2wHo9P21XZ8qQIlPiuhmM
tNlhm510MQNuw2JbBYN18Jo2fWyrRvJLSi0rQqDNqKqCgem+WOlooCtWtCOOT6a74B7mM0QKi2Gs
7XBdM2+KpikxvgbaIOvIFv4ys7ygsEZcR72iJr9usK6Kw6i3JzbDoDGgiOvJyjeCil0uxzyDILzv
rUaj4rJ8EUQ4bK7DpSCxmmIvq4S90xf2zV0N2iW94RBkfkZxzSSb8627WOD+A63LVf08pJP+pI1d
cYlUgGMfhnx2ULkoemj0Uq+mOQwCzfTvaS/qp2xd/Rlt9CXdSaAVt02frsFnZhh+uu8y28GwpPQN
GXy2EFbKrqxeT8BwAAVa+T21XvZMW0QCyvTQjXatwkaf5KNh17K/srxBAiqsjOF2ZD6UneitNKsp
HFSSMSLRSw7lvb9UZoo3UwVivGyGrPiE90dVMjldevOqS3Ovv5k84IQdQympjccaSnYeOk1eyq8F
46v5TusQ6DyyN5tqN9m97b+l7pon+BW5QxExust06CsaMANtmkBqtYAJmxsv0NzdImu72s9uo+ZI
QgE7rLmnf859sDHRYrgln9npy2tfm0wZG4kob0ii9YdsRahm1/nCiQOvlqAup6o7RUFbf25rY34D
xr58a8gCUAaXXXYpQOmIq1qvuy+F1ojPILOma7MUgKMQyfPv9UE5D7pUjgHAJ9V3AFsQZzE0z7/B
Nkb7KoJ2feonq+3ihRIRjr1yeu+0RZzkYBA8xxghmoW1pDvMsVMrLY5IgeX10RKVuNAaz4qbtTBX
EBTFNO7l0rdzbGKg4NGyCXoe4Wz6FWiJRHwqg0zeeYy/p3DsiIyYFG6wRZS33FBznPph0ifCKoo9
a3JQtUknHYC1I0OHbsnbhNYg7j2B1B7SrjSvGm3QrBAaIR5/IAnMNzChTrM3u9ZSp8VijkemosC5
hrRltyfKr45tmSfypB+U+zKVvpYx1p+Hp96oQO/UtlaoWBTLfDHYYr2u+hwznSFLPR9Un4tjgkgt
fd3VepIbodFUJnYUTdG+1ZVTvFhlgfonN1ygMZOJbQbgAAeOxtWU+qHSByvdt1rhX1tG1cm7SVdB
GhmAOV+2V/takaeQYKnJ1UNL405Dw83BJS1OOZxPtMf8SAGTPtQjM/ddW/TplW7XHD5Fs2RPi8P9
Qwku+mbHKaxnkTnLzozpQVlTlCZNebVqjEJi1TMyPo61RlBOArvjBKejVcRqzXG/aZJJRBOzYiDb
zNRwLlqs5rMyvSS4AKVdDnFnc4bc6ctoa2EdjNU53WfD2GWNjwW3XljJ0eub/C2rXFFEjeb1MDEa
R7zCSAFHXg6FFhyYRXnfCr+QWgw4C2wPW8TmjVrg+xxXpeDMYKwLDt/lMvEnZz50CESBV0NXHChZ
7VaP5lzk/b5JAgb3TjK1ZeiXTY5ZO2xDOyxWw8n2hjOJOtKMKSkAc7X51SyFlUVW3hovfaoDFjf0
XEfnoSzdiamsBgqhapKnVle+GZZTawpITrN1v06GtvBmDXsIVzW0L5rWYI69jZ0gx0hzRFghn02w
MrKfPzMGTdK9BAJxkxbemsXULqA9/BKNn0Mz+b0eCQExN3YcRBZ3JaJ7e6031UBfMOlAaVkIY4PI
qmiRkfJ8yQmKNwhguE1c24lEutqf3H6PKUuGlDPZl9phMEnYNLKWcTxYA4+Wn73q6mTUlAcfDGXp
Z8imvRWXw5rMkH9McGUgu4IgRKu+5wAXg76GXmn2x7lU8m7xs0I/SZpq8EHXEz3jIF+FfjGlXaPF
uSh5q6VS2Y1HXqrFU1JuMHxTLmMs4LztLEnfer/iuvWl8MeSlLXNaXxqbgGzG6YAEIgkd6G72lgk
1OiGDiNplSzTi4I523RUBo5WcY9ypBUiKmyc5I0wySFFmeVRljTzc5VhmhpmdZ2Nx8n11A0I0Ead
boNWTqDJzh7EuAFg/dlm+KIBlLrsxNDYB9BHqXv0wMiqnVV0JMC50eeP05qML9Kc8ILC9cL3YnvM
vW/ozENc7a0kyyLAbea30WkCQBlDcKpDaS1wVBHyYbT08kGZqUVjOEtYz9laGwcV9I4etQE0Y27f
dUVkD4t8mLoGbPLsDeLL3GbtbZOP430vxeqTjwtx9FrFTUuRO26E6YcsQ29KgyJeGIbHa22XHMml
21zTYEfIrLMEYPOuNrpHoDNgTJ1Zb05bzV3dOAMLtTV1hPegZSXYDWtJfbmrsJmYdmY98omo9shN
Hdob9IKhW4kdxuRuxk4LjDbGMXoaQlDI3plZUyCFGVqh59hkOW1Mf0t64TobGzrGoxQO5dbbDRWY
ninynVEEpwuo3hFklOvewrm3Ubg2nObc8ZP1CalhZLEAEJIm6giHt3DjgW5G1tpNJ57KmsdkSTQy
orauL3idHaCKwldOZHqZee2qfvmcrQ2wDiQh6luAufqtaS7NPSdQrSJGscnbmM8dOPx8Ga6CZF7x
l/dLuWnULv6Fn6h+pgU+pw8YWOVdBAR/A8jM/vw6ZnVzYVvzVnPwYkcm1DnOseOMvsXOT2dnIFcE
Sk1pqjcnwsf3LzSd1iyAKGoWuB1vNh81e3C6cHBkCzB9LXj4Y9E2AMJdtg6uPOp6JUJKlsTYFvsg
yJPbxR44RDCpS4Fs2Ga3y41BfDP438hVpXP3hdnzOIZuZslLJNcoCWYvqH1YIivwJ6UCcQsUU+zB
Ndt6WKGo5u7yGRRJnKVKz6N8dqfnNHXEGgZN55xrE7Ed9dypvS2GVCM4CwQYcKHXJkA9iZ3Wp4ll
Tikwn6q9H0WRffEhzczHqk7sy2YEanpGiKyfewhO7QHFff+2SjjGQm1uh89Kou6JEfeEi2Q/O3WM
G1ny4LMQyhPbbOvHQB8nK9wInkBQla19Et1CDK2LKbipaqrX2EZ5Dn5hrjvUg+TTZE1lobNh59TC
wtHNc2wLQLGRmlSp8eT2WX/iVB7hPhOyVQDsGD4CybHSt0JSaYUgWCAWz6kezDuwr25/ZFSKlnGq
ddVBlUK18ahRykLvyeuZ+Y5dUQV5MwLmK6bVB7si5kZt7895BLAFRUiZanAHGhAXd4bdEpydyXee
yVtsMzacQlxi0W0DBRqVskLa1k0emmQCZ0xgdE6rPgGYmk9Gn1wPotLraHKH6Xm0guaupFiqiKxF
czFIw+0uaAtu4CGpk3tIYdZkVHPrit1AiVrw2voOPKNawSr5adt9zs05R+1dC6acMKkQPhmLScnI
Gfz6zkiFDc1Jh9vtK9+6zUpE70OjGCmhOvgoPtV5H6DGuAz5S+aVbhfaQbW+1GtAeebXPiF9cFjp
YCw3aeshMYtv7uxkvLl8wARpTMvPHdzaN2ECiN/PWc7RxPvQnAPY2mKh/WjzVls8aPClVrr7DUDf
0l42kEAXGobrEoStjXJjvEFRvbgwYTbvtzt9y7RizCI8eKuDgcJRdpo0JLU9HSQrqqgvgM8Dh3rL
tYlWY92QAoe1Ya5L5KU2MF+vJ7cPAZxXnywcLp+GobI+pT3sqajWBQVnhorwi2nU2qdRzuoZ0fwc
MLgknMBmLdRNp3wMun2hZ8V+NI1Cj0vHAe7lL2nb7F0lki+kB0MTkeyjIpVoLp+jaFNAPbpkP4T4
OPoXnld6txqeNPcwfLqXJKlWTnYrT++GeqtmiqQFv6zBhbqdSaKyKKjzLjmvmyqwDsEY8HtIDuha
LBQlX83ezp7QDxL3iWfm9POrPFHHtIR5H6p+xXiX+qlHjMF3V3VCkUp6KU2JSg7zRz85iEnVdyUv
uo6K2nGOZcqQ8HS0oahEukrVmVzTIc70uTljKOGInYlf7HQkoq5TBKpf16LUFNbN5AJQ3+XAvO1w
aZzupiynmnTetkAFg1MuSKQB4q1gLpC3CJcuJQHVylJeN8kK/omijXFvoojDO/D/uQhrbXTSw+D0
4tJGXfs5UMqcYCBoJI/EZTcF/TvQXsIlxAbZj4DiIfG8YY0HOzNKkofG2SQpPRvPLMRH/ZeGOZcZ
D2u96Lj3tTbeHG0LWC2Y/CGaDB3mz2Q5xeWmEdPtaGKt1Q7i44yaSV0HJzD54K5u4Nwh9qp5fFDo
CYB7VqPxMpCf4vDRLzj0DYK1edoYpZEexwCYfmiOWrkfZhZepOUQYCOzrJU4qyckJEbGIDNFvKU/
TbNI8TDIm9E6caTHZ2gsLXvp1pLLNOVYB2eyB319lO0MLw8GDgvLHgeugKmLz85oMtc5WsnKo8V9
FBSnJQOFmVMp+nPU9rP6ZAp6Cw74AFkwVIWCEKTEJlLdd90EbzZXbbCzU7SswUsCPgdQv477wu60
KnZ71spOZ1QunnSaVQWeYPhXRrM2Kz+ca0e4ES5c3hBBauwPRtG7kKsxQ0kIWonpx2Y9zffsYMSU
rZ6eSdZC2zhKSihk7OpEBqF0hI5nJWj7t9JorSeKjWUhVKj1FbqGc2oa7mxw7KXuk2Mv3qMsTPmK
wEoAq8bOgirU58l5o3tckY7YKa5EdGLQG/Umc/g6ebPzPVHvnoPGNS59kE4zyUfq33NqtV5ol6zT
Azbn7TUzDt0796Ut7pW1MSV6vQuuKq8pn+hrgD3FcFWRSHd9P8S9AQ0Tjf/t3NdmX7ah1RlSCx2R
Nw1IVs1/XRPkgJBTZ4zZiwIt1GRuFyc2cefEpsJP7S9WoSe3PeQljFy9RHfOV79vq32RGMtnD2uN
CucCxDmIC6M1HUtZVgCzcnqFsVwzwHOW13vmMVewSkOXMBuDCBWNE6/I0TLfYv9emVAuMHEsXfGt
afthPIIFIYvgSIUDOrZZnkUQjMb6HiOS9n7pmOWE+apmmCTKxp8EiGETK4ci9Dh6ytssMHEgjGe4
sJ/auSec29MYEBVGEEv0/YTgcTudSQZE9/PTYFcaDKIBNlGcanPqU+vn+bUE2BSE9gDqLFRGUr5k
VWIO+5FNCOYIJbsxmoXrP+rwgNNIMwXsTpyZRi7cFgspQV+7l8uKitURYZGAYsLJ0sdAo7kTDUtr
AuOFcdpHfe7ZX5k1SCOuiAYVysfClnHTVsVz3mU5CSa43gxwu4H6G+CN0j8Smscnv27cdK8vTkP+
rdN6CtPaSYywmpshCXFoE49t17ZvdqIbt0Xj46UE63PiZdK+igaz7+6JmOOFOXoOiukUmripEaC/
WVVffjEXqyURqGYtPSw1Zc/OhhD3lDgpPGhsBf3vksXDudOhZgY9LOjc3VRurROtdXA7VQwtFz4X
PJUThxYw3S5kt9NjvpTwFBbNSoH0N91VUGm1jGgJJNdL2aDSkBlzcQVZwrRp2zXmMbXQMd3bxlhf
aCVyY/tCM5IgXOzEv/eKaWEX91bnRz3dK3DyqjL9fesmPZ4/jrGS0XjD4u+pqpJPmQ58CMx8qvrT
ohbtU0KbtdsliE5/04PUrPaNqWUggoJK3NnMXHlpOCR9xpgtaUDF21a7hzGYpTsPm+sitNqguerW
wn+dAms0IP6lNdgRbUliAd3lPh9bWe8Ms2Fe1M8jmD6Va979OMPv4Oyv7XlfYQH4yrCZJlJR58iG
S1k566e2LJ2VFWM2n5tlsciRct3qvozCXpOd6jwazUTKIL1qR0dHDX7SpjfLGdRXo7PnMuSkkcNp
jufjCJFi0oJ9m1XGJZBUOAOlMW3UlgFZC5SHA4dCh67FuSROaMTFYTkCDbfUJ5vz+RH9EG2KbNKV
E2sa0KNwhLRf4f/4XdQhLhBQQfvNY6HnfoJ4zOJfFq5wbvCBNV9BRVv0k2ZP+5JhCeJEsKhy/wAw
UdHiMDzxrc8Yi8aMAtKLmQPDCp3eMo8MtStxanauf5YuQwdbRGARRl5ei7cAdh/xadDqT5omPKSP
0J/bqP5r+SWdZDGzn9qG7v7QMtBpO1g/IQRNMm3Yp4TZhRRxjCalKj+kbvNJAX2jVccWqfVTza26
r4UDE5E4yuyAqDkhM4K6kmUAaN/ovw0t846UNzHyMxD7KcTP1cufDb9jsVCxoZlMEs8u9pJeXaLA
tXyegctR6lkB25dUNF9Duvh9d9AY1mo0fBZ5l4E7fTObNR/jQvTzRdVZEMT1xJokB0FrBZDFNeMG
4Rayi8Re+zKGzTvS8khZFpFF4NgUAXQS1YVCu8DWwXEuJ0uNPaWqNdLtmOgs7lwJQzG2aNmY6BfU
wglHcMo+HyWDLqMPa4ATWp0mkZnQuN9wVY17JlzYgvEQrJACVe87F1Mr9CtjW9ukWBy4cbc5ypB7
WDSeU4bCE6Mh4Xya5koxMmqcVbu0tNrMdmBMNqZzieLYvpKtqe8MzWfXWlJL/EOWMaZEOihJCE/N
XE470Ve0xpGmBELa+i3mC2gfWOKTy5YljTQ5Hs+ReV61GNfMHC6FOzbPtQ+3NBKwriExUWxek49o
7Y50k+zLW8bqvuqoC3bF4iRbQe1itYYP54ib27p61dVkdvm082uQR2Bw51UPYVnTAMHJpob5vRq9
TQNLQHApEI1JIp8XnIbbRoHZpQE+As+9Dgw98MxcI34q+BYEi+sflKcBN5St9E4Sa6vU0Xlxz402
N804AfBP9AKcCl3YHHFpaxiByHgMwB5D1HCHEwXx95LeSU1HLfPhHErdgoIfdHn2Zq+y7uOckWC1
9yV1NQoMvetHeoY8QmS0BbB2JeVyx76tNYB3ikN5QNii2gtPTy7zyrIvdIw3v6CXoa3RTM8GunpR
Ciq7ZOP/wZmEbYL4tdvGDnsuQcWBmdQ+SIS2EOOW5MapkkAegi4rtygOsQkGn7VRqMZAP5INzx46
Lh1VtF5pq3ZKGuwZKIPnenan09BWr7lOOrYX1pKxvuvE1+jvcNXyElUGVx5I9mnS491t1GdTpjP9
RF/dL6l1K+TLxUJZthdTL89Q3xwfOTOVyUCg47zFYFDv90zzq+JotdVwabjOMFxQJiTdjY5RIMkc
ccsN09Qbn4AE0EVeGYOhj2RWvoF0EPzBLK44pe09QhSej83jYO1J92cjcnVMsEKBLNANqKX8c9/C
bwxXVBLMsOv6iWiek61CO6lvaxUE50BelvTcTlEk3NLZTNv3TAWyfW00bhlpXRMM4QLrcA0tZx3K
eKaEU1FfBFVCMDLtYENqjvPRyurE3c/WWj9rntfrcTuYGkP0dXSfYUYNFZODXFfRaLaBiPSiVvKE
K1fP8F31sxExj3QnSr34Fixt+TTn4OoQTqyGV/hFQn6ligGMtc/03LGfoRczzgknkwZyF7Wqrqtd
BWunf1wrbBpit5oNIJxFK5dTemPtsJPuwAAx8Zqqp5YBURB6syBCWBXTRJjnMKm/dXUGuLLrJY1X
q2zS5I5RBPDNQE3yZbI94oeWeUifmEXi2ocpYy4TUmvCW+yCZHWiClDBMUVUxKCTjGL3TpeAl3YF
J+Vt4+MThEi7NpzMSFn0oaMX1cOaofkQg4dr+zOfgb+1C1ajy6OOA2K9XXIIIcjyo5AYJgnyQLG9
ghilZw+98rSVzCJjRRKU0bt1syqWWqeX+xIRd+1ETE5w5ZPs1TuE3w23pjNWJM6RvszYpZGZkmK9
BIEa1geRGogftW4m1hJgAY1T8nRTUL7DT7/Mu2KoQx31jXxrU1dpHiJBQsd1XGs6YbJvEAMW3tAq
oGEux4rTtNq6N/JpyLYWkzudTtMwg7Koy2CPWhs6IyLF8IFjxKVomFXWZ/g1BS2OdNq0Dif8q2Ge
jCqGJ5vQoSnCg1sMi7wls9stTI/resrjEshSGqmiomkZmkdMcXy2nnD7r4pj6hb9MtS6Gs1axsjI
/g91Z7ZcN46l6yeiA5xA8rL33tRgDbZkWc7MG4bttDnPM5+oz3P0i52PrjxZEtJKnURER3RX1ZUr
DGMvYi0AC/+AwuixWB0XC9EZPSxjaEf6i1W0lCeTXi/CFDC40BPozQGybE4jH0vOhTdUt+r8+cpA
BAMLgmBotnNsHLBFNnnkhhw/WDDqvAIRuzbDoFDmZRucW1kprKODgTgSgUkBWXfA7/KtM3ZWeg4e
TTK4k9fbRyDTaXaR1NJOTqOJeSNNZ9blctnmhfxae3Xw1WyHGaUKMAtzQOfNqOUNd4eRGgp2oT0E
jfDKj4Dah+R9DDu1+e5XTnee93NW3s4FTwCXE/3SgrYgbwLh4HjJO1pM/RDSRzHQBzbo1yGDQ9e+
ely5vsI5WrbeuxxAWi73kbXM+WVhToNzzm4u5Bnkk6IMF9On6T+MLi+7Torx0rUZ2xzlN/pb4tzm
RTGBGJw6QZg4Xtv8YrEpVu9tI2hhJi5AP460LugC2qls/4UL++/AMjffqg9D9+3bAEXifwEvYoer
vgxg/o8qHtOi+PwUwbz/jT8YEdJ6w9kdEcvdo8cFwwbW8g9GhLTfwEVzabvSdLZ2WdI/Icym/2YX
0NoRPvTtBHjcPyHM/F8AuYBX2QiWISaC6uE/YET8xUMZqP2uWo2JELgIk/88R5xtvNyONKycU22L
/fUw/bRLAYdIl36tg+GLn/p3Y7uaFwmdGhiovFuvDqecJxH7CaHhh0j0vwGaxAWNGUfaPBaASLMd
T2El4Y8BZ272ndNoC3E1+tNbv0I/IMseFgM8BQiCo0+6c5Ksr3sq4Pkr//5zgOG//n3wAvAR6HN6
0NieRwGVoMbsx9bhMdM30pNjWfax4aTyrindHfojtoGOlYHG2GGVnmhOqY8ay4FTOGTCojIOQzmn
7iFu4wDJhDxLTtyiwMpx0rsoiqb5g0H435Fs/2vpSGDrn3zFne70jI/0AdrA8M24+K//U/zXfyoE
gv1v/pF/zhvYuBBOfODULHV0Xf/MP9N543rWTjsC4olv6k5W+oNCYHhvJOwlZKsxaKIzaO0U2D8o
SRimvNkXLDq45AwJ/I/yb1/Z/1750rVgOzm7BD4AaHJRKHDabSmXtOS9gCPoVJz1mAJaBciVqK0u
uoqOx0fHdZv6S5w7C0/GCVSW6YttjlYdZrw6orTxJIY/y0R+89P5SKoAP2n/0ei507TcEapPVLsp
WCtOwxVa1wkPKZXPfh0dp4wrh32U9lqnX42p53R9Vrvlfl3vNzfgfR4cJn3YlGe+yggXuVkSeaHA
ewXvrFQriIQOfqKYO2G0jF8D9rrPZwfBB0WyiTNJPWTWAiWrHFvrLZIQvLuswzoZI+pJnYNMScRj
F3cvNAn99j3aQUtw5nrcze7MOPbFa/N6jqPdzTgdFgv4WjDfJk3BPapPo2a3wNhk+hYoYFGj5i9G
Z7k2kCLFU6ydC8P3AL0BiXMOo8ir9nGZbWe6zM0g9fwjnLGIi5o9GztsM+Ed1OSVce2zh9IsvE/m
lNPSP+VdlibOsZvcsQd+Zu591x/f/h8VlYe65H/qpvyM7vj/R4M8/1bvvMFeHWqfzZ/Uyf8ZvEcM
mp8kyV8KzfvPedoPn59RJX/8lX9VGM9742PgxcVoN6Lct/H/V2CkeENrF0oLhGKEza3dePqP+mJ7
b2g0Q+5AyfIHDYlTwR/lxbLfsBNZu/ko7gYcAf7R/v6cyWFYprO7kgiVf8CtJUHHqZIh9cRHxg8Q
xLwVZ0/i8JNi8dLgym4pObQuecTgplE+gi3/aHH01RtaSXBuEBiVBaUbOvS0gckirQMwUGqOvv+g
J2ma07KbaRjJED3Dd40TXNlp/5r390tBUaD06wp4mX6cDJEN+Q2NNIDjKFzoRUUpL8kMkBV1TjcE
FPqhWPLP/Txqfkvl/Bc7RuuwCcnQ21JxzOcIBUkXqwa9iSvnOnui9exYrJSoGYpj7KHbuAp50hpc
tQKxG5dWXh25odeV8ZEr9vfWHpt/FcUXaXEvfE7V1ycIuD7nBSGPe8c4bqWxnMbqn5mL/JmdO/H6
6Tr0rG5seYxxQkTSjbtpEP6lU47cgPUCo+QnD/Ny8pfRDd1y/DWa6OI29ke9oZX8rOcNNkbD0B5o
W4Ch7TVSdK/wUl4K+f7nT7Kz6Iqq2KzeDXmdaw6bBUmr64ZvehNX0jPKUOfpoprvaVa/Z0V7nZZ/
3ID/8VJRspNVEkA2pWbhqhhGhX+a++gV1eM9rP8+Jf57oSjZCcoQAJzI3BBlTC4ZaES+i9O4u6L8
viKO8lLQlQzFptvIzDV1Q8sUl54wruLXBDVeGHm/wj79nJvTBWgKJW5ozvJt506fm3jQq+OqsPyE
uZAbF7EbBqWYkYKN8qvRtP6RWcifMVd9JCUyV1EhoiWcAG/Irbwo2yHUWoSqfM+GEKOAkOOEzpSH
icXJVcwXekMriQmELBVoPrlhy2scXGSj/47fTPZRb3QlNXnEmkSTMTrsr0/00265HmnGRElMS5ZI
2Ip0DQ1h/b7NQXxwDfNXvWkrmckrROUuY7yGs48s+Q7/pOvrvCa4/tICV5ITcLls46lfQlAiaI66
MCnaB72JK1lpVAOUjxWqF5KrH2fX+T2N/NcMZF6YtqoLVDi5TUeL3nDaulcOVqkTKopa01Zt90rM
DAxomGtIx4zXsiG7Lebgd72xlT0TOGcw1WLGFAvtlgM07HPXHj/rja1smBZKFC2qkzjNlA7wZS/4
bpSbZkyUxOw73krrAUXATszfGqN/jO3f9Ga9f+An+yXYAUDTwB/A5Ze3Yz3eipjOst7YSlaame3w
fNotIRLl5RWPZ+MDPYd/Zhf9Z4lV5YFktxq0Exsk4W3/K4SUD1zrX9kxX1rdSlJ2tdtC3gBYavHk
ewA497aKEl/vUGgpaYmsbMqrfL2E0Tifm71131fLSSvg+13x6cfMI4Q4x6BZQ9uw7mwfHZco0Vvd
Kku8iFw4NnHLhgYOBq3O9Bpp19e0mF6I9w9TtieLkPfvSAIIWcMmzX+BgHJllqnezqAa78R+EBf+
vkryit5SMHGR9StYV3oBV/Iy8puoj1iJoOcn6zAmiH1l2aSXmqqTpo0whQ9blJCPBjQR+5cYYofe
vJXMjI0clpPJAs8dMYVdxUuQXeTv9QZXNswMfEtrIPweFs3wi6ixPBjFa82yl1aKkplFCxjQ8Sgp
NQyH407Q29Jcc1P78cDwZBm2tSdMqDRLKNfmfoiTX8AS6gVc7dBmZjdFCXEObQ6z90afAiyAL60V
cFUOqbXt3PERcwnhDz24i7zHjk+vWKkWf0tWg7uM8d1IWySIMRn55riv9D1f+JTqc4lTAUfoe3hi
3my/LQMHMIL9oBcQJS15zPbFaOVL2KNucVia8iHJN82x95/zZJHEudsYJhwKXNzSDc1xE+xAXeo1
UlSNCk6COPeitBuOHTzCBX+oYkAWUS8qSl7OwwQ91U5Zg9YEcjWuPrfVeqc3tpKXidUmMwiGJUzM
4cbOzdDtU73zt+rIGWDhVYBTYgluxrdlDr46YtNJHLqryn6Z1LCBE6dfMROYxAmCgX1ojfReIyQM
ruiqTOYK25jbQ+hX630e0EHx8vwV39yf5g5jK+dY9LWtJjXZGhzoVGeLK+dL0OeGTtIzunKS9cTQ
ZX7EEh8Sgdr/DABoNRDK1IuLkpxenhl2g+waVj6L+LUwhwCOyDxf6o2upGcGgL70e3cBWOV+FDK7
9wad9CEqyp6JqN+YLbFLV9kYzuAvQ2W0Ic/qTVvJzb4rWoHSyRZajXNXremp7KpX7g77V/tL+4d5
K6lpWNkkU9HiZjWmYTMJlMfnL8AzTxgCnfRmrxxpnbTI+xWkbLi0OzkZNLlv6q1FVT1HulEAhY/Z
w8KpDkYzfuTVS2cH4iVQydAYYrPXYG8RQlndBUs26HGu8U0rJr6SornoVpnDmwth7D9m3fxb+5o1
4gvJ7yvpGaHhb02WTR2fi9+LwfvGXTbTW4e+kpyJ8F3Az9sSirL+tbai9yL5ohcPJTHXLVtEsEVs
bdnwvs+qT8kWa64RJTML0aUtthVs93EPmwJ28mnttHpiLBIlM+3NLtZsJjO3dP0QV80HOPShXkiU
zPSS1p+8HfaK5MWFU8kPvdPoFStVpdopoZRQUYBnDwYnrEjCi9adt6dsmxPyuBFQxDVseTcXkXgI
kFnQCokq4pdsg4nFoVhDd5s+cWh+K4fXBN1fSBtVMLsuhD8HouFDlt6HLJaft9rTrFKekpIypc/m
pbigdAbmM46Ewsw7+0e9mCg5GW+Zk+eisUK3Wa4WX9xtwajTuDcDT03KFDa+wLUpLO0GPZg+D+Nx
cvXS0lPSEmJo6zSLtYYAPm6QELvAi+peLyRKUsrBT2tRMrSJk03qLB98pxQHvbGVrMTTwMktl9RZ
rBRhJvqPnj9+0htb2Sgn0dvSWVcuD+n6FfvUX30DMx2tsVVfco5xoMhz+tTBCtI9Rl8IzbQHvbGV
nbLAnbeyotpip4TcFE0XyI28Uqn2/fAnxxOp7JMSdZOtkRvHkwx/p3TCMKQzL7wYtwtSHxcDzTRS
/QiQ8CiMvqbT6dnFrxAmT8UQ/a4XHiVDo8HKxbaxHAUXb7j1Hzfp/6I3tJKhnuiXFTsPzj/JcJ8v
1REJG82hlfyMwdWD6qRbGIvxXSyDU1G1mkMr+Zk56dr3KbNu0gY3GBcfQbvWaYuZoN6eX8A7dPvh
YmJmlGbNcsqKdbkEtr6+clre4/qz5ahkKDR7LEO9joporMOvGSjymzJCkEfra6qCrMsKGtCLuXBC
0P0aD1kMv1l+1htbyVGnRBRo2E/KmMPejUuJjkQX6NUtFQm0gHFcJFoje58zORR5C6vMrfQK7q7p
/rSj0g9GJmoKYuhN3o3VTMfYfk0I94Wv6SqJaRdWJJOKmMxFdL3CFYD0kD/oxVvJzLmQ24z/DAfa
AopI+xlKjk7Hw8SV4HlA2O8xiLdjBIvxtDovxyq7wrpye2XP33/7T1a4Kg9qOXOFbBPhHlLolKc4
KZZ3cEWHe8w7k+SkFRz13T6bsdVD3gDbBr+9alb/k9n453pDK+s8aeyOQp7scs7mZ8QSbpFD02ur
uEppAa9eeQOewmHUmtUBh/Wv45rqlURXKSwIgZRFO9MVtwSmAaZ/ZtmvNfZe+KIqhqlKYJptyHCE
yNTVl64L2x28uSeRudUKuYpjGutOFuma0WCu8w/QBz9uq/+73tDK9o9YyGI6ScWTVTVC8LEhoxpp
vOitFUcpLaNA7Kcp6IwXSf8tSN3uCP9Q6+kemUmluDhz0RuYE3JXTlCQirbqYyyyV5J0LyI/SVJH
KS4w9bHCXfeVmAZ3c9GdRwsGvHohV8oLTPyqXiVFMYAxjbaa/DpLREX1Bld2fiuzCiDvTLxMUJeF
5H9W9noQRiKu5OcwjrUZr7TdI0jYBwwnztseKVG9mSsJmmDtOyU5awWzsenYl6i7TLahtxBVPFAP
Na2esB8OsS2+iKsyLLvpvda8VTzQLLJ2LT0+pyUa2Izj2ynPHvWGVla4LCYkd1DKDjdjSI6YcGWn
zUr0mu+2ssSH3J4XmyfrsIOZ6w39LYrOevXKVlZ4XCRuUaFNGrYy+4IyG+x4904vJMr6Bknnp0HL
rJsEMUc+ZuG/Jqn9Qs7vGPCn5yAzr9a69uYlRBnto7WOVyAcNAOirG0ppwWFLpO17WxnUZ/f4iuq
d6RVkUB11Kejv1YbXFW7QprFvkI0T2/aKhTI6GpAkVgM01eejuWCgAyyglrf0VL2najscR4yOUVE
AGcvvGhLLn1kqfQGV7adejVgHAdIsZWucd6swUVrxKHe0EpKtk29BF1CCZzh8txOc2phhLnolRJL
SclkszPTAeQaIvubHPoSseaqqvXy3VKSkguE0SaezzG/NW9EV11FdacZFCUpl4TX3razOQAhboga
j/zuoUykF3AlK/0MZvTQsgahZd8OaX8VAGj4+6F/QH5+ssurUCBb+AmUfNqGLuKJiBfi3IWrsZmi
wek4/YfJKcSNty3+nWGuR7kW843pj9unxLHmKwjKfYt4MHyns2mxnfF8marmZrbm/p2NeAxXnUFE
lzTHkztkc41aB9mK64aSOOiqo1Vg7rH27E+OFV25TXXx9/F4oQCqWB0rmmQH0m1CwbB4tLrhMsph
iOuNreTNioNVU9jlFG7Bl6aVdwi9POiNrCTNbPK+Oxh1E64lAnHrjL9EphkQJWWKpYM/YC5NiDAX
IpI2HWCpt7X/sLl8AmMwphQDk4XO72zI8oRUSXrIvVmvuKp84MQbWG/91oSR17dHFJYwkU1nLQIO
K1DZzFI0ZoZ8ICqtKMuzDYct4efWKwe1vUT/JCVVoA4Kx8KMSr7mAoL7PqinT/6wot7nnZVFF+g9
PKqAnd6L2hroYhNu85CKcI6G4JYGYufq1UMVBxh4c96gCraFco6ukSp+G+Nt8ferfc+Xn8RHxQGC
8mjaQVAOfaPPHrG3xzO8b30TnnJF1P7+H3mhEKioI+Sb0+qHZm/T4Po9zSUK2e6qhTaEhKfuzkHW
O7nbNehE5/hmeMN5XaR6xUDsYXuSVuu2uqaVozaMaNV5LqyzKmt/0wuKUme2aTbR/e1ZNAgB1mP/
1mgbvb6HCjsqjTg1WyAqIdarWB54XeCgXgasVm/myvYcda5RM3EHoKHnnGY62ShIWPaZ3ujKBt2m
sRxKCabbXudPVrYckg5NNb2xlVKz5RuqM3RWIeN212bSYWgiHK3vCXNbWSpx4/qVn8NUQjs+nBIk
f4vF1RxcaZI5Ise4ESJxmLgSybN0u+ncWgti46vgo9hzlsnzCcrcbV/7qbpEjU1r4/BV5FHr2Lh7
+xssKMPoMTPHFX7uVy0iIVx5JTm90kY2Ga55mFp5aKzZ29R+TQTi5xXL3wU6nuZ9nUYbaqmrCynU
/5RIee0vWkRZZq0cAszeQ2E8gm+a7AZBSRx8izxOGjoLHDu65/POYLOZfse8xRijTu7dTLZeXvoq
7ghpuz5Hi0mGdmcZYZuVx8Qr/ZPevJXEdIp2GMupkWG/bf6FSK0Ps7MWekFRMUf5Zi3AMjIGb5rH
cTI/bdWkdaLzVcjR1FpZMzeAyLY5fWileUQoRatl6KuAozSVk8ABQoayKlO8ppwzxy30mmO+ijly
Nk9aJaJ9IRzi7Wj3+Uerlp3ex1RBR+4W57GMPBZhLG79CkdaQ2h+SiUvZzYH1203GSKNtV0OCL2C
TE0svSrrK6nJxxSTEzNxnL0f6ZF/ajr5UWuBq7CjZHJX7Msthp696eDV3THtPK39GO/E50nv+0Wz
rE6BiH7dXIm1vSpaTzPeSl7Oq59lOBVAYPfMOJy6/A4hVVNrN/ZV3NEukYWpADHJN+Mq9TDWaByh
da1FMel5TBL8ioplZOLC3/KToHeN4LYWD9zEbfz54F6KRuuGm1S4LuNRetWtW9bvtdaJijxCxUuW
cTq5IaLw19FmhLmnB2D2Pff5rBMjj+QGhjlsyc7zvaDE5qqHfcN48vng2O4VSMIREnfuHqNRnFtd
eacXEiUrZYNauWPPbgg9pzoMBg5mGNTpja3sl94o8MmbiIm/AtQtM/GIqUbzi97gSl5Gc+8nhce3
7JZiN+8pBMrig+YCVzLTN40KwWBI90br35QrCq16SgTYsConWQEBDzOTSYblWJ9nWfo+9X2twz2H
p+fLxMBpwABlvUsFNB6KgqYMoJsidaQVcRV8FOOhNWT7El+d4QyDmSI0YlOLoEhYlHvmYiDFWq/M
3TEe8VFEcNIY9d7wEJJ6HhcTAD1eBDQM1sj5jPMetbYM9DD0vlRy0/UHMQf7UhnRc3xIU1ee4+7e
6O32Uk1Pizi7BgoNprnc2g4KqXoPKJhZKEFZwGOQRDI0UK3e1vkiGhq9c5sKOupbUfd2NsrQKayb
CXdocGma8VASE494tHL33g/idvUF7onpWYc/ndYCVwFH9WINVr9hd4Zb4FU0Zg/5WuiFxFVSs4yr
1PSGlPO9iy5zjhZrhnH5UW/eyo5p7sRHTLpQlEm39Dzo48u16zy9iKuAo6n2FnT2iXgll2KXCk2/
rKkR6J2uVMxRUneUcQfRl6ZJvKNr9+V73t4izQ+q5GZT4z0dC6Juojt9hhGEeDfmtftFL+xKbkbj
5GB6x3JJG9s69lioHJy11+sbqMCjaF2SpR936706+rp4Jm5T86a5XpSts7F4p0pjrmxWjb/mjD4a
tEL3tVvbXlX/2vREBfB5YVkcw+MZhYJYOnZys6UZ2rBjadsT/n5To3eSU1E8beO0/AYYp3mU3CZt
d8BvTOvpzVfxOzLDj6Xo9irQuSbOrTHS9XLd9M78qhCRZdX0rhuWZJFwPMyjtjiOGDjonQBUCE9T
MfiAxGCYdy5WBPJhqbxftVa7CuDJy9hbcdOggk3SuU1k2TwOGC1/0BtdydQMmhU2oCxJG9+sqdrO
m6rX6tf6jpKmmVFwaKmQCRu6sT4WGGLhp4DrkN7ElW0UdW38pGzCAnl2wcA6H3Ek2zRjriRqVxfT
gLkXZ4todE+NhX6x42+JXnV0lEQ1Oly4U9xWwyRzrznHXEhXD5GFs/rzGlDM2G7ZBRPHEguucpL3
vOybei8evipGNC8x1kfoxIZSOofU2bBQWeJI74Oq4CMHwyA00TmIBrETnyLL/FzUeu+Ivoo+yhaZ
bHLhTo4j4pWJNlu0vkZc3BPlJ1XXVs64iYERyb+WSlCeLZP9XUzTvdYSV7FHCHnGBpbmFBUZlWde
kn5F5F1qhlvJzhZnicktbFbKsF0GKVBMDPS+//3EX9iJbCU3XWMt0epP0FBaEoxAtyq6ZndKz+pp
0tInMX0VhrRYXPf9itj0OIwdrNwb3gbd0OmdGm0lQ/1gkbhGCSI/Rrc5sm+L9PXOFyoSKcE32TY2
hvaFB+/N/5KVk15vVQUimRg5YZpKTNxe3Ew0+jw8rfWOLioSSTgN/t0erxJGv+Zv52Xzz1wcf/U2
Z0u5hCYocSQIhLoh+rGPS0UjJBCelsCP6aNi/OzVo4rd0oW6w4NKseIeZIEi5S7T6y0VFY0UZJFT
WntpCVL7Mx72HRRGq9UcXElSbHQx4RsYPPGHUzrYV37+GrTshRxVhYmadIxjpFkx/85t2ztUjtV/
XSpM/w72gAOYXpWxlI10XaI2snr+lTnOsuuuMqajg1GO5rJR0rSus67F+Jz2s72ux3GS8ym23FdO
ui8ESIUn1IC+BVLQPCAaU3W/Jl+9TJ6KXjqvjP/CxqFiFAqvoS2Pqwd+qOMH2bSXyEDrHV9U9JPj
RJhMTXtvsbE6fKGsy8zHk+3vi/tL81ZytYvNaB3M2A2HprrBuv4isf07vaGVTAUuXTa45JKpVYbe
djtg5df6eq1FVaiorYE6rhW93AjAWlhW4m1lbHqgMN9UEjXDQ2OYaz7mWNc3g1m9k0WgR/WEgvq8
fuFyPhm1YyAHF6S3uC9deFpCc6avIqC2ot/EIPai7jv3o1veYA+cay4TJTctM/Z7x6FNvCQ4/GZj
+2lZR83Dv4p/WgzcnbaMkEzz+iEZksugxmBFaxGqsCfXMTBCNph4v2wou5cfjDrXW98qYsg0HaQ5
ZqqhV1k7NnY7M5AR1NuhVcCQ7eDDO3nSCX3sVrBpMsKx6TfNoCiZaSbt4kcVK6WLkrupHN81iflR
L97KDZSbs1O7HXkJGOF+FaIPM8g2p78f/IUirmKG8rwEjgBghSax9QnnwwNcuPOy2/T2Z6GkJujs
ZOo6BEJlMqxoLlTDfWNjZ/P3k3+h0gpl8xxaXKqjgS86FItzmjDcgMRjlXrtFlWxyJCiysUemjJv
713bvpRC78HCU0FDRtXPbR6RQnmOk0OWuO9jXKy0lqKnKhYFmHbaKZ6n4dQWb7E7wONKD7zmqZgh
AwMjKw/4nGMZNLiuzs1x8Sat5PdU1FDlTEVndpzlmtnARLC+Witb61Ni5PF8h5BGzW3O46hi11uF
w1SWHzN3/aazCj0VNFRgdS9w6OEyF+Q3cftL5dgf9EZWNs1cimnL9jucnw4nr8YDtPBmPUS8p2KG
hI8DhkmfImxMA9vux8VpHvSmraQlNVZIz7MZOZBfss77Nm/eF72hlU1zMgsHW0+GhuYVHOx8wOhS
T6IMj3O1N+TbWHjWzn4W9+55hTrr005Ltp+x/ecrcJwmmdS9RSGcKgG2J7cOgHu1ACyeihlKgmla
5EhUYlfgqDa8q0apVcA9FTE0WGkXW6vphJvcwJYP3V2/DFrPtvAJn8dEJEln+zbxTodsxTbOPuAy
XGrt9h7WWM8utY4/5tWAVWGI43t3l+V28eCvmMZqDq+kpjHl5hA1xCUrbfyOrZsy0GvEeypmqJvi
sTTBPlBP1to8GFgaXPkzsEG9/UHFDfWYTo+FI5xw3eZbp09OQeLr1VlVr8jsHPyo7Y4nudGoD/WW
fE3s9VEr9VXYEN5CvKfaRBzr2NtJSHGFVa/UW4oqbmhqTRGIhYmP0rsdDP8D4uOh3ryVN1BsUC3R
jQCbpyHHeneI2/Ey85bsNfrRzw9BOMk8X+iuXGNXRkC/vH56LKwy4QW61FwrKnhok0CnS8wRgcb5
YWvHt9GsJ9vmqdAhhF+Nyml5G27ayXorx0gcTadcX8nPvYb8tevMbvM8KoMhcRnHnDp0LZySgqyx
v8V4J2OdOSSJ5pdVDrfJ2CHohCcIfPrZx7FzPkwG9rJ6y0bZREWybtw1QUGIonVuagNNYggzenRP
TzXZq31M3OeR8NA+u1pz+0vQlpXezFUcEVanWZr2vIC2bofncO5fdlk9nbTCoiKJBO+fZVBwuF17
eZqSKDs6uZz0KqOKI3Kx0/BxEobhgFt0c8j6FD7VGM961VFFEpV9P5Wt1WL5MKZnIi4/bJseFQk3
qefLHX95Y0ZNh6fECAvkGBu5Q7Tq6atyQ34+eF4WsUnRBZATrMPRL7b+1PuYk+t9USVT5SKWafYw
wpBefAy64J2Qeg/mYJufT9xsaQ/nuUm7TBbxgYX5+zxoLhUlPct2zvN4Bh5SZkGLu3OWh0Vs6D2A
cl5+PvE1lm2wgLbEunVODrZIr4xh1BO88FQwUVXk3hrjexlWCE3fOniaYs4cd3rZr+KJTKsfbXcx
Gd0auoNIp9u67e61loqqX7RVS9agpCxBya3LW28bfDx1007vDKDiiVo3sTO73I/o3VcrC37B6lur
3Yz36/PP2S6VjNt2RyWv0edCJj2ts0RPjMpzlezk7lm2W13QM4s3gLJeunbXhlyCj3oxV9IzaIwy
73gfgt4ImEUM7gWqQI1eFqlYokbi71ZF7f6EYJ8jWBqOrzJA95//kwOAKgIUNX5V8GrGJXR0o5ut
xL/WjnK9W5GKJBo4XOTmyFnUHlsjFPX4va+HTQv94P0FQTT18RB1OU0WLMzDTLY4WA6BnrKLp4KI
8nbJu8Bn9KrsT3nmrIe51qRnYzf4fKFbQ1Kv/JfW02YOh8y0f7WTSQstA4ry+dh1PeaBHLnQNYO4
ylvrsx/nmhFX8tPEEihw9z6iGUXv96GlO59ppY+qABTEQSWGlko+LMHJb7Kb2Gm0up+eCh8q7Eoa
LkbJ4RZNw3HhKBQUotUr446yddY9bqpbC8+myrP3UdXezK/d4/ag/iQxVfWfOO4DuWUbJ/PUFiH2
dO6XsTfo5mzJHDzoRV3dP+tIGAZXrBDIw2XU2/khpQ+qNbaKIDLEXDZ5mfBFk3y4K/LNPAcOVb1y
Gtr7QT+JjoogqsrWtaOKy3kRLdl11XTRg9tNACwhWhjFISgs77rwHPP70uBYr1eGVWTRUEZT1k4x
V+u+vN72HkyEytkrg+/ds5/9IiVvO2nj0ZayrUIeFg9l55ZWmAV+Byd0QZcNT9zFNQ5Vt/X1McKq
F8FD2+j1FoIKPqrXMuhT37BRC469Iyarj+3g2q98K+eFX7b/+ROWuEihFE8l36qx5Ke6G/KjaUZ6
0s+eKn5kj13hBHFkh0s/54fNc6xTEYyeXnqrACQe1o10XVnEbibeOc1mXci1dfQKkwo9Qp15iYKB
qbdrdzk14D0jU2/jVXFHy1I5lWFm+4sPDSaW63wHXrh4RdDhheRToUcSG96gyXo/xGnercLUN/2P
Iq958p2GFEtOtkzRnnlVsfLuMZZ+p7e1qbgk0dcLXpG0cILRcTELcYzgOjKrXugt1L9gk3iPxMiD
LJDZ1ByqxpwPhpnr1UMVmrQF/SC8qPBCuymth8kZs3fp1GWZ3kpVwUl2KuLcSFlMnkyOfexvh74x
NZ/KVGyS1QzWHMcEppjn7LQm9tsmTjS7CapSkpRGUPgrg5tB1p4Jo/w8bKsebshT0UncsYxuMvbC
lvjReVE99nZd6R2HVEzSBKykSVa2gyjo7+q8LN+ZuTC1MHj4UT8vmv1e3NO4wMZUTJw9pf/bzsP5
+635haOFikhaanMtchGA70va8QtGRJk4cDBv7dPQFOuHv/9HXqj6Kiypz5skFwbRyY3lkQP0cDAr
815vbOX8LHpoROtEWRayy49lCjC5KlzN1a4KM0lRBvXSUzyla8eHGgXJs84qs1eC/1Jc9o/yZDdc
7DKVAxZWnFzmL1aUX6OSrle/VKkgFKVsw0c+IZwW84j68m0dO3qXfhUo45m8Odc2Mdk2QXM4jS2k
iHo9ipKnQmUGp6+9uqC3VWz2fPC5mZurlluv6alYmXoTohQZWBlj6B/QM3xXe0b6ypnthW+pQmVK
3OK7diz39nBuwAX1wzQaX2tY/ACU/eREqKrrbOkwZOnkgH4oO7+8GGMxewcjSAznvCz64n0lonI9
1AEV9OgnqffRAEE6nUwXJYRDW+bJeBoBwe1/Hwels7mJrNc0DEzzR7H4yexUGFwc+JuIJ5484CD5
0XXcy344pH5mGYdxGGPvkHalvE/jMU+Opqzd+qKq7aVuzq1pGKft0KwbargAo7LV5M8WWB2ZYyaX
6eit39e08oID6On8FMfBeDnVg7WeJa6RD6dmrUAjr1jcj8isj8jFubNRobEzpt4hkk35WG+Z9MNg
TpfylG1TlB+tsYq+uNPaVKc0z+ePi2jy+Ab4oTceIr9N2uO6TuP9vE6b993KyyhBACvLu7dVXc7v
Vmz9nNssyX15jRjXFl9vLqYMV7lRJTE2tltXPfL66M1X65zVdXmYTXeItoPfdc2CEbrAENBbhhLZ
SAyg/OUMa+0tBx9bmwAI7SIaLrBpzdPzeqYB9qlfrTU4X1e/sI5d30XxR3wc2/dlzcXv3ea7RXHI
bVmlbwPhZOK2yjrTPgYN3exro07K+b3btdViHxJkcVwKmFkHNEUL3FrLY5EX9nQ9dsGS/jabltlc
xmsuRxMSmezSO8PGZec6sbYR1SVzFF59Nzpj3PBsawLTPljjPJl33Siq/pITfewfyqX2exx/inU7
w10W0+2T20VF/3+Z+9LeuJE0zb/S6O+siYPBiFhMN7Ak81LqlmzL/kL4kEkGbwaD16/fJ13e6VK6
prQtYIEBCi4IUpJM8mXEezzHxs/SRnwaam/qZNgbx8oltkRapaB4XtgJjgeuKvTXqe0S+h1OC333
yCWQT5dtKab6xvOlp4/95Onqxql1xANQY5G4EK7NYy0i0PWX9XSRGONVkQSrIXscjRPNTWqEMn7k
d7DcasNqoM1wCS+BQL0vWI/Bk7PFmmR7Q3CXwRHJ063K1qRpwwAor/vUCTrdDFWFJoSss9FEUzXV
9ptupqR3m6Groe3P+84egXRWA0d2LVRAQHeex4c6MZgrQKSppI9lknEWt02q4t62xMTeWlE8deET
uPTVfpNFZJ3MivFMNVx3knXX6Zj7kERMK/0x8VWbXgRK9qj0bJL2K76QZ0rUfp3fRIGqTjen3TW4
CzTmdOptPBQi/0DWprE7rivvAh3J3kObNqvIZulb/5Z2FT0MauRdVFeNYSFdKie3DU8LFWofdtKh
6kp4ZEL+OWnCcSzRmy5h7/CxyutpCVWqUhpWHuZVhSX9TsEkYwsJOfkR1G/MbNt+baI6G/Iy9pOp
X0KqqnbXtxN/mvpgEaEVbVsAqJyrKYbXcep2rfD5t3wYPTihmuBB9rpp4Apt1iQW0k+bfdO1mNKM
/ZqGZBT6kS/CxrUOpnlrIXeSXc+p9rYenB3qA+CF9mPX0fQid1n2mRUUV1UUkCuMyimY+GHQSd7c
tx4svKKMQlMnXsuq0yFtK93fdYsq7soGPPmwnxJ6OyeFymJrCFFxUCoD57aqOTR6be+S1kOxtggv
GeOhtvel7YL9IuGwFc9cTv3Wq+ql3Q49XaYNsmdRhJDacM99WnNyRbKiyUIgUDpzTCuHGVoDgth0
qE3RRH3ilfWer0ltN9hzF3sFVPChVlP/TNcUd6dKTWy9MU2xznT8UDR0eF9nPv4cE4tuiAzmRHcZ
2PgqZGQRt/PYyeIC/ksCWIDUWLHl/qweio4W7ujbFlSgrGmnYuvcmnuXTWmc3cNvZj7WJeySQ9VC
lSkaU86mW8YNNA55t5bbql/mGc7PZFnftbWadxIzksvcz0wdUw6CsfDR1LjUa1CSaA6WBmzJprCX
ZTAF9fd+Kmu5TYWTc6gL1bPQa+p8vut0hllIytcK//pgLGMCWCi6oZNIinip6hGIoFnn630jsonH
kBEGs464fr33BZYMWEzotvjo9ACpbDjijTzO62y6SoDuxYBbDXO5mRbGl0jlkIIKCxcUbpeXJbxt
Q8HHMuRgeh8pz/h2rEz/Xi/wMpyWXvX7rgCi96JflqW/naq6TTBzAsg3uGubxbgr7EWJuLKDXt4t
uqX51ltBvN4Z5UFzISo6Dls0mNQE31MZWPDHNeEJ6IB5oS9KB3G+Qw113qIITdrxNnYDVLCuhjHX
OWyhKDFHRFR3lak8B619qlJMX2HVs1m6jE539ckl7YYL0/DIFS395Esoz6GdV6WQmD/pprxTreyy
8shTaJ/EkMEkSQ7VjYHGua/IZmjS76b1hvdo2K8xyCgI9EzrLvIktOxQHvjyrsTM6kNgm/GrXsu5
C6lxUkeJTsShzXkLDf5pvvItcfe58VUQNT0kAdvC8KMdx7EO/ampjujYpNEAGl1E25IcfFvr49ys
A4knCD/AcwN/ZD62Nms/+eDv3hZNm80m9JM2aGK/QdzfAyBm/X3PV1KHs7Qk25qy0CYyUzmKuGMu
+EgTHaCz7g3zGuGt9r2wYa6j7/FSuSSedeF1l2m5ZpDQM2uzLWyS+zvArEwbIvTssfQtFNHJSs0h
4zAQjjzl/C6E9J7cN5lZhwhSFH22V4WWV3CR61zY5F4570Rmcv+C5yNtXdTP/TJMYU8Wy2/aIpN+
NNUwLIp1UaZ3ZdcGXdxakj+mrLdlSJKJD5E15RDWDnZgYR8ExXTtGS1dlFtdHJq6rKrjLOVa7gZZ
ePaeMbq6CHAcjPt4ihQkVUvOt0q1XrPPjZHo/Di/CqHz862iY11veyGMjbVI6UUxNybfKfjXdJtm
InlcBspG3B+RTtlCNB9GuBuP4WCxB4QLLT+WqtfHHIzwEFq4t6boYGSbc8Ow0oNCU8TZTJXdMmQc
4YyXMQn5QrFJj0SZ67nMqjAnxUTgBT7uhwI1hJyoDHlDeYgzNXGvk5vZ5U9LC9tgPgu+n/NRoQvT
Bph58wH7mPMN1D29Gbj0u4G4SlwkLhNpNM6tdVfD2idjFNgUhkptl3nBlrcd6KUpKH7MhUhi0ulA
SS27qBwqU4QzW+di26pg6K75mDkXDUPF032zFtAUnnOdyYtBIh8Ju64d3feFlUKH/lrC2m9EEj7F
NplUGXddykiUU+QO0F+fSf9BZYln446qxMVNCqNOXNBsH9Ena/Nohfj0JZJ6cPa5SMZvk1PQp2n8
hOTRVCCajoHs9DU6smuy8wSSq13ZWLE86r4vBWKZTSSq02Gpbrts5E+taBnekcVrkKHoxOsiBQna
CnNx1uSxtZB423EPKgRbnsBo4AAvyFLHXJE0vU/BfSLXlRarDJEOpPuqph7DHajYcK0Yiow4m6ZE
R22p6QcnvblA7y0PinrvObhshnWOvDXSIq/4dQmEQhYVuQXvZpxtcTOyAWPQzIeIQxisgOrthc6K
8thlij6iNz/KCOtmvZOMqhszL2SITdDm9n6l/XSP6yZfuEogithA9CA/kBVeKCFEatX4dR0XxTZw
80afbq6GaYmNzK18D3Jx0O8DPP1CRr2kOv3iqgHOqGuOKW2YzrV+FKqZDUSds4BsPJji5tHiDaTe
pjXUdWPXD245QmPK9ZGf1qyLSwcluwhJP7nM03oekf3asj5W0Ln6AKUURcKmddCe7NphhrCobOfP
mtUzzQAymaZ6b0cs0HtbDnWzsX0BdhyuddTwlzciAzgSW+/G8c4rb7COF/ND48AxOq5LhlqVzUtR
HeZZaBb3Ep5NcTLTVcV0YL4frTTo/H0+MYX1ZmQZJLuHYRn2dA1QBk4G7sfv8cy5OMJJvOqf2xpb
6E4E/tp9LhjoRREPaDrfLiJb6B0fPZdtIBOUqLg2pNoGvqRPDaPDdcax98eMdk6gWqgG8B84SMVx
6XfJGuu6cW7f2tnwWPmm9g46A9ruDokodxGMNvP+narWtr0qoPaGjGusZ7Q+sqHfEhz5uk5WJJhV
lfHynWGicpemFlI/eaXwm6eRVSS4ofMwqf0CFu/jyAVvEWdle9OMvcj3Pfx9RIy0mhZRB73/ejM7
XbMI5AeinzkHtrAJc7pOgP0tzrv0ZJAMF36LsUe0ll3Z4o1pmzXsjNBA8EpA7uQFol7j/kPAx7vJ
SZJ4t/CFQjpgEg9vEB62yYISdCo8py1fyDJhdALxs5AGgyPgK/j9oz+UAYIOvPG5+dg2zkxfNUQo
k69DkdD1mx4RufY7Y3hRycmrsexRomoVJJErGXHhIpuZb2x3sojLcz0dXWF7E5czdq+w6FMUt2k+
5J/9KgieZhh4nbrybUoC2MVLvAGYEk3p1lXYM5eYe/h/AhOAwk3zMfGnrlluKRwusyXSIy/GNsZa
kNV4qE5BEsWgaGpiZiyqlyFbGGT5MIPUG8j82iLmebHYCD4IjIRA4qQtVoUZKiEjiu33YwHSOZrQ
oCZWMkbaSCD2HsgEYOBQjeXiP1FmuESm0VAv8rMyT29GOvH0GctsV8eTRixtM9dJdVBibOG2IPTc
648665m9dxk6BPd1I9sysiKoU1QZqYORcMmx+Emso8lGUJrmGgCvga9XeKxBflzhe/LA6iA3Ozry
sbvxLKcsHrHCmIum6aYHGKDCsbWtXebftXkxIjtFr4A8O8F9upEE1MI9QE3jGvVIuccHu1gyhmKt
qvJisVMy7jJLOcZcK/sOZM9EwqlJ588EJIIH5VIHOojX2h7Kpo7Xcdk4vz3Kacqf63pJbBtaBm0x
pPBNgSiksDgstlNJpMG3VND6t+111apmj5fQPWWkTFTIR6f2LFjVd0MkytWAlFJEC4YldsOLXJZX
A55Ka8Kic+hSh8tQNWW4monjSbhV3ML9GqS3ZfXnkODxxpMd/DFmomO3gR5YfeQY13HkPtjewrSs
RQ8AZ+kYpIctNj04X2q+ZR00VTe6Zbz4OtO0dhvoilof9oYZ1Xi3kGBHbdtjrjJ4BOSSWZTihmnY
290KOGY1EUcbuo5WFMllnK+DzY7rnAuL9a3MeAiwNEjiOerP4cAhQH+1OJeaEK5Sk7q0/tKjhvIa
ntsQrrLBB1Fa9Y3PHhk+EmrtfJNJMPG2aOpCVJY1IsFXmGsBJzCg07IogBH9HQ7RictReWrAOkSp
wy2Hihz0hKvOFHsSTBUM051qAh5Bu4K+pwSdp3CG1MRDQSW6MrB0SVBpzkGjDthvQCf0AZY6oLPe
BDA2K7hGPwcSDBHxuj4HVADLHIRexhllQNASP+6SBjg2V6VdcuxpvcKJnMqERSjx1P2UdVqGRE+q
jlpl86cAomiHoUl6FqWsUu8Sp4CW7lqdPXZpF3wonCxEREmRfwb9a31QsInARU7Y0FH5+DocM65v
gzHJP0niShp7U1EfcJLlli/c22BhLe6K1AwMydI8VZFLlN2JdB7IoTILENQ+9BSSqC0EDEvMCCOk
7Yo0IN1CTLtNsc85uE9NCZbMC6+fmuwhPQF/P7VFizSHYRLjfwctN80eKsDrMaKh2KXQr4Eea5Qn
aLRdF3ooL+0iyMY4DzI+OW5Ht+l7U6h7iOKSKZIew6qbYNeqXYzxuUji3iG57xBgHkUrzSv7UMzo
IkXrnFUQnUZ3JBT5vCl0c82EXN5NrHD7tFRkOQ5pU/df7UwSbBbVMKQX3mIrsCCJyrkeQwNKze1M
OC8jXXRVF/qSe94t75bsauCZIlE6tPKwqtlLDraeof/dFEmav6tSuOfdJir3GXJUOs6Ry9P0jkgG
ByZtXXUt7MhhQFImzXI1o6g+8G7qjkvCfBehdoLKkEiwkQ4oyYrb2vfVF1qVZR4XEplJ2IhcP3C4
i15gFN5CxsqNPbLMMZ/fo0dTI4P2QHRFaWOa4ej1MsBgtp+WD6SZpkPi9SsPS52Y63Zsqu8llbKr
0YegWC2SpVyrYzWi4DuOvdImdCt1c7QUM+p8UZcexKEEntlOmXK0WQgZnTx5kCJt1dEzXn5RtkU5
Rb1fzN4FS5xrcTfl8AwTwSINhRsyGdLVX7qdD5Gpj07N8xghj0tucjaxSz/Rd85lAI/SGfijGMvm
emV53rLLEkPuZxDp5Z2CAMHHRaG4uKgzWib7npZE7IgfLG4Hm5d+CIduyu8F6Il3/pBkXdgncvkI
2qJ8YvVUXxQDrzekHrdLhl6LqL9OHK9E6Fs7PWF+4IdAxyBbw7QeK2dDrlPUlzcc/W94Z1lABDYj
0qf3GV3nQ4e98w4cGusdqmBGi7QMkunO12y9GK0UebgkurxI293Xdp3CYYHT2eyTKZa7QUNaIgpO
neCMmvSBlWn2RBWCK1d5DeySL9wO3pGg5fWAL7bRUBV4FAY2RNdLWrLrIF2XzwmafO8qkdibpdUD
3euavtdkCZep/y7S8XEtS4rG8pCmF0as0DxTgHQeRZdlBzwYL2wtTFaAo5mqJR5sP1Uhbr94l3jr
PMYBkuc+cl6ZAyuEHtt3vkJgDm8DRw8aTo76XqNovsm1UzceN5XFrrOkNqQIW7yndinvDJnmcbu2
3C82Wb6g7zoSv/sIFxfCsHNzju585d1R7Q0HyskAa5dkqr/6Yl2e1TK2BA3IRXTYEir1vYYS2jdf
jAYfDbqxiBKsuwn6HmjNoxOZsQeWokENit3kPnasrlg41RxiBmXfD0ncaGn6kKUimZEcLvOlm+fc
RAL9+UegYPgMJR6vTlGU2ukTWoRtvR2DTj3jxWL7IFiva49X19rQ4oqv/ViEQcvdTRfo9ArLtfxS
VDAjfwV18d8Mm86lAaDrPNhW5IDFy5EdwF1dIs7123Rw5Lk4QEnQ2mBFDcQIQtwbkW6VzHsbrvdc
HiDN27wbzWl4SM3ejFiOKJveZnUjyel2/WGe2o1+3liYBm/m+RQ/LZzD89V5b+MinPO+KW+WLME2
uoHWJlX7PCDrBbOYhL4N93hO/AZa3aDhDUjlNAX3JLlk2jy9aUZ+TvpeFoNWS7YCdeXbcE2DWy9g
b4vEc8Y3hksgfNSIlTRNvrRT9ZH26jVg359HeXBO+Xa1LBOe4dgiTT5YtUZGvs2CLzgnfOc2L4WZ
Ma3NvPqTqDDHSsdPb7nZwTnhm2N95VAGgKBZDScHMQUcQ9Dntx37DBjIhy7TqApByq7Y84oBi+7o
/KYBNoBbL18ejI5AiOlO9EzpfYFJ3BDTtPTfBEKDBNDLg6OymSsuQNCE+o2JDQro9xihdW9CJASa
vzw69xc0EO0pCB1NLilaFS1f33pw9vLgGVbxqSoagDGdvQ4WE7HWvkk+Jjg3ioBWJBrvAchT/jC/
R2sRDurZh7dFyhlmSA2YlXlg82ySfuG3eZH54bSm7k0LSnBO+8ZYNNBrloFl72GUM3XeQZrsbQpM
wTnvW0yE6IC0EO7i6M1idgHoAurqN92Xc973mM6JXCHfBeidfj92mEmhQffGY5+9ndUMZX50ugEv
6dm+lG5T1vRNe09wzvseg7VLpMJlo5e7nWrzSRfN57fdkbNXs4d8ZiBOwnqSuzWaeLHsc2vX+G1H
P3s11QJgQZpA3tE4bWEY3scUphSv7JgnjNevuJPgnPYt0MeBZC+4MOXkkDumPIGRak9mwC54i7kw
2lqmaPdVQOefFlr/8XX+X+lzc/v70e0//xM/f21a9AzgzXT24z8fmwr//efpM//1Ny8/8c/dc3P9
uXq253/04jM47s/zxp+Hzy9+gOUuULJ3GAYv988WLog/jo8rPP3l/+sv//b84yiPS/v8j79/bVw9
nI6W5k3995+/Onz7x99Bx/uPPx79569Ol/+Pv//v3n1BPP1+oJ9//fzZDv/4uxfo3zCM8wU8OaTv
wzsUYT89//iVJL+RgKNS8APovakfhmM1UN0ZzsZ+CxjneEIKmAAhT5R626DC+/ErnyqCTZlrX0oB
usD/va4Xz+Vfz+lvtatuG5Q99h9//4EZ/Vdw4LICqFAFaFEy9KclP+d5esoMi/QKGdcTre4EwDVB
uK7pfhJcZIeKTtUhmPLq0SkvvaBL59adqCT6Kh6MEnPbjhckRx8q7cmm88vSgD/X0Zs2N62LKXRT
LvomgYaWZ+Q9Qz/mYVRWNVsW9D9xq/9WyF3lX/vGNt+H84B6EYM34zOmEv3z364+t/ZvW1d/+zzg
aZ9/5n9iEBKwKH/owfz3sXj87PI+L15E43997PeglOo3SHpIAR2zHxF5gkD/HpP4jS8C4ksiFLyP
/RPV+mdIcvYbQ6BC/UcwplGEY6f/GZKc/qbkCcuu8EEfkHb174Qk/aEN+6+Y9Bj1QfQiv7AaE4kZ
LCqUZJfC0dQG6xASz45RNpZfirHcQTxxN/os7EbMeHN5yGkduqC6gPc8eHlpmNK7KV280MAudJOQ
5HPKGrqXJctj+KkVBi4R9Q4KbCGbKnacy4YBsMQ23NZPBcxStb4bYB3TZ+pS0n5XdN7j6rt3tFj9
sCtv16GDYKsyWSSLG8DoYHqPfqjyUVuqeyayb3OQoPOO+bPy7bvC1F+7ih9gsGjiOTPNJW7rdUDt
5WB6EwLp38WmwnS4z7ptyuURbbs5XDUjsUkDE5MVJ9OLirKy3GigX0Kb2mevb+91Oe0S8FRVW3QR
JqTHaRo+jOl6kyzBvsu+SRD7vJqwDSHyYQW2bjBPSfbd2Wq31uppygRqvzn/kNObjosW1PHxs0gG
GpHmXe+zb8JMM9Tp2R0l62YZ6lA3FvYAlWKwiivIxSyWmyUFWsqmJTLsGpAHtHA+0Xwkhxw4vc3C
pvdVK65XyaeLIBDtk1yWOZorM+6Gqu8/jQZyoBjVxRB/6aEygaoUiDKMJqIkDYDhmjGrNEmf7Zjs
fIqWl1W3KwA81y7o8IfUPlbFZC9842/zU+vPAcf1vCR5+w7ugfm7AKDGPW3IZTmVMm7GBYo+ffL7
nvr/YbX5823wf+LichJs+u/XldvP9efq5SZ3+sDPbU7K36jkDJ4gpxVCsdOG9XObU/w34musKIII
LiF7ghTq55qif8OmAxQf0Vha0Ho8yWb+XFNwPC0Z3A99jpWFBJDb+Xe2OZz+DzkQtjmNViw//RNo
hl0OV/7H3sdpQGp9DcB3B7WOLQTH6AOTcAJZVwBLmJrZtVeNw2FcAXiKkpqhO9cGwZUgpbnkHili
5jCiMQMQf0T6YoeOd2cB6Ry8WANmuQuQaMUA2SngK+f6FdrTD47evxbEH1cPEUrkDwySYqfrf3n1
tPSE1okGq8QL1G2VJflR64qZqEqXHKg68bHB5DFEJwNDcFnU2QVAv+j7tVQAAuHnAtCqDA05km9X
g5sw+w7YS/REL2zdArMVuE9wUL8XLOiesMIDn5jX+hMoOCSmhhtYF89GR928zLsO/Ntjhio+TtZh
iMGGg0REnTXXZKzyfdN4dosKedwWTrFtB9TMsa+q+ZU6+Ucf7OUNCSg0v9gpf8GGeA6Dr0ugtZSz
dOMm/LMard8N5brEjcrnbdsm21L2ZQzYLMaH4/geQIziYqHt1z+8AD+TqT8mT+qXoGIc8XzaL7Vm
v2ici55UjSsLvlF9NT+WwGK4cHUdDFUweg0BLiqeOoLhXuj68ctfn/plTn+KCIQzNl2oWeHU9JzM
12QttH9mNWymEcNJDyaeIZnK755U731WQV4861+D7p86HC/vOQS1fCClGdZiIs4lbsc2SxyIxwNw
Z5iZs0A9VdBhsKp+7US/3lacCOky8mZB0ZdFDvLiXW3HtBZrMGx8A/nocBVrs0saMWzrjvnxLPsi
tL1iF2Y04pUC8gfx4/xLaiwGDOBihuT87NwJgiptWzfArmIAfrSFY6+CtlqsbCo38Ex/bOskCecS
giV0fQ8Q82vN2T/78hrfn2vYPwS/3GXrpQF0HPthg9HrE0maz3MXPBkOy69uGqJpoNu6Dh7/OphO
NezZl9aaYM0O+KmiOH+bYGAwkdrlA3QSrTjkOdx6gkK17/76LL/Gj6IaizllSmgkfaff/6H97GaM
iMBV6DeyyLN40X6NBWuwYV34r0kR/MljxLkCHztL4KNQOuf3AF45FZ0VPR6jfwQy4l1HxbOX1SbK
CWkxmOo3HYHjEUbmMRvsK12lH6/CyxuqgENBQoztDXvhuWSJ9VclEWH9ZuDsW180l2TuMTkePvHU
7WEjvm1amDjkcxCbTD4QT3+ajF4isTKAHmax61IkcU4VeVS85mnyJ0/hxaWdBfhgq2xMUlwaZFwu
WK1vtT98waP591do3AJJGGEcyxOW6pdPG0geNUMovN8Yf36Qg92phr8ved8DSeE21jPbjGRXagLl
nBUpeHuz+vdYaac1EpeAveFU4PqcyVNO8IeAyw1YQUCHIQhU1wDM1Op4avlrQvGnvfeXZ62RVhBK
GfgpZ3szaUxZTWTEWYx8ly7ycShPIHOgR4Eq+es36NdFX2Hv1+pHN0H8wuA2PhSuO+H6DV/bfr+m
8ilvFpQzQODsRjEIkIqAL/3rc/7Z1+OnzI4KHvj0fOyie0qD2dh+47fuMdUag7us/zL48gKYiG9/
fa4/e20Zl4FEywNnQg348ol1HnCPydL3m3IxZVx5HSoRWAhG6dLMUdaaadcO+RhOg3pq0ikiXcve
ErdAc+Lb+sqHZOnZ++GmxCOgq/ZQMPKvNLKL42kitwVJKYaa9vOCx3JJqcnjOW92yFvvQU32Xrnn
f5LeKOb/WP8J9gFovb68DwCEQUE+q/uNmJsnIPLu0Se8Wujw2NL2PVK7W+xdAOCJ734GzdL5tV7n
D8bpeUwDGIFFCskNgKtnzwFofqBbbdpvRjsuGzN6l7ogza5ITLYZRL21vt2MRV5soSrlhTOo+V6Y
oV8Ue3B0Hgbuh/VCo8KXJkw6r9hDUojEfVO/Rj//NTi1IgCSISPBRdJfRAcgnp6tglBsXP673HF1
AR2InVTLFK6jN0V/HZ6/Lp3YSk46sxodO4lW3sunYicWAO5Z0o0GBOVbUeQPgjf8++i9lt7+oOe/
vP94yXEyNHsEE/ScAW8MACVz4ZMNhZGAV7ZPK2iw0VLb2zlFSpsnmAmn/VJvobF3MadMx0KTad+i
EecIoCi15IDNZjOQqYX8NAQKIPLJT8MWU/39IJBM0Cy76wGpDf2yUqFgcx+3wxKP3PmRJPPXdHjN
ref8WUmCrQCbP3KaU8p8vhpPrs6CNusA3kUBBbOkSt3N4L0Bbu8ncT7Vr63L50nN7+eDLwAqTxSS
59NuMMXMSECz2vQoDI6NIeLOpkkQ/3VMnC/Jp7P4lCoFEjg75awvY6L0c1rlpFo3LAEGbW2zL8Di
fRr89tICgq+HtXrlhOf5IU4IAVsWSCQ1HLXP6YL+sKnN7ZQpQYtlw1KZPrXwttkA+vmZ9fQrLYs+
rEYoDJrGf23K/IPL/ceYPJ0YOTE/JYnAc5zLPAmjBgPw0rwpu7oPW+xCrOGPCbgVIbox/IKN7cYI
806t37NAPdQkv4Fd0GWCDGhtqicGEGs46qx5Za08fylxWSgUsEZJkAF9dLPP7geg/bbGu7DRnVWA
e6f+oU1SDZbn8pos0hm9WAicCx5/PwogDYSdPMtpisVzUAkBIm4QaRn1GJSBoNnGvmQrYL11sVkl
+nfBSj+LKdkuALxGKDqB2W38LcID+KYp//LX8fcn4YDGoTxdjkKeda4d4CBIiHMV88bYYABqs6xA
ObPtRsj1M6hbT8alOWDPZbb96/P+slVL9JQpCpRAYAk+FQ0v7zt6NljPZzNBNrP4XgYrEGpaVkUV
6xnwU6bMejnVrjkGUJXajiAISxCtu+GVjOGHUuTLqESiQJVPuSBYMM8fiSs7DnVjb4T/6sS/iTb5
WIz5zUSY2wHf9FxMLngckducxBp1et+bdtmX5RpXTGd3nuoPRSnVpRuLZj/3EmQdmaZ1WHtNf+z8
ud/63trcSa/PbtrVE4fCX+lB18DGN6SsPwqIK+0bsKs+De3KdqCC6Z0DNQYFf91tOwkUJSCSYQUu
G3xsxuq6mepdB15sxJauAn6tZofZN19qT8oLilYYZkp0vgfsGBfp/Fgb1mzBx3nfTXy+B76wDhUQ
1cAwW3HdNQLTlrFsbioLqbhMV3KTdWg3IxktkzidQDEri86/HtC07sOA9Oo4T7R4V8jGiF0rAfZ+
5WX8k6jAk0D6hJoHLb9fFglv6RYjnJ42IG8+/h/qzms5bqTL1k+ECdgEcAugPFn0pKQbBOWAhE34
BJ5+vupjZrp75u8zl+dKoVBQVYTJ3Ln2Wt/2MveNi/od6/k3ksTY4JaMM85w7Hxnh1D/D2rM3zcY
dmWXjhmfi4vxr5S7rSsCt6z6ebcAp/kZVF36Zltpc6w3890jxv0PxfitSfKnwh8hTPg04kj64z5l
8f/zG1BL5HRCDfOOsYjp+2QpO6olgcHaN9MfcrYFITHdGbFdGfpZLOnyUeHze82r3r9kfit+z8XM
g1ho4zLWA6BFrIL4VvuulUxBua1mpbnqZ7LXNjJ7J+ORQNGzyaSxgyIIBmh7kod//Vb/fTWh4+PZ
rhkiaJnir5TQylvXsF8W3ibStzjEevnYhzJ4CJTm2RF5egpmnZHSpanyT48Ot+jvFxTRg92LbxA6
bNp/vqC5lY5ZmiJDpARj5Z4WShlZXlCf7DYYc3DuQn1lEOogcPdr/9Qr6REXqY36IfXq5qcm7/mR
NYQZF1xXp2bw9ONGyxsFqZzcS0H09EsgcJnbav5dTdqCUxAMF6LP1TVYLE5OXdp4Ll7vIDyOU431
EqRV+6g772tjWVfTr6wjQ03dC7GCnqRX/baF9afTNBnv3dieHNJjH71f+9/WNsTD37bVPXQBfarS
3j8qz+4eR2hrMRVL+Dyvrrout2B8nHZTXe8UM2RPAH76Yw4a4rU1/bZN5huPh/322HiT+pqPpnUo
UhollZ5IAzaqmyPJNvMlr9vlDd0m3JVuadP9WlsZq67IQPi16As75ZhciLru2zs5VMODNlb+nrZz
e0mLZZsjWN/bp1FOxid1tvU6LI736eluItYaluza1mDXu2K01FddhUWydYt+Koup2gPB3E7maMgH
IhbrkzWnbTyT+Y6MwcaoOxaFleS273/m9nTDRDmzGWZR4DHZRjVj6yRD13TXPkNN3pddk8b5Wuh7
j1Bm4uVm1u0LReQlTg2D9t+ajlwLsdACGkf6aEtmqq/bXKn90NWwuG9p6qslLXU/TGQFyl423wKn
w7Sb5+OewLqfhJkgu4+VP5qFPxa7vr21BhWK8ldqGe+W1ZBLlPtecST16u+aICM67LTdeS2L4mjL
rvwJzmN6BDshMHeHdbRZS36tal2cV9eWB7+QGHibrYgDs3Diwax51Fan2OXKus8BCU4EMMo8GedQ
MPttCIwzyQ3vlx5XNVBImMSRN0682S4YkbkO0lsDNxZ23x3GOSXHTsS6RUMSM70KmqkltbtTkfHI
g6A7mqEOd0WZG3FWzPLAIEvnFNSdPJCfnq7mKuQ5L7LgWPXD9mwadk5UaQ4Jb2RLtZ43SL5PmN6N
ePNUeFc6hKC2Qr5YRWnddZ5qDqALzPc+dJoL3iyPMOya7ofetOqdKZvprPuyS7pGhJCMwnmv+8D/
JmncHbfG1V0Mzj+PdbnWH3JqNrbXZr1PDVz+tm3Q1DTr0D6TX+9iufk7aw2mZNPC4CWz5HNha3V2
Wz98X2cCgX3q6efeoL6Itjbo7vu1SvftXMVqXn2uyGhdmYXbxRt62D0IjJ3uhoVmseVf2xYuA4Zz
KyG2Iw+DrKcxwuoTiIhghXEe16W7eqLoX3hNvk5+7yQiUFVicKY4jL3tn8KRLDpZB+O4eaNMNs/w
X2U5+hAb0vCLtgr9rIGD/FAY01mulmCvWDSfS/Tl+8lUYwI0ObiudSXufT+d7/tp87/b7AI/wsbg
1qV1QVQVdu0f93QZgJ9XhISuqdQt57hxbS8W8RV99MeyTIa65+i3ynm8J6pGt0oSwXq16BA8rw3T
bi1hh7TMze5C2mR9MMp6FzqDfpxAFzyTmpMX2JDtfkbY39s+gV3DDgxsQ6GINU6BS8dp+FzWxecC
BniKxrQwYtMYnSNzb58Ebsirq/pwZ0tRPEqOqI9NVgIJQGvEmWaTVHoY2825X0afjndjtRSLRemF
xNysUtZEG5x7IT2a76Ja3hqj29HD3V7kUlhXv+D55SN6dFMiUYysNp2k73uHaNFtFxzHhnbXPM0p
BxIJYWeXstd+rXx+thkC9dWe+uIyODmobt00pByX9uL4Sh7qYAl3dVNbEgAP2P144UJ8aSHFZCQo
5ubqtRNhyXQ+d9VwUnlA7A7K5L5RXnfGwaCusqxg6hTkaUArdM9TEGzftn6QH2J116cmzF+apTV+
CViLrD3Si9HQrCvxR+gymLvjYt2mRz8dcutkZNa03qtGkhpRQ2GBPSmU/6AKkDXHbW5I8fiFOm91
ae8FkV52Z7pSb7M/a7nTRJ3spJmyWR+bps+eZOXqcO+P4ZRwhReGWU4gxRJU2kIngaOMaOlWMR8m
kfn7vNQZ3UDauxr0wryd1GapfUr69UlBwicg3QlYG0X/VmlyRHnfiwcIL+2vwjL0R5WHBh89zMt+
tnT64RgumZEcvM5+Geb2S4E67hMbM0S7y/EO7IewL/NoycfwMvrmz21q/d00j3uQLMRu5q4rAdYA
hyh08RGaTXWQ+EIEHntwOOwyyyPi+PyNRH/5WZq1fG2VzvZ143hlHOrFHveMBh0kq7ixfTXI53eJ
W44BCViSh0eP2Md9alanJXSqJ/qj7e+tccBsen5jRVyv5U1oZ31UxowqkuGEaFwPv5xdKOds5VD3
yD1Nl5kEKda5AynUZUeQ3/1cQiLgs+fotzQN1bbXlpFf09Z1fpmm/K782X/IRq//aaiKOnGCvvCm
QdWRR3JX/agsTVVTqsB/2zabxmXrmVelivIUFpON8DjqV85BfjSQELqwpVZfp80MiTsxTgioSs1i
Vsd9m72Y5XzhvAOaQBtWHA7ZpeqLJ+HBlAjnLrwzNC/rnJnOCdUxgN9IWKU9WKNBm1sRyDc8zeRN
s7IPprWMSU4H8psutlq++8P2dYVZYu7ZpJuMI86tuGDE1kEOLW9nnofnVdvnjLL/WOsetrfgzHPo
yU1W+GXSyGfucRPldscu5wwOS7Dr9GztfkMfgWsS6EfS8znxxFsVFE5Zfphz5Z3aGQwRhIG6O1pa
ngO+4z3lyvDIQlpF/ui/Qwegjumr8CIcAR2imJ8WEq17tu7iosftYpIUTEbyKK8F1bRHJP3gT5TU
RjVb+zmvjtMy1iygIEA55g3RZPsfTVrvlpze1EQilQ3Z/p3yTB09rwHJZeLZBBOyg6Ul9iqvZcSw
PshA7fJFYOU5VrdRhnpRfKBX5u9cofJ73eVNVDamvy8DP7t2YUd1HYSn0puBedT28DDCAjlNN9Go
73L9IUQtz0OVsQL16fpumtV4aUnnj23d7paKIKe1mG0yDbohq0+4yNdBeSJ0dyDXPccO6Kidgm2h
8Nq4WfHKy1zFZbZdSyg08S2tuxuwP48CRAKMG/cpSC2g0p4225Ne5bQnKd48lItaH+1NDfW+71V+
XS1WUI+G4VNf5BCIhGVet7V4YG+b9O3KUMGu1Bs1k8t3i8DXKn1RxyEL3ZOnJ3qpVe3dMQqjeybE
HN4FVv0jnZv1UlUIWImYRHCnb/9g9nCPYngIsKvazCKM4LpRLsltE/btj6z+U+TPnT7nAH/Rw7Lp
jf/nMvN2nWe6bTfV3ho/s/pz9aW3N8dySVqe2vNUrlRkTpofsCy61MlpcWdPnmDFUtzDLO2g09VX
7TXW1XB5NgtqDGOym2M6pESth7CJUjxy/PjywxEGCXoybdc8dbbEoxg84aJ03oy07UjeZevzLC15
csbSfMymtDvMtskhB/q4IRKLiBchUwLbLJ/Weudvdn3oend9E4sCyxK2xbNbCGwdHdHP2J/ttojM
tvHunawpIZfVvltFrcFTv3Fwi5iw113okcg+CtfVgScmXV6eiTzRGluNWe7DfM53mTNkZbyEoZcU
kDN+AZRSS1ILaCskYFKC+0Y3iscVMBePTtC33wq/yl5mo1SnsdC63WfpEmQJksX8NCjOuXFhbsu1
G9PlOre23ne2oZgbsqYsU0S8MZBWhXFXOa7Hdr8JCgDS7GhGaJj4a5LJ3VSUetx6s3b1M6gl71PP
9W+j6Dx3j5JFsl+bfWJL04daHSxqwJWyquqwYEi8Q4oyzhn5xb1VNsWzrMQUWR3TffNaNB/1bIw3
5A7YuNueb+UN5Usluahbv7Lwjn4bJLNNJeiyC56MQWXMDGlGSuxNHgd4Gii5WOV0ZXRXXYdxc+My
rKOpI4SY4FAYAY42ekErPNZdvXZqTyYvSOMBdMFukY5/nPNs3Im1Uj9WHq/EzHxvnwaGv/eoGunt
j2CROH+uxqNXZ8OBM4K6+8NMM7q9tSu3ep0jK23Nz1a3IhF9YJ3TYlR0xvIgVujcEQecYD9sDVNm
JE4loAzJsHgUdY7OE7NIl0+zzPp9ZXNzoJCcu3C90tqz3jdl/PSbInufF0d+n0fT3G9TVv+YjBp7
BxSWMnbH5nmppuw8eG1+x6hW1nbXM5NcrU7kuQuEB2g91kvoZlLHavOi1bh9pUEg9MzVXQDdS8GM
6pt4Cuc07o25Iz9uHxbi9tE4KuPYYWdkwoc/nU3U64P2wvRsgRg4ZMaoEqtJzSQLFC9rT8fJzhrw
DixWkVY95xdjCO8R6Dc7zrcenwii69EbQw2Qx5A+/ZCWoZ7kK7Px1V43kUeitZYlArre7cqlOvRI
IvehiULbO97ZEstIFranvM2ciatI/PoEWrzHQr8K6EXO/MHUyuWklNHZRDUrnt+GUV8obM3FqEP2
ux5UQv66eW5+NkzMiBGDLtUVJjPtG8V+Gs1BT3XXOBwEitdskekptcwsaZAkUCDWl2yQ4rzOWZ/I
IMzWm4Y8nVLHmvcNXFQYjiRwS5MlKaxasqOmuRFUpqQ+oAxgy6R23xXFUqZmFDCTnmF4E3tUMVj+
XV+O10lzXGTbiefQmX9kdOqZ5Z1+De1BX9dKIEZh2HvMGHAbo4y4USsqEc9pekfkXSZiHBagpkW4
c4z2tG09W7ZrfNF9cRpE/qshbx0v7u0Qt7R2MsKf3OlNDHDz5vDQj+rkklOOGf+xvc4NP+yAiYpH
bZmnzGI+hUnzirNKPMzlnLRL1iGDrBtvbFjsFHiCfWtue/T9jJ7jbUcopDowhGK5CwoERpvZtnEa
pJA/0vV17WFHmH5Z7kxD+PeWQ87fk+rOaUq5KyWPgpdb6y5YTVonUt83xZixAlbPAO1G0u81eCY1
Uu/qgy3MN27C55gV71yo99Urj4vbH1YtLstUd/cdOzJE2T5TXSIBAKQ45pyQEmVbQy8C1tlgDTb0
I9yM4WzZFEHbVkQ+K+USda5nMHvGqdbHYOv1kys7iIxqboxn1yu7qMsK+wqSbv4lQ+HFptV8bPQo
28gthwWKNeJJOBh6t7pjFqewVRl+Ero/eJ/CqLgt+ysPy0Xg6x0jhVgUM9P10DThiG9PPKaVIOcN
5+NjtpzXYLOhb4F1vHqY+iJcXh+yxkTtw+PC72Vtl6bvqp3ibh4lwJtYhiDNYBcMVELOEldAcmIb
DMA3e9jeoPBwlOTUzi5aILSsxU/ECdAzoXyztTFhxsyJsVfjzykt9qx2PHIuh2vkTfvRs2dCqvDf
7iGCBU9OMAVXmVttAjOsOOKNq6+ZYZ1KTsnXm+qdRw2jCNkfKvmermvL9l161zEf7ftKZdXVhCaR
jF22NwEtQmjMYueP+eSW7d0L3de8XIs4Cq9wv/iW1kdrGmKIF/znlAYYC0f9PVwM9dwWmq6B4OiS
btZ2RmamfyCY3RJ72ld7MXXD0bXt+mp0RXo/5lX43W97y8ZY2YaAFnMDNa3CUNDHWdcY7BS5KeTb
iMgDYjDQqf3D22703coS6pb9h/tD9puCOMuyRJlT/umjiVw63oknn3twyZauuTSmswZJsPnDr1Cs
OR+XF7Ql1nE8NsWaPfi+Wq4ee/JPXRTGi+qd8neq6vVOV5n6OtRO+TyO5mxFvomi5Xc07NfFsw5j
SlxrLgc7KRFroKflPDxt5iVO3wW8inb/hYTh+mo1sj+AjJvfBkZMP3F3RzMeJ5kfU2Cch6wwizu/
z6odrXp1adoirXacd7C6WytxJF/Cu+tGN548vfSxk7dbYvPR9yM5WjpoPXMOO12hOxZYtwY32K+9
KLAFzuM1LEmSZvOaP06pUb/U/dwfe+lR1QRlRru0K+yMFgTnI/1McECn+y60ENpLq/c+sw1SaoSj
EnBBrblN8C6N4mKPLC924FffwxuOZfMX2DCaXNVrRyIs7pxaQUSq3fdmdbIPg9LGb9dwF5Rda0eI
c0YSdB3Jq1WzTdQbZA01+s67HBxkNF9nL6zxzyh6selyJKblT2nyUqI+Uqh5+050B+30BYbj4AS5
SERB0Ee+lTPW0OIxATz7DVIuG1SrfZoQxm+nxFVm5gqFGwDLtk3Mn7HXY06zIdbEkBMjyBB9A965
rhzfZdCdeHWnH/2EWNNXy5C0OahgEyuwajsUwdRAGMildy751SN/9by73jLaQ+6H7W7T1ZhUczme
clTsxGOT/WWmbNEjAzn27uZ5v1YN0cabtJNMFHoCDjnkwXC+yKZVdzcD6Am93oiNDDhWDx5hgEkJ
ojYPmyrO+bmzw/CSlkuH0ocEO7xMoA8i5Kv5XmUsFCDXrNdymsKdOTlit84eLAOrga9kDUGVUp2Z
N8ZyJ3iYdPDUIWvd/XHgXvNmecvyxrpzQFMk7lCQNVlbKIVF5bHtLsFFDuJsu0EFudLerwEQvqjD
236wwSO+WK5Vk0VZoWAUVIURBujiABIzPLrLpHe2M6qvRd/6n00hyy+9NQ7v6Go3xpRcYZIWdt5C
CtHDz5QuwQUUl3PSBjLxSsVzRwJQPTJ0uzg0a/a4Bk2ROM2av//rXs8fXPw/t05vFjJ+BeELevt/
NRkxIAuV2LS7nUWSIjaGjv3OCt+aEk0aWFiTWurF41u90XP5xfZE0QJbzMeq51Tep7iV00sWiIPf
cdSvzOrNAul8Htoti0pAouhrXvgP3/m/6MB7rPMYSRxBw5eG959bRC4KE+THEvdmW7hvq9RhnGsn
5xAA6LpyMWoNtxXHntqfOSPLo4GmwQW2hnvP9C7C/TamT4qj/vSvr+Xf+2aejxPbcoKQ46D11zEB
jtl02eZn3c5G8h5wmtCPeko5YEZNl7sQfss06pi280+GpFtH7C+3EIMLGYlbF1Jgg/jz5fA9sKnB
KLvd1lrVOWzTLlqFnoskzf1XVTifOOPfVvzEcdAXM0cECnWPhkE0dkHzWG2qwrXofSI9lPc0IoPr
AlX55Herk2wG3bZ6s1vss+atSdVbNBO0pROaHb97zLcRirZPpaZYBszM/kFg/ZoSRYwsZe0AyYaH
esO259GeB23b1D8MuG+JX5X2WYR1yb6wtRy7hXhFjoGoMm/z1760tqRP6+lgFMD+8ROBcZb114Do
QRbNhSV+bLw7Ea9ee3G37J8mrv/Need7uK5Jo4R4G8TfnbvhylQwDextpwxvTZZ+PYRmGF5R4ku4
kgI1qBN+fktDSpab8qe0hBk7hcdEnX/9SP3NvoSxwrbJeznilof7a8x75l+UnMx2N66OeBIpbGyS
/cvjH5/yP4ox/dcBpT8lJv/fcpX/P6V5bzbd/z7rdGybn1P/Ofw5RMmP/O+0E5Emi+KShCRvPWa2
W6Tp/6Sdwn9jZcIGjD2LTjYRlf+bdrL8f0M/wJRO6NKlbLg9fP8R6sW9wqNEqCW85X7/R2mnv3m1
PPsWdOI5vn0/wdf587oAbGyq8lKIvV6XdeesYK6ATV1Gs3hyjMGFs6STKWUr9QKgpN1HunTivGW1
fZq10TO0Lkt4YZ09vZHn/3QdH//X2vSfIzN/szYSG/4jZBC4mLVuVso/fzXpY6MEmpcdSPTRpkk5
2McMhMRuoBynPJBAyDTe9KE++QykqO6UDrEBCE+yQqTG+rLJVTE3ehpejXwe4KS3AwusYbVHhhBt
j/Y4WncLM3fkYwEqGUpgn7pzjAPN/k53Cmbq1KbpL9sKCSJgi6nTiMXZukNa/KdN4W8pAH5V1hCs
DNwBDsl/pRIMDKOvc4gKON0N8aqbaVz2aapzGv6WfxRyki/SMrZTYDASozcm+bWm7T1HA5rOFNWN
L++N0Wb4UUoJHqRh8BMrmBUzZOAfrCzWX60sfFMc1xQtGLn446/ztfKgs+nKy/yAFUA/FrVfv7F5
78imirMnnOVh7tfgTecYomA3uQ9bqIJTsfltUrZjNsXpZOsTFG55Edv6T4MO/2YqgmtvYcUOTZyc
LHt/ne4hWg1Sntl7nL+G8QVGoKYbawYoE1V9rCFPvptr+QDlLj0PZAHuvGGx/oHfQxbxL1stX8Jh
X6BO4nsQvfrLK9UMbeiKPnP2/iCMm68jy5xzVgeYHt3yS1a4Klk5vcdDVeAN8QgLBmZbRn72tk2c
Ocue01oJYHk3+It5Z4AnM7tliZ15a4n2zu3zQhSPsJ6xHkVb4axuPPvRkd5y0K6Fl6P4tg69RY/H
LN5bj1gUveLyfQDNENf+fKgWzuy9sbzmIlf3HUiWyF1tfB3CmuQrp/LciERmz80BCNlnAdI6T9iJ
q30Ki4chCYDzEgEf+q02u+pg9sB77XILomV20VooUJvIWbP51PZhaSDrUmUVSJ8fUyqNaC3S0eFr
eC4H1lmF+3DG+2oVrz5zSwDwkxCJSsP9sYi6+hZYZXeUHf4LIDoicURmoj1s2udd7qqFvoY3gKTG
XvPLMCorhr3vxTQ0VbKMQAN8dcs4zmEn303QBRGRYVKcuu6+haJ3SXFW6yVTwXqgCEx3Ku3lKcdF
fzTcbvhElIkLBjTc0akd99061/QCbKzSzlBABqQurIf2qhtsjAO2n7tmnIvDTft6tryiTtRsqB19
0/wAALi58107/wV3scTu2M0ny1AvjjeSW+jnL43t9HuUt+VgTuv2xa9atatbET5UXYikt8wSj8cQ
ht9GmtVBsDxuq0mrdQae+touZRYHwfwqF43pIA/W8LVYjOB3VoHRvWgjFFfHqTXtPYujuo3/aKY6
J05Vcu3XQeprZudDFQNaqV/EquZkbSxxwLEpD1qPL2utALn7XcoxKesiT7hw1Bke85rnRZgwkWOd
QMEDdK3q1tiFkpuobRq6naWtU7oM8pcFapIGUlPh/wi+rhtNiapdvt6awcSsUKRqPeSPnN2+wZxu
YtFykbfSXJgXJ9ID/mKKwXHXpTo8acRSsuvjd7zudqxD5cU4/Iy4ne24LbJ55xnQVyqw4xhRmiGR
PEj1oO3LvBlPeVc8Vak3PJacQN1eTCfGZ97wekRA3Skdf5aV9+hZ6XZYuhwebLbsMRMFv4zN/2Ew
gi+eF+yeVhp4+0JSkzIflztmyz6221FGaZ7CpbYHaAEzGXqHbgEOmtIM6Qbl9tdlQyxsrVLskebn
o9wqOcbt1mN4crP11C9owoYKf7FVY4bwsjHmmVwe1FpuuNvk+LpWfRiR9XAfieLvGiBTuxA2ZKJ6
j0keYPacO6/rMfSDdIWvYfn6W93o8LtTM1qxmHPxxcCt/U01JC4I1Mm7lHmCjDWoynqJZBbmRw+T
T2uH25UudX2oyPg8BF3zY1XrRzYwWoH1zrsblJUdbd9L94Zq3XfGBQwveZ6et7Tazm1dp0+l9re7
sV6cmCFKALNnGRfwBmCkYus+MlEAoQCHOAxh1ebT75J39JttCiTNtLLrhyrT2ZFTjL+vRiRaZy1O
a7tUILS24jD2TphG9PvVx9QUzqmoF163yj1P1Tr9Nj3aSq1LJshjeNC2a1OyQZikGCIbDoMBy9D+
gqn3DvKhf8oHljEMaV1EJqA756Ked3XplJd1MMprANvtQ2JHaGLca82lTQN3D9L/68BEhLI38mdD
Bd3VzTLUpbma8ohxNmc4qm7i0zd6XZqN4SRcrOfBHtvEtIdhL0ROCWUynhJQt85V4mXyIcsnZ9/6
8qN1hSUTy5gHldTztD3BfayjMZtBgboNkAlS2uJAS7c/m84gE1NCrOWZYEpPaOPzMbJKRMVYPXVy
qBP8xDciS1d8wRgj30xayb9Vti33oV1/L7dQXsj0Ia6nhveqi6pKmiy0T5zKf4eie5mqEGEpnL5s
f1RUeQahMa+RrbO1aE5lI/yodZR/3/m0VZt+Th8KUT/V2/heuMxHIRcAlLbNz46jrd3ST9gaw3Bv
2q06i365K8TwgEDk7JbVuSoZEkoeEOJL2fcnX9VTot3OOpbYui5utp3T2Xxqpmoisoay1NJx0RGc
SeNp9hiwU4o1RbGROjF7mTMEKv0O89lPcoZPxHUnqmO2Mq1jmtVH32Xtp8XIgTdpF9VOuvBo6Wn0
CZ5P7yB9e462yi0ujXA18xpy5yiIV/GCuvZOhzPgYeiTkE4ZX5NvHbNaqmZF5+AYywQH92Gq6aTF
ncvzzc43H2m7lJeWiu9tDZuXgvbrT20b9/0o36bC0jHT2B67mShEX1bF79Wtp/vGFfV9gbh5DOgo
xz4tUo6yEJt/NXD2fvvZRN907rKkV2PBRNBVRzMC4CORe8WgGgMSeWJ3ZrZFvqEK/zTMqb6NPhlZ
vlAk7IlhQ3oO7uYMCP8evO8QXHpJ5+BmXRSMY5hXJsoiAhgIubNuTTClg66cl1X6fZ6RJqqa9LB1
XZ4shmxs1Oaxz6IKMag6TMqpfzRsTtU9MbjFv4jaQcy0gmYbftYOnqREep1pxiYPEIPLQtW7B2h2
Y/miGr++s9JqYn0CE4Ld0hvHKwJoK44ZaggMewKV2ck0dYftbHH65WlicAvNJKn53ZQ/OJcttKx7
y12y31O/EooN83x5sVvqqyuP+cQBpleHQefNnRfSu/JrzfWw4Y2U0TqlzkIBVsx3KI12nWz2Ony4
VmW9Tb0qDy5Dm64YIVh0mU6U+PR6aJFiamPylQO4PfAH4AHb4PPCMqFxhwV34saZGb3kUsjYIXa5
m7YVKzQD1hng2ju+PqRWrVVsmDOiZ2+3G66nlSQdFkUfLvSIH/bNL93KeKzdyYUWILJHCO3lfmZQ
Dcn60Lxsk+nco39ZAEza9Ksve44qWK5LlWD3auHO5PBko7AvhvtMK9r/6ajSs8GYmnNp+x0JFEbF
nBQ22RdndruzPU29B5t/9nFPWPaxd6f1O1eAOg3+vKIGLcRz27XpOZcztdlWL1RP2kJxb+bvarDl
edoMq4dzLOWjbadA25XpfKPWxp3czNt3w/G3XepnTUgB2/q/nAZW8Q1N7L749fLSM/aTc1fzTiup
TdIQ+AzXjSYd/XO7uJaG9zEwdTTecBNElKKM+/JsVNRyeJ672aG7v4532+JvsKA7QMD0swCai655
TlllAaXaW6A4xFptc1Qp/WWryyqMDdXcx42XYrwbyUqc6xzj4s71p7lmchp0ISDkOebIcrIMfLnj
YD/JLcyLaMMP+HMJ3SkyKS9/9pnRXcxgxuZn2TW+c7v6gkQdt2Ig/Lj5MpaeUK9GK4xIVll3Vqg3
kYvL+8GAdXOibvXx+qlli4ptxSNj9Xo+CLRtJh8oNx+R6teGToPdfC7LMnwPwmH9kruVOLl+N9wN
Zb/+rIriqy7nf2fvTJrbRtNs/Vc67h4ZmIeIG70AQJAURYmyJFvyBiFLFuZ5xq+/D5SZnSalEst9
N73oigpXOssyCPDDN7zvOc9pLgpplhHYFWVB0E0dftejggPwXCcB0KBWfqKnkm0nuQr2rc6XHfn9
fVDV2r3S1LM3dMEe2nb5IGHF2uQjuwVXL7viSWhD3eccnYr3OXaRzKGRC28gor8y27m+5Aopchq/
ZGV2EFMhvuL9zfblSCiQ0/Hx0aRS13AFKVN4foHG3kY3X0mt091saC/6sl9nCfQgcRTDmBD1Udkn
bJFXoVa115WE/p0noRGGRrEisP0c6bU9It98iSBh0LEEDw4F3c6UQrDsxMyH71aaia5otjeKH/Aj
eWL2yBxy/1uiqkUMAsls15rKS2OMXXYNPHmTY9OCacKSGhqUrDFu+wjBe9S2kZVdmlXN7tMU3EoJ
JEdaZAZqKfxM+268Tpp4y7rLLOfn7WtEFZQuqtHjE+h0tTXcWmhROI3I2Tet2gTxCia0JTnGlND0
ktoZ+ahaNnue+Su+OPrA1qShX2pIpoEeXwtE2ZlLzxyZ6hbUS3tjidnNsITDJYn5LagqIu0aQH6C
Uj/hy0WdAzfA0frSv/Pf+mGJtB+hst2b8lxlFHuS6SEgntmwU0v17a6yiCdJ0/EHM8q8Rk7ndhN5
C5wXuV4qlQ6RLZpt6ZxRm84M6TaNLTVk9l8uIVgUjtQkZvArhBroSOQsK6SGxG7HiWIj/poOISDo
ii0nm+8e2UoWbtjSJTtcJIu0ZRzudE3dpmNL96hKbyddYrCn8NxJquIwR6Mkvy+pFROKZPSw40Ny
KpbMauW2HZPoG34eGQ2HirLMHmu53oXkkthyxWxuTZJ2NcYqXP90Cf+QleCRFSfEOUV0S12OaHgA
U5GGpRtPRJ99LVPduIKwEf/Aq9bssgGvklYlIVvWZhuk8a0qmMmjH/YVUPQ0DrYWRNbnlr3yN+y0
gxfpQ/CVja2wIypSuiyzfnjq5qa+nqeqcUUlYsHlkyXhFqe6oq6aHAJ+NRfyszgEPU2+qTTJg9ON
3hFZDLZqakiXcEhkuutSsYtiOf75vyXefwvYuABG/nWJd/+UvkT9z+MS7/IjfyHylD90ejr4Gv8u
5P5d4TVAM1rUaenzAKjCAElT5i+clfEHolkKwvxC3Q+PLkWkvwq8gvgH7lE8iqgzVH6Q2uxvcRuP
O07g8aAAchW8l8Bi6DotFb1fbMDRhD5Tp9flRv0Xi9V7KaCKbYVSMk0Vx6jraCdZZ4pgxy0Jrsl6
DryFao1JTZNa2PE1fYttVmEFIgIKiDhSalElyOVzXFvjw8uAuAB8SetDP+3xkaCSKdkQii54FRsg
1krxNw1vPnzUyea0ViTfknRDn7lJL7CTVzgbCEpIXAEAVrCt7tE9C8aFzt5OcPEita3TIu2WbBT+
JmAC2ZnJ7hmdpnMHWssFchX+i5DXNi+lq5FtC9rafodkalG5SYiTHLTV8VPyojwhr9JmRxBWvK/N
7FESmp6n52VLMoDt89SQ7YtMJsvOsC7z4HZG4DgOkDNclLZGv0lm1z/TAnw3DvhOZPq3uB4xP2JB
P/5OhjqqRAnNHll+RCSIyQyV0Ap2cdx/SbSUaXlGi4Pk7eaXd+WDMv5H3xFxVpZkcXHgKieXTSlV
TkXAZdEKjJ44E4ubWyTufH6VN9jGP/3NP0cc1kpuDKs7Q2/pf/4yyvtGRjqhgt4IjS1Huspw1ZzU
oP2AdYRsRVWnBxnbev2UEVefXknadYZYv4w9k+E/OTiwOFWqW+muKhzU5bX1DSGDk4vXhsy5fhfV
1xFVrmH2t+PwOCn3OkElRv8YdFdj8qPPz7w/H94OhWm4RKQGLG/R8e3UU2iwSseLktGRMFGkHbon
QDjB5TCJThEVThKzadFTdL6U3IgG1IZDrPFbRrK4KUyOY9eZ6IXVLp2ftOhVCLc91YnUGJ26udeD
S0xdsDC2SCmJtDbiK0t1qf3jgxvdIbnROy9iW2N0Z9rfxxCEP78mVAQicyGDUDqtjQfN7I9wY2fU
IHDIiDz1opEAkgQRnu13EPPkSj0z7k8atX9e05LoQlCvwS/6Zib9ZWgouDnCXNZmNyAoxoqeiNnw
r0JNvRy0MkO9TCxYlHSbwmI65BAbrlFFuZ8Pz+OWwNtHwOYDgE5bcGx0/4+/zkLxS6POl1aakZMu
J1+yxV5lI4kolMfPOHM/upZp0AzGo8Prfgr7VwWjI0maCcSM/MkdOZkAePVIrAn5vsXe+/zOjp24
f97ZYgBmoeIILp2yMyacVTMBQRNsLE5f8dtmWeW8TtKVTc3ya2JwoEmalRmbZ175DyYW1k9s3BL9
byhzJ+vaOI5VUrW03scYs8SgtvF66vVg9fn9fXAVFnY0CvRgoRicDli1Qzirco9u2HI0J3spWPmc
PM6Mj5PG1dtj1ESc1KxligTQdvkYv4zRJFKKXOlEIv/6FIlp0thsTVdKJ1nMMrgd0/g6F+huCCP1
FqEdzkzSH6wNmsRV6TWzWDPfHF9+toa0VXU85hF8EjMWnyok0a44LW6TZppw6kQuI/jMVT+YDDT8
hEwDNLpF+XRnYqUNyM80mF00+ck6JHTVob6KOfRJ93vJ0WP/HFD+wysuqDVRlkV4QLTVjx6zRDwS
nRKyeMmIs1VpYBInisT2SRGHU50g848p+X0+hD54ITWo3Shml4Fk6cuH+uW7Lcm3bqimTW4mXWuE
eXMymjS3t4rXCVvVf+NaMCaX956XUV8+yy/XwtKJYDbhWn5ZegMupVUxLhmBMZ6JSZDOvIIf3RlX
Qi/PHpfZ5uRx+hw7yfhqwPN29z0wXzJcMZPLaNExOqtnHuPyCpys8CBEeI4yrfJlIj2+NUUMRnky
JGaaiG4oeuDB0VJOl7/7ANHRGJxPma9FRT6VunUUyQPR4ip+0sMeSr/3ffJj0rAjEw50ZmV6N3da
SNPoYNHvVzFBmCcDI6pQVA4N5FRO3hjUY3PYUDdE7p6IX6fGssVamrcNHT4qLGcCPt6ih46eJtfW
F30c6o9l4j6ZPcNpKjtlgEETmNEz7ZL7JqasMKq0Who034lYudkkrzqaqx4JiTWiy+a+itRzL8e7
N5LPYS3YJUiaUMTeDdiRunMz1ARVz+2LzNuxKkUV836yTuQKDohAEPPn3/CHt852lI0A6A+Nbv3x
QIorc4bY0ImuknSUdYiuHirrRq8IlSZ6ObSNiOpeVwy2pVUm2ln1NUft23JUP/dJliudfAkqj57T
H/kK4CdPjkmiYEroLCKOZsncrSJABXYgC9haKuFrZWrAs8eU5oKCcFpM78ZxEFa9aF4Q9otavQ/P
bDrfLQIcODkkQspVRKRHb3qcX+YOMZ66CPPXDHCzDJwkDJfZ2Knyya0GRMSTHF5kZfj6+behvnut
4T2DiFf57lU0PqesTznQR5k+6+TifUFM/dpzQAiCh6L8yTtjWxSbFN/z85UQrhrds+avmX6lJldi
8z3tv3bdVha+h9ZVRC9ALe2b6Fq7SIdNMFguPVojX3e9nWg/Fxgsr7C5NdJbH6IoGDh5WwRf4+mx
D1/hiw3JfjwXRiO9zX/H3y873WXjt2T2KjzX45GGMBJ3Px4eN643qnghcPo0tJfJPGTEx9bNY5Ub
Tq/T0r4r0p1vcmq9M5PdUHpZyBFGu6qHrxIlvKC6UbvKjtoHvUMN/mBSoORYC3SWRr7lVdVa24Jm
q+kG08nPWMicYFXph2BY1e22aDwNNVG8TRWUGrTSboTgRU73vbxTyqci36uDR714o4grQ3c7/UaR
wNC7ysP4mMpeBzE+vE3TK7ndaB0hL7aO9OSHFj6M0QOBrbrwGoS3s7rFUIfkEct/RpKxv5oAETo0
omDN5WJrT9qhrXd02KTqvrA26Eiq/G54piScRV9ynxDSdYJ+M3blewOdmXgI5yu242nIfWBVIwOV
qpfHMVtTdmVwY2pOk4O3xX4/3Bv+bQVK37hE3ML2RTC3y1YUqHFl7JDBm+Kmf2yq1Yiti15I6wbA
Up7R/viO3l2Lspcl2wmJKimZAlBA+BvPunQI/cQjCXTuf2ThjzFfTYadl3tx3qi1Z2T0IYfYJrvH
NpUnUd9XW1qRMkTvfuWPu4pOgeb66naMnNw8s8K/nzAXSh3vPKUlgGZLtsKvK7zJ6oTei01TWCgm
bghcyxhVV4GQfevjVHZM5vUza+JHrygOIXa/lHRU81SzjOitqOtx2ePzD07W93D8U8gEn88ECLXe
TYfsfOHAgmhjZUIyeXxrFTzbahIMxLT9dVpyboFkQs2eeq49P2O+NMXvZX03dV9G9UVRfzZEHfTN
xsRpIYs09LH+oa63dewXvduZ6Ck2bbTSrPUgrQ0ZtX+DGAzMmewRpNv3D+GNktj+F2GHKa70bdpv
NxxaVCwdbAN37WVwYeyJNgx1L9y1+1Zz24RAcnuuHGut7eur6habfU225OTkhCRj97uhpFBAP5fW
wRVexrLboIyE+rJVKEoT/vfct3dmdJtbij29zl4grmAOyJ0LwIaXvuQUD+sL4X9KV+tbOT/TJND8
XUPebO+a01XUbGGmY4+o66sy3MhIQBR37G+pCJi0HpNVO6672e2HPdFgc84rYhMZoZoXTfNIeHF7
48/fivQe1ywtJ5RR0neTXG20GhetNNs9Ng74Kaq5UctrpaEcpueYyw8on6BbGMpNMr18/o2/2z5y
ZoSRR42DKXL53+Pvuy3aFEeAyvetx5WrRf2zVoNfEzR1N/uT7/7+1RbFIj55EQrcqcZS1nO1b1QC
7XO0KbFKFW+oZKAAjS8R+hGfudr7Ex0lX2pRJjJEY1EjnuyN6wQxmxJMkzubZuBMGXITwjtqL5mT
vdox8vTEGD3yWnGFYoetVe23stA4Ur7VnNnLatKSG/RWFvllOY+NRV+TcL/jbLGcpxF9Gdlqzry1
y3d0ssQt0QvUl9kss2U+vU2xmc3ERGepFeZLNKBIyKz+3CH8g4HCX65gm0QYyDd3so7KqdUrNMs4
QeGFTmd6pF1PCnKL+tg28CCe+e7eb4SWa1EswpiMdOGULRxXhZV1fTXBodWrTSxcwFLepZx27FbL
XT/XWMbN8Jy09vQmzUX4y0Ok1kC1lH86fhvM0p8rbex7HDwDofa42kRzL88/qiYSztzg6cGDS3EZ
gNeLmtdCt3V8qZiY7kAfCsraqHz2LK9lYiq2Xln3wG9s2b8ACuAahKF6n7+Cp2vX0hUwuTV6A/Sp
+BTH10XBrABm8hsC6plpq6wj3gZNnG3kGqnTA11pbO6fX/Lde2gCZDEtpMdoyPG9qCcDVAlFqTN7
g8K6VuoXnVDvxR6D6jA5UyfA4cTrk8SyvO66ajuKs3Tm/Xj/rWrkL5AzB0tjgfUv788vb2GUCkEh
JFbhWmlFmXXC3VssOfcTtYZ2tr58frenI5eb5V1c/EUS3R79dHNAeUn3abmXrjheg/TwXRF0vlmh
TMROGHpgh763+evn13z3pS4BCBSvFL5PmbbVyR2Wet/CnTPwTptj7VTICWzD1wq3Qijg1CUSP3Br
ZwbwW2no12kHujlbH4oOHAIMCoAnI4kMe3T8HaHrBYE/kWcl+Pr8S7O+NyrlugOzLZbsGFFP1bln
wssvy62YXfKbXjjMw/ck8WZhA+oSHmfY38dQjITCi0Q8T+VlV8CUu5yKeDVYHHkhZdQdkCDbKg+d
dM/fYcBmSTxNYLFvPATY/KiQYWbyL+fi/vOH+274cJ+QI4GqI8/ixHpyn2ZfqCDdktydyvrWH2rB
qUrCy8ux6BHjlsqZ0fpuYqCGw8hZ2ihYxeByHo/WEX4LyZkZxmfMVRMkHDYQKFizUkankL7O+GyB
1EWHPlcPn9/oh1cmuIZdH8E1lMuOrzxLkS4RtRm5U5z8DEdpWBmDhnG2DwV8VeyimhmZ/EqerTMX
fv+EuWUKglTM2Ryo8sn80MlgIpUKSjvp5utJDDrq5gaHranFg5udW8neNSNMni3PFVsPtRdqridv
S6oNaQncaHQLSGF93QAo0/UNKuWtNujTVdGMXm5BFKNRFrhQkQrXxMb9+bN+K40fvz1sD5aAII2j
99KMOX7YSmloY1aPo6tIgZ2l2wrva9DfSz27URkbrBqtxOE+24hScIfoZaFWaBHyx2adp8imvbno
PF9Mdq2wmpKnrLgUUDFpQW8LYeDwguS3IZ0ps/VE/WBVWw72nEOzxCNUFtZlBefB86snmi+QDXiZ
+JWXUOpBh1HgKIPtnH4dIq/FIclehGwiLnbp81eHLXvR3+4P8ZXAa6bsTgeZ6od18jSwCppB5msA
JPKriIBLiJNZu0s5iNhtKTlDLtpFV2A7DrSbom0qWwYReeYreTdxL81yZAQUUhX2aqcePtHXohbL
B0GIPR5hPOar0SQ1vv9qjEaAtmpazYHgfT4M3o98VmJMjHhj31qzJ69caqZV3NYV3MR2drsONSz4
RjjVKmURVbQ/vxhNDAbV0aBTKHVRLMbrttjW3pKrflkJQTzX8yBAChNvlOfiC3MLsF2F09MqCW5Q
7MIS5LfCc545dD202i26S/hDTWOPiSOjplZt8X7eBdsxd6XMzfzrSnvh12781mGWmADZrE3JE8BW
GPVot8rT2F0ZDCG4uholVrh8dqSRUQ875ksxPY7qJgknzAyUyBl4TiY6HIz4tZRsXXfAXMDZUWGL
ZESvuBaoSnhEymrJxKtcormNboP0qbHcRNkIkCEpZYReCp5GW/uxo1QAi8DTAdGy84NyPR/agS6z
nd4Z36TWRoEQJs4kbKR8o8ZrzOJq8JKb3liuqT3PVxZHut6h/0FRS77VAxclbF06qXVVal5de3Xs
tLUdi9uy8VppnYubab4qQaOAprXWTbDmX6oTdpw1sOmpRbTtaQEUaS/+3sTXSnAhPZaI0UMnvJSv
xofhNdvp3+W1cJn/rKizkM0eaNcBpp7pslBau4Mgo9z703Nd3ZfJc4TaW3AoA0iHMlgF0oVouQKw
F9GxXsL9fGaGfrc0LANHpj1F8NDS1TiZoVGdIY4mQswVm4lhgKFs4eJueqVBw4KlG9QhaC7028ga
6eZuzwzcD8ct3Q0G71ItPy3SRlpBymBHijcgs1UBSXaiWDlM/VpoYpNvS6OX0yeQOvwBgQBQgjMF
n3evKbdPtAYAaQVDO8X648la4oZj7GQMNaFBmBq2rl51t+lcURXJz6Gq381D7Msp9GisTeIyHZ3M
CWYUGq3RKK0bo8jbELC5h5PvlZOGumVKn4KWwRBPsIQ/f8gn2bLc19t1EQuZrIsmrYDjm8ySqKrr
QSclLtb8tdTLi35Dlm2QR+qaWTvbRRrEa7jKDvqB8boFJ7oSoKWhrWarArS2XxVpuJsH6kB5J//M
QG5fsG+TM/C0fQifDk89xGjfaf18+N3ZW2ELweBcdviqiMjq+NPPdBt7wRoW+lC1q7VuQwsOohF7
xq5J0SMNxbchPnO8X76J4+mUa8pkfixSCsj6J6uWnpVmYzVtxTatmtdgL9a63l30lQzEIBWYVrNz
cqv3AxENBbVsC8uwzCn15C57v8Xd1yOJovDRXqTCj1Qowat1wtUwVXefD4j343DpBSEjW4ahhI/y
+IlGBSRH5OyFK7AWrSuRapwBt020hFVsoK4OLOuCbXHufX7Z9w+VsSdKrMDkU1LqPDkYW1FrQdov
crZBfYXrsMGjIorr1JenVSqJD2CsszND//2OEJA5FSl6cPrSejRPihu51khaFSaAisZesekBgf7o
qWnqc+dvc1mA5g7r9iJBQGq3nVx5uUmabC8lvz3NQlJfVFqcVS0VJuHxI+/KRNETQDWumMj22Gow
6q10RkaX4UIeyGRgCAN2d0dtvvn8qb8fWMdXPnnqOIk7ozWXKxsuXEp/1VuR5cDLM1awxz6/1vvF
5PhaJ69NSf3ZYDrDtVkJ3yccHQ4OLGSQga20V3N7qcqQWyVgbGeuuzy949eV6zKtMhVQJUPxefx0
cZJiuOpCioABIupuajonFkgF+fzuPnqSbOs5YrBQoIo8eUWDWYsDIZRzV8vwUkaijtMYtElNsoep
hefEBh8M3YUngvKSUyq9+dOlKZ4azZqLNHch2zxHevJKpqcz9ZK/B/W9hzGyKthTh6lhbOk8Bhta
odvPb/gETbMsHMtH0JgAFVL0UDYeP9egplnJ4pi7Rf+9DJdyOkFP9O1j8mTKmKjLuo92hUAKUqtK
T+okCLZPIyANZ5jvrTRc1hQ2IIeSA911uISAn4QrMwTXFAo5UcphfmY5fz+zLe5FeZGgcPTisR1/
4E7RYkVCFuuGsXBdYuSVAhUMWJ24qT55lKsGWHL4Qj9/Tu8Ghkp/mZIQYlxK7tpp9o0p+BkqlDiB
bBv1ZArG3wWIxZZqfFOyxPzvXExhoy9TYORYczKTLGbJtm/CxLWiOmD1xpU6JNJjV+K/om/7u3eG
PtKivq5T6JbfSY3RLYlDHdLwGIP6R101+HpMa91lxNRLlX7my3v/GJfXlz0oVdOlsn9yZ37Tha2Q
YgCkfrkxdYzSICMwkakZ0GH99fM7e7cYgX1bivjsx1hv1dO3axJGRG1w0tyK5oEH2Tpjb28+5Ys3
ACP/NgsH/cwsJZ275sliJGQ0a/qIaojpo33o9WRdlMRkJHknPiwhulQuaGNXkpcABHWksN4AeLMu
ErbuTp5+m2cOZ/ooqDvDN1M7V4wzupV3bw/PBLHAEtuCukk8FaqBwfOZ/9TI5RQguF2qpNdy+wND
2lovusklf+JgpsO5OKflaz2avBH3AG9R2XAxykgPOn5ns1GvlQBPE9VGwd+mwvxDss7W/9/aqP9c
xaQaRGQcSn3q1ctAPlVTmWiPAixzECDSsPTECJcLMnqAndlw0/CvfuStfmMlgbSZhCl2O0t6aZLu
YVLnXRhCvRSGGZ5bGD4x8ZbbQRxhI0jKbYMt5cxrcLyI/vlJ4V6wSVi4Nuitj59Hh8ma8MMwpiqp
7xXIii15KOx1gxgifIyp9jGMgstIn9QzX/8J1YsrA1qiNskeheyg9+X0MA/UjnYQ70TUbuJRDyDm
TRsYk6k3FTUoclTRjYai2AfqvZrGcBVNu6zY5hpp8sEwf/38FT3pLrx9HmJqlbdlHe2kdrLgjrEw
GGKN5SlSNQgVlYLIxBUCo15ZDUzwoIB63VoPKG/IdiI54Mz7evy6/nV5ikYkAIrskk8VlMA7xZ7E
rNjFVlq4eFnvhLHBTCAeqsYK7YbAwTNXPH4B/74ipzSNpu0S4H781Zdjp+MRhjNX5DEKNdCTh0gB
mmNmZLBMyqbqja3iG9qfI+636FP/HlrquvyZ37b1z5/t/qn8v8sFnosStkkQtv95/Nvmz98HPwv3
qX06+s3qzTZ00/2spy8/my7lR/mL/vqT/+7/+R8//x3z0dIR+tfeIwdp6NN/fImen34FTC0/8zdf
Sv4D6AZbMNwvyMi0BcjzN19qMRlxNlymFVrA2n+ZjyTpD37AoK6Aumx5l+T/Mh9pfzCUWNpIn2NF
ZXv1f/6+88OfUxUP7c8n8dfvfyU4va1Q/8xonEyXFjiyJzBXVJlZxo4Hi5BhUE4nK/GGghMX+o2e
FPIirS+ENhtBD2cTbaIwla9qWUavIXC6SAtVsJUsLn4kdVM+/vLsPvpAy8T06wdamuFLb0Ml5HcR
mfBMfu3GzQGTfNKbBjODKd2Fjalsa50SXiiVwyHvCMHp9ci6LGScFNUk+t/ATEMfiOr57vNPgk/x
5KMg34EftxRgWdwpf5zMHHpBVAhZUPKqtdh2ziZ6BLq/zFRTIO3Y8byEdTo6I8IbzEj6JIFjKZqd
GfZLBgb18Bnk/IH4mxzPjqI8yHjcocGPmTdHEob2PPXYq4CYibLM2rdGMHoNby74HPFLpbXPvtwE
VEz67hLDprn36yyk+TCJF2yyW6cBGmPaaKjqA+lIwhcjZB8v033fWR2seXiPkDVSWsyvyqjq+HU7
f5dqCVoyxoRD0v2uGNpmPYgz1mMBRt+ggGJp/dTpi+Q7H4SSKdPFC63D3BkbYXbKRlUcciq/qGm6
Gy2K0GmrV14EvOYpkdTQG8lNSs3WqUTl2RCSRwhdV0NY3g99a3gVnWdHzqN9UoTpgxmXtZOWUngT
+KSBGSMPGAAORFIxUGxRqqbV0NTNfq4whSgDnP4EDNN9PuSJY1p5g+aWtNEmBbVpTfNoR6M6KdjB
oNRLiXJtDYX6bLY92qJyhB4/xc9ZZcJgnkxBvPY7YSBSAtA7kAw/nG1Akj/zOYB7nokhAP4+kZ2W
BibVrBAO0VM6VFF6oWHuFKQw8jc1duBkmC91vdgwgcM867+WmvigG3x9ZUA/LoOWbgt69kOY6gul
CV+pEH0vqpAo+pSQbCtuxU3QEt3al4QTxmKjb6aOijVwrGdrwV2DNKQ8XYAlZ/XE2Ky1oCeUdt3B
u7b7SQX4rQ07MbbCezkySVlRW8GNZ+iN/XJgLpQfsUWU04LhDmXO0lErVPaA6/vOsKJFZlddhmxY
NkI5vcRZoGM8oViMfLVeywIJEjXobykuN8WUPyTNLBGa4rebskw4q+Jr2viJdktKBeX3tNoYgqgB
1DVJwhmMawWDbGoLxFdtRfjzq2Qsv/hdjfZcVMArFrV4KFMWQnrdvuUFaKAPgR9MlMc7654yM19p
JZiXcyliJ66AhFz4kShdF3oyspC1NB/MySh3Ut3ohzzNe8BOQ72M5HpQVyWpX5rTyaVAei4J1OTI
NEO4K5hN3Eg2BzfPQUfbcjc9RaKY3FCNXgvaMgbnBF/OnkVagYgCE8LfAcEuw+ui1weS5jNd0KFc
lW++82GyoNWjTjftsKxG6UYstHHe1EU9FR6dOz6OOpQp8T9mck166KgFyUM+F1vAU3diVCJU6znw
t37nI/rCuZ7MQ0MVdBb5o2F5oaiD9oVo6BZ9ZpF7ciXTyRYq2gtqIT+luIufmPCSQ62FaWH7mSFu
e7wjmBuTSfueAY35KYZGd2OZnXgn9EG+V/ys7WzfN6oXofBnp5CTyhOoltJtIY2gFstwz1m7tqtx
lDfGQFJYDPNsS4RfCOaTSEplSLMOInYI+sSK529Txos1jGIDuVW31qZFkqXUDBt5iIzXpGX5QC88
NI9F3le3bJKBgNR9Bl2dqD+oAqU0XOHrBoJNfCEEFBWwVaSBa8kJxFiPJIE62sRAwyKOud3Ux+RL
zghjTmO4HrJRa7+GCLjgsfdhlHudJsRbGtd+8hWrjE5SiyJl5hpQUt3OthlqdflzRgSFVHGKJf8q
UtXYs0AzcOk21leclcWU+anUyG0i5SLL2Mp/NQpRuvON/FKefPU6ifz8YGpDXdvoOU1o7ar0AJdt
FVWFOtBVrbvnIZU65y14gpiRwR1iMcXE0vYc0iy0ANUUYy4dtWEVc1ajXR4hyy0NYKx5F3N4bAjj
qCx/vAB3QrwOAiDpLvULwIZVTzSgLRiBNlExGccD0TzfFVBFOUoVc2aeyP3LKjHSe2BjgHW6qCNQ
Dip3/DwZ2i3cEZhA84Bxko32eGDIjAejDbG2FiUpPVUewopsmlK6wwQg3QkRf8gyU207+A2akZ4J
Qwzi1laDpLsNzXrYcArLbgNSz25lXTjwvg/bkOe/7yCSkOLmi/U+0IxgFSEEWQXMuc4Ax2hDPBs4
njgPnojkAmFWc3KW+zn7ogMLWfbn6GHiJcfVAh9VDooY2UrSl3f1XCmPE53SDh6ZJbW3kYARsZWm
gBgndtiAEVo9Yeoza9FWarXcG6GqfyuZhyCTdEW873nE4KmXcL0cKOVd1Wbgoqsu8r/wT9WaIkXm
RHliXQ5FmdzAPcFemYty51io628AZwBTSluhJtCrQjUcVOV8nesVJJZeVdaSLijpSk+U9AtlQzBy
ZXJP3JQWbLDXMg30Y3uXTcblqPYKpGlm5ikyC179ngC3VPJ5X/qh6Dkkdh1RB3FyCOJ6vsn7QrGt
WRHXmZ7OlxlxGF8bwsEdQRbXgq+2vME+ORfDTFCrmlSP9J1Md/IL5RGw1eCIXWxtCl+omBzC/K6p
4+oxqFBEh5lYAqRO+6tYqC1P59y2Zlq2eKa8d4Fp6t7EshHZyBTAt6l8dnuSQCD55CBObRQ/1ETM
fOlC9oQFFZ5VMNf+biZq4VaUASah3RZFZE0EpW7DolOmVRd3A9Afo6lsDGflI5Af8xJc6Z1IPtpT
pHaMw5FsAV4G8ymZZJY6IS7CQ5+wSUWt3VTeSIDQZhrC4F6XgNXwR2X9RqFFTkh8ShBhPI9S6OiE
El1ooSC4PeBmZ+4NVMGT3pokEjUzb5PZh/WF1kR56xJe1by0ECDdpNVXlVEnnirE/qGeQdIPpdY4
kqTkN9g7EJfLhvwSJhYZN2/voDynDJYwhwXeAGUlRSacNzHL1S72uxhdyCRu5BTmlAJtz53CPr0Y
I6t8fJsggijqLmPL8h/ndDDdtLX8q1KqMoUdHIdkUKZ5tJ2IHiMuUlCKlQ9uBYBYr4rBxTyQ7b4X
i1S+q9vMdJs+ku/SrlHJC+fJkvtkxabS3voVUQxRD77e0RfGN1/OeJjHronuiXsBZGfBHlE3PeS5
bakEWehmZs2AH1t/XDeZz65Oz+Xx8LYsV3KTknXSVNZrHhLpZBVm85I3ooUuQQnIKExikWdLohT8
fauuSXZA+9r7tkWSUO7M0DRHLwuC6VA3remWpjQ8LNRbR+wD/0C4D/kc3bK51xbiOo7OZu9b+OEd
lfRm+IP8S3YaC2NEU/hV90vaAsIwkKVqaVgrig4CriPEGjfwBoY3rIrdQjiW+nOoZcmrriQo/tOc
HwPjpZKkCcpuNYzSeADqWj6ayVQ+NAP0dOKv41lypVbn/9L7EipiL6KpmgJ4WBUXj1KzAnpN7ACw
O9ah26zPhl2NcLBZqSITUzB1/FtT7YKDFdfNn4+fsDvrWtX+asX91tH7/wf8fHQE/59x5pYWPMC/
PnRfcdyGjtMdnbnffuafQzeFukU1tBRd6IVyePvn0I1ymDI02A+0NW8yl7+YH5L2Bzh67BMW1UTy
4ZfuzN9Q54X5YWgocTWk6SJmwN85dy+n2F9PuRy86SjSqKUsTvndODl2GymtB3bOjQcFkS5mpWm3
hgrFVPHz5Ixn7LgApfEfHRUxhVGEmBSHTrUZha6UWhxZtTcYxbbK2psYXFpoyncqs3VrCJtfvocP
DvDvL8cjRydN7RGDq3la70pK0ZyGSKuJTVHuVBxTijSn0C9jas1Tup/jNPA+v+L7Z8kV+YYXMz0V
kdOKAQo9rZ46rhjCnAK7hI+or1Zw8KwzhbWTTtbyKGkJLV1vugvQoE8ZARpntTg3p9qrAr/5f9yd
x5LcSrZl/6XnuAbhUIOeBEJkpCRTkxMYk5eEcGjlAL6+l+etrscM8jGNNXhm3WU1qEExEVAOP+fs
vfaZ0xFElFmDA0eOIFZYXqm8cP1+uGfj2mB9mo7pou74S58n0TyXi0fMitfbG1+FK1+j7sYUcbPz
bGbIUItuXWKHLn5/aU6an/re48RlqMTt8DVY5KSFkdMVBe2SFPvcGK5oaFwuZf/BT8LlsvQhE6bm
tJ1AfG9KIIU7ahC1e+cHvB3H/OsHwL7nZaM9z4zhbTtnhp5p10Ug97nFjiaq5hrioojtfYgyK/MN
/C8hXCbLiIKRmOLSv7Tj8HxO3C+mqS7qZDaiwVy/2kR8vXM39am/eQURL4QIC+l6gYCmZ/L2l2VB
mqeuX5b72JbuuFtjD0Zn4rj9cRgrE8pts+5Kp4FSrGxXiW3ZCOedeT7i9pMfwUJEm4s1BbY76R2n
anBN3eaTHWb7Epgb+XhUb+uyuCmNN2o6g/1Fja6ZSq/KivKTEXf3sVoBz7DBxEllE+4+NSvXjZ78
Lf+sOafda+InCsXe8af7UReYoy41A94QJjL1PRDD46LLUVDm9uQE96KPU2OH2QBJ6VzakzogT/ft
Xb4QxbWrQ+y9l3bdWgKqwmS+eMjUp9vEKayXAOnPdUUwIiKvxQg/dXT8n3r+80SJab4AElbNdb92
sDoYM+Gqn5cWIHlF/hSAuZj02CYPD9PYAQ9LvB53WG1WFy6l1zXif/hgad0TkbXCZtwoj7DFyO87
+aU3hvixk9VyZBmSzo6KdT1UQ7HsZdUaBzPz6/mpHxcL2kRsLhp6TlLZLAhg9ZkSQZFsvOo66Ind
nKTRfCP2dbl33MLzNlUQFJdpa+E2k+bwHWBN3hIqFMTXRT/UT0vSd5eNpG2J6G9BbFjACbM3GWEX
9aEY6+LS6fzhe2oruN9GHT5VIfUz3S2jfK58L76uqE2vLH9wEYcU9rEYMtluDLK3tlVD7kQ0sD+T
UQcn5RwVGXTZSdQLTtLYsvc92zgakOXozogMW7LgWi9UMBkwSh96FYBADZJmIkPc94jo6Al/xGzY
vzRZatwko9ssx7SpmmWXJ2ifgUZg+t11s7euUezkBKpzLVW9LQV7z/OyNbtjmGSNVlQGcsJ1qoZ2
Obada8kjRNhui1KL2KQ6zQgddsnrndqmZZ7RyjK4sTOScc7shUif7eRIyJ8jIdBR1XlWt6GN9SAS
F3JOTGz1F1u0qDjpNU3tueys0NtN67AkVytRY/nWzHPaUoS6f4ylaEJkGaVxn9QBSNAOGN22aiHZ
7UY5GdmLuxKfEtFC89Z96Td2vY873yW4iuTLY6DJrLVmtHb+Ir4Fr+DWvkWDITXNdQXAe9W6wXDF
hcu/dxPUV2T9H+KFITx57A941q6kJsSuoGIbzYz1q1JeGICzzjInwKZodnh72T6LmxhmKro4mhmZ
ptCqyaFCIqLh46IZtRbpsztXc2uFJtjS5wLqpKm2qebbFiOk20Azb1NNvwUhV+zSNawfes3GjfPq
yaBWiWy0fmdFA7m01CzdcfJfzCRI9rbm7CJToOixAP32msKbxEE/b2AXNAQXZlzrRXysp/mc7Gj/
QglIvkYKYajQdN+cWJSodjub1qh1XRuJQ3z4eEPdd2lpOnAJJjjJy/mYgz7Yremwnq1WcGf42l3b
w3qfDMLsq8K4MbUq1bWSdDf3g3VUo18ehzporgrSq/YOhHy5sSEY2x4RZVVrf7BhG1MVAznOAH66
GnxM2mJDNAEw5DmXL8TyqCuzctbvs0Yml6ybz53GKHcaqDwN1cckhQfp+CUreanBy5ZGMPdcE9Ao
YJkZWngHlY8d8ltNbc40wLnSKGessx3+I1Rn2VaVxRNuGoeKOLuxNQa6x/eJ3vkfOjSkwX2nkdFd
Y92qLIMiTesjvLc1WpoG9XklLdqJ7it4GsrhdaFh1OStRz68MyFtwdaorojvk7CrzXx1n1ppyes4
H+VFpiHXTGna8ykdxm2dwUo0VM3AblGXjWJEUNVFdl2V2UeVWXA8vVeOdqOR2kFPHtykMdupETjn
UHeJHrVVsBleadydBnPbmtHtNVaBVL44lgP8bgiV/j5p+r9pwflRYHftjSW7pgKzaBqHVhPAh4Rr
zTBBg8HXpSvoD7Kt2DQzeQUgxmeqwR3WovVSzF74sSrD5dzy0D1WocjP/dx3HlMWi0OS1OiXu8a+
tAaNZgNdLvFn3ihNM68Jib8W/XobGklyFhjofMaaDqPtzDDgV81DbzUZPfEd8blcm+W5oBd8XmiC
utcN82dGD5jQfZc2GsnPziVZ8mDXSRjutwH95gMgOvdDW7MrzDWtvdbcdksT3IOiYGbhM4Kf2pZO
laa9KyrKKLNNdOd2DA0+8UN3P8x9vYO+4GxiJ/0Ebdk5yH5cw43QKHk+yeIr1X29cWVHs6wsQCpl
NnXqHPP303Q9ZJpKL5wWGtl6PtXrF4nNY0M/pYgaTgFuaPzSszyRH13dhr2zQq10Pjijjcs+hYs2
qvyQtDZpDU0NhbRLdhY2wA9r6t0QsXBX9YD028b+mjg0Oiboobu0yt2tGct5n1hWBOYVd9LU+ODd
C0nsaPuyaGB/p9H9BKlv13A6F5n/FVh9fKjkCOI/47tdoLiMuJyfyyVNCTeoFG6twfhm+/ltUsER
DelUN0FKjKTFt83QoQJe21jHQQO/szANP46MyhAqBvMYFWMY4PAfBG2tWnYbs2GhKgQ8M/AWVPWh
9QLxdvySvsYeLC4k6FWShZDOPOvQNzrxzG7Du15Xs0RlafPKnM1jXjxkBszEbUjWQqNDF7qgd+6n
IiDHMQjHD4TGjs0ulaJjgkl2A4o7opT50XcFVNHPYWdkN1Dc5cgArM6yC6YYhM8safhplauHkD4W
zGsGum6PvAnZsUgdGsGFUbXfpBvwCIWpOzyvCzMtC+XWIWvixN/WJWEjm2aU+Gp4fGmDZJPjGhtr
HWiBMJVAIy4yhz1d1jAY2NgpUUNbKlRJaoFMWlARS2ffuKlbfzBo3Jgwxbv6MfaM2cQvOdsteRkh
TltCurP7OstXAA492W1R33j5o1NWAutO0PXf+3FkAKaMmcGZI4MMx4/bN/eFjjEhO6dgPEX8oLsW
rEKNYV2CBhdAO9ZanEsn8WOyA/K5P3hl514FQZb/TY5LgbUgTJ1j78FzKLs0OGsSMdyGSxnwFvJ9
fspZA6KeyOG7eax3Dsb2iwZcOzBGc6hYssz40yJncSCXQF30OWAQ1STNFd4u8UIQKDvMjdtX4WeA
y8H3omznA0/5+lH5SXxWJU5ubZu+dQ72DNwRF25NAHw8LeEGYrtPs7Za4UWPxZpoYtfyIYdlMt1m
YbCk2zEzSz6BnrtN/MHhz/akrJO3GzYRiWbJbmWXgwzUZpGph1xeSj/I54PZVPOzpRjYmu3opuE2
JmPTQZOYag6BU6XlA1Di+atPafWtGYPlzoLzHG6HoumOgdWS0e3OCSBjuzPNl6yfWcPZJtV3bVIV
dDo7vRhAo13ciHWDr/BSh9zLeKlv24IH4rC0tYGYZ4Y73JZzscttVe1sK+2fUZWGzySBN+mO/kW5
9YZi+mhRI5xndTrcVtlqHIqlGC591fZPPYORjA31CqLBBHD+2CyMEdhUjTEmsWSdcfaZYV0fQasl
gn3n6qxRGc+T91hkLhuxbnWvUEszNcn0AEVjruWGW5vvy9cJC/ECCwkvr5MXVng9hsleZzJOQwbr
vYleqngc9NhmeZ3ghHPINKfQgx35OuJ5nfb4evDTvs6AhB4HKT0YKvWIaGm7hR/KzGDNh1ii7rMZ
JjG8JDtWT5icInQvkte5E6V4e7fqYVT+Opey9IjKDqU6k8t41poLVYgeZM16pOXr4daQNRmTLD3x
8vTwyw6qdDslYX309Gis0UOy1Fi7DZuH9Aqk98Q3gWFaQpjuPtYDtlCP2ux/pm56ABfoUdyqh3Kv
Ffb/WO/vjfrm/6XQN21u+O8bhFdf/v6SfOnpEv6oyrH0P/qnQ+iaf6Hf020RkxYhohw6E/80CAV5
cJTlQIEslLghTcR/y3IMdDn8fzXUEIkw/TvUN/+3QUi00l8wDglp8EkgCDA8O3/SIXwrPkEMAWoQ
ISu/MLBRUp6quGANjIGV4kCb0mI+rkFNOrQWUf9wUd7t1gUWf5+T0VmXsAb0Ob9tggRawDn3eRVN
bnuRmu3DNE5PVJjU/eBdOtEv78jfT0+LQyGrCQXXGw8TpejbA84O5UqezPTOaejdpEsTH0JfGe/0
dn46io1PmXPSHikoNYEWGf1gZMxlUqolX5hbmpiNFrO3D6J33jNEnwjtkJoi39ci6oDZKY3VEyUu
u+GgsLqqj2Q5gwxlN8AYcS/ZqWZBT2hL/nWc8Rb9/o697Rhxx2gXCUzYPBs2YLRTIsuCTGVQ+MyY
YJAyYo3esMctYexcw8YIaEJR+P3x3nZX9fGgIgiOhP0LC4x+GX68lP6Cxirw2iECQP/sE9Gw5XB1
xBh4eOdIP980eu5I0TT5BTTqKWCTCqwmgGAeSHlI5/NlFXhKm7H4D45iu9AttFUfU9iJOnKSKvey
YByitE1beY5TLqbFGDJ5f+dAbxvhrxfOxQxJ55Ob5WLffXvhcgFkZU3DISqKkXQbJeUhnAjRCeLM
wfFa2997PkbvdN9/cbfwWdAMx8jCYuSc3C2TWGKc36CIB1tUO09U874TwiBVu3mvG356uzBE8YKh
BcD4Cenq9Ok3AXqMfI0B9aiEXLUaoV6s4ve8VydXkYdPzxLw47ACmiYcgLdXsXMlA/0JGY9c4lvX
HcQhTiYqYXqVlXkEKvGe8/7k/dIHZPpKx9yHR4J15WRFpH1a8XWnk0PU24VDGchdC/3zgnbSkWiB
4p0b9qvDIQBlNqN70cCk355f2ysRtCPBuCA13Z4quqrAPqVtcTEVZPxEoyiw3//+lT65c5wiGnke
D83gFjhWT55Mp/LyPpAZ8D3lGYRZhHeydfs/PjGbC0gnkYuIGvz0xqVW0vZk/3GQWRHGYDJuRcSb
79KYGntWTvfO6/ark9LLk9bn87Cc3jcR6EW/NHI6Y1a2H33SkBl8vDfd+vl2vVKHwGMDxeTRP5mn
kP9AYqkVgCKXYA/iCpUZmvYlqoeyB9kvrd0f3yq+YzyK3C9XbzvePh6+MEYGEzz+a0wDiaVTYnJs
5j/7KPNAcIvYZPBfvRs4pZySkwzre0E80zaZhzQNlqgc+3r/+3M5WZv0UXC9MaljkwSy6XTmOXhh
nwUkLEWBDqqy+Z+7nnYUGAAkGn9+KKzR2H01e5pp3dvLNthW4q/Kh5a6Fh72QTHf9RaJaaG95IyU
/72t/MUO6ldnxZXThhCINyDS3h5qXKexaNYQ57KX3DcjbEGkGOOmWdT4x88C8nHLITuVsorvy8lJ
xaY1ZLBnS76PiS9x/jAwmzMCQP/8hFjbIQmy09Wn9faEUodsqwGhB3BnAwGuAXDp2h7bOLk2CQR7
xy3y81vLPld/7Pnc41s6tdqpvGqDzpdlZBY9qq0imxC1JMHx96f0i6NgtmTa7rDQ4tQ/eWtLw1RI
sIYyQntIUHC/fhJL8R7G6pcH4UViF82TLtyTL1U2WTkBkxyE0Dai6yrmAMnQqqvfn8ovHjdsz/91
lJO7YzeJzOgAoVOLVQpYsXA269COu8JW/t2fHoouN4CqABU+T9xpQohLqwiMgCMjV9krpX3oyq20
3fyJlprxzh36+bRorbPAvVqsLXIq3z50oZTSVsJE3O3m4gIifXVJbxrKOMvVO2vDz/cJJYT+NjEX
18yKkyuoYtugqcKhatbVHdIBYyNt6z3o3s8fCqK6HdZtR2OTQ+35+HHbXOW+KoLKR49IntV0ZY91
/VwkjPcupiBxmkjamBTfWWB/PiZFCC4NthPMk1kp3h5TUVzZqk5oJlsOPWppdluA9O626G027A6y
xd8/ID/Z4XgO9UqECyUMMG286iV+KLPoooZWyvg3SsYw7iPfacLk4BF0mGyGcAkeDYVA8OCxHnab
ZRr6ZYcwwvxk903/PFjB5IGTHRM7QlQd9xsvTMcbMYbYLCy03sVBNEhH96MwvAvC5JJ3XKk/P3Kg
A7UpmdIXJ415crUI3MPnzRQtUmvZQP5cyfWkKFjjF6OIC/edp+5XR0OKEVrQA9h5vYa8/3Cp+q5g
WsLcBQ2sPywAbV37oRPtQA5fEDLv//2d+cWTALcK/RKG6wAn7MmnAodinuGvLbjrEjiPSL18V00F
TfF5ruhVadfBx98fUv/J/5JT8OmDTICcCqURuzCeeeftw2cm3grXHqZUH5r7bPS+LbTngZSnW8DP
5FcLdff7A/7qHHl7fXyYZGlQy7094GgKEmNbrdhVM0CsxHkK5+yqLTKAPoWbvfOs/+L+cTHpFIEP
wRTu6FXlh/vnFJPjG50oMcAIFMnGQOvcWFp5zOnev8MN+dWx9OcQwBvdEmr8t8cKGrdTiyqqyGVu
u0u9Gv7tlOTnRQkH8vcX8Rd3zQ9sXQmjEGGzfrLuVrg1vSDuEWeG0Pha9OMPNk35XQ1jeEcJSfjd
wiz+9wf9+c5BkUGNxOrhYkA/5a7WsHrWLKNxrBB9wLYs451rKusYZrm1CeGy7X9/vJ9PEr2Lrgx0
Yaw5Nm+vp2EbSZsGbNFGNasDwD66w2PWjZdFqszznOnYB8Nu3e3vj/rzXcSjZxKZYetAGawHb4/a
i0XU/shRO7UWhxVufUQaChaZoXjv4dQ9i7fvHusXjP5X8gvGs5OPjZOHfjFVDcFWNg45RrSi/EAy
uUnMe7VWj8UqizvZt6QwZgsQsXcWm58vL+0GnlfYS69dopMTLTJ2Q1kjCcMl8/eqRnodtYLOJaJ1
lV8bgB7uY7eE5f376/vTdxycD0lZrgYKUGKexr7IqV0W7A187cKS4PEgKS5DJw3eee9/dRTWUOFQ
72lM8Mkqs07kzJq4vyK7dMHqyK6LwiQY33lCf3pWaHzxIugrGMICfvX8/7C6DAMuCMtl72gRK7XT
GzJEGogIslSt/8mh6KlQK2o53umHqFhHBONIDTkh5Z3ZHhoaYS7lzsyN+fDHd4gNFu5J1jKWl1Ow
aon6gqCGmSzNxvDBtrHabOOuqP+wp6ylujwFNInY4dPzOt2GKLvH2FGtFEY9w0NiXtPis4eC4L0I
oJ8e9NfjgP6z9arMLuvtG52Q7EPuu1tGYautCX1ACjMw97CL5GwZx7k2bFBv9tL8+ZNOKUsnBSM/
IYWnIk6JMiz3qqXUwrD2vIuN/IsrHfu9rJNfPOocBh0iRZ8IeRBPTq9b8873yDWmAEEs6DcZuEeD
dtg7j8Vr6+fNcsV1xNnMy0TaIbLUk4+O9GVdEzNbRoyBk2DZeWlyX6QdgbBucaxN56zJaN5UCjty
G4wHP6zsd16CX53qD7/gFYT4w/sWFnPvj55FQYhHcEJ66lVPo1jd2z9/AX48zMm67PXZvPS8XNHk
zPNVGQYPTomY5D85iF4+dO4Ou/+3t82eptVQsd5rLYns9kB8SKwujfC90LJfPf00HxC+g6gBkHpy
MhUp5HJsgbW5eettlJit216g2YocdnxiU/ttfGml1XtFxi9vFfE3LIrs9ug4vz09ZKt1aNYcVqxZ
NUbpynS2SEbnne3rr1ZgwB4URrTqoczabw/jTUQvJS37uxhQ/KapF7Ff4OyxcVVOvPzxR4WXGR4A
Tjp2QdhE3x7MzkYxKZdzMhpFXnSdNgSQg1L78zea47CJpIjX4uKfKninsUZRs2A5EOAhJU0iOWBO
zd7Zz/187ajcAbMSaKd5QqeVFHJb0dgimXgSEPDkK2lTU4qNK7Dq9xIo9MP8dulgS2Xz9DFBpIso
Tq5cscxYlSglI0KP4n1eG+2h6ZbyJvWs+kxWZf9Of+pEQM9K71O9E9IFLJWSGo7+21uVu4272MY4
R3luy/ymKQq3/lJQDXXUVmE3fEzdxnyq/CGsd6i5CvsRgvjoH9kzGM3d79/0n67zP5hpBpq0ShiG
nLwKXWXnaYNwM5J+a+wz3yzR9xn1x9QhKuL3h+IxObnSyIxMHVDA+JvvqjjdNEMtqOIhzvyoqCuC
wAmHNfAuIZ0V/XPlNGZOnHWg2tHbrMIQsYqofNf1pptSoroFn448KmjD3reS1OcvcMi6CtBBUveb
fq3d64JK69Zlsuiey9mc+03XKGveLZ3vPKPUHryLuS3R0rWdA8XI7uY2eTD4Pr1ORzIFgW9a2e45
O3sQ05BsxFxj7NmUXmVya8LZRu2b1bT7bkm6JXgQr9Ycx4+lWYRnfZkK9MNJjqH3RYTF6JXk6oRa
H2sSAB+kG7tenDzHteI3zgtkwdKHRe+xyfi4pNLw26hODKvocTF2JR24sPP78oLYXh6CcbC8vNuo
InGcqz7LYyK2V69Px13rkJxyWU4yTopdGHblrJ1sLuCBKMjXMf97dg2cvz5isjjKK2eZvzpgjzM6
fGmr3E1ezdA0N0mv0LNW5lrmTw5sVdEifVli79afUKkeu7ir3A/1qEKYC4vnYGfgBsMzQEhk7bxG
LCanLiokyaoOAfISv+2F1xL3ZIh5Zpqby1i27XKj1q4wHoyktPuLeBq66T5YasfdWpllnk9Jiu7P
mNcVGq0dL9/yejTIzBxVWUVBmnn+OYrKYr0C5pF3R7ur1HhE/xl3uyynEfwcxi1ZiSyDHpE82P//
FmyqAlJdEgnYOG9FlVw4ak6yZEszMM2eDJEih0pYlNEYIyBbvlaLw0x/41hxmn/mbZPxNm7dKr6L
4yLwzi23Cfx9L+3Z/lTOVpbvnAoB+pe5S82iogWSlSnaqwEa/k5WPYI1mXazeQulhswxYYAXuKlI
OFO7cm1NzkdV4fcO9NW3DjA4MAPfK5MzZ4QYwYawAWmnpB8LzMimcdNTkMpN06tsvnfGLiaVGINo
uSV4z+2+tVlsfnKctMd97/HbNqvdDHwI2qxq9zgb1CW2hVIS0Qme46kzplYDkzOyGMxYwf6wSjYv
G7SK2bPdkb2+sfraFZvejcd2O9JkxMCZJnWyK0Rl8myv0ne2qTk7Xy3gt9UGJKBBbD3jsZSk3xkr
e+7W+U0/5NZX0+5lBqoPZMlBSWO+D+Mq6I6uSQ7eLsVOM0ep6EF8y76Cp1QWWAT2VWPa35LcGbTn
1SbkaaUQh89hrTO5VkoOn/y8dMRVAn9D01A8L9W6dS/YVImx1LtO1haiTSKXt7WoQ3XuNy41V5fK
Rp4H8WIue6Gq5CvO0tzY2aXtVFGFxPizv+bu8JCxGR6jLjEUFa/02AXRAG7v+qo2lytfJjb6W5XO
Kb1XUE8uMVytL6+b2oz7feVKHPVFGaQmbNipjK/SJg4AncRD0J/n7Zjg5cxy536Vxpo+rWTCczPy
PCdBNauYr+eDJR5Y+NOnJpzjW9ZuW+6q3vPyB6NqKpaboCWUSrFmfu9MMXxyJ8DuFzQN8k/h1Gfl
xWKqEf9A35I+yx48NrbmKMtvph1bDzjLfW/DBIvoOzexJ+NAE71NIjXHNb6yesrMj3NdWv1T2Szm
rdkZw421WjSPlBGCHWMdqm6m1R2LIxkBoU4r6uQa0Qtq75phItGrLo3g+7TEaNuWYR7bQ0j+UnbZ
pJb5yUhNF8frkhcGPp0p+eYoy2pQzfahOpZh647bAeu2QQKTwC1tZW2eXyaVCq1zoQhI8lLIJhtj
FPZzblKwB+z3U6PlZZ+D7HxJzIBk56VcyWFKq2rbu7U0doFKnDry4lRNqOiW1FNwEHrnQwnPzNrK
toeySja2CHZloNT4EjPOb6+w8/jDBqvQ5OxYS3y1if1yIRncyNePxUpL7XNn9ubnwIsTSZQiKv2L
ojc8cbaIlCW/TVynJxzNGuzIGqUhD6wlE9FjyOptGGbx6lnbxMgQZvbOXCbPhUWsNKYV+8kr6iDe
C8soEUNgjGJtyPgGdLt5VBMg5tVJ2tvYKPryvpAOudVoNElT8wte1w3IIISqZe3Yt469miICtIIX
xIpDp91QFZWEzJgKIozful267QJAPtuqq/PqJqmmpnjyqsKxDzJE/n7pJ8jGHtKhqXGtIdGWrGlT
UW4lY8KABzHvtEy5U+lmmHLDPHQLT/kngyBbL8qHaTwXRjKro1i5ebswyMx+hyxH4uAO0cufVeW8
1t87pv0LNdNUflGp70Mj94Lu6ywV3h6eqNbdocOV1gZjGnJsoLie+8iyUTiwluPCDD+yWvX9WV06
yXze8I46EXLfnHzNcR7MGY8CQIMnu/Xa7M5ANQnffwavtM3MOegOes5PHLolmvSubOKBQPDaanik
y2AU5Y4cmaq8D6AaabhaGhAyVsLMr6+6VCl53jddWJwliQgR1q2BQKGaUc90T5Ux5FivwmElHAkm
g2NNn4eQqf4Xd0j65DabmrL/6pCEzSuUxal73ZZJ8E3UMYl3ygwH9zxDtkEwXm4t63HxMCTt4ppl
+RB7A/4lfEkAiUaIHHPWPrIzAhm5aYxq8s9wLFniXsgFyk1X0kt88kbZJ3czVxokw9Sq4qYTK0hH
xovpdMiThRz7wBmLJ0V273K7TE4FalGUefvCtHVIolAuYjy6md2aRzIsVxXV1Yjj01p85xzuwdI/
N+lKT862cox2MP1WKETgQc4qP6d5PltoyqO8nyw8aLIwpzMkrraztYLMam76pcM4olDZK0wFYuDF
3KTmWBmfy1Ia6mClbaL2hskRoPVmyt9TVxbWlbSyCmDWgM4WnomZ23tkKHm1KZMVxkDSG9J+nDzH
uG7xfviXCOW94WsTgsW4xpRR023xQa70dxjseJjKXtnDfjD8xvrgVzmkd3MQ4RdjMM3+0Y8VngXh
NSEsonk0RnfH54mOqAFRQhiYvkBt1ZtBpYH5BfeuMp7bOsn4lC7l8vC6mf4jie7/n2Q8SuUf6grN
6PsXUe/6S/ntf/+vu2/dS/btRwHu6z/4R4BrO3+hoEU4oQtUdHJ6uviPANcK/tIdKI3cJgMLIcK/
9bfC+4syE8Q/Ah/G+K/S3H/584X9F8oeQV+CYwDHI6b2hIP3Wy6eF7xtPMB01fErDAcpgnTu62sX
64ceUZb1WegnXRt5AIfPM/b9u6mo3XMQPPUXp7bGJ1TpxWbJPVbTZf7shLURpfbQ3QR9HF9mKhMv
UD5RgudZgFtkSZ/SfF337riKywEPUola3vefrbzuD00RVynm8bD6ENpDAYCmz76rRJgfDdT2R/w1
xrUby+7W6FV7beW52shMjR8ApQ9XEM6ax341kqhSKZFILt07e/aNncQCtutC23jIB8xpzWAmx4EH
HBtI1vUkK80tOZ2LuBNdA+DJkPkL3wkk8Gmmjg4AorO5ARjAMGq9mAfPJU0jtS/X1Fp3NWObPY44
eVn36goZ7oeEsMNk9m8h2WTRalt3MbNjnDceSYrsK7gMTvwlpDbYmDUKMJzJGF+WNFob+++YrmPF
vH+XIV1sCv+8K30iU+WAbRx6gEO4sg1H1kseFEYIRgrdWZq46sO4xOW+DFUC5zJR6qnqpuWyqoKE
Xz8O36joxCErivLMWm2HTV5jb8xFLS9INcw7gd/+aCwCSzRxbpIPblQmwiCLMtmq1LnOme0cVgS+
H4kHt68AaDYPqjIXasXRO/NrY7pPMB5uOq9J8KmZEOCp0zxMvP34ODizm0UK7TaGsja8Ccf069iW
2McwpZU0uzZFzHYBo56GEQ3xVzYu6aFsneGjwxgd92hiHPiYExjbiBsKQ7G16+EDdIFnYzIUoU9O
pBbbjcxZHKsy2c6i3So3Ha/bcX5MGnJPl9kE+TO++E52S78YxaSUV2ZsN+fBkpvRUK7p3hF5vatd
sjQnQlGNlM6hC5eve0kp2TbJmLCVLaeHyQ5ISuiTMb002p5MgaFt+BG91Y3QvL2awUhwDFp/fBz9
XF5YaaAIy+XqbAC6bnqvbPnEE7Rp8hXdQjXa5lm1U/gjWsqukTnRxrGT+YjtMWbOFCUgeXYt/fRD
56ltMKxc3jTGgTRiJq0medWFaoyw8eTgfAK2BJSBTWIEXy1liH3dwhfg2+8H28myxg+LwmLlIUwI
qjBa/OWQmWg+3KWYIkAylFHGzhTTHt44gHl7Y1WrgCVVz2d0+dtzewq/gbI5GnMADjAfLiw3h/3m
LFTigz9fpVTMOzIx9xjRkt2k8ovJHuV2HV1eOCeddkpIUnwz63wq8EfPhrl3O+Qmg1M5xwyCzXVf
45KfAoFRuYDj7Ldfe6N78GFB3RC0+LGyzYyhITP0ZSK4t7fEuvN948vcdPKy97L8tjMxUOeLY259
UUe2INN2LnBBb3xvAa4janYoOES/rIPwLjBpiQNbDX8zuXwGhzi5GTCIbpo8/UQpaR4mNrCPIy2h
/ViTYjLa7tUQGFyr1MClXp37vYpA6HzPy+zYiTS78pJZPMqKjMemuBl6YniChQlrFwgiipWiTscD
D3HKeXTnkvq0C7ILCH97JyOKchDGc9hm5r6iLNmaXXofr0Cahqw+MPE48y3epm1QZ/5llmXNI5TH
Ksrr7muR5h/dyh0/ZL1AmiSuDMc6so18rH0ss1mS80wODUnS2d/V4n/xx/banYrm2s9S8mdJSmPL
HZ+lRG6eu82ArXT0uqNRyOmxJSjuiiwoihqNp7DX1t/HcyG/OlPYXWZJaW7UXKzfu7yWcA0KBaPT
Sy5k5veHUXosd71pLnRrcpK0LGGcD8g+9n0+Y8FOC96ntlGRsKuV3XdAxpDKXciZeHNFqHOvvdQ/
lMtCvvsKldEsnZdVCW9ToFuKGvTch+T/MHdmOZIr2XadyhuAeMHO2ACCPkjv3aPv44eIyMhk35iR
NDYz0jg0MS2XqoQqAa+A+nt/dVHIzAh30uycffZZm1nbeXHUeg41i8WL79ufORl05cbPButWs6B3
d4Um4tB/SGzZNeTCAZhI3fWmKpc4CYMGUqblZT8efo2DpcPiPRX5cuurXv2GBC9+z3xtp3KlUteF
G7PdPH8LaJlfSweuQJF3yy8C1KFK7U0q0yNF3MTurLCOiinsU+3nP8NgEQ/TSmdjwEd/bYdVP3Z2
Xb32dHuR7a3HTF11qNRuHoxWW3m8FKHdIx5778YsNLJEvR26+XPxm5ekdknfLVYDgGiW3GpZ/poy
Ez07Z2IqDb/aoMGkGe+2tL86Nn5Z22MU94qSB326QR8yWT1Lnd3MUiA4s0bKxwYNgti0qTKCfb8Y
sKCM2fhwdAfrz+c0o29p/GeX2llEedONkKcM+xCCdL0fjFEfw7BswWK0xqZ3CwM7K1ALxIdUq4uD
swg5NFH2S0dq5j1+UI4BsHf6ezQD9rGTRicHq5TdK2MP8exa7YAhjHo8hWjaeOFhANf2BZdufNS2
rZ4MJ2ge7S7rnyhFWLOfGi+uvBEltU4TSK80itTujGBCMd8xql9vtOzHU1ZWHfT7tXxpXeuV4D4e
sbFuz2E3O6d8VfMXnwcR8qsnW9w6HWLrwrI3GLh6AQbQOy/+MpMYV6Q2JyQGlJyz0rkvm31rhQFM
2EY/2tTVMhAqZjKbb9IkfCoKDRHLpIRPHo3S5yZuQZAMU7HDC/HiLVXyJydGaLc4xqHvl30lfgLA
p4bp71Fy6VTXbwK/deKXmyzL4ZyWaAB3edWSHVmytqEL+lNLfwXaALJQc1DENuLf97VcPDvtGN7X
aT/QV69JjxJJb52M7ZfUqCpLCmCOx/dGyHEfkh1XTDn3Vwid0VhT8eJa47ShjHBuzIrj2CzJVSKq
ImJKsLJS6fcPurC8F8XrVHP4z/KJ1XaoG6x63GdsGsLkHNkaH7lmksqW23EtvaimMTlmwmt5BKn+
0qFTuwFC5W/P79m+9teXSo4TH06t9p05uj8CjsuW2gvVFXU5HpG+H+BUnEW7Vk+iLP1dnki1gdyx
n9qV8WhmffuF+Ro6AAMYUDe3bajcQ1pITvU2ISI+yQ/mIvc276UwmksatHsbcSTKw2ZGenTN15zv
WMFnstMzl1DzWxcLVcoKDhRlMt2bST450ESK9Ef25ZdvBOrOrq1t0c3i4jhl8yjgrka4ALJ7bIn2
h4SfcWZg0L6kXuXcTePQH7xqQeHxZivuJhZ+AdMVvzSAlK3ubbTP0nFeprRqKQXwBP9x0NV5VQV4
VhtcKm9auhGM5zK4A6Wn75b0ZJZju2nqvZj8iVuPiMbEy7eFkVX3aauyEwvc6gB7IoAsXKR3ZqDH
eptj9tv69mhsrDQZt5gxBAk++cO4Lv6bYN/jdlrlGknRLtgvtNW+sOxH0nZb9+xeA0QOO47x3DG2
blvw2hFHmtlEIH1O6COOMWx9K3kKKzbAwFVG6ezxVhC+uh+LQENrcILkWFTa+lPiXjt0dXb2c2c4
sYvunCvIwcw78uUaelcflerG4zr69hvoZEbIFML4zmwW82JBkAuwetkHUYCTajv6inA9eqM+0pVI
LukIo5fyviA5z84T66TceYBLh4uSjVztl7ylrkFxZkO0QUvjOc/bpftUc25sOzHs07xp36ehIm1v
XfIJuEZBUWya5CtTRQFY5FO2NnbfJGckoWuwQKlck86DgYyasWFs7WkiVV36ofHMZj2KiOH7cHfN
pUFsxnh+YG0bSbPq2Ul3u3V8mxScbBk4ZBm5nlpE5OcszDZpadv8Q7mG71hUjrWpJjPhgzODV2vo
y22G/3QLCNB/XrwUbXoI0/JxLpx6bwQJXAuguxtzcSUL8kAU+eZrO9Yd+m634EuMWFBZnoEWw+dz
ivqO8z/dFSmFXD8oc7tWdX4HOTPfOalQX3Yx80IbRdn+sY0eekNLFPoAOWk3t/JZ962CIB0qQgQb
Cg13oJqzC8uGICGdWyM7iHXxLrXgTnJKVd+6alSnoumqZ5s2gIOJpo4LxI1rhx8A4db95NMZjyRP
eRtkPA8SvTHtOpgRF2JOPjrHxNsbDAay1ZiLg7D0ehzrhCOvMb3mbhlz+zBnI6pol0L1VAWlimPo
k8XlfJKDt0J6qs1NoDAYTgYR6MYEOWfsA/OccPNt60Q5x6bICNgWrrHNCtkYceeP9Xu/dOJYdAGh
lEjB3CAkInbIrQS7rFyopqJp2fckyrx5E8tbGxrWR1OG3zXPb2RDhw31RHQn65LbK7Mh9mz6ZBCs
tEXZjCxTD+5yl2GUBufKcqhXGsYZBlFHcELmPE7KPQV9IbaDZ93TMHyO4Y8zp0e76FGpp/CY1zk1
rgWl0ZwemQFMkXam8ASpwI/mxM2PPB9lPAzT8M4P+pHoRiB/tm/GBOakJHLzyyvd31PBwKDJvRg8
J3Eu6w7vzM0sMZsWCcGovZ/9cQRvhGF2XkzmBQ1DqMWWScfbHHRXzuv4GvaGvS1HXEkhkwUFkyCm
va9uFZRbTqAqOKwwIBKgFZm4MTMQvR3/1ZRifmFgJ6MkKNKIgRIP8ewnVIdONEOwjgyq3n4tnIs7
Nvu8sZqztKGMwi6d10Y8qbU2dkbSrntpiQ+dZME7B2F5mPLy0/UaJ41bowv4pXPLeDWbhXhxuxV7
vvp2k9i9OLBQ/0xQ4ppxtOWUF+FwlcxMJ7KpkB7bJCG1wlqZ7CAd+tU+DeE0baWp/Tg1ybS2Eq/Y
8wfldg3nJ6AUv5aAeMTMGFwmTsW4KXSX3Etf0O9I/9XJG0a9vkiKo8v04bvQlhkLUCKsWEln63Tg
S8IC7rk9G7e+r8NHO9R0RSoJbq7mYtY5b/Kyru4Eqs3ZkbnH6HP0dt7gboVQZGT6stvMDt0RFoWb
ZPGrKBQUmHK4DWX4qxgDBMml0STt9tvZsM9OLu1NSdz6ZgnkyyiMJ2W0EDmkkFxB/ccweNOBppLn
VfB1yDCsUDQ9fZAukZxNwYU0pbcJDoYTm1XrnTVXn6trajzyCL4DbpOI5sWMx7qncs5vbUORmkq/
7Hf8HQxC94IKHTES5DfiCoSOtN6Tv7zBjkDBQ+oOBQj/uu4hgQ+EKJqL/VkIGWybKY9B1KhNp2G/
hehKW749h4q4csHeEjkIELmM2mp9sMbmSVryKDuOJEMs4QanGYewS9Y2kVcX7tsoMZKn0v42wEjs
sXXBbMM/8j1jgYyQuU6V9j/9Xp8HynVpWdV+UlzGqP9P3BX9HZuoIKN8tl7NhuHtOLnnJLHXo580
WA8T4ENustNquJdNuF0GNN0pXA7QvMwombxIWXABu7RpYNiT9yoHofeWWYkH5bk5kX8g5MKpWzbs
M75NZDTc9SVJwE0evIcupwru0H2ZjGtclMlNST1+6JJKMX5MbfIr+pepLnaOKi5trX7ARPtbKO50
qvxe+2XO11PTy3fHatRD3fvPAx7WSFQtdewUDvvGDfQtBCIbartxGF3JnL0rVRn57QKpWKVx5abe
ri2IZgKotmzH2n4IVe5zlhrWN+3bN35lCFhTbR/Z4ukju18ZbiVJlCLBuJTR2xpDSZwyaY8dzVwk
l5DtszmUscH1HOnUPFoe/6PNzPxs1+ldSSyuE6YLkeo14l/O7Lxgwf+mq+pkI5ziZU6cW7NPzUOg
Rpc3D4kn1IqW3luYPOo6+5WDQbsmrA3iK3VI+IMY/dTZ89fgELZLTIUCuFzzGaUsBOWQcOG2oWKo
QR0ZXqqoa5IQhcJ4ZPx6IgeBdhMDQNw66SGtUPTILcw3RD9s1DLLg9e2hPsK8wNejnfn1sGNSWEd
6mXDTFWyO1CepwZjnrKKg+GZ+c4TKr9YARY0d9xOnCi3dnKN7eE5aQ7OzFOe1UlImG7wQOFhbr0x
XDj6AYZb/rzhTT/Ni8Mx0tJgjrygESXgn4yi7DdAmF9O3noMOxai0NKA5F7Iihy9wXInJaE5AS8n
9VS+l8w5Nux1PwqtYm8didNLxPBYD3MU5tW7QzrhcbXrmqxhxorKuphG9+A13l45hvcngFTi5sm+
7NYPNVFOMDWiiKuJ1lgRLCJ6HrVnKvlOumP6GbJDHvtrEhPccOl0BlYmSKPR4XPzKcnerZoPnmAh
ICUC4JvWD+1cnO2h37kd5AEF2DIeZgfNII+7bK42qd80TJrqbD9D4unTPuDiWKbdujhfsvROdTJc
rOTT1zxXzpz/rmpMacb1CXQBkwdDt7VUR42ObWU4i9HzGUg65RkC1cOs+boApW+TPqN0qut9Mqzr
NvM7rtqySGk5AdUkOxBnzwQGHK2yAm9T0fdVVdGBphsWeno7XJwXL3P+CM+yLtliuZHMhLMzCOK4
4F03LkH/aUr9brjDJsRysBFK/oASI0W6H7D40wsSQV/Um2zqGAFiG/jmni2o6Mt4wraFS2z+mFc4
CdlAEpqSvxXkRMubbxGhI7+sfo39/G4XwosGL0wjr4bRV8D7v8mnbL1Y0hbPa8rhbrguT4v7ZozF
V2tr5xDqm5E4nYPs0l9lW6/bRZozBCnIAiPpizv0b8oWkNu+vlggwqeRy2SGsLGUShKI4N3WNVT2
cdmGWbny6XVgQFm929nCMz9yZg3BbIvt2F3Zs5hKZ+M3PLKe5x+qJjv0Wwawe7v8s6yvo/mhWxuk
FLy2kvDH2il/L6LZsS9IAcnI/t6Dxo1VxGTtagA5RzDvG/Ql45iSmcHzePE5zZ9Nw11JiDOqHyiu
eD0axzz5Nkx65ExnA1IWvpqpKiR8ozlRjiaXiTcrN5onv0huB8ObAPLI/KZiLk18zPxCkEs8iOyc
pSAMxQifPZgNIFpW8m679WFci37brkZ2xjVU3fDxzzsmd4dkdPlBW+j1Kpw5qTpvfB+Nd0H6PIjO
LWWVF5lOrWOvZlC+uJZ6Io4ag1Ngn1JrPQKSyhjDFr+861C2TM+msuNx1D/AS2/ZWCagY+h/QuYw
dsu8vqrMs9Gme/bH+cTWYlvbHQKHtzUgMEUFWHOX0ebJW0GXJ3nl7Fbf3GMvs84ZOTZbxtHu20Kh
FMlg0jyB9RT3Wa+idjXXmzRpg8Oc9MTHmUNFod31DzbD+GPOxEASp9JcEZaEIMNW/t0DNF5QV6wZ
L5jPj+N37vzBelNMA1LE6/S0pOLg4Y4CFTlU+zEvj1aRbwduXJHSwPofXUlmg+JPjt54SqdsuVmZ
FO06bW01FqMBh5+5oKggi8NOor+rx/vRJ6AgLJ7UWKwb1aT1J+kdIO0NtK/pcRyE3DjJxK2siOSh
asoX6malJGQm4fsngKQATQOF3A9LbgbtFnuUEovZG/sCG8NZQSCEu5ios7s023Qal8hrERCkz4sQ
SvdM4hSRZY4mZDgy/dUzuRkbPEdKNBjhPHYyxgjkZWtd5b/uBjCcOpemXtFNcI23GnUuStL+BoH0
T9s1KjYSycFrUflt197q7wZtetuKgIBocbkmHTquwxIMakOx9uyPhnMYjFoeDAMWZdRZ1D2uRXjM
nE1D5Kk2vOmlhkpLtALvNbwSTtaC6CRpFf4LYUYinsYwjFvKqaO+xkLGq/Qy4Pr+2Nwk1tWbwB0E
NFEOwb5YaJ0tWS4b/rnwvkB7/zZM2VLdBb0Rm23d7XyifYmgas0vtx0vRu1tkoB0ABiB2ZstBnuj
Q455Pctxp+GpHu05TGJgXel2sfTTwL38my9XbjXJxEXkBxpAJrT+N0wp5k9GbdORDVNlv4koyukm
UcSCcezYCgvLX6J3TcKCfPNL5au3x/80vbf+PL+WaM/YQ512N5Rddco8xH2ZxwI5NHc+bFgAN0hC
Yl8oCs2Rg/AuCcF2rkNymcuwech62/vWZi8Vq0LhvBGh0ZGV7WSvQ9GC1SwLvd42si5vqmEod4CK
sCRYIr9ZprF7H/01PE0GNmDUKVCLIPg2Tp/YNw2JXBvCxb9Sqe7dnPlBZqIl9UIax6wv/FseiHFn
hcwT+MJAr1H2decxr8UHvk9cGZlIp9c5LIrTWLsWOhPZL0s3AhUtQxbGwnZ1z6K01qe5oB7B2IAl
jriYhavWTu/8inq4alNvP1RBQGKLCt5wy6sfTaDUpk6CdtdiPthOylx3egVvS6QJ1+JERnpaW49u
GbRH22ZFtrHFcgmF2Z7bfE1+lI10ggbUpJaHjqhcnuq6+Zl8hGygjc6mW/uXwbBMjhsAbj9j3gIP
za1kj1TqnNv5tehL48sn24HOyBsOdm2ODz28y02wzszkYEzv57IguKMP1blPWD5cJMVF2U/Xl0cu
ZVzVOKo0dRE1Hr7P+zzR08G0LfdspaMfL7NoqBD86lfHB3BaG0avSAzDHGNOHZhPluWjosPf/jeX
F1nVUAjjtdAsB+mwOSdrL9A1gfU5aUoghpFmHDGuuv/37Rj/MoLwn5Bo/6lx479iaIL5L+0Ye0Kt
mq9/tGPgJP87D80Q3l8sdVrYHgjdw1wv8N7/LTHBs/5y2Oq1/Os2+//hufw/R0bwl2DDkRgDh+W1
kP1KXBx/T0z4iz+AIdS0rstf19Wif8eRIYJ/3nKk3jMdTBmsTwf4O9iK5Uf/xxVcwdzLK4nWpQfS
tYV67cDPJQfO7WLEcBqPJi3WT+LP3JcV9yJ5A+RUcRytxK4xshv0E25cWpaFhLhPrGH5vWkr9s5l
1hjP0GCdn2nFLrTp0+YkzaR7RIIjVmgg5FdHbBrMjHEt+svU0SkSCBVXbDRr+TByIV4sF97fJpyV
eMXvDjS+Wxvq5KDqJgH4d3FBG5YWi7b9mppPU2qiI9uQ0N57cxxu8yzPnQ2vmTXszCHlNyJIqX9n
5pBMG7zatdzas+l/KeJEHmSXaA6pkZou7TOWOlWbOiu/YanGbTEN+LJV338pk4I/XhQZR5FgTO7u
jabxKfcTkW5q2xhS5rU17aly+ce20J0Da+NhfvgYGPTfYKqvuESDcKHMTevlISPn2N172dSfUF8N
jrJaG3dqzV2mm/6ATmXLkGKg9EdrjeoxFBQBTnVN3AIYLYidNW2cd57f3U5pRmGZitn/sAQT6Nil
QDQ2SV+G2RETL532SH8j+Oxx/UZprqF4ck302R77bnjoPFLejs4knspWM2Yq3JT8wt4ZA9KGBuvR
qDMI0tIP/Bu2hjjfpsGnE0qB0L+kKvHdyDOz4AgkM0HM82VQRJmRLOAk3cwuAFpxYeIWMa5kYRz2
ceeJ4duaxYyUWlooNLZZiye0v4W0HaPSzxODRbirbr/s8ILIBM52EcQMx07ESa3bacrZIWI21d3o
eroSGYaJ53g2fOtPYDhku1GYzKjo0qI/0GnFcWtOoYGGX9kurLxC4X/0tQYc0S4kGBaju/w4fdv+
1hRHf2YqyztEc+YMSWPT4Q5moiHHTlUmt2VZEVZnuwbjoVou+TeGWpR3Za/LGlVBrz/1nHSfftNm
abyMgiFEs7jrAR5+7UarmG7wCVE3m32jjHgKigBZm4Lrs5hYb4rgYcY2/U++s9wSvU1CMzoJYi3D
jQ+ZfMXRn9nutpY1aoMHQlx9L0ZS3SYwc0hdIAzqOOYpY9kAo6q7XVinFntA6NUamd5or4j/4ozK
wJJ42nUdI9kaW1GTZ6zHFsgMDQwcTV4Dy2/1uiegQz8o+LPF0XdN9IerO5acNWMNvrtmtbxYubll
IzJYrXeL0jeOEfLkdGdZskWpScfqZ7CCXp3xXmaXjukV2GJzns295TEy2A7O1aPbrXwX+DHa7o9Z
N9nv0q6S97yH6Gy0fPVU55730VSjyXdnut0HlSYm6TYtNN7uaTENNCFBlp0Ebc5qTZLNz4GtRRFP
pa1vSR3EJZWu1vgpGGV8TaW7IDkUGaFQNQmYdw0lPJYGWHobAu7CHx9UPuFubdI/M9/yh6PD8Zdt
M+agT9RP1gPPGAoTKnuHTDC0ZUGTXhBsHyyUXPHsePlrkJg5kGd2IoJISdNOYWhl6PNNa3fjeXA7
PN2jyejuVrv57OOc9AlbosQch5PXhnwcrlSIbrWAWhmP4E1Yb6tW5T1TU5ZkXg6d9BhYoGxxyNXA
zmeGvcZ0nkyzLW9F1+f+VmU9Y2Q9lP5yUxDy5d5ZdWp+X/MoUASrLAkQC1a2WdbctIoN9tB5vpMi
aIuDxF+PGU2otkEm78T9WBnL8NCuvbnGbt/kbIcsmP0e8Wln9kllMGBOjHbm5KRGhjJJhLXfGu3I
1azNzJFfN7nBZo+FhY61NvMFoJSnNsu6GEbcuD4ZmRmf+opi4zTjrU3Wl3qFEjlUv8uqnMn4hIw2
7aB76i5mjzVY9iXzZ04JWP9vQVYH9z3PInIAywy8mbNtfaeiNb5r3nvcMwnfVYRrazI3KF7DM+F0
CISVi1K6K2Tv0xm7OQsDPUjuW2GW04lp3PqeF3UCs3YNi5vVAr2wTwKtiRFg8ULG09R2v9CNV2r6
Ut21siw+ia/0CSf3rLeEF/oXKbvZGk8D7QTGtsVXm6lc/R9/msYXR7DbwrIRInLsNASc0YOxexOx
DAZvXPXEDER26QZvjp7D9uwpg7kahuph3spB9Vs7kGvNLcGRM04McqJr5AoNH8vq66YgLsSKdWjO
K/elV1xyBoBPtte4y2HqO/HaTlM1xcU8Li92V/Hs4UsmspVYBFdHGFYa2t2BsJVdWat6JZEOjgbj
1DWVJ5o49r28NSmznaWxamCLn9GpiRQZX01vRnwzWGJPiCsYcS5Va3BdcphQTHN/6gOMJSEDxAGP
w8B1UfCvEq5aXtaw5vfhPEYZECk5Gm7e2p/2CLeGAtlCSQiqstK7og7Fp5eK+g/JOxDA8QthAjBG
p/hoWspygdoEMSwxve8h6IZnx2YTIAKVzWYPCR4MfBf0iV84DsOjHsL+J8iX8j6UZBrGk6ttVCzR
I8B3mageliYv2nnPbRs25rnBIv86Folc4j4dJC3kYIR/UKeWP9pMwz/Y6E1OpxrSt7PiUaiJdL4T
jVEjlS/tTV/Pw3sTyAonlzW0zzlN1DUCoDBlNCKcHHPs4D60fu2IuMGvcKmIQ8ojlTcOo3BE/3HD
3Jq42MR3xi0uTDyPWbDgqxoyx/zxpnldNjNE8PawEN6pmECQS2DOmgbeKWz7GZe7+4yQn4ZIPQUj
98ksEgJ3046ai82l56FPsMPk8NIdhieNwYhnqs13s/H0e2g2g0O0DItSUdM7NIGWI9ZbsH7WuOnH
sT/mXh64KNkE2YxuShRiXReTtSFEIH3hRjHhu4Sl9erjLJpiZ+6THcG+PY5ywxxcAv0Cm2bFHxdn
Z8+EXmyvG2YvWPvMnhWoxSWeAgco8kJWPq8FcYsFIXxprE0DPQsMeHXhUM++htDVP/VYpj9Us8t3
NRbtZwB1nlNouH51To5LAzGHrzrmnfdVZHUd6cSelwz3uZ9kL/1cBQkYJsoxhl2LacaJUTLCK8ak
3FwN2B8LWs65SXMhd4JhaHjqfDYVIzUlhHP0eYL9B7+A9Spr3d4TENXWh7ar5h84viB0He4OdlLG
iQ0Ut7E0y1ZjhvqXSP84jIW2I0IjrRPZROyFOn1x7f3SekWOdRz8QGy6gR5iXs+laWvGiCOLKntS
TjgbV/Z9t6spsFCm3TzgOm1nYlXpbdFXWorETSDD/i0bPEyIPY5Y9upSVfpRz9Bpjpw8N4oD+Km8
iNlDtckaUmv4uDQrcxDIQdOzW8jsrXUA3OBubRJ0uMbOWPhYpt+BTxwZ41ZKJ3xiYmTg0Rr5uXTr
7GHE6Crxr07+c90h+kXc8eltrqAXRpbJTlSMfWa2I6Oa+dNBh3Vk9a3c2bIzhmiKPslSho92bDgk
MrOQ2ZyMqZQkFuDwOZbSc18KfZ2FTGrhL2hFn9xpx+ZnmJiiQBZfLOZUkzNBYMM9jNPk32+D/9Pm
9p9a4Dv9Ww2j+v0fN19d/x+7sfn5wlbV/Pd/6oD/xz//53+NFEEw0P9yP6Fq9f/6n83/t6Jw/TP/
d0XB8v4iIFDQboYmOwBk6P29Jbacv1g+cEExQpjkfrpiVP6WIciOAiUuwzu2xlkdCHzWuP/WEbvi
L5jRoHmpA3CGucR9/Ts7CvDq/mlJ2yerECQCzEmHWCSwVN71//+HHYW5r7Q3EwnOON8oX8fKx0du
tkwKilVIWhjAPIhBUuD/xPIuH02yxKa9mC0WSkMLeZC+Z8Lh5o5ZdsgCMWDh7zMCQTK/Zlw/Nt43
3TD1HIWOQThpppeDyWtgb0b8OzZvsF33NNQ5806XsI+Ina7s1Bd01aPt7Ckae3vfZGX+kgaD1W47
tx2y3VTLxImEzoNH3+uLJ5sYsCzSyiHsbGRmwl+DbwrrXEPs/cpL5mxYKPaKOCFnecAj6dBfl3M9
9ZvSScq7kc2hCn3P6a1D5iUNuxFhTngR1BlvY2PsjZPAHOqTjbB3nlyftAy+PvvLKnTAALIp2JY0
cCCYR2m5FMFJKteANozRRMxyYHhhwwlbpxfUF0Av9kJZlmZLnNsNzWnCjm6B27Bv+9088gLfCQ5Z
qM8G1lJ+Yp8lhlk1wztlg4XtnLijFKNI55M8vBZMmlZXPjoNX2UkR5Mx77KU+j0ZHZbZ+iBU73Uq
3A/fSlmiYzfvs5ShvMPopoeNNV9pLUI5mbHrWsYjsZyLW7YHyBjBHWq3hBKE66FDexi6MGjjoQ1e
w7Q/txRtdARkH4HKZVAa4ea/85P3er5XLjOJzo6TJWXI6R74KRrJ6B3TTI/auQ259XJ7l1fzV5A1
D6Z1abVEqF7fVmxKB7tdh1v27RjNSdx7kLXtmrm6U3+vhv0C+tqOBZkKnSXvBCMsXBo3KAB7r17v
5nF8Nsn+ywzrtep/F910L9PXyst/u9DHi9R8x1nJ+jxX+RrcjcP1I6aqy5OjpQ2TQsjZJ6RgSCou
DBi3clr2ypUEYDAwmKhMnbDZy3qJETq2k39qZ7zM6YiV32PJU9lMYRPkhbK7rAFWTNvBtTSEclug
WV/dnvYzwGvniQjm9ldh9kcHo2SEM3reZD6BeRFxWc+JxovcuExWJtN/KkVOHFs38M5F2IjdrSYl
750WJKdVGv/YpbrxguIeIaw7N4Jxjp766bnHsg8RdUd03ynDTnxL2w/5n2gJLY9DeFFM0PtJPUJj
3FKzbVY3fCMO3lxuFzeIy3BDSRdPrBBaDBWS5a0qab7xgwJIQ3C6X1iHW8mxcYKQ3HJ7ePIAFxsj
Y3cTY+N1I2799Fz9kKzDk+OzxFd4ODCIhe+wchPpDtGr8sQuwIVg+il77uzksenAQu+uHOQuD7wz
m9S7eYLJYBTnlLixtTF2shAMbotN2GdxZTYH4ZTj1uVncTt1aIf2aTResuqXPSZnxy8Iz323vWJl
FvTLL7IYf0OeVDvdsmk/H3Ir/YVTih8r2/rLQC2Z9/ojY8LkpUnsZ0+sHz/LuWn3mRt+G0b4xaN2
1vXCG5GhhcGw2RjlwxS67JAo+exLNkHMiau8pzr1g+6hnrH8ezQU0sP3Kpp3bxgu2sVotHiUCDMR
J0NnHwev25DktEdamTdznkCWFXcMoPdeMv0W40KBhC3MfsiVmDa2s1yxEeV9zuJyMlWXSmcoK06y
T0QJRXoua/anRXmeq3F+nPmrJ6lxnbdWFBT6hjWzW2ct32xP7NurpcG3jX1fsuO5Bk/1usS6n3YI
tBEMDjPPT2G17trKIJ6Lp1f31a1Z5d9hRiKcxTZNV+Y4XRxZNeRv6iXcSUSbUitvtya8rv27o61P
4mUOflMXT810pUSEG7d2HsiqvzPri8jNS1oG+05Xz3Pr3/rgbmlXF5+CrpOK+S/ecAOndjBsrf7e
WPo1ztPHydMXJctTM3xpzR592I/qCQ/0TcqhT+7X6+KoR3s6YSPAFuS/YKnZdBR5NeFJ9rCfJwrI
HA3inDKhphlQRp1iQcnv1kJeKLAvlVgOLqbxdup3i3zIOizQ3v9m70x25Ma29fwqxp3zgJvt5sCT
CEaXfYZSUkoTQlKq2Pc95/fJ/GL+mCrfk8FMR6AMGPDAg1MHqEY7SO5m7X/9jXJj0o13krtE26d6
RWC3tCn00nBdZyn3fWKa7AhlWNTYm9xWobaMFMjczLtK465dSFcvRjaVhHsvnLttq3l/1QMESBnv
Ebd611nmkM5lWrGrdnJvF+W93REJPimzb33XfaYF7KwCyK0meBqSqjymI1j3O/pHu6kpbiDa7kwu
npyrU3MfAifX3q8qUW9EX61lRn+NiPgYl2SkRxvQinUYaLsJaVcZmrNVxINA4gNJfWv0w9YsEnbe
n5OGajC7t4d7ST9uqh/UVHN79RreEjRksjaLYO/kKUijBer5Q58aPV4pfZWv0R7fx96wauFKcZXo
f4RFfUNayvNED9uY2uc0FNftCHdFNyawFgN9X7gtGxpgYqi2xPxhlbFpfeupNxLtqwRSXmv2jZKR
FBQX92k7b7a5nn5uK/ObnIgaLK1fpa24kdr8nGjN9bWS/6yM0a3tL53aU7BAtZAaAU+elIAxZJvS
ml95Vf4cKFXv1qH6AKnLApx5cMQB6HlVq0BcpFkqeQACR3fQTvd6OrELhj9CCyov8P1Kre8nqd1q
DcxNNnMh8sltLPBW27/xHQTVfu+Q/KZucL5Zmyphg4rN94pv/L4EU0v448cvdPFp0pJab95NFcYv
amlGkFoReTlrDtBhn0mTlUo7s5tIrtefa8+X19U0HKzevOUu95fJsUY3MXaHkmsUTB1z7Pf5fJbG
D0Tn3ovqq5GmiJihk9ryyqerNwHcPTbeg/TtryQjHuAfblOPa+nwUwJYrYx8uC7VYgOuwFU52JV6
eBU5/lPUFlBsBvr0Ezw2gwAoCj86Ilm/qegG42P8q8oLN4yKfVXVd3jZwOZgJeXNIR5hq026udWd
9sW3sG0x6cTWsr3qi/jB0un+wryjxzeKJ9MiVKry+vGgN0h3ZG3e+Lp30G3OA3zFp2pPuRXcRTwb
rf0mdnatIF7dx50g0gFkCZaMXnIPxjN2Z65v4V4cofNshh8pIa1JxwOOn1AjbGcPmTL+rkfwVmX2
reDC1DnjUVrlWh+/65BzQy7R1tQ9hnW0ieB/ZvE3bB2o17RVNIR3JfmQXQBqwVFgkcYo95YpXlrY
ABobfNyJmySnoEVfGdIXtWnsSw3DmlrfmoRYmmggRGGtsE58cFDCNApMrRioU1qcy/kXK89WUfht
KlD+1iPSqTC9Dwl1sAMudhZWMeO4jmPy9ZIRNa6S3/Vpa8t1ZzQan8y6kgEcDiOt/X2olQfCnF0g
Z9R11xgrPlel+aknYPWrWXAeB9GeqmRfmYKKFLcZC742Bvs+FwK6ElB34Ef5L51muBPciYrqEcf1
9Xy4ImXc9vwQrB02GdlfqoVIcGo469TpM+3CDfYVxlZWjz1192MYjZbbhR3QNfBaX8wM+FK/JRT3
S1f+VjAYG/P7Tr1Oi2YD1uU6uCT1kbFNip9yGLD6u7G7H0O+GckA9Gq0VYrYpRbWPL89szvE6X1d
BLQP8utaTfznLgt2dUeg6UgfA+pwOqYem762aQzjU+JQbDX+wWrqnUj69rdhSvadBh/bpEHUGsGV
nhLSCTHC0YmpW8XcZ6CdhEAH8PRKyJJK9hDCuid9tPkS9mWJzY1cO1oEoDZzm0aVRE8BtYaAuE8Z
pgUTI8blvseDJyWZOij5fZA8fiD9MxWHTgIB1yOkLfulnrFiRX0yod87U8GVgy4kp3gCnxee37rF
q2w12fXPUDjrQdNfmrbric4E9gJhG/ERGn3vyrB/G3L8XlZX+khNPos+uutIBrejMPd4uaIORVmt
TtehopFjTAWDIA2Down2C0cmmGCt4hNJ+O7a86a9ZoCtquWmrFCJU+9oUIzrmfIfaNu+jJ7CgQ9l
podg+Nknwz6J9FuSAXd24ezqxNx11W9fzTYmrUrL+4U/y32j91tfB5VNjHXU4gNOrqlvJ1urImUz
yABbj7W9T9Mjv5UAUdI50sD8YnHocFd91BwMkVqwES27jVJt1Up7j2pxO3V/wb+G7T0+VbV1C9H1
RrJZ3hlpuzN17p599YBqfh3hd7GS5HYSxUj3VCiPqCd/iFZZlWo/EwNFDNG3C5t1pYsVrQ7kTJ7y
SZ/M1ayhgKfzfRi7FKkUHhx0VQ+xBUldn5R7fDcofdSVLaLnBEm77NwkUNcixhZTARVSUaD/0Gfi
ty0fANXWaXwlourB81Sb+GJbV2kf0kbOkgpDpOxWL0CdAmKAhDVyE6/+mnyxUmCaYqmRmiPtx1i9
8yh/stol2ibUCd+qy+jWnxRQR6jVpYG0YdY8hrTpV1Hbf8fQ2H/Ssmo/USqmXIt99Qc2I2wDeqJu
Ks1q8d2h/NGzJ42VnnL/GCvhuD1xWaSidlc4FiFg8pwbrWINNmG4D8223jtm3aFFST6R4ueVGwuG
EGfvZKyNQbhTWiX0+Tg36K292HENkbzwqivRT821Zrf6OvFz5bfiSHy+hHITx+WvEjq1rimEZWMw
6/R6sLFkMOI17V/DiESabShyXBcxG40shxtFlhvkTNmug6ODegRTGP2aVJ4DzvBuXMvb1sCtZRz3
aZytRpTB2GbRuFR8Za059Q+63TvAWsR+ZC1uqgnsPFqbeVZtGpr5D6UeWSsURUNIDLhNgHIKXGjt
RnnTkG6+QtmPmtA/YptlIc5+LJD0BgWJ1F5OVunBIlt3Cg/zt2u3kyz4Q7D/poDRKtoXgJrW8CVw
Zit8qD/1N/QPyJbC1mv+8jSgyf3Y97R2MJuovK0jTLTvUTy10tW8QkVYhE0J1RcZrD0FaI4EKiap
+b7NU+5SidakPH8mUjcNkty5gzYASMguNty2mmzDA9R559nzxADX2hw8dWflpBmvm7Is7rt0oL+O
gFDceFnJ6dOwWkGKMXNSNgOmMA+OI7kXIPbjhWo47z33EzeLXdWYoK5VTlw2jzoRNx0UajVXfm2u
bWr6uRHRtlJ7yEDQ+DmKHas8Zty+/F8DK4vf2aem+v27Aa08xST/n4QohY6H5X8FzryzULkOkVMA
t56wdub/5A9CqQhyDMEnbRVzSuxENQkr5m8XFcv5F/bLlok18pzQMDNz/hdE+a/ZFdRUURcbwJdi
ptr8DVEqJBwahjX/bZtq8pUG9E8wSrDTN4adDEHYgQ4HiJgIaQFVzv/8DUJphtj56X7TPYxGr238
nGtR3I0vXRL2L7Pd/AEo0nRzbBtXsWrUbiTq2ZXXMq61sr2UpqTNFKF/24fOvwYyv2FhPI//KuYu
s+fLm18jhjBJAxTRDz2ZPRQS+pVQEaUPaDgxBmIzTQU2ZG0o0m2B5wodNfLAOaH3ypRRZfZwwjEK
dEtMwZ4GPak4Eo2SQl5Xb5vBG26yznlGQ3kp2+rV/3v5u+fwGjz6JV1bc4nzRl4DIUaJHtSiPiSZ
ussyLC0TUauu6hjxY151/kFOsrlq8Kt4yKTwt54WI8cpzP66rf3qV5t29RdsZu7M4SoV4vebSckt
Y+Tk/m9Zmz7kYdbU//0/tFMk+vXNmvRoSB0hXM/R5Owe/ObNAs0YeGryC1ORqEcjLbq/Qi8z1kFl
4SRmq+a1KqcCTWoZY69WK4CfgFyWICgdZ343qOsSBYhBCYRFKHDClGNphvVlryDTqCBZbOk7J/tc
+up92bT+jTPgxAKwZ5Gn63jX5x/HXE5bHeqaDaUb6iKMN+Gwdt4+DlaLdhUrRXUf62Csq06tsBih
3qIQlohp/DAY+rUZTMcaaxZx3TXqz1JprPuwFkUD/DrSAoZAhcdbEeEaVzd3ZhNjx+blLaGU8OV/
pRgqeOuUqOF1j7sepgfZw2QH7e9srDUKghb7gcL8hOnEasxreVOWYbObJgP7CZrpoll7E40hpUjy
a0Qt9GNloSdfrVcyk6N0d3o0aV8BmA0SnmuuNig/I+7FRZB9n/NpXaE1v/leVMFJowJMtBQUdzav
g5q9CYtnoxn6DVl7wJBJKKoL8+XUXMl87Y/o5KHYKsufXKbFtqDGJsTSOsxJ5cVIZSbmbGl9G3fn
P+PcuXm73t8Ns7ALNvS0gRwS5J+aKSx2OAEGOygpXAXqHOcEKN239DS+MwMDuNp++iXz1OzJ0dun
FKT2/G/RT/2zeWSb3g8uiOzFlqbaS/oijBG4PDBTjlM6iU2Lre1dPpm2a8lc3rQCiTebeLXrh0BZ
m10v/hoxlLrBJDa5jquJ/iQdpysDsz3MG+d3FvWdG2KHep9EDRmkSqm/DPAzd5rR71O/Z61UVn0t
0ljsLaPBxFKXJH/THN0nYBhfAzKfgd3G4r6SkkZzEGFsV9Tqg5P04sj/ZqZGVH7xQ/QK51+FWGzD
NgeBKVEnO1jp2wIl4+nqGpCxek2AWWahw9Yfp9uI94D8ZA1pgTgX68oCOPebCFI0wdiptb4w/rvZ
J/kOsCiwMzekZS/j4QothP5sxMbRo/lyZXqQpzK7v8IyB8m6NyZ7NObhJ3QsuPeEmJQaJJSvzNnd
lL9frXukS5S2Y38h9+XDn2VDl7UQ9JBAvPB3BvfTWr0e9GMuxq8WIXZ3ZhgYh/MPv9ioefc8Owex
zv/hiKzNLNs3GzX+xR4BpJN+9EOp7yytpwGSV4e2ai4svlOrbua7pB9CdKxqEyEm3gWtapCCauKH
8iNiLOpz+lNQbas4cOtsHL7gqDW4559s/uVvDkkGZKNWYQtAO8Q8bm7Wvn2yKkCSkQi9OfoGQZrd
eD/UAkKb9dKFsQv0gsiaVPTzY34wlTGok6+lkqaa9IlPByXOKia/qSuOAwpgLJM/BfRvADF36VBj
y8GVybE3LT44ahT8pWnphSyF988sdXzqTCycKQBpBJ8Oj5bOqANQ32OvBD7NCGt8jGmTQbdvevx8
tZ/8JO3KwKzz0hpeTFapaip13RxLQTObJvdiBzeyti5a3EzvUdhNdyoO9qki8qveJiFuJTrutkkd
oivHA3M7xan31aCbtTVH4JOyle0PjqP8gRumduGNLELJ5gQqghiZe1Qhgl+5TF6Lu5CVTUV8bzXT
+NjKzrxKy15bp2ntfZp6aJBD4q0QuOuAUs61XUMJj4f+Rca0w0sMxvctRcs2yE20Cardu6nKPCpN
i+OhKC7FsYh5gryZtZLl4VCJ8mt11SD8eLEeFS2JhBKDOWQ59BYdg8quvRHmraOPWKvlCD3AZtAp
ecl04RMu5o5UJUHSOAyaFjU6TbpFyeahq46qvhnvRzoxshlBnGt2/YTcP2jUwsRIbYJZU15KG13s
QK/jkrSAeb+tw+ZfJpuLJNKwBgume70P6WXSON9AFCQo1pHN9vzyXJy5xBYSPUFy8EzRIEJVWyyP
duxFY2OW8jAmKs4BvXKTTYoCY4tzJvdaED7kdOeHFKePJ7liEMYEaWQOmpJ4WC5kCgAt2Bp61XRU
bQdHuTSnfRTjlrhSSODb28mUbnwI9Qe9JCZgrK1fnoo8L7czlEZTJVZDr3Rb0l7lTlFTmkLnf97r
/v7v+fb68+b461mVIUxIjYtd0oSenHF+jUcUS59zATsd1li4g5/q3EBfQFnow2pXsTV/jsKxv/Fw
8bsL25ZI2DDpr+0kzDfTYERu2AOM4MuLe0ct0EsHWR18M7o6PmgTHvARwkIvtIq7VIum2yrGpr4Z
jOdWTmIb6+1wpddddGk3Pt2U/jycxcV2Pt/4y+wc+vYICGuS21S/m45JRPPA0cMWE/k+3hTTALpR
BiRhJ3hlX0XyZ5vSfKY/iA16mz4yiT5ro1fPCvKp/XX+nZ8uNH7VfP8F/2AaajrTYrHQdLMkOcUb
xRGHYf3FlG22D7LSXpdpnW2CUBm+yTSvtgIC6IVK5937YOT5WJSaY+uGvdwLVXswcjPLxTH0QGWr
AIvQYXTEhZP+3YxnD5lDipnrJqX88vm82QJHlJLOra52yNzNr2Vd2jBGLeXC7D1dz/ObtM35ZVrE
ckgDpdLp99WtCo6WnldHE73Js4kJ68bMnGttVmn2Q01eltNeSst+rRtOVgwwCIUiaImuUbsv02Nl
WQwdp0F7jLhLbC3Y4w/IDmZ+jdJ8ith8NgF+fV9ago9pnZNNImdRTo3k1dUN0Lgw6yM3juz60k4z
X0Lf/7B5DSO+ssUSzZj6IdNrPEKPmmpQgISa+B5qRovFhj4d8HPyrr0YShVnGh1hFetGjpYI6CDW
3AywIuAWtk0MDN7NKdKukrr5SfTubyPDUKghJfLCXvyaNrP8uRrv0DEkXmzMyNOPp2VEnykg4cdK
683tVPb4t+WW6oPXdvSXivKKRZruDLsyto6EBNF1c2oNCvjguxVApuLPrA9CTMGNp9f+Hbes5qdZ
NjiAOSFGVH6R/9ayML3yq05fx6WPzWQBSDC307DXM52bQKNBZLRhcVfl6ncVdPoLG0NlrEDF7Dsd
T8k9XqTVXdB7zrFrCrnFsRcqmzDrq6LEYBWqP1zjNg0uFOWLomWe2KBjJMCr897MFFscGlDNcCSy
YejZavQE+dbbe2NpXPW5pFeaF829j4Rk3/XtAzZw01cvlc43b+yeY1mlWzbeZhNbtOI0s8JOAPPv
OywNA2gWpnOUBRZb5ze009L+z69F68cvxQuRs2TeEN7cISKaV+2EpOWYjEazd0aaWnqoFat8SEy3
ATjenB/v/bKnoteJw5RzdY8YezFek2CaZaLI46qhPrejusodwI8qdIBixsY6OCYg/Pkx329qElBV
t8lAJnadwMrTMVNbAthUfnmEjQxNWgs1DCMMuNjGoF44tj54nTb5sxQp0EUdCKenQw1K11lGzVAy
lTmsqci/y6O4h+URZ1fJzOA+/2jvx4Mtqjts1+CJ8EYXp6SdIkWnDsmPeHcpT9i4O6RdBCMC/aLb
CCUqLuRDvTv/qMltUpQcGrBA1EuWal03UEO7EOSjr6w9jsrFSoZBt7VCwiEKC8ubqEjzQ6Vij3/+
SV9xpJM9Z0YaEJpbr9dCbiyLV2u1VhFZPGroKP23AbnPz0IU05cmM++00iTihK11G4eqdocWyNzG
NNMPpC70m0IodNAyjX57l7XPMWRPbso1Mieln51edhZ/rDsM3xV06egk62qfGboCU7KtvrZJ539t
cZhMMgee+JiHW71syC4CGez3Sd+01/mU35x/2Hczdn5WG8B/rjZMffmsReWNad8xjfxg7tmVXrhN
2UIpcpPxwtXh3YJcDDV/8TcbgNdCr/cEG4As8NyjRfiMuC7k6uB8bYLyWRsbcWHOvoIfiy/JTYX7
PVCCQRDWYg8wiFfPsTNOjkxV9WowUKCuMbbNn628FG7fzn4RdpBtql57QPVDkIyj53dqCgGoqtIA
/yXJWUgUAp3EZNwQhpLsFKWptk40hdui160jnuvVdakjxBxNDz2d0vyerxYbq1Nm3VM1W6RO+RRd
lxjflYPMr5o0u/SgiwshDyaRXnMCsNuBo7+HMZQRLq9s46MydZuG3fBGjJAKukmttlmq4GM0GJ+C
Toeg0CYO7cThy/l59G57mH+AQYeIn8FptMQUkr4Dn8fK6jgos7orwI3od9ob/ZaCvfk89mm8Oz/g
AkT588gS+TZNGZpFXIdPp5Oa0QSKgiA50vaH9dJ5ELymvZlzMmeY2ux9JTfusq5CsUwPEiMs1MNm
gPH5hd8xl4+nc4wC9rWTRjof9/LFRtyi+QQu8ZMj7dxwh4NHsIuNmWcoYU+s2vq35nnBHqdyGJxd
7bkhgGpddHwmLzYf8TORP4Lo0ud4v6wF3+K1YQXKIuXi5bS1RjiVYmZH2KHyq23TLUGJGG7MWBGP
51/Aoj/2+iFA5LkccmcGQ1mCEY5UwbO4MxyLGqebXAYxyTd0WtBq176+6Qhwu4KZDrFDssJKAk+3
xFK2VyOUyqtMFLTaDUUHTciieCcE5qJw+j3enAYS11QYv80FHwxDE1MfEoeCC4f2Bx8QEuWMxjmW
poPMnU4kpJ1eYQRgjoaErZMNWbgF65QX9iIxv/LFPCE2nrs96eNsSdYC9GM3MCWGePmxU/zfIYZ+
fSi/YnY94sxq+nvsAhvoHqH3qCvwWBSvFTtoZeNnUoUm6M9Y7Z7/bh8tIMmebyOMpGB51amc7McT
bTHcfIlGyLh2pyi+N/GoRVdhYT1Zuphus/G+jmrl2i6nJy3t23136TJyimMxLVkyZDkQJQ7+yiVw
UVSQh4fmt8n7RwF2AAtral0jVv/CEAj/JLuudr5qy62ede0mBc7CPOACer64Dc2+ELqhW0xfMjxp
Ks1z482ZhHAwpqOnVsei6eCsT31CSEX0JYvUH35d4PUdBYYbWSXwrI6A7fwXWEy8P4M7RLbDm1cp
4Bf1u5o0ZmRZRX2EyPyiESpxAyCePp0fxHz3jufad37HPKRtshpPH9Eyq24qegtb8DGVO93o/S0c
Y2zHNe7EqxH7DCopK78Wmg9neHa6R//Tb5Qg8J6sYoqPcS6nHxbG9XeZjIadLmLvGUdj/5uP7npn
CD3YasHQbgkfbLeyacwtxl/TNkyJuZhBm33TcyFJM//e83qw07arr4fAjne2CJ47K0l3OkzYjToG
1Z0VjzX3zF7ZjNHoXE/TkN8GQ5msbN+OnrrB1ldqrSXbAIUrNp8dNv5B/r0st/l43Y0hfCfbKG/8
7fl3qC1KF9atoTLlJZ8KZITT5vQdpp2Ia33Qp2PphL/0UeLUiQLmKkmd0Fzh2qbN93o58za1fuf5
uCL7Qf0tbsGMqyQOfxbQcW67oioeJb5JGz8I6q1SQPXvIrQPRQadx0zz/n62il7jB5u5JmbbPVLG
UbvVOw9/kcpP9phMqxce7d0clAYHN5U9l0iApuXs0FPFTnvEF0fuDqikokF5xCbBe/jnL5A2i0Xz
jv4tl5bFC7Tw1CXnrhLHFmUrYVYbMhnRP5PYFpA+LJpPgbT2Cg7fIdteTCJfl2UPIt1l/he/vs9m
+0h9vIUVTvAH5l/NPqmaJxIEENOQAoB5MYttVej9F3i6lzbKD74+yKzAScYRbFeqvbgPkGTjT5bT
yGNr56lrE9m5rmROaW9oQ3KYZsYwVto1ogJMIskBpVW4wvsvv8XgE9cQA3SnGyWOIFE/rWF3XU2B
/NU5Nkb7relclbS0H6GsU34ravISO1Ww5RTCIU3r8C/3TVqdmga7G9+wC2e3WNyymNhzvcYd0gRg
wShnUbyIyMDuI8CXaYhh9Ho6fkvh6D8kUzc8TFNX3FZK4HyprRGKY9/as0zYvOvLbsJSZI44NODw
E1wBUXXSfH3FljInQg4WMa9h4p6fRIuaht9qIYA07blTA6T3Coe82asJALfr3mm1I7pFAdicOwcS
iMJ1rGjKhavKh0OBGdLz1OD8qMtzieyixIfncdTSiLC3rkx2DoSITcz0Op5/qiVS+OexeC6NyzXl
8zLXeUA/CRGy0I+QL9p9bPjCTUe/AzZSr7n/rsg4Dw+JjCFJC+dL44wkSqhe6Tahj88JtnSZGuX/
rJp//U3SophzEImCjyzKR9I0aeBNlX4Mg/4vauki03ad5T0mem9f+KqLi8OfoTiE+aAAQ7S1TrfW
2FQD24SHcBxE+pkAcoSS2Ge7loJ22c797lI28/sZzw5kADrPMI1ON/90PN9A6RpMmXN0cET9aSk4
7glfEsoSGh3aPJgPz0Ov2bUbBtl+8qTyIk2UiuR5DGh8LK4cD8XobwzoXF/Jn/AOeOkXBwEASust
j8YLK/T9yQP2QWdJovFkB13in303pGCKU/Rp0gMCLyat/6WLAqdBnwjhItHaQ5WF5oWqaFka8lE4
5WCMgblS1dMrPn1JXdFNDqmvpKG2mnWIctpPaWYV2zFVxvuqgQmSwbD9wbZcuDHJEfdTGgQkaE7N
n8/1/1Pw/oPJJyi/HchvdArmFg9n4v+e0vk//jP5kb28JXR++Af8nZIn/sVxBXmSNTxTNnX+6L/5
nc6/dPYzTmCOYTkHsP8Xv9NS/8UH5zwA5+O00+cm4N/8TtNBnQ6Gwo0SPuFcsP4TCfrpimdXhfBn
zOPTybXBgxdnjlHFpQDZY/PKB2fVtG2/rxvrqowqpMeGNVyocD4aDpYhbxi4nKv6Yi9vrBLrOifA
LMYRwabIJXKfhpQF+IHepo40e/Xmuzz8udG9ZTXOpcy/73l/Ho+bJNCz5G2ZS/IqhaLplGZCrpbC
X3qaybfEhrUPKpYP7ljX+LN4+dgcHOKHto42iQtn12lF92d8lu7cuQPZo/99unbjFCaqJOvCtSCh
H0q1xHkoMpPd+ac8PSFfR6FBBNDD5jTDPstRKr8QGvEirlb0mRtpdY4FhFWsUzUcN+eH+uCF0i0A
6iGFiI1pXidv72hVUUcSLSVG5whD942jTJvULB20RnmyF2Eg1jQB0FH1yjQ7zOYXnnTRZvnzqBqL
hmlPsCQ/5HR8QxL1V5o4bZbU30Sa4d15tPhJOtogFhvOn0i/S2xvSdoui+g2NYKJhKV8bBG3KWXw
aYDr26LZMuLPU4+Mfu13BBG4aav4D3i0jC+h19q/1CJFZHT+1S14BX//duoXinveHijv6W+PnClo
UzxD3YgcZ4RUBAOXbeNvnEgqD+mAqmNQlVsv8wTBSVG1sjDQOzC5sz2iIKIRnCDcIxRIXIX0hsP5
HzdPkcVCoeaBM2vRm1WpQ09/2xDKJivAyFwFs5hVX1IP+21Nrex1a5rylVviUuNWpTZcqAE+2BEY
GJY6mBWU9iU4hro5wzoPGbxX2O3WbgiaoSof3awbXtSu/nT+Md+tFJ4NJrsm5hobGvniMWvudY4C
PuZOIR3MTKscQqnhDDpal/8jQIGvPQ9F3wLjTCzC3pNkPKsuRT0Zbl6QhOfJ6b7tyvTC85xWJH8G
oV1vMhjde0hRp59tAiyzqoBoyaFB3zGKBrsDo3qhmxau7aKa1tNktxe2gHdf7PWSAiudjYD717KX
B0yE81wVmW6Xe/1DnyXlbWfg1Y2BEz60maifzn+zRQH090POODZtPJiI1mLNp3E7GKXFgGEa05Ap
MhqHqR/ikyBDtxnjbzVOH9etVTafUhYV6Eatc5/N4gub+cc/ZL6ZwXsC5F+2wUyI5GS9KIZrAtrs
26gubwlF0En6IR8xFUV6pbQIh/2aPsVkDuWh4va8aUm0ufBL3n92gTcNR/eM8XIPXkxjqyiKAFdl
0y1KomC50Hs7fFU20iAhxAnxgYgbzb+09b7bIiwGfYVLwQZx3pznxZsrH6Ez+Afb2IdoCiluMdz3
ISHGAIswTBqTKNjovZHt/DmlxJE4Y6cDm7JpOFs9mEhn8qKM9nepuoGt3+llWV07lq+7yK6bCxPm
g7fjcD+dZSJ8Jmi4pz+0LY0MRbyhum2bHC38Ph7RLqfHpLC+5Q1qnVWZyODCmO/ORS4EEExoPvBy
NK4Hp2MaVuhjUSNUN4/L8rqrZ4NIk+iwnF31CR/XXzlOUgSylx45jnl6Ya9ZQAfzEmH4eaeZ9Rvv
MTFUXAHKQ8nLVZFrdj2RN2ZaGKshNQwXu50WvxdFbEKJvYinAZw0SKl3o4pHAniUuTGHWtu2BL27
Vc9BHudFuwEoRvlakB12fj1/+KpsKE0sILBQc/58b+bROOZFmNAMcyPoINhhKtXdlGOATvjFfIEJ
D6Uv12mdIJzFTOP82B/MYbrYTAvOG1OyN5+ObYfYCvU1n6lp6vaORBnMTIaxuipqLBZ8gXQVm6Ps
aTAxSzk/8vuThy/0ZuTF6qmLsdWaErE82td4A0I2K4g7jAay8cf5kT6a/hxysBgNyk4uNKfPWOaI
2supVV1yuJpNWRWUE4MtN74QwQ7cMbwiwMe4MAM/+qhvB108HnGITpPZDAonPd0JA0/BzMt+YbX6
YBXY9cp4LN3B72ySRop/WkIw+YHtZyozdAhtqctoW7smH4j1nhPG65ZsLTd02LNDnBEKnKmheWES
ffQp5xYNHR+Tgc35XbydwHVvJSXCGOxUMptAey/eebH1E4qdc6lknLeNk7JsfrT5dgi7BNtca3Ff
UojvyCuOf1ISsfMKY6Ao4hpKri5GunPGqV2XVm7vBhgO7qAQOxk5rb3JVPxRz0+qBTL2Z4ehL0dn
BIYC3L3FBzZx7c2zAAODCqLESu/woUWHj49vFicbOy/kvdJiHdOkLV6AmeqtnBFn33Csg3skBOrW
0JrhCk9N9XDhh82vYPmKLGs2PafRjSBisfMGY2uEEdCZ25l0K4NAO1QYAGkjfYDKQ3VDbHVP+lSI
8Nv0POy0y2rjVGyBmdD7zfkf89HSsyBiUxxQTMPnP50ZWtJagZg62Ay26LYU2/6msIpwH42K/Rik
Dl2X2TXg/KAfLT32YgtSHnQnyMmng1ptF5CoJkAqI4zSSgMDGysdb5WGRDYT06ANEbbJqq1ahYyK
5mLrf/7wy/eP0gUKIxa+nH+L9y/DiSsJTCwXAaJ1gD5Y3AhVsXCyQR2NT3SwMZNuWGfzHc23++qq
0b3hjn+NRirB726hF8W2KxLrYNUYXxGuHF3Ymz5aryCa/Dj0LLQXFy8ojfEAD/xWkI+QiXVrR+HW
IDB7W5uNcwGs++hlSBSezjwYe8Ri79XQs9VJTI43DG3zd+ck6jqxk4ZGQ95vx0paFybc+/NsJhxS
mMHis1G5LUqdnt0fGx9bkGsSeGSMq8VarbLh4FWE1GuluHUQDia18L+cn3PzKzv96Iw7Vwa8UYDQ
JeKAFN4qcavGZ3XUwiPhgfm6A8jcnR/l/cxmFAcFkm5ANuXrnc5srVQK4uVM4bbs+w+ywDIMaV+8
DhKjOXjxSORfHmB0a3ovcpDywjb//lvOo1PrU9hRUy2/ZdtFaZ/D2nUd2i5UrSb8wVj6n5OM4sAv
o39GjZ53WAQ5ApodLSCK+yU1uheJ6RARrblpTjFdloGzMskhpcpO4eqbOHlPdWhcuEl89CFBHufL
BIAcOpLTV6x7WpVG86BqZvS3PlWbW8fJJRbf+xXI1iBmIQdrg1NzMU1bUyeTL2s11+GKsBFmbpNL
MrYE6cLDOj9nPh6KvhQnAlvw8sRE4h2Smc4DBUU0ugIZ826Y1MZt838OZvLBgKBMQZIFddOyFVn7
BAjBRCO6RyUXuk/in0Hn4TNkNQBgI7lv/wdPBkEDZpkG3qwtVsNk4ehHN1pzywirwbrkCqo5Ec5c
RLNdGOqDm66GXyqfC1ozNeRyLmpTiRuz2WGzkbXxtvfybhPQEHUxq4dl2mMjOEnHJkkcrynf8TEk
K7C3aQIELxdOt4s/ZbmlKkXppA1ZaHWvtm4nC7n2Ob63eqOOxAJkg9uQSUFnV4bPkkJhtpvL16Kq
zAsv5f3hDkouABFpwbEZLffajqPMllksXHvQor3EhmTQ7ukeEyotCNTp/OzSsvloB+JgpxfHfYXt
ffHoii+aogE0gzRnqps4sjDs0CUa1iL45MUkOpyfYB89IGwAaCmcJBAY53/+pq6VI96oIf4jbjuG
4UFXB2+TJnjRp232CFet40IRXuJ7fXSAUUMDhkLqMN/Bfxj2xxn41XyQ0MhTCLW90rTgf1J3XjuO
I1kafiIO6IMEFntBUVIqTVWaynI3RLmmN0EffPr9mN2NSam0KfTs1QIzFz011SGSESeO+c24ry27
fWA4MQYMClBCQX7/wsY6+3JdAEXALUjVrPWXvXpamaBL7jSZiZulCZdsaNW2nAy0I5I62fIxL52p
c4EJfQ96ACuHHIDT8XpTPzPfR2qAtjhKZlY5OLvUqZCzF+zttz/kC1D45HqmYFgpgbxWgCQnz2ZF
OgSNCsB712nzXdOjO6proDbA2+MgkrTQJZodbu4HvzD8O9Xoqyqp94zgvkZWhIao6ibvwY0nID1c
gUECEQib1GZnLXN2NaGjvdeLGhkxK33Wo9i60p3EeDa1JblJG4y+nB4dt0r3wN/Aykesy2dW0NEs
0uDZHNIsEYcSB5IbZ/IWECMYvMeWMezefgtnXvhqOATjCDIZpNWTMg15ShMBdrZWAuA1dBuze6DL
UW8TGV+iN5zIe7zc3a/XOr1G87TUETM1KUI6C8q/rwbMPPOFjqUrD3OGN5e/dP2usTR7B7nH2WH5
ie9clhcHuojYM0tr2Bd9027GdsQKWiUDv3N0L7ySM3uen/mC0YUSxST7eA9GhdnmTUOtNLFPr71i
+dACE/7YMzwjvi8AwN/+BGfXgyDLjBHUlv0bSkTEWj6tCZyPz8RDqU/9VRf5zg4FTGtnS3h9b693
9pPTmQQ7TzZDxn/8fFqMYVTvagYILSO+y1ZaC5gCBL067HHfXuol+J6eMeKWv7ZEKb+cNbN6FT80
O5uQo6DjgVlF/3FJIixKk8UCvYP2A/bceZLe57MQ936vP075PIZ4p6VXVqT579JCNp8bY0ZS1PyV
DZ1x184++tFlh7APAk346OzQV+is66aZfVzi6oTO2CrIl+ttqM1+P20oMWekeWGpoyQSNZhUYaG1
yvhjaYWOtGzER2zbTEBOSeRcR7hfiY2hlaAnzKWb7mc/bdGYrcqFOZM1PMExQz6Ljql4F5OT27tq
KZL3RWEiNVzEpvvNwUgnA1dvGWM4OXUh9wZWtOALhTlgjo4hgxc4Kkb/zkEx+4sfFfkfYLAGZhN4
BezRn/Y/aYnlISfaT49OZg6IxLjqc2nCccChx2x3jTPUJnd6b34qqXoKvKGddiBgNtA6MQnov06Z
lE+6cgzU7kz+WmcUNm6Aovniq9R47AdyPUj80ZZ+0KJvK2NWWOK4Fv51JSjAn7EzpLD8MZ7WN7Dy
OKYoHNj7JrZs/cLeP3Ob0gQgCoNHB93y22iGHEIMEn0fWq2rZ637WRZDurWwiApXGzSsZzvrwprn
9j/AUo4balGwk09u8NgEiFA6rIlS6nSo2LmB1SVq2814KL69/88uZdHpAK9Mr/EFYf1q+ztSRp45
9jTdBkJJ1ejdPqmG+vOy8HHeXupFTeT0qJFlC4OmGzWZOLnOzESv8LIc9bDzc1ipfo8WUZmYV03s
33a1GN73ZVltGt2TO1/Fxra1QG7aNP6uMc2pQMYV01YWUCqRROv3kTn4+7d/4blv7ZCUrygDuiD+
GgdfvYzF62ZTV9DKorisQ5XjqEv3293UQOZR6Mun2zETF9LRMx05uHJgYQnk5BWMZI4XnQYQj2Ls
DDzaUA1ENtrStoWt2jCpxuZHWWS4wTRWlj87HlYfqJDO8TMQ1/mjQoPzaZKF0wdpPtT3xtwb1YVf
94JKO/lmqDe8kJnIrZgsH/+60ux72UCIDvMlRTYRDVDEk2qjnTG+s2bvZkC67jOI5NzelKYFLkKb
sXBJLCStA9p86ecqaVDWdavyNoaEngQxJqbvcLnEcV3AxE1sx39olgRQXkSignhTJ57nJrV/DpZq
L9Gwz1xk8M9obhHnV7WHk2DveISgqkQ/EYiu2IlUfe2awd7MHp7mfudcksA4s59MyMbIgTDv9Old
Hb883jPC74gMhVWn29tCzKuiMbQLN0rc+zxHf96sONZvb+IzJ5ruKQNdk5jFlbb++atN3C7eKCsB
76uRaUy/tu42IG193GFseWGpE1mnl3yJOZkN2ID7kyhiHa8lhKzHJeUBgcTgvKviZhsB9wvE1K+i
rmYEsreLtv60UGmW3s086dVOkyr7Krr6kpzFmTbTS0VHUYedDCDL4x+TAWRtI6cgUax8SYzRsLIo
sYdu0kqhqD9VN6OXSdDRUxo2TtZfOCq/40JWbqMuoBCjtgNYyDxefxKZY/YJDVyrdcXPEgerp8Ve
HPxbp3zvl471kPcerW1ssZ49Lx+emqVhZNVjwYxo8xRgBz4HToqwfd3p6kLwPbfzOb4vcBvgDKdb
cUEVJ8LL18Q7QBp7jMLu7Hbem5qXXGOuqS5cYOeqfRBxBkeNkgxJlZOw4ZctshCKngpOTcgAA/sN
8gZXxFTH5SBPbL4AfaQAOd+V2hlW0sC6IDLjC7fbep5PotcKwuew028Br3bySUynKWObEUIYrycc
53YzSKfRvHr7xJ3ZeBYVCrcaxB8BDOb4w7uiGI2umMzQKVzjAXqBCpsYcedi7FGB9xBywxK7PVQY
XB8GOV3CcJ9bHrssppLMddDxOlmeSVFSjKqzwmWkKxdBpA8rvRZhFpX5DgCuE/piFEgDyw9NIrT7
tx/+3LZfO0uUZtaqmnOKzUuKXOgpxLIwjaAEFrJwbwZ99EPlId7YY+xytU4FaEdC1vOKudhBRCpw
fKO0zCY32WJulYdW6kBhnZoL3/9MAKaEWLl6dLdJpE4CcOqPqH/Hlhkq0YD+XkzjviU9OVgdY6Xc
wqBELculDsG5RZmiAIBk+9MCPgmK82AChXITNp3aDm2bv7OGCuqOsNKrYljEjfoL0Iv1U/yrvv9z
P79GR57Q4F7CMCpiTInX+sygzX28ATPbT0a829a+rIVAvl9lO1Of63AqW3mbiMRax4uIylpJucc2
cYQi488fIEV8g7c6BZqD+dXbu+JMuMG5GNQG/yF7OAUHFCCbh1o2ZmjNafuE/c+w18bmuWvQ+DXL
4hKd5MydRznsc91RF9MyPmnK5DENL6uosCcynHKbNQ410kAu6fqDdynMr/+u05gCXpe2jE8jEbzW
8ct2OG9F7BdWyPi4v0mdhplJggjoNGOEqUYkv/G8cDZZq9GtxmP90CRudSGan9ti9NrAbfKCgV6c
3PEpLNCu0vkNi19Jzn1dBPoinisdJeLWyDRoMfX3t7/o2SVBKq24FA7Uad8rM9J6nu2ZILck/bvK
mJAbilqQJTGS/4BaFGr7k3+pPDkbXYgsK1AUA1XAqsdvG+Zx2uYGZC0Lh6mDLPJmm8+De4M64LL3
ZGqgYlt7W8u1iySI+szbLQDpsAmq2tBVFRS4zHa3kyUk1ll8oLdfyrltzm1P4OPmB3y+3j+vcq0e
g0q7KxMrtPGy3qKfWl6JBscORYd/a2ez/8/H96Q4Ft18NNW41E7xSWyFzl5ydLP5Ct4BWfVl42ZG
vsPMvtlHVvMLja35Oo/L+H2T190hKgkIzehVd9XsTIEfxQHZ4XR4+zWcO36MGFAgYTC0Tr6OX4PT
TAMeuylwTECLS2QCH+sKFfbCqi688HO7kPwOkKkAFwMe/Hil2O/SNAWrF0otFrfCLnJ6vIvY9/aM
GnDv6DexhSr+2493blGQPMxqVmwWgh3Hi2ZAlNMY5c5Qs/HnUHO8X/o2RzjcMIFR1B+AKH14e8Vz
LxTcG87I6Cux90/21WyMRVa1mU0eIYrNJG3m3firBjlKfpdStbXqPo1nzLlJCdECggV2UpWnVhI7
RrvK9Oe6hTvqmF6hxHIzZPGw8ZuBwAYjc5tQcu5bUZgbKJvoK1dK33l4KtzY2WoQzYj30JDYblGQ
xZphpDetEHx4+62cS3RIKEHgQ3vEcv30O8RdnOddb4WepgRj8fhbNRjtddK2chONeX49OAu2vnVi
bAHHmRdWP/ueqBptlFq4a0/70FWN0iIOFja5JJJMRU/MHTp9fJzRX9zTXdTv9DL74Hqz+g9OFx7F
q0QfgxWGhsfbL5lodjlRwcKJQ1NE9+IbMWtTSOHQ/ydLwV5dpR9WDZOTfWfX+OlFkp2OlyuGR/qI
CmFiqq0ny3779sd8mT3+tu9WhT6eyFuJKyeP5RWwHWb6irWVde+MZhgAp3fYQ2nG98Sr5N2c+Nm1
nOUPJmomGYwDq3/xZ4SD0ZDshq1ea/re7xAsNCsLDgFx1yhaHVlJDxfyFo28mOtiH7soNddJNG0w
jLAvPMW50ICgDvUmbICV8X78EKrFWRszcXudu8+7ZNU3sSqkbKWQ7QY7xJG0ACnBt1/diTLJS763
qqBR5tMhXBFzx6tamhryqpt4dXLAJJXIhTEXmJFZ1GnYMlANrcL+OJRuvK/rvrgZaxyd3/4NZyIU
wclB7AyMLiLKJ1EjYdoV5YKd0mhTByCpbN43nviSzmV6QU3n/NM6q7Q+g7B1zHf8tHR2/TnDtyE0
4hHsbc+QvnHmP/Jq8nZuXvd7MazeK6Wi8nbxBJ9937xwLs41OijtaaaA7rAJPSff2bFBf+sR3xky
R34AiIM/XVTjTelM0xW7z9skQqY7186127qnfV+mjg/az4+uyzS2LqR/53/OuufwDQA2dHrh4hqd
aGlOzZzUE5JfvYDdYdQaEm1o+FfkAYEzjsvOImPbTvRcD4VltZvGg5ipuFsvfKEzWRAYA50LmTuE
37PulVdZUGpg5tLrWPTkmTfcLAYBalG1dodjRbvNauMCOOvc1gOEso6ioAZAYDherk4KLIrjkuuY
yWngmRre0Ane3AM9gAsv+uxS8PbWaRtyGqd5dhcLHLnM1g5bPSKIOAmhF43hYJbapS22/uqTcPhC
Efx7qfUlv3qJ1VTgtFxzoLIaWfTVbXZrdpMM3z6250pF1CPoyLyAXtCXOV5GeJHo4PdjHlqp/ptL
I2gD4icPOiCBh25E7AwJvuqgx1aFqaxCYEuj1ZwOoC27vkj26CFdUkI91yxaeyew3ph2IwR+criS
ue3kvF5wLtMigL8gBxOroWVgtnJnumX7I42UjSFmtdxN0HAOSdsl+2zqze3bb+fcRl7FFNbSHR7l
aTR3FHyvtl6PVdZMzOQw/qGiLgK3AiVSJ7lzKZ1fA/VvH52yHTcJenNQp4+/RmM5kSNnyEWNfm9b
xYTF5fw11iZnP6jMY+5QLrjROrm3TeNM3k1t4u/Sucs/IoyWXDhWZx8eZg6AkZdxxElEb9BQQoqu
YwMuQ7rxI3fBa0rKUHai3jmJGIoL19iZu5MxEIOPlUCwVtInD5/1TtFLFLmp2HT0pdw06NBGWRXK
v9AdzMI+GeWFNc8d6BcANpKJHOlT4oCGbVvTYdsZ4oUSX5dFNYUQS7FXTOWlW/rlXjr9uNCciNCc
Vlqh6295daKFvcSTZrSADOkCb/XVIjhpunlL/MJUvIq70K3pUft574e1Il8thtLYAIHXdq2my5CG
drw1c0Ngw9Y0h6qS5a1nQ4D0GA/tcllpIUP5Ihhts7qaEgdb1XiyNsou6r10ygQLNAvhTE3I9wVU
yl2SVvgFO+JSk+1MYoxk2Mq6Xqekv9Vki43I1GAvGGjh5BmatJpDM0ncvaTBFDZFT5s5T9ShHZb+
QjQ7t2XJxV/0KJmon3qdQFvC38pGTWjwMH4bmrq7j10NOTYzi6hOdP0/OCKrH49uMSJkGHyyY/PR
Fei6SuJDJxT+VDMWVnUMvrOJjKBOLffq7Xh07s2+Xu/kSFqNvjgJcGroR/gj92NrbdEOuQWM0x86
e8rfDVhOM41T7QUh4bWSOt26ay+N/wpoSKcVb+JkjMl0ABjgg/M/PKfyrjNFRustanpmXJvfleym
TSpFvJtQ3r1wSs9NiiFA07ZH3AZM9CkuWWvxk82pHMIlw65Oj+r0S0Qafl0X/nxIKrSC+s7sr8rZ
jnaT3ZtXEjbFt1QBO8MA99YfcAZLp05spqkt3mE7UF34Mmd/4cqypVai6c9rOj7cmZGx55XEJ9YG
ReiO1U9rlhRKwun2KNRgviu8KYhUVoJJm000nJg9QK7WbzsTf65Jiexuwsv5nR673XYk0X56e++c
vVUF+RgjCQSeEfo9/oVGp0lDsCrDFS1FMnMp7G1dmj/TZfWZROUlBPzhfSri3N3hATAFSC4X7/Uo
aS/cquc2E4RPf7WfIhiexkEn740eRRYztPE3C3qggjgU5DY2SVF87Q6uux9G+8tCBrlL1cz08O0X
cS7kv17+JLHC57BVsQ+Ibp47+zmiSwGxhfZZQG75/PZSL2DD03OzSnCvsQHxz1MSRTpmeEYlNcCs
HAvhyVTldsDCJGxtpz5g7gjG3jO7W7NZKvKcTKHFViWHxuPWm6vIQRas/4lM+5NPOXkNVtMJHWMW
n8kLgetWmvOOEZD6phUukPnMxbXItpC/nvL+NhkW44teFfigVl1BEonSlePk9X72R1A7ZlzdRkxH
d4gleDtZldatwyj62hlMuRuQPNli1DBt3n4dL+O109eB+Ds9Y84qygknNyDvwsa1E6wkl9XwkCSQ
fSHu4TAzYYqJKIB1OzaDuDZLJe+ycWlwT22mmwVTmE2KpfH7GvfqLeOlGns9IcKhGZaPcnLN9/HQ
VHvLRUAfq0/1a8mB1DqjuDRYObd1IIEgrExeBOj4JFmmFzUZZukZYY/4fqhKLDjBW+do9Iv2wtVy
LhmCXcMagE9WDYjj0+rY6Yg3CFM0Veb5jhkPNtzZUL5r6OQHYh6qUMHXvaAHfPb5iBAGM8vVvOTk
aCBVUBr2wJTGEcWws0an/DhN4psBXOxCiXhuJWAX6zfF0e63Gt4oBQWUxkotRhcHMOvXkT+a9wgF
XsoJzq7EnJtJKGAzgFvHLxKyi4SnS2Ce+qI5mGWFS8JoRFsT04kL+/vsUi5ahwBk6MecdmkXSbsO
IB3fzK6B37my2ImOFChNPHmhUjizPeDoMGOFDQE1zD25bkrl0OWMGIO0Xdwf+thCKx6v8Q0QVbjX
OQNVpV0cdZ15PofZEm0eDj+0nZNX6SOF7VWNb4buhLZ+E9sFaCxnDuwCm64LoeJM+ctwhwkemBWU
clb3xNfJcofIiB8pJimj31Z75QKqTMGObPVEd++01Gq3M3zwnYbN+FcMbWWQeKtWAcKoIVSVbo8J
OE1gPwbOiFRIyK29KttrHi7Hsf5Ym5kJNNqqfzVmT3eiiKo9c6N4n3bN17ef5FxmAB6G0RzjTxv1
4PWtvkr7DZTq/kRawDqqr1I4F0GjdfFtW7Tx9Rg1ZMdDVgWiKzJss5Xau7Oe39pFiTVwk5WhPmV9
2JaTdddhIxRovntJiezMu3bpY3EMHaaYZO7Hv5BOlrESbYGVKyDUtpjb6yzRo39+5F+t8ttB9EYM
nfWa0zHUiXaNqHC2sdEXuMoT7RK55EyGwb5h4LwqWbBjT1KdYqLb1lPPA3lAez8W+bjv5NCAAUID
M3XN6IF8Nnv0K6s5gMctLxzOM+eEbgpzZ8APK87gZO/qg2JfK0QQ5rZNedw0u17s/oc2td3+7c11
diXScjSjmLehKXX85YzeAkOyoniSOq6faktM+3ZIaJxb1vRn2vSPVMLe/z+zcKV1+ep9/mbh+lgP
5bcq/fVa8evlr/yl8OX/i+gKVIQ5H0o2EM/+Vvgy9X/RL1vhDHxh0umVevq3g6vHHyGXDbaEtjIX
AZ/sL4Uv2/oXAxvyH8SAEYEnIPwThS+KHz7uq2wKYvQq5kevBI4aKcJpOPZqLe8XoZubJooXeSMA
ZNZh09Duu6Lt7S73o9HmmBWLbonLxyYFFfCuwCDIhEGdTdHUh8tQ58bPBLuN8tAXkZ9d9caI7bms
jbLc+nEa9eEUZ0kUMkfRKBc82oLfZlWkqzRIbMj3Ask841bp86Jd9VkJ1hOz5TZOPuQwjLS7Gtq4
H+O1VNT1rYPuYrtBB9m4GrOGMidY5xDiYE5J96hL1GVRV68erIGpzyEFQfqpbnutCecSM3tc16fy
vYg66YVDDHJSBbIy6vK70y8G1jK9VU3RbSTydkItwzJm/VlXFq6q0tNVs4ekXblbBW/dxEgQh/QN
HQLHDn09qb7YCWJBO7MYx/mqIo1AMA0Z0Gir3B7P0GWw+jxcZrTrg0yDFR1URuXm4Nk9Ld6V7hRr
uziGKg+qk0T2roDadVdiDv7U5Oky7lrZTbd6MdUgjNIxGfAP99Kvfb/0j8pdEWhI6s7GRhsrCypx
5nrwlTScVuwsTxMGN56BGIsVj0MaIG88FndAOKfPmCc0oMDTVqTbIm7BPTiDRvIfD4P9K1W9+pgn
XhhHviqx2Otslo3dh2Ju69vFLVFuaHuXpBvARPyzKu0822uR9lgWuqPCwu66b1ERFRu/jssNKGX7
FouN5ZOCFCckoFVqheZ6HY5LEMBIvkx6yvWRmkv03FdRdmgar7hDrWl4EKU579xR/+AB+vtU5Fn5
PbYWRd4/F5uxtIofulMZ+LuV4HDR78r89yKnyKFUpowJDWMAFJ7N2dcCdV76chluvpumXPAHb6fZ
+wOv90FuEEkTH4ZEgSJGqXHmE1crwrCF0he2dVE/lWOdYL6+1j70eqcskLmFU1DMzr1btHk0gnhJ
UMOkw7jYQePog7aTsUk3zTFz5G8ZNavtIsFUBbrda3IDEby/ap0B0bHCLPvHua+xpTBSr/409HKZ
+Nb58ozya8vIL0UhftPbY46JmHCrd3WqmXqgz96wUOKM7YdKpulP0NEOAjxWNn6akjRBfbSx1Ieh
A0+IQGnkGsEkZa9dKfwoy6CL2vgnQvjJc8vDJ1iVz2a9j+aERuk8qeYPfFwLLyyjNnuoNB/t9xg1
lAdZOZnYZjRKROB1LiwQ3GqKL9MIbSHwGc7gVaPVxk3ZZ10SVLGW/oxqs1e3fZJPJipElvtAthA/
0/6zoTW5WbRHoML75oyF75OOdt7HFNtTGbQqTR4ZTmvjVtdk9r6IRUSfs22r7yV+V5DVBv4MEpnA
w7MR43QbQ0n4kBZZ/dgOYugDW3Qmah8+o1pntLtPGkSC/lbIAQhhjTt9YFSRf5eWBRrHRSezOdTL
odW3tszHfGOXrv7e05rI32HvlY+BqaZmuDYldsiBGLTuZzNp06/awov+UPW5H987DepLwWLoCoxy
T3z7vkSO2W5AgldfY34DZq/uYC232lJq6CQprTUYTZT5D4/507xrjaZxN0Oqied+HkuxMU3EU4Js
rNtyKxG4foZwp6IQNY3y0+xbo7Fpl8z70VaquvemwsiCwpExIkvMBupdOSRRxfxFaiwe2R2K/0Xz
QfQj+uE6VK9ip0Um5pViruQ2LxssN+K47657b+zLjbTm6BbT5tljPGosywZDly7ZdirSvV3v5ujB
dZ2F6rqXTSqiXJm9Z8uEVxXEhSq7HezXEuB+Pvq7BMrwVTRnpo2YzpzdQ0KyFMGniB6iQkPvzrYq
eS97GX92zR6ch47mV3zFoihEKN2OokOXWOhJOXy2HnohrJ6tJP1OQltGxTcYZJbYtBNxL5QcbnvT
JF5G9TRNEQBtnfFuaMWye3AXA97hGNVuizQC08eNnUESDIym0K4bu8Y1jmO9/BBR7D3X5tD/AmW+
3BXCpNne+XH+FY0zOwUT4tYR9s4Gv91F0zAmwY7zpw7m+RC2pg3+cRVnFYGVN+ppwhYh20+OlhdB
pmgohhnQjmSjtSPS5KZfRdCWaw86f5741Ue+2thunLhGvgCpv5lvusAaby2C7UbwK59rWbU3Q+qp
LijnBUfOfvKyZN90uf4YL5U3b73SaqG+ZPZwUJPA68Y11fi4+N3UBnOUdUugcBb/VOhD/F6oFvAd
RO0xCVYVF28D1nN5b4N/10PPiicuXeSPfxZxPF2nItOaYFCdMW9gUfXDRi1l/0C+YKJchKnGZ8mY
4IvhUlNuENLoVJAgLY8S5OLb2Odglqfp1UyU6FK2qxhRBIJeCxGlyRxLhjoNcDw6NaR0Nmjy2elG
ryz9G4gBYA/0qCtkxKvSva+U4BJaBml3tyouGisAJ6HutZyfs2kRSBvCOja7j4OdmA8L/4NGM7Cn
C6Ks1Hjm6qrza2ccTO49tPe3aZJCk/HbPGoCpFgGPWBKhQBJHbcqCWnpDPwfQat9hg0xlKi32No7
v/Qxf5xKfLg2pWwQJ8SAyftjjIt6gsFXL1pgLQP6e47WDT/4d0TFlh6f+SW24QA2g55a22JqTM5X
shjX5ZwncuMBqY7CyHPSJ5R6Ee9war7I1iaJaJmFVB0mcMpFMqXzG7FJFEEzGBi4fkdYLnsnZ9OM
A7uWds99wVcMm6zqH4zKrtU1ssnjPis6T27U7EobGxDlciFHJi0hLzPbeZPEUf7ZQIglZRjuyNti
UPTLI7H0uMD2GgFcAaz45NQDwKg87aznOveNZQ/7acGCuteWYdeBUCmI3tjXbm30FFUwN6wESj+r
+4Amd7VcIX8msMXm0HQhyZTzwU2X2sLHkfe/mZm+3yPdk45b0YACvJ1NN563SGfSVnRaDamBySVn
DqJlNL8P2ox6i+9F3rcuj+Ov/TwY8joH2Ci454sefwOv0x4Luht5mHiJGwdZr9JhZ+SZ7YH6GtdO
okYtvUhYPIfSHtzxFtbLepSU0YQNV0KGVY9tz8GQjo6+wbtNaUGnRuNxUsp6RGc2/zqJUvSMb7oM
xfihzHYNvkTdJsVWwL0vhJOTcOhVV+3K1KN2DaY+7p07MlbP3mEZnru3Szri5mHZ+bRstawwxXcx
JymXzWJo3vC00HNe6iCdgZPcxkCBko8kzFmxj/Somm5RNrL8a3th2vnYocc67dJBn4yDnLyow+7O
MKIfDtjXZOfMg+d9sACzylvHYhL+aKnIQqbB0BfzQhvypDUAjB9qFB+GrhVoBDpOxwVmlJkaPl0I
QJb8MRSRnI5tLcofr8qu+z9rliPA+to5OiplbCS+gGmvQE7wdKfe137bVJ3WyxxFBJidZBnF/MSw
gthJyplZQWGYza3b1Fm2URYpot6ChIhE2n54+SH/qMi9S3+0dVf/0f/X+td+1I1q0zjp//u/jv7p
/10pvJaP/7v09WOtvg3lL+25So+q4fVv/VkNG/8C7gQQAoSeDpAVeMLf1bDm/Wv1qkMuiLkX9j5r
Yft3OYzgNYxtAH1Qt2nIvHgZ/10OI3jNLPFFIZtpFIXyyyv+N8WhO/nn1zvoBYrx7x20SnOtjsn0
dHAXAgl32uZdyqhGKaQsN7vsqbxrgnebq5uHm/APP7z6qxPyv9Ir4M0dbdd1MabLaH6v2t4vD3d8
Kpa8J+APRrJhNqxkEuDTjoXOpIpuDKpG87W9wunnptXirg7zNjE+GiVoMJJR+1Do7Nt3yxR7f0R5
bfwxd1V9raVufMANTuzmUqQfvHhqtnNXF+3TsizzXqCeda9r2Ji4yrQ/V5Ns97Xf2HCye9R9N7Wj
9K/p3KdfXSMT6WZqNPeT1RdVFHp2RalhzrPEFqrIW8rm1Bvxl580+2nKGae+z/EnAlyxZH0VLGKe
sW60xmY8+HHpGrsSENdnc4BwG6LmCICLHIBbwo1K/1dTR+6ETD65zhbtYhs0ntKNed/mOrxY1eEa
yV3eIZbKOLaRu1iWs3PQBFpmj6afdGkQpcY8H+yoFGKTjl2ZX+tIevP6hlhCV7HmfYV1iv8c2U4K
PqKQMeLUrmIJfy6/JPVSvJ8koDjEazxtpHonZC+mR47deBoWIWWjxrsSniew5QX4J9pkxSz2pWVH
YILbBFDEBHA8q6VAXIa2TrGZo9E1d2vBkW98kBU/+0V3IvRpXeXsm7EW7T02pEBtVab3U2hXApJF
qqniCRFi971pNlivzFWd35kguGDwJcVs7EzpU+y4qV19wcs5ba5bJDgdki9cl7tOWd+NnuTjofAn
1e76JOMHw+nouYERnt5lBXTFoM+Tho4LuOMPSz3XKLj4DZm/L0rsV2lV6N91Y1B7RrYYGjoqI4MD
NC6mmzZrPZi1NEJBxcbTXl/o9F4B+bWeF6NN5SYr6/5hnBqrXQWV0g9+L0jXhKlVP6bGmX6OiSs/
12rS72x8pq+kE4ubQctLjW7PyCRu8kdU4WjNL0iPNBpUoq589OdRDuGkUrjdZSJv7CEmeQetbz6h
hNDuIsmdt+1VjS89jZP8IzRied/WVuEGkT91V1420nDo4ox6vVrG6JtTpiiuQgn2SBi6ZT/UNYqE
lmjLMYRc4crtkAmZ4N9sRPRnVPWtXLL8ys0066M0Bt8JCy+qfzH37CgxMuFCWsZZSKf0EN9AU8Oe
sIyofkhbp9m3oIzl1kCE7730EcMN9FxfsmBMfQNEiR6LeFuVBZIQgxVl3zzNMId9kmnVjr7EdIfy
j3Wfu0M17SYc8TJoOGl1t/bPpgAfG6rbRY+xtHRBWd1pcw58vuLYfnchjoDrxw2puTBSObnKwSQT
ZU06z7Bn6BWfNsVLGha0LugiFG1Y6/qV28YXQBBnV0CaF1k3ZlIo8ByHRZDXwIpyVpCwjhZxpcfZ
/3GFtR/+apYC/WCyyoYVSrlJeQbRd//JCgwK6Zuu3MlTopqxxB3bxcEDSYSaY1/hmHBhBfM42UFn
GvkexkGrKpKDXO3Ln796iLjRE2llEfugr+35Lhka/WnpSu8TpBLNuNFb2VQ8WdwjAbYSdeyUaWUj
ijsDnyJJRddl7k7OawsBmqzYdLGuls+tMerllZyr1thHTqrPt7qmMz4ywLxfoj6coEYJ2+wlus6A
A2HqooFx8h1m+Oq4qA3VJgK4kOOdZ2FCKbauoslwbeRUDBxCDY4nJ2W5Sa1/NEr6a3nA7kCL19z0
lPhR+bVcreKqjZ+Z+OLmW1PZW8OsH1+lQGfS0uMh62/LnPp2RfZgFFrBMniJbezo62TJJ1uvw940
rmpcsf+D1RiGrxkwzfxTjFU6S0gcHhovfmtt9Ka+0e3vaforHrswKbrt24sdH9W/Hg1kLSwm2ESM
BI4PkqF1uuyQUsIeurrXQH8I+e3tFdYt8O+E7PcVToKB1FUblz4rgNnYVEjJLUb/aOfF7u1lzj4I
xwgxFsRgQVUeP0gPl78cuRw3nRc/6OJ/SDuvHcmRZNt+EQFq8UqGzIjUorLqhchSpFM6pZP8+rOi
+wKTGZ2oQPd96WlMzZQHSRfmZrbXnh4tcYEX+flkp50Rh3lSBChhPg5RC/7rsnaY7FP8EFPZr+on
r1xWNm7Jj1W1Nsd7z772fukpmNOyv1Di+9jT+Pd75CRGRYeOFXrkWYmvsrsmBqJWRZl/ewLBVuqH
GNaxvlw4HvxPvhctOQi+TvEz17GPT9k6UNJMATAks7zrxafsUnMMzzkIoGI7+jTWlNOFZXxWGv9/
z+ZyqeADQuQ851YVi6oqZdtVhNrzi51Me1eUwzevsA6Su3VF6jta7PTJbb0HwaEaOnlq7Ftb6Vdx
2ewdu7U2QNBKkpLW85+n1ccK8t+/DJseeh1IY580fmdvg4ypEnNMKkpBYwBzT62gISXwi62VNCy1
hgvz+LPPzHWIaxA72kl293HApBggPbRJFVUkgOLhOziSCpSuyC985k8f7N04p2nw7vDxGy/VqByW
COTIUd+NtPaTXC2dnQyugcdJdWFX+2wbOMnt6X5gmTjn6C7B5NVilUKu8qn3k4XVNBWC8brwWJeG
Ob3ed49l95Qr0JmcFN53yqvRBuBZETz9eVJ8tkRwEeUzneYrwtuPg/iiK8tgoM/VmG7i9Lps4Z97
GMVt+mqdzv/lxb0b7OxDpTpJCmA/7DogrPAeMAXt95diwr/aUs936VMp+tTBTJPZeatCXtS+aiz2
tqbpuKlYZOZwU6RIE6op25t1vHGUTammGUInyyOj+lE61XU+BZtxltHYKNQIv52mubDpfTZLaUj5
q7kJMOd5Wz7bfKzo6mE19B5lsJoV/juX3bY2nqsFQcA15b8/f9vPJhCNIsDGSXHQoX+24KVH+mnh
xhwhXct2jV7YVOLS6fp0G/kvQxFAnbrsTtDIsyOLNAVqyoCHq9vlOqD0oib9yfXU45+f6Awk9fce
dvL+ohXFQFJx/hLhAaF0VJQRaG/denn6PPaCHqJfc/zTUmqPS2pK0VjHGVo9GoIErdnK1akwOTpk
y//8Y05L43yevV86Z8+cdwnISg5rdJgbzRsoSFRcvY69eDbH/7KT/m/h2GddahA+dFUkDJUYX6W/
m/L71nxq5P7PD/Tpfv1ulLNj2Q1A/3UOowT+PpBfZnk7auGo/sM6ABSFy5hDPyGQ4I87jp0UY4Y7
Ds9iJcAWf+kmShz5BVgSPWRiQ59t5M+XAtHPlgL2U3yuv7pezpeCyGqzbD12HqL4dVBAsWwTGtnv
//wCg/Nr0OkO8X6YU2T3bsvujSYbtIBhNBBsz5TYRrmLO9Fnp+73+dGOJwPRBpVFJyQHN5QraQTj
G3uVWs2BkcjI88dCoyxhGPUDqr/+hcqByGDT0+YFD6Blqs2pqg+4Anjfy3kJHka3LagPNYb/SIIl
uJ+4K9OEEHdfG/6WLMyAvL7SBD9texqqMA3R7JGagKSsHKZ9Lsf7lrKru2LRdlOUZU3tR9y2ISmn
k1WtlVJ2R8sn+QsFtg1apSfvZNxQZRJZQVFlkD3GEriQbBoKtGXSI/fp7LoqQsr2MgjnRjU3Qdsb
p+7RqfqpDZ54nfUc81vhNRS/6LnkVjXZWKRRYkeQb0O5da/yEQKCSf/2o2rGKbumSOPeGfS8TOt+
lKiG6IMobnNTDCtTWokbpnTebe2CDqew0fT4JZXB5F2npUlVJ6MWe2u0ZbtPk5aEZDYSHcy2zPSt
XYHhjII5854hNiZUg4ax2BptT63a9mW1yQJwsAhhbHUYk256i/U0G5A8a3JNdkVeIh19tgjfT6HT
TH43hdpFLS362wrUXE1DxM0QP3h0aPj5hYP/THL891aKq7dBqwsdV/55FNNRZE4Nhy17nm6repfS
QaFv5uaE7aLueYi9vfUv7XH/umK/H/IsosH6o/MqDWZNm5aRNMkyj6m8T+Ty9c/r8NN3CO+BnFAA
yfU8Bg+6Zhkr+DxRP7Woxuxt3WTPmeU+kGu5cPB9/hr/N9Zff/7ue1HaoRVmZqzF3Rn+d32+7ykQ
z/6bLdfLsu7y+6wdLpw8n1wyqFgg1oWFf4okzjuJc0rkNEBhWlIE10lzVyugrD+S9G2uo+ykfwD7
98Q6DwG2mLIPa/qY8te++P7n13w64D4egB9/hflxqiqj9ek05VeMdKLo8WM7Y4erTxFNy0p+SQVu
fBfurf/cxhnRoqp2uuHrWJd8HLFy8mwSaV9FueNEstE2tvD3Kr40zJmu6LQ2GIdIDbUuUln+5eM4
sRpdiVCUk1C5j3Yw3tPk1u76NLhyLVGHJf1T9MhwycOjay/qplmfDE8uTK1/xhfopAl0SEf5pNTO
mRgLBlhSxMQ6ouuuiWXTbVzSytHPGkSiBbGw7aTmv98VTk8OT99FfwGW+Ox0jg0sHIycQcvmRQS/
EDWeUNwQbb9q5ds438zmcV76C/P508/6blD74+vGUJV2P5uJNDnLLjPc1z4dNmCRLkQen6xVHu6E
Hz01rHpkis7GsRqTklpHPiAAYFzetMFTSbRR3vpdZLfrsrsu4+rCs/1zLzqNia/J6ZVy9p5N2bLJ
h2BombJd+aul/JLVN3RLYPD568+L8dN3+G6cs8WIdLCeC49nazskhN/7cm2oC+HN6TP8Y72/G+Ls
9bUYNjlGyaP07f2CYGma5f/nyzqbCOjGPCelISHKJeURrdznwr/3igOtM5ckc59uXu8e5vQ+3+3b
pfQzt695mAo7KO+n1rnhMu3pOghj46iMOOx68z88HSsKmkgAGZIO949DBlYzTIp24MgEgZCWt7O4
qUYBweJfX7OJ6f43zjkpjtZja9ZTxkmN6uAa1bp3ixXG9Kt/P+PeD3M+s6ditAedYQZtZKP01xha
4mjRXXiaMxDI35sxOxHlHcBNVHzOxlGNkkLHNSySAjPdPlGxvTH7QdDEk/dWeZ2bAzkzv9FuhE5/
jtXO1TdflePB7CpLhKqF8PDvn5zGjhMXhn2Zs+jjh5RjILGuLOoocSfaikoKtEmj4vUgjf+wqt8/
+9mq9qzW5prAs/vx+IiJ0c/Os+HNPv75eT5bC+9HOVvYqCkXOcd8SU99CXpJK6ERxc39Yt2k+kLo
+TpdciH4bLei4Q01AeU7ArWzERMpcvqOSXEL4cebrNGdq9oa8zB1C+fCx/ps18JcB44PfWwnUuPH
j9V3RZ/Up6GGwTq2cX0nqkvI5U8PFvozWHaE0ziGnz1OGucZFXXqHJSwQlq6rXln6rt+3Fj92gju
TBdw4HChjemzg4XX55PYYRqiP/34XJoWIAKYSG47dC56Rh8Vy0ynmL12q0scq38mCQ1Kh3SHoPZl
tPNIxMsDhALCrCIFLGvRgDEmoeF+bc3rSl1V7fOfZ+OnD/ZutLMsoVeqfilLRktJG/toYPWevEoH
fODCG/x0Z+FEJpKmgsz+crYha0tbdFiPcAXCttB3+o0VlCs4r2HfaVGGnZaavwT0oc7NdB0X3ibO
5ujfPys/gDQy4LPT7Pn4EcuylsmkOPBSbtlx+WPw01WpN3sdHN2fR/psjSOCJQih3gPj/LQi3513
WgWiJNAQ4AWZNb5SXaXrNlaG14V6Z/tvtTt3t45IVB/RNutwHSRG/A8/4eSphYCSacTc/fgTxOLS
Jis0Vsl8O/pqoxdh0N85/tHK9moSoeddYqZ+NnFPaNyToQeB9HkByKdHE2qxqKGfvy0GUewdthU4
MaShN62S7pLC85OInW/JveQ0pyjfnX1Ns6llOfcN2YLBb3BGsUFKaG2qQhRK2CmQBdn24LHjCzvc
p9cVGBYutuQ0HXNp+fhiHTHyoLlH9rWidcRSW2E8YnQ/Vd+c+Vbkt9K+hUCwNP3mz3PqNGfOA0I0
eqc3y/6jn0OxUIoNdqJcAkLtTbPNQ0V2pEou3Pk+yfliBUH9js93ArCfQx7cNsZho+QjeibN4DO4
t7spu3dLcmrb1N3psAbMzSJsNCkby/ha6hfinE+KpRyOJLVxRgdw75xvEzX+H0VZ8lmreTPZt8oJ
x2AIyTFw8Q314TpwosH/7VNgoBK2okf5wvf95DXzBgh/CDUw6jzXssZaZWmqx/W9NK+U+GE392ny
889f8rOt8N0YgMQ/TqEZw1HHbRmjC+x70xxCVG7RpP/InPxIR8KOmvq3Ppm/kt8MzcEAhHmJLf/J
Wv3wC84mMWkcwlSfX1DXiLQmAvDuRqb9we2nlUO31CyyC/vRpx+WXQ/4KN2VJrWLjw+Nz0YOUsKu
I00mi4vmR7Wvw5LE7Imz6h+QiMj7RteccmM6kmMhRiOWHI3EzkHgQliCKmHrV7Bh0B3++Xucn4HU
NgCYeRA4EdySLT97GU2dT43beAYXfeOo9z/9IL+ya31dq0tuyOeT6zTSKQSzaNFAy32eBtRso0t1
DLeREsmn2G+zw+gt91VKM8CfH+nzgTBRwIrz5Mp++vN3B9BSVG4psOUNaWZflYIgSdWkGNTrn4f5
55sDGYje7WQy6qAkPfumk0v5bzZmNG1ceqwRt8+i8r9OlbvTVH5hrPP93mA/OpG4T//AGe48nyAw
DwJiUVnh4E97gOQNooWJCrfZHVLvwl77j02ewXgoemhgzPCff+UE372/3K04p6f0ZJRuRYX7ogPd
8g4BKKjGf/PGB9QCfnm0uksJDHA69tk+z9DwaKnin7ZAHU7Px0+n0A4lsmoRQ5jO8OQZI6i4uQ0K
D9kBYp1KBZMVndIPP02ai64AUy8Plhrrdd9BNFjZbSrqHW2n4jarbdeMcldWaZTWMaIvF43nK87t
NGQ4FCWQl2nVITMG+TwHJrPFGbL+KcYx6Wu8dMG32HczGGo+4pbQdJpYrAy3GJpQK4ekWqPkQ/Ji
J7IlfqNAfMwkcPIa0qoMG1eN3wupKnfjJaZ6dqWPzVTbGO66cDr/wRlK1T0kvUdaL2nsZboq4XlY
h0Qq/Xsvpbgr8hiRkmbFDfl/V1uudAmqGs1YIB6sIcEEXk+4lOoV+pRkCiRWcXMPg8hHd/2oOleY
h8E/1TaCKWkeEVS29X6SDiUd4Ak/xZwQDFVpjd9cWu1KLynWdo8/ephmc1qvOjma7XaEAHlt2Qrq
akOrrA6T06/1kH1Ts1c9/Gp9M9WG/J4JrRBokRZJG/Scl9Mt1hTdSmI4WlLln8e32B/qQ5PApkub
Rr8PrM6/M1pkWTVa7yPgIsRgI829UVIOWbaCs1DfmkE9lpsRL6XhMZkKzF0yEpNm6OZYnVx3ICAA
0rrdqCWRQTnJjbKuz4dtZ6aDE5a550FtzWr1iA1Wkkad8POvwRJcUXTKd049xZvUb6172pSDR1XR
Ubg1knhTlKkXIV6F6E/v/YvmGvFRa4Omj8p4SI5cJbmF8DHNTdcQ1k1cla+GOkGCprcJdyPKPNWT
YtWstSbHWbWCyGUfhwA4RoiBo+ccySkU28V3tRdpLqMMg2GAV+VCv2JWu216RyurFzVd1kBjRaSc
hb2o2+uhR6XVaVqWI9Vuxd6UcVo/DP2sy80Uz8FwQJTs3gagUkhSB7QygpRW81PO3LG2ir8O4U9q
lDmds0Xj0NtB6aBYD2ayHMgYuhiLoODaOV3NXA6FWfubZK4DAuVC0JvY615x1agxRd3TjCfVdS04
5m7hMnXZj5GoDUb0FJ/UtU5QqEeaWbK3rtaC+oCM0tsXmK/lqymoCzeaywDBU1614ojqnFJsgBe5
g6lJm32jhyCT/coeuiBejQS+WxuFwBT1WV9YZWi0nravWt1F3Ua385cKJJ69EYA9cUOz+g0SuOAx
tfHpcGZ77BB8m/2bWdjpxtYGtdNm1d5N+FTRzG3L36ah7B1SRCh+mebvsrYd3vxGV2snEej2pokQ
YWVAZ2lXQjSDCsUQj7sO86znDmUPVo6qxAUSsHf6sx4C/yGOR4Fjk6qWLy2hcRF6ZPbfgjQz68iJ
serx1OhcdeCqEpau4WJ3GPevroX8d54bSvqAiayt5vb93Thk/A7NgU9utk15RXOTob15yECNbdUJ
bY34N6AEQpm3WElzSrQ1lyh0+Smb3LjNl6I72sv8BaVZ+oYVX3U0qmz5kQk39reKPpx6Teq6mZH5
prraTpqJILOVsXieRZvAP+60duuUMYpSiLG2WOuFXv5WPfiAXFqKWjBAB3erB7JAYD5UeL6mnujA
ZVlSzKvcafvlCIVJhxegIROPSmcKmp0mWpzo3Lia7tE7qOYad4VieMH1U8UgvGgbacSqF/IEgBZt
Gg5s0VyFUyo9YjKnJ353tYKeqN4QtY/ya0/vfjSUNltH5arUxSAFU/mDlWHbt0s1WoNJmWXjlpq1
2prcQZut52X1T7fGoTj0MrO9KptWU9Ewa8vaKwJhh6OOXi7VvTLZ6EElnpe4dJ4BBjrrOavkVSCN
NMHeLUlWjQ8nwJeWuxyNTujX2rxMw1PT6rlJsqmq7noNWepA19p3NRi+CAecrE0gy4u0wG2nvvVc
+EgL0YPKAzib1ttBrPURrcWGatd5TdHdDcUyS/WIEiFbrgpdiHrj9Ytp30GL7srXPqboTW3KHMQ9
/JhyTbFdvxpQJBjfioGs7MoXTmPfKbqZj41RjPfoARZ7ZzTKjHemStJVMprJjWFX7gMwANOmunhy
LfaNeIyzUPTYR64bFJPJm9vyXW88e0BjhowFZXRGTJvsJtXM5kuPFSNt/66aDh7i2l3dySC5RiVo
JSdRSLuHuAVJ4JTRZOX0ojgkzuCMK1+vg7siUWawniC8ySugdUUS4eU3Z6HRJ0OJu03b0WCFR2QG
S2DGAjHrCr1lfYN6O2jOUuRhhprmYQxYLbsRfpm742xodw4yoFPxpe7wSkqcL2VipmWYIYFRm9gY
+92ijPJLoqnldWED8DaJLapNh8gyW7HbjlhkuAarxHWQ8+dmaoCYa4e7HrGidyxlCnnCHjHX2+Td
1DYhBE3rwYasy5ud1FZ2rL6Ewt0JExCLRyvvdBrUY2vtZma8Xga/BERHVLH1ymxGVw2pwRjC1oHd
6nAl6EJvMeptigUpMujFs/atPhrGMQ9c1XfkTuPqwa5tDxOPYdQfYfNp1bYL+O5hp7eBd+NYc/Kg
JZK9R8nFfl7S9IFtGuOOVB+HZtfE05C95nkSqJtSAylEVae5aaRm+0eRdDqiJThLw6E26emHHZwh
Wekri1+96O3MYcpdEpEQDimgGaerUc+LqF4IrUiXF+U3zOsK1h0JGBRGncqLNVlyWVArBqRNiaLq
v2tgFdelWmgLSSyp72ynGPJjSf+asxO+peUro80MReSZBCivtaCZERCBqIIGGb+hK2lQN0KkeMEi
TXCMtUXg37jGkpWHdvIDstm+b0KYJlmwz07MtBC9s/O6BDr3PD/p6+1IgiVnr8UXZZeQo3P2yQIP
/qqDprHyG9XDoC/R1j4Y8TKMK/RmOTrlhQJEqVXJBtDXQgQl5ye83LvxEW/0yBAwi/ykaWGazAkM
GIuWOCe9STEb2ULmSjdJj8A7Ntxkk7D6y7AZdJsvPE27CWOUdeE7LUDJxPWPuVHo3e9GQ01vjh2q
rkY4tDJqWsVZSy4YAXNXjvdjqZp8HY9mHuwGx+tvkNLrX8tmkjkbySDX2jLOh7KTE12XfQB7DG3h
BLnS7eziVaHmScMGniVUg3o2jmbftUS9wh6P+ozN+HWQ2ybJpSEovmccrgQGWpDsq9yFX13nyj1M
o3Lvsngp76bZq/03lY9J8gJ5Ua7MbgkyjjTX+xoncbtJLbmsUYkrgglN/6pNtk8jkB9095NlVjnl
0s49mKXhI4Hxs3odBKrUoiZLfcCfsWah+04poMmRcHFTQy2oTsLf+Du1coJB0rnaV65RwxLZQs7a
o1elvocCSpR1yLuf33q8J+efplfFzXejrQ2xGbxSG1Z6IdrykS5ptpC+wYhoaIOUWAtR4arO8d9a
oTwL1oAXcCPDujGNJrOznoa55J5QSn2+mpGs7TW8fcrQt2NwaZwYY1SkQYLW326a35WdE0Gjswsn
wPdznh8QS4fwKyx7XQVu2q3mpdX2+dzkG69Ok10WZPHtRAXoSXabnlC+oy8sxImLBaBPVl/eYt6J
btLIg5m2JzbkZWWRV+C6kS/evTKzhq7UpfNv/CbDzoyWh5sBtE9U2+XwuxBO8cyS87eezP0Donpz
o6EX/20krKyIrXneK51u0isnThv9sEzSImqcq+SHa8th2yyL1J4HK7emMKv92IzqzIAiSYyqb4wF
/uhqNjJnfJE0z3ALCzI/zKe+WLdAATIU7F27aqGLHLuCHOeaQjpidrKa5jZupxiM0bLMyb7QcLiL
jK7Ut6WqGogwxaiyveaCdti3dFJVR79wEdA7TNpXmD4V9Ppikmrdg2iqjmRe1KFOTWvesy2mey5V
wHmKztLF2oDe8YPTgEa6fCmp4U2pbl4lzeneRcMyo1Z9unGL0dtlCf7CtS7dbiezJFUP/mSTRm5d
M7ubsYP73njdeE27sLMFpBSs4joYptBs8rg+DppQr/rYjyTuqkkNYGQHt2fbTPrJW6ulyJpjjabT
u+pP1LqnvvIRy/V8T2/dWDJ/tbgU5xGxCA4pY2Hda1PcffM7QweAPbnLIUn1/jA6hf02lSZlocQu
9ep6UQoYvSn6Nn1wsT93OSZtukqsQZsP2pjMOMDa+nSD9US16+yxVae7ST7Rre86oZBj+0NWYriF
E1h1e7o18u92Yjc9DJFV71SB3MAIiPNrp0mXrzDAWm9l9q2VcVHFWH2Zu+xL1hvmGFkcuwCLUIwC
YB+XlGsM508fxp0ZrDS3xV2qdhuOgM6T5OiVcvdZQBzfdw4xQzAUq7kA5AkbatyIfOw3M9L/B2lM
wF70xlsPQGSrUGGuvg3GNPmWofV6krOkiFTF/hQ1fSHu67bTX1qDK2u16PmtQy5qXUxup4ckDeKv
9O96yMWMhh4A0d6kS82wk0waubZTNX4JXCl+F3WhiMknjFMCO51v3HHmXt67uD9SF2jnVeWK/nau
bXObYzXRPdd4eV2lXSpWODmYy4Yl5yRRAZQyKpX7w+1M7TpH6ZmFJfTae0LS+uswGuBqBA8flktH
AGRbcQI4C0PQORzR9Sf0r7rmHhdDZ+uOU3cEl1QcmdHUkWo72/DTm3vLrI0nZRePcUWY4JDdCDNL
6AFzozC61aQ3y282GoOsogpw1sbJcz8Tv1dhvlTVl64dZLrlb7Nvcjg2EkdvKjjcZK0fvu7la9U2
NdbBnqGiCt6CQZ8rd5HYs4Ov+Ntou3o6sVa1qRvSyOpAmYSFhZvi2rNTSd23r7tVw37woml5sAG6
C/wm7e16b0JaRsLZuNWVMKW/AiUGP2VM3PxeE/70FVZF+eA2RhI5WjIdCqTDR0WxlUlneMZN7bvl
bpyt/KGNe2+tI2+OKq+ob/tOBDs3D0YRIuOYUFHgt75ye1d9GwanxF7L7NwdaCcQXkwCB8J7qufe
WupasLU4UPADmfgBYLqr+LmB97NdDFNbUTQw0KLPxN+NmR1S8Gu7BMnqvp2CIQ5r2FGrSo3dVTnb
01OAsPiebln0vsqZYnctRCnbsHS0ZTWiCn0cCkX9ZOwmWpTckWa/Rsz5DnsYMha13URNjK4nrAdD
bQys1jmI5zoWILuGMV+VaUFTa6vPoLpncukhPA6eF47xdK+ZFPxIKLVHexj7lS8Rs8fpLLaOYl9z
jPkEkTFP/6cuKMuXYs7MfJuzf8yh4RTJxpJzsFK8CD9CgzMeKyNou2jsW+dXglJxzUlffRucjkY1
P3uIO8Mar+UyOKtT8Pzsz7n3WA4Q7QhbvSH/sfinvu+W1sENVDi9uON1sHwmOUK1NqZaRv2Ap1FE
gVa7NRbXRYJ+yg0SB2BItIXi5s07keHOA6XJcN5qYRtsxuRFV63FxWIjBHDTkPjVXOtzrgerwGg8
rDDaON80KeyotG/GH2PsDmvsou5s0Ejg2CQ3qdDQ1HgcRpaOpwEIHFlTd13l+L/cmczUXJr4AvRm
urzCLrJf425WDyTBuEsGmVMdfFaXQbqyw/q9anKu0OlgIg0HYol1nljEYxws2aa1hLcOYHCJjaRD
OwungkmwhhwzWAhj0saJNOjOR0DMGsbZVpvcu+1cAPuiA4Hol5kHxDqcxsd4aUP5oh2RlWflVjck
1iM1yIlNjp/60EHPk2IdlNrPfh7iJWy5j/+KB1cz1lqMRQJ0I6gocbscVOvV6OQNX093qmq7N88u
7a3u1faqgcM57+beYGhF0w8rWx/be1OTxu1U8OECOkXXeVAqKGJCEQ8ZfXxj1yJokN9gXAHIqFuc
aym6p1oOb57fjujkzPnBHgNxpMcQdGpKE3l7RantPmf67ea4L/qotYnHt17rDK+LqDzvSu/Lid22
buprcvIz4WHNpWkyk3QPCNeuuD817gt3Q3WlfBzm6KCcxl0yFP1PSVDZh07gl6tRMjVCQ+nDyic7
tVpiA2pQ6ubjS08c/L2oQZVxuHN1XNP7kxbQc+qAcFvnTnZd+XUV7No2E7S2y2kYadTEYwvWE7sv
IZttRdkyV89BaaTGCgpOcTulY1CH7WCxcQAoqgHxBM3o3VhWUW9AjnkdRsXcLUBgOOq7OSghtkXn
DXsT/WqwPfV9vOVD5m5TOeZvmkXH+MpTpnEVL9mkb7g8zFRjm+CWZXkPSYs2dSqcOCBPTrwP2sF2
8OQWRQXgiUvChk5v65rSGo0PyYmim8mkfYVyaUdA6EAyFEEZf2m58gSnErOawppP9uKShPWoFGWd
9WDVoAviMbP3bsnv3+hKK2GzZz5hkzWa3Qy5OVZ0OBQg/3aWctvrOJn9nyQ0f6GRuI/THP5XN/nm
7eyI2tgsgCGKNZy74tHq7WErWlP8toqc3r+4w5B07WulHVaQqYoynOegPM5ZnjkshTRZwqZzcCxN
XFAtifRptuTaM70A6oNuHPt5djAsjPTouS8Ma28uUh+2w6INY+SrDr4cvDsa/wZ76HOIkGWbbTIt
nfN1C8uziXpdG+OnCYpiv/JEApeShnx6K1HWxtd+EnhY/giZd9u8KqyjJnrTCoMymYNdWpLfv0mp
Dc606zhTQ0VhFj8MkuNjlGv4e2V21Tir2E5mb2fNc6Ztoaa4bwA3DFysiZxQTCBw3Mq6WvJ7sHr+
k0SaNEYDM/sI6o/f4clEz/eoajDsah2SLElYptLN7mg81rwVOfuB1D+vLOSS2qi3Mu0UJnBW07yN
pOmWnz0XreJuJO7dV+yBkDzBV/Q4yJjmvZHUbr6K88p40k7R7i6xLaPbBbUVR32PhNfWtPIWxGL3
OBigp160Rjd+LVghboBTTVoYOBX+Kd1kSYzF3DQ7Frz3zWS1LhloQ98Qm4hrtCLxsi1AG953iTns
FGALrlFtsNz2sS7uCOvUTWUBfoo8Y5IkFHSP/5U7xT+redDbSKOAbEWQA5IubKvMmbZ6XSr7gOZF
W6VuF79Ulq+DdKxa/wjEpZ65CZOFfxhMFnYkmMQv5VIRMgKz1AgNjKR8aYc5n9d5MxQp4HNNMYES
8qfhoCXZi2hJB7A3u1oVFkW8WlxwbEkfszF7eVNz7vpUgOrpjcHyeA2CpnnUFq19LmCyUlnjxPpl
l1l2V5SZj72ZkfbbkQaINY4EPfdgv0vLQ0268LGfF1tFRZ1b5lE4Q/C76Lm50gk/GMsqjSGn0ru0
zGITeImdheki/RHX1qDYTVVOK3A9eem+KnOoj2011ts8yZuvpTM713BmJT1AvXrULdyrmqwYizD+
FUip3Zda1yJK+Sk8RLtOa6wodJI5mAhAsavFFVujHGPovzpDBVBEp8yHeQnA1DrkaZl+yeJUtmsx
FFzNQE4tCTXl4Jms4O2YFk+xgZ8CFnM4JIYq6SRfsYZnAsCMiwaqkDKd+11Xux7QlG4eDnNFIuSo
xxBxN3YwNyevd9XLPfTvipIBn/rG7jEuWVfDmC14s+b4xrXmoiUHOlmoEJbV0h+BKZLg44sL8mdc
KbDoqKCkyIrCEGRcYL38yDQhQT9TtaIZrJU7nZrhQ3M6dJPeZ+a5gcwxb2F1f6PQZ2RRV5mtCJmp
9lq0Bu1FnCjmU1dm1e3oVUSCOXlHXhW3t81EbjTfZl7BuVBB181DJdo5uzKM0XvFgVYcNFV2821b
9yfo3kQjeVSlxlWCtbRYlapuTiBc0XzPjaYSmxb8pvoiQfwSAwaAT7etRNamt+De1yPaYUp1ZG3u
pRqXAw6Q6PkQRqNHTf0+Ke6M3vHvhTD76qrI5lpblZWnPS+d1G/15P9IO68dubVk2/7QJUBvXkmm
qyxfpZJ5IUqO3nt+/RlU41xlMRNJqM+GWtobUiu4XKxYETPm9KfSFlPSRhoMx+ImEyd6qCZolQl0
LH24S4vJ+KzQIOK7vtCgGaFkiX7LXvK2xFHi1oIfMbsZGkn9TsTJDGmaVFR7al2f8rqlrUtKlMaw
67Q2JmSsTbNxI9+PaDckFJNoDaM1jcTi1GIPnjuHwpGPoBmgqNHWTQF3neid8JZ7Q7mPDK5UZAKT
8TsLJ92FRh3F32KGbctpKAsvFEUTiitdDJ09RHfKS9+Ywpx09Go3lmoSAlpU9dFce+oOTQrZ5X7y
i6La+bU2vUYAnxI36YfhUwOFolvAT347kq5+oooefcuastqHeUbXl5E2RbwPqgxOokGTNzBZkaNM
vdGoNmpSRy+ZNJam3aMnPLkkJqwXQHhqA++x0CfPTe4ZvgN13sTbGNqAcQuEoUi2SQX9pttnfiIS
jRj6b0E2xOTQ9EVDsQa1ytBRrKQ+BC0xxPeCIs74SdAzKXiuka1HjMbyFcCFo0pKXzOr/lPXRUgr
wHSYfar7wSJGrk2y6FTXBQESYNLm26mzhOCp8RrE28Iwrr+i8ZUeEFEK9mqQK7k9a9W+wYKowsI1
xC+BVpBXUr3eE1g7BMtt8hwi/Y9lOFR0Q/aFeNv0aIvfx5oQiM9BMLLDI/aWcdS4sg8pmpPhTUSV
mTdpwOxDXye37/CJNfdS3JfwpNSW/hTK+GGnpwfw0fSN+kXh2U/XNYLo4Y3X6HR5wbLa3vawx26T
OPe/6gRCsGUPHrnGCNpJHjj1+F7GJhSSiIqGneNXXC6OzL09HKEzDVtHgk+hdvOhDR8VP1GmQ6J5
Zf65nKL+Pgl1kde4HyefMxEEgi1KdfPaAGp6HXVDoQysFwLJ/jC/MaeyCiBDFeTUthS6NO1x4g1B
y0ssk0wq2vSWhF7yxLcjDwW0sFF/xGNbHbtMqx4lKCI3slpOb0U5Bncw1ZuuQsndlaaku9FJm4gs
J5UDHRpPYfQRetDKzIa426wyu0wiY3iOoobKpyFW8lOUtfJPVSyswIXvs9vGkGHKX0NiQHKfI7gI
m9KjsUdzg7SaFrW31NyMb1LRmscZG0xavUJHDYl0L971lRimPARDZStDIvvU5XK3k0NEOziEI8JA
YCGZ8xaHZDRlG+xb3sRULdNa2sutyiMrpBuy3MDkZm00ihO/ubJQhpmKynQ9LUre67aq7iC6Ch7z
AQJZm22V5WgHll3uZgK8XHamNUX7XMql/FiHbbgN0264B7cof6GnUrrVB0nboH6YvJdU7z2o02vU
7MOSEmIi9wW9a/nILlGzlM5jUQfO3wmReUPpZ/hMpihDGlADk56ORXNEGMy/M7TCeBNbHYboSm7v
i7619qEfU+9MqEHzXpF8EvgUxui59Sj8/+QseZuuqOHzrFoyVYnHB/m6svVTSXxQQkShbRTdoJnG
nXxuRYJ7ka25gWHLRKDMC+T0t+cT+92G0FjmN7PaUeB6Cf54T5AOH1vQR+Ih6b30JZLq/puShX5m
kxitiep9mHAeg9Ar6n1Ma8ZN1Kj6frCIc20tGXJ2tCikzyP4BsqZURnRHu1NX+V6RsCJVNroQutw
I+UkNuJdQAWQuVDTwjv0Sgv/Ww+Z9S+FYwgDp+pVrtJE6NdnsPw++z5yFTZAFhhCyWESSZF1s+tY
7rIt/BkKzyKUtBw/VMxP6eTl2kbvWqPc1FEI5VKXpq2bRsqUHVAgEUApt0YhbIkoispJqBHus8Sf
ktcxnAa7E1LIP4nraP+N8XLbnCvt6Nd6K6FsnGaPmkmQM3qg28m8SjVEwrXoEbfMC7f1aoLqB/Kc
pv+tm0qZg1Ih/DeJVBFcP+38O9j0oe6DLbTp3vScMMvyxxp69VLQhkMrTypZZ5NEGke85BEpTJIL
cI9yRV3rMrzjxn5Kmg5qJ5ST4yR+9AYjDlGUb+Jn2mYoy7MUR00zpk9U2/2avhLJi8gfKv6e+qf/
Sp8656pvo3tfQqDJAajngyghTo+2NLjyhOVRz7mYmLDWEYieXcQESpg/h6D6UaFACtFs3nTftEjD
aXllkD7WeWMN8E7NOjckvvONSVUie26x+gw/bXqEYte45wmjP7TNUD1JIYBIWxYzKhYd1NaWh5KW
ZzZx50xtYc0xfaJuo7xWjU0ga+m+pVlTRyJAFJ8pnJH4Lfm7YKHQVO8wctl0N42utw992cG2hZii
4m8rzYQ7fCCzQLe3p8cyyIs2f1QiVb4bMiFQjmDrcrqm9JAUl1mJ+aPQZDHFnY6jQqU/5K1RVg80
92mcjT7bRcQ3R8kLpnevivuXqpm5Z9pJ628rq53qTZFC7+/QylHK28KCcmymwe4OZK7lN53I+zME
iCMZek2h7KCW0nube8iHcuxo7BiKId6oWtyZhGijetPHYWV9TgaxukUMDdLagGVRtpWalpDgIMNQ
2kYbUfUSk/gh6pigLWGCZJJbyqDpycm6Z09UIYLxBSRBUn0h7KlqoGZlsNeqIP5d0/kn7FJL6YJH
nvJmt2uJZ1yFbvnUETvVMuxKhUR7M5dxNbtEOJ0sPTCcZ9xADHJJzLk/xiLdVVMjfzKkdqBa2Ocb
Zlz8CrSvwAtq3H+yy0uGgJ+bu+cRO2mkI6iZJrjltEM3eivU1HStnHKNMjSCTmqdACAm0XcboeZ4
C3dlGaGk5hefFPrt31TImdzYkAMI+vmUfaUORU0BIjcjXosSmSm+eAiOo1kPn60pDvVtaOnQ0ONx
LYBYXIb+Z3QpzZ/+OMnxIetz0kigE6tsQwA/xI5W5NLdaFWENpLZj1+aTI2+h0OmvJd0gQuAwTLz
WwCyqXEU6NGhW9d982dA+WJWf6X+Qgq1N0oHPRBIj32YDw51EKUP8CRDzCmBy+htyxiLaQ+Xp/VE
ChMYiOyb4UuXVmJxH3ti33MMI42ARe2L7iFFM+kmkLrhh8i9+kvJy2AEwC3jd3JLnvd5ZA5f5EJS
X8ZSkBKq7GHo7efwzKBaSGppSz5bh+hZzqToFixaJtt05EoiIhFW86XiNXmMhiCuDnndeUi54ahH
iPIpJkP7Kc+e2u/IHqSND4l5oZY+qu7oF8X0iXvkvmNfqN+UdlC/BxkBvqMk9BU5AVdrc4NqSa4f
qJ0PT00stPnu/zXDlLVZ1eHCw1jJXaFTu99mWyOKEJCBfo7bzNxJehvdjoPfv8tRU5KDFcWv1+G2
56heg5YqcB80ShtgiBfQ0LyXujpoRwXu9OcxlO9SDq5lTIfrVi4AbalF0gVAo5NGM8cCnS4WkSeM
TUQ1XoaIX3gOkY+28ntquYX6eN3UBayrpcrIcSpUX2gYWwwIfFaRQFIEj3vAi030XuPce7pu4sKc
0Vk+cwEpjEdcdqVoSiEMbYwJpXgqjNds2pDEv27iHAVtojosQoVHcx2CPgsUdBzkYGEC+NQBWMMb
othhvBOByU7QIV23tITtw6chairYeVDqc3PPAtadlSieeWEOlqTw7Ii0Xh+KPBH2+vAjNW9CaxWO
vORYmQ3SFApthQmKXJ+JmU9x5DnyyRU4W9p4ksnpSB6KEj1ou9C6i8I7dCY6yr36Cvj6fMVm2DMY
NplGO3ScF4OUfYqaEP9Tueie5bzddxm9Yu3m+kz+gYufttPMrQhkwHWWC6ElanIfRzYYQg6QhBi6
cHun3ui7zh1cwUYTxA43uUOQ6VoOeUendDun2QxO79KnaRMY2oWDULLtbQxXc1vn+nednwg+SyIN
APrb0NXldkX2pg0ruJxsyXoY2rfGXKHMU2TGdTZuZlaGog8O7uWKColPltqERLbczOPu3M6VHdkh
F2RP9t9xw6bsUCF1wMe4/xk1WEvHdz2HXKpTrJygP613H75qBtvTcAN3oGJCl7foG5X6IvHQjhxs
czyEFCXQ07DsCNq8l3or3Xt7IT3qdssKfArsl59rky6fneCF+fncncD9OxGFFS/CPHw6MC7LT6bh
ZIdvD7mD6g0Z1cwOD9622P8AymJnNuzgo/27tyMnWln+sy4Z5PMkHBUNKQDYYVRZHLiatDvyecix
qnXrlJLodPnnSNMdVChCW1aBiReoSnTvKFvU5FNISR/CyFiR8TxzMzSnQILBHUMfGPxfy9XIU7oB
rImcp6I95EHhtmLzPEZ67fSC9CiXkUsFakUh+oxmhZFz5kU4skWNDrdlw76eWEB2A4naSmTdV+Xn
oieIrNX+qRby2zGTEb7V76njktrWKuCxavM4mIpTK/FtVk772vfvaO98vn4cL60HX6UgagE9CMW0
hW+v6pFiJ1zEttd8zwv1KBK6a5FaIj12Z+qt4w+mLWTtJwt+JEGbS0vKd9ptV3pfLi4IrVO6CaMP
SqSLBTFkirz+ANS6TEHqaoILp6bdl75Lgmwfk7kDNPbj+sjPooB5OU5MLo6EXI3gPjJMVmx8jUSZ
GNg9Ndq26vf5GnnlmddbGFs6Y80HGN9jrANURZxH/dvgFXp9RGf3CkY4WYYGl48is5gfDzk42jFq
M8Wg30zbUGvaFTHYbJ4Q182c+xK0CAx4OPHfcKDpixPsQwTYCI3i8dgzH8dM/E2rJSm1tP40Tca/
KW/ONKsIXygWqRS4lCFcm739ieOStaqr4VW0oJT9qqjHaI1q8Gxh+PuJnNj+TBseYbH9CwtoqZ+D
WRun/HtDSmPqjbd/nK+FifkTToYgREIHngUTIpAqnqJ21MNxBvUOQInrls43gAXNDpw0rAoKimdM
EqlSCo1meLYQijuJB4mvdG8c+ZWg9vywYgaWX1GGHZnOuHmDnAwob3y5aybLgyfgrYm2KXiUDBQO
HQDtF6PQVm6M83NKsC7RqDa3xdEht9jVvdAFjVX6pKyxaqthe+g8NK6H9Cm2pk0H2+X1SbywvQlA
Vc6PJPLr0hXNFBLoCMkeIkPfO11CELJ5zsbEVld7kc8ssb05QAyKDnrd0hceSJgrwVmkG3ZQG0/8
yXzvd0golpFiukGz1ng8u5gPEQgREYyscxCP0ghtoB9XTayGqgXtir9rnVp9kbTfPb1WmUiF3dik
3Zes6zfXZ/JsO84WVVq6kfQFprb0R22ZprGPULidR6qDMs+m1X7NfMn/bIUnHJIjsKfAvLC8Vknl
jgiM6QA5hvuh+KpVHnmvlXjhwkphw2StVF4K4pKRg2JxYSIOwcNHuDVJlKnVjZF8Htu360M565sG
HshAqMISriOfri1epl2jjKaUyLzlakG6RX2icUujHA7JoETHsdV+e0rfgJMnn1t02T4eaWmsqJBu
5MgbVjrlz84dVAeSTj1i9roE6wu31ddlAuWhpNmRrPaAc8C0mCnyg4raJYepgU/QV9tsJXrnfJ1v
UzoYZ2EB0Ons04VDLkFDdkpJS6jrukfXvXOPd/zbdv6x3drbw8G2+eVuu93yb/bB3jX2Ybezn3f8
9L//6LSffLef7R2/feDXZ/4cf3Yz/z4/OfMPh3/c+SfHsV3n6cnd8+O4x5Y7/8T/HH7Mf2T+o/N/
uD+Pb09vx59HFLP4r+ORHz+P8/+F7zz+6yVLxkBE+gfqfrq0EAf6eFpVNIozyqogfBoLmc4fsjht
vfjW01+vb7nzVVZURefs0JULbHnZsO2PWjlVDajhnF3XFR29iNoxBdxVhE5h/b5u7PwYcSdBOyCi
y65idzGoVOlgN7TIPMZJ8Uij+IH+akDG/W0nr5FDnm8jRcWlypCD6DoRxDzukzsq9pWom/zMsNMk
dnPvrS5LlwQhpAf1Jmt+gEC4PrRzX6doxDnQvujUrDk4H+0FUqwUShQY9tSp1VH00sQFopDfDELa
rbjVc0eOKcuCOod4RSOE/WgqrHVf1eqYtsTOjA8SxQY77BCxHUY9D2yqn/qNb4zdERjOmwEKZ8Xf
/pm6jxcJWL45zMCpK/MN9tF+B6eaCK8faXE7t7/951WtPACasscNn7LrtvShuqnzq9/SX6BsvBe6
2nb9sbdb+61wRfv3T9Pxt4Y73ggrp2b2SctPgy1FIeUxnxl5XqWTVZ9AaEZQ/5p2q9TUKWAFUNZi
rHMTcD+Z8EXORKfq2YEZujEGENYifNlZVKRpC15jFz7jf2K7fjCx2EsFEpuGVHXsXdQG9nknjK42
5u0BRkz6hkdwLoqU/YyFDgHJLHlQWrH81xho/gL0S+bcGEHQn3TCyTymCQLQascXQJEbOEjt3CIH
SpQ3fkmMcmXNLjgFmpG1mW9m5j9b0gHQkTFSNuFplDToUAo3ItrQKdFW/X+0s3hJVEJHTzjEcNyt
gJylOw8EUYhOUpmsBAuXdgik4hqU/uLMFLQ4H8i1xn4rgXpBJPypLPwfkbG2zy94GxqbCXckUijz
Vv+4z/sgBlOckEqoAP7atdI5mjzUdqCtkcVI82Pu44maGUP/WlrsxQEKATPImbVWpcMxfJzYeMGv
RlBBjCNVUJETbt9rcP66sOJnpAsuHNMa9x+FAP5lMciohe8ACCNuRXoN/QegFqq4L+vHXt6JABnU
8DbvbsRhV9ATXD0H1S3AqtbaashJ5u/XvfufvPP5NPz9lsU0qFETIsTGNPAtY77zm/tc/OahUKRo
tzR869ouHF4S7+hFHYCUjR5vx3ElNLqwrYgMdfjguNY0ZRkRSJ2uIOrLdBSViOJGW3Bfg1e7PtAL
hxGqVi5MiL1I0S0TYy2AfLgnqJfRa/hbzjUYirRfNClvSkjn/tkUDDG6gpuRefvMOoqnvrr0+1It
YkW3Kch/7sLxqai1I9jaH15crDnt8/PCCwEBRIo93ArGsq6ErGtZoujFLlaEXVmaP5RYhtXB+vqv
Q8IMD2JZpOYjSX/C+xO3OXaAMiF/o9rYdLfBkIL2ofsjHzfkHlayiZdu4fmlP9dLSJf9h2XlxJal
CnVZdAHJOdIJ5lNBhfXgy1A7fU6aooy2SkS9ekMl0vysKs0QAa6YuK2EMO5Hh4pHeKApXn9LIMEw
7ryq6H+hu2hNt7R5zQyAACFSN081HjvNRPF2C3Ih+T16tJG6+hRqbzJN6Y9ilVg3bJmh4T3Sd69F
UNEyOCh6Rn63yGBQV6IBEGAQVp8MffJfZ/b6rxSOm0OUDe0vz4iaA/1hQ/TPzn4ue/wNBBbntZm6
vqeR0KT/V0jcNB58qHLFfj9BH7Gpc3F4vb7yFxwEVW5ZIjAjT2VQJfu4m/MM4HZrZpYNbNLWleKm
iGOblB+sJyCaEC0DV/UKycazGg2OGdCblGfHnNZ8g64XSY6ern/PeVivz6I8pExo1LIMbZGjsxBN
T0JD8BCAV59V1adLuYKPoN5HU/DFnKSV6PfcNzFumnwoavFuY0t+HL0fF7ogt6IAKCH0bqPa+N1P
zbSy5c8OMYWj+aECT+rMMb8cUzk0WYv0EkXsxnKl9mZq2Kfm+K87Z2Fl4ZZGKLKmLsJKN9JrRD2i
hZsEMWSIm1Yc4Pn99qfQCQMbgyKSXOxRrUhGBM8Biqbl99Ci1GL+LEPEOcv7KDoY8kpUcr4j5qyW
SblRNvC3f4LOE3/BG1MBQ9ngL8xpryjeE1geW2q7O5VoS5m8f44gVWaEA0GJk/ydOe+YE3Ow+4HP
qy2T3JZkB6hao39nTPD4ZCuGlrtiTk0Yyvx6RcIFysLF1hvCXmqCDowIRXwpBrmdPUzwJv3bcVoa
WSwVtgcYSzASKD9CY5vAPwUSpK1e67UU0PICXlpavFtRoR39joYEpxgap0XSNIhgAEtrR2lWLqu1
iVt6LLp1kirFUmO9+/7eAGhlbK5P21n0+J/RaKRvoa+kODE/ZU92ASgcraaDMwbT5k63kMm66a3w
S7vpX9tjsLtubP67TkO0/9jiZcYBniU2F7ZkrvgaSufYybx3I9zGRoE0OURdIowA74qwLf3v1w1e
nsD/b3AJI6GQXURTjUE5h+1jEO1Bb9A+X2MxP0sKLga2DF7iIZTBk892bqrOea0jV/5ZASvbzc0K
EIq41fb6wC7vwb8DW7jAItekSs7mPRhvdVp/VDejXUtdcbTLO2M5rEUySMtkYFYlVpTqSxrtumLl
ulj7+xceyAh1AplUjBEldAAK2n20Jtl0ccchHUH/EjscfM/H3d3BUAO+SIqd2gB7ODrR8FYBU7dU
2xcO4fhZpJx0fWWWTvzPnEGVQZiBGjx81x8twmVieGqORUu6DT0kbqJt5tOtCci+Dld2wcX5O7G1
2AWymQiaBtER7bQ9eOOnVHm7PhhpzcJiB2TmmKnVgIVSd2mPKaqX3H+u4HkqdwDNaFut6Jnxt5Tk
4Yd20JZZsT+P4MxjUC+lrkjJGf2vj7Pp9ah301kXO0IgAYhOjW78pJJCsmw6HGGua7isOmUonxND
Tx90P44h+RKVAJnZCck3CodrJ++iS+F6JrkkzqnLxRcZMo8i2iD5ou4F4da6v2mszfVRr5mYD/+J
S1ZSelXCRI0dMTLugfXZXhbdZ1W6slMvno2TkSzuMS6XzgwnzNRd0hw1A3ofT6DnY4DBh4LujWkl
Ad0l/lEt87VH7BnS4s8xOTG+uNr6qoCy02AanxO6Yx/kjfeVHtVsLx6Vp9TlVfSM89xPK2XRi4fz
xOriAuoREYDidR4yjTOivK3ilxx2hYCIbmXnXjw4fy3JC8cTRTVo9gpLQQNwl8RMI68c/pVdsnQ0
xtz4W+VYSGirkYutPFS2mq6EpGvDWHgYa5AKPbBYpk56M0xsvFzf6hcXBCQEwaGMe16GhlnEG1Mr
EWUME98WNScd3Agpce8xGvbXLZ2haOYdR+O5pIp4zFm48OOpihNI7sC/c2XSuOYpx677nUAMEd0D
33eafNMreyP9Onp3hfYorW2Hc43K2fp8C80AX6i7FzsPxqFgCvMydvona4s+1fO0z2NbPTSb29E1
NOBct5XT1o6wkpK6NMEzjbRqggcg+F4cco+m2EjwChYwqt+rQNjqwzeE0h4G7RUetBXHdcmjUBaE
fR2iFxX4yccpRsgeTPwEQw4inc4wHdPo+0DHhwakLztCjFE3v64v6kWDABTRxqL6CVT4o0GhIEQp
vCZ2YjM/jvXX2kTOmD5vs4ekx3+d0tH14zV83PyXLu8kggYS7xIwaOBQH40aETRdmdRhVAUwEh/k
7gi/3opzvmiEShUyUnCXneF5LRNKOGWWD6rQCaghYSoDcVf7+ub6BF4M/01YpxkOvCzkEz8Opupl
yMOMPnZo2rwbq4cJwqmgqu8pSG7SRt0GZfAISzHIu9qxkvfr1i95F4jf0E4GDAPf+2L5dGvK9NKa
3x4D/VLDbZf/vG7g4iyCUwZeS7IULYuPo4vp2htEhfDBoKld4xQUgrilL2rF2c8X8tmOODGzuLBF
Ov1yY47DyJPPbJl2m27b6EUN3OvDWbOzOMyotPQ0rfDMoNfLDsnaxel7iRAI2Mzrhi6eq5MBLW5n
8DV6W0zMWy6LEGS8A4iDhqVRH1rDzfJwX5srmj8XFwrtc3in4U1RlgiRuYlPrErcox/fjNMXEWm9
6tv1MV0yQTFGAaUGpT/Q4497QVCiUo9oV0YPA4bFYZOl3M1r4PhLO/rUyOKSgVQ0UoMMI6luPsKQ
+2Rlz9eHsWZB+TgMRcnSHLV4zowG39zwoCUrS3HxMWsR2M4Za7KlS1R6LI6oglScytr8LOb3sBqP
8ovQfoqCJ8RngjvhDiH1ae0NfWlvn1hdvtQCYu1Em/M3fTw5nvnWVJRRoGMQdtfnb966y7N6amex
DfxK7AeK48hAw221C+XxqaPRdLIe9elHKsqWbcTfr1u8uPH+zqe23BMZ3TqwyHJfaKKjz7Qs7XNc
bq4bWZu+xbYAMwHfnMewOms3xYE96XZJHTVYebGvmZl358nTJDfqXhkMzBS8OJNhtFP9O53NhbiC
bDorsM/R2ukyzZN6YkgdpcSQQV87WupDNvtO9lMq77ziuZoFl+LCASlKJLeWE71wuuiHBB5CXdiS
JHUxjVbkR7U8X4dJJ940mXHfta/XF+rS8cIEkjyzcjDubuHEPS2n09+bTRiQvM5pgYIqd4AAR6TY
Yw9Rk3hjKJnba18Gn/Y0fyUQvrCECMboILg43yp1yo8zS4+vRGs5lwjkznaf7yL1SyB+08KVc3Zh
138wM3/GyQLq6qyaYWCmadq91wwPjVr+brI1yOSF4/zBzGI2m3Yqu7DBDKQOdyrkekZox0+DYd1V
uQf9yFpG4sLNSM4cP0DjCnJmy9WLJEEso5qrPtLLN+jPNkH7O/D8ndC/sKXsIf9uhWsC2hfHeGJz
/v2TqRRUodfKRp5dlltNL1X8ZNNJBhV/s6KPdXHNeCcQ1+oSMdNiMgsYmHxIk/DBFNBRptp2U3pT
Tv7Km2TNzGI8ylD5Rg/drzM0uxK62nqbBPvrp2z+0oWXn5F5s4KOzGE2FucYPu4ii+HQpLMXXDq8
axVZK8gnUruJ/puNboEzAqTHaf4TYZ+sjgUggKAMU0PQu62+V4bWSdbyJRenzAKEQ/xCEGksVqZO
lczoNJOsE7p2ifxpVBDK8Fdu/kv7DLQKcDEeU8D6F5Pm+4Ms+K0QI8gt7byAykakxm6pQivXWU6T
DCRO0fW4vlKXRjbjxsHDE/rxFvi4uaNe52FcwGQUNKboWFVauobV9dtQmVaGd8nxnVpaeCQ6H/RJ
jxleYKlO0aq3WWcd/CxwuWkO/z4omaZ1E4QBEODlQxhJdy+xYpLAxQDZoBjtqkjfjJW1chtf2uUy
DYSU8UydV9xiwUoDImgYFwlpoRgMR8TQncA86kBgou31AV2au1NLi3sfIq7JGwcGlAnbaYBFyfje
WZtOeblu5tL1e2pmsRkkQRZ9hosZbXowegvpr8K5buLySAye7Rwlyu+Lk5SkCZIpChmtNPs9DiRv
Pxvtptf+mw1A883/Wlm4uDCWlDKYs8Rt8QgscAw2kCVeH8hZwyCujQZshgBSV2fxF5NVDF1Km7/G
SGw8zs/iNnweb14FJzkOe21bHcODcRPfmg90ENz7W+H4JLrEa5+vf8Wl43v6EYtDFSJi0cISzzU/
3g/am9CGjlivLNmajcWSVUMPW0iMDVPdqv6Xnh5JqIuvj+OS71MgVkVLSkFsfHlih0SOB8PkTgqj
6XuRBredkh5jJdomCZxUIABMKahXbF6KJejzAPFECgsI52IBtbyK+sZnXGEHmZB4H3FtlNCj15Xv
6MWmlSmIrUzlPFXLe/HU5GK5ukJO/ELEY0D3dK9KniP36Y+ugPzfMredka4497URLlZOrYxI8XRm
dcwhcm9U5AJRPjokXf0l78SvogW1gxda9ylonZXJvVS6opOGfsW5WRHA3DIDj0xOCdSLe1lLtkoY
HhDrdqQu23RGs+eyIRsZuVOJXAW6boFQbEz/XRT8xyRY8QXnHmdmgKafHGwMkdUyX9gnQVrAvQXX
OTJRnXoIi2+R+UVf0wu7vIP/7qaFyxHENh6SgvFCBg3pYkG+EC6Czk0N4X2AWFuEnyPQ1ioq54PD
CYExp+Nmhggv2RP8KUVGTpivoP7Ia02hX3YKncr7ff14XspTYgckrY4xMhOLs6IOZT7oOaODV+NO
jBEwSmiMl61dKUBSGH9tzPQAISKqQeMeRZMf181fPDZz/pDENQCnZVeE3nVdRV8Tb6b8RxOnnJRw
K/sdkcR7KkQrO/filJ4YW9y1iiaGUEkCb/Jl77nQ3+IJTtHa3yIrsuINLh7PE0uLSdXyson0imGN
geoQZxyNzCAcN/btkEO8IrpV0NhQ4G+uz+al4h/9nH+nc56Bk5A547dMs8duEBV7OamcSIMNq6Sh
2UruhnF0glh69BHBliNx77UNejX6gxHSVyU0ya6M4Ybu1qBeF5f4r7tYVprjEXKdvp2PDwWDJNhC
9Kerrkf1bvx+ffgXD+qJpcXoewMhHAmKY0cdvkFclSb7hOIXIBEP1jC9W9m68xqeefwTawsXnI8g
t5V5XKGi0nX8xSM9Lflre3bNysL5BD1kgloy7yQEC/qNqlU2QfDKwbi4XU+GMv/+ybZRGg0ppdmj
T23zRbGa2wBhyc5786pgo+rhJgzesyxzr6/WysiWrdRNKejekGIU4QZXDZBkqsNdIayJoV6KfBV9
7gpGcts641wwkrrQrJgHnm9o2z6CAn9Kdv/NSP6akD9OX1dVIQpl+JW68+F3DG51NXjzpmnFzEX3
dTIS5aOZXGlyFLkYiYpoSFUXd1L3LGUmGB99ZT9cKunS5E6rE63AYO6XMsiqhWy3ElgEn+gyDAM0
Wc9JbWvKm6GiYL9tvQcNfkK1g256U6/xBaxaX8xnQFheqxUDlUmk5eqTHtwEJvT4R7naJO13nS+B
ER69DRmI4Frj7kUncjL0xSzXRl+21ZwQyMOK1yVyYTsIM2HL+wTAWRVWLopL6dgPM724k3w/KJAO
YaaD6V7rNnBa21q3m4Cve0hhCs+J7A7RCvbg4kYyIKCZDwSNYvPJPDnuAhKGopVjE5VF9AY7qHtp
DIR/rWWI14/GRecPeaYkS6o6q6V/NNWNWjp6MqkBLeiAJELJ36o7iI6dSf1CbPnPASEQbKIZtLuh
/wEE/9HamNMcKKiIHvMUgUkkTn42pdU5sq/PxL7ap+tju5hwJvxEtnvmnRCXuTA/t8xa1DAH8FHd
1XFx29TQLGuNPxwQ6tPhsFN+NCHSbgMKoa4ymPBhetNLqhfaim84n2dCYX3GOIMSp9q3GHmfV0oL
ojBxVBNFgCE56MgnBqCcE+WrP/yr0vEMtTi1tjigUyd3UVRhrYEPspTlTWI8lsM/JzNnI+DDgQTM
WeHFLpUDGhcMK4SPO+1/9IM+PJpG9wmau3wl2XN+Ec1tXlTqYY2gcWBZv9RUIRgIg5HKFr5BQ2y3
4UYXV875+Q0L9wBx/Fz+gBFtmWaEjrBPEC3gmOvfE+8wJaimHSoDAZ74mOefh7frW/PSkMD9QHRA
xoWM4+JCh9GUNJw/Jg7k7mh/aubL9O8oKfgv/ppY4rAKuafZp8BEVd4l/tdS3wjZ9l9HASvZ3EZI
2kCcG24/Hmc5bVBXrevEiei0UdvSUUvjLlnNUFzwwdSu56ma8UN0sixmq4mQiDSVjjJA+Gxm70X3
lMMzOHYOyMsgm3Vp55Lf9bGd+2BsktymY0oxAE8tdrdgyrMoEzajWYTrJTQrG1rCvPf+j3bm7zjx
9YYMCa+YURRDM6dpX0ZUWqeHSv38fxvN7J5OrBRRr+mByWi0pIN6PUMe5UUVwba8XrdzYV8za/hc
ug4gz1h63DIM8kZs5tEkL333lIkPpfrvnvSDicWFDMv3ZFmzicH47hsHqXL9HEDS72mtjncemHI+
RdkA6aTNdBeLOWvqRhPGuXljgNK7sp5Fs12pOl20YPK0JlPO7bSExikSdP+hR0mtrZAYphXun+MI
RkBtwbBEkhQUTz6uehsUcAX/KZ8Zn2plq3i5HXsPWdj8F3v41M7iDSQPGajhnuS1nrp+kti+8clP
KOeqK+O5NF8UjynfkvmFPG9xibYNr5FCJ7dcWQ9y/itBQuT69v2TOf74ZuR1TmKSJlOoh4Bef5wx
XTAKceh4zRW30VY/fEOdxnDLjfet3o0b2unttzv5RtlqG++gTPbnlG6H7sZ3yRXQ6kjS0n73Nj5I
kXG39oa5gKPk01hEWpdImJJF+PhplWhF6DTyHGs1uqqHVxFxr8BIbdpY7Cq/s6zfqh49NUq7jaMn
sav3VE9fEX5yRalydD/HfZVrj995A51NF5BOiatGxFcupqtqE6+mpYsnop4c0eo5Vv/D2ZXtyI0r
2S8SoH15paTcat9d9SLYVTa1i5REbV8/RzVzb2cyNSm40d0w2gVUiGQwSEbEOSfRtga3NiO25Tit
tUYsmQNg65ubD+eOfC+uKghm9A78rG4m9j46UQZ82gQ8nl/leZOTdNSgUpIKbu1KBfQ+xDRBEzAN
Tg9FRdqF4F3OIQBpj7PKlHDRNgzqweYlQm743qo60wouu9NCNMQRbHtowAOyzZLLiuCznlqAXnM/
mXaj+QYF5HqtKWrRBMKHrXqg3/UsaYvHna6BHw+nfDc8oZg3Zte4T18exdLxOxPe/teGtL1HS+O0
aWDDq39MH9BxGtGta/3Wkw/RPeS0JhYkAi/bXB6WgdDrATMFSsZTZ+esFWaFxJRv1XtK/ySgjDN+
XjZx/o6E00L7+j8mpIM3AoC5wKLnfgMueWUHimsrSMvbCQKrzb+4wB6bkhbJG2kemwKmPAivUm3X
Jx+o8l0ezsLeOBmOtEiZGHuoccIG9PoISDxN53V0IfqgXRlrUXLhanRiSrqOaQ6H5CCDqb76BCdG
3vxhIGil278eEK76IMhBoQ9Ni/LzIpq6CBVexJYRpQsSZWqgTMPBTarrQWm/oAq64nJLbg6DMzML
+K1w2ZROl9GJnYG6c1ZDgVaM2agBhAauwQUeONMY1NxDpr/YKLzfAt2wFtrmXy5HUh2BFOSI4PsD
R+Wpww9T1iiQA8Nlo/OCuld3igqNNCh1oKNzowjjZUp6vM8B7NGfO0ZX0CELByu4embEL8jewKwg
bbcSd4ipiPD6seivHrB9vVnLWC34DJ693y0BYP1FrDodX97RgRsdSL7dCDp7e65dDWUoyh+XfWZx
DY/NSA9fzxaKqtSYRvWV6SF9MX6p72OAwolJybjioAsx6mRI0uE3QBWptShsdQ60NilJ+J3nhisD
mn+J7BdgowUL30zOexYIm3pKQMSPJpHSGiCYItisq6H5TquN29YDjL+0+iyAMBdFGqodbtFwjmKC
1luHphAPYEIc175onkLpi1De10BX4YA276x1HQI0BqhXcRpAIzpEaYig6kag/nnlcNuP9HrneOzW
cY3taEU3sUMfYr7Sz3z2VnfBXoO+GdzPQAJyVj2u9BETYda1n6F53oGQQOfgJPdeJ2P0wRB/X0A6
fGzWmI/WrErnhWonsRWZTe3z9NDnYLW3rwHfAeeKPxgAqbNN3Baby6t/FtOlgc4/P3q1qXEPkaUO
Js1OD6AyQBJNPGUlD1RLAXBn7Yp5tkclc9IRkoi6A8sgzOVgfzWivd098Abk/Gt3lkU7OpYOjxMA
G2W6abTYQYMKugo+xC2vYkgOWF0RKiybxXVWgvriDB6ZkoZUzHq7VtfWeML7pfvTHnZJNqD8VPq1
vZYWX7aFhAFakvCGkLMUQnd7VkADBMlNKK+O1U8nzg9IvoFuLGGz7sTusnecV4bn9ZozFP9r0JDq
/Bb408pOhSgN0Fd7lZkHO2muGqruS/GjjfkdQDZgN4GbFiq2Sb6/bP4s/M3W51qmC9JsVCAk5+RD
XkU5UvF+rrBgVnmPpl+RFa1coRd95ciKtIBQQq1Em8KKCgVr8MXt1TjdiKwiuVWtdMmdHx7fI0Iy
HI9LsIXIKR+3YT24cGFLaUMdcmsQwyNpHug0YGihdBFhqQHi1ZWAujiPFpj55oQtllO6TenC5kXe
94grY7QZ7B7a1AZobJR2JV27GL/+sSPDDMZYgUwT2H79KvP83PhoyrAvBencbQqwtlV/guZ4ZWjz
4pwcFfOEHpmUDn0oq5aWYsAkZNAIVL/AftUVfsM/Ug2iZfbK+q1Zk87+yWUApbuYSLMnevRElUfb
u4nNJ2QI6VomYm0ypbO/B4eQWaqwZXfQEFMCpO3aiZjqa9kB0qUFGVIBl7fbmsX5Cnd0FmRMmTs8
YVFDi2NrdUHq0bBHeh/CwnvUaV/yZLgDdunrstmzm6G0hLP3HpnVSi3p3ApmKdp4Cg4VYtNaGdkZ
lxpytwAEwL1mflkQb0qTqZfoc3eSsfZBYBt3rzX/0TZXBg00fQcF97rcFeZmgvRRlD5AGZog9z9Y
VxAmNphf02TlxFjcjkcfI81znRRNN+YYcGc/FmIMWQb5TmfFyOKsHhmRZjU30DjYc4w4yw5GPYR8
bIPL67YYN0EeMFf1QFBnSxYcLBV0v6ZZlbZCz8hXY0ZELaE8v3axX5yvI0Pzhxw5SGYaEUtB04ry
bwvNkBS03q+avRK7zo1A4QXoFIBd3TknKwWSOtf0HL3RCCTI7yhdsq2EualwD748aefLcmpGiiAK
lJWNzMDagzsaOq6uGoVj0uZ/vTSnViR3V8D50HYtBuNOOnTmXusc0qnRr95auSafu8BsB/ULYGhx
S5CrM1CKhYyhjbsPdN+3IEHagV+bEXA0b3tbX0sSnYcnGPsuOwLpDc+WVkh3oRKMIh2Q3HADqIgZ
KfTXghhUjFYKXT2096y1LS0u1pFFabGK2LAzyJHiPLOnW6epSevRh8v+sOh2c2PKXOUCRl/y7c4Z
AG4dMSjFyH+VZW++ZaYTQQodhFiXLZ3fHVHrByYJ2BNgggHUPN1FOUNuQxtN9INl1UGPdyDbvjUb
CCS8IwN92dR5DxoA8VAvmjtvgTc9g4OKptIzt7BxbRx97cdGfZolVyqfXaGtMCM86H9QX/zS1mCO
39WM09vAqV1pwTQ8zVwIhNa+Q57dQ3493TfhdNdtHjQ/x99B0XQr8NcOJR55tqD50701WyV0Ayus
w3aXvmq+TVRoAlXXVdCG/ZvxdXlm9PkLLn2htDPdqqoFM+YvvIu38TN7g56g7wYQCA3rKxb2yPNP
B2RHHktyiLcGBOtW3OD8CnM6RbPPHwXTSeWNEAM+INEOdf2m2c9aujeLe+jaZtmKcy9cd0+NSUdE
ouq0UiYY03OIHd4YVkiVhKjohq43EXuqo3BiKyFp0c2PXE/aUGPfpWWSwPXmMqQh0PThgI60Il20
c9ZOwKW5NEAlh3Ik9u8ZIx/QFFFXgb4T3IpkgCwYoIdkBCvxRLtA1FdrcICF1xi0C47sSe5dJo4J
egTYK7OXFn0d6m3BPvD6873qRhnRpLVxoW3grRwmS3EX9SpAYPBycEF0eOox0IFU4iyP4DHDXZTu
lcQjOQ21GLzsaDBVX9y1Fp6lmGjOrTto20dhXO5c8BKQio0cBtts09cf0FQZopV9eN5fhgh1ZENu
XeCWzvS2VnBy1fXTVEKnWvzssuTDLCipR+1egxQQs/JAdXvA6GiYTW9AtqzsxfPuIekrpCMNHJUx
PgMj7XvmM+sXj8qHYqg2M01gor9CORhPmWtFgeR5J1Blyv82oy/Zlxwqq0Bi7EFiFW8ML+Rgi5vM
t0m7ttJ7Z1jJ/y550fGES4GvKjvGnQZDVYE9r5Flpk5giC+j2eCynTU7p/s3wefYohTpKssAF/oE
i9n4nPLtUPi0AgGsw4K2e2kcGkKSsFa7zeUIP/9WOcAfW5VC3gAaGBMKlFADd14qE+2Ca3eutYmU
AhxE1KymYTDQlFMMDQpIqPYdacoEqBowoxvRa6mUZCqtx8sDWwp2xwOTwoDSRIyBiBdhwOigCPtk
Zi14fh2fxb/B15n8fVZm3qDIkUA9xbFM+Wo5tUAC50i0+7T407cdkjGk9IJCe7k8quVY848ZyUl0
HnXaLDKMNrZ0FzXjjdmaoarzldfFvCjnXvGPGckroDpL1caAGbV5LKEuMTnGpmS+g17ky+P5f0LK
P5Yk9zB4BE1lBZbqmPlD3oZW8mZPge5sDfD2WJCDRdLOn+IANSKyYnsOV+ejBHbbAN0NaHClcOYO
jVZNJoWKXG71v4vMHLYzace+ZI4rwNsSdY8KM5s3aERAdLEWYDS3WB/WaaGs7MKlWwBqTYDbgllW
12U6YiO3ReLUcQPufjOI02cG3gu8EkwzdJKVyut35eps1Ee25g17dKOKBqtLsgajdmoRgIETNmFs
Sl84kDS19w6C/wDDvGqtbMt1+91hUNlE+2s39Ndq90dxiw3cf5+rn54W+0COb41B2aZJ9Mjr9KqF
aEfurWFo1+ZHisZKDHpmN8M3K+rvodz39YYpVxWSuOraW2DNkrTBoCgEWZACllyP+pUTluy5Un9Q
HocVKIMuO+BiaDxaCWmXUSSwTMGw6mW+aWvQqvjAV/ulzQiIvH1FvGnJ62WLizfcY0eTthtuL4oz
2dhulrNNrb0iQhAVKCnKVHXQiQdvRH5pjc19+fJyNE4pFHs8SkTrYE4heesIeJN1lTdv+aSFDfgi
y7olYk4ZPowuqb1DNq5sru8s9bnHo2oOZltA72RYOTfGyGlacDVb2jUOPL+3BTHj3ZTeYpuz+sOl
DegAHrXBt/vn3jvYKnDA1Uq00Zc965+vkKbezEbBeh1f4dzd2e/ANW3rIN2j51slpt/i9kb6QN1X
/icjMflTK0TdZIGyyUMvmN4vu8Hi2Qj65f9MiLQgGp+6GhGn8QfFzojef6CtOSFGOUJYk+8tE0Kr
wlprH118S5pHVuevOgo8Ocq0YJeGVbQPkHITx+T3h3ebkOgrxjMSuAhMQEtsAsQrAG57ZTesPbgX
T8+jL5BCXwJ6/SqP8QVZTYDJ9vs4qNiwstBnirZIyKEl7b+zKwv+VEiAp7kFKyBpK0Kx07cJsfe/
6qD4ZRHjCzJ/IXuLFOIGyb48dGFL0Cvybjx+an6yqfZoIgmyYH0TrvifnI8STWu40JNvIBGqeSnu
tLYFiapY8ytaDy8KlDsfNfA89L7Tx+2hEQkwzmmRiN+mlpom2iRH7xeIctKrrtG8GwiuutCiLT1z
fJiGqH2vuoxfa10TodjuWM0jutfFZoxTYG30PvOCCvqtYZsMiiAtY54gccwjGhZuzg80tdod+FyN
q8rhyMpCgf1hUIX9hOxDgmSt45i7CJpub0XTR4espiMl6DsWAbYUMt5GP92WjpdvU2Xwtk3ZVCFX
FCCmXQieFcAwBkguo/uuqNuXvBr7Q2R7sT/ovEIG3XPLmxzKF3cVEMo/Z5Gdm0JMkLRoAAGHsGzV
OfYmsszyYMRDtrEiRw1KtOOSIVFMpHgb4z1pM3FfwbWLwBsoQx16KoOpLeJnJe1sAsyve9/m3QgO
JrMWDbGnSdu1zLUAamxH+1PFBF7FnJYtMoRCpX7vMdUg3IuHHRoyo72l5A5IfVPeHoTn1a/u1I3P
YCXk9+4wxHeNCqY0tDJre47kZ5j3nfon4Tp6wqtafe9a3dt3ZYzfGLl1sWGjw0d/GrV2X6MYdaCZ
qT6oUU+NANUp96VTu/Ym5qPNAs7V8iuaHGUTxbaIZjyasdPcgqHvk+a1eRDoL7SJDob/coNUlimg
zhpZBYpNmRggVtjrI3FTHZSBQ0MfzEiPkZyEtPJtA9GUezzUoUhuc7f4cGoaNSDgpKCyaZxaQU8i
d7ydapbmvRpl7SEuDOXGs9u89ZnqpmFtR+Mfu7FNv5rSst1eDpDf6fMLR4ann8Yqc0KmMFOxWfSb
5BF3wY80uM8OUfAJbo2tflftk+Ctv3L24yYmylqY+n7NX7IuXXcKKJ953Rwp3e0vgaTaLn4C1cv0
UBL9fQrdMH0AHta5du6iW2eOm2sECIsXEw/wahsIBig1SvbHHNvapBlG30LbvR35jW1ObhiJ/ieE
UT+zWlw7JRbNqsb95YlfzBkhbQPZiJlz60w+NOGGU7ABBPoQVt5EBkgvK9f7mUHNflMbHU4GW8Gl
U0FaVs15QhQNiaSqKlcSDfNZfLYAR18hndVOW1euirqXj5rUbaQMW1PZT8WWp31webyLQfnIkHQS
d+grUlBca3zBBdK9IusIS6NrS1XeReKSbpVab/EGiK5pA6geA7LW8qNHyTPPGkwweLb9lYETZ3SD
2nnSEJtbiqdN0A036ZqwwNIowdowUwnhGognsrSb2lEX+cwaqta/SgfnvPVm1xZxxZu11kmzPD5k
4qC8hLY6sM+e2qKxo7ZNjRm11Wc6gITgygKOXBGBm+XEMTcJDxJNCy8v49LFAgTvGtgPDHRJyMWK
zkso69qyQTAq0fubXsVtEjI8z/+FGSCDNcBcZ5CUPDYxFryDsg/M7GqILNvKjd7+uWxjKSEEdbf/
2pAeQHj7GqBfhw3qML7R6rbb84xGKxO2tMGOrcwTenQXjMbREFyDla4HLjbjpAcSp9cDdA36l8ez
7BBoFkRfDiA4yH2fmkrskqWKAlNWX4dTj2s2zhCXTz5vqj241GxoVRckrt3AZMZaKF9yDMAb0YU+
8+tp30+To3HidQxFXasFXy4aIYCQTVSbGLRbyaIsxWvs6P8OUQpXk+Zlgvd4SGbKtdmOAVhufwDU
8ZIq+YcWYZPnJmHtWoVueWZNey6YAcYJ/z+dWSvDawHo38Zn9S4ySKZtO/BZ6/6k+/Y0EK4RB2I1
l5dzaULRP+MZwO9AN+T7lXU0oaYYFUBrMFTPeLTgL8VIbGPlEFq0gYY1NFqDaQ9F9tNxDQWfvIph
XLlNr7i+1Tu2Y+z35YEsnnTWkRVpo6WtW+dtDysJ4LjaGOMYyx55NNw1pgvhHWiHFHUdmF0f9LX1
7NXlmirhYlQ++oB5Go6mMmLA5FYFbhltNv6wB6TfpuRTMdhOFZzU7doDeHHLH5mTnNQqNEiORRhv
GW/b7jUZ3trktRMrW2GhdQZpWFAOACgO2XOAGaRRFXGhVQJ3l0lkX5PqfoGUJrScDDqS9LozPzte
QwMRzUjCSA6mXhC3gCJryZueeHacEjZ8MVe7SRI0vLdr94qlh/fRx7lSf2Lp2G1CI0x5D93w5Gpy
t6LyPavxUxW6MGuULst+DMQrEB2OC6Do6VTooESI6DwVkO4grNSCWqn2ZrkmAr0YfWZg7f+ZkRx5
MNFb7Zowk3ZvLbsTUxqM5sbNXTA9gboCWeM1bvm1gUmeO7ZaxOMOFtVi8luX5sRF03HVDmt6mmuG
JJ+lsc1MrZln0HnJrNsB4i0MzKyXI8Hi/KG5EhywGnp/Zb5rADpYojW4bEZoe2mytz69pWMaNNFP
ADhxQJEGT7HLJhf3IoQPXChHGsg3SxeynAlhR3qF2GNtXO5u+2Zrejej0DaX7SzOH7phITKHllwc
UKcemOHiN4HvGGcvuqYncx8j5wdSyfCylcVAdmRFWqXCnbnFJkwgt9h1CVjWhrbKu9O6E9F18VBR
EC5etnhOKIYcz/G5LpkcADTo7arDC035bAXhznWM4pkbcV/RUG6Cur3zBJiMmoZ6/EH5AN0DZ6W5
c2kNjz9BejoMRpznaYxPcHgRqLG1yczH0Rzua/FwebBr0ysZqoxI7waGyy1SAJtKvHMr9RsVuStB
D3qarRy+iyHyaDHnnx+dSiBxTW3BYa3je0V7SeuD1ccPU90HVZUSw13DNK+NTjovygLygUkNe3kz
bArHuGcgazHdPIT05e1Q6fnKbl9aNuuf8clHgNuib89JsCU6kPVHw3Pd/OHO16A8Xl605evFkR1p
i7dulKSshJ3W0z+aLI2hklQqVxrtr/WimOniQUdaukPlq6wowlZHaadl2b8KNP8NAK5+uppNgsCs
zaOtlY3uBszRfZGj+8RZ6/pYXEaAXxBkAMMxvmsQR27j6XaheyOWMWY3Bd8M2YM2wyfqtzhauWEs
OuiRJem46xXHK6cBljz9tVUxjxv0jE9lTQSwt7Rf0zJc9Bf0vwHgjMoFZDlOZxB8z3mbdPM6clhK
tKAoKTRe9Rs771cgd2um5p8fzWFaZ0xlBkwxR3ty9f49tVCO6u19vVp7nb9aTrDMXX3/GZUUU5pU
KUt9fjCb1HuA7DAng/hlus3KiJZ3wZEdKZqkJi2jPmY4wGloTEGJNJoes6CEb/D8uXX9or2fXN9a
a7Vam0opqmROPIiqxlRyMK0hAQt0Ri1I1ldBX1prIWWxwAUyGNzXwY2E669kDTyhDETesGalw++c
aT4a2e7cge7bIvkRlegR0hvxJ7U0knnldeyqkKlsgFCJgsLO30x0n10OPvLqAgADcY1Zigc5JjS/
SqvblW1U0c5TiNn9TCr1IYudjWJUz5etyFv+2woaa5FXgqQykoWn7pqx0kiGJKY+a7TPlpXbiI3P
A7Yn6Wqss9a428sGl4aFBi/wroA9YtbcPjU4iXLsFC2jvlM9l6y9jRMHfCtrt/azblQo5qJDGa3D
M5EmaEulHZ9DvKuolDz2r35A1YVQ8ki2n29+6D+s7Y45VB3vQliCGivUdkBODJEmmawgBpgzskrU
QnTUIm82m+32ugly4gcr/vA9M5cMyTHT0IdsTKLYz0hBWNCjBAhWAt8ODfwfMgdk/q/AP1c/fgQ3
XnhztyH7YR749v7TJNcmmnCtkKHr9JPcY0MRdBOSt2345O8evr6u1vLf8u6V50VaAd2NM1qjWukr
Dtr3E1Em21JjVajT7NGxem2l2+bckedlQHYUGYeZal0KUgOoRrVew+ykAnDuutyo3Dm4Pb8ZhnYD
XeyVZT93Y9DRQGYNIq9QpgRd66kbM6GXwIrHid8O4tCgxEOysb9iuvKXLXT/O4v/DEuKAnmk4ArO
MazYjQCe/CGmIswaCPmJYWfM2Usr14gd/y3FxHeJHxpSEPgEetuSM0QTWswMd+BgT6wmXFlxG89s
4horFYKzSUQjAaCGc/ILgt2A65xOoh7FXt23oMLpm2sL6NpZRENZQ96c7U8wtQHpDMyKNiMJ5JIt
zzjqgDMTkiPEzgKnE0Lh7i9jGkwgWQ5fQLSGEIgURMVEhZHPAj9T1L3GsbppbO1WzZ2/9zk0As8Q
UCTH5/vZ6XSZkdVwbZbnTt0Mz6MajQbXWf7j8lhmx5WizIkR6bJZsHocc26jtJtgzjTK9gJMXGaP
XJChbPPoTzzUT5dNnl0w4OQu4CTg8EOtAaqy0vx1CevR2DEkvqUnD3Gvb0wn9Yda/dQ0+jBkoFwu
1TdNqwinKDyAG/my/bPQAZjprAYCLwFh4ZkbCpD+511sJn6vdpy0vfPplY71kxtC8zXFKoOcl+PL
ZZsLro+NNbcjWyaaHWUOl6E3gT+1KzA7pzoPbavKdpCqT0KKMv/KY+msEjrDaKG1DmvgbAL/0Pwt
R1fSOEXaGf0GiT/SzaRREpdqWE6vUd7tmuxV5JCIRFbPUa7ifJ5qv8ifR3TxFemGZSram27r6Lfj
7K1+f3kO9IWtCbwIkt8gEwe5l3z5mOqxzziIZv2phDZMAHJB9EB75awlSjW7uMnGKrF9266zGcRn
i3ZXVbp1H+e6EqpJLaJdkbg0PtQ4GQAtNyIDWFCuP/R0GLqg7kambjRlUK5QhyxNX8vyVvGrvger
Ai+48UM4iUc3qclTEVwe2rlLI7Sh+KpqszLRvKFO57y2wL81lhl43updamgBuvwme69CXHfaOHoZ
cFAueHUY/y277hy4Ac1DnQTMX+DPk2LExOMyUlg+096mvpFZQdUoAUVDw+XxndX2Zzs4G4ArAmwO
LJ+ST9nN4FlFXYKlAi9Riu5GJXnw3BezRtd8WAORi9odjw4G3XbVqwIyR/epVv24+8nYFbDOrhkO
4m4oVqZ9waEgUfOtQ6F5Mw/P6azbWcetpEePYVZtI+SSNIStywM/q9d8D/zIxPwJR5tJDBzP2gYm
2Gdq+iZ69oEzOYw/+l/De75SqlwITChuQGYUBV8dhWYpFnsTBz3l3DLpioKM4rpv7lrdJFUTNNmK
qYV4BJrKmSp5fnNo8uuHAupCEw8H/kTZro0myHxae7da48M8uxTOBDgIRFBOBf8hXhyns5fPWTBF
Bb0umwrjmnN3ClgfMV+dOnWnJXStNXrRnqlivYAYn2loTu1l9dRpDQjKfA+kCXr7ThN9Q3E3XANu
L0zfTKeC8Aq4MRxAGleSZ51OkwbjGvktTqxPCCZtqeI+X/a+peHgIoN7LnqowCcgXZgQB6cYV2fw
qacfmvXVdRvb+GLxyhVg2Qr6PMEjiiKQLA2QJKoWi0QH5lbdt9PXBOejw33SfV0ezNKcIVQ56ncd
8oyJKc1bXG4jL/EB3hJbJbGKQ8FNlIy8JF3jel2KV6ggO5CHg3Ofn4HpaPHKScBEr8e9+joUgP2S
Mk61h2FUy4qMCi91okIu51dT9s6mbEcB6Dudros+VZ37GkoQBWI3XspbSOConDhqE30B2zI8TzHN
Px2nsXaOWzbUHzvXeTfTSvv59/MFUrzvciraI2T9DS5wTvVqlPgCAlJRDBo6r9p50VoScGn1j81I
W6ZE2xkIU2Emj6vNOOxoq/pWlgVT9Hp5PIuGTOh8IeOCS5DM9OGZXGeTifu+KBzg78vBNN80N+OP
xhQZn5Md42Jw2eKCx9k27hlgisItHcX+02jA1EIbXZYAFmpne8UbAnNKN1G7lg0/u0LjOYDi+hy5
MTxEvFMzRq1HZtvGuR+ZtUEa4eFeqx9GT0CYvfUCxttAiD+Xh7ZsE3A0Gy1nEPSQVg14smikYIbx
vWQMkw5uu2fawyzZZxT3mbpypVw4mGwAPmZKSzyDzyQPgbGy7MrIch/tQ1cqLolF5wS2+JO0c+Pq
GrxqadmQWcHtfEYinpGJ88jtC90qcp9O7kG1IgKw8zqb3oI72vPrA5TAyBydEWEKEF4pnlLmkCSx
t3MSIS0Y6dFGSMp+5bBdmD74O569KLJ/czWfOkjjQYl6yIfUL6cMhABqp9wgiPxCPrwlaaaCQYX2
f4tGwsEO/DdS+1CgxZ/fF9aje4sSuQpHA0rqF71xnfLeL1SFgMpvF/XFSs5iYSZPTEnXFncyUqQO
AGbPqlfmxqRBItGufsRmcNnnF/zixI60zxJVbS2jhJ3Kgix504ROm+zE9Les5/PMgR4CGT7kKvA+
lM52NVFrs9aieebcQGj1bQQNNfQhbS6PZr44njy8YQZM+YAUoyyKY1EyAz6bKk3F3KuZvvU22C+N
p8sGFqbLQp+Ui8SB6hooJ516HYNofWyjq8O34x47tdhURkrSSP9750b9XQV5FF6agElLkUi1GjdW
bIp8S15dTwnkSxr1IMovq8lIkoz/IqQf79rZF4/cOjGVFPdn7Fqj9p7zmhk5YdbMq2iPa3rXCwuE
AIHwgB4NPHxUaf5QP0rwJTBlcWXvjs7dqK11MayZkEYzQi2BsggmajZ4jxOtU6QVKX287AgL+/Nk
IJKnxaPtapMHK26vkAmxxwQ5OEQn1t5KC2EOdlzQ0DvAyZ/1ZPS1o07lCMGOhJtPHShzOy/aTXoM
XprsxlBAiXl5XEtn4JE9R2oMGl1U82mERjCPNQNE3+LKrzrqEKrz9yhyNzSh27jKVvbtolWADufE
M3aw/Obsc2o1NIGMwFTlB8+FQMlvHYJ6zLwv0Bos3BVzSw9QXF7+sTf70JHH633pNAqHPdrp/liP
RGksopkqRJ2feuuuQJ7YGkNvVWNqjtpSfDqxK7m/qTGqqjHsatG0NeKNyR9G47k3ty1GC3nbau5O
ScqNaPb2Wrph0ZOOxiztCztSCkHBPQRAoQfPsS2iDsr9mNMbDYI0k1X8fWL6ZKzSDjEHULLG1TxW
/ZpqBeEA4Nir3FuL+/BoVLNnHa3kxFIq6tlzRs8LB6v96BsBriOK/rlkCi7vjfOCGC6loHMAWzuo
XXHCSEPK25x2jYlULujnAY4T6Bjmzmc55/qS6DndAbFojtclKGoNsP5Z2zj9Gdm239EfXbUSf87w
yhDExWsZIEIkW8H2KScbVLcSaR7NXcQ1OlDLSVPn6ol1NVggfGKg4SeimiBiEUHoEBiJOBQiEiQV
aR82RuL+m8V2oYCHJKkGnTTJsTtdax3QCyFHlTS/Czc54BSmJHfpysG4uNxHdiQnNlyOCoSHFVB0
LejR36u0Om6AH8m/KnlgJyAZgRyLDTrFU8eiHDc9NghsF2X0iFGBu7XwqpVoO0+LHA/mbA54UABx
OUvaI8szFKASzX0xoKZC2bWVR9eidV8vO+7SrOFJ46HsYWJx5HZ9h3VKrM0k11lql8+2Oub7Gg2Z
17HuGa9Wkb1dNreUuAWz+rfQMN42Z74ZdwlKIAl4aHMlC7p2jzRI1b3beMyNB6Hk6FK7yXv0FW4u
252fnmezaWCLIj0G7lmZcKXqS7sTVMVZqSTXbgtdoawZAc2urObeBXIrf517IYhTrSQVvl/Zp4Zd
CAAjSY0ukjlPLcUF7k1jmxjCIrTxkJKeWucaujg/lMbQwwyZdlII9w0QvOmt7dkYtOlo+k2WPFLD
+Og1+mq4dXar2OO0zTo1BY0w6giXp+b8UoTvw8xAzgKnO5QzTr05V9RGAbE2ytfGc8ve+jV25/MD
/PT3S2G4LJrYLGINeVVtmymvjv485A95AbHPgNE1OvDzXXNqTEpBmGlpTgwtHyQCzwyNodNEN2Dw
XGlrXIqwwEngX7zQkZKUm0f0pu1Q8EKuWAfqFJztVvZhGC9KCUCBdZ3pL7y/arqNGt3o2WrrxcJ6
zTle8PDirTmnQ0/XC7rqVc4N6Dzq2rsGEukIm6YLHfOPY/mxCOumB/t4H3r9S5QBnubdrNaVv8lN
JafGJ6DNBNV5FNdkl1HsynaHDk7tjCzUWJABUMuTA2g+Yj3xmXInoCbUze3Btj9wzS+rzaCHkwiV
KejNe535TbzjuIGPEcn0Hioq2855Loenvg4MNfZV0HNzK970rumPUQTM5ZNZ70bI1g0Q9Cmbn2ZJ
g0y5adlHYf5u6ifPvTO9bTqqW4rOFyQY8+JJOIeyXHvkLVwP5xDyz9Alb04SJ5rKHEPnFEpgdg6I
Lfb2SGLzbhBg32HBmD5awKFe3qQLm+jErLTo6TAoSt7DbDduRI/iLebxCTk4OBu9RoqNXDZ3Hi5P
RilzFE99n7kNhblqhObGOALIeMggWNhC9U0Dl+f4pbpr/d4LW/d4iHL5PWFtZytlZ4EIx/YpQ1+0
UpBkWiPPOIP4f9+OsIAmrqBg/pJLw4B1RXYmYGecBtCAFIADP5X5b886aOLBcRT0nwVTFrDxra+z
wNY2uvGFtAUAgUARF4A4o/DFjJt+2ELkmygQYr48999H7vnu+ucDpRdIVFDTqjRMvgV91dY9pBN8
3ixgDnveQWvK73zUSJ3roUPvp+SjYldZWZBWLYNy8PwxAUuv9yCMBiD1O7cD+ZZzqzf22sm2uF5H
t0zp3EAeUh3HBvNIQYipOL6XvSSQCECjFvqRQHMbmM6jixIsMukef0M9VgxfZrVGtb/2FdJ+BNnQ
4GQRvkJtHWJGX7zRAFFdEzZZuN5jQwAbB7K2ueFNJj/vVG8COGWwSM4fCv1/SLvS5rZxZfuLWMWd
xFdwkWRLXuJ4yxeW7cTc952//h34vjuWID6hJi+Tyc1U6qYJoNEAuk+f40fNTtMzGsU5BUq4Jy9W
+SpjwvEyxr9vxlR6MnkdG+BHfgq8g03rmXccfQk34BKJYU1r8SXtsNCk3vatTou0vrbVKxLg0tu4
isbuwLegRZJlP1xupvlRlwI3TLY9CpBJMlO1v0I3gtPaXm50ThKDZk/vIOz7YkHREdLnm8vfvHLp
Y7OHXrivZm3Us0+PLCnNRouMkNqNWuj5bizrFTKotGn1zQTcQABunw54ApBJKiKNq1X3wJJBuBKF
vTOgVWgP6ICIF4P22VjSHsw/Lti0f+sdauaXB3l+kWZj/LbErUtoB4GuNbCEih8eBrkjRSB8nnZm
L+LuFVnizgIg440uSGEp1GQ3wFG5FChDZHd6L7g0f6Hszn3tnzHxx4Be1LY1Rwg7MWC4ts7EPiFS
c1X1C8jx73sJnSOITaHiLNKNIm9U7SqMr3WCa8hTRl606smyF/zHr3E+IO1Om/62ILmT1F4JWHr1
PJP7y2twBjL+iu0sg2gDpQH1ejZ1R09+U8sCVArxwaYU3ExR51qNdR8qFp7lk+anqu5P8oJMjuXm
hPxKg4+mkYDNDeLNQga37AZBLF/3/KMP4oLkEun1BAgtiNbMxS/nylFkEO2SfQthZiJVyOhct/Ld
iAZfK3YvT8aK6wNCokMYB/MB8jDOTXI1l8Y4R6Aougj5KukQDJnXZZUAGLo2RNhBXx069QHI4VFG
UpuahmUhAk+GlDhSGI1Q9AJ+PZ87YGaDVvLx/wX9bsAqTA2OtBza5bQYbBFD8+qAGeAJORiEaR6H
FdRaSwpUoim6YnYgI/HjpfDKTgSCOeurgpOBlOjbDvf8zzTQwUU57CRN+wZxAdDGKE9aZ7oqGlVI
aTwE4bizZWh6yeiP1aN7c1RuY133jSEVEKWtT/7Rt3B3hT4lGYgUsMg9S3YYm6HZyeahXCxKwluw
0zVyfmUZ+z4X7DT293KRAZKubBYQ8oAF4vwaoqumEjO7aXJlKqFDOgHn7PrIjixw8VQZ9DmWC8xy
Tm5C63nSdm2+TcdnbbrPyyug13R1j1aFy3tm7Xp/Mi5u06A2H0a6jXEZ1qOygAEpgKzylVTcNfFn
1gFFAWzLvy+bw5801sWNVvFzMlijw6vVnDFS3cS+CPRtLoGTvSCCRyubsLMlOzLDTWgjN9FsMTNT
mDvVuIlSLyg8bfpRaibQT4Kswte2v2SOm0ncstVOqnBKpeWdAgGu5ADQeBz+yUByW2teXuBkdMri
N0RcaT4KbhyroeCfsVoyV6rIkjxTugxhV2sjbyTyLXg8D0NmC3aByIxyetwsWYocV4YxVsaPtrtN
zJclECRzVzfa0Ui4q1MZy5HcT1i1dAHb2lg7g6gLTzQILpylkH41gG5ACInAjj3hcTmFV6QU9UOz
iMD7A1BpwNrJgGMgU346V+gvlXJbxpK0jebF0LQM7INSdwA2XktCXeivDARnDXcAhjRAkkSzeWm0
ULcro02wMrVyNcyfRqRui25bl6DPSxIcwLfyAiZDCFFBLBr8tRvZajf29ED6bW/8JvqNrP0urd+S
5urqHekKty1LVx+vJevNRidS2qmCB/dauDv5YO7mUkJbJauYKyWp2t6qyYwMSNl9aAQsX/gDsG3X
efwUhklxHc0LmBdH+daOemGbFlvts4mDbO7X6xgYVG6ZwCmoBHqkGLSbqtyLbFK7qtbIeyUoIzCn
hyCqLsbRAcfaQ5TluWOOCzpmYkPFUQ8gm2KJNsBaSAasDAKyTBEXfEvcJpOwaI3VaQZdsleSydQo
XkJGk1M/mvauntBbbD1ANNW7fBKsuOvJenDzgBQb3rcl1gMsY6C0MtFFmdQQMkpzFI0BKYGiW4f+
tMtGWUw8m/wjr+VCdJirdtyB3B3yqF6BFNpYzLSJCw/4MKdPdCprjzbItC4bXXc93JW/snkq2GdO
d6ZeTlphTtiZIJ+h7VUCUoRBAqLTtW8y67aYm0/dzH80prQTGGax62y434b5NuNw0LIMs8we1T/7
8VVRP0MChTb7Z9nsugS9Kst9ZV3XYGnrDcFhuBL0cNR+uzk305Hat0hgwrRp5CCXfR3RGjOIeJ5W
UJH2iRV+Zk0TVEgzrCQ4YsEFsYnnp3JecNq6mv3W2ND5gkamiV49cEvKzpJG7lIkSLo9VEnnpmBa
7F5UgkxpRpflRTD7bN+czz4r6NuaCWwyt6/aoqjyasZOL/vHab7OtJ2W+QPaXqZlG87AXl7nupMW
gkVfS79hTr7NcgdauqDPhRR4SI6QvFVTL0VcibPY69A61LQu2CCcMngbko0SQbs9QzXIcoAepXO4
yaQfuQraZZBQOAnSkJ193Yq+jy382ayg5QxXMZkdV/y+TzSrjiTMiqmPbjLHNAVRNunvAmvXpq/z
8kOwCiJ7nCNKZZiVcYvpSGIQKapXSjzSSPGrapdJV3H1ONgPhnHoxi2adZF6PMxgiUnCP8kEhrB7
sxKRiaxVNhiI95/xcy5rLiY4cBK2PMZL0S+7JltAsAUmmvhRlZy0f5p1FcmUn/WMLxLE3P8j1P9j
nEeY6ABlT4oG4xJuwJWxz4LKN4NDgMIXxKSM6jeJPhJLkOXgVwBNhiZuJNCPA7AclxPu/jPII9oY
JRs4FnlnJDMYvvahsdeUp2b4UQrV6vj7HNA6YGtiQDT0JuHJzALTUYaCoXWHRSoj58V/93d/7j68
m4fQFZXBzhmGmGgaYCwAdAJKhb6rUzOhVGl9tOSx82RQNM1SukebKnW8reCaT9i95Hi/sPEwIXF0
/uPoMAkb79F41EDNShWMmI57QHfuy+E/P3z/4B8ozOInfnj/+y9+s6E7ip9onf3fP6OeR72C7veO
u72/337eb93r+6f7p99PW8FWY67LfSoaMNC1wn4CRM65dl53hh6UPfrQnNbxfT92vn5sI8GBetYQ
hjmB7ja6IYBYQucVrw0oj2We5jMm3712Xd/1MWiPOoLRnLstjKDzEu3rYE4CMOp04huN5Hkd1zHa
la+vn67dwy9/8/yh02dPsMRn94Ov4RxZ4kKUXIRKQCJYuj4csGxo8hYMZW1hUNFEwx7AkyBp44YS
l6RM2hiX2uuD674c/D90A3dwtoLb1VdjBe8Ax3a4gShDXkZpCTuHX7/ef/78GdKF/kQH90JLZ8Hv
8V8w7e09Z/vwWTkPnw8jZf98zhQFPvY/95dH/lWrPf8iDTAIRghyponbAP1RML5px2XbZXe7w/Sy
1nZnu3UcwfDPSfXhlihd/mOMe2KMViFPRs2MufB+6v/YYGfCkrt1BabOeumZyyjgVQAU+qtrnws/
Mph05460zNSB7QB/x7Y9CwQYHsbnsp9/M5dHNrmLRUjSqW/rDjah60vxS4q+/Zw+YbSpEzt/Ns+b
u/3dfu8JFvEs6cwPljtA+npQIzmFYUTAkvr+z82rcyMKKmsR/WRK9dP9boWKCuAMG557QHYP0fNu
A099FLnJ2Q2AHw53Qplx1ijyl6EX199t6I3Iwhc175nXmzpE01HHQqae2+9aUhZSClgMW6lri74M
fu+5PlgUKu/jK1Q6W7YHBFf+9e1/ZJbb/qkW5PmiwCzzj5S+9M7LU+uNOA5mp3Nbb3DB+e7/oDgp
GX1DB/oGunlGhd/pIGuWgfW9wD+Y/+1lz/0iW780H9zBZBcR4Gr6f5aWHaPu4esXbBy2ediJimOU
bVb2C37Fjz3+92szYTvhh8u28eWvMtl+ufBVBpdDk+qg7uWTr/r6Nt/9z+nNvoJ9C37iRGA/RF+g
MZfmv0AFKQy6xlHAABTu1OXLEsltvQGihBnGjeLrB0LkD/qM0d84VyxMuve+6FJzdqdBLtYg4EwA
glLGQc7tAK1pI22wYXfoZ1AmmSiYgguepIanZSKw+Ffn0MkgOWNcVO5AeJVEtobDr6S3IQ0p3qPO
QP/gdwud8GvIbm4exksx7M3+zvmx+7HZeR6G//l5/xvTsvPZRnq6v97eu/dPT9f3255+hu5If4tI
R9jO5D4W6FasiQZ0Kdo2uJ1rpGNeoNSUOmohQy6pnNMSqhiKBpKkegp6a7NYS7wLmyITBNmVJYHK
osF0RHVUk/glsQOpnhcdjAkTSLkpXhC9CwzrizEbyVVaNIrgCrdqzsQdXQeWF0zG3PkFGR2rGRYw
TgzSL71G9zXxVAjRKSL0wldBkptQRoiEDlqk2sCOxLlaOMayFjBDSgOUuen06uTERUQXoHo0P5Je
wuCxLfypeIbaEHAxs/qQQVzR3Fze7Od3PFY1Q+8NfiJbis853WozCPQbswXpJziopGqjTwvNk94x
tJdapkTaL+WjBdT7IMI1sfGdjJ+zy010MUeK2uP25xTBQhUgXYPMdFKRrIfICnc1kKysAMUjKDJr
0KwaPRAHfhT8+Zsp1FhDuYnMM5KHp1MY1kRPixlG+uQhXDby+LgYmxRpiiDc5LEvte9N9IjX/WWz
7NA6m8Ajq1z40CUwZIIaBcSc7VtcP8VKAjrea2nYaelDavwNszE23z9j5PZ/ZsUg49dgTZJeY+1D
B5kGFDMuj2jdF4+McOf0PEFiISAwklT3QX+rkptJBnajvJojtw2RKSudEfC/ShK8Q86CG/NFNACj
0QStzGhjPl3AKgJPCRQxmOhUsFmmycnj6KYfw5vGmt+sNvcvj3PNHNLauG6Bdh4Ab84c0ToSxygh
O4Py1CGimmBxAi0tChfUgoz9ZWNrbnJsjHMTrdMWtUxhjAwPgXmnAL03Gu92VrqGtYu6fwn5Z+oy
mEf07IDdGKxd3K4OejC0B0oPMSW12oRWQ5PJ8Ir0/fKYzoI0Z4Xb1aAjNgDfBm95SW4gv0FNa5Oq
d0kmMHP2OuXM8Nf7cVpmfYGZcCm2WadvWuhGNpoN9hZkwpCOL6ZbWRGR87HV5/f18RRy132SBiEZ
gVdyQvWV9J9qd6WSn/+/+eMcMLaI1qI5AwGrmzI6E9B7V7b6CkjWdav8uGxrdTi4UBks3Qw0ORc4
CivLu0EHEewITwBv3dWoG68NyAgum1l1CaRDADQjrMmYM1N1JcReepgxZABsJpvc9ZX+qYXlJp+m
zWVbK/sXFRPQUrEUDPQGuOlrklivi7SBTJm9vVWbyhmHGy0WFeTO7sC4fxxb4TZuMeslqnEtNNSb
bbV0tKkFQIsV94YBpLpBFwh+bL6bfjbneE4DGDDSFrrmFl0UiLT3PxdcSORA+ojanLZ2IGjWWYlH
aIpQIXKPSxZap7iFItDq0cIGKue1Zfi4S9LJ1O+Zil9S7Ls9JND/7f2RTeORPf5MCSHmEkiwJw2+
1tOkLbdZvluEPC9n4CCEvhND3JuliEwzayMYUupdpe8M1YGMe9p6KXkCIklFISNLt1OyMRZoTPU2
lfVFsAdWttrxF/BJdAlJnrFS8QXzfMgA3VbtbVpsL/v+WaaeGybPh5CHvU0Wtn6pNHsBdGD1hNB4
avctAH6plXg9okmkjA+lZeqCAf4fxnFbRopVxTuE2xMpHhnzqPaNg6szSKsBwrb9LH4u9IdWKikq
NcAF0EQSmF3dKOTbKueyYH1SR9kaIDPe+0roFiq4mVpfBg9NSas89UF+cnmS1xfy2yDns2OgFbm0
YJhNe6jtWzLhjSUC77F7PXfMALGn4wmCYih4rbhBzboVVGE1wl2R8rmZoOblyvUceIGi5e5EiopC
3wJv30hNqKEvqGLqpUiyeW2cQPkAqog0KPo1uUCam90spSNaE0OUu4NQddTlJhI1Yq1F62MjnM9I
Gbq0lmGGzncdOlP6kqkbOXCJ5YzN5vKynbV8sb1xbIqb004mTRNkGI85eSEaYKr72HiOqoep25AJ
Rf3Ky9JDlL1r8mbpt+jwWzR07qOu+Xr5Q1YOw5Pv4Pyni9GZljX4DikHxlV7KuTZxd2aJkQkJ7i6
glAbwy0WPP3oDDy9OacoRRlRrWLEmgFBBX9GqbAq/cvDOX8rs3k9ssJdiSJSRZmewUpi5K4C/cf5
3ZavBhmydJvAuB6s3A/UfZweFMuZ+lcj/QyWd3QWX/4MNmtnO+boKzhvBeedPHagqXC02LNmLGfp
9DXgMpEFJm+vkbq/iALAZgDMrEOwUbO5AwWFrCCTLNhbFlK5WWssGzzj34xOKH55nm9jE4zHKxoI
GB6A7yzLkjpKqwgTDKyNW3uTC7AWnVFgSm9QdN5BDsQbvRiCejT7RDuWH++T5z+Vl9+qN7GrbHCY
PWdOtJe3/7Y16GtHfX8Yj0M3mxEgkBEfVtsPaRBRbdmlIrLUtQCBxBaoFFAuxWuMW9dFG+csK7QG
ijZPNfQNp2TbzVfG4imqqMi+dqc7NsXFongmyrRoGE7XejJoGlL13xJdsAk7tsCFIJQ6szFdYKGE
9lCr1DTV3MvbYPUQPjbBRRd0pOWxPsBEnOyM5jrSvTF/i+RtokM94ypo98okSOCvRRkU6JGnQvUc
umncoPqmyOdEYV6g+7Lt1fGeiEycl27ZxIGRlwmB4ErM4wYBfcPLAfRBDvB2V63fbghx24948wzZ
WR+ax27gBDSYaG7Rdlt6kuA8XgvZx+Y5z5DK3EBvF5vUCrrmiNO4GVv6Vbz8jR3c9SGvggY4+Ptp
wLbNUUbFFcOcp9vYdPXk3SxvDfXhso+sLtiRFS5gy6o0MtZABOxERkfG1oTuaCtqUjkDGjNf19Al
D7AOmLLw+9OxjGrWs5ZYpDbs/EaSNw36FO2nIHzqF6oZ5XVK7nLY122fQKdYtNPWzEPoDi0eoBSS
ZZXPdWSzGUZKOUOHkqlije5k3VvRszF9qMVPqabR4rbmFfg4e+1WFclVrQQSlj4COhIZbxDvcTui
tfD+VIgO5QpZ+m1XNViajEFw7V2zwfj6DbTNg7dO53I5UHtsu5mYyJ1WAD0qs+FDqErwOls5UwEJ
RscGrg7op+axDPKomGkzRJ1jRDZdYm9ZdNrYn33stROUsEQcLyu77MQcF7rMaM7leIE5aQQ/nWSD
8mSizYA7vTFtL2+Br6OJuy6ooKoDqSRwOCZSH6feGdn60AQEan7jVUnR0ewEbkkNyKG6/VW5Qack
wAfeu+3W1PgxOBG1HDT5ux+5m+41R6bWa+Nf/qK1uT76IP4slUimj4uODwIAWo3/zFbkImRHTUaH
8FA1IjnItQcxJkBXAbFC6Qa4gNMJGEKj1K0C9hQFVWsJDTEgInY+2pdoC4HU1zGnpQV6EufyKM9r
zDakJ4/McrFHbQakJ1uYfcq9SaZhTfsNunNosNPv4v2yJf5wjdIuJR75hRR9Tt/I7q3dBiFqw6Hf
vt+Ui9v5syMSlVy7xeLDGCwCT1cNYN/T+Qi7WE66AB8WPEp+tQ/d7gNSdrYb7ENPAWsMoCa4g+yS
v9jGx2bVU7NBmEnKosFs2GpU0QZqP1+e8bO2ZSzvycC4hdbk0RhqCxamj8HVtroX35Q3yUv7GDvB
g4EcMA0f9JcK18nql+5eRV5KP/+fn8Atel6lRpiFeYeCfkt7r3tX9rpbPt7lh4/X6mBsxucAxf83
ybWp4c7XtsDpzvC+/BRwd0iihiE4YzAF0vYw3eafgLJuDXNr7z5eyg1AjEFBUU98sB/Ixrqf6e/L
w197eJ6sAHd7mBpdTfQYwzdub23H3AzvijtR8EffQ7Ydkt+e5jQTFcHDVk55yOqhqRfLj9OIj3AE
ynBVvqSd0wdeW/ngmEd2HGw/JrixHbk7SOEVSody4tidI/+KI28SFQJWz2DGdMS0MPEvn0GYK6sy
LSaZunR4XGsdTcEAgqDs6PVG03YlubVbGvZoNCpuFvumEr1/1w4UUNroGL+hWTJ/RkoTFOT0HvZB
smQn6LTeFQQK6cPT5QUWmeH28AiFBLWVsb4BSGyWutyrivkhNdEPpQsEd+2zBpovV0a1HVx1aNbR
efW9qIg6xWC+RG4DoGOiTXBve9lu+mn/VDbadriefkiH4vPB+I1bh4+jxG/dGVCZ9lm0q9Yj5tGn
cMNuktYaQwmzm87YtgPewHiaJn7uoIloAhWGo9JhI/vLlbW7PN9rbxx252GYQagXIHlxGjSnWZFB
XJNgEjqQr1nTBkQ5Ttdgaad8Qff/fIsE61vXaaBLHQXBZO3ehdQ4AG3YWkDxcne7TGq0GkR+naOG
AED/GUR9NWvb1oS0CuP+kfGY4v5+eTbIGLIDUo3mGTiTqrRCf1LCDLwAeVh7l6eS/W3cNQgaFLjf
ITUNmPAXNusIJgzetKiwZNR08zajnUQe6saGsCNEMeNfQyViW2eXqkvWuEDYBEoDunVUckkROkV2
yBsnCCy3NH+kY0vT9qBrAldZt4jEC7oGWHmc8xQzjfQibRHwrDjz2gbvRP05gbBwn2sPY/+ZBaEz
pKKi2trdiilL4W6JYquOWuupfyZ6MnSmAfANZPpaAyQfENFSCwqVAHncqRnodiAtIqFo/mb0JW3S
Xa0J7rcr66oeexF3lU7Cup3rCV6Udd2uaEy/azVvtge0hOl0jl4ve9HqnoDLMliWjaZIzmdbC8qA
/VhCGruLXUAt9pOcCV7Ga3MKXD44SIHg+MqMn85pmJQzMGFV55TlTEFKSsGWDSkJ20uD8nooiqtg
DNGIEW+tBoQILXpYlQxJZM1RDVGTkroW8IHHAd4JRwtQQtz6qkMeakPfdE4h2V41dWi7Q1fOnG2m
YNoqmeoXReZb44NSmuAb1jZZP+8KVaG1XdHGSPbojHQi6On2oAzqg19J8ZaiWGn04NdNs8Mc22Cz
6QBstCxB8FqNnACl492jGSDp5vMoqa5GUijjy5X6xRr3CqFQB6ggJRzdGRWdimsTPAiXneMcuIoL
6LFNbtebgdHIcgubIaPCBeqg0CQnHL1ck3y5vJ3IQcky9PLcD4bf/0Va+MQ455oRpBemZIbxfpQe
uxZd8fbPVum8JMvpBHosfX4XDHdt6x0Pl996hW20U8eGC6FAGzm+qHhNkZA2ddcMTTrWrtZsZbBd
ajrSLkCzyptYQjT8M87XFvkj+BrmilzIPRk/C5BHAR51sSyUJ3wNlJRdMu07CRhbA5QI3hKknhXc
1cWLDEKnIn2usz+S/SCwv1LIUgE2h+o68uQoxnNbxUiVpkZXH+Zf/dnglqtHT8i+qOrOMNHj65PU
tRJRbX7tKX1sk3tu6LGiVJM+IPZmD9Hgg9pylkxKNB9StLQMBZFpJfidBHvOWjSPmhQSHGqaVb4U
LTrESKc2gnvfilOdGOHOMT0epRBkiRBdHsJdGMaOadw3EApAJcnv9L8Ar8Eayn5MnIi5D+c0SWfl
04JTk8SyZ6mLY8fPShz/7ErbnxNcEJRqd9lP2PdzbnpskQc149qmJEMPi3UMii812wZQlEizv8jw
wwzwOzpuPWhZ5qKBBFr6sUwg6SnhSUYrafkly2+XR7LifCcmuO0fqFo1qky2Wk6KLRKj1Jx8BjsA
M94E3TxVerlsb9UzQGmIvikTlWI+j6NNMQBkZY0hFXSQNL8Nbpt4Y4MZvJjdy6bWzmAoH3zb4lx9
KMgMGkPYspZSvpu76kBi875fyKYaUpR/VOlB1eMWgNkQh0mbzXcB8j0eKAOv+ixPbjs7zx8F37QS
4E6+idsZZKjGgcT4piBPniBA+yuXq5ssSz+C8SlHATANAncEXYiRJnTR0cUbhB+qCdn3y9+xciUg
BOlYvHbBO4kGs9MtU4XaWE01oHVg0xzrt75zSfqcg4juspkvbD2/UY7t8Gkqg9SB3ELfqXMl8PZ4
8TZwexSzKdDXmzfpMLvt7eLlbvgg7UXK5Wub9Ni2ejrGgQzJbJXMtppujCyBohfZ5drfTOWxl3H3
hbI0+sQGY5vTFjcDo/9rQRs6PVn99vJcri0ZMvRAORGmfsHLFy5tUaLkBztx6NjyxgrTXdldEyGg
dC3/8yUY8l9D3LbRjWGKtR4uOtgfctRvzLlDdjmwHsOo2GrZq0nsrWJPVJs7N2+fW3W46w3yXMFZ
lSK9SWbZjUkuiLircepo9Ny+KYGFmMBrjjjF2Av3Oq5mEL3NLUCV8006iaSo13zneLK5RZUkqZca
FZPdzygjdC6E6kpAk/5mRbGaQDLaJuLUqYOO8lQ0UwLkZF05kVX5QVlQAzi2VBEcx+uT922I/fnR
rapMzGCYk7ZFH/5v3VjuLLCu2T4kE/v5QwtEgoHrjvptjTuOmzFqY6B2sSE0DUkAKpN2I0GQA6QM
l+eP/UV8cAGB9n/njz+FSwgSGZC3gxB6/NqiAJHJbt7lTmc815Fr2en1JCIEOm/Ss6H+IeOKaOPB
rKPn4nQm0wAg0F7CxWbJp+1UT1QBMqSIK5rp5U2qTY5kVr5t/IZykFH8UVMI7UCSWi6Ia/b55vLw
13z0+Fu4VV0MtQZhJ47udkzAQAMohjvWWuTqcZRuL5taW9JjU9ySVkaZ2YkOU+kY7rJBoWHc75Il
d5ZJdS6bEozqq7R+5KtzX03qhG4Ex1CkQ1mjeKKpW9MSlApX7wZHI+Jbc+A1WWkFMBNI2aaP9Wep
BHje6Dwp1GgGFrRUAShwNDeThfL2kHgWyP5bXafxKOreWdudiOoqWNAME1ln7oy05bGXagNu3Iaj
k4E+3OwspyXGfuzeYwVsxsUiOrPWbmGgwgFIxUZSUuOrzSMufE1kI5pqs/ZImj6mbZlkMFrUbq2p
0OkJFcFmXV/Xb5PcaRxUAdoxMpi0wLDvhNJie008TjQaDAEoeK3zAww/jI3BwkaV+ZMyV0YpttB+
B8V78xCHv0nWX6lyv5HBVZakILgGvyDYdy2135XyIDio2OnIByX0tUEuGfhxlsc/jRC2kmjaWMN4
NSd+nBg/0mER1EpWp/LIBLfx1WRKwCmEANubqY8Oia2cZW4ZiRiE17IviK7fQ+F2vVZglTIWyJNs
r0WPYxQBX33fqm5aX5kR5A3lFwmNNJf3/2qoATM2zAJ9jxfd6fwVNclJ2+JQNEGxYOaBXyT9xipV
oHMjQX+JyBTnkr0BurxQh6nINr0Jd4hkHlHAJ7dQKLy7PKrVPY7yFnrZ0Ran8l1daTYRlLAxlbgF
4+LfFX4xtMAYPzb5u2GLyKnXB/Ztjf35UQxtwrTVM3axCJSDCarzKtmRCBw0osziahg5GhXn61C/
lK1sxqjmMN9M0Ujj6pPI7dUUPQ+SIjgYRIPivL6E0gtIQjAoqfPijBxS670LxttW5PZrtwowUf6z
VJzXq0XcpWqMp9Ewx8StwyBFXb+776zxJVTHm34eY1C/6st1Zia6aOVWjX+/y3jNlQGoLlnJYdyI
e1eq3Gn6kNodyWPIyT5k1WeY+Jcd8/wgRK3zuHWU85UunYjcB2gdNZOA2mrgZ8S38jtAkPQKeHEU
m/cWet0Vry5Q7QdYThKQj55tDe4DOCdqF0DiZxUfoCsRSmLYDFA0poUBxd5CTr08DLxGNbzLwz7z
XM4o50yBVvVGMsJoN0VeUl01U06zyJeGrTS9/oUpFECh4WBoYB1i0fxoM7YB6VWoEacg6i3Ba7up
VC9rgNMe3EBUbj07GNiocKsxZaSwFdwoTk3ZaWnpYQM5noncLh3kHp8XEaHqugnoV4J4CDU/Pjwn
sj4UtQqas2iuAftzZ+UzC18uz9h5Cv5rHN9GuMAcNVGwQBoudeQWAq7gY5dbT9LC/iUfAL4zcRXd
hukiPxQTXvVZVY37rgLRHsSqpXiXZrEhOHDXNwm0Qv87ai4tjJTwUsW6jFGrriU7TYQnvu0awbWF
PsjonsS7mvhxj1u+dYgNp1FEH3CWNvqaEQQlYCRAeMHL9aldqi8W8jMsL+50ipNLnqbvTPlgIIVj
IDpILkFLyQidjA/d2AnW4ywrzlnn1kOa9dmYa7hwKW+i7maxAqrG7/bsjuOzjKaZxm8bwYjX/ex7
wNyME0jOD0WDAWvBryz9MVeHXP+8PKzVGIAO3f/OKZfnKGt5USpmAuIHcvOBvHtu3w4LNEREQqyi
wbA/PwoBel4i8V1i/rRkvin7XxKRfVUoKr8aSI/Gw0VykqKluhmYFSANIgB19M1oOxaYCa3Gs4gg
bJ+dVJxPcGG7JEVqoFKGWLPcjSPVyY1p7qdiE0PHpbsCmfvlxTrPSnH2uIhdQ04u6SXYK9As/hJ8
tlTbLu/Ze7grd8kPFCo36U845Lvxb98tsKsBkYueEeQa0JB8unamVmdNUBIoyaMBZ3wLE5Cgi2hb
1/zjyMbXRfzIP3o1VXKkhcHVmgZQoEihrLAdwTp+eQrZ+p+8TE5H8vVsOrKiQkZgNGtYyTPtpzpq
HrK+8jCmwPEJNu+aJ6KuDkUfFJwhPMxtXgie6A2JICkATZGw8XPwls8vfdyDgPN6DDaXh7U6eUfG
uG2sZIY5DQqMjcHomeF9At3tZni/bGR17o6McDs4QAQEkQeMWDj21OGQm36GZIAciELt6mg0NNOh
eQR9dDxZjd0V4TK3OMIrVBzLj2kY6Yw+JUPxmlr17Oghg1qDUoLVpXD6xp2122h6a3rBZ6wO9/sr
+CQMKiBDLFX4iiKBRvXbZFxp2UMgCbbWmhXWMQi1MBNax1/g2yOHJARnuJlCCbRbbvTUJfaNNLm2
LIgcazMKRhTGwmkaKHfwG7gaonYEXgjplYkO5LWFPNyYCJ6S56xo2Fw26B8hQgDV2TOyn3lUoHDL
rCgy5Av6rM50iGmUaJpVa0iGIP6DWgByiY0XpnZ/sO2lAphxnMvDZFot2sDszK7/jBL64iB5VYZE
dZYk6l07zNQ/cpsZCQSGQshflUYh1347Q1/F0+286/bDoE3yJsuNCTeTRq90V8fTXZRsXVss9HQB
HaShWH0GvcoACJH6GPqLtaK6ReDlCtRebNrP/7Y+zSbSAHQG1XcFN33uXKkqRaslCxNZNyF6ZRLr
M6sMUe8viwl8KLTRtwgeaKbwwFchg16PJOgY4tFTttcxBN7CIhLEwNX5IhA9UdDWAToT7i5uDlFf
LwtU7GOUn/CO+9UAlm1O0MCealGlc204KCGgfYRVSM5yTgGoIusZ3a+ANubULu+HTJC+WDUAkjUF
BVuIk/O3fpsMhpRlGAz6BXE47ZLu43J8XTcAKQgQfiAW8I3gJEymkOgRmlhHC/k62bEhM0Av2zjP
C8K10KiEpi+svQE1zNOjvGzUvG4S5DmnNtgosUdUvGhzVzJdzXgKk9GtpX1hM6IigeX10X0bZn9+
FOiGKkTLcJZmjlUXb8NgOXqoCrbNmrsdj407oJQ2s6HzibGB6APNUq42eZJt+LMhOG1ZtOR3DirG
YMQ3LQUPTc6t0dlm2Uj8Q/vaUgInqj8mhmMdn5shuSMT+pT1ItvLgOxcXrvV4UGLB80vOpNH58zm
YIztggFm58GMgAbT3DSx3rMS7cjS78um1t0E5wQ4BVllnG+HksHvV5hMVnioNMcM9lb5P6R9147c
PBPlExFQDreSOs305GB7bgSPg6hIUomSnn6PjMXnbra2Bf8LA74x4OqiisVi8dQ5D6NzT9ODYf5i
Ym/bT8R4dfv9dbNzXrtY2FmMHQzCmoX7+3mMWCkbURTAQ6emjwZmTKqfAtpwXr6z5Pa6qcUTEQP3
fwYULbAYnJsS1DIwaYZUToR/L1Mj1KV5bJN8c93M0jcDN+N/ZpSKvWisjrUYnoH2IgZFTAkmJJcF
KRRlsq5YWb01W8ohb+WgIyM9bPXVN6+4rfK7gt93axqklx3x+XDCxA9AE9C4veC4T8p0bEycxsAz
Zb+6JguF1gVuQcHuZwUlrR/zCp148ZnWa3qdiykETwpI7yCSg1jO+TdjVk9dYSA8RIvrXaPXmDFa
RaKtGVHu+ZnmVogMGEll/i5j7dUt//nlac7BOKsw5THXl+rcEhldf5gITpKRdL9Ekh64HOfXmL0n
P0Tdr0T60kXk1JrikKnhkg8EFdSP9QmFtNZtwJIXJPK7R8mXuPfvdfvL9aBfbBVh9BC6ixhFhIqs
srls1yRlSmASDzJPEk+kOk/fXI/NvAmBhJ6sXelRW3EexOZX0x8jo7OizuMbt16b65xNXaSUk5+i
bMAY+JeiEDh2fFuGgmDr3bdi0+GRs1gbXVlYaBeiXeA5xMmAm7ISnk1tTKL8I801QI+32WVuRG08
2wLZ432QtaGGNWvKZ007r+2nssI2xH3Zmd5E8nVIDFBr4srk3zhrNDULyQVT3GDHBus3IAWOklwa
XtuTISHUDTmaHfp+Hflpt8/eJFYOuYWz1UUVhwvEDAa5wGlbQ03SupxFtEGaX786cm+Tm8oCRLsJ
atCndPxfcSF4nwFhCoSscZq7OFfPk4pXdhCkjHHSFdPjIEJaDbfG5tBlm75tVh5lF2IRCEZ0wAFE
9w24eG5KI06daLN8e9N5twPqimDooHxrAx0R5+6jY/2rHNb89gTEJEZeTPRvAGg6NzglbIhzglSd
SWPXES9o8aQhsc+u7/el2Dgx84eU96S0qxuD2+1sJsa1KGvuABmKuQGd4pVMtlSVgEwQrP9QGwE4
+c+/nxgSvt21fJppXngN0T9MMuVBWxnidiysJzI06ZOXjuaPWDiATFQs39LM6SgAzE4lVm7US8cg
mHT9meHTx9iIq3xMQj2jbD0MLEzZkWMmzpaYmYvn2j0wzS3RkNDwnuKL79fXemnbn5qdj6+TJYBM
UTn01ED9PpAnwbARqfPOqLcj/vQo3AxCN6tKbrMrSg49c1Wpq+14iM2mMouQG78Gvhn6nWEdEv/o
+gfXevDbt67cCgwg2dlBxitXyKV8cOqvklSBc9ddMFThOB4+Uu1DGttimuUvb2wtTPwmSNearGsL
rOTVqYlFyhwYZCOBOscXMb2VGGU2WBbK8kOn++vfczEneI4DjQkIoAPUeP49O9lOLJnnXloNszDN
vnWBefdCDVrDsllpV18Od875AD0FzKhhggwTJefG8mSIe5LCN9PhGnrjKTi75QjBmNLCfJUe/7CS
jG9yKg1gRfQXAuqqSLqtE6IB7OMQp2uIxiXvMYBkzToSoI1TO32+5CKzKwuRFXsb1+a3VrbLmq1H
8p0op931pTbmT6fG8Yk1taPHMjNpOSblgOx+6HQMEIsas+ztE5JXSJkVyTKLqtq4E3TL9cgI3YOT
vvLsiCRNymcNRGiPQ0QiPVv5YQslp4svA+pitM9mAcPzz0LMhqClhlUY8C6aC/6Ao+Fw3felFA0o
EIDg6C94GO44NwEOTAo+pTlb5ambRyOw33UwuhhtqyeRbtPBb1/+3SImIjFyBf4XtGSUWOsFXsy8
CvJCU1pnD13SoE+mTfmd6PU0ipO2Ca7bmz1QPy5uI2AbBzcCmCSVRcTlwyYQn8GlvCFR3B0mRCz9
dd3G4gF0akTJvuBybjRJYaQnvh8MPAuHhGwK24zaTAasH3YTOilV5j8Nrp+Cf+Pnyg9YeIUEecjf
7zh/55P0b3XAZaCeRzHvZyET3/vuzZk2Uge/9ZfBuCspLhLfrttcjE4kJkQgNqmlToSXGknyrEbo
FBKcD2VzlPEahmYxOoH8Q2MVbSmQjp57pcd6PoELHcN/zVErbl0MRBs7Xz5dd2Qx2aD5BYAh1Md1
V9kDHjNr4bA52STVY26SG0HFy+ilm6Tr7mlSR9fNLa6bi6oSPDqA56pwJ61NZFtC0zKcceS3jcP8
ozN579eNLEU9wuE/I0o88AxXdKAH0ZS0B4wviIBkeSSM79etLBY7f8hmgXdwAUpTPlCBYrbKcgdx
b5VPtdQhSs8PqaR7EkN4Obf2Hfdvpf3L9f+nOgvtVhcZEsFnesq+xkwu9ePUx8Wjwy5Lv+mYC6O1
se1pDGq6clfaH5INOwjrrGTl1c2uxAvD6x4pSmz2hJRbq9q507ckvrfGXdskm65+MrRXzwTWa3t9
sZfi5jTHKJ8UU5emV5pInHbGtsTcec6wEplLJY6JNDLPkwJjqNJM1ImemE0zIjJlFZr6Ru/fMrKz
yL4D8WYBCfvrDs0/WM3MaOhhJGIWnUTv5nx321NsWB7F7tZ1TK/KMGutsMk+GEk31w0trdypIaV0
a7hdJQDLYFCbVy/dVL2a1T8zwuKcxovkrEU4MxCpY8SpFRem16OCou1XD28A4rH6Xy72pyZmL09S
vK21hSj/VLzyDYndTasAd8qwS8JWPAp9ZWsvfpwTh5Qg93NfE2mMjzPmN3rdh8TlgfTABrFW5KwZ
UsJ6IJnR9TlWLotvdO+tL+7q5tmlK3XOUj5Eax/vVqDaANu4kqiGbPImJ8YoXVJ4DMN13zgXe5lU
K0fJUqRhdA/bFGcJhHiVkI6pZk+Wi9Tg5Zl1q4GgHRqmevZ2PZ6X+mguuoQgf8ffzgVphtZmbtVJ
9HjSjnx0wtwZGAUmqRaONtgyB3qUzacpwXg11lu/SzYJtpTHk7AAG/LKT5k9UjexB96OmbUXkHkV
zmByR6IjXKK8mlorqNJ+CPIB77EWg8YmVASIH7JUBD4HjD6bQgZ+2+u/YOkiePoDlG3h+KIoXQzp
A6OZR1W3zd3bqt8C+BAkpbbpGMN9KbxucilkT00qe8OOZZbwBG/zfj1s0/azSXdMmtHUfl63s4T1
w3f+u7jK3rAxpJm6UC3Gdx1SkOBXAZdu5Lj1TdJi6hzTvpHbfppTvpOy2mSgBSrMVe3ai60DSjEN
xTo4EnAyAItwnne4FWe+xVBKQKxEbvi22rOjmYX8Nt7PfcUdyAaqnf6SfLnu/MUiK2aVpA2Itm5R
Pl/KmpsJ+cf8CTwA1CpXwucSOwU74N8BZ8rsHEaJz91Dc7Nv8eqDj9nXEIillPZ3Ysrlb+ytZq9Z
HUC3Ts6HT6+yuvtqkNwMtD7HdRiSIDfSHepnSEeDFgSqwuVbnVr5oyhI98l9Mq28NF/e0/Fb0a/T
cXECCcrFA0FacntGWRSh8dS9+0G5MY2ARtphumFb1gfaa7PShbjIZ4pB5SNA/GFuj8Kg3zyZ4AJy
1+ZQl77yqUdKFddaSesRDwZ0cwMGSUbQ+kcey6zoejQtBTGanUBPICvjdWXOIieHJxG96FI9KUPP
QZe/y+8rEz3jvl6BuiysF3I/ytGZgAeMRsoxU5W9yCQUnMLOk1FK8qgeVnLP/D+c5VtQeIPBGyOu
5ixLqV5WJMiSZF/DEWMElHZjVJu+M4IG+PNaX2MNX/g46AnM6CAdrzboT58vWq9ZvOgxA4YmSNBX
H/Xw0DIMCa1F9aJLJ2aUDN5LKcDrgcJ23PkvmOY2Qvbs3hYP8WMatr+rJMjTwNhmAYnEShPxsvMz
rybeDQFBwR0WbDTnHlpm3sZ5Dg/1F/vFurE2ZJN9Wk+f9j36bGDYOXhV0O0BHAnTgxmO+2wHZprr
kbkQMmc/Qdliue2nhjfOi1x9c7y7bK0yvbyuKD4qXzHT0t5OfRiwf5hp0MZBGvSBFaVGoNFN9+ms
NRMvbhGKPeVz0rSgfUYRofTQ3TEo+oF3cdpZXTDdoGJ9IrvxC9QhwnfztV3pSFzWRYpp5WAmpDAL
y4Cr9Vfwwx1SL+q/WIFggT4HUtg+59t/T5BnX085oSmQj32RznkFh7NGNsnwz4/bik9KSoEEj9OW
s0+VkR+cPtszvuLD8jb/uwnmD3qSGwU438WEKaVQVMnWN8FkM3xxIM6ob69H+qIdcM+CYN6YRSWU
QLR7NIox8QvxPf1psvHU7H1vzXs/oyspciHXg6/3rx0lAB3oWoH+m5a4nz+O/V0jv5BuLdIuyt75
q5zYUCItd2ID6vawMSXPGaag2nJT4ZElkft2ujPqp7Q6aP738X84Ls/MKuE2Xz1J6s3Jwgo7jDd0
QoMKwK259qnWllANOsqgLdvBvRja6PyhBjrUzKPr4bBmQwm7kU1xabSwUSfPk7dn4M+y6EpyXc4I
0JmEFrWD9zi12dZBYjKxgGoNBdgiOzvyQbIB9teiCl3tDcotVvpeFy8NWENjHQJoxStZqzwue2Rz
qIBOHejDWa1avSGxRpRNzxD2ndia7lNfbisdNIACLCc+5v9loA3HYlXJYWl18SAKlDmiFNw0yhds
berUmNFDKoyGKD7wzwlqvbiHhUWQPNghv9OeIQW4piKwVKHO77D/mVU+akbMDKuAe7azc7f9ftgm
QVDfDmH3VbyIW/dfgX1Y2lNrSlXnOvk01rqLe3C559Yd5DK9Bvj2zfVAnX+zWnKdWFH5YGq/9MDU
CSt2/bXikTXdeaDpBtFiM2zj8ut1Y4slyak1pSTRiRgmYcAa6FR3Q5Tgk2UP7j1KoCwod7j/GF+T
iEf0+cW8gWRVFkFZpl+jMr6UQj5f2T/KtSdnAhs63sZQ6wunhw8Mx95Ne0wCv/ibX8ah2cYYKOF4
Ibu9XZsHXI5a4IMcgINByalE7cT1nHkaSsGijuq6DjDs75Ln6yv8/4jRv0aUGJUTwM31CN/abR/Z
++6+DMn38iijGCSnct+tVXiLFRhy0H9eKWHagUDeaHQYNHZ6sY13w2vyxL4OU6g7gRb8s97n/OmA
RUczEo1xII/Oj3PA5i1fzPVeWqF4PrbZXq5dcxY/08wGbOHGjC+lOMRkncl0QEqzyiwAMHnIk6Dp
V47xhcJ4zluYowTvA2AqSmHc57lGvDQv0T8agsq719eq/4V6xJnHQYEoAkQWLLznC1W4oN2XXlGC
2kEGOfk94HmJ3tG1A2Bhsc7MKH601GzT2ocZMzkm2bGnezteqawWl+rEE6WymgziiSQvyxAsyZFs
tIAnr9c3zZoT8y84yQekTmr0I+AEFO6BI/tN+zaw+cd1I0s70wEvBaR45glzjDicW5mA6MVkDaxk
iRWA8zqIaQGKyaCq7tGagb3BjqZmw9nb0L3Fa5OIc9Qqef7MulJc5cTsMwzRoT7ts13juy9aDwQR
1CcT09mAEyXKANypvGZ33es5p10zq+S8tMgS3L7h9GQ+N/GxsO8G/ZtZf5jTyoa6/IZoHLiWhmFr
oMzQtjlf3RJ0b06judBAZRrUETpxXzoEnJV0Bc52uY7AKwD7ZGHPomlwUee3nWir0cEsXYX55O6O
g6ZFjKE0D1qLAVK8jKxA9ZYcw2T3DH63sAtUONvASweDzm4eFoBt6285fSbNt+sfacWECmWzO6fy
YwYT3O52tfXV7JyoWRtVWahWPQfUMyZ0HMCyYKiUrrHut7giYfRmAo/6b4+H5W8/4LeQE2jrwP0g
d85LHrH9ddcuk8e5USXsR8JdKQcYFS5mBEEtKtcy+UJNAxNgh0JIAMwDCvfzyBNtm9BUxDCxqV7R
nA/LbbarDv6xODSApYagTqve3R0Pn2TgH7Odf1wb077M9ee/QEnCpUWcSkvxC9weXJHQjNz0wN03
/0wfD732GboNN01jTibnjmJ7YQq/S+Fg92b7t+awdbXXbg2KdskcOJtBhEDaR8OT4J/q7SQba43h
i7IoUZEG5XP+rvdBssn0EG2dIL1Jd3FUBGYSZnf9JtmWL/5qdbiwG87sK5lEFJPRQIQBaJObaatH
xdb6pt+PWyMo3ry7n+7u+8/rIbpwMJw5rCK0ABCqy8yDwfjD1gOphfl7fwuxk4191w1b/TfgjcGK
ycu0jAcPH8AoQLfn3qdypmbaSGobMFlcoMhL9iju+xcAt52jw9E+m3b+hx4CURGHkOPTnq/bXghW
XFhBZaBDawmd3nn5Tz6vTUZHhzgxoqiIi2AS8XOhdfdyAtuJDr3Ylf2/5OipNWX/56B8moiJAbkq
FXlg8e9DVbwayTdvMvZj+/u6awuRAzJ1vFrigIBS8cWqZpzGQuBD+gz6b9r3YewCh79cN7KQ0bx5
C+pg3YdchNojH/ShZa7foS6dUT9Br7XuE0pAbyUql8w4JqoVkIcDR33xmVIPWr5E4oqNRj+42Ln3
76W8h8YF4AQ6REds9KjPAyH1U1IaOYALU9VEhvuOIdqAro2PLX0SF098ODhhCyNP50Yst0i59PDQ
RrynvtkWXQTY2vUPslAR4BnTQCmAAUYoVCv5YqR+qYu+BVYn3ubTV1rLIMN0Sx0xfYsZKTwulGvb
9w/i4rys8nDi4JUEQ0nwSn3XoxMpfZrg7dQECnuCCHA8hmWsxY+D6SLOXYpOGhaTWyBd67vIl6Bo
ErpXkQCtL/BaY+VJE1qSoOOfTo08SEms9zJucBtJtZ7vM27mU9SbKKg0CKzSXScL0Az2KK6OTS27
I54b63uhj0l3y93UenQmByfPNE5box3prWOU2ocxMkD+U685dNiIKaAwmFQMrMnSBQY4clIHIvGd
36XGhu1keeNnSkb7iTVx+UJJk3/hGJi+tfx82Nqw8cS9xLnlVWXQqASr1o1VOM7XHni2nZGPdJ4r
kO0Y6Qmp7lnq9dGkFSBnHmut/466GwhbI9HBZe8g3oJagupIVnU73QKDJeNHn2jmQzb4kB6Qvum3
4Jin7ODadHznXU2BSOn9JGB6C7C/zJ0dTc0pBRcM4+DM60YAISdQ1j8URqV9zcUUP4GwKoXYn2sL
0PGQLHL5KOub3gKFJNrRtLqteM5u8BnNZGP6+fjLEAYrg0nm5WvaGRztM1vTtlXTpL+bVoCsn7h1
hSaQ63Y52m0gxTEs2X5jU9LToKde9qkntbnB8LQF0Z6qMI8WbdBVb514bax1biKo4QfjOhI5BtIw
KXm+q1LUqpQIYASMcgotkJUbpN1NGQjiWx5iWvNXRtb6DMZSQsIQCZ7qUOAjYSg2+1IImrTIe+QF
Darq+JWB3Tko76zX1+S+vwVl3It9n29E1D2Wn3TjoQwzZjGu65t98Vdg2FoHH8ifQdFzz+04ca2q
xGY3860DwsgOcJDrFi7laiz03k9MKEeWKeOBeS1M+PHW7gLjbgw/0Ud2A+PRryLzSRzSYx34h7WD
ec01JR/zqnBZK2E3MVlACsysVYfrrq1ZUHpT7ah3YNOYMyX2V5PeD8bTdQNLpRRKCtQVALr+AWCf
f54W9w9WtSNqR2aQD7d33W8VTdBEFF6FVx9/aoptGfuY+7dKp5+guhunRgR4cfmzTswM8Zs2tzyV
/dqE15Lrp8epUnAVSTzIxMJxKrs3gpLW+WdKQ0TNqYH5B5yUVV7d5syAkkoopPGeG9VO+OCSG/lN
ZazAABYKODTf/h6pxrklv6yQUTLAYpvhI7edKOt4VAMQSEx9ZSusHd7KommsY1wSHN7NuNfrmwZX
7TXS2YX6EIMBFupRjAfYF+PlaT8aPbIZqtG82pY225Y754VO5caK9d314FwzpazbwLQyHwl63zFP
gc47VEWytduo1e7oP8/XIBhOvVIWbtDdpM9nQCBG4aLWgdaNFRXs3dJEVBEnvO7X0mEArRuIJUIR
zQHx6Xk8iIT1XeNjCSUP0yYNOA1Na+/XZmAPB5mtBcVi+J2YUwK90XNrrKBCGY4lXvv7aNR+x33Q
F+/XvVp4JJiZnvGwBWZey7FVeD4I3WsqOWYyu023cff+yy+8If/AkVPjrSkNzJ22l7f+nn+VfrTG
nr8U+Cjy0badRfEuAD1ON3R2YcM2JW0Aji0POBF9YpvrLq5YUe+dI6hinHTEiZrRKvAoRjGfnTV1
3aWvdeKJ2hwpJ0za5CM8sbnt7CR4yvBAqN9NoNLBs3KcvVx3ac2cssfS0RJFU8Ccaf4o3B8zcpJD
bZlmX67b+dOsVSugU7+UoM9E6elkvoWl3/1XDb3GYDqiaYbD8+hu8KAFfpF7b5t+rpi9mITBxgZ3
DVA9+AON8TnHnGT5GimkjjsAl3ucoKWN+e7nznjRR7Rx04iybTuuIxuW9vcMkLTnTgFw84qrPtWp
TOYJEpNVPOSTecu67qWTvITe6H2PR2bir6CmllIlhCAduDgrqquAZlTC0nRnNDiRVgcCyEc778BR
mlbagXviKzTt197SFy3OxEB4Sofmisoc7XSt1YgcRw0bCxd4AD2d9rlM9Q8jjwkNhSXiYldi9GLl
VWChLgDvDSYBoU+Ia4V6ecQnrnIH5ABhRe0D6+7cWOyux8zCLsf8AYYsHXD4zLxs5yFDCkk8q0vL
UMvzcmNPGo2cuhmARHR//Q+W0PsAEykIgCHxcm5p4r6DVy1k5oyhzwoUJ5qexpoQ4CXfFhYKnUEA
wzXwmOMqcG4FuTGhpTkBhY7cv7HuaGQczKi6HbdF5EWQAIpoNIS4AIWSRdUu+n4TepuVnvxSj/Ls
RyiHUOpyu7a0cUb1ATiMJt2nfxtHzV0KTkL/zgvEz/zX0QjyBx55z9dXeSliTv2fv/dJCtAnj9Z5
Df9tB3qZmhmYcn/dwp8lVJLbmXdzlj0xYUJbsfd0eIdSPS8C6+Mj2zrfftg33gOeygPnqT2mH+UT
ewUj6KeTBokV6pv4+/VfsbAjz37E/O8nP8KdEgrv8CPqWajzMdO2urkvyyMbV29ca0uq3EuSQqvw
jApTblB8Q/vEGQL+Wb4d+3fy29tbzy0EyFYy3KJJC9Bs3PXweK4+BuaAu4/eiOYX1ZPA7fyQ0x/X
1+8Pb9DFVzwxoX7FNNUqgh5IyIpIfxBBWu6gxRO4D6+ZG/zQAvrbef1SB5hhqDflTkSSowgIOhxa
zn13m631DBaO5pkQ0gXpxAzjVjVuc5m53OSYp7f0G0OC3QIyj7+ZvdYbW3B7hiKhZppb2/ijZCG7
KLsxnSv6NkvZPCDS76ver6fArWwniVyfenepVtL7xKcdi2pWinspi+Ilncz0piiNku3iWidZIERn
bQwnLl7mJ+gj2PfBFG9Yg9hj7NZOPxopmzjIWIYBFCdNRwPduNR+KXySAbvSGM4ByisCK1zopIqu
f93Zi/OPC/8g6wieOTwmY97xfHfEY57ENR7e0Yewtc0oqzi0moYcZDsbFO24MQxp7eyxk7u6F6ua
unMhdWYfjHCeDjI1aFkiIau5vgA5BOs0rQpt6gV0CjXtybaKgLuvnvOZzWoWEL+0vrL4oftnUpZz
06r4SzMQO8fWAeJVDFtQI5RdF5Um+pj56/U1vgS3zZZmdQ4Iss5PX2oKqgcy1QYsleydxtt6nLV0
0S0Eb+oNsEnuFE5rZGCXcBrFppKL3GkqKp3BJiRhg9zdFpoVkvjoZVti3zpiN8Ubh0Tp2kTcZedE
satsm7T3SFfosAuYf1j7h7q9h/I4scJWHssO6N82iostSkwA8mNnCq4v9UVymK2jnsY7A0gmQdZw
Hs56k425X1rVrILy1skMhLsylPS9IGs6mxflkGJJyYrt0BfaIGGJgZGJUxqZfbrl5J8pd2FmLrtA
bgolbNTr5w4xvR/AOaHDIYI2qZtlSeAl4NKvLOsj17sVWPrS8s3JdZ7OA0ZADVRP1KVONFKFxKhC
8JYEfkvBFC6eYqsLr3+ppfU7NaXEp4lOemKixY6raVlHuQlaSCgEORF31ggHL+9Y8xqeeKWsoYsh
6L4vYYpVt43xYfiPDqjdxJHyH3ibMKGJqL/r8d7ov7D8WR8Atl4pnS9KkPMfoF6QqwGQEkzwgG+X
/SzLG807Qsw79IzHMl17kZ2XTc2nJ76q9+RexFbjJwkLm8n9ndP3vAK1u9NHHI10j9NtbxUrzi1Z
hH+4FUA6QLtgx6VTysseN8fQtn5m5DbnAYlZQIfQ1O6yYm2DL4XNX2vIp+f7IdbFmBkc1MVuxW5S
1uw5js5VFdklKxCuwY4Dss5GWXVuhWQOyZs+RnBW9sFvureO00j08eb6Hljcbidm5sPxpDQ1PVqk
ugUzUAS5bZm1nWAiHex9XRorcKOFr2TjhLVR0WD4GqMF56bAl/d/Q9D1ZbMpYgxFSg1y5HXiPmYt
0SK7HmgAsF/9r9cMMCdrGBpCbQH7jkqAUfHOoWVJGTrpKXk2u9IFiaPXrwThRRkDK/OoLxAIEGzC
yNe5e5MwY1aaPQtL8e50kZYexylo4g/PH4MCysf6Grjz8hkJFtGrBEwbHJ8zIdC5RcF6EJIJjYUp
NK5NDEIVXR90kxuOHdop0t77xrRJDQuaOeRgdnrgusnGbtNdO2HwN5H3aQUsrSM3k+O+akwPPK/Y
FX6+zSARzCs/zEH6ez3cFmLAwTfAODTe4hEC813iJNymvJJ2QXRoiLg70RdQ59448UZ03xJTgPt8
xdpS1YMXPRCGgF8DojNqaVd7Y9IYszm3xGzEpzRFgCcF6Pi6016XG9ntiL1yqCwkWuQhaHahagdv
m9pCthleu4vJYmGBhnia4KHG3bDkvvaOwkpX/FvYvAgAaNAC4PsHQXG+muMgCzFwuIeX1YjHqFez
oMh+Qujnn7+aDWQvOscYvcWFZ/b55Ku5fUXSvIdPQ7uzDfRb6CGRr0YOHFO7d5Hp///MzUF0Yo7p
9aS58xIOyRvzaaD791n/QOO3SvZBuabVtRQk8A6DxXN72sRw/Lm5kot0aDSHQR89KjxoELZBlutR
Y7ynXtDYh4ndsfjfi0QgpoFW0ucED4rNc5uJ0dkDLSQL+zpqcZGEFHk1vkqtXlnKhWg8s6Ok96T0
oZagIylB674Hq6QT2MRC/z0s+Nptdansns8pcAAZAHLg9eTcpzEZ6tpKYcvVHwfrkQyhYfbQWAm7
tg9sCDLpEePbGuCbDKQo/a/rQbP4GXEjB5wPMzxgOVCCtHTczCnH4U+QttqPXHy49tbo99yH3CrA
CN2uGFb2xZytlEoH++GvSSVQaRsPVePgKzogv58m/6U014YgFj/giQnlVKGOOUq7hwki6FHY9ZYk
YtvX6Z2dF196Oq51A+fAu+KSip81nKLhXotVdIX8WdMHt9CgKZU8+LW84Wb3QhJv6/cMRJRfG2+t
srrkUcCJdrKgKueYz/x25D68pc0hFxuRDYHkz6T7GSfvHj0y/qJDcdF85dbKrWM5eP+us69slJQY
BrpYsFyLLCI13kBaerSd7KF22FvDi+0on0eT7kjSg7X7ZTQB5ixW0vnShfnMffN8B+WmMzJIWrMw
Fz+L+KkTMmp9SO099CIs+gPIcHTzS7MGXls6RUCD4gPrZwEIoxYukA+Ehq8Fq1SPqvbFbR5juc2q
lSJs4eTHSP9/Viylas6zuGPEhhXbQoXUoVbZTvresD+MGcH0ej0ZLNRioNiDysM8kQIIvbJrUnes
LF1DKvK9N1LlO4e/jz55qTVwBjLnmNlAwNprYgkrRtVmDkjtdCJbGO1ZxPo3CGtlaDlQaA1oRzdJ
A2etcTYnVGWvYkwRj1lg9gLjunpFwKCMnxg16j/M6fLWCIz6MAI/dX0pF6LjzIiyMewS8pUtOKih
kvvYoo8DVj7INGD5Vk6qNWeU2E+JpzOXz3a8T+AOgZPAK9kax+BCNkX5iemDmclqJuw832CVwDRZ
7qJgwuuYVbz7bONNmxGyJBlf+ziL63ZS6Sr++AZA7EyDKR4/TP0vIV/c5MVuV+5USzGH0S58fPSc
ZhTyuUNeQ5kReyiVWEkDlh98/Y2yr94wBHb7YwKCbpVAa8kvlO4AZeCIB2xMWcJROAVUJmARqMmA
tDF4z5OjPsWRUfwzPALA4BNTas8CeL3cFvlsCuTbYHHZE+OLaU/BxLyVJ4xLoNofU7hCzeJYkNhR
iocmMWI+JDYLx7YuflZxwj49rpOv0mj4S+Masb0ZWZGAIo8Wx2Ka3KMzgj54p+s+PeSdC/Yib0it
9hEIWb3bpBMVfaSZZb9ScSxkUVB4G7o/j+tAWEZZfW4PQ9ONLkNNBQEgY+s0jzYIZQrM9ZmMBrL+
dn33L20YvFzjOXd+3sGj63l8JU7He97AHm1FkDOgO78NKCAd7dFL6crxt+ibM7OGg+MVejbKNyBW
zTpz9m0StQ4yTIrGv8vv6oRjVm7i93nB0j2cX3m2XrpGQz8P0PD5RefyxkYLU6RoanKMDTvxuweK
+2c3sfSXKR0MPTT7ov0mHTPfG1Zp/xZ253/3B9pvmr4zQbPm9N0BQFj7Ky4syQjZ69J79rLczneE
WVJGjugp3dS9k3+xKaShSsdsoozU+u9kMtHv0PVEXy3F58NUORnARou5JGgDQelGBbXGHFwYMgeA
lbNvhnVn+GDsd5648WQYQ0SHm8baDPXKOi58vjObc+I4ubVZ7lT3ltdwqAOzYCqmqBy/z31VuyiC
FhDMtujXiraF+vvMpBIxwyiTwbVmk/VGA7OStQPncA44ju7uud5CyffgJ3foM7ViW/En7r9f3x3L
LoOQCoouyBlqmYHDFrw7RcfxZHTHWdS0z17LAhN8rnh7QDBct7ZUo8Ld/8ypBUaOsQ8e6/iqmQZc
mrFn/v3YHzoREkwYzWTlsfPOtT06k6Xzc6jX9KaWblhn9pXDBvqPmLBP4G4yHTJI3aZfwJ+bgMwu
faPmfrC/cnCdXfd5oSo4M6nkH5miXjXmFTaMJ9r/0qCx1v2+bmLhCD0zoRzUvO+LadCwqhSCqCwH
246+tQEb9st9OUX1/GU31y0uJFUwGIHuwQTLFd7NlXUkEiSakzmBeNW/GT3IF3qBX3+m8c5d/WZL
ptBngBiDZWGmT41Qvy4xTpEAzTiQD1ZFNoRDvBxsZGUwTGv404XKANMbANOirtL9i56G1YIRBWQr
0Ows8YpZHVGbbrLsRy/215dvKQ4xGYC7BHLbjA5Vtr3ea07cFzoPrc4GBrVyrQ7IjsKiGKlu2RSM
jWZA5d3XqqNDvFZGZYaRD6hgD+UKfngpPPX/w9l19ciNM9tfJEA5vFKpc0/2jF8Ee+xRzlm//h4N
8N1tUUITu7uLfTHgalLFYrHq1DkqGqto089crNQv6fzA07Mxgu+UGNTw81OCIWhP1xi58cZXnNv/
QAhhZFGAyy9DKy/zeiNMcYFGKkkmqGuKz2icGjG4Ixn5xdZhAMmBBKoAPFfAMLu01GWYFJFBX2fq
JUSz3woAVCCFDnK0lBvcNA/2uPgYX3P2dvqumhNJZOQQmUPpZmlS56qqKIUc1y//xccuUloitCBI
TM1uiJ3Y+MjzN196izIGJ8maUBDI+hvDGvUiHYo25hsJhmWuM8sWA+ucFRkPivdLTDpS9k7oHYzS
VaZdaJi1/FBp76H/MeWXmsnGsnWR3f4UKiIMzZh2rYqfwnGVqcB5e0EgIhQz+V+RVptStRPTkz9Z
2Uh8DvhT08uG/xBp8VIGiSVKyeiRUD9BkzzJl6USf7Vu2JFyDQJwXuSMdHLr6OK5giMjzfSuIKtc
fmxRa8TUU2GlQzeidxLxl5e6+uzIlRONhyrqTFVrGUvbOD6LeDFf4zeZSZ00Mt9JPCDdwfBYT595
+N4A7TDG6PdOrG+5GQVB64EDC2bBFQsn0N5+FbUITslU58TTwFME7u333NDeuUQrGJFhw9o8QYRb
BIo0YBKhzisfQoZQz6PSHPT0h1403U4M9coOpiJ+7Lyx2t8/rBvxDoO2mD7kEYYUkHAudzLwu1CH
+G5p8uDpJW0ZZzYkY2IyNDKLHGxrZWjWzaS5QOsa9IssTPzOCPiqBOFk4QZVZmddtx9Cbde0NSMS
bJy+WVMDqtNI/zGHOK/6xj/avkfTsYYpPWp2qTa4gVYz3jZbG/fNfj7Db/CqpU6XF3B8qUoQsYka
PJM7v/6jBVxriRMLuLp1wgA2BicHrn2Mo9InrESZqCiqvgSeJzNlvj0CJGIbHZileM3lm+oCLdeD
EBeO4LHmbOfDu4zkeJhCBAD0AaBuXrXhS0Ma/SlHAsC30oVLdFvIP4zhSRPfxKlNidIixymZtLer
+wOM3rfcu5RPynEn6v2Mjq8xRJGIUBpMiaz/nZTPUv09BudmaM1YduuWUSpfJf/fdiH5ooCXEj1f
ymt0aQxiaNTOsMdo52sGMXIPwLrnRrci4MY6hgetghhlbj4vN05a5uDN56BLafrB9CMbS7uT1UPR
ong6y08Jxtf9k746frM5BVF6DmOYQKMCC4bHIgOPOYBmW90aS3RuLhPvRiMrXG4uCwM+GKHnUcSk
U5sgnPJWDmGnTJ9nLuiudAfBt/TyrLPUczZNGSAfAQYBUuj0DVdUKajWohIoXF4weX8ncVaaO6P3
K5QY5aQt15iVNxUFmtDQhaFcMhz1oWkhlmoKjd0oiP+PXXzl1R6dsVPdMK6AVWjBl7o1Rt1uQhgX
fqDBWNbVmdtFAk+Akm/2Yis1DB9kmaJu7zieSjkVYErqL9r4mXAPEIRh2NhyPFAOIJkGOgCzbFSk
FGpIwOYRHKJoUXFq0VvD3HkhcsCBMSxtrubGEvW2jKCZMxk5LPlNQzgJCA3v0nUf98/RKibOX+fG
CHWOorKTecyaAOIuh6QEcVAZEkFB3fAlHUtSD9eSNVWwuYHAJOPuRCAGjf4yUIBj3W+zEXD3IbjI
uVPw+xA0ERHD61hWKK9Dvmq0QwkrGGI3CAbVf6LkcwgF8ZoErGb5ui0IjTacWKSmM4YVl9tySQFQ
UkKkY+I0BUd+lYFExCiIWiaklb+0hNuDHlgE67py8Ntu74kCut0VI4fcONL4CQo/N+3RWqKP9FCg
6VHMP0GTv0TNRtu+UPZdXhFe+wT1MsM1N0LVrLoJKBH0pObRkOWC8YrOAZ7jsWClQ3mFc/DcfpHV
YWdw+TH1VValXcbft7i5scHYWBkVXsiargZrJqEaWknC14SWvd2rug3BtPvnYOOwzcryc5qFqgfo
7pYrAkAlGSvUUoG1/Fn4FzTqSZQwWKJZNiiflJOQ11KgiqDhV4H/62escSdBH5z7K9nw/MVKqG/T
hzFS/AKeUEWo9dVmgiF26VloNMaO3bcDcPpyx0CFgGoASItNXu5Izl+h3dyi0uCzSIq+2Qbojw8p
HICk8D9Do98QIsQ1S6nCyMhUgaiQtNVYxCSQBcPyhAFVfkPPg9xO29KwPZCT7IN+6PdDjSlmP5Sy
nRxi5CMeVVRikj6IrUkve3cKgsiBtfZvxsd8SCoUSB70xvBSO64iSESFw+RrJB1jr7cbnDpt10Kg
EJLpeS3ZcVKIAKpMww+vn/iPyK/9kxEW48/BTzTvMW5F6UNGJ8DKAw4yaD2v+a6eCOofL4ynBy0R
U9Hi9C5zi6LIeszA+H2E/mXVem7lNVp3MqqYA8lrHQuBK/h+8KMCxuIHV5WSZGZ5HnwUoy6EhPO9
NDP1BigS6GFmTh9VkcE46luBBZjBeQoYDVvkztRnLnANpoKMUeoMA9SKWyF9LeTdUJ4K2UYv4b7z
bh2RW2vi0poftSHAq7AGeAcBohQdvIDo0PS5b2bLd2/NULdeHYMXxRhhRpD+COlj7D117WfJ1LXc
SP3BPoiCAqTN5pcHdS9UnhIYUqAi9S8/C8kSU1eSr3EQYXjlyEUuNM+N8kFVH+8vbg3TQLS8NTuv
/iYV75vAT/AewOSq9KfrFJKnT0mNUavOVhSIO8jXmrOb0OTaPcPwxtcz5iogwifIMAH7XBrWy6nh
DLkBQ7EWfsr5z6kDnYzy6HevLSQuVH+0dTwI/FjZDxhniwFzVAFfC/LDKGnu/d+ycUMtfgq1B02l
J5AjxE+Re0FF71GxOAWUu1ID9mb0oUH/wjgnG4kUFo4bSgDelcdgxXLtnuploZz2KcYq1Oc8Qede
L2JTSb1Ly+VfUIDb1WP9XMisR+16SFMEMvAfwzoVh5VUiHvQXKAcmU97j0+Q7OhAEDec3Jx5tRt6
pEBxdIwmtEkPccB5Rx5MTaGJvmnw5Y0Sz5lNrAqQP0u7B14co12EgeucyFyciGRsveYjiJXhrfMh
k0oiOSgPQd8ph5Hnkwc+woWc+TnjgbLlwshKUf8ECR54t2isXuRPdRN0A4S9ua5Dya8983qtICrI
H0A2x3ZVxS8QInpQEhdD7xIRBlbbZU1KgHkSPJtxlHh8TgwOLz+o5itaPRhtaqrjq1LwTiCkb0af
kS5Kng0UgX2dx8RJZwp1RYRgeAgBcG6U8LkRn+U2OnvCy4ByGiexGAg39gYKM+AJ03DOwLNF7w00
LyW54kvQ0megSSqlRjRDbbqCMJx4eWAXE0+i8fcAfvCkhlSx8nz/ZG0dcnA1yMBtopmC+sJyX+RA
A8sbpvrmqZQfEiBnRq29qQJLw34jRGMsfRaDQt8SbwX63umjQVVKuPXYT0SFHN/MUh+4KeSW769n
40PPQluoRUGfG5BouvZVC+h3CfqI0VfxY8DLW34HQKoSrHQ6dPyr3DpeS0AbIpUDScBfD+6qJNwH
/o6XTLDAMH7NendRuJx7bqgq4tJVqRyRT8Chh4MF3nMFhMUB8ASYa2Jpv2zEDHw5BFf0FzBZiLL6
8htyiYEEN8Bgs+Wcry/zP08uIebBfB7JLiC7HSPzXX9MyA0pQJxjkBLn+vv33NxIbdBp0gAFZ3Rm
Id0RWgNgdeLb0DBa/OtnwtIMFfSRPkplPStMgT2A9PJlNFhsIetrZbaAd89MvsKjt7fcOCUZQyFV
YCGXWnvkX7PJijMMJUy2968ZnL7jD56V6HcAb0KLKKrq5MEVEH9iI2oemiyEMGqT/nsoBszcRhNq
zyKfUzq1weB3UxpOV6KxNHIjSBmCy+R9VXXojABQgSoN73VWDW9rMyHbiOsSlyaCPHVl5jnkn0EQ
hwiLJ3PYndFQmpMjbzhOMQu6u+WBN7ZorFbYA1sThLAlTY3ZCjroeo5SeNRZr5XNNSnoCUDiDIhV
ui4ZByqQOgDZmCmKNgKfEy1x2vGSND8zzmUErnV6iU93Y4s6xUMn1yD7gy08XpGT/+UF5OQ71ctN
Wfs9AesQyk4Ote/h5b7hjTXiKQZlehwDYHjoCVLR0MNak2fWh/TLB8+hmOFmlgkfHTQjsv+DLZQZ
ZkoUgIW+L8ObyMH1VZqB9SozwXxPBNkVRZcvFOCvW9KwCOc2fAQIayD6kHMACEynr0UzlqI/lrBV
uyqIc2IDBTAByHzG/q3pmXGobw1RZ66QxkpNBhhq02McnKfCHaQ/om6DUixDd7HLjpAa5MW3PN/r
td3GjAfCOlWFeRnMbbj1MJZD14oyxUh8JKOZ6Sk9hMdrswlVs59lQLXnDGglUfoTsyZMN/f2xiZ1
r0mIZmIqw+YkJ44ROULq7TTpoDQ64wJlLY4KKkXZKFExVNCdBfoNXM5Y1Eja+FNQQM8ld2bIO6H+
cd9J12/kxYbS2HHc5eMMLQGoSkPN7dDU1iT/nGoZj3xziFhNzi1rSEt5UNjgiQXl4uUdNA58V6GM
jod/HtrSWJpxdeJQ6Ysxo1+2PVTD/3WDGv56a5H6eIrSYhJPw8A6JxRuPQA2F5u9rjphkIJxgZWd
bIUXvJnBETe/pZCYLdeHtnwUxBXWhzEPa8w0ooBdPhxzS/TfMo71SF/tJsBAUGzDWM6cZCLpWlrz
erHv2lbgoDJqgqdVAD9XoIqAsJ316BEvtvuesspQZmtofoLEHOnd6noIQiWrEw/WOONXnfpmLzNS
oO+LbFEtoyxQl4IXyE2ZR+hHqO70Ge6SvTPt/koudyjeQvN3R2ITuAkLm+v8a7p+WEbnGDobPKpF
QHcud7LLay0sE40jGY+XEKoPzaXO3yJAdGLgvVPMIff/WmmBMkl9vCQF2W4nwj388WeCLifmJ/KI
ZIlTCL86HUOm3v7+91ul55RBanfFdmq6DHVbMgwXXXQkEZJwIeNeX4VKysb8G26uPG/yp1QLYCNA
SPagpNa3BMDcUmasZcsX8bhCpQaFTngjFUcAcq4DMYSdqnhJJNCesmQ4tjfrHwNU2FDjZpzSfDYw
PKMiIQiPwcBID1hroKJ9o4xSFDcwoQdgeARx2SSzfIxhgp44y4UIVZ15m2ogjmT/jTcY32F7mzAf
DdQKpIpkKhvwBlHtMDKINUT1DDqqqidRfbrvt99hjA4LKkY5UR3RQbtG5za9Gqic2mEV6qvovmNG
7C0BEbUruPE+c+sdEwO56cQ39qhFlZnS8mIBe50jPAvv3btoPsWmB/bxh1N/Ek+axbuaxVjkHGHu
LZLyaLmZ4gCj/dhJP7b8UjGrypqMY9dCB1YjqnYNZh5sgPfi2uJZ5G+bfgJUKXCCCspxNIml4Mdq
rFVYseady/Sq1//2DT2HhZu/nzpNftd1EagBcHWMqilLHTidCD+dExaNO2sd1JECDMhXxjnE5VVC
UmHn8SxEwHqaZbkUGtlYyS0X9T5MoM6h+dbP8HE6dbtPUDoGX9kxIaqTOsUrS6aJaZZKLELPCKeh
h1lDNMenx/SLN0OSIiM89h8/RivdvxpWqjDy0e9X7Mop8ekEKMwhzaBfMC3fcjx6SRyZDFIelE/R
HV39XH411stDlJDxGuAs+FZFolf+qDLi4xpuNW/1jXXqUgYzMTARHo7EqJApsPM36HFWZPBszhV/
BIybaw1Z/bYGMguUejYEE/I0FPJpTgGiU/lVvokmyuFHdS+4wxN0yg4VAY7mGPOE5bOby9QwTgL1
X/wDorflnalH0zD1A5Y5xDlRFatAmyG6VJIpjftCsSLvUrL6n5uL1b4JUECogHosZbOOva4tOCw2
TUFby9tZS0o3OypPmHw6jQ7mkB/73eBG9r/GNmCXbw1TsVWty6bseBiOjUvDk1F4kZWYlMrufjjd
CgS3Zqhoim+JPoEIM7z4gWkd9I/+3jewmaveWqBCGqd5nujJsIBKZEnEQ+HIDw0h/qn2LZXo5LXe
Ze6jtFceWOdi43qS0M7kZTBhoJBBA+PFoQiUqRo5UtavAno1JWib9wNr/mb2AOrowwougxkqgQkc
KuBIUWooSTUhzsl2huYJ2CTRvmYhUTe+E4oWGILlUZUECoUK2LxXaVKbQYQzMl4N7ZEPGGNM30Oa
i2WgAgmtcEwqg4p81sJYHq5OKBXMcaaBeRws3fR3xlUiuhtZnlOSxgmPsd0c00fZ9O3BbMzp7aF3
lYuKl0ZG0of6ilhz9Gz5cplc8EvtReJbr4l535VWO039xHmPbnLmQA8brs+SAFj5S9wfY9WWvH97
HGAC33CWYOXxLz2q0vmYpaz6LDCL6MQnT7LE+Pvn40TvsoqeDjTZwfYBGMpyCVzH+2Ha54HZSF9C
9dw3hz5wQIAThAxDK9+fF3JjiNor3/BwLnxQh4uYRem9Q6j9lBObSe0hzqeXXtB3LiRBXn49fAJ8
eZ1IeYsFWerbQDS7OGG05/KzsACsMH0XzKaHzkz3AYkuymPyZOxTCxmAy73kNqtptjojgLpD/xEo
zpngCV2I5eZKaQYmp6wPTEH8akKrBbz/vgNubOrCwLwZNw6YNpGgjiEMKNp18pwg3RdApLJwCxs+
gq4bfE+ZK4iY0Fpaib1U8JRmtlKeE68mmbibB/r1BB0V6/6CNk7UrSlarFYYjFwSBpgapgc5d9v6
0OmMjHZrNaiGfGucAdlOX9pJHsh920j4KPKnDEbU7OjV0MtBSzVmuPzW57+1RN2YmahOwBfBUg4V
pyhDF5s5fLh6e8DDbk1QHmZkOs/nBcYMINUmkrAmou1ZhV377og5dMTN6c/9D7R+0lEWKZfzDWCc
kgEWK86ZicGJbJZmdvRPJVIt+VPRTRYYel24pkxS/tdwE64IGSbbQ8adC7RMzb+GOZj8O0ivlZEI
qcVZo3t/oRueiEo1/B2oRoBL6OZh0/ddLNcKWBZRoYtfZdWOKgbe4LuZRsUq2IDqOaas58mA+Tfc
HF+JUzGOMKiB2VnlBSzBRD9o1/QJCk0muEa+VAt6RGZD4lN2+ZLsnlwAewPtfEp+9cT/fX+96xcD
5uVufwzlrXqV1gqExwJzNCMo8xmBJWM82ZpOshn8bmzPyQhUv3PLM0WiYoaHcd9vhLKFecqTwVLn
6Y2HvUikv7pM/EIhZfSU1yzI5boLTa2TcuBoVlGpJxgabYmkpL5UjmgnL+ALeWp2wm5yXztTdiBB
aMtWczFc49Du0JxhTNdsLneeTsIradZgo+5dXe8NEHsYAWbbrEiCYqylgnubxeyxEYHQLQbeGfMt
IGSiBxfbUBJDdWpDU2mAaXkJ01eG02wE04WB+QfceHDlo54XNjDQfNYIcgZJ9uHRt/V98Hu68FfF
9c00sG1jL+wZlrfO5+3SVmcnLMWyg+XazhPSvctfrTtdITAHnPOZ+1me6hD3OiuDZ20odUg6sc0C
UFmEZhE7dfrQFF/3l7V2i3mUFa3p72L2Kt0LA0iT1ZUP1GkkNjvDay66PNX7JgeQthwCFnxs/RZC
Q2DuCaBnjAgEvNHy+yWY9IvbDgWRQDJ7G2h/CG83Vv9rIrrVpHZFRicib/ELSga++YdHl4eRwcyx
exkC8QMwDYD4DcVYWaY+o6wPHJTj8AO6EMFmjnby1X/oCbNIsP5yS0PUSks5ShIxhCHwd5+Ayp0I
kPLFMdyn5g/xU3R0gyll/o2Jurc4KqbFaTYptQqbAK++8AfelD9a7Odf/RqaAOiS9HfGeJFsbee3
chPkQ3D0aIqLThMh6ihgHkopFSJHdgapBOMBEEg+sqD9RTwWUHfTg3BNGhiqA2JtRSPKj50acRNU
1KOTZEX71O5tw8bNge4IJHSiL/9FO3e6ORLNGj5bMLQwHGjjEp3hev/8AOrDhoaaSp6GH5ASyeF2
0OwTTvpXc3r/ozvjYbD843DEdIINDHdOsmP8IgNPaPKHSzOZpUeAy2D8os0zfPODqK+ON9AwGVGI
4sJoqzU44yonRKqMEeX7sWIdewEV1ET0KnVksaux0zqZWq9tIfEaDlchqAH3dfrioRVrp+h/3Te1
5VZg1AQNDZ6i4Kmlbqu4VIDAlGFKz1vjMc744bFP6uM0xtUu7+rQFMf+t1SPwzEOh8/7tjcPLo85
VPD9QpibHnPpfWngKh3bqSA2eVpm1yxq9PnGXx1TvD5Rb8AoC+CXyyDoR2BvytQI8CoFQlAcch+t
AV1y+KPRRrMDckcDV/N/WNRN3KXCXiS1YVA0iAxh+RCBp7ZhIZHX1yP6y9/cCJA6Rr+NKgJ1aVQZ
eokJKy97mAAXKx9bVotqI2OEDUwGfzOgzpXX5b5pTckVHY/6ufpzuGLso3Q7B8WZbue7GrgBrMm2
e2vEYUst1hnbto0ql4qojouDLj/pajUIoY5+b7yLWjI8Z45hBrjCanAymZxZWsbfSTWns+8M4Bs+
skjSN0M7gBD/s083E/goLCR5gP3W9B61vVrhHTSL0+Rub+8nMNtbgvl832fWpV/c1Lc2qW8aDmjF
BPLcr8hJtEc/6YDp+Zz8hjD554DFW4E92N6P4swq/a5HzWZMGVJVcJjIGo4hFdIKMW8LsAbHZh7+
0DyTD/dltxt8V9HxQuEeuhZa0g3JVB49Lvf+qtfRdGmaSteLZhCaUIJpURv2g2ADWG8P3dPEmnvc
eNguDc0x8CaVbUDm72UTDBUn6U/lTO/pQd5L5wqPIVt20BRvd/dXtnF1LizSPhQ1NZISHhb50ZR/
5rvBiq7j2X/qdmiBnQcTmayZPQI59Crg+jwUjJ3d8Kelfcqfskjw+FCF/WDPXY1nH83Z8i2y4pP+
Mvr2tNNikpnli3hBLfn+0tfRaWlZXO61kDT90AhBDFpD9N3iH0FWOA0Lqbi+tJZGqLBeeWEf1T2W
NwmYg8QISC0WT7UB6dyGf/MFyKtByLnuDfP+2tYNv+Vh0ag30YB1xaANwWd1uxMf7dCAM8O/o0GA
khKvvTUcxCPaNJb0ct/w5qbOZTqIrmNekX7sFX0d85OMTfUSn4iRW+Vv3r8G1M1rA1zAwH/Ab9Bh
Vyz9jutmG6WhdrteMf7Gk3BtuLHYIcd3/sOC/jFGn4/OkGLUz2AskP5CA2fCLezLrEMwD6osL//F
imgcvhaABRs1OhB3cSdPtjrwoGqdnaWSU4mHWrCn4lPk3u8vbDOm3SyMcv8gmoxR8GDTCMXMqpLo
rHQjCOmNnLNzSWSRJGw6xo056iCkPHhxtBzcZLz0GHgPZYdhJAbtA8sE5fOBEQUT2FzxqfTfqN4A
YE00nxEvtw8W6DswGIOOE0aOl1FDmUD43itYh2KcOQGEiOdcJg1uf2nnJXslfNE4H8xrRPKdUrnK
CRgniNgw6lTfnfOVw9z8ivnj3twTRiYVo9bjVwzVnpeIGAygmLW1+FcwXNNWQW/DUgNwi7DSrU2n
ubFL3cFBBWnWoobdMXoWVVOMd1MRWmrIiCLrpjaOOMxA5x5TPiDwona5ntpIyTzY4SAqSGSsQ1Cr
necBCelhPjmYR1Z4weJq6RCwKqKzm9B7C6yQBlHIWTCCBmGWUhRCFTCHG/njReJKzLyyeJ3X3w8E
wJiclVFi4QG+pJ/IoH1vI0wTlSaWYzfeZOdNshfSzlHL6gzEEsgRa5JykpWmipuNQWTdP/zzd1qs
cbaP1j3GbQDXh8DX0n+qNmukUuJLs+ghQ5cMowbiiO4CnvjAliMuxex8K9j3ba6O59ImzZHYch04
gtBRBZufZbTaTx6UaVkC9fT7ZlYuOpvBiuYeEQD6MpWrpVqXoLsu4roLDZfvh89SUHboeO/QjXHu
m9r8jEAjA1QGOimkptRxCCGNJk+YvDFzSEbPbAtyJ1t+plpC2Fgxj/ndtrTS7i0GFWPX+axrY86N
6K94a55aqj5AkMwvYb5uB81OU2ghyGGPB7gM+aKQG01wa13x5h9RxfZ/a0p08vTqN2MPVncX9lsH
NTmoaGdZqO89uglFIbr8UI1R0H8JogdViXpQ3Q6O4ZW/hFE8RJ7ktnF8agMM7IHNiYH53frYkKpV
gO6DTBwmu5Z+nOnVqFeGVppgTzv39fBU+NMT5/Pv5WR83F/olvvemPoOWTfrnDkmIJekw1RTtFY+
Zuk16lDBVyuZJY6yikDzlmIAcJ62mtUpKbcSx0aX/BqmMMlmS2Xx0cvK5/3VfCditO8YANHPPC5A
N9ApR4p5TVROxAI87PtSBiYQhZQ/bbxLEolk9XvQqEfVfx2LvTc8l8KfyCjMMjlzhZMiJ89ceTSV
yS7w+iqcXtrf/3HrrwrGC4DdMQSLmhJGIZdftR4UX867sDCF0hKFibSAi4/iZ2Q8/Qc7uFygdYx8
EsRpSzuD0UkdRAUKaFd6RAGreQS8cSId5IylXr65IixpLiBhFIQGTAVcUXl9mBTmiKSkmZ40+X30
rkP66/6C1o4jYsfQavlWLsEc1nJBxoDcRPfARtn0iWqWXKOanoeK2X0rW4vBSQC3OaZDwXJPuWfd
ckpdBaBl7YohOYLLkzvnlahaIqT0MCldM4jU1wdvJtUGt8uMDAHZNfWV8D5shskDMWGleaCza12l
1Uw1ZxWrtvYOlz7KCwAsrUegUAmT4mSeARq0Xer9ERNGvj0H4+WBwzI05EcgcPwm8Fp+Gy0OulFN
uwLEMZZUEA/zjHJwFEQFLfm93P69/422V/OPtfnPb6KVIHihlMSwFvaKPfH+SU1YmOP5FK4W9P+c
ciuxNSnRSxWIjMLsuV3dOoHijrzJDakbqhCWQdqG0bX7i9rwBFFCt3KeABfQWaDigj4EkdENEriz
AZYwJge6sxb44+4bWVfV8GqFuvQ3uxpKazTthzf0+QieJuh6KKml5oOp6RymdyPUl6MfY6S+dPkb
ysBW7D2Cluhz5IvjEEObSLJKkTUKvi56UT+GeqXVPWhsvZmd0DAeuQkRt7F9iLDHuI1Io//I2vzY
QY7FmDg76c+QjmVElI0tB/ABT23cQwoK4NSzTRxQc49y9NxTX38Bo6Vvim1Xm3GdsJKpOWpQ7iRD
BwziYzMsESnF0mPzQghDzNtW0EaXQdHANXCgiX8oNf9TUdtrXMYaA4TzPZZDm0QOroCkEIP26HYu
TQLUlum91lRmdhJ/zt3G0P78iCywk9vI/p3KRsnGbnevPVHI478fvtfBYiBg2hIPHKQvdPIo61yg
iH1bmfVI6or4FxTJYdZSbP/cmdKblBDwXV7Sl11MOIfh5LPfUEsH0x4G4Wd0Gnop1G77SPs5KYc2
knhGqRGYD30fmz/y93wfOywhwy0nBrUfiIxwHkB+SReFBskDkWCDfeaea3PaQTfHBW3xfrIBitxF
jOuCaY0KfUGi+ZNqYGmlrR78A4aJrokVQuTl+iEfM9ZLav1UxSzb7eIoJ9KMpBSEDosbH8E8hiFy
AsBfYmluxO7lzqdt9dVuNnK+mW+iuipEOKotbPWH1v6NRpfbvpfvmGqDgwxXVhq2FQkXS6MuekFu
waMwL615x8j/L+3Yke6A4WeZFMR/btzq9TFlncn1c2K5ndSbJoNAYS/ksKk/prvAAommNZrBySAO
gAGl1aAMPrgfgc07mfvGOBSb2wuhJfAb4i2DgaHl9vbQ1K7HCraFT+NP/MvxzqLZQKscvKnTId8z
qwAbIU9Bx+//7VGeqoQtHxfz55TPeHJfoWcN1FPzXgIhOqF6ijJtYyZn3cwYV9zGzb2wS7ls048G
ZHthtzULR4/I7yfF5Xm2u26vD2IoGA2axz8o/0kEsQgEo0OEO4hu+zc9S1YAbfjUnMXgu1/h/ldw
aI8jk9hhI/nB+v6xS/kQqmNSJEc99Evf41+oMvjEO1W/K1swBztLyOsjqxO3aRA9aQHSyOgEfrd1
bs6l0khKJs6O03PTCVQrxyZjcUdKmxH7xgblLN0EMpMsxHWBPg2QYLV9FfajeX1694BGB8KAaBdx
fw5f/6pk/EAbjviOGxxDS74YL6+6ef+obKQFKI9BchpkWgAN0lTGfaiEeiSKOCn5SzE+JZk7sk7H
xisDgDFkewZmW2Y9o+VhnBQ9Lr1Ygca9PFgDJvRFMFp5Z79jXYWbhr7JHPAKxjODOg1cHgl5nMkV
QGLmeAh3ExE/ZKI8qpBtQm/GKk88cCPTQ8szNnHz6gAZKF66EmTJYXu5xEAu27IeAT8fnE7fFQ8+
0g5bvXIuJvXvf6/NNd5Ymv/8xkHBWQTylgGWZnJiE7BpAg3Z/2ACEl6oKeqY+KDPQNgmnd8n+F5l
9xqAi8uTdmW411mZy+ZKZk4qQIuQTNC5RJVhSKMb4Xk+d1KzJ7EE2MYcs939xazborjVUVHCaRZE
TFWJ1IbFOhgbPE3F1fc5WGAHJrGr2T5R9/opSMhkN4eAXHqS77yztmfJMW+dLrw7RCBBUJ0BF9Ty
axljUAylBo/U9PZhVPVd2xhO2MuML7a9yH/sSPNdfOMV6SRA7m+AnfEAAppOMsHtyJmCixj51LuG
PSkk4AD5ze1ghisZUH2yOpaOzLe4NJ3UoGOIUT0MziMnlZa/os3CQIhzOI56rn/pTz4eXafQBrX1
p+ZUu+CXNBHpZ2X7L/wOnLafIUQuGRux6VN4ccz6pJj2oXGwsS+nkLTCL0infT88al6JQTpbhxTL
fa9i2aFC+JiW+pgHsOOhsxegGQwPe22jFKP7IwPau3XFz3XZ/y2JCi0zE2qktzA1ctVZFTwHbVIr
L3NTFLq3Sv1MqsIpBEbytoYvzKfmxip1argmk6augtVp5hGLMW36dxRICZ4OCC5o8h4cbWgrNKBt
08W9WNv3t3fjFsYIuQGWqnl8A5Q5S0eqkPNnUebBkTTAfbwGEt///gOiLQSiBwEkzoJBQ9AwgqLj
3QQhkEwIyAglUu0DlHjhZN1fyNY+ohIFzq75YphJ0ZcrKUQfcMM2rM0UnIZOcZX3nqOc+T+N3dlQ
tIFqGMviRtq9sEh9OU0cW6MG0RaQzAkQsOJD/2DUBEDJelexyIa2vtPt6qi0sBPjtshnWyHwOrFm
9qjr3d/AjQC6WA2VAIpdPTWpDwuFsVfAEMXVkE9lbdnsTlTcWhihonRaDGpbGcA88q76GFitDXXa
BGCz59HV/txfz1amgDlKkDNBCW/2CypGTmmd8FUegaTlE18FU6MpwUU0kMpVz9MHw9hGpomsTgcG
EYwmokw3J4cQKjC+ktSm6BpXQB6OHnBtBaa0f0GN02VOy226w405yvVKqZB6Jc1A19xJVg2ZGUFn
far5e68+1Y0JyuNiT84mKGvVYNG0+kfZnbFrTqURwdWt1iCNLT3OT5KC5KfwS3lh7CdrgZQ3guK4
VKcM1lszn0tLl9+dw5veA/TFnvM/lRn8vW9w49m1+H6UY3JDyw9lgQ3tjYcwsbmMiBJ00z2SSQwc
wpYlsGiBhBV9emj5ziu/SSCkYUC05/PaHNNjBUEFDyXQP3loNawJ1DXUEpPKt5aoiChyYjlxIiyp
54gj/UF1Ffv6cOULUuwG4rsJOUAeriWe3bIayhtd3qVtykGnqtLExoDt/LEjAjFM7xq7nf3VYhyC
kXf+H2nftSs3rGz5RQKUw6ti5945vQj2ti1ROVDx62fJg7nuZmuaOOf60RvoUpHFYrHCWmuGeqkm
Y6h1GslA6q5atOIVh/hMN8JReGw5Qni7xtgj7fKYNCX0sXCLDdIyxK/UoEgElScP03MtuMO+LTPa
6vJcZLmCKFiliJTWi0KzD7i1CLkqNBl547bZfMZ++WEd5Zf4adonSBKkP9OJE9qt5bCuPoBRFuDm
bWMN+AAzxLxa81GXpwUSovzWJrcA9OPwrarfc3tCEVfRGrTnvXU8XLbbceC/xvtvEZgD2eRzB8q7
ZRGOyXZ61ANpbwYj0CHEX/m2t0EK5fc2umZ9CTgRxDcwLB4H49my39DU6913DmvO6GJD2OHWOm86
cZrwLbNF7V5/VEsO8d7frA7rbNEgA744pEIALsbYcNqQeiZi0zo90hIIYYLc7k4xYpgoRlZU3WAG
eTM/iAHv7KwlfsFW808ws9WFADzldoRgYCrMWxFvXdGZcVzrxceTijvOs5z7e4oy2yqAPSRtcsij
kmwPqFw0oS1L4DewOHu2/NAdQWwPoilMQLs0sWfo0TUkpw33KtkttWrUqTXVV+Lv+zZyO+y6GOy/
lWRLriDBShIwaLTOV7Rra/s3bhCc2tlB0OuKdgdCZU7AxtNwCUkuLpKyBIx3pEPDLtkUlduoqPv4
uYZ5QbvK/xg8ccttcW9BmXDK1EBfrdHFUoClKbpj8zOiD5w1XIuoL9eQuRu1sUYjngQZwExwut/h
S7YXvhJbPyn/RVn0areYu7GlSqtSCYtHOwdo5bl0ynqOBd62PTIWwdyBma7S6P+umA+mSUfeFW4e
oKWHwiLSbetjkmwjv6tP9xfxbzbndqOAGIqpPMAIsYjbWp2lVDegmvWs74y98m4he9zaDz1yMYBd
9SvnHZ7TyZDaFTeiK33+F+kmrO2/D2B2caiTlBQEuyiB9bE+gOQmVoKRB/W66pRRAkTSGhwsyt/V
vzB/UKMawoxcICAzRRtPF9viDukvJn2zkqqBVCpmLQFTxJh8bI2Z2JlQRA9QF3OSXzHIPE/kQXAz
LwuGbeTe37r1qOlCILNyXWImYWxBoIYAw54G+/1TttvnaVNuBo73WDeTC1nsCaiRymtCyCo9MfR0
YBKltuiMtrqlqNjbup3H9kP48F09RR5F8So9KKAZ43zFyiaCLQ3IOqgDgKb1b7btYhPTtAmzWgYo
qY7itY2yq9trY+vcX9blDmO2EbPOJrqIlgZVg02WqUY608RSUSKqG1fQgyb9AFnh3GO4szvHBWcT
11RCcxQK8ibYlW46fepM1ecmRiOanonzs07r1wlbyivYrjyk0T2IUgKKl6oBbqxr5w/SjnrGgwb3
Z+SGo5u1uRvpdiu+yfSDZp45HsAQPvMguFfugEup7KWaz2AnbDsFhcbyV5Vp73Ije2ZbfNzfrxUp
aJX6t4JMTNIBM7MsMzQoDgRcCaq8o7qKt5i+uS9mxSyAMI+M9cLYgJIis4R1EkpJ0cdYQmQy/bo3
QJubgomrKMpzjSG8p1Ct6xeScZGyVi5uNM4hyEPXBlo32EZt2sdhZ4JLHlBy28j0OuuhQXibHOv0
C3R6afp4X8+Vp8uVOOYaUiOob6gQ10w45aKXCpWX1A3yi64EM70vbMX6AYwAwCAdlomOI8arRKpV
dflSvpzrbQ/c3yzjtfesRJBXEhh1jCzTqpiOUKeSbKlInTZ5UvNj2Y6cg7y2bpeqMDF5POBOSBMI
0sXHdsAIclR5c72Xyhxwtf9FmvtKK8bmK72ZxlJE+bWbhfqcx+nodUIdPVaz9SgWVObotnLEcMCW
Tm/A4C036LX7mPJOrSYN4nrrsci3DfnFLRCsLR8yy3CBmDxE3xmzfH2djvkkzyhklw8E0xXdZkjd
fHruC07AsxZnLaWQ/5HErN0YxhLgECBpCsIg/zP7dP9zRlHG8LQn9Tl6qAI1QtbvvqGveY9LocwK
AonOWC4WuMJkk8M9iQ9G76qdO8VPcc95Hq4dqn+ykGC83i2zAwhRXEIWHZ/JsDN5dfK1Bz/8+hLi
oAkW/EBMFSAqjDmUUvj1+VyajujlxyEYF34avJZw8Q94wFguHjA8jM01M7yUK18rNkXxiIQw5JJo
oR58T8LMFQVOhWVdyP9clezDbCgzq8oHXJV4bgZphSA8K3eKySM5XDMIDPku7eFoDr9hdQwtEJZG
KnQxxD9lthnyp7lM7b4BGQbu5Z/3rW/V5i+lMV5QBqEdTQmkYahD/zKTMd3qFmjK0CkbzkAVUxRv
hHU+UCnSHKCIlwcDtOxbwBa1nihkxBmzvt3GSa67Q0NNj6bVr/ufuFYpRbO8aS2Ahhj3Yyl5SKkU
U65PMKpU9nr63uHx3cWymySWP9TfsoH5SmDtgovSkcT+SBVM0g01Ml7d52w+ZHGzFSR1h6rRWROB
jWXxODBX1/DyAxnrG5sShDcWPlA/jn4CGMJok+GFplIn3KjP+bbYxTjYQcfz9WvH+VIu86wYYkOu
wwQ1gTJ9p+ox5yV11izx8vcX+RdBdakmaqqqcBcyTpWCnkHau0a8S5KHsLetnFM1XTtel9KWv19I
K6peSGTMCgE142tqlrz5m8ZDxly78y9lMNaud+Y81BVWTMj8JH1RkL9JXXniXSQr6QcMGwAVE+Nl
wCBkX86gwczHPIMqs/wGwGGnqbcNxo1LZBS1QG93KtoJal7SY023S6HMbrWWUpuhBisc+tcsfdEy
vJaPOu9Vsuri4drB9qqjywt85tfbpKKXhUxgRnUaFwdvds9tQAwPu+VVx9AzkfMbbPWJV7ZcMw4g
nRgoiGFsDl1e11KJ0fW5bGJFhyr1SI0KXNu/zYXOqamsWfylGOYkm7kZimkN+4hpMJcuzrTdz0CJ
AZeHKKa2qnAu5LXaonUpkDnCQqO3g/jXICfqjGB+UTEohsfEIVcSdyhFA2ho8Rm8frZV95zIg7em
jMHIMWbUFRFrGoqPpPtMu6AZOVPBa7HbpXqMsQiyUc5iCmMhY/bUm+D1MwH7bjQvTdx76CTibN9a
7vRqOZnzjQYBaoYZ5CnPrrrLfONDAV3rc+vPzrRFfdFvJ/f+7bQsEpMTwMQjkD0xh4hZUraBDYUx
jbQhJOqZ8HtKhp9FpnJErO0T2uSXCT88028Q3hWSqXSw0A6l5g9DesqMF1Hkeay1jbqUsRyMC+er
IMhu+wIyDNkZ9/VOehIc4unbIbHnx27b78DqF4yf0i8e6t+qcib6RsBWg2YrtmDRm1lkpjniD21u
/bBPiV22lZ2HIS/Rsabh5UYxplHOkphaAo62GLRPJoBi+r2EKlBhq5vwgIF4V3TFPdrJOCu7ph/e
r+glU5HJRHrxemGHKOzzAcSJ6Lcw30mYb6RSP5qxxrGRta4V2OE/OYznkrTSrJsMcuKcvLb1K9iH
t/qUua08AYz8fZwBvN53zy0ZvGho7QpErOaUvd4/DGsJicuPYLyZauQSGcRlMyfl3IWxQ9TWSzL1
IOjRDt1fnjaobgnx98Xy1ng5oxfG26eyNqrgagYjkWIjI29XEiZy9e19KTzllq+4kKKQkkZApMDF
lzkm1BhfFeIrCmYJf2TpPsQY0n15q/f5xY4yBiuWelrHxiJP9eIFUsAprHeRF6usStFUGaaJXied
bW4BdrWYT0sWpFAO4hhokTt0R0X6uK/LetRwIYbZomnGwGm+iFGP84fR2cpPJNuFE9nRd31LH6sn
PbKl37yn1FoefGHWxHgRulVREl2cwsWekchoMTeFNSTlW6MCH3fX/DF015DP/UKR5479j6nc3Nd1
1dFcyGRcaURbxZgqyJRGP03+jBo4Iad3KznRmAd9t/wUe/mgTxYI7Bg6xTQgo14ZUwMlUBx6zTw2
xbGLj416ptWbMj9iFv6+WmuGcimLUauThXnqSshSsxhUVV4VumpZ2cLAOWY8nZZjeLllkkpKPV4c
WZd55WjadfmLgIg1KaitF4qDGN77X2nGYiPMQ9TVTbSsYnUuo99G/0rmxLZEzgKu2cUypIBJZAVg
m+xN1xSZOAgG+jM1wCqZ2UkfdjN4sUO6l3nATmsO8VIUs1ejmo0lxofgEJNtWP4Qja0W/b6/aDwR
zDYVwJyukQpCQC6NjoxSVvVdI9NzX8iqzf1bMrZMYLVqmofSYnOkU71ELBpXajXJJmgFPUtWyBsK
WLU99M8jg2qABo4thui0MjFLvURao/w2J0nkzProNsO0F7PCnlrlHUDRnET3qo6AW0GmB93zNwGC
pcZS1AxonM3Lxk2Xi4Q6U+xm6vN/sZZ4sekKepyWGavrcxWVUgM2EaNxrGLYZqmTTKVjAS6n+o9x
szEEjyQNAKIQEVvo1r0WRJUhA21HQtHQfsiFJynZSMLTfV1uuZMZGYt1XjiJUa8GsxYho9GewFkp
NAD6OHaZ2xdglySe1P+hqt+Ye9F8bPq9Vjy05Axyjy7/UGJOr8HKIOuirwldEeGBNJz5FqkVNWEe
UujrRieEPbb1XP5QnSdy6A90Ez91fi7Y4WbB8NbtXfza8sD5bh3L9QcsFnaxGEUooISW4gPG0A9H
v4rd2PrsrVMVGxxb5erKXDhNLZKMaBClRG6dbEQN413qr9j/nR6+Ez95LyWXbCOg9xaHziYvVQCc
8vtbz1OWcW2mWY5GDWZicJi6CCbVCEOKuUeiLyV5+99JYg5MZpQTLUAm5wBuow/3dbabsqd2eg5J
zdFpORHX1/jVBrJtYSqgSNSkgaRGPjTqF015z+LlkcEKwKy1qmPM2lwGvK8tpFUr8N2oGRzLeNbC
M5rLx8yvFX8u9tPoQjklisGQyuOg+gv3w8iFp8GhUIB2hC5E5vETR21bgSqAOhZV3CbfRiMw+5Mg
oZYtD15mAvQjdSJL3+TVPuqPQrwHsfmk7XXlNGgf+vCI9g9bnsBXGQVp6CZl7wEhfRD36ewPpWvM
TiMpNih0EjPcd+FkE3P0+lZzaCE47fjWxxUGHn7IXZDlumPkk12l+6k5G1T0gZdpoaYYISjkYaGt
2KgMMFQJMB2YiQC63PVyw82ip2oG4noBD4jWtNI6poB6E71aazhBxe2NBYyWC1GMsy0HdaaZvIgi
B6K7bQwoKRAwg/gBePIVJ5uzKgxjQkhs4t8NW0E0D12WKxCWAed9zGdfFHSbSh/CcCi7U1JR//4J
vL0aodyFPMaxde0EzB8J8lLhTUT3uCK/RK3uz513Xw5PL8arSQB5qFp90UsLQRia+6b8XWqBMsdB
ZZhbc+aVnlcEKgseydJ0gfPBNpIIcmyGsm52jtR4YlRtyfw10aNQ1Gcief/5LCcGF2SMsiDDgiTV
38zBxfWQFwbwmCKrc2QtdKbqdUJdJ9b9oeBYx21EeC2HMcVKUgBNC+gyPFPPY3rMpBfSc1zyiqO8
UoW5apVZsQiy3J1DQxV00YOj88hJV5VAkISSNtwVym/XR1eeFT0qYiyWGnfvtJjdvoqfioQTM6zq
cSFlsY+LLeklU9CJCCkAtbIVtJyVvEcoTw/G4ydCbMko+XdOnf+uak+Z0J838KD7OULYEUZVK5UI
BwSlN/DAUW07mCo8L6csxFkrNoFm5mioUUtoInbaOe5lF4Mz7v3zv9I1DdP9tx9/x78v9qNp0ppq
AHfALOt8JPoBRJTOUAIsalLcihSHnGZ2EQ/BYIoAkDK8GizRYyy5cV/Y2iAG4fBMU14tYtki5vK8
+ijmFilQq6eWgNXNu1ezfK6nUxTtgbneR0cp9fru8f4irDjbK3HLPlysQRKKfZHIi02SIeiJZQvk
PZODMOWUPHj7yZzhrrfMtrKWM5wmD11T7/Pi5b4mPAnMtVHWkWWOIiQM6kdYBDLlkW6tVG2u7YXx
EjrJZnSfY60yTXwxkwSM7/Ng2p01PYy94Fmp6Y+ktGn7ZEW8tCBXOOM84mhGr+4Q4kCIL3nY2DEO
eXfO54dW342JBRiEfSHInBB11RiBVIOrH/BcyDVdW0cL7NFIFWLwpsFjhYVH1AQ1dscYgdn2Q38S
6e/7e7hmjQq4oTVAjqHxgM1smaPaVqMFeZ3V/8mb8mUkedBJhSsq3AWVVw7apSxmQQeKYeM6JZh9
O6D7sYnQqFL9MI7h86v81HyXnC6SlW4BjBBeqMa4ZjNUs0QqIK7/Fk/kzXhOT9Pv2gIVCcgGFM/V
tm/aI7cj+LYkfSWVTXJVhpxFbQapeJ16wx/0rGpHdYtx+tiueLA8nM1j+SdNqSrFYoSsqSFukdTO
XCAT9WTy0MLW7p+LldSWjb1wWbGWoEM9gZxcQbEjU/fxAN6sqd/et0WeGMYRd1LcKDldxGiiYw67
xKhs8n1fxkr95np/GPc7mZMxdYsQAYhTZtB8JC/FQXKLffmhPgPGmHDc8Oqdd7l4zIkGjITYp8sm
tcVb9AM01V8UgD+CR4LeQb+W8Lvayy/oOrIes7f7uvLWk/HP8JtZQxpIVpTvwXyTldauxdf7Mrjq
MS66n1JJAEdDj54cBX04X5JN92SnFS4w2K3H8mPejQ+pq1W2HJi85zbHoWiMQ8GtrcdjDdkZOpNy
WzqrDmYldUy4Rt6naBeBwYmRVureOuCMZW3BnvyLCnN9EsIpJ1ZFJQy5VQRv+3Oe7dLEyxQXc7cu
SZ6n+liEm64L6skV6lOSBpzlvs0wLB+A7kk0T6KTmn3RgAY5srJCxazI0Nhpj/anSnMmIHG3NsBp
EkzeoWQwh15eeRzJxrKa13HStWjm5JRmZBLUeICLp+/Ra0ObHNAdm3TYkvQoWOe8PDT1R6kEjfFm
gaFMJrZQeor4W5J+6HijaLY4po/WApgQiZ5CPTIczTrczH3qGNULsiRAf19ys1aV2C0wxmjzNcai
Q+k5Ap6oWm0UOUZP77ZXMYmD9EV7aOfUq8wvE7iAAlWdcfIleZMAPzDfavWuFAqvHraFEITJVi9m
m6Kzygz0KWj653Q8hspZiwrwSEduXvyKwKaWAz8NUUWOhpT5IUvOheyiIIJOnwrzt8U5ybfJ5IsU
8WrxlqPtMtwkxsa03srqUaHICIDbfHrMwCAhpa7ZbIz62aR+nqJO2h80fZdEj3p5EIAcY7xbitfM
h7TZlwroi9KtUT7laVC0P8LhBbPFhfVs9JtSt40pSJVzgfMj9kBmId8tSALpeZh9MFB5BFjI+YfY
fpYGceYxtBEUpfoxNh1Vei2SZ6H8oUyta2EqFAEL1SMsF5CVanXXCq5FvuVSc9ToU5xOeXIWKiBa
NhHK12iQNX2Yn5OUr2ENoFB/pn9o7STWQQzPSGP17auZ/hzA6hDXh75eFmQPpNzCGp209yPVa8V2
K3T1gUZToMnnTBlssTQDM/0AsIWfEy+3Wt59fxs6AWQI7VIYGxF1IFUzjjbXorDR4o7CBzjS1tg2
PgVeAbGzQ4v5N1t8UI7Ga+PBwp4xFjNxAreV4W0k4wFLC0wO9E6i0+LaNdSZVnaNDPHJIXNlZ3DA
j3xuADhmvz/rh8gtdt/Uad9bj9eTuzIYdC2ZOZh6OaHcgEttcYNt6Mm72p7fo9rOEbo6T4ZnHMFT
epg28dZwKzcJhNEWXZA0cxzEin+4WgBm/eO+ReEehK+OvGAAQDRq6QGc8YAB6NfCxg3nGofU/rB+
3Rd8GwVdq89cc32VmpNoUKTlIzfOvyrZa6vK7hSefsv3M/7vSj/mphPTfKgNraegP8tPqqPsYx80
PRi87QOQdu7bDQiKnPuqrZTzr3Vjbrg8BqQzNbGm+Vttx9vCr1VMUiP/6P6gx1MWaM7AOUY8LZmo
OVMa4AMvZmxYO0ULwhHsABuOVotB/v9XEjM910clBq6rnjaQkejRT1HbzGKxrRLQxgw/UHFyrWz8
QQfZBppwagPM3Zkk4K2T/jFNeS/MvxBX9z6FyZxbViZXVo9PQTD4aMUgtiu2IOY5he7PNBjd+Qm3
GvgDC7v1TbsHWSwF+9NOS+zn+2tyY8SWooKdESClC4KoznZ7DkI8ZaIcIoyawJKKKZ96ocwxjtye
2Zv9haC/eJeovsKFs0y4VjZnlQ4AfSTegIOlF3YleIrs39fmNk5ipDBnUu6VORvRA+U0xDbRUY/4
zC6ToNiEz+VWcQpQA6F4xcPV5OnGnNAC7cBGVCeDI5SPNHmpNH+QOCdy+Ykre2EUYw4kMpZCK3ZQ
TEhEEeXdOn+XBUVPvLGcyqPRJdkfoUtGTh5zzToATGyAFVAHECH70EsToOb0czagHBiIQJkS0e7c
7GXlg7NtPDnMQ29WZQDSo7nSsRDXueir0YNoJ38KlhMdzOfiqdprx3SrOa3Buz2X2/FmXQGyAkoU
sOmBNeTaJUTGbA0WSYEOusWp2xqi/Y6WYE8J2m3iIUrjgVnevgOXjbwQyGxkF9UdaToI1I8gqkdm
OLAc7dH4GoC8Gu/MEzcdcZMYYAQyjlXQpmIwYgisNUBGlE4PGAW7QaTmFw6Xe/m2cH8t7W9y6+LJ
3hVZ2U8ipI2udDaD/hvUvS2g7ZzlfTYH+rlFYBQ79Aesadrw7q3Vg4i3gAGQgWVkc/n7hfRJKstC
nvPBIbkUiKCvWrJYms4zmlVzVdBzhokVAPWzRQSdmkZlYVkRbHUgJRZBQiwc6l31M3wwvAbpkFP+
EPl04PiAddtBlylKF0uox5LnYLihi3QTclFY+lYfJTfzQzf7Kb9gkMepz91PzrFcjt3N4biQt/z9
Yjk1Qc5oHJdAaJTteUOpDc5shwQtWmkHIFXg9cdZ2dv+g8V8LiQux/VCotGFmZ4L0ND8ikCsgjy1
X/hCD0Ap0L4Ayfs8AeVE2CbAN/kD7PivaicceBjXN1HC8g2YzwIQnYWVNhmX0GRVa5bK4oyygyr9
MXnsAetKXghgXACGH4Y8ovDldNSd3AStppo4iWg+FR2gWLvKQr8LSvlNZieTihR0bKNn6AcIIDZR
lTjgv7BlPQREf30eqmGbmootDc2zqfVI9QmE98C4DfOZ9WAcSJ8CK1aUl9tN3+pfC3N0qfvxc7V5
qgBgZ37n/jy4yU7Zgc9Qd0dncp//4w6Y60+wmMBNEdSxyTSsGDAka/FL6B5NAm6VdzAccSxwdfMX
gK8ly4HHHLP5Sa/VJGnhv2bUuoq5Oo2jGHCO1ar7QL+/ZP5l32Knh8bCwPN08cgASEGzW37qTr62
BwL39Ent6EXbAfybOMRv/PuCeXIX3S8OVxI2qUIo5IKUbqtW8wFVaicqJy/mYdysr+I/DRk/3CeT
NtMIkkzrnZA3lXj3NVlOCOuY0OWClhc0KyBoZaJno63iaIhqmGSkBS2SHuGDNT4NRQBi7FPOa/dY
0+ZSGuMGc72a4zaDtMl67yJ/Ydm+rw5PAOP1dINoo7QI0M1nVfpF+83931+M9ma5FthgvCPRqGMw
J1iSJ0XR+2ZweuNnq4EmPGiJn7aeFfFuqFVN/kkymYNajgDdNFJIIorYg7QqRsY5TY559CsKUz+S
FacuMuoWvfU+EDT7YmL9TezRJauZ5SnMWo7F36JWwXGgQRxUELitEcUyKztFGBvoC3xP+gcYAJZL
0VTUAojwhCYlJESoyHnFrh0xQLFhkAdYu+igYdyHShTVjOt2cKIQE97GoVJyNNB6Zev+hzuKIABN
78ANkkygW7PNnjXBIKAko7kqrc2dagBnRsQDcVS+QN2zjXg8trdt9lfiAKp/7TlGw6zLSUaPUwZE
TuN3NUpuhBRg+1QB4L5B125c+jnaTkGKfF/Pm/VkBDMHHU0U7SRHEFwkwApX9G1EGt+Qw6c+ijmH
8NZWFlnofFqqoOjeZvu3s64dAZcMWWabRzZekiCYm+1Cy9xJh4FWo7f8f9Mqp1TKNuj4dWeTN8R0
k2ZnvoEJDepuoEU24BsEIwlfGkMY9rleCG4ylzhOYiW5gxDNQTSa064icnPOxyagpjnwCg6LT7ty
GX8/RANms6ToGMlkPLgUZznwUvEhop44IXX7Djnnb4H6qYY8KyIAAHdjkZBVH3ksoKt7DiAIFDvQ
YQw0nmtjkyfLyge9xhqQLzNFGvqXBf4djeOqll+5URD6IYwHPD3c4rWURBgVoayahUtX23V6uYk7
vBWmn/ft9zYhgXUEbx+INgHXZ4hsyG5kFZHMBFTBcg9E2TE03woDdBQarZCn7DL5NVQUP6F56ITm
8HOsyo+2NR5rNbQcKVdeQ6oqD5xPWg4rqzl6mUVpmWpEJYfxUQuDoyQ3gFxJ29wLlfCJGAjuQZcp
DOBVDMmj2uWeNuZexGPpui3aLauxXNsYdpQgn91apDJ7RUBzelo9NPoYkEb9mU2pndOnWaKuFMW/
zRTwsdZrDwyAvvqkCZhWh0betloKMmLZ1nnMgzehBD4J+4LCGiAVQXfMeJjJaOuaTiAkJWOyS/vH
XJmCTFPsEBnIsuj9MOUh36zZ96XE5ehdhGFVb2XTBMgHp0rm2lZASdyK2SfRqKMJJcd/rln5pSzG
yiWBzqM8QFYKxmhrILZRvVXDfxpeMEu4BAUXCjWaELeSBSET/GOS1DaJAsHahSCr50HlLZEKa7uX
+jAGVGa0i8u4ApYPlVHY9qzMNshXmEaujKEbMIsBqYvjk9dFqkiPYnoDeOFM8JQMFUl7HdqJYQ1J
idOk8nay8P7VrVOot7aWn1Nh5pTv//bW3WiKoT2Mry381H8z9BeLmoWdjuc3/JMakHfVmWzwuR7K
o2Jnzl7wJifcWofRRT+emx8rd7bDF1DbqNtxR17Cj/qXytnjZQ9vPgeN6phrktEfxLY8A4RKm2IJ
TllRUcUxzBOJuLzEq8YKXAVLxgALOIIZx1QW+awBGRsu+VF9kvxyF3m9hQel7GtB5KduNdgg8bnv
DW9CY9jusqn6QnEK8HnmgJSVSPSypQgwdAz1PeRTP+RuCq+puWCUHJwkotpT25YGD1RkTVlwlEE4
KLtu2W2bKsddjw4NJ5/OqeLTAmjBvHTYmqcxEXGagH5D5Z4dCwC141AQbUhBGPhDmE9R/EqsV930
7y/hqiYYbMKWSQh9WQ86G+OU4TrFATHJc9f1b0kDbt5h9u6LWY3PwIppLIw4MjAiGE9NrTCMxBGd
m5l11GJPT/dDgSJ50HQPouaVkqeADFw/SP3LfcGr+l3IZfx1PEpdPMRgjwODpW9h4k6pn8qch4W5
dg9dascYYhKROcoHrGJsqGDjVIzfi9CNRdTCkavC8EnVSW5dFByS33W5IJYANwd4GVn3pg1FrbQU
2s0kR9rU3PeYn51m4RwC2ryQBF/X/9xfzzVXAg/y/ySqzGMipDnplUKEKykjgGKdrI6XRrxtoVxO
9YUIxlTAYq7WegQRJjIcFeZzQy+OHqLhvdIxs7GRAd8OBov7aq3dE8g5g1ZXXXDM2IUMtUpr50SD
mfSlZ2qfQ1EC8GNwlZ6eCIA3qJofxGHa/q+ksoup4n5P+x5SzfE8V+eke5Djt0Z4aNUNEtG1yrGW
tbNwoSQ78AMK2S4VFIgbkucy28eKCqQmjj9Zs8hLGcx5KwG3pEcyZKgpsgcgi1JjWxYyoBK6E/Vm
HjUmTyXm4E25mU61CHFG/CMrErsYvabj7NJt5l6VMTGJexxmj5EhNg+hpBGtWwQSTjdlGUG7UB99
gq5H/yZzavlWKRXPY2mmJ2BvNYAyaSLhnBciIAGGNBoOcZ1le4qmYB6A+4ruuM6R5gTyliaCnfc6
cjMLi1QU7+sFhDEEGjWwoM2exxeydhoxJAWmUwzdgjLnbwfLRSjTACipVPoYRjPU2kEwa/khyrV9
NgLqL2msYOrlwUUMdxyROLTBiDo79w/JmprgyUM3JJJAOqp812o2BhKGeYbHbGg+m+pDaW4kbm1m
xWr1SxmMy1H6ai6sGDIoSQDNOXsqLe0BHLpG2HiUCAeZGnbco9FTAmOPYjlp3ttiIdlAjtxMBaAK
FBntQl+GwCsdr0QBV1/GnCfTANVbWyJX1ESepbwNHc7QLmqD+2u84tVh3KauYrQGEL1s6U3vMwxu
y3hVys2ftHmJm9f//PcVCRAyAFlBDMB6Hr1c5rkN/D64RgB4DHJTybsvYdVOMbaFxlh8vgbYy2sz
ieY6pFqEx0Wp7y26GVvPLJ3M+FTRDQhcr3FAyoWTL1zLDyDf9E/mYlaXZyPWdKm3AE6qPFuSjaY1
W7LVTxSFT/NkJ2/twQLH4H09104DpqxAIYAZP6zm8vcLkZmOZme1XJ5rwiHTAwGPNi5/z8plqF/K
WGzyQkYjiSAWp4tatSuJyBG5c34MyasIrjfZ7ngh6G3ZGf4VLUkoikoIDJHauJYHMGxDakc8Tzqn
d8XXkdi9rbo9qPhEnxzMs+hOtrCnwDji5e5XV3Mh81mAv/FCZIymbadoAaZE/kDaqfGuGr9Mbiv3
8vXM4wv9Of9kMEYCJgS1KyI8jMTAsMkm8uTP8ND5VhDb+lPkSpwM0bpKOjw28lZL8vx6MfNaJXE8
QyVTwq3wPeTHiYdlh6LDmk54TwPZGC8HnOlrIRR4uVNKhMTJBFK/iriffoI4oH9TzbzadFUof2Vt
YW1Dkggno0joLsml3EuAVLsJSzHeRklDP9UxFH/USRluRCma/UTQ0H6IB50SlH0E4s5I7naiPveg
VzCK+TOd0K2rR2MG8xhVEeAmtQlkgSnpjpRksJFWB6d728nHdjKEc1Oj7mqL5jQHtVRHP+REyo56
3lWPYdWOBzUh9CETmg5ZqbiyiJ3m1uiTDjgEkSj/NOe0Szy0TIeyLeOafQFrO8Gt0JOTZjQa2rY1
ksxOpZg6WC1iozXtuZzaN6qDdR0LNzzhSom2klZLHhpp49nuOlPdgL0QqCzKXDcHoijLl6HLuDct
zZXrrgCIBSjF0cZbDj4I5BtfLAYLgzXoOtmgVDBs9TAnkSPOsfIaZbO5G3SQeqBDulCIh8GVqUJj
r6ge5ApNxtFgjYldoacWtFhYRH/I0XGuNbPwOUoo02/6DvigHXoTLT/RexLks6V/5DTOdyghCC8J
rrivGRTr57YaVE+QYqUDlLUK7m1Cjen/kPZlO3LjSpRfJEAbRelVS+5VWXvZ9SLYZVu7qH37+jny
zLSVTCEJ++Lioh8aXZGkgsFgxDkndFdLA73zABdR3rUJY9eGYDCOadYq38AgUH/qLJIfeprGwM4q
Ed6UvpqlrpSz9D1LDLCTAoulP3KfDIdYk7K3WOm6PcsVsMb7MbvDf94CkmzmTpNS7c6XRuUn8vZw
bw5qfKdGpHQrNmF0Sen77N0qVeOxzwMLyjBtpWH0kW6m/cbPgiDdtkWo7plaN4+ARJUbwOksgAg1
bTxIfd5/0C6UPSpVY+aYEgu2PQSLKluPSPoA+bP6PvXLGOQAa05zrCF4DpIsf2L5ZDA3LsJi37Ky
/BroRgi4mlL13/Qulio7VcaJHNQwbb7ECZU2MRB0B7+VtZe8LTR/r/dJtGsTdXpUei0H3nskjuRL
9JHQ0t+DLEDkbadDA9DDJFRfgbgOmieOHidjt03renhMi27EgIfU8k89kbKd4Uvtzo8KSbHpULLv
edyGLxr2JbTLsJKeA4XUuZvTLn1hsT48q0GjfFiFFTtBasmNHRdx/pJrXfmNpKg82moOpIwdJmH5
zjD++dG3wO6280LTtq2kZ0ezHwJvarthk7K6f1FLTB61A6liv4auHzxlUtQX1Ygw2ys1LYbRxiob
Cg9MiPBZS/z4lEUkxNghvF9f1FGVNsxvtdCW2azlEvpD/6ZVQb/306yy7Lw3jGMPmYT7QGtwgJlM
BpwiSAuEWdEd+z6Rv45MwxyKpNTx04npZ+7YMXqfVSh82Qq8bF/6kYTQYVTJuI2gI33QKyl5GOOp
hXyjHpb7EvjSTU4a1NXJFELRuiHDCTNwkx+AG/SvBSio+8xMrdTx0SwAvD708mAsQ7eoWPUtMP3w
HtGwdaUqG7/TTC03k65JeELmQwhUZhEzexrH4Bh1EV531mj4W2BHsucB4Xojx7U6g7v0YM+sotyY
mpnc6QWLnyR/DHdGqBEch6TAQTLCxgu0fABvYOo2bDKSrwDGS7Y+hq2XjQnd9TLtBtsISOdW1QiJ
fUlR63JDWy3Y6CM1z51e9l4U57rHuoT02wKyOpaDya4ECqGaUlt2zzCC0FXROg9Rt6gwxocUUP60
O13LvZZGjebQgCaeoSQpSJYaSql5PUgTQhipRmeq9amAqEKd/AqNHNNQBlY2byWzfG/UquIr1f1m
14Vpshn1tP6qBVKzKwmFGKvUNl5FqwJMYmx6mEvTu6608q9eT0yb0oQ9Ek2mp6ABF4Ca5rRX4Iiv
bSZhct3tVGs19Z4LYxipq+GdxScHRK79scZNmlleWYJZktpj6ZoQr7htZ+3GJpgUh2cWMCUIYpeX
aa/GeFsmyFw1/6BKP6EkaqaCMrjIxJz/LzI6mYwAuA4w0ZrPVhfZbeXKormqIhvzv1/YYEnVgZqK
zNRkv8rES9h5KJ5u79T6F/mzU1eJqdniMsIyCoSKkryb7MNHi74SlXdXn0OLL8J9+UhRw8AgsJO3
B6K9xt3fF2KM5RfnUkIo/veWr2Oryswrw9SpyZtivt3eK9Hn4PLAOFG1Li2whqY+xO17ZT0n/uNt
E4Jt+v0kW3xxy88xnbyCCVX/EqYlvOpvRSvwMMA4F7T4CMopOP6XLjXKbTLKYP86mXKIBk8C1Ur2
RY+4tfx8aYT7GJ2W9lRuYMR4zL6V98H9tJMcw203fQcAcfFN3t3etdVX49Ig92WSlJjBzGkGAFXB
3fYw7R66Iyb/PWjbV8uVT6JHzlqyDpGimSAwq5jxzXLZxIRIq0EcGzPgPfoHU3psyV1gnidDEMmu
iRHzS27xLuCqFRqk7ao+wbuA2MVJ21Rfmv0ZkqYmRivFD1B2dEBp7r80B8O2tsWv3MEV8aorNsYe
QVpFsM3zG+Tq3bX4LVxYDSNpTDTTj51Oe5qijQw4iEK/qlDpBLQYS5cw7Gjc6N3mtt21QwFEugXR
KHSHrh6zVYsZDoqBeplUb8shs9OqEuzy6vN8YYEL5kGLIciWBgtWO34Uyg/IHUAP0bcNDR2v6BO6
SQ96I5oLt1pfgb63SiwgIojC11fquNZqJf79aVVIDNkEhYediSFxTnCOvt/eQ6Ex7kyWNY1bTJNG
Lc5EbS3ak27T4vCbZBOFuyF69/UfcflLYHR2Tt5hlivkziWrYhT/MxgNIfuyq35kB5SVHf1TdkHU
2OavAnPzGq7N4bFBIEuHPh8X3HS5LANfmsElj9VJc9P998gJ7hqbZnbkqA/+pt6jCWHeB2dRt2rN
gYA/+88yt7tWNYWBP7tolW6KfforOMmf1VssJD7/1n2/tURuR3MrifwqhCGIl0HZ4G0zbSM7m1Xp
bONHdkeewu947t2DqWHcV6+m4JysVinmXhIKjjqa3rw4TY1HnaoX+KB37Kk5mw96Ae5+iTTLATXF
iT/Yw3jEo9pys/d/+bYLy1wcJFbIrHB2peaLSewz0mJla7gatdmniUmRG8wydetj9D3edjlopwLr
q468sM5FvkjSpByJc+yUIPzYwe6sUDt9613g7bfRRkSKWbteALDAHBxkTDPO4vKSjuowBaIdH5n5
91Fk98amKbZ9feeLWktrGc3SEBf3urEarS5AG0aqXtrqixbsW5HE6FrwXpqYf8Iio4lLuGs0h9aJ
7ocMwAVF+4eUBm129JM0zcK4Ou5IMAtVO3XGKVr9scc4dMuziKBEPGfB/KlbNDN4nVSlzmpZ6dAy
kCbz1JvpoYkSV2GRo8WiAVNr336ZWnCfpMQzNMzDObWQtzoYDpVp68bjlGyZ5QqcegX4ZswSaRg0
hScSQBfcp0kzYnQZTPmP8ZkqHu6f7tA4keppP/yn28bWPG1hi09sVaXwyxyaj06nuKZ+P+mbrv+X
3Blzj4GWQWsRlMrL5VSDoaaKDzBdU9wRC2pEmWANq17wxwAvKZPmDTPMcG7pdK95vzHCI/O3hiZI
Zld3ChBmIKZ1Bf/nDgyVo7ys27lVQLd9sJHKxAbX5PbXWFsJeKcA8QPlAL1KLsCwYjJBGAB0JAxz
OwOWyBjtlHmKaNToGkbFWBrivFmW4krPmtlQ3RQnFISTQ46CpEebun6gFfWdqmtLlJCMj0FWateY
yCY1Is1p9UiUb62dLDTj8OoBApWC0HLpH2mjTWxS8UigyUZWQc4JnwL52NSpMygCtNpa0Fua4i6r
vFBLJAsw5QNmGGmPfSiCMq1bMCgSR6jYK3yqo6VpRuO5zdLU24Lda53gMK16CBrU///v8wlNbplK
NeDvl/mPuI3dIEel06KeFhWCMKSuhaGZvAcdFxkgFco5IxwRkA1I0jlmZ7ghIchGpQ0JMGQU9Wao
zwFrTW01iLwgYadGGu9H1O2nukVVG0Q40IS0Sbaj3tq1yn3rWyhaC/ZiDhx89F/+QM6Jm461Uzvv
RSu9m8ZDaByy0AuhONAcSqihiACWq1u/2A8uAKBfgGQnQncrAd6jjqACX4yOynYBiru3w8BaqFku
bP4li7s5t2IipSMWFoOxoL020r0se7dNrPqpqc2KuMCV43q+NNFLOaa+ycATxuopTBT03IXgpvX9
+mOCc9XRYFAvB0cNvU5gk8PMae/zTeBBtdA1zu1ecvNf0Uv7LFQ9Ei2Nu2+6iYaQaoFdKMRF982D
KtlovNg/5JPqSq6Cl7hIuW01gv3ZTJ72F+WpxYDOBOIvkp20fqnpJk+/pPVJyjrBqVztIBsLW1y0
9Hu/STB+F7b200k7ai7q6/eWU3jRvv6UP6EKASUTyOGYT5Og3SrYV4sLnj4m//SlCpcJo2LH4uhk
6Ok/3LHLxXEhp9bUcYh9bKRltFum9eg85HZKU4Hzi77XvNLF+Sq7pNIVsAwhQy0B22LTvLPLxNW7
5z5OBR9s/Sz/dwp4PYmxkNWxM7BraqO7BnvNjMQ2TMG+XeugoBq13DguYsR1D8lb9Huc5M066Y+D
a238vXbXf22O/iY9dE+jLXKH9ej7Z2FcBPFlJaJWjW8VQH8d/Jqqvhv7u9JA4c1wc2VraZvbIWvd
IFD1SIwg/8iHLKU1ooGkLV4sX/p7YJNOycN0AM/7/baZ9dwIw1d1jImxLGQll95RxGPS6zrsUEhZ
Zwd/OKdgj6nKu9HvWsA0dBtTKYGUs4Ev+pfAP8P30XjVTLDnL03nw5SgOQnTYX3I29CR0eUN461g
gavuv7DCOUsX04SEs5UaM9KnZ2JPm+hQvOeFFxhOdRz35XP8Ks3T80Tv9dXDsLDM+Uyn56NkzLeO
ZW5juq2y2lZFkI3VMLWwwV07ZR5NZCKwMWQB0PII/q3gSIsscBdM0BdFJEmwgM9o+xKkKkSkr2su
+3yegTjBSGOKSjbPqsh8S53yZgCSxum30VPqkg3kGnbG2wbDMpzuzvgSbTAA0zY39ekVegM7wUPk
WhyU+wGcjwwkMoFuxQ8Y3DvftT6jY7XHcAVjH99rtuRCF+fAvNt+uXq+F2vmnIMBKW2wDCyA3Ixf
YuRAdpb19WkKGSTztRFtyXR8AkzhG9gI+9umhcvlnEZTo6ExStiGOFxn08C1zpBy2EaP+Tu5o6Ej
bXXLVrxoQwW+tBptKKjO0DUCR5xcMWSTvo7N+UtHJHjMTBCPrZe+LtGyLk5dTSEFJD9Ww/epeQOH
1dMlkQT8/CH5JJqqYHgoEBIA5JS7cnsp69VKwcqzWEnijUxHead3EvlhpUVywpgL5fX2Xl99ZlTU
Z3gr5iOCgI1xW5cxLm2YDyG6iCHGlTbtNzq9j/FoV98janq19IWKWjVXK5wNzqrav2kfVzvcUr0l
Q50wqD6M9hg+DurooofQicQvZx+52MkLO9DZu1xYBY5O4RtYWKxobjK869bkoCcjkS+Z9Q68jeCu
uIpCGG+Nujb4iSgY6FclXzqBdxFUcu6UxlEFHkoLAoGFq2gNC6jbzXhrNEFA8bpc0FCmjIatgd6V
qcr2KPexlzQZsD+0yAVnf20xFgGiFecfBUOexks0M5VSleZOGhQ2IQ8j3dz2uuvXLBaDfg7mDiBP
AoVkXuwi52srOUkqzLSGRnwNUS+fHGlGmo00xudQBoq91snBV/uTIkkH08SoZpW9luV0hw5UACyX
vOnq8CHXgHlLSXdgarPzJV21A1kTtdWuQ8L8U8GFQgWIItXh63890AXETPCQrSRjUyjZTkbjfDRk
F5RM0D9Dp4x9Rx4+g4m4sRI4Vifqu618eUNBQALjjKIlzU+6rgsfJbBRmsHLh6CjdlA9qYq6vf1J
1o1ADXJm0WmUj3xZmpVZMQYIBCpImLW8NVS0S3JBanxNUER7EqENLG0IcagKT5evU32CnDyO5bAh
G+n+++Bm3zCrxzWdsra342f1/gT87Tk/npIzwGxvz9IL4LEf1BXNo7pu9f3+JUBtQ7FFkaHjxblg
XOYK8kbmsCHx8vaVjtVk02bYASQJ9BKEGPzqSSlQWSZ1L7hnVjcbHfHZOljNPKMZ7IpSww3DgKuz
vo0Y7TUUyjENJwEff+UcY7P/mOHSBpJXyKhbmMGQSrtODcwajL7edpuV+8MA3xQjIlUUYUGKvtxF
syymJJPwPY3qSffvu/wLlNib4cmsv+j6rhWCJub7iAvrF/a41KAZMcl3jGIG7onLqvsEw33myqTb
Twdd+rA0u+lfJZESyjVyAr6iWqj+Q+xtHpLGrTLpCqssqhTZ3k5qtuaj7DFH/Qo9bMPV3WzfbZPP
H7f3dc1Dlha5dWpTxLICpTynyOTzqLHDEJBzJH35eysAiKMPgAomMh7u9jdKK7KkNGMOSUevavDW
qGoXKvQCP1yLoXAQ8DsgNIuKL+/vjdUngzkwfLVzeBo23R6yzI7ywU76Z2zLgjaU0Brn9jJoBMqY
w1oDTV1ph8Rxqxyr43Sf2sVgt4J7ee2Qoa8G7TjclXgpcnvYx5BuMZUSh2zMIWz9MxEZuC4nwPuW
FtTLM0ZpQVqgkZgDoGm6b76ozmTLko2Sp+Imp+4wOd9SB/yhv/cNvHspGkXQOVD4EbCArU8oNdeI
UfKLQg6a6vWpyC9mL+ZPM6SFVAVlBKim8Tgrn1SqXw09cyBjejbvXowf6h4cloP8nLhgYdTuPCNA
iv4h+mIoH0hHMgXAkqfV+ckYMl9rEbOyys0rww7AARbmONevGHy2pZnZcRY5zpgHNKyKDkHjzEa7
c5ERAlbxorZ2sqV3UGp9M3bl0dpPgtDxm6B9vat/1sfdbKQAvBxEcYSo7ccAw9M5P/WIWhvtmdnJ
z+IEcV4X+tzNTj3HdvkuHbwWQ0u+gSlpk325u+1H11LT3D5wx9GQoJsrG/g5Te2RHX2une5ouIWn
PhfMrTeDB7LSrjxF5+TdSf6aXzsbx4sdPH14GZ46lx8BwofMShg8LDKObbrN6hQTjx6T0M39n1Xv
ClW/Vjx6LuLP0stgRePCuLSXokWjW0lTOBqKz7QdMNHusWEPkQkByziyS0mAIly5JyB3A5oohvDi
UcW39aUR0nOVPDDMjOqgGW9+QuIIgUIVNUFWohxyT2Rtv58F0GG5XFeuoTUdRjI+ollJh6lXIfLc
kUEQc9Z8hRqAPSsg7eElxUMG45AGRtaPOJqv5gc9NS61Qbp+AE0GUo4DxrFPB+iQSnfmBtgdgZ+u
beXSNndey7gaQXmAbWiE/MreqlP6oB2z0jbhpFbhTGCl2cWr/H7b7NrGLq1yDgOVRDhMCqt1dhy6
NyYaJLuSoAEMaxjwfnR1wTe7/HBqC+S6GeLvS5VXYMqEiUa5+aLU6DN5arAda9EnXF3QwiB3WxVJ
YjVFMRs8GtvmpJzocTpanvSzdkc3UmwZ2uO3t3B1ibiotHlCL9JQLjtLe59AFAO+SdlwaK1h6+cY
PmD90uh3vDNtX6FbGbO9bxtdXeZv6X7k73iTcd+t73IUqPAsRQrf7GjQ32eSaLb22sUPagMOA5TF
wMDgH346iCmM4H9OALalpL+l0T6S7xpUMdDW7V7VEQOmHlQ8CKNvabvtkFyJMt+1VS5/AfcxEzJ0
Q5nrOBP+JB002qpnvSSft7fyOmZCMROAWVUHT3fugV66aCYRPxgwE9Rpk2f0f4z40AzHRj9L8kHX
f962NfvC5d14aYv7bEkfSyyb4/PYfqP6Nses0eGkRHeWaNrR/IcuDYFTuvh22uWiKg2TZjCwAvWn
RPYk/LPumj3oK4KoNV+evJl5YCSZUQHA/c5nY5lkWPIYDdYcl/GKxKBqRxmAuYrOJWOb2zu3tqCF
JR6bBAJfFIWZAm6zNu0y3d8kVuxNvfF028zaggDn00E1hvoMKrGXC0oTpYzb0YfPV9mZWsH3oYru
MFF0A3yO4O5cy9DQ1gEOdi7rGxhUc2kLtGBQEwPYAhPm2LbBwzQaW1pBaM00NxidvJO1BwUKUWmp
2tZwryrPoCudgprYpfa9ShLB0q8FE+c05c/v4be4AVOM1S1+z0T8d9Ypnl4pB1LkhzgJH+rM9EDu
cynKFYRC3WLI//ocwjyQbnjFq8jK+Tjadyp6bU1QODl4WJmyHxQnRl6oRk4m4VH/9faHXvEnEzc9
ykAGhrlB9fVy8ycjAPOxiGBtGuyGbMf029QJgrTIBhe+iM8S8BRDKONEuT3523zEgOox/vszeLES
zmWDsphRWViJnmzN5qsU3YepG4pQYisH48IKFyXBFW4bvcVajNHJg1Oq7VF/VM2Xf/kqeKNrBlSm
EJEvv4qpTDF4oFhLqoS2ou8ssJ5HSxBK1pfynxEeIhgObS9P1fzppbtcP2d0F4/OIEIIXV8rcGcU
sCHoPuu58ql/mVM/Hig2TKo1ZKzNvtDKU6sXqd2lmHij+Fu1F3Ud1hxu7gCgIY5Ksco7dYpmbmVl
eQEJIXAIRkwgyvKt1Yi6NivXMiQL0K9ByIchHqRXJmWsjEUJXzDUu3GiW+Z/v+0H1/fkXOZCRgVc
MIF2G5dThT347JWGdwU1I4xU74CATMI+85Q6/+hBfUdcDETI0esPdnk3z26zuMvADshaneFubjDj
yryP/VfLh2QQOM+nQRXAoVfKv5hfAlqJrOOOAVB//jELY+Ct6FlS4kuFkbln4busESfORsegoavm
CEfDpxykz74lyuqudxYSPbALIUvZkDW+xTch3WksHflxE7md9VXXPL899PqHEFO+aghldlTcwGO7
alxEvqK1NUOGWrRfBuOrX0Hi961SD1MuOM7X3ogV/THEX1s1SyhJe2QGSvUFU3DsYdjedsY56Fwm
OSqKa1AsRoENs6r5flStdxNrGgO51HCcmgcj30rhexXsyv5YqEdQ5W+bW9u4pTnOD1kACnsFcVcn
BaRwlPcT5OL86EMadk0saviu2rJwDYLti8Yz4W7BbsKMMMQTXPnyW2PGOxChH5lWeRCIsAttEGQ8
1+FpVj6XUYWFGB7+Of+ahdMTqYkDNt+HfZ+B07zpzVdfNHrvOrj/VlfHxY6+HmA73A3C4s4cWZ8g
m2c/yfhUxqdwdGNRoF3zOQOaWMjc0JsDAulyJYpSZrlGZyvKo+FHKPs/3naC1WCEqwMvu9/xj9uq
Vi6LvIAAg8Ny1yheVf8z0M9avAfPHeJLzm1ja16AM/qfMS4YobYbtlDFwLUx6XaEmTWQYwBqkMr7
WvQ+X3MBinoRBWsGjwbKfZ6mN3sICGDjyjIGR3BrJdAiDUUp0aoVkCUwxB6ZJO6qy88TVoygS5uC
Zik9jhbGaVpPEpX/Ou/CfbEwwu2aWfYSIi2MTDicbF9Hn5CokpW/xpMiWFO09JEVo2Rs/UYHLQ5N
XhQ1TSDr6ZgJOWayJO1QVahtPRg+aGvcqYGfef/gDjPiF+FOhiYg941CEuZE9nE3+dmPOZEA8KSU
9lJfQIl+e9vU2mlFYe//mbrSaAcGrKljxuAO465O9mVf2BCFEaLcVv1hYYY7roZPyrbtYcZPPaP7
2oZPRfR2eyWrZwh9EsC00EjAQOpLl7PiUK+iNCscVX3s4k1DDrLlY4yXY0SC0LC6GAQfDAsyER14
XGCo+0WvZVhMj4EIxag5cZp9GXSRzN7qp1mYmf/9wu/SrDeNeDaTtGDzxs4QeaNi2A0TdGHWQine
YP8thzurkUFTVUlgB/Mo91oLrfEpEHiZaMe4k4ricZCj4VI4XfBEonNknadBkNCtf/4/q+A+f61b
bUlmR66VZBMGxzbZlkHmhDqzO2HhYHZXPiFZbBn/gKmstK9LHcZAuk5s0teoqU5biXwYrek2NPO6
SXdLo8WAHtbtksn63/aTzxoMyPx3ZQD7CK+t+tLpW78WVfwF34xwb2c17aLELGAjrTAKMzzLjWVT
/V9C+B/f4ylWpcF6sLtgRAHIr/E6c0PUAxWVrlZ9g860GdyxgBvN/35xkjR5DEMFAlhOX3z6uV2O
Xpc+pn7g0ESUz63UbHFbLGxxrh4qfTTQDrbUrbJpD9E9u2ev6HLt6AT28YDk4aHd0ZfbsW/1W9FZ
43AeIIJk8nKBoU5rPHIKhFcZ0ktemv2kIpzy/LuvXH5hYo4iiz2MAzDDTB/rMvI3M/8+KN8SQF+h
jNmrtiwa4b5SCZt38c+C5gUvrPlhk2K0DRZUMFuJbPVrfqxsegcasWtttR+3d2/dPf4Y4wIt7aSU
9Tpe05Wk2VrUuuEwOMi/e/KdEcEtdU1Nn7OJxco4X0yaoSZ1CGPyuMs82cGcIwc0nPvuUO2SvfUq
2ZbXeQ0Y05hN/RS5GC99e7WiD8k5aB0EnVwybG1YkR1ABd3wTsZ+q2hf1eKuU//hxbFcLheWAf9L
qkCHNTXH0AY6Yma1qkN/W4RlF3nMb+DZwmOoFhQAFGJfm8Cr/BeMdKdAIk3xDoBzZuwYhiam4c6H
lOTt7ZwXcONc8Fz/SRlCUhiwCwbLW2fFe2t4IRjjw4zWliBypqBdU1aCDETwDTUuNjN/qsMggdG2
rzaZ+liUGHJmbdX6a58xO+sFhWFBeOGhIPKUlIk8hxewIACUyJyqKZ4wEESwKtFWciFGlRoydRnM
yOyTxE7RHDDZD9XHXTgP0bJr0ftBtCwuyARpEWKeC+z54x1t7hmDmNzzbe+Yf/It7+BCS1emRWnN
Jqb+eRi/Q/rv9t9fLWMtztcVKtj0AyPuYMAcmrdplJ4UkFQKJXwMgOgaDXKM8nORBm6cGfv/0TQX
SCoT9N04gmlDZ29a1p7iNDhSOh5SPTpUluxMRW5DkgZTYUTD8Nb9H1k++Ecamq9zfrY47LnfZq3W
4DKKJYw6lD/lONyG2bRRJt/NqvhuYoagJrTqK0ggTGhi4tHJt9G1KdGHNJ5PHOk9cBO8HGyTPikF
0WT1KlqY4Q623pqVFY/Y0ybqNplpgr0bnbtIdTPtZ2iJ1JdXGmC4jBadV24fDbz8IjDPcQI+pNCO
PrJHY1/eVbsAioB73ECHeLCVr/Fe1LFf/X4Lu9wyjarROjmEXaXBhFdoBVjtFkPWKnmyVfaedP+0
q38azFx6pJN4qlUJDWafvUnA85rvNXOneqOJ7tb5OPPHfa7I/1/VcotX7iNGTdoJ4CsniuT9IFlH
HP7HuDLuujAUucpatFza4o6fIuU5k3OcgUFNtmHg9uyxnXao6niWZAchck1ow94+8mveuTQ5/6TF
sdOzoCjTCMur01+Y+SC1v4bmNQFrP5Q097apNQ+ZH9cKwNmQf+d5KVXbNUPazoEz2VDfDqMP1Tz5
I9uoqmsGRGBtNYwuzXEOmTGqFW0NcyUyIqrv03ncuPloAmU0WSeTeUX2szUMgdlVd1kskvdLiLTS
Qps/IRBNw7ZjeB0AsGKou9ubuRa8lqubb6nFd9MYjZMGdSyH9R+J7MjhQzIK8rz5T1x5PurzEAZH
29Dk5cHRJMKQ4RLxkWEkY1f4T8gXBBeOyAR3l+ZMKkzWVEgPCv+Ezo5X1qKH4upG6WjMQPePgM3D
OTiKSmWUmwgUGFZhK+HXWh7sWEQnXD24/xm5YiahEBaZ9YDgR8fxY2peoEy7j1DwHb7X0nMcKY9m
kju3HWB16wAIRVMXytlg0V46QA5IhenX+DrJ+FFZ0KNyb//9VUde/H3u0wxyPnbSnCBGhrEzregc
JkAMBEzy/PFfah8Yu2YCowAsIsSMLtdihF3UYxoCvpEhp3Ywz8WLWmhMQG7/9qLWneE/Q/yQlJYO
qZoQGJILPCmKd8hGOxhTdtvI+s79McLdwDLyJhrhpQsEfgeKhg1uM7goUSg4nivASrQ7IUWGIsis
mMWj1NHxVs0OcGRnfJwnQz+6wyc7gB3ub7J9/h5sh0O+Hd1k79vpQYQAXo3lC9tccM2luhlNDWsc
ZzZNgEHuYQYBbTJEzmQNdpGkux6vpdsbu3JXKQpIWxgIqQCWf4Ujykkcgt8GxHXqRR3UBB6BPayY
K1lvtw2tvTyBYIeuHeC3oIjwkN9kzHMjMywgAUnr6WO2ldIJAwADdFcwIVH/CVAAtNvDczwap5iI
UA5r6wRcClhjyCPOg7S44zDJ0BKPgRnSW0hAa6mae0qfWHabsMbBIcpdOSxFIkEr8QSENLADgEAA
G5EHP6p5m4++guYYBs6lmCn+vR+tUPABV0g3KlgHc5GdojeKpPhyZd1Easjmo1NljPpD1gGWBWvN
0VTM/CCNI57Xg/SAuhQ9Ksg/HHWKv8UqRlNQo0swTJBkdhwInltrmw3GgIZZTWgFYQLo5U8qRlXO
Bg3r7sgnKZ+TIHGTIsCuj7ZvWH8ff7D+P8a4oNqiDSwXBoxB4B7QJYlA38aoiC2F4/fbLrxyI8ES
Oql42WCf+bOSlyhWWDXyumrEaLk0RPqfRhHUWUZpX44R2VSppdj1UP9sBvZy2/ZKlJ0ZpjPhGogj
HNbLLc1D32wAWUcApOE+D9qTn6MAB2n0/82MemnGUHIMz6RYItC6lZrZehvYvYiouRLML/ZxPjaL
PKvJx5YNDTqFEmRewQWmqls0mqeLuPnrbvjne3FuOMYoVNYFWl3BWN9TZI1lvtWKypFMiFIzQfK4
5hxQCgVPFzq+QK1wxsJmqtR0wKLauu6cEuR8G7Do4Y3l4L/Jev4jSiFsz6oufpWrNhO8u9e2FGhG
E/Q7kKotylkHFT/KocgKOOhUVHY8Vc0DaeoSYzAwjW2ahlZgb21r55lb4KhBW47yGoZT43eBnmC1
ZQbOTvtm1YfW3ynBXdQIjvfamwNc2P9M8fOlJgbV+0hHfNMH4tsK6ZyRhV9IYziJ6r8nbbUH7PVz
LDA3VBY9VK8lSol6cey0S1fF/LApCOanBzln9+m52Vh25D3kG4wumQIbmNfkof7e3VWlTURSVCvp
wIVp7pTknVEa0dw8I+ODokIm8LGpn9TklKEgLhJjFtni3CftSmUaatgKhv6Ut4ZdxbWjd7XXxeFD
3EEMWu0E3/XKg3QNZGJENALpfnSbuJ3VIr/XIRuDyXPqr5RSG0g2X5YeWqvfMja4t8PadfLx2xrm
MqOlABwg3/nRujqtY/DTnULxNVvNMPoJQyK8sGTl1y4y4g1r5HMTTPQeNL+72JQopoInAi2q3zHg
4vU3/wrwuWVwFaBdwTfYfGKGQ+eDFz8URo+0o8s02QGTR39BCVx1GzgzBgkPSR4eq7I0fehpJBjG
pUDkcE9pXL0MWgKZ7Eai+jezCyDYIGlTa5eA6B3kcsxDL5nwl+y6MeoXZkWKW/jFPCkjb0YvmIzs
VTUagjE5THmRG136VeZ1ubViSX0jvl/u0mbMXAAEplOIeteb1Pp+aAeYqfHQBtVQ/O1do8/oaTLv
BDIFTKa5PFtyROVuVKAX26mTK/U+AHEf/hT9j1a4YwTxhIwUKaxE2jGMn1uMaU7+GoIwr2SOFMCK
oVLII8KLKkOrwYKNktj5BIEbM7BbxQ5DEUvp+tBcGprP8eLmTKy8AU0HhgY1tHXpMyjvLM2bKrsU
6TlcXWdgFaDkooIvpGB+O6+jKCFhtSYagDDbeyRHbRX9+ueO3eOoJMylmQBccRWAcDKgzgDtCFkF
yYCvzycD6LVql6eOqUJQRqUPOflsusJNlAoDzbTNwH78Q0QA7A63NQDCyv8dobXYyrgz9L6leKu2
o2f9H86urFdOnIn+IiTAYOCVpde778kLujN3LvtiwGy//jtE+ibdbtRWJkqeInVRdrlcruUc+5FE
fsnfS+sl7j+584hUskFvjfaP0UkWPWEp6MbTgJUlwnQNuT6ZoK3PvSEGB54Wukab3dPGkCznqr9b
eOAxHIIGRrQtnRtK2nW8GQxoV4UDqLP+aifXCY+z40ajZxuBbh16wFjVMrrPS6uBeuhl05ZuLCAf
Lf9/sqi20VkhLVju0e515s9jfYhSoGy6mYKgZ6clW8kmLuGo6FABzgvyCUzC2MDlOZfHK14XetTk
ntG9ArVwJJ6a+WESdJlrpR8kx3TMTqN3di0RvDiNa3KFc5jqgO8ebOhpt902scbdMMlQ1S6POlk6
KvGyWcajLbFFvumGTs/BxrUg1dUtOs52Eys8k4I/cf5jF3kualnlk13LqohadgVRdtR5Q4TUlJm7
apFvru+WTCPB30fpxOYmhpgQNaF6fBizDweYCuH0JX/HrPkTvJIoOHPhUAwxk2fyGB34Q4ebluws
58lJHfTrPTbhM1cbtGZIwgt9zR4wnYqkIXJtcJyCHWpM6VlD4C1BND6jVuPUz/qMnQsU9tiGbwCO
U4xbHn2inb2wdyT7buu72KpdLd3a/VE1vhqFuUX9nM+7kvpJKRsZWFv60+8T7JWylmRmhMADPIqp
6vZAuLceSftXl0hCnMu+DTg4uFM0Y4PIHi5OcDyksVstNrESDW6oMtnm00P+i+HM7bJHRic/1oiL
LHuQV/Ds+c+aAPfay9nfJjlk41tpgxdr9FT6OEaSgHOFJvj80wQz53pNzHFZBFYcQVuDxQ/wjG9S
nzgvabGhqd9nu0rx86jwS11i/EsELXoMClh5gsw/MiJiSgT1Jrzg+yz3ZiRgqwgQfIY3yCr1a+73
VMjySjw9yG3tlFEGIYP2o+tcs9taxYbEL4O5K8J7XdaOffHoXPb6RCfB6hmbzCiZII6iDcGmrkHu
RgKyNirxT2vWC3ovDGdQRFegUj5Xi08KTK6CtyVZ76npvpmfYjBYGdpnLgM+XfEbuC4BT4YMIa4T
EfjUCkH4lhgQlaTPmLxzCwsEDdV9BCZh4oEQ6rpHXNmvM2nCfg2pHuUKEMs88N7PDIzGyA4mKElS
3S2MnyCDw5ihZC1X7PBMpLBnKeBDSxP9FmASJoHacdRDb1WZYaxs2JkQwd3MQ5qGTQMhEeYnWH5A
HIxldUEH2jNJpKOv7hjOE3BlLIyGiJhDRZkauTEta5g/J+N+AHhySTxUyc0oMMqXJDW8uP9qkX+h
N+G8s0jjDwZ1ibqxwZeZ7Lto04RAu+BBM+geiqngkUYiz8sMt4rvB9lM3+rSnHyusDTwj7zUE/x+
A2YRp4kwDLS12F+DYgeWLMSVLY0QjTX2wJ15iVJChg49v1XeE7IhTocRtb0KICN0ZZMbRwv06qED
DPkEVD79yTE/8iLe1rIraM39YgTv/xuli0iDrZqHg6riaxwsMyhnolukcsxMddt+D/ZMNxw+eDNu
TfOhxCTdKCNKX3FWEA+IOorHJgrmwmKAYZG04xKahuxhdF6AVAoY9MMYSy7A1fP1W8wvRL8TF6zM
oeK0CcSU7UcC5JSo3pVMhsGx5jeAVqHbv6D2ALp67hBrpBlbjA/BIdr7fvqH9i868SbrwKK/KnuT
yNqI1l4T6CDCY9DGH4T2QuTWO3M8DpqJt1IDStoYWe9Xqwry8DAaszs67wQplQ4hjsRXXVbjEPhi
+hApVYAfAQFOSEtZhTI1YUVzr3DbN/5ZBOQv4sdfFRqU3WQP+OboK3ar9+7WPk4S2Sv7CNHoUEa+
HUzNv+Kck33MGkyZg1ICF8G8s22/6Lb9GPyx97dQFMJQ5ZJABTCNsIuFVY8sUXB9sgR4MRuqbmPi
YrjZNRMfviitJEnblSNwKvBXpvVEJ6qDJ7QeQ5iNgZkmkObOyX5GP5qs739t7U4U+2VOJ3J6NYps
owAPq61EqK0hmTS6gK+8vnoyIfr56lk1N8sSntuLB8T2oUec90HGb7jirJe2GsdGXh8MKmKfUkaV
uSAZ7E9zjJu24oC2SY/dkAQVUJqjPpVUn1f89Zk44W5IFDwhFBU2l+tfGQMPADB8ciVg9sHGWspI
P2TSBPNrTA5cjhLSdOo3qAn2yCg1O8BimPpjxr+v79bKNb1UQIHHCveLQy2mPjH56rCuA5vasb4B
q9YGLMfb6dDs28DeO57ymnjGfXRTuumd8rNx0Ui0TW98OBy3DSLJa+3Scs4/RVhmVQ1pyS3Qb1kt
w2Pj0Bm9W8paZC7PGoQAYwcJQWfJ9Agxq4n5ZT6P0FdHt4LBfQZu48J6spT99YW9vAogZ6lG6hoG
NoAScX4M0jmq1DqBHE37zsCoEvkze9fLFCw4j4U1eLEpueB+NU2fv2TOJQrLh3d1qoUhJJL7n+Cs
+miD53SfbHnw8rfjzh/J099FGyQe4MsSt+5cw09uanRLVM/RZg5IgNTe1pZ40stzev5Jginn6lBp
U7Esdhg05a53Dm33A/N5ZScxncti1JLp/Xe50QF1vtyowNdDuZjxjJlbJHnDEOjaXRjdaiRNN4kD
TrK6aKovI6bRU6zZ8RYl4+zl+p5f9qMKXyEYlzpp0TBQfMXgNXg1BLHnBN1fueo+TD4Y1/0Ex+ao
7GSw36vLbGiIATBvaV5wDISN05BCRfa5Y7ctKHxy/dG2foymzxqJJ1y16hNJQoBTmKnalEueO8Mw
p9N6CqOuOo5uZaDJ/b03Ho3uj+9GbOyJROEc2UZoTBqBRBBlVUMwAy5qHO/D+j9UohZB/1Y9xEYU
Y4zLcVrqEaqFNjDP1Fq3B8ggcgEN/w6NJzV5GZ07TYaztL53/4oVu7TCSE0jWi76aX6aO26jPFAn
KJ1AHSQvslX3+ltBsQVcixraFhUkKUZg5rfD/KBNH5IDsByzCx90IkO4/AF3XVt8Ia5szd7VqqBA
Mrub28DBiLvZv/apq0z7XpVY5YpmgIhbJlmR4EJ+S7CRNCZRb2PE2SvTG0t7yIGR/ucRB7KHJyIE
55pQQtNhQo4qKx86/aHpX9FoO0/3Ope48ZWU5bkkwWeOAGNVUSLEQ/Qj+zS8BpQ1bv8WecMmuiF3
LiZlDDf+PCDmuW8P6AD//lZ/5pL8x+UU4FJlQociBhRQLQDc/bk7nWy810aOIrCmuYS7xtY+qJ8s
d7O3apsfy9ibD+P32G50SfC4chrO5Ar+hXEkKa0ecu3wIVefUwYgGs+AQ0+n3Z+b6pkowWiMHqWg
mmKd7fy7Uz7oP5jSqWqwX/Bbjb1p6W0Uynr6VmKPM5GCEeWKYYCNAtohnTRoH7O6bZybUlbrWX5F
OINnUgQD6qesnScbijna19R/EsUPnScWP+XJLtQlPmVVI1tHo8CCIXgxuKnyoY2HAZlGA4mCHlW5
pPWi/IZwyW6tnvATOca5PWbA9iJZBznRfK+bfli/9LJYZfkJcdlg8PAgS57cFAO2srPjSg/BExjq
lVup30SWaV4XAIw7QC0Di1t8VhIb2QFrzqGDRgKa6c+zWUn6+1ZFmCBYQGVKRXVYiD+yWDMHKL14
qa+qfqLRf7FgoGD/K0Dw73Gn6eNcFrlnFo8qiul6dm/lT7EsnFvb7lMxQl6jSVmPmwp6xO1+Lt8s
5qahxKLWPM2pCMGi4qiN4jGDJjZmapIfThXYChJwQEfJmcSbru4KBTYeSC9ASCniNduZMWitivqa
mdwY6JtvAcp63ZnJJAjKZAhWqmqpKne4EpAHqmXUuKsbcqKCcB9gXhI5PAdtAEr8mhgvZBq9dJDs
yKoMcFGowE5E0k8sDUbhXLJsRAm+Gu8VxberG1J8X1+nlfAV6Pu/RQjXS95EbYZh3tyrp7vOdjmQ
m0FLWt8yZcdr5peWI9mYNV+sA6sIjYe/5u6EdUN3w9LajaxjPG0YbX1ABbj55Cv0Bv6ZDbK2uFWj
PhEn6NeBUtIallSu3dwM2i6x3iziT82uzv5DxHWql3B5Dr3N+mSGID7+pOmWJT9NQxL4r+qCItbS
m75UioVrzGZOgbZqJORJ/TLUGCnYG5GfV89pKom4JILEPkbGB14UDI4fE+198YKoFe2TPfqy6O11
61s18N8aiTNhEUjoOg0Nbx6N3zGy7zZNEoDx4bqQtRsZRHMAhAP4Djy1YHFqrQOnu19MnLiGE7mN
7av8LZS1Cq96nBMxgqVhKjzV4ghidPVRUT6Y4l9XY+1Bj+GYBVXMRucKAvvzG79KaVqGS6MAm4uA
KfHRTjOfJPpOi4ejOtyNZYleEr1kbum0EtjNlZIIsgQglUCeeWmCE1lB0pKAPqqb4YrutGOxRcrX
VxfCAnNLRjcM0Ek2SkReMgoh4j4VuXiSk9wsPAVnaQuR+rbcJ08v5T5qXe3d8ZhffyN7sI3vtEft
J/EUv1Fc5ev6cq9ZDabfAKmFJnb8FVa7I4VD5hKHbbTvgTnqmuluUNDztb8uZu0EoA9jiR+QmcUU
1LmScdeTubVxAiptq4f/9NP9ZMnyzytFEazkbyEX4DbFxFlhQQjHvFgV+bp9G1o/DGvrmJ6Gem75
lDrbNpcc7rUDcSpVCL2iiaBou0hty2PSVW5tvF9fu9UtAsAe9ghQR+ifOV+7Ru/neq5xILpRodwz
rLTdkinUmcesjHYeODacQnIKl98UY2KCzkmU3W2g4YmRy0hmYFVRyAw7kC26hj2kmPKqFQY2y87e
mgOmWeu2Tm6VLkRubyq07XWlVw3mt9JidgQF5BYgPosXqD4La8/sH5xvrotY9zQnMoSdY0MfggUI
MjS6j1sNYxUmmk8e8u5hRoq4DX2MAap6cF3q2qVD4NlQKKR4PIl9lXmu2ITnEGoglMpJwHDoQid3
lfxNl5FWrVrOUiFEhh9ZfpG9Ri0I7x2Ho2TWJP6clkGkdKDQyHXEiaYMT2R1x06ELR9z4sfmqszD
kfW4TeuHyfC74TWzJTu2unaACYILQQOldcEZEcVWXuYDNgxzIyxTXMv+xMPaMynoQWJTcqGunoHf
0hwhs8wo69ADA4WmxHiO7R9z8xE582NRqke1BKR1nbmlIWsyXL8OTqQKRtmUNjPyGTrO92rsRU8l
RleQfrlzgvku8ZJ99OJs7U0/+IMfB+FdtZe99Fb92ckH6Of7mEdM0SMNH1CgdW4JW3tZ5nOligxH
fSJCuHQsRS2UMcXKjhttYz7HLzFoXXzjwLb1EeCOc+xZBy/6oX40ruM3/8mITADPo2qgIsN8rl9R
1CnBLC4OYPpNZsWdB5eYrlO+mrJ2+nVz/S1JWEmUDkeQU0ISVw8t8qEYtCPJY9+jtvzjPzgVIB6j
sAWuE2QZznUCpXxEOjoi84PuDSDCNMzr7Rc0+PZhIzkVa8f8V3svACw1NGQt/39yzGlmTwkpFvs0
+yCrh4BhIE3X364rdEmFhajoVIzgTZJYSSu9gRhlF95Wn0rrjk9GE2Q3g28+oCWxkHVILT8o3ngY
/wKwOxIoS5f9uV6VapYg0J3wVrc+U/I9ojGUhfctlSRq1mzCwDj+r0EboMcL1sdbPkRNjJ2KlBse
7VX9Lh+OOhAw6E/JCi6/dKHQiSTB+tTCrHgMLApkA+vt3DjHtEOjESmJ7+g197XecPOKbXUn88Fh
8VWbH9c/YHVBoSEYSpD5gqc8X1De2PPcOcuCNoPrgGMkYkEHXx19X5ezapAncoT42VaUHN0TKlbU
Pqbm0Ug3SiuJhi6HzhZrPJEhnK9Cm+ah1RCjq4/0UduD21d/bP9BNqfb0efO8pXXMHJnL/GRvQiu
q7d2C52IFuHBspHWJE6wjGP/PjmYKxl36TiB+et7QqVTn+5UsrsucXXjMA2OZ5AD9hbRRC170oEx
jwUtUDUFOCjVvgGEHIFN4bqc1aOAso2NLkH0MolYkMWUcD01YaDZvEO7Q528KEPQ1vemLC++qtAC
fgR9EEKLHj/nUVtFmLD2nFzZ0+bbdvq/QQ/gqQ2TnG6ZJOHMNXmYgHwTkgb90bE3RvFOFu7lKJMY
xeoNClDIf1USblBketB+GWpQidm3c1+5hDZeX6avdWs8NRm/SVSMX8cvev1WJvEDJn1cJZmDwf5h
IP8AOINgpolnsXRv9PH++r7KFmEJME5uCJ6bjBoM36Yxv3WC2rhVYzxdn65LWY71hXujGGtByAn6
JDHjHTFn0LUeHXD2+DPn333vzeleZYcJYJlf10WtFsVQFvtXlrCtcYF7EG9nPPGC8gPPdNAVbVrP
9qPORzjmo1sXBM3VX1xyQNYisYVJBukIAgAvceLLmFJtsLPlgIz3lXbfYmz5umKrO3UiQNipjCj1
lDEIYDT3U3IzdX7OyKb/L1n9U0WEmMHSq76gHHLM5GdSzK6JhEb213VdVr3JiS6LridWpxhKNOWL
jAmgw2n2MdaRl2kxiGCebFkzxOq6YVzMAG4GYEnE6cIh6pFnmCCrqd0YolpXVb1RVtxetfATKcLF
FjftgGISPH+MI0vToAtd9Hhy9cEON4aMPmX1mjkRJtxwYIwYiMYhDDxdITqfWzRfbxztJY68ttkx
GfuuZAXFVE2JJ4BuTr+Cgw9ebUdkuchLpPrXbeLiACEVuqQSUaVcJrbEiWY69tVYEaP0zNTcKrO9
qZM/TocuIgAxgAro2lhTT4tsspDL8oY52jPdxlS4LPq4WKtFBBADKcqgS2JX9PV8Ys6M3kow6hY7
nYFQbbxpEhA7xaHkWlmTtMQaaNpf8Hgv1qtK80xHUwpmLQaUeSK/cg5m9RjJciCrcghe8BABqhux
4mrnttHiZGFfCvWoAQWRsV07AhQpNRWJSpcPCawe0sh4cGJwb2kgPvcLukJqIwaVIMa87sLhdTRB
QRvvtDxDeHOvVK+UH7l5KPrXWIa8eHF+BcnC+e1LvUnihXtZBUonu9XKva4pnknurPhVm3fXTf0y
+QlpwJswkDcn+iWvRGrEUTGpFUhT0BlrVPrT1L84fR1EUbWp087tyHCrqtmNrdiHVgt/XBe/pqtp
WeDmWDpJQb1zvsrAsTI5G0tA0OnO2wSgJr0iGye1gdWLV3yiH7vIkBzudY3B7wuOQbRgg8v7XKYy
TiQOI2g8ZubLqKvA1tH8UevQo0ajG6oN7pQ5B7Umnhl+FQaVWdaad6FYa7Qho//ugniehLFm9R1O
S9Xe2LXbtXt7aD1mTy4qpLYT2M7WCTc58fFWHU0Macu2/KLnCluO2cZlvBHlHuANni9A4yRhy/Fu
BdXQXis4uMiAcKJ8x/ANVNnl094Ib8dBEpSs7bSDxcZkPWYJkcY8FzonTcRiG+TAmIVIb7IO6Eaj
2dW3KNo9zzy5A8L7Zw8mzT+NrKGrg+lbA+kNtJyI3f8aaco80TugRTGUt3jpWnS6T8bBVbVI0tpy
EUmABAu+CXQMSKY44Bc/1zCsjUa1KjATAivJafkWuOygr2hdp2v2Fro7r5+cyyz0Ig6dVg5EARnn
V2vpSeDCgQ3Fs2Xs1m6a59EwXFsvvErNAs1m26F96AFI2/NwE2myovGKGz6TLGylUtEUTCSQ3IYP
AyLYrmyQho42mH2WndXl/J9F67+UxOVlIEsFcxXWVJlmzP8U8A/dTA5GkrpWXd3EChCo8BTJCgOj
tvGmsp9mGh9BzbhtgSZ5fZ1XlV1mFpcJ5IWg/nxXyzlhmBGHsrPyszNvW2SU6u6pTWWIhSvnAyOR
FKXr5VGii/kxbhdhizMJZnCNHxq7D9B0hHkS7W+l7HZKMe6RJd9eV+0yPbGsLmZyUKwB3gWgjs51
M2rLKm0FMrNkb1a7xDxo0bbJd4YalPYunv3CejeVm9LZ6OmrgnpON+xM657LarerutsOHmRLXGyJ
VT5OnDFWQGDvpbFfZFuDvFjmrd2EXhYfndzcXFd7dUd/SxNjyH6cWJKCLtQrq97r1HfWxv44YpBd
5vLWHAJowrC+qKMgMSL42RAQEQPnM/jQ1c6rlcRLHf5UavUxJtnT6DSP1/VaC1kW/lVM5qHIhhkC
QR6wO9UE1OCgJXOQ6NFqt243GVddo74tCy+tgzB5Css3UHN76E2+LnzlUjuTLVzkWT9oalOAe00r
I28O0xst7iTmupx10RegFuU4CyoXqOwF9fq2rmM7BHMYSmGBDaJOU50QBSaSNMQlDB9OhYnLGWB/
oGBzxKS4yQ2zNzrkcdvGqbbJgiw8Awn4sbAjxwcFeL4FysFtalEIx5RGO2EGK44mBIaR+argstn3
VTFJPOGKLWFjVfxDVhTeXjiqGBM0iskCL3GVtZx6gOwKb+w4m0tkZXPE9hb4d4+mEqYypNOLBx4u
a+ogRFPRj0SRcTv3ETTJwGSPupnXRIHe3A2U+TrA3ixgxub2Z9H6XS/bgBWnfyZS2OiEl86wsDB7
lj36rH51GkD4jkVgKNkDpn4xzdvFLiKb0c11dZs7jjeEMhqHS/iDxQqWv5rpqKCJEm6eYkKQlnIc
poYk4M9ElRcAl8z86kl3NNTCA97lhhifTkJRFG22Bm/Q+lzukuKhsekuMzsX3LZuSpNjaNNtrCvu
CHT464du3VRB5msQPPEAECNYRd/yNJocnLqytxHNHXj2keK1T/ywjV5To94byYfWYqaTDi86YEDS
tHEbVYZltHYwcRwXlBiUV1G3OjcRHABgP80IfBKidF5iaOOuMYvSI20jafFal4R3JvCW8Sz/Fdqf
xDwa5rxyruEUpIa+s7V41/ag18otiadZuyGADWkuE50OXibLmTgRM6pESc0GcIN2jJJ3u0uyrwT0
0kYh278VS0d3IV6ZBvCSHIg7F1QCajLtFpD9ioWhHsSJWmxMtekQuCkYfrAn613jmrYrADFy01qt
dmPTRjsaZY3qruZEkhtkRe8FKReDsmhAxJ/FCZ3ojbdY3wBxsPTyZPpIcjSbKc1tp6h7u5UhQayG
r0BnwH1vYg7DEsFOgW2NIYIQHTdt4/bJTVh9ceVb7wLL+DD1Ler06Hq8flouS+Q40qciF/VP1EtS
XvVWBpGTp/nNOxIiT3+B0ABvW5cfgXHiPhzifwBc51l+IWl/XFnZM9HCyk5x3bQOaCu8tPzBVIyF
5m4z3Q9Exo6+ck2cyVkirRMVwyJUQagNOYqebxSmeJkzesrY7jkK8kSJJUu6FridrqhwUAZUmMZk
wIrm3cfcjO5cPw/Jk6r4VYiWeBniAgZ28fliCIDXHArI6LKDaxb83ZwWqVUShG7IrFncK5pxbLYt
Q4dYAM9AD02nMxJEQATfTEXXvKl1oz8opjORA0jKMMY41Nq4oRnBxDlH/i3aGPM0PepThRkuMhOS
P8DJop1gKA1rl4TZ+JmBRwvDXVNEgniO4O0jO8qOLXO6wdcbUPC5jPZVHIym0hxyFa0/4AvoPVLq
oeIVXNW+nE5td3o7ZJOvFo4CEtw4LS2vHUP7zlRYarqaZtcPJDLUF6Zr+YepFrbqKZo94/HYqpHq
GYkW6m5cdemeFwPBc2hC+VWz4gbfYPO73grRi5CrSvSpgWbaB5RY80wYwcwdetuGgKed+hNNfHBp
hprQyu+KKKYbM2b6IRqqsXC7emmdLNrBjLdtoRT7Gu4FBF5abvgYD1F3DtMx2dblXJ8BijSi8ygd
SwYPrE79Ychih3ssSu0v8J8suXTL+c6iWtsXxEm2SD5NvpOHMQVFoQbQuW7qsW4VFtmN2nRKfWZx
DsSvjoZoejCKf1g98Vs6O1XraVka8k0S8pijATY1vwsn7D61BBDbXha1zd8YASqfq6SaQ9dkE+jo
bMX5zk0s75NVWdFdo42otCDLXxF3ACKi0c0s6BsgteBOw9U5ANSpL0N99OK62xcdT0GePZR75E/1
vdqN9icba4AN6mVcVJumhYUpzUjKg2lOpLgtzcoOdKVPIr/JeXkkVR/eqnqtNLupBGm0n+mqcltw
2K47gZ34Q28mcLKFgPLGsNY0M+YPlulUj/WYxkfaTMTw0F7GZrccGUPLal+1ZjBmcbRJwVJ9p5iz
9mw0YzK7jPVz4eqk0rWH2uzLOuCDxiM01zXkZhz0NiB4W/3VOxOwISktTTQZ6rTwrvvV1XcHcuUO
wWMSRiRiZjVNB+spatzKKsUwzDZmt/rwI0vuwEdVpjtSfTezP5EbasvwztZE47GM1CFYatDzK95Y
Vd85rM0QAHWJedP2/Z0ZfWVAOzazeqtD3DT0m0ofjgygNS3KIZ0hGw9fcYFAjMQYLWaaUCMW2X9L
RZ2LGCGyxxXN1b2tecMHA6dSBc+2jHd6xbsv+OAUIZauXiKtakputlqnIHPJXUrv6oJ6SbubwpeQ
yIrsa2ohZ6YCY3XpOhSTWfU0wG2yCAwyrYEsKbgfD5o6AvscTfwAGocX4f4caRnoQjgdBklgtHJd
ngUiwjWWK5jeUigCETaync1MX8ECAxrZi4ikl39FT2MZqUCGH4hDAM8/vzDJiN4IewI0a9qXQQiA
UV9XqmdlHIIUrJY2QBvGUYbesfJWPpMpxCFWlKKPLIXMnA9u2RAE7M/Xj+RKnAwsXkTkeBagX1Qc
hQhrJzHaqUXpB0DLRok+wLFxQ1vSKrS6dr+liE/DMk55Pw+89Gbu4FJV3pLMuUtK6ilWvrEiY9tH
yvaPFQPsPwZycNgAFC9uV0emNpkHmCUojrxWBetcGO7zRPvzcA1AqQ7wUpEJAEqAYBUdKhB2HYPe
I9W6AKyBQNJFRPUCFIbr6qy9MtFNiGcTjhgCN9F7THSsSR2BB7vEIfpgY2YhBz/Npel1fa7ULrAB
8BVxmk2zSwcjpO6EIORn2POeuXkUZTdlpFnHuO1BGhdRdHaGdXSMk0EJNCPvkatsaRb6WTdUD2NO
bebqTY9p6+tqrOUITsxNTDxVXa3ROQMMFuZUaI4687c+7pM2mPOHuHim/T/Xxa16hxO7W6LEkyA3
7RId2AUQF4dgEdphEm9u3gwZqsrqKT2RQs6lJCZS3GSx7sZCOm1IkeXJYhnAztozCHaG3IqO3mQ4
oOUrTnRx+gTM1xw0JTVFejWe0WUNRMX5Z0xK8PH8HApPz/3C0CSB+4qDOBMrGHjWloXepBC7sLvV
xQuZpm3OJULWVlBFs4OBEVYg14pPvC4n7QTqzYU8AuDTJL7PItnwu0yE4Eq1qsFdGUFEUWQ4G2H8
qHfJnycd4Gg0VNHRMLSU7M63qGEqmrlbjGHaav1UtspnFOabIqwlj++1Q3QqRrBqnuQN7WyIWUax
8vuqA5dzcgu409wJSP9eUIkrXQkmoBZUQjPpgv0omEDBUG4pTKTxuin2q6q7T2cr6EbjoHchYKGn
zfVDuyrOxm9aSCKiHUEQl86UUa7hZRqiPIWWyADdXr5eNygwx7e1DExn7WoCLd2/0gS7YP04KukE
aY1yjxZMNBp/tdltZ25ilLRLmRtf2zr0NFM0UAM49gIq1cgSfY6HGdLoP4YVONZ2HL7z9MUZQp/x
rxEzo3++mCZKUkiGAywIOf1zkzTIiEIj+FABezgGZhUCACw3RlDgpN4UW5PHKf/rusQVh4H0Hl5n
DoqoiPSF7SvisXIqq0bRuopcbaT3UWRudbz7/oNmePgs4NMIXagI22lPk5XgrJVA3QOn+LFFH7oz
BnGDZ49sZGLNIk8y22KQREKkfuccQabVfFSq6lbJ60QxCh3uJlmBa03U6QW5uLETL1+h5qQNDu4S
A2Cu+rjT+FdjPJrJ39QMru/T6t1IgPSuLrULgJ2dS+Ip7yytwt0IVAe8xzpMQO4oYIzDt+ty1g4Y
Gkb+lSNolLYORyEcGpEl1uPZ33atAqwWmPK588MMjUOdyUgXZCIFE7TKAbSWM0QWHbJnoR/HT+0U
eWgpyMy/Y/SyXtdwfSUX6GmA1QJCZdnTkz2botbOdWt5GUSKm/d3NYav++TRzGTp81XjQBsGpXg7
A+hdOMxz2C8sSxDU5u9mcavkgHROPQD6MCQdruu0uoQnovRznUrkbayRQNSk3KiZ7uoFD/L8EOEB
nWU3pqymvXY746n6r2aCMZKEgJGsWZZQZRvQZh4BdrW7rpEmU0kwxAJIXYnBl9Wbfpb0adK8Kh5d
ezp06aGZN9ngUVC81bsu3S2EUjR5HZwn2j1MNHNb5UXyNcsCCglK41RjwUZTnVeVauBrmh4Qm0dU
El3L4b+ATmp6dODNdHXD2mNcBjzeSIQvhnIhHOM1KDkv2MpUMCSFsiyyW4C/hrb+IyNIR7DhTgG6
g61l28mpXAzs+mPzs0QTO9xcIduKVflIGQBHBCUE+wJcFPXYIVEAx8oxGElID2iqfCH3U2nvGgXZ
KUbs9kX4adDmw1AlD/m1Wtgywo7xvmVqRBdrQxVmFmluQ/t+eB+AvR7qjT+BHwrh4Vvo6HvkAoN6
zGAaYxCZ2QdSfEFIuxtQfsjqcmuu4/RThGNmhiYZ8w4LUTpuHcWB6vyDIEdl0X9Z8VNBwgHr7AKQ
gQMEMQs5+OyN2Ftdrd22eqE99xUMO+IJmCK3HMsKDWsPFyw3Wsgw/ITnq9iLiZaGrGcOlhukSi6p
0a7yRdRH8Bmloxlk6X083RX/of/zTObiC05c8mzgZHGw43gM2V4W6MlEcp+mxYCmlWT80Tv18HT9
TK355t9aXvYczA3PMd0FhzlyMHAw3NzWbZk8Fw6aUGdZheqyIWeZF0KMhdZEJDMRcJ0raNQTmWOy
zAsVR2vTf6hB5IIKq0Lm+KF02wdzS5+5/zm5tnddz8UvnbmOc8FiKkerq4yXFQS3ir2dtcxntLsN
O2t/XczFhSCIETyUmQDRKEwhJuYM+Oilq79fF3BploIE4egxQorM4JAw698Gel9YsxucN8N40tl7
DBRWRTuA3Fgi9MJKBKHCMRzjHkxyGYSaNaZogDCBKUA/S2IXRWyfWF8cjIJx+cQpJh+dH2MSewp/
B5f1Sw8qJpaiTcAYXq9/04ULEj5JuBYVrkZmHeGTkGjEuPNzXQMK/amR5ePWNhREGcDURTEe/E+C
wRZ1V/RVh4pPp/vJ1HvFPEss8zLFD01ORIjtWqWZRHaFAW4vusuC0QW0W7hJXuct32RfiHPx5Lm+
clKBgpHSKkLJbYHTTW/4d7kPDz26kF0kUOdv1dVRNZbc22tbdaqgYLJOlNH/kfZdO3LjXLdPJIAS
FW+VqqqrqnOybwS721bOWU9/lhr4plUsHREzvzGGB2iglzbDJrnDWlUa6hjD7m0g9qA9iNq78q9D
6swwMmvUi7AcaAmrxuTPoMOO2GyGn43xd3v01hwJzv+5fkqBahHrwdQ+ryMwEiKVCMoHNDoqsjtF
PMqaq/f2bMs3COutdKkgAfKe6D9CWif1n4zSNqIHvTLr6FjnkV10NWdRXN0yGURmTRDJN6D4BES1
dGXfaiXscckcs1P/GWc8+i/OGGrMgtCNtkPlIMCE/Dlu7aF7oT+2Z2mNdxbBA2StMEkoAGcT6U0j
yNXYIuOrVPWzBlWZ/TBKrlZO70YuQgux1/vdUFejHfqddKOryXuflyAOiRwj/FDQKaCkvUuHqeEE
3tc8KZQvUeCnEhyE7FvIkFo5IDla3/VOAEtCCE09D7XFvyLVbDSO214b5iUWM8yVnxMhRQGRVZS9
CW5La6o+5J5TFL62uZcgzLZDK5avjy1AshEUjr5o53hKptAKn/4TXSB4bCRt1oBC0dps7+J2hHYz
Paj9AUefaCu46AbZr+1Vszo5C4DZ1gUAiVAAqaUA8EVwFUOogLah6XWvueyIGa82au1kgcSjpusa
so9IsV6Ctbo8knCQZ3K3n0X/UfbutjFrs7/8/YwxZdDKmu9RdMKCNsKntR1oz83Ay42vDdkSZf75
YsgylAV7KXRNrDw6dMrOI44sdiicRGft03+wByJ4yOPjNAbhzyVS0qe5rs8KCyhHtcrapSj9lzSO
31idlG+Qr9vX0hzF66SaAMSDEoau7ZDG5Djatf2igZGaSljKYNNizMgqMIAPEY4pWu6n2jIyVEE8
Rv+FWXOBojNFrRlyBmIvwQ7Jd1Px7wBxzO3ZuH6N4sBA1Qakh/A6ghYAY0fbKvAvIxBUUAJl8gE9
zWqLxpNdTGzdOxTVG3Zo3OyQ/AOzq62gu3X7C9YH8p8PUBkTI0GIKlRrzDQOgQUVek99yev3gVes
u7qNvu1kYw4+CcVcrGGnKCLOgLMheTJ4V5fVTYSYMLqHUCmEPp7Lpe2NtJa6CI3hmfSqVE9KeCDZ
Ia+diMeZsHbKIwX3DxDrE6R89KMAbfhgL5D6c9+/jMJebt6rdC/zOJak+Xhhn1xLMMY1yLnRViiq
wrWvNSdXe4IesTlGJiLQ9yfz7W2yTOfkOKq5pzx+mdVdvDCTeUb3eZQlowbkCFVcE1pbipBzjK9y
Ui+NY5Y/nuSR4Q+AoHdtatePgiXcCla588+aU9rlobAcE2GYp97OXuSTb/Pes6sv6cUHsMs/0ys1
mASsGf2n+OTf5q9Q0G3M6OmP8LO+Fx9uWhuV0Gdebx9nAbG7IZcGlF3oQJXSwKxjcE2d9PZUNrYc
/0xUTsRrDUyftTLngBdIHZirxeQbctLOzniIczeUJKvVlEM7VftaNCAPOJhNVXBIB1fdmo6wP0qd
ZtUitneSNl4YegmupnloeZSY4LKiqI9vhDuvPCi6GXp/cFc2o/I2lk5abDfcnqXZb7HbZvkF8+Je
HEGCXnVi2OEL/PxWGlCDZCu9WyTnwId2986PHj08eLdd6WpQYe7XR3geWWBk+C4xQZLaNGFr4FED
VYpeBsPVfVjcC9UxUGsLMqkoZYxNKIBxYOdfy5qKtlycHhBMQoqW8RCJrmdppgLWyKjwWcRTDQoX
oz9CHj49ZPXMdQ566B1if4OlRRHFg0Tq8UjVJ4IvA91e1/b/hcd1JiFCJwqSSyi5uxyKNpryuJJ8
9D9UjzV9S1C9FKLWd9vytbNrCTK7zsUcS9k0NqkXpJYsOHpwo+p3uC6htXwbZc0NLlGYWU3GSesE
AlPwzjC1EmVYPMponh3MWvWImJJMBIISP/Qp2AqAIRtmwCNGWzsgDcihI/Mwb0z2shHrJC+LKkot
wa9eI824r0ThlqrDUVfbXS01++2BWzvzDXFmFpnb2q7aI0rQPWTGNMtdkdzMmvdS/1uAfm0bZHV2
vkHYq+YA6iK5N6AKpdetVcmogeZdNa9TR7ijIX+OCkfodmH0mLWc+73nZx7sCEKzTM30r3AXHodj
4WZHPG7Ck+b0OComR70NbpTDtnlf6YirzS1B2VlBrhtFJcwJKSJQopc11kYeWJ1h4oA6xeeyf4oP
sR3twI22jbe6RL73LRuoU2KoE/tNmCL8A6E1/6OFTG1sfGbFPVfyZXV5fEOxATtRHvU+DGHZ4Cd2
GE2ncAhsaeg5nd2rC+R70bMnfJyGkTJ5sKhT2t0gDg8Tjr/tQVu1ZJYYFL9qQ9nmcVX0lM5PAVEX
HxSieHHg9P6PbYzrrpS5Nx0hAvQ0gMQcmumXzi5VkwpFUlCE7q3JNU6y5d/4f6p98OY/FL8ReKSP
IAmQPqH5OnOFoQAjO8Rv29+wYufFJzAXwlatfaUUitQi9ejJKKMi5F4DX6xmyxna551ttLUAqy4q
+kxKCwFd1L1dWkxo4tFOhsUySuIjAYeXcvJAGtlqIAa0igk5unam2rinVeOic4GzFVbuTRfwzOlC
OimK1bjCrMquAEoc6Kh36E4oLUruiMC5Ca/dHS7QmFOmhoJOHIdAo/SxQbhhQkEpZC+04LWlONgR
gDt5zX842i5AmYNHGQ1ZRisMKsiKu8LvccnnPS/Xni8XEPOaWpzRPtXzVEhglyA8eIpb6w4NfFsm
Z8V7j+cmGMGsPmkqoGkBfW1vqBWeKdIR1bE0sEWHx179IP6PsXzWOx4dzfqYqwqqNlCxNJfLX34b
xJ/SMhzwbW3xmkKiu/ulTG5f6Lu0epYnG4sPYgFcPaiVXaRjLyMTMpN6XfHt0FDJk0DHoI835I/8
o4RQwL60FSt+Vqz2KB5KBw00XFtXHDue8QTRBhSewR0y8xBEQpMJEvbu4I6O9Mv7KTkT5NvQqeL/
yW5VN70zsLIP0QPv+Fw1VwHfOjiGEOxnT08yyl4pQiDK8gYzoq8qWqIbd9tTrNqGpw0YPBDS1NiC
gkQgdECfF3aqRHfa8IGeNpTlWEO2G6LdNtTKVe1Lg/V/UMyOKUFurKs5oALRTgQw4O+NbDdqHINW
zqwLFGayoBI696sARY93g3RX67zKg9VJWYzYbOZiV/aRkktFCIBIslT/JezcgFcOu3ZzmXmRkICZ
uXivMv9BUAlV2EFrRQuJgzIzlJc4afwbZeaheKLQRIpdUK5AB42X9lnb1xfIzDkl0ATC73RWeSkf
WqTFU1Do/UZwEIl4NL1VSNLxwlurkKiNlVACNpc/sm8w0Yi8hHZIlCBKk9TPOfQBWwGBO7MZWzMC
eY4w4v1gby/GlVmcC3L/AWXtJHo0xjOJeTbd5+o9Ef+qw8c2xMoheAHBXD8rz59oOQDC1y0ympVm
qgcfjbCjzjltv/hamYvuEolN1tVdo4AbAki06J+VtryJvJnpKAIt/IiBpHZD/1bJuyo+4TVRqqd0
CEBhA74/3SRxZOpKcAg7Ff2cle2rL5JHrFT6CKHqB/JWs1Oy+6FX7iKIcm4P0IpDuPhs9pISdoGo
1PjsDvEMKXd78dUAT2vmbMOszgOktMFlaoBegY1t+nLgFejUQdheneTX0DDSnz6WIfTqZRrgGaLA
szeZCvoggh7Lf//IUiD/iD0MPqi5351ZBX1SptDADMEUmTzl5JglHOuuFzJ+v4bDCRAK2PTmny/c
UdqBOM+L8PtrJGrRToZCwNg1yPv2GK6wmgIGhMGIlCBPB6xLmLngQ8kViH0l4SOa5/vYJXQ3+Lbq
+6Djv1Mmu5zr8E6NVT4rstlYlmQqhTvxXOOauSo6KHHtAEn/FUlzExRiNEowt8z/5LF6akZhN7YS
p+1qJbaJ6l78Qc+aisQYG2Vskkwsk6ZEEG40lWey62zymt54J+2sVFZjauf0E0Wyx+SGJxv6xSdx
uZeBDIYAFBeDgBeZ48uBnghphYLAAfeqOgWmgOf1XxE0p0c0tnaxSZIGHOJNOXVWmNP6IR8SqLxN
qVhRWwzD/B4tzbhj+0kdQjnPqFWbgrnD6euqAzO32qaZib51H22aZRw8e1pbP/dTjrmjJNb3khfx
zuN5YVzZg2pBkOUgnomC80t7yjZNVDmqkGmXfcRmCg3lsEYiWpqg62YppaexSnBFTyAmhnsWj0b1
uvsLFzcUu+MthITXNf266CXgt66w+aOD9NP7Rc3iJCBGbVjyASIS7+iRRvUSWgTNm/ROvgU3Aec6
cu3jLvC/Dr/F9hREkBARA/h58tdXj1646zyUIHOuVqu74ttKtjATrbhdpMwqRnr9GKNrvYKMsviy
7QLmiWInEgX2oLQDbcUsknE5kW0NcZOCdojQIqIhtco5MOhO9SYc0bmpCx7ngL6+x4FDGa2BOmgI
dPR7sI+6kgq+2MIkyC5YRiWZUvBr26BVBMSbcctS52OB9ZxeDiagYL4CaKpryOgjqTj6M6tDtkBg
ropjiQqTIgbCkD90HtjTnkh0NGJQDvC6Ua/POIyWMUtnI9oFLgPGPbdeV0G9sMcyn25BQ07KvRc4
WW8qoHnkMlzPQ3+1Er7BrtQ3cLOpslmGoirtVDr34y4tHR2seP5eld2B2nl9l4boG93raE/fnrQV
bfQLSw3m0uAJ6dytA/Dytn4ggym8GNbo9LvP5KzYZ7AWBba2exP3pn8oTBFE+uAiMTML3D1OCkZg
zuesbbzFuBvS5aZAQx4qvuZxJ+WpQkbT2Pu8mvM1B7qEYDZCERieJ86qI21it8NBQsnjZPcNMouu
oFs1l7pydVuAawCkvCgwR9PspUlDFsdyhipSyy/curkn07sU7fX6boT0R/NHp4dE/lkIYPDMYisn
v2rlXwcdsekRYFc0MGvjQcBsS69U/ailsDeFljXEm8xO4njLNQvRI4cCYHCiguuLQSBTUcSSOpfI
Ush5pWdQunGWxUr8DUYgjQWmH+jhUHY/VqVASi8GUX+voCzgmI6PorEX4rPfOLlq+0ZsljUK3fAf
J3245ggWwOzejLXOb7oOwCBXM4SdSH9Hza04vtTFjdjY23txbfEvsZiVEo1wRcVsZAEi23r8VUzS
jRCEHBSeRewWK7NEHWcRiYBSU53ukuyIl4in/ibNHoXOHDSeTcxua1G2V8dktgm1V9rPurmJ+h/b
w7Z2KkArjMzSo2jTZF8ERaFUVdlA+kn3ZJSsVOGfsAN3WZ9PoxMM/uRAE5zXALU2iHOYDglWVL2D
2ovZ1EJAQ2MuxEvjp6YB4bIlkJdcNEcDxDLP2/atDCEoqsF3jLYJlPMbzFkkt52YCyqwGgOBX0lW
n4tGndxEC0fONltxjXNbPzKMeNjNFBOXVvnEw8MXEr5WmIWmOIa3fn4PEYVbQSxuCnobEOrqCq7H
2/atJLXA/vgNe5V9GdqZ9Bf+IxyMPbS10D6p2X74SkdpLwjqTV08V35w7ILaxrUCdC0yjqhaNqMp
Q4nlixwFe7mVLVn82P4wujLL+DAsK5C34ULDFvRVftTlWobFq+cQWhFaP74JlBxkdIkRRq94108/
dCMxDiFt+30kj7FdtQ1uv4UEZma/AbtPOcXBW1YV5B5sPZFnk75Rkr1Xx61s5v3Q3GQDHUITZVfU
1qSg+GyjzgdLE9hTP5Mskv8EXhW6tTyMg9mHqvRb6yrlkPVjfBx9vR2QYKmmx9aoRCwKEv/w6hK6
WVVQu6gzrtOTkLXGOSZd/q8LOXArUmSQBoPABq9GZv37YDzq0rmGShuFcCeok+SopXEoiqpCGxWi
XKOue+AOkrt/f5opBtgDwb+GWg4wwF4u0UEPNHRUIlPXFM8eAvYh90a0st0uEBgv3CNSPkYpMvlC
WZgID6rtjccjalhxWag4RtUWXsRfYYxLK0CLiatCj+x3I57IYLfdj05zaXwY+9ftJfw1EczdEkjw
izidUQDx9TBfvJdaGmn+6CEn3VrDR2MXdmpqLhjkTOkpPExW8TBYNS9/JOPrtzDnbbXA1DOp6VQf
SerBlf/Gx97R7WmXn5Lb8tBYvqsceLfGFb91YSTjtxKlqVQURuDWuPMf05fwFB8Gp7DI4/ZgrriD
JcxXWnRhl1KEgdqjQdDqXM1FMLd2FZjT/fi/oTDrL8qCUaTlPHofk+0/eCdItQs2PWyjcIbsK1e2
sEX3Ja9JeqBEJ2+XW8FbbXdO6GqcWvKVYLRyMWbs+S/KjR8NwJEfRLfbN8fKgV94T3b9w7ZBq9v2
e6F/lfctDJokDZQjFEAq2U+e7VcHT3rZhlhJIyizkCWqyKCvgAQPs87avOlIMyG5LiY/CuEGvtfO
O2dUHz3NBQV+LP3ViJtrnFfvSsgDqHTW9cD+NVgeAyVoPRUZBGStjM6SwgbVS/sSh0DO27fzymL2
LYAgUAW6BIRYWbZiMWmTWkpj5K7U1slpCfoltHyhjWJAnZHoIOuJCkEB5Tl9avtT/Ht7dK9WJLLr
ykzsIaJJf5anu/QanaBlRd8WNTSkwCNDKkuXOzMJVJBFuIJqg1KkqHvO7fRqaIGJKxUSQgim4S43
++nFohHyBG2vWQVMkoNfP9McOR/tqahshFE403i9FRgwxi0mnZDr4Aiu0Wd0pN0RxHNyeMJQ5toL
OBoT4y1ARmh7TK/DzAwms2LTcmqgPwNMWbzJwru0wUAWdhM9xbj7t7acn32yjyOnBtdWcx71vdjf
BM2jFuLSfAx9Xhnv1Sa9/BxW6lYQoGNBE3xOrfg/+7j+VKV4Vwzev70kfMHgvEM9PgT52EiUiPcT
DXPARBrqbNTsB4K4HHdzdYIzEEwoyvCp6qGlCgMb1WYtH8G84EzCvRi/euTX9iTyoJhFqhrNrKmO
jVHVohmkD7VQuoUG5mwQCOSckVufoO+RY9ZoUwdemqDIy2rzCgTWti+gQlPmHArrIDP3MmLIyOMw
BsWDoYe1gF0X4xIfRwFYyL1jQTPOFF0d119T9A3D2FKFCbqfp7q2puw8VM+qUL/X2W2eNK6KOFcA
fmPeQ+bKgTKIzG6boL9EogaIbQZmznxv/IFx9HYszJtQsCaQ3HT/nl8RHmzWfPrimAXD4qUHa7oo
bNoBY0n85hShBk/Qeidpbg3xuaEcVqnrUurZvgXYfPFbuMsi8TNfCWFfWFBnANVHkKJCvqgsr3A7
XzTFzpHF19x4QAszaV9b0Ux4AofXZzDzDfPiWnyDn00JUgAwWFVBEfNzkB/BDZc2YFoXIcfseH1l
6vJdrf3Y3oRcXGbDQ3ci0JD1wS5EsRfSSaR7yEEIK7kFCE+FJDULFfrBsi1OvMaA1e2yGHVmu2Rp
J0TZCOQCqR7S3UzqsOvC3bZ9V3f2r2GdW1VAH45Y9Ly0F8Mq9CBDF/y2tqSJ2HWjRCZt2vdtjK8c
w8UFgwGRLkF6o2o0Y2hAkGvcgQCqkd4MY1cJp1S+BamcVb4Z0q5ubvX8ozGsbexVZwAtlP/Zx+wT
oYxloTMATZMGDHLEnKDBGaBPBaynqrEvBI2XKlu7z0AzSZHwQkael9WyV4osIv4ERKF4HrtzY5ha
6HpFbya4WbXNnt/Tf9VnMA/vNyJ7una6lIBKBYidtmvwIM/vx3hCt2NuZyDToJC8qQskPHktSKvr
k0JqhiKzNNcnX84qerbiTBmQx82FUz08xN458w/bs7e6Or8h2IIMv83KfO5Ps0oouoBY3kYZAMd5
c6xga8NS0cNraLZCQY1GFee2Px6D4M+2Het3QBkKK7MyD2SjmGVIfDEJBR0oSRz8wP/vxErfV1rh
RN4EWma669WHDElDXHx5FK6rO2ABzTjvqUrTCVUpgBZfiyEwjaRDSKk9tN4P2v+sS55M2+r6X+DN
A77wKCVqUaK+mwfUmHZ0GkC9Rpwil8zU6O78Ut2RmVAj4dFE8sxk/HQ6dAMlM6xkCK+C97tLygCE
faOb059ilzq9VPDeTatLB9UTX5wPqLtmJrUN5NRoJoxsKI2uJA2QvCvOIaSodX26jcSXUBz3A6TE
TG0MC9yzUSFtCG8kNky9xuNb5fUJr+6WmR9YRLkbSKaZDSmjEaGNFL2ypnLYJVL7OAS88MF85lx5
8n8gVMI+1opMSaYAELQ1e+UWj5co3uky+us5F9LVF9oCiD2XWkVLEQ7GFQM86yHqNlukJNFXtM+4
edj1afzfsIEd+3LBgiohD8k8jV2z79QHvX9rRN6h8P9xAN8gzFrJ1GYiYwN7tBQ8cCLo3VFZHSc3
oYcMZOaAMUCan781rz+JC8xsfzSNtAVU/GAdaUC5ixoXCr3ifYeWLKggjOqelrelxrmC84aU8QHQ
zov1SABoJtkauhE8f6fV3X/x3Gi3B/0x/iIsczlvNEvSQZ/nLUPFzRAWO3lUHei/Wtu+e3XJL2AY
x1JK6qhHKmCQOzHb4neFBjo/Ryli5HrewAFbXfYLMObOJxqNllcjwMoxM8fktuhka/R/1TkvP8cD
mt3pwkurvljhjQSgMLuP+p0IozTdGkNOGnV1ISzsYVySUuAAiCMsBKIh/uGnTwEZ3bSsn7bnaB0G
1fPoh0avH6uUXRZ5kNYT3JKIDs+ejkiZPQ2gUPq/oTCOIouLytc1oAyNsheN4BnqbLsoMzjP5NWT
DLwC/zOGcRVtqCV+qxvwsXj3T8FO9jJHCfcNnpOlb0+81ytv7BgHAe26Xm5zwKFLNZCsQurMKORF
6nk2MXsVwZrAUAcMXYpIoF1JRhCBnj/9FSb65CCBhWBKCbUQhyZT+7w9a6v7V6WotUK5JUgnGPuq
sk4aFXSGVqoccTsexMqm4BoNLCLylJJXrz4LKMbKOkEnUVYASqTtifojtJ8ehxQ5VdL6v7sqOVBk
pfsC+ijbJq5O4QKXcVEyiYcuigXcfbA6WlBPoZ7eH3pOIHN1DhcojG+iMTiC6WydLttN8liA8kZE
dQSYiovKcLj1OqseagHHeKip7VpDTGFU4jsdAsFdsaP1T1ltOYPHw2FclJj0nV4SmCWVjTnMt8Yy
RPA5fmrziHdjXA0U/WOTyF6foGCZeqEOLCN4CftDADrCGNzwrTX1YP6Mnybj70Cec5nXBntdhzs/
ERfAzHVqENREnVIAh7WOToS/tWf4rj5AJQeurIyFXVo8dd1oGp1u97isFh0oWSBCJFHoHHfaI3ih
78eUGJyx315SqHa4PIWyRpNRTIE5bqKXpjsq+kOTBzdR8qqqP+OKJ+S1vj1BQgAZFuSvWRYCKo7I
UydwQlVCTAgZQDodeeTazMTDkP0awTRqBP/lPP/qswIpOxi3GY8wxJ4khRWcKx7oaKRz6uZHTf+U
Kue2vB5hWeAwHkBoxyiqPZimgbAiO6Qh2BE/kmqfdg+juBOlw1B8Vu1LmTygF8re9j7rITK8BQi0
sRH0YAtx5FYIUP2AxVU1jlIdp9ZpAsWk+W2R3xiNHWlmW1amDxaZbeDZc189Rr5x2bxs5k/l2MUw
ehIlM0GbhjfwNuxqaGUBweybsROaJBEBoWfoqIAVhbZXcZNFi2sMjZexddXRTfx/3ezwtV3/GVE2
S6tlGUrXOywbRdAwde3rVCW77cFbPzO+IZhbhqKGbU3AWW4Z+bmCAmKYP2s4/rdB1nfcNwhz9moo
3hJGyNZYyPFBt/tQz+QTEjVrTJg6PDbxzSTstyF5i4LZcUlP0qyVAJl5KEzXkhsvz35uQ6yfGN9W
MZtNpZ6mhToutSXqw7PqnHn5rlXPISjG/gvQ99WFmSNo7/SeTOEeZQ3t/WnkW1KmO92Qmbkuv21j
rbrihQdhTndZL6VGnZcc2KwSFYWB8Wvd53aru62PHkNe2+/qGC7gmNNdLWoRgjWA86GgFt7KhVXq
d5nCcU2ri2GBwpzt0DFU0YcHlC6eDorSfoqtxLmtbxuCtOPlEZaQyCiyEBBhWdkBbicCBZn0fVK6
2/Ozul/1OQ0jEmhwstUAutFJTZSipVQa8rMg07Oakle10h63Ydad+QKHWdxoDIpbj8Iv0P4NqSyR
OlHoUtFsFN8hFYrh9qA5DEBXy8Gd1/KVM1/gMutPGoW6bqf5EFFrs+rKG2+iJh6PtpcNZhZXTmD8
qrPgo4AqRlFqIOuuT5oGpsLt71idzsVnMOuSelNG+2a+kSTtTSEXxxr6l+kwmJLA60ufLdqymFmc
qaEUPV5fldWmnwoWThXhcYda8f4NXLwcr8gxizKrNK5jL0N1NbZb5fpBaAHLGC0iczzjqhOZzy4Q
yYH5SGcmUZYHNdJ6LNJy3Mn1H7U0C9QEhsRWmpeK1JzdvXq6LNCYuYKsQ9xoA+aK9D+l6kXtjpLx
2nsBGlGOWeGOTcvZgzxAZsbi2hNkiIrAvCwyfdXKhLOIjpoqv00pWMUdygsHrfqvbwvZKnQlCKCq
IgXY9Dq4LhBpmKLmeXvBr5eKLDCYK45XSzXS1jCKJOTBCHtjVh/s0LEsdbaYDLdlH92Rpv6oaD9Z
mjy91N50EHQP8cPwLqxmyr4qiZw8oR60ncEZ1I95akYGNEU5XyqtbJhZ/A51WKiIvyq+TjyhISk0
V6yEIq1f+zs08aHjLS/2UoRW2xJVul2zk4sYNKnwVFF/GBqDFwS6ZpPAWM0CKYo6a/ChtuzS4fsF
hFHbeU5GC7zB6O21tHf8ExS2dqvUZuP8IL8b1CAKp2zXoEjZSh6E07jbHou102D5EfPCWYTvGgp6
lkLAUJTgNx160c1lS6UaxxmuoaiLpTFPyALFQ+8odFexNCIy3QjIGyWFfOuXKCP999YscZghhUxC
VEQaNjKiuHvq5U6poaFE5gXh170TaKs0guysesU7qsp5pIgwR1NfOnUy69RuG3Tbjg4oeYjKIzhY
P0rRiQ8hTJDcolXhcvj8Xhu8WMZKSWIr0UYzb08pcsBD8DwE5z6DGlxkCg14qRTOTll1GwtgZnX4
oSEkOQo2rFErdxCI3PU8laDV82SBwN6yg1TBVQpDOei4Ak9uoUK5T9vnUMndXhqrhyQIIFEXDfUv
BPAuxxBcccaQ91gaWfColE6IgguCW6nsoOmdA7W62hdQzKh5g9SRLJuhygdZ7E21JmDsjjhnCA+F
GTmIGcuiMcfqhPBkoDAgzM2Ey0i8elAZ2DdY6xQdHQwItHeFktaYHhEM2X54GiO0mIGfqb4zEieK
E7OknJP/mqZ7dotzmxYirJoChcjLiSqSLk5jDZBNZsZn5XG8V5/rW+nec4lN3isTxA3dwf+LS932
Alnb1Atc9mYjVXEWof4Xb6TpoGuO0qKy7F7yj61oj9HDNtZ1F/SlkWyeAYKhcYeLMM7KnWH6juab
Pvw/9C7v05t0VxyNyXwjZvJSutBSbkw0rQic58bafliaK10OM5LINFRlmDsNKEU/jiNiy896Zavi
r21bVxOHSyRm5ynQDZF6H0hSdIRLbsfWpuSoKKgsoftKRaOJapW8Js3rniBmhJlNqOudL3UCRrg2
8/OEaz5afc3BN5H8CN6aF+/x2FATHUP2L8/xednt68YfBp3ZN9IUh6SL4LHBfOh6z+p9hPp4zQkd
ZOF2Pib0IbJ1G1rYB+WxtIWfDahIdvV7gdVdWPUe1yYD/LDRYU9/VC55EI4h75205tpnlgrozUki
IgPMDRstfFMMeW6cYcOtFw7g4uAdW2sOannLYua9yqBZRkYcHhlEykfUuKU7r+d1nK0GLJcozDxX
iRLK03xEpXDoOgrNkzPoQ+Tgk7aopUgE1xCdkrxMZNcbrjISZ3t184ycz7fFzUZGVheFi4AX84de
QP8oygfTjJdkXb0BLK1kZktuUgEiL1hPCD9UulvXp6l/VQVoYSfvdfRC8r1SHsrpcdu4tcN5icq8
i4RiQL032sAsuRRu4kk79slf8Au/1aPwuY3EG0bG6VcdybMMVP5oB7tXxJexe2q8v/8nCPYJFLUQ
qtd8GCPFE7ogJHD5Tu6UZPY2DG+q2H74STcCpe3nQQPVHqIPuGi0+qGS7jrF6cXPSDzmok3U9LCN
yxlBg/HnfjB0IgkA6yvvFULYnfigSG/bGOtH5D/vJvYequggnEgLzFLYo5i0A8daL7zren+sFOl3
pD/VerjfRlz3Ut+IzO4ejbhKZA+IVXn2CK64KXRjOAf/KsbcjKjPdFdX1VdZrddiP3sQqQ1uc6NH
KMiQ8/Zj25LVsUNHrC6DsU5Hg+CloyCodoKayowCDdhRMEdy9pIRjZoUulN3PgLn/zc8ZuRSfxpj
ME7BY5SPlXznxW48niL9R+o9DGrFGcLVxbcwbv75wgtqJIxiogJs7KDmLB+quAa1A6d6fNUbLUAY
Vxv7XY/0PkC8vnTAWmaR0ECsQb9DUQtn2fEmi3G3qp9FUkwABaJaaqA8x2mm3+PwRKWj0HCy4atj
9x0GYJOJWlOPReLhoqKB1nvsb0TdDkseicT6hXOBwiyHTMYrHyWjtaWfg7tqP+2Rbz+k5wJyZJGJ
HEpuhmgRzCzhnLokNZOz7kic+btmUpovRYtvYFZJ08pg/omxBbqPO0ha+a+oX/x8f5YUS7dLu7OU
nWZN1vimO61Fbybowbsy5xu+HixsrHT5DcwiQhx4SGsf49CChMROe0t5HI71rttHv8uP4IGCjdVB
4l50tnfj+nV0YTuzopJMGtW6BC6Uz3TBRKzl2OylT++zpSay4cSVzPI36jruChTOa07Kyz+ubp4F
/rziFzvUk+U4NkLgK09nA7wrb96pjxzMPXGhrPfYHr1H6RbcQf7vbcN5uMzBHql1oagZ5hwM9SHi
I/J5Epyal7bmoHw9QRbWaTH6EQYK68Lqd+QdoQASR505lZy36fyxG4vn6+hfwEhK7dHImAcR/eNJ
oP2heENAa8Qk9O8UEDxrCGLUvPLgVWf0PXVf1CYLVDmbqqAbgdoWn4In20kMLqEErIXPKmKkYe1u
zxjHH7FP/hxd810wj2VZZWD1KC2FvjUx75rEM2qe0YVRkKCei42AQqKPWnTq1i6DDyV2RsQEIx5X
/PqdbDGEzO5TBBDjarPnEbraHDVLAY2OZofQC20hgoQwEJjxtOYV/Yqcfc8bTGbbSW1JBCWFmU27
w/N3gA5d8J8CFwvjmC2G0vRcTGfXYoCAdHrv00M67XTU+lUaaEJVTtyAswfYWgllrMK2mycu1R2h
dcLWJhmWZXSYpM4ajePAk1vkHV1fP18slUJHfDqsMHnJAeXb0k2agDOuORpOYobn2kUbPbUeR/cl
2XU3INgyeQyAq/fD7/FlayjQfeAhlwmLhbhxfE1DYIqz5ebld+1XFAnkgujRRnnV5WboWkGhsoTr
hp6/tsFBM45N+Rokjkbt7b3NA2JuAcoglHnqAagY3TL4nAjoQ6ykt9v/VAwHtrh/TJo3xmLS1K5P
gwGtrRbJP9AZjdtaglxrzms3XZ8bHVQeYIKGnAGzsceIEjFRYxwvKHFN9RglhYftIVt3VN8IzA4e
obo46SpW3yRCkTYs4XFzy9PkU5dDIt1X7LrXOMfMVyz6ej38P9Kua0dyXFl+kQA5yrzKlOtq7+dF
mO7ekfdeX3+Dc7BnVCzeInrOYvdpgY5KKplMJjMj/mAyOxr0r5Fdy8CMi/o1VU1ce7KihqRylu/M
ttJx6IS5Shxk3fN73Os5BmExE25kJmjAiljSPtR+aT/7CQNVjW5NR3mcqh96F2UPGAXUr+MY+nMO
OgHiXb60aKyqjMar+876ha6X4KWf5flDR8cenr8m3ZtTTQJfTod+hBTsoruwM4NN3hFoIFuVnV6D
4Wq4Nuc53MeyMb0kXXfddjHB3G+pT15ta/HnYM3V3kptslvMFpw0cp1AbAqM5a4hET/Rpke5MvNt
WpNHbZLsnV6qxG+k+K60Y0nwQbl7gFJ4Q3sewvOEOXmkQjWbXi1wUVbe9doB/Yxjao6eHieR2CK/
8rmCYrzTaEbbkqC36NqJujekxImsXWW/S3jLU8yrNMIwne5nhuDmx4vQuGCCggGUT6BiYDy27sdE
KnTsiXnKHTBtbigx3Fj2+4YU2yhMdnPeYkJTfr28UXjrCk0HzFCY0CM/a4oshsHsZyvD9azFZjfv
B5KAJrtqkZDZ1zKeDy7D8U7WNRwTyoLIJJI8AS6V78es9VvrOelENDu8zb8GYaKY2Vj2AmVO+Er5
T4ErUuoNGWaTMZZcXqmBIYjOvzM5dt9j7ADPHoai4WGYgYuzZawmG4P6Rho5WfBztBx0RHtaAHHS
px77r+0cGwOM9tw5gSLI1LkLCgZ/io4pV7ZAkUl6lVglhj9N9QsyOG68vHaiBJq7nisM5qPVOdGa
lA6bp5GKtv3tGGKsJ0EG8a72X7qIR4hvkYEGEhyfBppmT88gcF2WIRmx0yFJ6cgRuDk+JlIK8iHe
CYTC0b8gLJ9UOuqyLqUl0uWyfYkKsinQw/4Xrr6CYBorjGoBC5cEO9oq9iPcHuu5c43h65so0BlU
cObg1RDaQOgxPl2t3BzHOK1wsYlVtd50Zhq+WbNWoXrfiPKdsw9DoShDHBofQGrJ5juTnShJkYAh
K+vRKm4qRbyPKsPCw940fjdMAApqNlQI1tZUPP2eWpVUmlQiPEDjYK7aq9Iyqns16awPq9LiSYB1
3tGB0XfKkgWmSRW8byxV9AQmhbGt6gKyNsWTfVvuJo8oXo88FSrNTnrE3NwmPYZbyyN+5ku/rNdi
K7oNcNb25Dcw0V9JQSAXjvgNQ3Ik5CUy31PQzn7bVU4wmEWdUznsSwsYS3Eb9LdNtEnix8sQZ9vq
dCnZ19hmQl4iLYDQl3mjKNkOF2Dv+xBgKgRNB/4Dhy1dyVWKao56UUPPAzUvcGzHhnk3FqnAivPX
qd9kCH8wmGRj6MCl3UnAqP0s8pO7/Nk6yns19JWDvY0cpXIW0cfhrdzaLGYft7EZgcsVkNnSODY4
6AdBeno+A8IYxbhYiFfFUqIIzdF8jFy1wdM1edA9w8k3owceMNe6NQ+FK4uKd2fHBwPM+J0Exkp7
ihqQB99nd7SpzLXeyZV6F7vW3sR1MN/YL8rLcB24ov5fLjJSXgM8KTS9YXzFIAPUEFEQcY0ydvTi
KXkrzdQhk4fuH3kSnMTUjJM0gJpJufSpSBvoOhkwhBc765sOslfK7TwMjgJafzl0JwMquts5wOC7
aN6MFzSACW4LXKRwlWIuoH0SlXZVDoVboGFbng558hNMHpe3G3X1c6v+YFC/XW23Rmsk3H+BIRVO
/GtoX+XQSyLRhjubs6BNWXjJAQ0YVIjxsn2K0pLOUok+FW7wLB+qR4O6hbqpLTz1z4KaKucznUAx
BkWjGkyNNEJ2gFxJRuLk0aMByunIdhQDL2JuvQhSDc4KYmuBF51YoIxVWHq1jAw2RkYgdFNVt7U2
OqmOZz70x1aiBkkukAmGfkxEgw+E7W8LVaM2i3TAMzpIVuZYcWzIRoC9xm/1+uGyV3CilYyM818o
tnIbVHopLx2gZvT4Tm1xO/fV+2UIjnPDI6hEPBQcbFtnokat52MbVIAYh9DLA+0uxeNDlIo6KXmx
Hm1S0CHXKHk9rDp1vR7NcmOYzTlm8Db98hBnV1LyEqp7AuWtGA169dUyuWNyU2V3dfZ02cbzIhlV
idbwrcAuiGyXzXWNjphpFKASoN6jxwLPC0dr76fbdIuHuNmZN/a9tC/3UEXrnWdpK7on8b4irnwy
mklA+6eyNWNZkswhTgl4DUFKkPfYEvHmsoG8jwi2E9oPhhY+wgZg0pMyMEogxNULKQ+Lei9MFc/Z
qega4qIAgUqofaAz+PQD6vEwG7li5G5NrtLRs51iMzjTfXy93HfodJM2P9Vdvbtsl8rba5DB0PAu
DE2zs4nzpSJlR2oYljut0x/eWr9LHEwQQiC7d3LndvDUrX2DbtabYNdATG6PYg/EA50QzKGiH3P+
SkVXYPVj1NMVSJe8qbIWPwbdb4rt4A0lcNGA5nR3yWZbo/3OfIjdMMBct3vzJVgI+reZ8+EEm4nc
PQbjFPAAQdvyLf01Hzwl9GtHv+vfP62vZTvtUEPfjUfDdJJ7c1uWjuIKyQ65TrYyn7r56ojqaz2p
GvotSt9+1N4GBx0O12QLp3MnX7q+V+8rwePveYlItxWEJAtMdlDChGQEA4nDfgybElry3RaE/rPf
XhdX823b+undJADjmIfAAD9Dk7+NJIZZ4TlMy2Zp0B01pjs5l5xl2cWQK7/8HTmhAIq86N1EFERq
zR7AFinruLIUuNCsuBghh6aAAOH8DRfpOmXqwCGIdEJjyyQBdDPbojRBM3rTbqNXfXTAcds78uNd
+hb5KHCBLLZ1LpvF2xonoHQfr3xDlaK8sHKAjm67DXconyL/3bXv1at5re7UWxCeNZvoOr9SqA6R
AJyTahAa2yEAAZog5H+n4Ka9TFWQW6B79oJtfZ3srUOoO9OHeoe08L54iT2yj9/T1/gx2Xbvl8E5
AQo09ajqUUppQDMTP3kNJaMoiJAbFtdBdBPX16b9a1QFcZDjNlTzxYA4g6FA0IqJvVYaF3hkxAz7
WL8o+puRfd/3UWfQqH47Jj7OSg5F23czZDQKcOChhJ96anELaoXLK8X5SrgfaPB8sLVpOAtPv5Ka
BboxDvSyh0np/Gm0tqX5qht7mTwEJINylKjthhc9wDuL+AEVbAyis7N8cT7MIPafC7frtqMP7saf
9uAVTgJ9FdENiLfrTrCYDSChXVSNGmCBhiK/ya+tr2hjeP1G3ai3LlReruUPWXTT5HjFCSaTUill
DXV3BZilH0H0q8QRGXkpwrF2Hd10zsEKRducEyNPEOlFcLXNJVkBA0YPyWETB/Cn/JKGbufM+9mB
dIAfPCpuduj3ohdGagZz9J2AMo4ztmoJ2mBqpv24SFeYYR0NV+typ0C//WUf5WWpayy2sFLmAzG6
CVi4hrW+DMNc09Ufi6vEuzPv28fQuwzIXVBQ6cBLEUAUnd3Y+lAgqskIlv3sLjhuEv2pRh/2N1Go
5h6lncSsIBhh2XdAWYaUAi4p6OfuUghPeJUClgQRxeWZKQwI4xt1BValYAIICaCFGYBzo9i2okB1
5vJU1g/yaBqu4RjPZS95sjJOxjRB1y9R4eyaN4aVwAXOAvpvBGBA0Y7KhzFfpOurCvomYCCdatsr
as+yH5QMnXQf3/4kyAAgF4YRKVNWdbqaq50UlE2Fe2QFHUTQoWQ15Cfm1/Db1wKIuelgzIOkDyXi
YFdLasuINCakTYpIu9f6wSOFslVDQRzifPgTFPXUlDkbgz4JKAokFkDysFXi/lYz2+33VwwU7VQD
FZ/+TKdlmFCUNxaopwwZOXaTdm2aIIjI+7+AIajf4m0eS4baJGPNIqlGQ9Aj1TbQ/8vB9KE5UirY
9nQvnIQ0fBjox+IUNHUN+mfMaaGWdYGKPvQ9UM/YjHbsQ0wHzz2G12bJwySNXiTsgzk7fhlI5rBI
LExzT50JSZ1Yx5SSH1c/w6DzUsij6NlGb7ZQ4L78wc7iNqrGeMBAGgpJSjQgMC5uLqVRkQ5ycpbV
IqnG1WSsQPhTbY3FehiCXJAjnbcxUTxkvChsgYIH1a3TLxcFWh/0OZS4xqDe9plfGYfc3paYyTKf
0/RFUe6j6M0OD9+3EkOyeEvGIwoBvf4pKrKqMc4bFFu15hBGbjl1ThtftZPtlIOgwssJTWB9QZ6t
UkVRXIpOodQizZa6BBSS4H2uBcc+S0GEUP/q7e7+slU8KBUJIcaAcWrgcDqF0ouyHckAbyHGIINH
pOqvrWjujlVbS04Xzn8RqSDhhtFDUJQZ9OnrFG9U0WUeqNgQjWr4GH9zLDNxalEhhueREJigyjZ4
0Di74tl2OsN7bKhbKqmJQcrQdDDicB8rGeSCihKtAMXb5XXkI2rUNnq6s295tdkMWVNb2AMD+Seb
wdKKpoolbFonsdJNK5wqEuHR83N1rLRT25VmBLwqj3/JUee2xXSYoE+DScV7oxHlS5zQjzamP+Yx
W3zGPbPOUiyoVYybSnpSDLIpY//yGnJBcPsB1SplmGaf3otytq2S2jCl6r7W7juMihhK+v1z31RX
KMzKhXnfpIkEU6ZI3chN8NZ39bW2fIZxc/d9e/DYiqCI8wVCF4yvawtIpJZkRiQeHrLRdkNJciJR
8OWcML9HUhX8Y+HNlQlLOuSymgDSuZgpV7xIfpXj1wCvrEXQ3tfxz9wUxAsuHEi4LU0Go6KsMTbN
UyTLekVPzaU6mOkx074azCEY/1RjuB+0x8sryMkCTYjRIQlAYoNVZIxr5LGX2wEZR2rbnxIYt7Ui
FtyIeQEQ6RkaCzHdK5+N9mITybraItaijLOX+8Lrx/kH3jTQjk4E5yTPv5GlmXhaok/+7INWrNS4
w5mQQUvMHYbcnUzeUTaUy0t2Xr7F6bhGYQ4PQ4/zwq5hUJfp+Ze0EOMQTFpzB5nm+VmRFnOH15Vq
m45JhuK82V4lFd7KwbuU2LeqPQ6PRu6r47C//LN4XxJLbKN2Axr3M7qdPquWIot0FPjs4E6Lq7up
fr6MwP2QGlTmEEBwx2In29WQFPbcUIS4TuPDIOdKsp00BQSESUWCn100iCqlPEgU3nTkPCjzwYVO
g3DQaVrQEgRhjNG/jfLrkmr3Fd7TMRSWby5bd17jYD4rs/HseCZBZMB5JGjoZuMW0kLGgim3yDES
r6w1zHpuW9E5ytvtOsqYqBThxUhlO/0VKWzMhWg4ZZpuHxvafon7Y5BNuxmhLGj6Q6o33mVDRZDM
mg6lMQdFCEiIUTqdbjiT9dkFXhYGfm9ui/gv4hnul7RHEJfMszH7YZ4HPZQQz7oi3vam/FbI1aGs
8CZrqtfdDJK6XNQPyfManRbhIB9NdMgmnXpNVC8TSWykXCYe4PQFkyd5caWXeGexiKAUx02Vsd9o
/AQg/jvFUs0kJWUPD4VKGbgxR4zQAzfcJOnnZIJa66YOHtEeL6SZ4IY6eAx8Rke3EUthGBmpvKQ6
vqLemo5S5HdNl24CIaEbLwtCdf1fGLYLv7XmEIrfgJGb0A+7FwwZoAFtE82LM4jIRnmfjUAuHt1h
UEg9Y4MPiaQkKiTikfkHgwNyyC+7Hk1X6qABgAHN7eVtwN3v69jCeEkI5lA0bOFrGb12EzcPpYX+
57QctxkJN+qSvU8LJlzzW5DaCU5E3rdDBwReJJA4o0jG+IxZD0UQJvAZ9CGnTkX0X3aXH/CyXAsy
Md6ZgJ40hOr/EMgwIS3utKJcqKZd3s/vZW1HjjabgrjJ/Wq0kxOTkKAX0qixqzw56ad8ROsRFVOf
HUyeOmWS4KiHeoJo+Ir7xXDXR4kHYYSqGJxCQdt0XsYF7XxG11nKobO1MLtGsllNDoTBbWMbDUlr
Ocaopjd6R6IHNVL7K6tvIkGd5txmXOcQWfBLUEI5ExUl2kjGClmAi5cMfzScOYAKR0econi47KTn
2w9AFl6fdIx0gaSEsVgbRtJrNir9QXssjB9THoJ7ZYerKjrKBGnNuVOeQlGbV98RasWVBtLcAhTJ
kF+xfbtEGiVKIUQgjEMOhLS1QlvhcpBhtB+2NDgpESRCPAz0MiEqol6CQWtmd8XW0MhTiHYZsJ97
RjbscjPbaJKoSMKBwSw3TjQLVQTa9nu6XrOCdKFSUG8uWvMnekO3ZoD4EVbht3Na3Dv+4LCKMpqE
ctio4aHAyKEoU0mbVpr8gCiCcMg1xwZBx2/WIrQ1nZoj2XjhaWsDqzYHgytbpeXYRgnZ4j4QlHk4
2xjy0EhUUbdDpQdy86dQYd1gD2c2GFwhRIXpLvSAp8m1Vcae1fwwqmhjKbW7SAL/Pk976HMfbnIo
4oKKhGX6w2RNlAQxUK0se4L674ta4ZSW0aMiF61DJGhzhaKGak6cUNAghpZw2tGHqf9TSwctTLJ+
+T3HI28G7SObx+2CXGsmIiUV+pdOy6BwxD9IrJeAlClspwlInfVMLBtHqC8FxF+mHwQEFJ1fi54P
zv0FTThok0HJ3TTP+51JXIHxH2/Vbtp0zygpQC5GTbxCq0ZBuspxFyDoqLki8CMIsu2zIECLIPSH
bA6VgINmJVAhCWs/aKMfwTB+Lbb6EuWaq5bFnYKK0OX4e+40eLighUJcedA0wWotFVB/HOQwq1ww
2NxB3dwJiXIrlY2bDhgOXMCiNxBJUNQ4dxpgoikTuSsY4ywW00pqqxplYPb415BdKXhWMBAyiyam
ubatcNRT5wxI3Q6JBhwrGL3rwiuL0LXrOyndWKr/F8uIpjEqDQ9WCpaFypT6tNdIUbklnmnCON+i
XFh3XtcoO6JfWZkgKedaRpNyrCGKG2xbYUAqkL1NJZZPDuNdvRgK7nQJJpnzcr6xc1vxsji4rrLx
+6+D+HRUBgPNachkfzc0r85QrVYhgj7XFWqGt7T+gHZyuRYEaq5xKwz6/1cYSVpogTwCY0rMj25I
r4I4dnsLT8a2sTejxtEk0bMxDxLa6SqqxXg1OjtRh3ysraWP8FqsPEmSa4fv5rJvx6d8VHHDEez3
80iGZ7wVGM1pV/aVvYqRqwRk92aauNHwpSfoeP09+v4zkyInGK9i8l3NF7wcWmhoxEiZJePbMWdf
FcWDnFBISVk2k9Idli7e9KOxubwLzseuKA70EdHbgoXEw+ipaUtfzzhikwojib1jaI9h7A4W7lIb
nXhq+AmB+Cr/R8LQRi6iZeUtKp6skaajaxl3cebITeTEJKTCXpenyZWs2M/jZ9l86Y1DaD4UkKAp
k6fLxvKi2O9LHN7jaTMYc/QZfRgmrYQ1VSIVwhTKoc9VPyKT2xSik51zQmBd6YXxP1iE6RyypmjQ
ixTrqqdfEToOcnRuuYQYz00Y+3FR7tVuqh25sm8tOXy5bCddudODl2KjCw19MWgu/s1FsnLXoo+G
tpfTyoVKHSLpg63GTiFn0E0L3aISBDYRGLM3lmUgU6IAbNA+7XCrdpmXJa917U9g6bxsF/1Tl+yi
5//KrmZp07QxKZTyomY/ceL+xd9HvRLiFrYKdjjGP0K5Cy0M9YKEzs4flWj4UHMR5SfXBLQsofiM
wjZK3KcmVHKj2WUNp0cbVob3IbkSiWX8Ln+crdIfCLY8AtGDXM7SHMHqtozd6jjt0+18V7/pG+PR
cH5WvxQ/8Eu/9a0tJqZF7H/nORh8D2m0oqLgTfXITw1cgm4Ykw7HqimDVhjyWy36LIbd5Q/FC/5r
ECZNwKubZjUjQDT7uTb3eeZhTh25mObm023+eRmM+8lWFjF3NxR+5ppAS8JVJ8lRcAPVRQQ53DXD
kweUPwhKrixrmlQUsak2VQWRMsVwalwJ3DB7VpJW4N98HFOFh6O1FreO02+DUQBs1h45iGVF41Ym
BRpth6jwFKUV6QFxvxC4U3UEWiSN7C1DksGP2hKEP1tu/M44JOjS7P4hVQqd+CctePj+J0KoQ1lV
wy3OZAcd7QUNFYUJl6/m165Ft2H/7eqYiivavwB4Xz5dubleLCh7A8AYf5owojYPkejI4H2dNQbz
dSIQK7dFAozZ2NjJvUZukGhfXifeAbiGYPZNJfdy1beAGIdjlKBMu68gYy9qFxYZwmwYgp43tdeA
0mgtZOpScMjbTt41Am/mHTx4UkIKrxqYcmXvYKak2hDMofsSE7uWE9nP6ViBpeGzsH9dXjauQSsk
uqyrcyexQQpBVCBV6H0z0LeQG9usFSR8nCc8+NgKhcmHanVO52rEsg3xck8w6TzWOLYjxTP09HlQ
Oi+yO3y42Y1jw9MxN+QUZbzJsuSmqSfRjxEtLt3fK5MzOWsLXaPXlYN0az/O95g4xMyVo5iOvZX3
wW72Cj95tl4tgYtyE6f1MjAn5KyTVp0TLPZkQYcAte54KTcZynMmRK0mXXcQvLbLqHpRnmwvf2de
0FpBs+PsEe64va7C6DC+nqaPGtf70Z8wmDB4i/J4Gev/sROMB5h0xJ2QTTaauivnOgCYJmvBPpu1
fKP34RuUTfdJPSFZy3ripiR5LG37INdztbn8AzjG4vKE2xPOaJS82AvpYAWRVjYdjC0j7M7PEWqc
I3joxq0+HBJRcOOZCzjdMDDvhsIx2y6WQQDBNhKUD6xIutEV5MWku4672O3Qi5uiaDJHhj/LrSPP
2e6ypZztewLNbN9Mb7q2yWBprlwnlZ/VL0UggOBsF0BgLBEDGegEYvs9C6MCjbDUoiZT3ye9J+l+
AubE4arTBIVKri2YMUNjhKagHsPE1mFOFRKbWMbB2KnzISpfkvHp8nJxbVlB0HxovfUlI0yDGBBF
7Cf9dY0CFqq7y7SzRe0BdOGZTFWlA3P/GkONXSEtoIiZ0gofBs+EeXyYqx9TeD8kH5ftoQHjDAUk
CLgI0UEj9iad5eA9A+0tDr3MUcAt7RY/Nb8/qhjvugzEu0urGLJAW6mJISCVZW9PY8PIyoj69vV8
CB/mm3g7f0r7cJ8DrRfU4HnnxRqNbWY3MbUsR5Jcudkx2ibH6hht4mtM2G/C7bIl20Y4DMNJhDFT
jKddOnVhnr2FmmnRRIsJ82zM+wxp6HSjYBvxvPsPApqJTx0iVTHirvRAkKW7AVOc7T4X6uzRHId1
hzUGk2ZZ6IUZgwEY8/3izTdZ4RhfjT9vgtfoh7T5i/ueSlsp0HuGwimK/KcWofqvDotWI8rm8uQl
OV6SkYbnzmXP422kFQpbaTerXpOrEReIXn/rdDdXr4rktVu+fzyubWGLwHqQQ6Mwhi2JjRc/9FRO
V1mykZJXW7splvvLJvFcQf3dCWvTh3d2L1m92eRp3VTgLmlU1NyMFvx+VeSbiyVSNOFBgfMHkxN0
shzNxaffqNKUBW2yCENlCtG27Zz86EUNdLwPZNmo1dNWAjy7MG5QTeOgt8VQuXH01WieVWzidgvB
R4EfcDo/cLn7g8M6QtglmTpmiN2UbnQT+ugJRFHtjgSUcuVYiXiWuSu3gmP2UpXGOWlSmCW3qbNU
pTuN0Cb2vu8Ja5vohl6dEnYH0ba4oefR+FiPu6x9SML9/wbBnKpSmYWYUocdCoEB6BRWIxfDtpdB
eOETqZ6MrlDaYcF2AEk9LvbI+pDYhiAKWbqrWbb/YodCrwTlK+jzYCaEcTNiRUOu4t3LjdAaVkFX
vZzLrYrKbVLa93r0YWki5nVesmBh6h5D/2jfRdvB6cfpcNEbwYcD4UHoKXZDDYW3B5KF0DyQnJgI
buEiMMYTaq3u+0yhN77CL/seHG+Hdkk2s4Imsc3lj0VXij0l1nYxHlFKlWVB7Q151nQjQzYDU2pO
kPh57rVB50bNnYQr52VI7mZaLSUThpoxHeahw/2vKMpDWthvnaFea3okUujhJf7wETxCobcW86aM
kwwLruKhhMNi6hRHTV9q88XWndHcKzG4dQUXSf46/heMLUaWXT6XpgqwKox2Y1Yco7nfYZJsH+uF
I5nLP6ox9SCFlkfBanIj7h8rz8ZF5GQ0khSHVUksKOc+T6HqLDFURkXva+fD0Rj5Xq0nS5HaBwi6
AzVxVKufkaI3jtwSnCXz0awmP5c1L5Gj28l6lyHvVFrPSNm2Sas6nTHeqtVTOOl4UqXq5sPfBE76
BI8ncdTh2NakQpMyrTKxN6Fkvmtb5AVx96teGkHQ4e5KvDP8bj6i42inIUBpMYgA6SDUxuSnNnjs
tNum2C5f4fz6F/tDRcqrgAoDnRoMzmjXg1QviJ9pAiEZlD9sM4Ei9MdlFK41q2SAQalBlxbVOlBk
I73Hb3FTzGwFUNDMs/LQKaLcg39ir/CYmLaUy4JQhtMNRRyIIMpfS/SjnHJX7vUNXj2vF2V+CuRn
s21cIxP14nE3yQqciXLpJA0ZpAUQUOXsyiKPuRw8ptGyMbGyl5eVF9woGR3mxWQMLLBD/GFO9VBL
IJX1Eb21TX0EJeFlCG6JgRI5gelGgV4cO0AVQ+05NScZp5/12c9PYWQ66Ll1I/2mh8NMoPpPHq38
Lx6lcK/8g0odapWe4II72xgnQIRDk2gnu4Ytqp1wvhIMQokIHYaY9GW7GWu0L+AjYYPpk/qcarh8
xVr40U/ESRaoglxeRY7/Y2RRx3M3dhoyCcb/x9lYjK6F/0vKF/RJPWNO91IxexZpHS35vAzG8YoT
MMb5zSmELucIsByT5VODQ8gZR8H7JHf1VgYxPo4RhEVTBpRmFqnEDPazmj2k7ehEIhUfzkl3Ygtz
fEMsTm4r/AsKyem5rwk41eddbtceeFSv5157RvufbyQi9xMtIf3/K/czFtUG3TT9XnjkNdBQkpe3
s+hRj5O6nthG13gFYll9qFQNbAulcp9bIJHoesH0o8gOZhv1sV5OWQg7kkm7GroJfFg2DBExtHCS
nxNL6P9fWRJhWqTEoCy8wdwa3dHqNlMDNlb05JMO1Ddfl/2bv26moYB2A/kxe+3rciUndovgXs2l
p7VXdSyqOZ3rilB6EuW/EOyNL6skzABKgCAbbTeCQ0d3ofR8JT3fyLfje3hEF9oT+m+uq23gp42T
fuS/UtGP4B1iJz+CCRqkbayipsVddHP3I1QhjhN0TUoI1jvVlDq94uJp1hDB8kPVH9OZ6BHZg9Qp
JVCzmoAH/z7P36vpOESTE06CICL4kCYTRLQpTtuall0NtIeO89aSRFd3fvj4Ywz9BSvHLKWhrFqb
IuCmYY1Q6/PHZJuntH3XS5QtlE4v+6Zo9ZjAEeMZc1pyAC61twTestzFY+r2sTdqgs50/tb+YxoT
PcbCzptcBlIrb+ceVT3FKRRRNZSWBpkL24kLMvGj1ou262MkGPLsSotnxK9N8aNTdGeQfxSJN6vO
MG0vr6DIKZhYgvkpNIfqsEtTXvrgh7BUKVo35qKm1AOIDCb8/c6OfkrzCN6q4rWryOayGby8ab10
7LNXh/bmYaHOXYFXSbI2VrJrQ8hDy3h9vDYKr1APRMSCzKten4AyISNujCnvDQRiOLq1j325cpRd
cRXvET901a1vpSfEkKLzLhvLzQYoPzH610EcxHYKmCkyn0AFLJjHvDiX9xoKFab0aWaiPhyud/wX
6ayW3SixnPc9kOYmdYymdKr2b/bVCoFZwtI0+16mZ1ljpY45fGJECEpal9eLe16uMNgYa9Vt0mjw
DZK9GyDoCW/QmjBlnWdqr2kvAOOGJBX9uCaG1gjozU5joCKNZm3UI/aweq8peK2xvKk99vFtJdJV
4W6tFRITkmQ76ftUp9GifZCJR2TfFikX8T18hcFEJC1U43IZYQ2kMZ1x8CWt8wvVV6rOqRW3bEbM
GTihhnbLlzR/Lwd37AU7m++Cf9aTCVBzVSO37mBlW34Z2mfRCzYT98xaWcgEqCWDOkw+UQuLl3B8
gNhoK90FPTaul7cJ1MS6/81BWDo2shSBXmCi1wXPHZ603WBxx/Az1CN3ED1FCXyRrWpAylRdeoX6
IgpHEv1eb/H8NqQHIuKYEyExWwxE/d1othRplNAofRVLkau0jjF9TqLmCm70w0Qo+qUtNOixLTP1
Mnd1QJ8HZOtV6lQnND46cteK2sG5u2sFw+4uNc7akFZqFvOnYePbHI1AUFfkuvYKgtlcnTUovUlv
jqP1GHW/ZpHyjcgEZuuQpDa0MMBKqQVk4lJwUPdb7duqrDR3XxnB7J9Zr61xoOukDgbGVMBwGG+1
8O1yBBdYwp7uedMkHeoEuJfiHEpUf5GgEhV/W5Hk1BS2bNAMWqK3tIylmM+R/iMOt9kkaH04Vxhg
MJiNAlJPsJFQS0yQMu/G3CG3P9S75Na6U25qL3mV962XQV7aa4/PkJkuaqe+kgQhlbtZ/3wylka0
ttCBbNGcD0o9LhleYgjBNuUxjY+KLZJU4IbXFRbdA6srgRSrUWrWwAqrn4E6e0udvciJBq4K2e9s
26vrfEOM/P2yvwiXmTrUCjYKykLB8Yi0c6MclU2Al72N6o+/csgYesZ+2ZbH4Krxixd5cx9+tIeX
y/jcjGNlNRM8uk4xsoXemcPxh149S9qyGyCUnilgteugk1GkaexchqR/8uzusIJkgkkZDcFo0SSn
q8B0DAXcwAejsyMNguNLtBWZoGIaRaNM1DR13lsTBDhfJV1wJIsgmJDSNYsu48yHf9obc3oosg/h
aMNvJY8Ly8WewrNmVqW9wIzkCJHYrfIQO2iTu0MS2ixeCM7gAvTEr+omeEhejVfZGXfqTe/a3rO2
zcFB/r8tKntQ14UlzX34++M9Zf2d3T7oseCw4S8qJkboMyfuDox/dJk21jLdETNoqaNklwbPqqiF
gx9Y/mAwvtEbINRXLGDE2fwc550TT/omnQKnqsr3Qhf1pXB3GRpSqNYNmvVZuu+6IY2aa0g6TIwx
1VDAtfvN0MReXR2iZC+L3vD5FSI8fOtoz8bQFztmlBtFm0/5jErvQ/uCDm24SHzEYB9x8jv9phU9
ynF39AqOOSqaYEnt2YR5sfyuzwer3kclRBv3l+OGIoLRTkMl2OoKayxhlbSz7mdfvo4PWullr9WP
xlH2yTY5pHfEDfzLsFx3XBnHnAskzdBlUgC1047oZ5Sn10ikE8c9ejA1CNYLfK0zcr+xyVQjD/Go
kbWHXt4pqd/2uaNOXhtudXNylvT1L2xaATJRH6J0EpT2YFNmzerRQErsBj1BM448D4Joz12+FRSz
mxerSpNpQT9gb6f3SxG5cWheZZOgns11jRUKs59VbN027IFiZFtLO4z6XS7fENEgzDkxMc2JVjBs
vDeCMp1s2ty4hB5UsjK5cYzopq78qXwZSteKrzBWFwdXQ/sAPl2NbOy/ukuDJw5yVgamFWVmPUc9
ifTRoA9geJnSpiOZfxii6Mj1xxUGs5oaWhV0gjcIel8HL2yef5jdz27xleCr1n2hYjj3463gmFVt
pbADRxxM0vU3Mn8q6pNhXwkLb9w7jGlgupNSd2HejIkec0bKgn67dp7cof6IAoEPcj19BcCs2qhH
elyZAGi6bZofcu2fsBBsJt45gvKQRgm+IBqhMxEQY+pSZIUItBDiLR6qqDvY4L73/4+z79qRW2e6
fSIBpLJuKalz90RPuhE84zEVqRyf/iwZ+H53q3Va8LZhX9jAlEgWq4oV1hrqUNtVGKM7caJGgEUs
l6Au5o4I3agmegQxAnKFQiJ3otMs0cFg6I+G8YAuxE7eR0sZlLkdBPb8CGgORKwrRKNWrqQs95Xx
esmOF5At1wZHEsr6tvWb0QRM9GM4G4UcpL2m5YVSM2QpMIFHRTD9bhPfIyzO8qXYcNSnSdx2IWXi
NxoLELG1DimS1t9noELw83hlmMFTiVKNjlrN7UXN7J2OE1LB64u2R6DCX6q3X8Ux6FdHxKvad9Oi
/FKqDpSnZKE0MysGXFHAnkfvPXA4L8UYoAoiSQfgoibM3kSDsRla3Fv+Un1h7ogA5jgSRAHpB6Im
YgI90VQfkEKeKTTXzKPwkej+2xDx0A2App942SkK9dcUzb6sGfSjxxMQL1YDmH283NpGpbbEBTF3
ngpgXEdkQQ1QwhOfmWgZDYYccBeN4rPWB8necNIqm0YAxn2+fZYztw3YZWhAgK2ioFWdrF5gEN0v
oxDsS22NIYqae7Yn4KNpH3nw1KVULdXD5vYb3bgq7jYIEWBcLvebeolUKBTchSDcbhgJ9XJdZWm5
kFP4g34wvRMaBqVx9YAkgIO9FEOG0ivSHqXfzF/LZNcUrm8dhWQn+ZrHDhIO64Ls9AzoQ+qXZ7q+
+u4XW6++D8jCbfnTdnfrSyZbHIU84GFXA7zkpRwfUsVn7gByxv6u1xEykFv/oN37runWG/3UL2j3
nCaBGQycwMDegJWbXNWmkYG7MWrS2NnfWunARKVTZuC9antaCyxFbP9tjZoVCZbXEVIUN/fPg+E8
y9AZPBc0SeyuW1n1ztMK/PnogQyTLY11zRW4ANH1V5Z8echqoDehrkJW74Ghyd+IBrzpgU2GUzU4
ivLQp3i6Su7tBV6TG41Y5mdSJ5uqA04tLbsYpClJFAM7rjPCo0zT8sPzzP5oVoFyRz1d+/bazsxW
vKpLwWKdeFtOaPPQ9rFAUVamOVpVOrK1aFM0dlmU6L7IlJqC4lCy6Jdfct1tAw4XVWHCqmOxrGQb
Lwr4D1+ofezkUoW5EK/RFopPcxYBGgM+QGCAYX5sYna1HF01mgl1lcKxbXqTpU7AX6xhQcyo9dNb
ATBscIpqQIqgU2JWq43znqYB4NUSui46ujJL3+09ZeGwZlUEHCyYhAPe5fggvlQRrulN2f6hB+oB
muAmra/9lpqijoCjJofeygpqD/g+efUYwwQadiOQ2GU8SvylCuWfdq7pksEjZgBvZwRtmTaNAD+4
0ZSaJ7ayklTb21IntcF3435RB9SZq/qBu8oOuHYSyP1MFu7CLbC03WTTsHjb7XtXrGtWu0/yIX8S
9n+Y68bs+P993LTdRKFpK0k5Pm7QApYrT7W1xUf66ro1jqJZ6PeeO/xzYRMdA2K+ZknjTgBARJZZ
KxXkmwL35bGWgvj99nW98jfoS0QQDhsIHio09I326swe0RTEEAlPcVuJ8mr05UOJyOXfRcjArAPi
MGCHkAi5FEG6tu6AUY64K6tBcZLLlS3xpeHrubLjxQlNjF2WDIaejCekPxS+S/eya4KUFCCcGGtY
iZPnEuf37XUtHdPE0PUBKKDzaFRY/lip24yuvSX47jlQi4tVTfy0qoFtoGwhw3h6C9xh2zjRB8aC
7g7Uvh829x4IKJl6CFaKy1e3V7e4oRPToA1WUeYyRNe/jefhrbn77Bhdm0zb3SfrDoh+C5HA/HbC
1gGSB6+qqWeUMwUzyjWccaz97sQ90CKDpeBqVgTSBiN+GXCNpphQtZWGQVsgmCVaD0xowtAtgXLt
Unvx3EAkkItGEGHMUpjApLnUeDmuI7n+oxlByvpe/eTiK6njg1zCRPXxr4IaNlVDW0uizZDFsKfB
/cLpjSKurOlZkDw5vSgmFS2UUTmr1nSNqHgloKpcacC8tvM4BNSepj6RwowZIcG+0wLp3QBGdkJr
3aUAPF6wAXNuEyRZ2BJ4NR0vo8sdIUDSj5QxkA6V74q6LRoP82GjL3VSLImZGAEwtuQtzSAmSk9e
6GTesQ5xAksgVfMHrI1I0QBIAU7jxKTVbRwFZR4lNo+McNVkKQut8BD2/bNVv/oiPhZxbedAp691
aSXiYavJbwsHPJOBAObf30+YJDkoDX2eqPgEgzv+s5mx0Gfx797N3TtZYq+tw58oiJ621rZpWbjg
oeaiWOCo0BFEDmTuU1zPhpdJo2qILCv1l2m+QNlYl66L4Fey1MY8u8wzSRMDqMhtGWRjDFtUmmOB
68+vWdQR5iP5FdTtNvPaharHlUdE/IonH9hjVXTTA/X/UlUl3jeFMsavyIx0LIm63ilq9T+Ub5Ba
ga1Dv76qWVcXog/UihCBHUQJN/rRoTZABmdBR2aaA3VQuIwj+iBGBofB5VIwNWKouYSMB5ik23TX
9S+1uSqGg0k6oIyhZu0YS5A0c2NBFzLHK3oWUPDASzXJgkw58lkaORSmJvvZKCfFW+WyM+h3fm73
sETSWy7bMdDXUuJUyVZPtxYwTm/vwKz/BBQP4OSAGQAegslFtUQ5Zm9H+st0zy2mqd9e95CBmNdj
rfyke2Atcalw9OJOi/aoYXgAVMl3de1m7XsMAqNwwavOGSgVwyBgmsWpg/z1cnesLkUeJcbzQSPf
Q/mW6YbdZyaglRanLmclYbZXxTikogOd4VKSYXncL3RIKt3YSTfqGuHDCmiLhwYtoRtt9dYyujLu
AmadJFaua8CqsNR+912ASdkm6/bUjbbiZDptyjbVW48go3kZ1h57yBzv6Lsvt09qzjWDw+YPfSjm
xadBYh2VZaepLcI3vPmgOUNwby7BAM3LAMYZVfBCxYvnckvKwExrzHEntui1jaGB1DKlG4mWC8Zx
JmkPoi3ctxGiccQwvBTTRnHKY6CI220prIANLSV3jWjDXUHyxFGKijw0tVzvkr4iut0nvni9vZfz
rzpAwQJrDeH9VdIOjlYqkCbDI3XjfUg1SEPBI68VK8z5C6YshBpzu2oAgmrEAAHIyXQOkIZVbXgj
cTgosC3lQySMSEvTOXNe4FzGZEsjdFHn/jBeG+4MBotAvhonLExXwMcBUcPt7ZvrBEFp4u+KJj4H
hWPhhxwrCgq8MCEuZwCXfX9L1wnjgE1I14aBIMpGRvkw2DvtV7+hC98w54TA72kCChIQS8hyXuoQ
mOdS5AjxCcWAy1DLIQvrcEFNZg/uTMZoQc4tdSJ1cOKQ4ZkYjgS/FN3Kpf9pJOVS0utKkjnCgkAh
Cao+I0vCpSSfSKreBI2wB89YB5TbspE4UTmsbh/clRjcOoCqQOHR5Aca+4mxTwCeOeg1Lp6Ub3nz
Trx1smRW5xTxXMQk6sozpUeSHCJyPLwk7zDoboDmj4ZgfsdkRer+hxWdpWknFkvJI6U0i1FcI9tq
Yh39TnP7YHi8LWZ2VWdiJmFznaP9uMpxvYbwZ5k6RlEwIb3q5bMlbbPFecXxp02fJue558lllnkg
D2oLacg0VPHbwA3mJz8QO/vZa2W6aUqY+U3ybRwund6oAFPJ57dqoiCoGRsSF3Ay8XOZnvTqrhuO
JLwLnv59O8/FTJQkMdscI3FYoBc98VJlcWqXqiNJm0FdI2peiHHm3A3AD5QR5wdkQNPxT7XphMwb
jM4WbwkK3z6T38Od99hz9h8aMEZeCSQ/AQsM+zh+yZnBKLRKr2IKSUTbm+E6lsG9Zt/eurmo5UzE
H892JkLulSJv8/GE2teh/SWXDi3sZGl0e9a6/l3IVaohkCOlbrGQiqS2XJcMSGe31zFnijAHA/wb
YM2Paa/LrQIfJGoLGhjRhXLQABGRYDRnqXo6d/B/iqcEyWjkTCf3yOpgaEv0q6COjgLCegCEQoLX
EbD0WZetKxE5Ybtgj2Yji3OZE0uui4jqSBrDxPKBqeJQ8QLwF3uSrNreLvmpLWw0+N/ey5lbO/qP
kdCEUB2sZZd7KVU8LDDAiBcFRsSaEc83+Q57NOMUn8oSoNmfit7EREAY3vRwIRoAzSY6HmAuvA4K
DzUTW7Wbp1ZlScJ6DDK8BPtqq6yS3WCLRytmgKrL762tta4Fsxydha5a2kvv7Lkk3Pnn6OML7+w+
6KkH9CkJaxcHc63b4pm70dHbMOno75Vd8EQeb+/1osDJZvMWkOlpiPUHOsN8EjMd/lBtDIjqXjw7
3mbrXwsSRzW9seP66C7Olji0iac0ESS26ANnEovsbheu7gdk+4Utr5dIaueehBdbOrk2ft22mIaH
PIDeH5TD0NgWi1jKxJ1qk5/pibNXvXBOOGIM0pcwpwtRyuIWT+6Q8ItUL9M/H1AeS3kFHdNXX3z3
irKGZ6B2zkB/ulDpnNFroLMhVwUkfgsmaVrH13hcC6MBLkitoTsQiBy62bA+chtDX1XaLxPI7q32
liFlZIHvVaUrJOxZZP1WwuGYIItZlxu1O1jGU0W2uvnIa+FKRewYQDpdmr26vu/jp4I0VYddA8jI
xHaSwOqzIcGnxqUbtI80eUf6oiF4pXfft3Vv3OkL1TPx+tcBqwH6VCA0TpMwpSUNeumDn7VOU7wl
BrViIKPNFozmlS8YpVjaWDyC57yyX8D4ynQRoFMD0F7DrkzLH50lD2tJ6D/+fTlg+5TJ+BYbMx6X
N6lRKi8CITr8s89/JsjoDjK3b4u4ihSxlhFBGYVrNOyAAPlSBMillBh5P5SmsvdeeaoG20RbJOWc
ieBF0//DziHpj3QJBsllUJtcSlNE1keDVqByFBQvGuUH0y9eLP7PUO7jIxlXAvkH8CxfVR6KAGAx
wHlKbBoj9GyfFVGBa/BRUhV7UBZ6064CHMgaqcYA/wi0RNQ5LpcUeElj9eCqHAd4dO+3RJ1kuK+7
l9vHNCdFB8ApcPYQEkL5LqWA0wZp01QbE3/dQ6h8AmTgmAnTyfVhwTnTK/ONBenoEUNaBaqNvpVL
UbnK9UQYEIVqkdPVu0ZBGX5jpRtJ3VPN7gZXR5otbN9DY4/27n9fJxI56N3QUDMGLuilcKsGsQPo
J4VNRGr7xtowtyPNMipzC4JmLAW4v1A3MjD3B/yZiVs0lSDOLFAXjq3wdh/Wp46rD7fXMi8CD340
osighZisRU5J4asAXLfznm9R9APcSZN93ZYxpxfjDBxaF5CtAYLd5X5xvw5M1QMe3qB9mkiEGu9F
jjmvdkHMjMUbj4RA86Dp6JWYiKnDCBRwBXZL3YPq7piohgO8pIUzWZIyeWahktUqNICUIgPwUlAc
Qk39lYB+8T/sGTIx2DeUOlDVu1xMFYC/Mm0ghutvgfjsYo/lpbMIwPTn0TFxRrhD/5MDI34pJ9Or
VAtbyIlF6Uj5GnxRSrobfJmBYJJp1inFqzy34yU02hmTfiF3otpybsW88Ua5auUC4MEWjcVC0A83
ncpU5ZGgLeyfdxSsKxR8fSMOKLKklysVnRdUXRWBF8RSbd6lLAAlr6e8eEvwFTPqfiFoEmnpGCml
Sg9BpRInT0agyFt0n6T7vsg+IvDzLKxrZictdAmiG1MzgPk0bSerJaA9UQVGosyiF0BXOxWvawb0
AhYScVSQjPIw4v/ve0nhuuAh4SOv+pEig4JCJqyFrXQ6cKwb1viOJXrm5QstgzO3DRb+D1nO6Fam
We2gaYvcNGA6UN3ZmYkAFS9FFUkxlnD65g7tPFk40Q6rJ1nTRlhRj8xnID831oMSu0GhLOzc1fPZ
hNNCVye6t6kC0MiJjwzQwF+WAzIYefOzzPYw+kxJ1x1C4sJRhEuXYDNGo3d5vy/ljes+e+ckmeCt
3EGePGxSEJDIoKl8N+hRZAu9Y9ctlePKwKynw/vrFkLBS0mFHLRGnxmF3R6tE8gX6Wu0yTbBsdiB
XcMuJca3/B5tXd9WvYk+l0ZFZwzZpfiJXVZKvyTWKL5Zpacaz2QQtH/Ge2kdOOUG80j/egHQKkXH
HlYAyhtXdAigqqFxFYSYyKPr0nDb6ugB31je/gcpoKTChBG2FQQvl1uKQrsm90Nc2nm46bSDzn8U
nSNZL7elXKMaoS1URTOeBYY7WKIpRmXf0qFLGqW0+x1wRF0Zf5druldO8s5aVZyl6xLN1Sugafk7
Yxs4SDnsMby28Fi81lR8Bar6mGxRCFrMJjdDVq0QfSD42XHh+Oj7pyzJVn56nxULmnptUy4FTa5E
a3Jf1jQst1O+uMSSBu/Jz4UtXZIxuQx6Q8xKirAY8lAdclvfmitljbbUNSD4NzVAw307c6M1EJuY
5ISutiVr01WP8uPt77ieWBq52lHf/BMVgbR+8h1qP3gt6czS5i/FF3psajbc6WvOpG/DFZvwVTvS
Xb8wIzATnF8KnVzFQLM6wLJBaPXV25ljsGFTHAKmbsuV9FGc+s3tRc7t9fkaJ6ESNSMgszcQF/aH
kv7Wm680dm6LWNrHKcFYnclo2h4g4yXbmkeDJQ9gJyLMO7xaSFJVR3pciMsXFjUdGe2sOqpAs1SO
08uhtlXIWjLd24u6dkUXx6TJl9YFXIiG58UQYTwpr6BacTIWPIu1saAO16mvSx3UJq61I0MV1v14
PlsA89BDE9l0Fa/UZ9wFN932q3rzw3QFA4oB84LVEgyHfB0gXa5zEo9xnXtqOapj63q2f1BP1Sp8
T9xgV+27x2ZT4Q4auItkG2xPv7t7+Q79Im7w6UFRlzrFFvdiPPYzd5wSESpehW/hL7WrOP4hXAnw
zqwsNzqEn2jNeJHW4enJP7Z2uE4XLsr1/MXkJCaWD8NimhaNJ9HvdNdbow3PQgsz3VD2Dc4E8yt6
lx7MzdI48vUTc7TnQH/CMejjG/NyzZmU92gLNAvbCMg6rpJ9wdOF5oe523IuYmJxuBKSbughopWa
TZbxTYDbktdiIRqdc1FwTmTsPwOe1lSTDSWuqrTyCjtttZ8RSGdZmRjdMfW1x7atzJXQ5AVHMndH
DRVDRyN1DejGJ7ZN7T1Tzj21sH1Mjsf8NIDjvGlcf9iChItVBTrFFgzPqAOXASNO66/EKdGFl2uk
rxsNBLfpC09BLJgHH2CrR825WQLtmruYIyz2mBq2AKI+UQy5NqPA0xGb4tG2j3j1qCdAm5By/blr
vceaNE6q9z9uG73ZO3AudKIqJclz4OMhTjT4cN+ArFhPzC8zHND2/tGjwyLiwaofO1TTXnrQ0/KE
J/qaGD9I7DkWyHqEZqyyiC846hnNwlwnHuJoWUdqadoQn2q8MIcwKG1LegiaYwjmWCND8Q788sGC
2Z+JlDE3jKoW8oAU3WnTJwjqAMRKM8SuoMO2w+HLyiSHNhnLgn4VWARgYylFdgbUV+nwKLRwQf7s
XT079YlK5yIoPS/BAdBqWHl1cRoxrVI/XzjoWeXCSkC6Pc6TTp8jqhnUtdnBJCTdh14hp9Bzm4Ro
9LoHuU5pLMEGzxwgGRknDIwG4hE05RvABPNAQhOripP3ShEjg/lDMvwWjYJR5iWXNru2M2ETz51b
OjfyBsK8MnFNEW2iEigStu7vy2pLTX8h+pk9sTNxEwde8CLQigJbOXhoYGxaN9SI3QVL1aKlVU38
dC3pRGo8mIMODHaS8tMPHIn8pOFrY+6NJQDhWTN3tqZxzWeOuOmswgpKbGEaywzhqpNXv3gntnG+
1CmxJGnidEtJFAEZX/y6+J1Gbi3JLCqfhbkEYDR/SsjFoJwAOvbpcDjS1aoRUguZBUUFWjs5VSgW
Y450c9uAznpz2Or/iZmcEpC68BzO4AOzKiKOlwZ007d8aURsXhf+SpkcjwhUUpo1FqOX6Bs2Vorx
1qDtulrrkp2b77eXNH9CGH81xxkNlPsvdQGdEoPlSdDvypRsCcwABvhvlBwNQkJeCFRm12ViVg8h
BIp/Uzuf6x1VPB27JwchK/RHJX81QHQ6pI8RQFro0nTLnFVC2Zkg4QmUR51Mt1EZUJT1YepFobGo
OBU1uqOzh755K9R/LjGBZw7DrJg9GfPJ0zYdoSLEDwVyFSnHgGJTcMTRchisRabdxzysnm+f2Zwa
oqSFmgI6NFDpnJxZI9JUTSogcCoFiEJkfup5t7otAn2z17EQsO1RRlWRk0B37URImJpJr0VRaZtI
bu20MPTfDY7yNa1aMmD4M4qehSe1LlF4upUCJfmqUlPHhLiXPjWZ6T97FYII3o/Ur0KqgPUaaEjk
mNKhVYrmVFe0FYxqmA9aZ0qUf3VmUr5FcafYWkmzNxlJX9/uaCahWTLtPokkaY8l8qGnIrbAi4lu
wA1tePcd1HqinDpP9bfcGOO0eCD6b72r0tJRYl/eZkMnuS0f4u1AfHRBVlakeXs18sODluk+2k26
RCNMayogn/VdrxsOuidFC4LP1JLXFrB3M+YNieq7Ic0UwUpilHhGtH7rxkRvXLwkm98NJu5K9C+E
fmAD89NSbK8dxLanSrcPqZQcyjhpn02ww72UUv4Dc0T3ENVsulQgn9sTsFuzyrCAHeTLScwKT1ZW
yADHH7VRmfZAs/ixTttyw0uLBnYvNz4THU11gF8HReaqeoQxoz4hOvrdYgXw7yTc0hgooDFFjk5X
OmMHTZJc0RTlViqafKc1jbnt0UXaMDPufLdqpLr6irya8p0aD7GNr87MXVHpQermamEAW8bvZDsZ
sOUMIZsHeyFIDkj9AqNpldJnT2oRhAheI3gvz9dfkqzoWSVZ1qpr0AoIMlsdFCxqST66PjQwmRWn
PRhGLd6VNg29cGUoKoZ886zhT/VQVuZTHHd1bzeakF9FWyWbTO0yautDEq1aSvtfxOAgzCholrmJ
FDU/egtn5lDh6el6yFXIlAvNf1WlKDd3Ks+tZ0TeyabHDLSMUb7cG3kvMPzJTHTSmhtB6+rQyZkh
dqWHGU6nx7+7Iid+ylLL9DSGSjVwglJhGQOrgwwZHqVNm1UthPqCsU4gnpexEDspIWSTeVGx6XLU
ZM1iwAhEEWcqnk2RbICIknvPWqNQp+lIdayBWLHyYcl2pS/yjSdV1kFp40CGbB6FDiiu+aaK2/Cx
ML1hq7SaCpKZLqBu6gHKUe0GzorManrGNQ14w1lsNNumiCSBWKWjzjhD/VsJGo5x9CZAeNHIAPzS
eecdFEmKn4iRtt9AWgvc3hqih75Nq42JCYdvTIRngAgPzWEfidBzEq4pD3lJJTtIkAdnCta80vIm
ImyQePHBEyuQGQiS+bschmZ8yoLMbO89IZJd4cWoEpukih/UtrSeKjnn94ki+ve2L3tjRSLFGvlW
PbEZDKk8+DQ24AC1gLtJFekPTRaT2mlNKaaHisTZoyZVYi9Levg71RA8gbbNEgqQdMrWNbmoLaZH
ZtM+Va2I7TDMq50+GL2DZgogxmrU6N3bNvMapAt0IPiFByRoOsaWkEtf2lpGopklunN63AtHGsBS
ho7H3rAcTAG78Ho/tPxbjQvBfFhPTFXtPnueOiI9aqRbeDxfD8xNPmYSq5SEZCUHNTaCPM7U5hll
Wic0PrpOcYaa/07zr5xrB99DOFYBA65ceuDOPrXOd2Pif2MqxaboxgQ+BjFCQALXORC+S9kuEoB/
e3Sjovqpx76DOU3XVKzXhdMYHdTkMT+KR7ZinAoFEu3laWB4PMRIKhyYXnxGvur4pb9SRPlRx68p
JqRZ0aRupafciTMAMWbdgpOeCaww3w/QO4SEeBdNU/rot8JIm5FDfJXfaV79iauya8RO6IvtbWOd
+mqlZ6ImUXYq1YNR1UVpA0LICSyXhLmL/CYrCAiFX/Rg3fm7Wl6IhWeiubG1Cq9LWRnn6ibbG5FY
9VDOQ3gFP6gN7QvasTbDQExmCcPOiuhR6n/ePtKZiG4ExMF8nYViCRpGL0/U55I0xDVEBsDUaMEW
y8GeJ0lbD13tS1AeMzEWEIVM5NYponpQ4lzKaoRfqhg9QKJA+ap4y4wl9IU5/TgXMO7v2SMMZlDO
UxMC6ioPQHeiJifRem9xGPV4LcW5c3vvxts21REFkACAtvhTs5sclwqcYbXQBhxX81S0L374yvWF
DOHslv0VMe2c9Xug6kktRHRKh85BdGwsdZEvLGIa+AoPUwy6DAl18Wk2m9r4kfXr2/s07sP1PmHg
BBVOlKmnjTQKQIv7KKKIrQM/YSaG9NK8BCw3fRNyBsqP6mEATx7wzjm7LXjuPinAWhwZ3sAhPOWt
ipQYZXgil3ZTUuYlnyRxEbNJ/uCW8XNHFgqOs+4BfkrFhPjYMz+9vlLS9ZJcoUinfwgHAN3xXfFK
T4iitumvvGJLuD9z2g4OQEsB9amJZu/JdRJ1XpfK6Boj+pynbjx8Ssa+W7KEc1LQZwWwNrBkwexP
pNQ+HnxEgX6E4g40Zr3XATkEIcRSb9qSnMnd1TKraoOIYDWYSSKpsSmH+JAiUI0FWSjYzl0qwCeY
iLbGmzvFaOmkotVCH2qBcOMQm8Ohxyjebc2bu1UAdoSfGp/LeFBeWqK+ISpCBaiCVBucNbownLwD
f5CQUXq/LerPq3F6vfTxbiENjUFZa7JzeG7kkpZYiErc7g0PHz1x99U6B5fQsM9Wga0/eSvDNX6g
/s76lBU7sZCEmF3s2QdM7GBrFVEcG+MHxCWQb3dCfEeLU+Djjv3/V3nVWGa1udJFA4RIG4T9uXtM
3OqztL11vNK36Zf3XN63r8XHEvXdXPEZxM/oTUJ/NXJU07yvZqh1ISTUuMqCfQwbI2HBh09tvn3K
CZM3SWQvtp7ML/WvyMmBKnwY2sjDUondbOmG145+31TMcqktvesb9THcySfpnmyWKriz0Ta6HfFb
BVwyWOov1VbWst5H/3Vpq+vuIP9ACil0grW3QV/BWmZo2AieinW7f7mtwbP38Uzq+P9nbruncZ1b
oYSj7e4jojFPXgBDmHNA58saFfhMwGA2eBtzCCgO6Phq9uFv8RKsLJDW/Lq9klkXcC5ptHJnkoTQ
yyhQsYEJ2LpO1Zs4BK7kpt1KW1s74Hi+3pY3f/P+ntfEzHCfB03VQxwXhYN+d6bmLYvb59tSrmc9
8O45X9VEIfE+zgzaQEzlJCeNETt33xpMSG+9J7L6WW6ChWVdD2hNBE4siqp3QdMYEKh8aTVLjgOx
5ZbVb+UzB+bb0vLmYn0kGPGuUNFuhubAy0MDPBENjRzqAcS16q1cy+9oZzmadxqGohd2cs7LGWhp
h9dGgI9HzKWoMixza0g4SIi3/FF5ahww2FeH8M3c+o+q6tZ7c1X9DNfWgo+Yvdjncid6GQhdiThK
ojb9ilz/RThBh65E1j0aGKm35ZP6EUqMrP1jshQUqVjR1G4bigJ4GeTfMG45UVE9CHI/jXTElyHJ
N6WIkKzWqr53JD8ELmLaYvlDjkJQpmgJ7Kqphk9DTsofaWtQx0tot0mVQRyzIiNLg8lL3zbR62ow
CwFwGNgF0dgy77YpwIUWTnxWuTCPMT57MPsxjUFzEgZKaxqIawYVOUDliebvrexvoqSxM4HuguQ7
y4CloPkL2Yr5xf2f4CnQ/wgWWQY9Nt4L6ao1/JWg8XphcbPq/HdxU/h+X0fmr4+xuHaXHeivEukX
uEnyA/O7/PsgHYef8W8CWpyFuH7OniOB/r89teTLW1QNqU8zXSvtQZCXKpM33CvXg4EeOEPlADrg
tpnr92Wmvt9e75y5PZc7MRSxUqDzh2BLE+k+jz9zaWdkP26LmN1RgN0gnAOiHdBeLpcm8r4zDQ87
mqCjAPlL7U43thp5uy1lVjfOpEwUvw4kNUr78dyCX2a2rbMlxRh34urWA7EGjxN5nDiZGHABBCsS
cERNyh0WYefAnjiR+9zRv/KVta033VJlanZFeGKOCIA6oGcneYxBFwjDU3iMRn6R2kNEFu7x7NHr
IyU5sB8w9TQ5+kJCqN/JWFBdYA5e6jBN+9AM/z4MgsccOnOJaeFNh1Ta5em3rQ9L2GIVffmYtm7e
3xfRgkGeXQiaNPAuQeaCTBWMU7NqqhbOLsdoJN7iQBgjGGwq/4sen4mZaJg5JPi5owfPw62mRizx
Nqr+QpKFp8fsdTkTM9kwKyZIzY/+tAddb3aIjG0tOdHSI2D82Ctt/itFnQy1tFYghphDimwAXOJA
io/YcCwKGhgXo6a3r+ZssIXebOTIAKulXLE3SLHWqG3uV3b906zdvHG7nQm8m3W8CxyMs4TMbByA
kCgLtm32oXMud9zqs9CViiKkejHK3bVr4056xHvumNZ2dazcyq7e683thc4eHSYW8QvN4hheuJSn
klrvlDKo7JAegkGztTDahsWvSMoWKsmzQbnxV9L0+DSUd0z4YRxfb9fZytT3WvZKe0DcbSORMpJu
q/AhyVjJlzpd5uOuM9ETs6QUtDVIjUVaXz26KF79J/qYHCMMmm46DLrYkWT7R7JPHbKEEjKrs2eS
Jz4S44S4FiKq7MhHe+Fjginx+qWrT0l46HLi3D7LuX5mkI7DdmGwFhTu08FsEvoA4M2xztJwyiPZ
eSiS7Qa3vzfW2QYlx6OSseROflwQO27f1cUEcwFqPegElac6pKQij7QBOls5zStsP/Oe+PbdP1qb
4X5B1Ox+/hU1VaKwNS3uDVhh9la7+jo/aZ/Rd3rs78B83q/UlXYfrcgHfwegzoLrmb+ZZ6KnStS3
SlqPq2wccKexZB3vjZPYvP/w7HS/qDjzOnsmbqI5FKR2cfFnU1cWaF3vGzs4NsywlUdgfNrGIT4m
n0uNzGNYc+Mgp+41JvDqIsUShXVXSPuI3Bctk3T0A7m3z3HW/Y2ZTGArAXlyOlOM93GYhJjcswMr
dkqVstb6bPztbSGzwciZkIkpjfSiqq0QBkfSPEa7R1QpbwuY266x64fK6MHR/h9p17UcN6xkv4hV
DGB6ZZqgkTSysl9YjswkmMPX76Fr94oDYQdl3wc/yTVNAI3uRodzgEZ6aTuBy1IUVoTLvaBa082x
u0T5bTXZIJtrd6XZCKoQPFO9FcdoRNRp1GooxAHRy8lJFPTNrUSDYhbdZ9G6mChLbSYA6avYuCnQ
DsA8rfe6M3nTzag4zQ2a6/Sv/Y20H53yYRLdb5Ho9Uw37o9Odo6MOkSTnf4DPQKVs3iZb/vkvgEz
+gMJ8l10WPzQF1KyiSSvKruRLAMaS+sL7K5tfSviY24+zTmaH/a9CLaRp/vbY2TU0u5Hfew6CNLR
nlgDKBGsCRjQvq6aXFdgA6oT/9DfAdKNy+UkbdFb3RrD1qUfAUPPym+i/LUhB4wc9+mNHAOSANA+
bkJOqfqEsdYwFqT7eBu6/YLVlG83NBxjsIviC7riPp8f0UHgoJcFRVfHTkXsg7w9RT8PzMla+AFn
2KUsU86KxZoQGiYzEGt/gtRRE5VNRSIYzZSadlClVcRcKQ9ligSYEQYrMbDg4HjOdLsURg+zoSxo
X0JOZ+/s/Fsv+Y3qR9VvTb9FB7IXz25h308iEiyOX4WarBCTYApZWYguN3CZxhxvFUhVmtpRlO8D
gKwAVkSUxylEy7iIE4hjyi7EMaZsqJI8R+8YHqZRc67L0iMdoI8xLIvHnWBDOV7gQhSjGgtei9Zo
rC+tofCbLjtGrQhaRLQaRjWaQTK1uYOIobhflNdZebSWx/IfnoxYCGB3VsDXFaDt8ojqEXBt1RoQ
TOMjmnD05FB2gUD5OGmyrQx2TESROlDSUPjl2co9W4o8OwJlna28d2blqFHtd0AoXJJpXyfzg0A2
/6D+sz4WFmMGQrKtj5AtkzdQ8o3ZMaf7KnlZar+NnyN932mPc30YqUfkB80QGEyOtbpYOaORmRYT
Uk/Y3SICF4P8s7FjJ4uBe1fJLxUd/OuLFUljldLO4zxbX129fVa0X2RIXasERU9xg47O66J47y7k
PBG6EQMtr0hrXOqNllJ1sEKsTJ8RLtfSSUZpd+yic53GKPOG71WJhtNO+YJq171FANOVvV3/BI7p
vPgCxhNUhQWalQyrTSd0JlnWqKDBrVFcU6l177oo7sZuFstcEvAfFL1cYrF9ot/EUhRQoh81ewDM
a+7Gxc/r0vgLQ/MJPKyG8WPmGOVoifNSwcL0+kAmb6nQtLi7LoK/oA8RjG3JQY4cShNEKOgLnUyH
Zgvyrads2KXZy3VRvJwHzulD1rrcjcdW1BigAsDgxSAhCmfhrRK0t9ZPVGLOZQ6qBrLPH0Re9Q85
FPPkgMxVMYHQhQZDxvHYypQpQwKZ3VPvp17ldHu0wUqRk7go8/or3e3kFwF14qNxhz+coLs32lnI
dsoBOoD323wIYwDqDGo55vgQ/T53X7KbPHYKw1U7zzphiMqd998yj9aO9FQ+a4dYENpz3e9GOKtI
6PhNGh2nPOf7ZnRl7aYLgRnvJ+ADNGqBqePFhhdLZXSqmprMHqt1zwPqAeBg99aCPHGfevYX5Uvn
x44570QY9XzlAnwlZuFsdN+zRQrsbj2qcg73ZRhOi3EjsJGgH3px0nm4zfXW0TGVpxqRbySRmyuq
U6mZ1+s/MFkneBdyr9TmS5iTjmMQSC/D+o7CDNl4S+zStYDWBqC+MRY51NXefFLvjSzmYBMQpQIH
D6smx/J0i6rMcE7P3d54wkMqcwxHc5Og/yl5Dylmd69fZ9EymVOW1dHujBiiJRNdCwbmULrMa5re
SYdf8UhESsUNHTYrZYwHTQFLp1OIm6XXKdadvj405r4II0chT7ZxBqyGk9SCNXIjL0sDLYq+lhvY
oUdpUY2+aiA0XFmmkK63DPoAdAlFiP6/fv7ng/yQtH7Jxjbqet2ShkBShMJTAggLsCTKpsAM8IUA
aQV8nMCpY0O8xGq7TJeLzh07hMJgNEtbK4jl1ruuGfxd+48YNsrL2klaMhNipjxIJa8Mz1nrjbag
xCGSwlh2S59IPOUr/F221+ffnX1OSy+yRaBxIjHMbbYw0TArgG1xEeZ0B7lNfkhDWb+WWfpLAanj
Pyncx9Yx97nIO8sGvigULvttzL6dPBntMRfxJa1X85OyAVMYxTK0BQO4nVE2s7XseIaBzqNY8wk1
Io/MichAcHduI2X9+0alk8mOMXgAO5jMFlrVrZ1aukUorUxCwXWF47o3GzC4uKR4ubDdW1VeJJqy
WlzQZ8CtoR3PDYtvHVTDvpcwEPrfSWPCzYX0MeoQ0Iip6W60cGidmraJQwcFs1qaPDvGaCROYdsi
ZgH+hn4skwk++4ygY3/NBzbzIy0UJ8GgRrkA2/rv4aaA+SjLNuDpNfAgsSE9MYe+KxNcrdLCrEtn
Auc8cWZV8jMUwsDH6RWW7Y5avv/7jQWgEFhiMTkH5E5G+euERJnSQPm76Q4Il3HzGCmHqPge09lp
UtO9Lo3XfoRVfohjHFhVduogDxBnxjLGWu7MMgW/yz7Uzvr4nCRB0bvApb4ulKepW5nMzRsoGHby
HDKjrnJNcigboDPrdwhLZPPBEnV9/6mHsxcdbN8YrIRnWSG2Lq/gNBE89/UKScfkGdPXWrdrJVTD
IifVTooKZFTk6CzPBCTq9WVyo92tYPbuj3VoSBSCh7BcK6mp9a2iz2v3lZQv4GzF/dCkw9xlTm9Q
TAo2XqX3u6HQdi0Gxmy7D0KaenKpBQa4C69/3Lroa5uyBjYbu9TVbVRqErR7QfVBDb+Uxls6CWTw
giO0wa/EqStWK8vl0zQNxnVnyJBiwG3MNtLJbTwC8c7Iex9DTneASBfRT32mM1qhWjdCGcM0FOYi
TxFFiGRWz+mE+m7cexTzmElSBWh6dQdQQ6X1OwWLWqr/1rLllijPuSw5mjl4pT57RFtOTVjurm84
Xw03H8YYLtmI+gmgyB2A/8DSK72q/X4Ydvn8g4Chshz9iN6aGPHpBYE496DBS0yQuLVhVJiDRnvK
FGPwFPsxlXvd7PaqFaE3TdgGwwtN10Ye2Cy00H/KDmP6r8A0FS710MxuOORALB38DqggOiAJFKI+
kbjyBhPTgUss2FqeJ9+KZmwYGZFrtVcb1hvDManrg6aLnAF/Fz9Wx9iQclSznmY4PBuTllNDYEIy
h6KmJlAS3lNmuxTGZIxGKavpjKXUgOn3sj14nn4ne9A8n5p9uS8t96w+YkQKna9uvxfVpESLZFSF
lphUypGbdJNs8lo79XOj9cdZ1CcpWiNzQ9Ep05vt6lit5KAvgVV9seF6AOLUe42870WoPKJVsfeu
szUwZ2NLc8Vrx1vDOBnTz+vHJlBAdnQpTcPRpmt4LFVPk3YvDCK5vw/I8xXvGuM9bMuB1hIEq8u6
hPK+ax5rUc8s1yETMCMC9AWzamyoYxRDZeYtbEQnZ6cxw4tZSR91+mQQum+M/GaYRCh/qyp9cj8b
iYwO1IUh17YKicYMIjk8Z8+1tNern2EneCBxT38jiDn90ZYjtP9BUGzd963ukh5jGyIuW+5qMKMJ
BIe1YY51dNm4SCnRahigEe6tyKeDPOeVE8tv8ly73SLvr+sbLwYGSSmK4eg3BGMYY41IX4VhVTTr
ovYtebUUzwDa5N/jDMOTosMFoa9po8jIbJ0ExoMIT/31NZ57DRB/07yG78asfbQHJ4IjVcH1ZXG3
8UMg28YbdxWojUcIrKudpd41jd9Vv2TrSTEO/50g5tUcSVYdTfW6MqlGaO/NmGDIvquKay+C+uwf
NHVW0TFqCoY8dNsD45/ZxMKco2iOO4R8GNt25aNxNFDxN2Yn2ScOMuYH/XYM7tLj+xkYWW7/9tje
9F5+o+/qoHSw5S44YgRX4jNdGkKkzTex/T1UHptGMzAIu9y/SX501PbdTfWQv2q39Ga5S18TFP8f
MJKvn+ubyAMv0aQLIkNuohKwIDqQ2RTg7bAZ6QwI4Fph9+j+BHfFUdtNXuyN1BkAa5g62VlzVDTo
Xz90HoAgZo0/ZDJJjDkPh8awIPN7tLjKaXqVz/NZfqu999I1vdlF44UXH8kNdn2vCzSO12l0IVy7
jLdHW0ttuxyw4OPK7Vj5qPhmO8kdg/Gs7/CMPeV3lhDAkfsE2a6ZCY0iPG9DmkEsuKy82ted6phl
ju22P071E7m3AKFq3AKxxFN3tcBIcasOW9mMlepmNEbPGvZbu1eCxXkx0R/9/Yvh9IHhKUf5LN/b
rrYDSIaTvT72ASJ0UTMr9zGw/QQmnBrKrhmNEJ+g3gIrI/Y6/8viTIHk/rl6ZVC80Z151HwRbiN/
31fqAdB8rZDVzHGDp29uowH7bjopVKtFvr93hjct6DwTc4r0Jp1B35kC/SQA5Ifo5cmLF7SNdPbU
29yuTQvSQxXobYOv2qLWXZ4EtLJCpWUT4JQscjqV8gTqDNwVtBi4YMR2U9EwLncLgbKHBzu2TwHf
/eWNUUrglSQyRCChDwiSPYx09x2ac/OjfKHOL0BiP81OfOjd/MUSbSDPwW5lM3pDWkVblBCy7Wxw
oxEzZ16M1IE0/ku8D65YBU78Dx0GoyfG0DRZvUCQBnjhH7bTojJWfMNgh6s/oBzYuIk7uNU7EiSj
M++EVokXHW3FM4oy1klSGNO6x7Oj/5jestu0cTTqRiiTO5abfdPw0Cjuf163xNykE4YIsGKigdmd
hfJKuyEN61HD9iovZo5a+C/DBLbtU6a+pLoXZ8dBVDnh+rytSCbgBJXAGA8pRDaJkz0MwG0174En
ckMP2X7UHQOokXd6BgcEFg8wZ6V+BH/9jIrV9aWv7p4JB3S8jQH3hRwtnspM5BE2bRFPNYjfJuO5
qly7uKdkh5yihTGivr63RJEp54CR2UZrmg2eElBVMPJUdbZKQ6kbF0y2ww6Nf2g3CtMBD6Fc1HLH
MQlAWtVQ2UaiDTPEzOsxT2gyAHoO+Gy2HFh0/rYQWRBNcVezEcEcYpkMCLV1iFDa2umqxevG+0EE
4cC5+xYCJHDjILpemWou7Y5R96mWUAhZNKRCI8AOYjlZgB6O66rAuwUQhMSYiTfDOm99KShSCq0F
ZhaQd5XjhPAQzTAD2WmhA2T1EhMX+S2NH6/L5J0RKnm4doDbBI4CszaA/dI0G/rGba0iKEN6yM0m
uC6Cl+fCsj5kMGHWosfAH8kgI6NAEJV9PL/dqlwRvoKm8xZgTC1e3AVx9Pd1PYxXgFIAlB7orvvk
kuySJrY1Nq4234Xhr2R6rPrf19fGVQ3ME4EpB5fqU25enqq5nNFB53b0qbYVJ9J+mHkKD/tyXQ5P
z0GK+x85jFmOywQoUx3kVNTNtDvS3ymde10Er2MJqBAqCJLgxeHBGe2TzCSfQnnVvqJ6WNKQggWq
emkWrQfVOYn2M0bzd41My1OlxIfG1t7tEUPD5RIVX65/yp8CMmMU8SmGAlIqzIIhG395ERRSaqGS
TeCfyKcod1rbbF/GKo7OZj5RDJOUgI1LRwo8AszEZd7QltZdnMUGnCaA2VwYtHKPH692ZWauLI+I
S04ALR9NpwHcK9hqluUc2RFK4xKddknV1ScaR92zbshGgxlyOsqOHOnJuZyI/jOyMvu1m1XUOafZ
fEnsUaFeTJL+IQkzBQrcOJM6pW7cqel91a8pq5DOlqPWQxJU2Vz9HmMJjyZgtch+BK73s1LWeDnX
Sq8eVSDrivpyeagYIG9aB2DgUDEpyrwxR6lbAbznxi0B8WlVz9hizOEXwWIv+9ZSHG0G9l6afI/0
33LdPVozGIpUEBjoqEjqADpFq1rZfM1UAH21456ClyNXBwGUPUelAZsBOhqkh6FvbLU1x1yLXOs4
Y7VLbkZ0RlTVdJzM1+uqxHGvF1LWC7ypaiSLVfYAQ2tcu6XjHYlJEzuxBU5mRzaS5SCXbfYlk+1d
ZILNkU6joLOes0goMhA0kDORwaTFKDLIJKpItnBv0WJ6yhVwdEvlKYyif3CDOGowm4AHCgrEeFp9
igqDpguQzXvzngLre0aro6OTWJAo4Hkoe+UOAjsSuLTwTL/czqVWxsEsVntnz4Zv9zmqU7NRezWI
KR+bCEHjElWqq+bK6BhWW/oqmqqfrh8px+Yi+YRQCZ4YfdMskGg9zIDeo6udQrw09L8bgDIS3Z/C
3/+dHMZtNRVawjUQabuKmge2UZ9kPXwBq9ZxtBcRuB0n0YXFwOeDeApI4ixBbhxONAfsPqh3K6QL
tceUZk5qB8P4PEVz8Pfr2spi1kXCGG/RGbLAAmU3Oz3ubuXolJvS4R/koL6EgB7pQmDmXupKOsDC
LxF0JYlV6wGk652jS+AUsQ0A5y6GXj5fl8cJZcABheIi7CgM9Z/+u81VL6csAYznetWLCGV4jP2N
okQZ5zpfiGCsydCR2p5t2NWxrtxUUwJbAUXY0P6DaQQYKNAXELUAUIvZuSixlGperzNpvjcgI5vC
x1T6dX23eIN1WMuHEEYNiijWW3AwA+La/FN3AajVlL2V8kFRnrV8pwNTmw5oibrrMREh0o01Lmcc
PITjzQOcd4yPsMh7SyzlJXhaEVIbrWOS/diCTjO6y5AMjb0WWLTXF8vzAqBYA3sPcgfwiIw/LIZa
6uZmVXk6HsKU7JRp+oqeipsqGk6EgHxyIQddG1+ui+VppArUvz9oJwrM5eUNoGEkAfwDq0yndtep
1Z2m/8MDCP7tQwQTGOZDWmjGqiq6nDwMcvEljVcSZhECFU/xcVor3B/iMZ1F9UbuKlvMvoQtbGw0
XC+BSpeDXcze9Q0zeXqBFxCiAZAaGBq7Y7WJjKxKqsbtY6WunNzGgQG7WB89ucgaPRhi3QisoZ4e
rZ4OdzTPMy8HqQf+k4SPdBI56WbHlOMWiE1TV5tONzUYMNYbaXabOM3OupRrt0D2bYEZp9IdbccI
aMyyPJ3CwVyOBMTZr9OippFT22H92oU2WAFiBbynndElp7FtlgebjPSpTe3lOKDXzRs6ulgO8ibA
H6vAzxMhYULT1MVzAdNXgOsefmg6GBr9Sq1AqloqthdNcXi2RrWGr1TNMcjJBFo+SoadVk926qit
hfJuHJ+bQUsCWanDg1SGh6yS1IMp6b5CFy0oqTkHy0httKnZ8z24/5Yd0SVy0mu8tpw476vC18oM
cxsTBkxB3kC0/by0y8vcGErhjGZKz9qC+rgDvOYudGZgjvuAvBuepnxSdn1dgMQmShTgzyYGeo6k
EI1P10+cG1FYBEEFDJ2OCImxdaottWVu4mG4Em6dkrCmd/3YdAdQ75IXtLaFgDku+8mj0mTdKVaf
lkAPngdBALUabtYeAdkdeRiEFoA6Y4whcBvB7yjhKzoAQlTz4JLxUbP8uRXEgzw/v5XDWARsoDZP
BbIvVhP55hJUduYtyMOPjwDPFmytaE2MaSjRZTh0GeIXuUic3p6cGHzchV+3gqCQKwfQ7phzAQAJ
YW15H9mdprZYk9bFXlV6jX5LieWYyv66qvCs6VZTmDPKUVOjo44zQvx1mjITKP/97roInp8AFTIy
cShAaaq1msFNCDHiGdcSZGDR4ae4Sx8j3UMjvBdoIOXV90qugCdkHaghKt/y1MICPSU4uVUMA7It
ObYNqiVt3cJSOamJW2EQQ0W6Mc33KM39g1psZTEps6JPp8IcsI3UrIGY3udFALKQpy6vmy+gU9f+
5WZtonVG46OinluAJMFB2eF3A69fJ0LrV9vkljNW5pfr58dXxY+nAaPys6bYNbAY1tAWKO6R0xiZ
T9WnMBZtIt9sbU6MiSgSeBipr7CL8ZIDTSzvMCAzSycrSX5lcX47mzH1AOld+nIJ+PTaHJvf15fK
88j4AUDJYwBKR5L1UlWrGajyeYcPUOoBqQXNXguI4/dQakVTczyfvLFZLIItmWoMrRAop03C1zIf
BteuMSnYaeiSRIKcyJhdbXQAoV9fIO9ObMUyeppWtAq1NVFdN+ZaskpMj2TITZRIhw7BdVk807KV
xZxm2TStnq7mHyw2Tl7iQKnAePGP68PBrM1yG8sCADepTSHHTaw7I+6ccbxpsu/XV8HV/o0TY1yp
1cv2EnbYsaj8nTRgH40xziNH9109iFBlPi8HBKdEBgDoSk6P6dHL5Sy6AoyVfgSw2zfiG0fVJ5av
f6H+HJRfakyNwdns5BvRmCGnZn4plrnfEXBIdIuuYl+A+Rt70j4E0ef4Qn4Vu3I/5whU3OY3Rl50
gd/mrtcAZxwe5wqwVpitReI8QYcNBFvqra104Gb2ZrMRaDwnA4vlbaQwHg74yWjYbyElxbO8vdcj
TJ2bLhCwPbnxaFT50byrU9uJU9cenv5WeS5lMydawickQNsGmmZHbuYcQmQkRaVk1ySG4C58vtmX
ophTLABqnNIIokpp3EnFslNngNoWllsZOR6D+vP1lYnObv375upNNKR9XkKcYr9T5aGaM0cItv35
6l0uaf37RoaeIykQz+vuoZqY0Iei20fm0RJN3XCXAveGehrYQz4NFbcdQiwwtKJnpLzJJa+hP2IR
9RDHs2EpK2K4ug5EfeJ6qwGuUFhqg7pz94p4+ziOFCN6y/sitbe6rfrDQt9KBdgV1eP1c/rsZy4F
MwY/aUv8pr6i8WtBa9dutcCQ4FUyYpjNgMNJDV2QZ+Eq4mapjNkHuQYwIi1IlGQKrBXVDFLrfQqH
B6VGgy2RBVZz1evLR8bFAtmm0LiUY1Sc0fmVdpJL++jbMC+9ILoTyWAMFTxMbhegUXAJTs0EZqMj
z5i9uX5SXG3/2DeDsVMYrNQJaBOAB9hTLxlkHW0llr+YikPTSnGvC+MkqtZtg7ZbKmoFqGZc3q26
rZVZnbFtQA+vFlRrzmn4HrYnEj2tMUg4v6r6oU/PND608btA+Lpfn8/sQzhzscexq8qkh3CSYxjm
hqi3kfGqp/t5cvL8Ma5Pig5MOoG3WfXuk9AVU5zgMYAHAbPipaZmWyUQWkpIRsTKDlxX3qiqPtWJ
07aGQ80Urzoh1hZ3sRu5zGKnNrYmo4LcJTktc4JJWQNQDNbsT9WLiQydMr+Uce9W1osOurp/2emN
8PWybkxo3+aaubQQ3mWDI5Hbqrwz9R9zChBu89ibuzr0omYfmg/X5XJ1eSOWsTpStEQYyINYSfXb
1Hqoe8PRwzpQzJfrgri2eyOIMTZo5UZaY+37jM34MEedY0llQDL7X+7mh5g/5n2zjWmnpxPVVzGT
HTr1OL3G2gJ6HODL9CLgMk5lH1dzI4yxNnFGIprVEJaqvxXqTyApiw4hSKFqyQahWSD3AVqrB9yR
63vJDwRXYHoU9oECxuYcqgL4fmaENj608+E5ELrZhGHNVNpZWuGgu3+v5mgrGJoDkVOfYKOlxXzM
pwwZxZdZ+0UL0VDN/7MVH1/E2ETaFBIKweiwGzAKbfrjcI+Jl7KOj/oMSmxtJ7UEjcW+HQmCqT9j
w5+NxYdgJnBrwQGml2sT61K/N5G26wxAW0/GvTETtypMnyKZoKQPXTEfB2sCbat80OMCJOiPYLM7
2nr4VBvfR+t9ZVKSexVqEh8xlZM6AGredZXyq80bP4pAtlYpsoNSe+qgrwgVENHjneuNN2fKhIXo
DcvAqY2F5MMZM8VR+qNWFTwvkSydD9f1h29gP/aMMbBNSAc7LCCqVm869bENp51MH5TunuBNIZmO
aj5dF8i//B8CGcsaNXJukBHaQUno4NLvWxmsc9PkXxcj1ELWiJak0gagSK3oX5bp15YbVYUTye7Y
HLLMLfreGxYHkBs7geBVyy61UAdBGTrZAK2LThh2pJLabd6pMgJgmpzaELQJ5GhA4/F86dPvWb8z
0R8xlKep8BpQ4ISiSgsHXAPyV2x5FP7wkmczaJKB/Jm2vgyjGrALLeAtgky+IeCiDeu1qWF2zeoM
/qomL92lBRCO5uXxvTyXwfWN+KzEl9/BuBNV6kALWuM74m6hgZr06B2fYtkjZXMfgpvSKVUk7a/L
/KxckLlOEgA7GRlEtmgyLirg7XUN4Zh9l5N9VD9lIrb79bM/He/aT4JZFhzxJ/aqpVUs0Euifxjw
IfMQ7YA37fcWAYtErHp2eGpjICr//bKQDwVZFhKySCwzl1Raa3kjwbKm+c4Ax10xB6DnvC7jc7gM
D7KRwdzLybAjNVqpajB1YElQmzT/L1fB3MhkrvNwWg+niN3BuE3muzp/u76I9SPZw9kugtG5HpkB
W5IgwizvJbBg5qFvRKeu/etM7uVeMQHMiPNQ1mvmTvWtNv2sxteweLA0wVAG/0TQxYIsCxohWPD0
YjbGaM5xIr06Ol0UZJ3gyPm79R8BJpOJCwG7MMsZBND5sWl2hfkSh4/qICpsfXYx2C3VQLMMyqbg
QmbccmQmBrHX3QqHSKsczSIwvAsN9Z9G2pevkS5lPxdCu6clTIHb0uZZKHhFcMYt8AkosyNLbBET
HYqXEfWSotIxL0AXbILqrt6Fh+irHjkYeSsOfv6iu6Vr3N0sP7VH0xvfLGfGbFFzAoHyde3kTPas
n0GAXGCs/sFigkStBnFytKLbkdxTj5OXfDXe+wDdhU5xyiqn9O0n6e8R8S9lMtGYJQ0krm0AksEd
GcOTqgoepTyTu10Tc7pNJ6Xgl8Xvx9qpoXvDfrZT7/q+iUSsF2UTyBdoM5SIBRGGdSfpBzQhohnv
r0t36zYBa18FPggSPsyVHqwE3MYpZKwlyaj8huflVIHS1RJ4KN6dA/EhoP3RQLleisu1yFk/QcsB
0dFj0n9nLdnwmIcWOhV6q1e/T1lciUBBeH4YqVpMnssK/unM7iGdkGldA2AFG2OXSv87MgD0X0Hr
zQF9cdPr9bPiGS2CSVyyYscYgOS+XB9ajzG80MOmkKnaFZaBV08puEbcBalwweADx2ViZy+BYZBq
hQEPrKiTVxo+uLSdRkGv2A/SPV5fzZ9jZx0KWsHXMRswCH4+rpamed4CKCY+2PvuDaNS3lQ509t4
lwGw1lF/WIcxWO4M57m8Ne7n83z/DnK8vb03Hc3pQMV2/Xt4u7v9HOYy1+MiLzFdcWtwiFMI0Pr5
5boETsMs2Oo3K2buc1IVmhp2EKEF+l14W+3kM+ay9uZdcezfJW840lvDyXdgxN4Xp9Lvwv31D+Bd
kK18Rl071M9VTYb8lWE6z1FHvAsryavw0Pp7QRihgrLiWmBWi9HUMiWjXBFoqhrFLsDCCtlpAYlW
kMN1OVzrpUMAZp+RR2ab/yazLuZ2MZFFjr9aAxjBw9yZDUHuhncnlI0QRjGM2JTqbhVCYFSS8zI+
5sMLXiKoaovGZng6uBXFKEgVhUq+YOjetcKTYed+2ReCk1l3nr10WwmMCoTqZFBpgISRvBXJfkru
ESsq9LkF6V36Vo0C08+L6GGQV2oIhFkAArk0Wd3UNlWqg2cvr55KLXMkVXOa+GdMfxDza1IK1IG7
fRtp7OJCOx+REwI76LwHeZBEBZl87uZhQALGEcURjHVdriYDwdcYDTD3+vDaRSdNvsso8i32uwlU
29mtxx//oN6b0GpV/41zLgd5Lqw1tEoH4tdIfMNk+qAeF/hN7i3aiFnNxkZMYxY2xt8hJtcPYLV3
YK6dVvTO4p3N1jkzt2iptUiKCsCelePrQI+y/Xx9r3i2bfv7jKYtmUKLYcW1V9o9HX6PWuLYM0CN
RKUPnjUAJQDcFvIAK+LZ5WbNaw+XIUMH5MlTRrS/q/tBPlhjiweRwFzzzmUrilFnKS5BVl3jXKiG
9OaSeVr8WluJd33jRFLWv29OXxqMDs2DkGLJx0JB20X2agBT/l+EYOjMUNBGgmbDSyFLr9pGZ69L
UX+GNcC3VLdD39N1IVwVWDGf/lcI80JtosTUwNcIHJkudxYt8QwVQ5eZ4sT90z9IQk8xklEokRos
8IZKke1OFUSaJtrNSXifTvtQ9kEZdF0Mp0q68gJjcBPvO7TE/ilabc5myuZETVCvcAeTuLVuvqQE
XSra0mAiqXUWZJnmQt+hdBkYrfR2XTjvwm5lM9pnzZ1WjSGqwGq5uL3enBdbEbzCefYUnK+YsCDI
sZtstBnFS1xCX5AXiSKYnL4cPNJGqpeC2gOYNrp56Jow81SreS3J2AsKpTzFx2sRCoOGaIK3yaVO
DqYamksCb2GmiByiyh2pdQqtTvBA5mnlyoBM0IGuYGhm3YTNGfa5ZBN4XTil0Fdz8LsMlddFLrXr
4PqBcdfzIchiUg71XI0xXWN3TW4xGKM0YfeI4ZJRRpKjwI24Lo2vmxtxzGsLKXqgG1WIJAwQXWaJ
7GC0ZG9NcPK5WTtpUmJ6J/bM6b6niyhO4oUVSETqOjp6kSo0maPTSiVUJiCquiHysMT+QmkcaH19
ijPVI8rPDgza11fLs/rbhx4j0LT7iXTlavX1EeyLXRy5GNwr92itPqcDqqe14PZxunTWt8I6uYBy
9OfOuzS3bbkdByDma/Ib5hjcbC5BT0+OiQFC5gLhWt+hgzuR/Tr/hZ4QT6560dQ494xNQ8E3IEuG
vApjtvNQWWryh0As648hWAkKw3LSpg96dXamHLTb8zmNC0+Jf17fb54ubwUzphzF+BopHmRzJjSo
9sm+BGBONwnCRd7NBH84MHKQ/kVum/F8MgWrtmEgZJDM3RLu5HRnGd/1RXSSq26wITe6CjR8sAWI
fnbiNetHQvqVG02JzgYQ3qtZBtJZvh+U9gDc1H2iz48GfQf6JjiGSnRaKke1FIGQc9cKIGgMmFuY
hmQTnpKkqpK0ACps7HLXMvy0ipyi8cHzff3geDcTE97/J4fNe06l3FrosEHIWqZftCT1a4V+XULZ
GzDmSeufcyJq1+M5EUBTyzLINmGObMa+kqXIB2UCqFKYaOkKoljsmwrvwHQKz5pW3U7jELtqJYUu
OvIrwfA3zy4ACwt4K6gLYaCEsQvosm/TZgbUpqZ/T8fzUPxaRndqg0nUCszbVwx2YsANQ254pDOr
TJRJijIVT3fDeqXtIU3fAYac0fde/hF+uX6EnPIe0N4IRtp1U9FWAMdLj5WOZT/DzGFHkVLuh2BG
TWsMlPhe0QNLCSwQYlH1FQimArm8iGMrl4k4pizTJHloV5KQ4OfkPkj7tgmsr1+kF6vxk9ZvXgRW
hnt6OjAqMAQM3Ho2dW0sOaoxao/QN19cSz8REOkq3+T0OZ4EesK7ftZGEmPPcn2srGSVhDjPsVWH
yt/GDBPkgoCK08W0AvV9rIhRk2gytcla5ZQdOmWV/eDkTnnUHjpk5L36XIeu/nT91AQr++NCNuFN
OKb/u4cJMiJdeN9UrxUwvGzRtP6fBnDWjCJLiPkL3VJtlU3wL61ZDaSaVvYww1X2ylNQuURzrHvl
a/S4uOmuPtP/oe7LlivHkWR/pa3eUQOSIEhem5oHbmfRvi8vNK3gBu4EQXz99ZNdU6NUaVK3++2a
tbVZlqTDQxIIRHh4uKO4DM3Dr2/wq6Po43Xtn3fDVGdkav0Fq3J8FmqnxIkI0l9f4guVGLy2D/f2
accpWjttRXANldZ2aN/2+yzWO383xtlVe20tMcxIIwijxeKpjo4GWFb8O2Xtx2/wae/VpUccUuPp
Gts+rwxNO2kiDkKH8c9VP+y+ueHvHuqno3eFIOzKNW7Yu+IQJbNeyFmGzkMkTnOIXS+xFddxsUFd
DXmiNWT3YmP2/gt9yW/99LsC+H95+gfIG5NZ7t8UPKbCE9zkCOJ046btJtvsZMQh1JNap300lqFI
WDweO2+YTcNu2pQbfsP/jVoECoR/fYVPj1+bbB0KF8fmXO7BfrX57ls96i83qgcQ7lDtYFz6Uy4n
R2b1tD3cZfc6D+8BUxCouOLq/dev9suY+uEynyJdBX1DcLpxGZC7R/VMMQkLj1sbbs702/T062u5
FqYDkGDB3ObnrVmZSps8w7WELjf1jE4nB9HmaRJuxKHqZ/ElQkGGzkz1NvEi9mBGErhjbAZ2Qkof
01bnWlTfxMMvc2aspL++1OE9fAiIbJRZpqB3EYFlmszVmBBIfa+7tYgdfm/6rU9Pne/wiMPy+Fts
hK4H9MrgwAKPvJ+vSYdgbTEdhw6bTy8qya+wn/+NxA4j739d4tNtOXlF9NojKbAbJxnKaLE2tIpJ
J3Yr2efNd/HoywDx4XKfVus4BxPJR1zOQWW5wIkvrwF4sO/scr5cQR8u82m1Lryz9JzhwfHK2oox
bUsao90XEYyCfqdr+uUtoVhFlEGmCePpn1+SQB5aqg4L46Ai5fY8ZFOiveTX2+/L5QffB9ioo9WK
vPjTg+MQtZ+QlaIdb73nTjwCcXBYWmQwSoXmA+RjeGjb219f9KvlB6tzbEELUvd/40l6RvPed/Gy
OiiMTYNzWi/DNwHyq+j18RKfTmHS2x6E63FbBGqNJD+D/FEjIBjc3fz6Vr5aEB+v8+klFX2Fp9rh
Og36Vf541oyJ0ZBka5PpO3WC7y71Keb3dmtVI8OlKhsyf37YDTaEYaNhOq6Ll1/f1ZckjY+3dVib
H4LS0FR8lYfOH9nOazjZoX+C4eckiOyz7khHMq4h/WclZrP3z/LLmzK6EfF3hdphL30OUh+/w6cI
Iod5mel0WJlzk8gmWUybLnDRcK0jmBES8vrre/5qu3283KeN0CtdrC1MdzDybV8TGwl+yYqo75bv
QtWXSxMq9+isYr7c/wySWEtvHDIj52Z9apzjjp344sl8t1q+fHofrvIpUgVBUUt7Bh5UyM3iqy0h
blhkR3qUSeefi+9MPL+QwYRzwofrfaokmh7jARmsSABXhP67B7Tg3okx43/ngumpwk5E5HaN6dY+
7dMpzU7E1b/x+tBpgkal4zCMCv28YpXjEp2vuF8CdLYSBcxsI/4dM+XLwPXhIp+WpFh5Tn481Kwt
YmrfFfN3B8yXOF5w8P/AAOOBuvYpoJgKRt86O1Rk5KxvzxsB+jR4qi8Fex3UGYc1WHciyKai1//G
8/tw3U/RJbMtU+WHHT8aEVsjGlUeMqLvqrLDKvjbnv5wlU9viQxKKkyDQjq7OWXtG1uP7VmGnIWi
a8JqrGEE9/jr+/pyt3244qdXptuuh+LeYV2M+6B8KNSJGB/c787qL65yEA2DZCQYDMiYP701RTtq
4FCDEw2eSaXnpPXShpV/pqzim1LoK07xT5f69KJEVduL16AU0nCev7JUaLbFidmQE3Y+DKHciWg9
Ch6sb7oSX4QTsJgtCN+hhxnQz52lDnPljlgASk7diQ+4HCYwUCKAJzDaICKZ/8TJ/uNF/x/x1p7/
c0mM//Wf+PdL26FWEZgx+fmf/3XWvTX/OK+fXt7G/zz84V+/+On3Nm/t6ZP8+y/99Df48D8vHj9N
Tz/9I2kmyK9czG/Devk2zvX04/PxNQ+/+f/6w3+8/fiU67V7++O3l3aGYjM+TRRt89ufP9q9/vHb
j+38Hx8//88fHm7gj99OnuoDb/SfH/XX7789jRP+lP3uehwT8xBHojY6yXjvy9ufPzmI7GPKEUo4
UN05HChNi6mdP35z+O8USDLI74elSX9oNo3A9Q8/cn8HEInsH/gISiHm+L/99/f66fX8z+v6B9gj
5y0ML8Y/fvsnnPI/Oxuf/0NIDgquP0id7ucWJ12EBOJIoKaFTnoBlr+9MFg2ZhD7my+wAWEs9jQ5
EBmsn0x+7s83cwvxoTLka35B53IDyc9Il8dyqpJxvFpQ3bfjdqC3DrO3DgCiQlqJgL7VUNZxZra+
dWFspOHuvQEJCjne4dLQv7H1ZrKqSB2R7qXNYVucWOtW3HB9QeuNN1y3MpbKwxhSs5tEj3wQ1pIz
jH2zGCI4pq83cDjiGUwn82Hf4j95NY15sfMlRgSASNMeurvDWy1LCIpUIR3PO8ygTOyNtecc+oRF
P1yppoyr7t1ArjcL7tdOIoz2z1a2nk103RGnxqiFg2Hf7eA6JxWVaUEg1Sjv/erZc+2oaEUEmm5I
MPXCCwhJZ1G7BMmwAtGpXuyuO27dK5pBeF49aae9dX0BlbkldaGhEzpLC5vF20A1qdWJVLb5kejz
BH3u1NLWjrQKD3FKF0ulrXCQoxZx5XXbpV1jS7/rRW6gctV5F2vxyPqdwsQ8ax9mcZTDBMr14HJY
gVI3nMqij+BulmQZGgTZi7RBg9cHakNN3yzz4ptrEjxZfD4k94kFb658RaPEBnO6OA+y/Hr286Ty
ti7kZoaq2tBxjbR3TyF9uJI+mrslIYyEszudwLENhiibrM0TzJeP2oqDpo6EqTZKzGe6wSNnfWSP
Oq0cC/pMzmZVfdTxORlg1Ozp7tShTTjaMbD8hNZLkudjuBA7svw+yfunpkZiUmLpIF2gRyi59kU+
bkq00Me5jNVaHHXUjkx75fRQ+HltmI+BT4Fsf4nZtNM+C4fhkeoitlsMVrkruprQ+Wg43i/cAgAG
cRe0LE9E3IF6JT7KEeOOjxvS0lgHzQamQMfwNTnyhBM2GYu6ptgY/6yb3AhwgCgWjGbUe8FvlXro
MHos65N6zHCj+A7YCYcrCvfxMETXNmUkm4dqtfCYsFKdXVm8eHpJumGNlaPjHrvN7xzMophY0SE0
OWwyMztyGUnH3klZYSDuNMEMb8G3F5GxwIqeQOt0XmSFlprEfLpu1rhuBMgYa9rjAOKLjqGJFNXe
OT8InNBjZV11lT6TWfzrc9w7VGx/CzBwlkE3w0Pv5rMyJ0ZwbVCnizm06/diiTH5eVOBRbNkMuVL
bOxz4ThhQKB8OvjHrC93qycTS+VJZ6Ckny2bts5SsNlSBYU8hVpQsHOZ5SmHQG5AvKiznht9acAE
8ePpDcKjUYG/sXoM6Dchg6QsRfmBQQz45Ya2OmrzS9OnrYeRbPQ3VsiXsqXCSN3jWoS2o0Of3gak
TWzsZo6GkvKxx/vQN8ecveaYuCkbcoT8tJdtXKM/kz85wL9WSCvDbWG5rvElGvSrIVaIcdezMb+U
0xq5evPrh/oJ//8zan94qJ+yo9lbZdVCMxbckBs6VeesLeMcKo8GQ4myeVxhv9zQe+7hoWysdUjW
Xn7zXn+IVHx+r+A6cLQhGFRC6ScaQqMIARuqmsPKgsUzL0MMvcDXSYznkNIo+bNxQokxQkwvukNC
/ci1LxnfNeS+93Y6S6r2DKGC2rcUnPo5IetOu0fC39RBXMHZkXKIFc0Ipv/S2MmPBxdQzEHDvgDf
HEDsz+WGhRVTWEE9Q7r3eZ7qeKY8Mt7xWn2ncfdz4vXfFwL8esBnYELy+Q0JqJnSBbQ07DK7jv06
hI6kD3lgHyNV37wL6KB/3mSonoAGIY9Ak/LgN/rzbS0+1cTO8hmjssdQZL/0MmtXQGxXyHarOHzn
mIkbCIBbpXO/wE6Bu87GcqEAl7jg7FbLSe1B3K4xSObX8sYfKbDUOhWQR1treUcFiQXO+ZxwnJ1y
W0OtoRQyXpzbHJt3KaZXMjQJ4j8I8v0OM/wRPUTzGabb4nQZXyxWbCZ3PTewyPKXE82HvT5j9KL3
58Sxh1CsF0MOJN5y44C/r64TDU4AYwQQSQ/wTAnLZcy9UhNEsBt5hIPhroXEnq5BCrEQShadeEO9
tcVtzX3E2H7XDUAacrIVdVKad0nORTXuh3zjjzCM86Hml2kobZ4iC7fbMRTSjgsLJik4EH3MLkzZ
Na138H0O3WnrNRetsyKqd+lSjKHljQchqNB7UGJIl+6OuBCTXmNvqDbuepczgFU9HOqk2QY5JKfZ
FXT1ogLcmZWeLHoO9fpq0ePK72NuljAn12sJuKJ+XX25pzLhpbtfZ5TCwbtvvXp4BA5NSF9ES/M0
VwXmvc8867KUZ2raznRXTZcKJwfHOFBP7kSlYtr/OAFkezfNQQy8LqJWEc+ki0b7eLFip6wiAnFD
2ZKwRt9lydeNcdaYQ9ANHOiEIWmb/H0l4NHWakTPNSQA2Nl43KNvOvAgnIwOgYXsJiOv/Xra5MLH
+YmGP1NLXEN/U7MiHqcyKtvtipt3qi4McLSZecaSerF77PvaOjJW0loOXDO3+bARNTS4M2vjrS9l
3sclEh4H+6S1Ee9x9kHu3YWqrAjiluUw05UhLtfkEA0e2K7EuFUw3FYQXFygHjRumoPDpRs2YL9n
/NbKRKLmfuvx82lmCOXe9nCkOksZSl3GHRIZ0gxbaCnDbYRHAT91i9dszi50lWS1iz0zbbD0UgqR
fvvet0xou/izWWwdzTbC9SPlHikfyeOK+ewy2LnSCxefh5VbhrkpoDjZhM14aWz3qnZulKtOHNiE
MY/vrW6TiRs/b8Led8JRONGYJ6VfxxUYjTKDJp2z8cl5nsH4e77o55dFO8i+lkhRyMLTPSQ/YpUV
4eKliz/uxwDwL7JYW77PC0c+whO/tS8bNiQ1pEotCW5E9w77VT5ddoOCQWm8YG9BGCtc4DVYVbD+
E/eFghcILWPIZUJF297lwTnSv8V/M1xGfo68Log8gyPSuu1heuZasWu2DjIuCQ8cI6Ez7JBrt7ib
9TXoHDsClcdgya9Q/4ZGichC92uwzzJKEgg1bufxhbR4X+x+mVmUg0q2Lss+z8TVIaVcyjGZA8CI
owpZrlIQypvxDn7sWxu55lqdMU7TaX6gBcw0NNQPRxrxXiTI75xxS7KTMUiEf6swx2iGPCrEu90h
1cQALy28iFiR77chku4VCek6QazRRW0hebRoD0v1vIYgu6OxVtZLg3TUn+88SHYgzI7qLkOHnxVY
lxaLJmYSyD1B6E/Hq33f0v1IIK+BPa/mOG93TYMpZTKljn1ubSsYhjKW2PltT/K9wGzP2la3waKS
JQNnp3CTQykxW/WZ54mE92vqwIC4lzJ00e131iZUM4tlXsdwyQE7C27B2XjWW5jO5npbBjKs+c4B
pqA5IBqObTw8imFNA9nv8LZCvdzO5Y3VvDfIlQj0RV34r0EXbpetyJ3K29GjiWmtuITEwauLsqdv
562WHS59SQjfTKvZ5/Kga9FFNB8uyHjZV2aXYcKygWYpHwDgwX3MoLsL8QABtprdQMnb0YnfXOFo
GK08rKf6mi5H+YBVWu+Uf9STJ2tpfnyVqZ1ii5xXSx17qFfgb5ZwNKIIdFx9d4Q498uyuJFvYdtC
yMrBap0o3Ec7dFPtsHcJwGaW5shqhdVgRKyHxUER+kOdCNcNbe8ONCzJmtgf4SFatfvSf7Umcwh5
c2Yd4WDfiAKq7oA/wV9+9qHKGmwX5kaVe4KZt6Nsuqkgyb/UoRo2lQIp/GGZcWxOx32Bhr3X7Fx2
RtyNtqNquRgIFG22gm66bM+mY0dfQS+qz7Y1sgLfOvaGLrYn9A0pZvh7Go/kbdT3GWov5D6BW8cj
iI6VfdRVbljyzdI/GpgTHa4j61M5lI8HJQ7l9o9Qco+yuYnK274dY78yCC92OurrwRPHxYpCAos2
oDqkpY2GCqii+gz6CPGyzJEHjHftvFOC+ntagG3nJhxU++gX20rZMdH90bTArNOkDDVslQiqr612
1/JTVT0o7xGC5jfWwCNmvUtYmqwmhW5PvObw9tFYpybN8yw0FIUJhrvNo4aGd2XSrIkyFER5sXPm
g6IILGrGcB7ijMl4pW64egjgFSIRAMbgwuCFlaZAu96LNTra0PiK9IxOIUrXjodwnNEWDhkbe3SY
0j6D77MScW7tBwRTt9vIyQEP78YE7MJuoe7u59gs1aYaVKr9IOwCctcj1C8tWFAor/LuCh4PM1Bi
LwC1JuuOrfpqxKk8waLJX/Ik8DBDE5w6PnCS/ibTb4Ssp6Mjd4Qt0OBlISSO32nhhv3UoWDbNQHs
vVu8mAfizOEUBElTYOPVGpaYzUkgszDTCMTVHLsZyvnrxUGPF3K/Ws7J6KBewbLuuAoHWOUd7t9f
UR/lkOJgTcgpwPtebOamvC7aHtHkcMhVezNgW09LKFWWlJoknIaksWNo/keQB5Z4PtRkyYDFXkLS
VePpOrhDN1M43JsT2+4SnudJjSOmVm5IFM7zrg7bQMYN3eay3E+UhVW3xlVeJCssl532SDU4fNuo
rhiSkyUCCzCSVJ8S7OUcuMqUvfcQbRjtegvlxdj1znWw7/gAxckqLCrciwOlLLMRjMQeIJ/KdjcS
c4l+64ZGmmMHFT/JyreDSNRB4raS3WZwui0b61RSuHYcshRnPCsLfeN0NC7Y1lpluo4q7mqsHtqd
MNHGbcZQtLdxNd9qGDXMY5nwDCu1DBWUHHipT2u42PmVPOmmM1kh/QCFUh+qVt082WV/Og9iZw8V
Zo5zuOgqJBLz64iQiXnU/azAH+Ei9dmCcnXAfPs51I+SUZZpySFzjUQ0D1DQQ7GXy1fHy1OFsN83
FkCXx1HrFKqxYYX32NZunHk4HaSF1iGyTzwj35WRIimC8USPHGpiTTT8fIqU8QfpX80Ti5TA8dfc
YzXDiNpa6YZJKBFATLciPK5EHtfZ42ghMyFyy1aUyvA5WuDMYpu0cfC+2xvT3KAosLsxpcZNGbzE
C5UO3ZOovU2jTqQh92Ko9jOzjvryXvj3EmIgZFGbZcUoP1zsMTR3RtAaXpxxZ6Z+U9jLBiCcy+q9
Quokm+LyRz38L8HOgADxv18izifFy9CO7fv0y9/6/wiXPszX/O+wNBBN+dQUPyHTh7/4E5im1u/g
esNOAXM0B7Fg1JT/BKYD+3cLZStsjsB3ZZjYQTfoT2Da9n/H+KXPIHOB/zsQKn77x5/AdPA7tDyA
ZkPUwwI87XH+rwDTnzSZPGDch2mYA+kfdHS4w36CF3J3buBo0HKYUoeOiY0VFSSs8thGKvfhofyJ
if+EgUMJ/ufyGRAGZkMgJ+DZEDY4CE//XD4DZA+cwG/sjRamV8ejbbAbiK3WOZRmkGfBHAB8mmt7
Rc7uW5NIakL0EPu5WY4WkPNZ5IlsmcKWdfblmnvDHaN9s6KkUe4LdEeGe72i7r4x/ooQ1oDHI6O8
6UbUkgqE1dSTUjpx37G6iI2aV9TCLPdmUJlHrUKr6IZmM682oGsUUznsCnku7vPWw1hEa/AOQ0er
doLVDrM2slVLuvYrw0i3O0GPXmdgHmxrIQ2FeVEbeDHv0ABBvl9nx5CSCZ5k7hQyJIBeKUDrlbzh
Gy8kspe6v6qnZnkrugmFrV92/m7N6ynb4KqwOK0dPqTZysSTNdU69deKy1RP7oSE3qzIc01gg6HU
5gr1LwbzcSQMtQcQvmUze+lUHjz0tjsDgWCLPUQ1hbhDONvCPRt0x+yNAavfCyXeOXK/rhMPuXB8
F+5CBINlTAzA48ayQC+r7Bt110HvHaLXds6vB5oj+659hpOtyMRwM1J7vLXXqn/PdQ1VzcE4HrDw
WjctVG1dfKWcWeYyzxQkaZqiQz3tedpt4pZ2+pkAcEPF7BwqpdZmkJ5YZtmetcUyQOLKG5ANM2UN
GImRA8pIaBZUR7zqMJIGTWN4BeQdla+9w3DGF4NnrJD6Y3cPLlJz7bb97ISVhmUwON9leWL4Wogz
5Q1zGc5lRmbMLFH3dQXZfYCmvjc/j0NP713a9efrapAiLU2n82isx35OSannd9B3kOeLGtLmACnX
YlcPbFz2/pxxd7dmDtFvbm+h6myMb79rVVq7uuBttx1tqybRBNYmvNIXewXLfa0V6g3QZYCFaJ7t
YdfDjzJHmRZofdlYyaoDUPFxmyhJfX9enbBQGtBJl5VtFuYFp7sVeosvozUCheVWRg+lbZDDUTof
QdtomSq7kIhOkYjl2leAYyrnrBdWjyqb0PkSprrl/TSUttwPlJR3XPPKTzJVgBbsytG3kcLmZRl2
SEqySBQVrosOfQ0BX2RUOY4eRvl5xVUFKd8FagSAv6y5OzGe1O3WFVSlDesVD4vJdxfMOHX6ch37
rgUg5VWwSOOyubDRX8VmC2rvxSvR6Es8BUQunemhvs1raqAD2x7QYnjGlDTqSsbccBhNb+OaLUpY
CKWj3TA5cnl2VL0+IBHC2S2tKZeRXAcA0QeFIuAxxVJ4SGVt+gquX37i+aN+AgqHXJrXbcFCi3id
ittZcDephxWC4ej7osWAMDCRU8LHGZrQHmQ4jE9VF49ZW6OtwRnCRgc2o4qkabINTLTWBwHnekhU
wygD7jCEgq9WBwsPWy7bx2xsl107Mjh4rRb1jqjp/DskXAW4sbCLR+tlcK1jQRjbd8SZrgPJJj92
mqwwUcZ6UsakccnNtFRLF/ai1AKpEPXRi5iMOqW+zutkhVTB66iDrtutCG9dKCpq7rOqKrH91qZo
4kAv5Kavuc42QZ53OhXcRiE/2By2IYicetoOWJEazb5a3eGyeKakNG0XE+rnGyBm3ZpyClZNhIah
TWIfFn4XAuGG3Ki8RQmB1BkGuZ01NrDmWGrvDGSj0kRD20NOlUvpL8DcsvnCbSTM1llnYG8GfJ1B
BywrpApnuGRlode4iLcrVQ2mxvnsNTFdOx7EUKErbvx2BrGmGrvpOciphORERwCYk2FkXsTmbmwx
S+J2J3nudc+UVVjXE699leSytWCQ2o8oB9clsPsQ4qE4ZgDGWvWO5yWCdG4r99FUWWZBRH0uT6Sn
sQchLFJuyqVjNO0LFdQ7u+No5nqAr17g3AuCyiq9LiE52OCIyVLxWCGmmdR3OiSvBSlznpaDQtNE
ijYfd5WpZy/k4qCAAnmJzgkdGMNclLxe6q20oQzJDBuAlkHV5MFrMBscl+Vh5nOgWAuhk2kE7tE3
LjpvyDx0aCmsDBDuFEwe8Ezlpc9lJ2KJsAv/uBHyKgCPrRI0Rg3Vh0oH430hG1QuU84PKE2r1ZlY
ywpqjeiqPplCoI9b++7EN8GE+Rqob+XqnbkeODGLr12VkmmWO44s1NkXouiCowbvDoiitkCuQi0G
lavWKdFVsgUAAd4FDGXRUDMv5a7bgOvSAk72VoJwZYD4G+BB0GEKmRmZnWaGd17ESYfaM2udyUMx
bxjGFEpZX2VVbhUJhz+hE7ld6wKoNAG+Oeal6WVLqgkrrRU45BpNq2ON+jkDwKhnYC/ZmpURQ9i3
QjM1/MJpUeVGI1vkg8BU8lPb9OhqwRZgnLdLB0AdeVLdN0mnoWsPSWwMTGHz0AJIYFve0hWTvlC9
R24SWpoLcsacfIFneMEbD32KLM/Q6czIs9ANSoYJXTo/qpexAwbTDO2c4GhAN2mw/WeDAF0lhjT5
mYvMiO4crzlMh9rFwBPPnlGtsrHM3jkvHBtghlm2rBoCvL967q84jB4VkMRR2RGkHJDwjEC+pv2y
9DM6qS3UDZH2iQOwbhZYPDiY30HLVK8ghPpI5RLMD/vqqJ8s/1n5kO05hOZhU6IG32cN8/a1UxVH
KyMliaylBMo59mZ9QwG83rQVwjFtu2cOcfKcDCfTaKMfq3hP0SVv/eEB47TkYZysJfHQjCzGYZ8z
uUSdW+a7qqaAT4ohbVZHp6z1AL82euMHQ7D1u3pX+Wzaz7zo85DOBj+dpEXfXI4CKDtE2xyZiI3a
TLQeyjyMnMW2I6p343YYv677Pl5cjAzZBorcdZO58Ic1RgFtwtGMbURm9xh2PS4KaDjVQZSipJRE
BrolaLl0/MZZva2cg/NKwZ8Kc52gptPWiZ1enpHOo5hNnNJacOdcUncEDj8jBQpnDIJhCsTPRdoN
Tg+QdyIQW5yA9fMG8CU8hTNYxlqIc31j80tmrOq28yqgehxrIQIB3426YQDrwPPRc1TEJLpcsIZ9
EIXtoLCeM79ygR902klMFnTb1ZpFFnKPP/iyQVAnSSYZDgq7a3qgzmuKxQX2NO8tPJ6GpavpAQgt
ntUDkM2B3gT2nYSiVQqdb8AsUJ7K7he7LMC09nZzRpXeSooEESA8ZW+B0fK0Z6LYWkSBRuINP14t
zttYap2doM0Cw5k5X8KxYGgKZUBpTkwuBoPGxVg/cSGCx2md9j3GZ4A24UAdsuK0z1Qb+nmQnboG
SBCVEyZ2Ww+2LhTz+7aqZnh3+iD95e0QQ4ALD6mYTOqNXXNhqolsW1Gk41CfQ7b+MZjK/qqfRXU0
K5j0OqaGdnnRX5ZmcgZkgpV6GFeviofWK1MIc/dxnjX9tvc6XKtzDeaxmMFGq9A16Rugyt0o7VsY
TE2gG0N0+gTOoOSEVn117YC+2nezwS96kCSaYQ6MGIrxnLm/zZZ6N6tCXhhUe0E6NLzdoRtANh2r
Yp3BXHduCWDXiWj0PaAcNZrTiTVYUAa5iVYIvI4Zuy3GXFpgNu57OVPgVvO0Xi6j9YgEHsAXZDfW
LWoTtRlJxtNFNHj0oDFNaCUoGiPdnm80lfVFF8D/ETlYkM5OmW0ngiAwW3337k5kPWGg9qQtzQ5+
03Pbb6lECqGHDNG0xyihatWYTkKKxCHNNUUIhuCU10CPAuXBsm1lj16LfB6aEfFFQKgVnSZ0elxw
UwYko3RE5g7Qcdr0B7pGmVsgELg8LnNz5s8F2qGVx46o714WwXBhlb6IADNCUhtj66egYZONOjS0
ZuvOCYp9I4bXsagTs1AR1mvTJYXF2QawWsrWud6v+XpdYVtpyIwdWV6NvclXiMCUD0Fv71rHPLnM
fl6tkbchZjQ65BrYlE5voSjwYXMXdB4Sld59d5bFBxzu6wQ6pZBuxQo8WQmuDEBqSe2MZ5f1eig+
PExaZJiLOGDfpotbb9FQH8k9dMEWDPUoMjfHyO5sOBRB2HSpWyu0lypVTN7KQztJ8RythhlTzmgG
rskwTCfWqECHEaYN5cTQGS4cwTaF4jrCUPIz0Ka7wskPKHk1nCEkPeaeuuazNelI5JCZj9eiATya
uZk4CZpKgx/kznuJdDQkdQ2pUMMMaN7Ldd9UV3PnnU+FddEMEBmkKFPQKepldlp4/Lz3a5KCpYZU
C7HgQKqx34y7Dm4yQXF24wXN4yjHI4+OeNYVtldQ0DtnXHWi7cxEnmb1EbGW6RFAyGvhwddyZg2I
QhDdf0LqcIy9AycBVzz4BD3mQJ233AcON07HDWq+0XUPDk/qaLDdZgiX+lCMKXHnsdlcMU/cB6JC
9dRnzta3yyUtLLCuZqeCFg8tStDHPKXqXT16KJqlZeMeKu79X/LOZEdyJFvPryJozwbnYetOn2Me
MoYNEZmRQeNMI2mk0Z5en99uSLoN3MXdCdCmFoWsrAh30uycf+T3aqe3Zkxurg7ljfDivT9Xfw2X
idhGYhjTsLNOqvfPs3ElrZXxAwNfnrYRNaB9B8wfTSxeTkQFB96owfNviUime6TwT3XfWWey/f4W
EUbxouJfBU1oY/+Ju92guneD1wgjRlfbC3RD5ny4joheSWc8y6U7aWIxdrWyNLMDc9Klwr25N3WQ
pJ6X1TsLgcqOVG2WLyRgY5RBIQ185UEiDosI39EpbJJIXto+vIAuf2Razzd5FP6ZLOss7eU7CaP1
IoFiY3eZ2820JMnFspxH3HzlrVxR6YRK79kX9oMfH52ObNTCraKbpl2LOxc91yATD1D7WuEkYkRa
I5x/FDHaUp3w7rb8UuFCLDX5hUhY7PppjXKfq6jy3z2GM4a9+pit9kscFY9m7c7DYPFJdhKzWzZI
f9sBLztu+ZOb5YZ4ovzg2lO2cpX1Ig2WlXU818dirRdI8oFlL/T10fEalY4+vX6x2y832qs9uq+d
t3VSAlkg6Yeb0soGOI2mHo8Nz2lQdWgd8MUvn27kw+aHCilazr4TdGo+Ca+ETpmHHMIZNClOEyOT
+6a225tGLM07HSn5Zy7mNW3csfrgaVLvaozkxtLFQ9yCcbdjw2bRJHemWNEt9M41pMWgUwYCu1vL
9d0q7QZ+ZOrKx4rdBcY0lvZjLeZvpwnSJrHNpiMncUfDIoPJIlKyoO48b/rdm1AdFse67dtpSl0r
7957ETwqEO1fPMA3ddxZL0lLzGwf6mhLjZ15L7ra/HWNxyMxoj4ATXj0hQW0vHI0tRGK0qSCBdmX
2rP/Vir0T0vt8PpO9zijUy+GfhTKiT+MjWARVs/Qc0MGTBYRxl+Y6T2hlDBgiwjluUv6j8DpDvEU
lhfZzTdzPd1WJn+eSjwJJms+F6QtBM4NhzFvfmdD+6Bnc1NW6s1vne7B98fgncgOgZqoeXNq+eLZ
mngAaQQ07fwjl7C4DQRI2ZUjVaGLFqhQfwX16GcLvMVB1kgS8nlx/HfksIeZONtD4K3AJN1VRQnp
SYNDs11HOJmy0tX9omLrld7gO6tpQlgliz/L8rWXi8vXMk/xuo2bzntqPYfVWOcTN5fVAL7Dwjke
e4ZwqyYVRfbBzI0OVhSP3iKrjavEm+2omrHWjjfDVN3KeIVDU0fLgfthU+23MwUqZDpNd5laPhtp
/QWlVShqqYiKF8a1NhNFajXzygcWF9xyc/s7F1LuQ1Xd1mJNrcRq2Z170AZrgdH20ey+IAtayMsJ
Fwoa2KQ2cxb/VEu3NUk7Zhuag5BWRI3g1VxWKhVHdK2Dk+zXpJc37KFfXJvRRo3WJ/cd3Zcj/2t+
G9+9sfl/b3ASRIhN7PvJD4pN1s7NBvih8IjQBdSJs+SuTeR6CJS5mKRx2NJh0Xnlj0nbdftMuNfj
YMjFZSFmiJr3cRcMRcqA9VLRc5+kSw7deFlKY57y2iPtg2qWjVZJsQ08/TcK5bJHLFemcZjcZQNR
jBMiVDeAR82mzL0Cr1HqBPO2Qq7VGD41Q5zSE+hee5jbwCAuYukvhHxYXOVZm3lAyjVE0jpGlh/t
EJRmWw4Gr0pLv3L3UcfC1E/59cdvzU503q7JXT+dnSx4QYyaH7SYnK2fFN5R9KNJ4yK3k+24mu7W
JuJWBvNzhTl71hohpUo7L1z/Jiwp23ECviAYBvgtB+reDI22r78UPz6VpHyo0Ao0abFqe3nAhLWA
dKWkbl/hwHYF/prnrvxcpdO2u6ExXFea56xcBnm01LUdxEXG7LujSqUd1OCTjX0Ovfzc5xFruTA/
drueHPTjnfIPazK9jcB0t0GVW69mMUdnGX7N/vyHasVdknGSXtdGTiXCsxYQQQWUyneyM2P2MgTx
E+xGXO0zR2qAPWgzEoYI/RG9+pzjFVTNqsAgtPCB3vPkEi8Jq9Lkg39k3VUYXKrsAGrk720yR0ZP
zGnhhl+Jjs2la5efrur3bRfXhHDq9aSSGMEoNoLW6cm8XqqXpCMBVHdvJhG/9YyqaJlIMWZl/Fpd
xqkGPfLQO9WjioZxb609xng7em0QyA7leq6obEU337rbeXTSpQKstIS0wYqL9mUJqHmumQf93geZ
r945HMDrcuedb3LdYe+8b7iA65VFU3sk73T0yW1AunwggPLgTuNFK4ADWZb9uJk88Km8ruxt3JmZ
xaw1l8QV3rlSDQNAO/xkCbJnIAD3vUakzKGXz8NNMfuAoQjS2dLITFtdfOjretMs4ztirzVNZkF6
Sy3ix6bql9uWW2VYlmgjAWaSleWB317sUQzx6i3hvQE2eO6G9aKwkt2N5P2mZe2o+6xv0HhnvMWS
AvcCbQnKy2HXJuuTzZkqZPgATHhfXAVhqPDaAyau4FcW2T+Uvx7LQG/X1b5fifVCudAjn3DtLQcw
8mql3rw+KVk1m7conqMToghITDu3oSi6QzlAGy9J9b76nDUTGxMqp2I355RNhHwddCgur1RjAlVB
v21MFbabPBnplZMvoUTuFguUj5ZjVU+JzMYXFgmZtr0h8iJfx/0gvUc5+/ElVou8j3rnrGRZvzaB
332Pgwen6zal3LSi2heJ7NgNqwCINPziem7TtoyZZdDuNfuO+p+tHMt7Xy3TvpO2l04Bp2DTd1O7
qYlrw/vRBPLeyhio9m6VfMd2PbOlWsdAx+g37cEBNkWz0MCfbJu6KGkqN91BuEj4pANPkVk5plKE
O+eo1PIAOPkrypoF6yea9SRIijSJl++108lNqF2FKEASGIt+87PpcWoi1Y6b/TCp+VCN2XwAJugR
VWfnKKr/emH9q12XY5IMv3UFzi3DcfwlFzuCdI7ZYnZB784WYFMsDbQ+ckkhocotpo5sywNZNRR/
VesbK8Q8g+jyicmcWRPjoWXIhLLiZlugfkxBItn1uNJ/r7aN7qns1mfdLWa7KLk+L2oyZosrx78A
sADNJXXfvvshO3fW2/KPIWr+tXRtZkOgc3u3eox/C6vVJjFmOQ0suzxFa7/PLNtcJ30cyAgiluWJ
+09t+wUBaeE0z13cJqQqia+18lY0GpEm/8v39UIFKFQRKoZp3IV11d7qTpLiKXtu5kEkdYrGpuA5
a82Nz62ZriPD5hAM9Y9r4veS1MEtHZjxxijzPVHPB7DqbT0xVlsTTs2LO7MENvaIHLOM8OzQnnT2
RZKnc7RO34gjgsMggPnwvU9PeW+m1LTtcqd9C7WLRsirp4aupYiQwiHI27eWLWR0it9JHg/pYI+H
3EHw2a9QuNpCY1kOzlEqHtrZylq0ich/nNiwoq2tM4KwhoKC7rDLsCWM/ocz1H/FUnytbf5YKSfZ
TcUwoqrEjWNnGJuhSC8+GNlFR8WPaXyV9tnyJ8y637bL82rn8bNnrC7tI9285GOWf2aOeIEepBex
fKzLOnytzKrSujIk6pTyFyQhX6RlTm3n3c+65hyYZUwgS+a+da33BvA2puCbf4zJmNLNeAglayNO
ovhLlDlK7BAIEyAR4kzjPpo1lRaaXlCAtbC6dRZYP0cYUBypPsNWyx2B0r+bylF/7b4PcNP4Iji1
i/MVFxk6R9UxTBQrf3zB6RS2rE6JuMkRzpyRlhRvXQB9V5ZPAyxgOoj2KvNyrYNhamD89W1UcLyg
mzBTa7GdQuuunaddHdntZc38PQF1+0qBhDb23lfVgyIV8iHSCjCxMNU+0t7ZDlW90/ZytiT4HQ2n
8sTgd5rH8F42A9KxwZokWsFC/1omdbUdLcmhTYJp10i3QxopwWhXP9xWQ4+OmCt9H2TDRRLduPFK
70eX4slysMgTRbcvcQehRY2f2OSvlWgMbN4Yir3mObk4nXXQCRrwSF1klXeIXjO/PydjgUxQ9fOL
qmrA16k4IdVUGCJqA2Gv/ceiEZdImGPZl+RzFFeqBlniGfuUt4PXiXaVqsC5Mri8RFrek9Sxg9py
WdbPGkL6zi8m/lok2UFO+IGnq98NIzXswvKrgk/Z213hfS+BB8mVROPEm9bHZzuS3mlM2geBezVM
rPJchp37rmunTLPWbtPKjg1DUG+jth+o3jiivBj2VRSKDy/vxS0w4vLU9gPbX8aMBpjrIotqeb2f
+FnVN0UJzlkMMth7IqLveYjH9nc8FVa8wXTIIBPCFba73C2g2In7TFhTsAD4MsKMGmarnBH5myxK
pbGHv7ZTteiLh+sOX1DXvhcVttG6j1m8W3c48Ibq87p29Z3lwlZzGwPLjT7NeR054FHRAiaacfR/
gp7TC9Dhy2V3Q15PAaKpRhIA+sqKXibZ2xaHheMdKNuKHjUVddwjtPz89obCz6H/ouZPMnYzvrgr
YkikRd76pF6qq3dHxnlEO7iPC19bl6lo/0wm2C6jh19RdSGrR8DMGReNfDZu+ZYELiR8HYmdmwRH
iEBuTy9nYLWb5lk11DtD/5TXZMv6KSvb/jUH2/+wRqt5H3z9YRbfgGU1SOUS5QbntjEMccLXnP1z
uSIhQLUvbgfTd5SiR8gONn5sJpip2prtvVtH2Uenx/nXuFoV5pdkeJeNnifelh4ZMguxhPLw/Ser
o7R140JMRyk9crOA0injz6gqGojcujcvfCocN3oGTV/FwFjr9Chtt90cth9S+sCGc4ZSdMzFug39
bsBJxuGjDMaTMnA3o81fZ0t/Vxn4QlfkmCd1DvLo8/yk7BoWfqk6Kb4F3riYYy2Mtnmm74JRWbuJ
uqBt44392a0y/w3OiQKicX1rh7G5N3nO/TEuBSei593MZV4Tr9LFfEv15G3cqQ7eg9augp0zjjAu
2rz0uRZ7GdkynUQA851xk30kRTU+ZqXKH1Q4/MqylqNkgAS2djKsilu/M5O9c6slONqOUIfKa3gw
ZUv7iDs7t22W5IjZ11EPgKy2ONkc+kzyND3qcMku3lVU3ixmSF32sFvKAPY1TkasEYl/8mOevtLB
WcCgU91YUyQBYKvsBRmJ/ySQ95tTGUp5SwwhhVQV7M/oJ8diZo7isC6ObmV4cnNHvUY1DiwDPJIG
3G64463fpXKOw2L/lHmmUs/KHwVmPgA9LCHCFvGcroHVfw5aMaqv4RWbaCJ2zVrlz/HIG8SEUm/w
BNvPlZNky8ay5vGjsrBn1O146YvVvXN5Q/96SZi/M+vH1al225FPQDQHe3Stm7Gd5wOtx0yjQVOM
9iELl+41hIlIW6sSJ7e1TqBUeH3cEe3DhKZ4cBs4eLPmd4NBWeRCmAVTc0OrWbPzOYuXXaxM99eb
FB2koL9HKWviB2rQSU8G6sJ6Pm+dOkEzkMF1h5PYj261vlZODaDIwYrgFwV72pti2Q+uL+gZi5c/
pQuNRa8ciF6CvSFrM2q6rV79lj4VrkZ4y1tcht6PJUdNW2gn3vO51m+g8uW3cu1A3ZQyMpgpHP2C
OiY4l9WITEOZUvzKOM+OOiqvFXQ6PigekNe48E2ZBsNILIvVYu6ZEmw0/AAywSdbIKeOgAseVNVa
IKv0hvcl6yKYg4VbIflkQcarWSC2fNLSqdAlFD9t5fN9IYgng9PLzMbzBmfraRuou9DVVuEn/ml7
R33Nay2ORCKuG8pKvbtyccpttqJe8qcXq5mi28itpt0MGoEcvmSmiI3XZ8iV9AqhvlLkQlxOuTNO
QMYK/7TuFOqElwTlzqvlFxCuFu3u1Oy1mrvAOOiWMn+600oT6NozztBYVJRIsFx79CGt3OrecoqV
9x4BxIXhxtiMdhr6szCYINKmazM2TmEtZ9tfgo/QJFe6aqg9dgdRnXWGkrgQHB9EN9TouWYx4yQJ
VwM/WLm1uEzN1D8PY8fKFeskNDTKlZEPczxZaRi1hthkiR2F5F/gUde0Yh+wp4ehJc9oEwp7ey1n
27jh+Lvu9XIvOke/rvRpb9opT24sr0POW6Kbqrwl/uOU83xJoJ/1ZlHEP6qloU7cdz+T3gWIli1Y
sZu/2cs63Q4ZaESu4gc0FAkOHTA01lBrdaqNo1qf38dgJ7F1f0PkBWplxBhQD2Unt5QjdahH9HLC
ODqe3GZ8Z2UbNhPrw2b18Y1lQ3julQ99CBZ5Jkz0XmTVU1lU8uyCDCEZC1tAO/8eEVG6DlUOLGWF
PmZIEa08R92TbYPeuWGVsciGWjJjmHg5WrJbuX/GON6A/XmbbGadcsByt0Orkl0QTH7qgXEQplR/
jj1KkwRx43ZgZfsFBTEeMtvEP1mc9EiAOsR51yZRu+MJr/IvweYDiBLX/s0Yi5fSn8JNm8CobKsM
GcMV7wmyXZ2Bdq9rAj8y98EFmrU5KiCzEl1HhBdZKHvP7MkMiMwEWbMpmm0gu+xNJ5r5Ck8TxU0e
CrQXKxv1uWywJqEl4gWTZfGA4VEchlU1XzLpircwxOfmoJDAZZKY5AO+t7yjSqe4nhV28gsMl3XI
HeY7MeUOmEWdsQk7k+8IMDJ0HUW2eOcxrp03oV3xFLTI5S3fXnosVqP1DcQ5XHKnCu9rnXwTc/ta
FIgfHOH8rVrURgsquFTOLSGY9oDzwBl/RR3uH4iyNERV1u/xz6PVKL3q9wKNKSGbwHy9J/bRy6TK
G1qaoWW7NiopLhhZVMNmTYN4/M795LkHNj/hoWIAK8TdEgElRfn34GXzJy0k354zJQ/F1HO7FTPW
IhvtHiRZuyNybOdn5YoJYHpnOIuezCytz0Q4iouvSeehPTZxtN5YLZmPcZm99G0ld76b5cd2NOwo
3hjvejWXHGgjD6mnEmfdVj72yzKgczGz6/MyWx+m8X4aLq5Ttdg93eQ0IQI4rV6i7vuq7C79Epxj
jegti5zTMjaYKl1PIJQVm0wFd0W7yrdoDS4WGb6F0uduXgExVg+nkicQySE7zrah6eGSB8hI9kC3
d29YRolRGKoVxAQoGSAAE8Q5WBx4T46tY5BATCR9dbOWeIe1bp5WLZ5bYXQ6dcnBrqco2OYj/Oom
84vF2zImtF/aX8xDVai72K7uudPb72p0sg8OFvQzo63LpwXI9FTmff8Y9BU/sds44dXFMbTbJJ45
gxxvAkjCYBQ9oOgomwOYunsZqpprB1zNWsy5ajObFYS3YoM5vv2lAi/HYFNb4pVpoT5n3fAzdgGG
9qyxbNwcNSaaLnCBeGXkrvdFhKOnA796R7TT3oc0OPsbexmGeKeAPw2x2W7HLWix9PKS28HtJJNh
5zLpIcBvqxfpUoa+ZUvg/G1kg0xYasxYqC4nEAVLXkhOSAv0qVb37vX44WTQWzuSNkjDYIcoTf8w
9ctdK/KdkWo79gpJYO/p9ba3m+CcL7iYbhE36y6ViYM50dUd6Z5mKbxxn8fX+0xY2ToBAJRFAYZc
R/rAoQp9ldfZ/KewNAtX3NVe8bsHnzfcHnPPCW9qeMefHpdbcyrYLtjpZmPPD4GIpiGtMq9/lYnU
jyWHZ/Dp9U33nOBFfp10X4xpPgvj7ZvK5XuY1yiOd7EzD3K3dHX7OM6+slKnz9r2O5muXjqO3LC4
YF32i5NLzP18Kip0EHt7ckx2asfetXdJt7JVsIPNK5IsvU43ZuhmZzOUOkp2a99PTRqi7aQguAhd
b58T7t7dtqPvDPhhq9A9zbohPk+YuW2xSrSAYPU8gVnqwRHxL4Rh4TdYv8VVL/2Or0QO6wuSQSgN
GkCxXyaiGqe/DTcT96UF7QYcZlci2kezcQA5Q5dUhbVz43Qo5iC+BM1SCrw7cTR/mpHr+7avaBqf
3Fg9F9UAzR8PXLPcNZD8qc/W7VzCusjWHfJ213sRg8YlhjgiNvBZ1UQPcw5jdJzz0kkegSgmdgpQ
+pDOkgnpXNzlvBYWmvEgJYumC/at2/a4AWNSrb8LD7M0UsyaS7C9aiSrzLGxamXoO9MBDBDbeVat
K6QeQRBoMmwXu1Ouko8QaU9xW+WsNPzEPr6ZRcjbCCuhjdgV09Ve5R3AuxJMhXWJLhJVRVw9dDbg
KK+p8cJjtUwFj5xZsRP04EX1ORmG/0AMKpQUa78GbLyVYtlcA2Ri+7VAo3QsbBpzNiGiP/vYiIG6
1RgwCVuPU9nyXsvGeQvslnZzo8t4xE3TIDBAylJbB7/u13rLQ5QQ4O9wwB5qe6LDlvkNUalXODiU
mmV1Ryttiw65Q6IahSKpCPMw7RczFT/9MAARRZOHbKsR4xK+lF0pgUkdr7ipe4U9OuAxcE9j19Pm
A9OEp3zBIypQ95tGXQrjV33as7mF9y0EgnVfF2Ydj4lbm363wJeSpIMGPT7Ixa+CI4JXTQmBFN5Y
Hhe6VDOOBhTEgH2EJG1KKZO3yZsjeZfTmdNdCplLbmbUh/6ua/EGXBCOLnLDQhUydjPwvq9w3SB0
pROhDoTXckEEMIgdvKIYJvxQYZAf/KhFVmuC2XK+kyaI8KV7+Bv923Ic8uHNM6zZH1NvzxnKoyG/
ybCnFyfkjUY/MwB0TONlFqsmnYq5uXqr0YOnud+EwWFE6UaQCHeme5j5yMq70CsVD6/lTOFpzsIJ
V2O0xr/7RTnOfkLs5KdLMVh9WnVI4t6QvDb5bdhB8XC9IkTbMp1iAenLFYcdMHX+IRKUzAggYcUJ
N5mWxyyr+zqd+54eAFeg670ry5LUtJAFdeE4rSjPjNhtN32XFN3Wm7roZ44d7b/FwxD1DFmy7h6F
FFV7quzBvmLaSDLvBTYMtreQrr1bNLOo+aAFc89ZNwEwe33qSl/6WK3tyToEY0RuQSv7EdlmRznx
FotIDj2M6Sffwec14r4WnA2AxF2g3vq69QiiLnJXn4c6rNen3kPJxw0L+8hwqFHvAu1AQ7yv4Tpn
rz3St+VY6nmsb/3WR60SrDoo9goVJu6zCP3rQTfUhm7QWCfx1onz8TsIkxlLsi1hyK1FzNW2puDD
O+VD7y8pcPXyiDhaD7tSFMndnPujvgOkVjmKYTdBm9eitPo7L7nuLo5Vji9IuSHP+CwZYCwCU5kQ
8iJLHpfZaKKjTIDaMgwYRbZzIYiAAE6qVuxzQmXb1ZOsUkjwpy+tYlaEILyKUIuem+Kg0E/F5yHP
EJUlcgp+9QxJ+VHb1hQClEd2siO5NvJ3M46N+Rj0PddYODpc0i4a/mWb1Z3iAeHKDbflNKwfAo0r
6QzCrjykj+U8HRAja7UPukH451IPuY8ZcKqZPqwgW7cungMgDsjiv+ynqKBapSeSV5PeaXaenZs/
IcJdnH29hoT2Jx2/JlaiiGF2kFLWtXTk3apIkD3xHFfFfhq78MsPGq/eOSWVjMx6tTMfe1bpP3xM
mpwbVcW/u9Ur/vgRpkAbAW2Axcr2eZf5f5n7pBjHw5Is3rKrg6Ko74t6bNYd0LdSt4icavy5mWYH
QS3pek9M5Jyq//NqYvtvmf2uGXPP0/D373T71f+7m+//xQA5F0vZf+3UO3+1/+P2a/37n0Pnrv/N
P716VvSPxI2Z+ajlplmIfGbiZv5p1rOSf9gRbQKJ78TXAE28DP/brRddHX42/2FCbyIPpEd3z7/c
epH9D2J8Q/JpHAyA/x2nXnTNSPw/QUABlRieH8YO8t/Ahsm0cRj+35mzgLVIOdD3pU1o2nA7dmtO
JIfj78cwqo6iziKW6rkg0WOwBnUn80AVuEm4+zaMEXlNxCkr1ibPPEj+STIew9ctDaZwXww4K6Kk
eJsDK8TBUUTLZ+2IItoLun8MyV42dhTt2FTUlG6u6HUIgFUV7rRN7/beQ2gX+gebKku4dtA7ehCz
CbInJOY4hNg8/L79QmF7lU8DOj4TUpNOSPyLbQVA9orvPydarUiaC0MZqKEnrHV/NfWgXcGdjrAC
HdR5CQNiTRZzioOQc6Z0NZIF7WsKPsNe/Qpp/UJtk0t5GItF78HwnBpqBM9MWzQ1RRsmlVqKo5+F
FZp9pytYhKIMJ77lfLnoXJD3KICeVY7uF+6A6bNl+0BeAUkCHNcc/z94wa6P/X/9gh079LX/2Qnr
XP+Lf75ervuPOKHuHhLbjQkqw7r6r7fLCf8BL8q/5/1iRIuvafr/ssL6WGF5JVFBx/wB3iP+un+9
XH7wD4ojuY5cxyGoHVPNf+cFc5Lg3+KdiKsin5TSm5hXP2RV+bdXDOcGpWlJAqEaW5+ZPjiyfhaZ
mY4jJvGj514L4q7UXTwS2ONmd3Mg7GPUMDqWkfAQBDnkVyBGScuqec3cNdxHi/F3KipR1i6LzfXZ
eXtdmmWnnNy77T13OvZB+OXFRfkQlVF/ZifPgLO6mNSC8GNdgu85OjQq+xpGl/jXPlYXmDjzQMuV
PMdz5m3doRUXtwC5Zx1zik0O2HcmmCsnjZ+F1ZsCDJ5ldgLOoAXYCR4CK/mETSHIsDc3vCg3lkOc
mQUseBAYa3aZcqw9sWMeAVKWt7MtOUi8LKZLsziL9nWdsX/bY/WEsQWclXK5+CUXndzZ01jtJAEB
v/QcZ0cvKH1yXcZr0M1wdadgHlP2S2+5jI4TUsQ+xg671QPgoO/m81s1aq7TIiNMoUgCVLtq4EiL
I2oitFS2OfVRYr0o/sT14+ynZYdlycN5MQX2rqX0oUWeB/tQWHjwZAjzvHWgJzf0UeTpuhZLk+Yj
PdJIeNruHeLnAN7HCt6tdCpBj+0tZ83HTVH6yHTCOaqe/Xz2sw20hkL1HDfumak1T3YWv2iJYrGw
brgqAB3nugGhMUWxyyg3Ia8mJN0pYqZhL3EM8TF97CAsVJH7Nq9akWe3NiecF+tR9/Ufb/X+Atfd
IrBD4Nv5609dJwEubEvJbVeW8nYx5uL0j05+LB2WX03kEVkU9Yw2HlIkU4p4mUiolSVAICry4+jL
UvbFIV3F9LSQ5MXoHSB8ER+t/vOad+1pxDFNKPXBsizAPXNyo+x3V+X31WAO2KOODeHGQxLxC9To
iiXZzg+0Tjp/R0Ec8dCZ4TwEfHthLvxUT0SeAPWlbl4RZyHni0u60kE5TfLg4zbAdAsnj6EpOyZF
pG4wADSH2LEQ4gTDby7Po2k9+0snAOnbUiCuxRyWFHtggvbkcwDcceVp6FHlrr9WV/HXeXZl7bFo
1TcstQTfVfJxhBPZxksfv3CAN496VeG2ZTu/WuCs4+RX811COSvJNq63y9ldyF4V66Vqq2ij80MS
De5JL12+K3Ga79Aq6NdB5ldgbipuVF9HOwzBGemUNakUWR2/zyQq3S5zZxHtAR++taf+tWyHj4i2
hY3ux5AgSGiojZrDiDCPED6VjsuSYuB+QTLvDdI5JKWHw9GPim0TdK+zGeSd3eb5SbmZTKs65zae
QOO0FxQ3kZz/EACCjG4d+LnAIWmDXsHSg9Fmveh8ar4d3ms0Gz6yGRt9NmLM1K278Nab8vzJjL2+
CUbLPtYqaG8qkeALcv1nS7gRA0X5XIj2bPWeDbkGK+Ulbcz5MYsntPVgJU5P6k4Q3ndtcugEv3U1
rYSpuNt+ujUeclRPR+F/CKluG53zDiMka5JdeaWTB+SsoV/9BKakkQdBKnkerg3jkMOTSPuGGJPw
YLu+Pnkmip4Kj5y46zF97jn7eQZZpYKqiW7lRC9SEXLO5tZ2bavdAqJczvERsv82cYqDjNtDTTU4
aWrzCcH1LQLF0/+i7jyWK0eyLftDjTSHQ/r06nupNRkTGEMktHBo4Ot7Iaq6KshkMizN3uB1DcrS
qjICuIDDxTl7r500wzfgitYaEMJuGhB05V04YwzE00Lv6NypbqhugO5p6u3cKXT0MQWE0U/d86B2
NtZk/tD+YCDEVMDA0PsourLAfrLqoS5CvRKNe5tXeXyjClAeGVC/UxX4827k7P7dofFOZz8drmkH
Jge8q9W9I4jgKijaUw1bR7W1Nrr8cbKLBQkEIcyh+d1jYinMF0zBTBW+d9ZmBgzWEiqRtBsFxtFc
tmFufB9RSsA3Voj2qJ38NCIhcBCmQRgWkKOoixIL5NvTRvbew1gU/PU4lLaceXgHaTIi8mwinj8s
GtrK64VWcLCpkK2t6TsAk2Evuirf89EhrrfmJ+rhktXBCTfDpLsnSsLQU8veQb+BgDzH+HydwMtw
wi4k6axFSd238XaRDdT9MEIcw3jmZfkKSXEO4k5eTpN5oPBiXJtTM10HGvdQZRZX6HPv/CA6S82S
GyMbxWviayOoXgZrjLcVhNWtK3X87ISoR+0450cy+6y9xQnnYUGQHYPHalqg8AYakWjSGxuaWsrD
vnSlC51ssOYLlZjjYx/q9pBl7CuHBLpgRGcj7wREMVl1JysSWzOjb9edT35DJ6LQuBwjv4K6OxE9
FmmauBVLcAiGL4JQDOaneu4b6iwG/be8qf1TMXno4k3WzbAeg+NQx1SwOjBxpa5B+SXFDUayLSjq
9hRaBWSJhjjDqhEnGGD2fWteksQ8bLoZ97CTIZyK7ERskY7TLkpeZr+gPSoCDytD2d7iGHOwUTC2
6tZ4QnYWbRiE5sHTQtFZBb/axm11ZI2wDxlTyLoMJdA9qoe4/ZLS3bvDQKSwUXPCd4yQhrgFB8ny
883sdBci59V0tfdgJfHectutRg+I3UXn0CeuVJh/ryUKF2JS4EMG3zKexarz25csrPh3E4oRgoVm
585x8KyNfrgNyYq7wMhHxFA+mXtUuuN5KyoEQPhEv2DoAzqIMSLYemzE2K8z3WxQbiPfhuIXDfgF
EPii+CKxgWn9aYDePLXmfoqNs7lKzsf0OYRNPSbPqs0ugQ1f6anZ2mO5dxLM73Vk3brgyxrraUSF
WCTOTZh+xWKPrBQup1JfAE1szPSC9vjGswB5ds+yY3Htm03fglbtrIPOoR6lPh5rdExbMVEIxp1x
OwSjQLXrbkJzaSN59dFNQnAlBvpl4d7qPmoP0aCWOqt1XeLaL/pya/TIKtsej1Vc7a1B7UpIR3b8
PKE66gT+qCEvXtMxu0JosMkqeWeo4bkSiPbt7rJpbeLi9HXLgKErAK+tVuWmwSa45SRWb4OhRMci
nKPBtnVdmEQoBX2wBIaY4WUWhYeZsxx2at4Rx551BuDWT3HbR7H/xUgHuW0ahovfsjz0JX1QzbdG
q1l4aEq1Cd8PUek2QJF+TLQrD0Na7NNCvMy6oo3jmOAKiJDE2RkfbLcwN51Bu56Cxl2X8SpTMXVw
uDFiVjV/l6urkI5F/QWFf7KVMmPFrlPnzOlKpMVd60MCQHnDwXUX19FFDkslUt4FSh0GF74HS9ff
p0hRvEPfNtK+QhGRQoCboINsLTSNa0pSxdrT9TMbNv4OsQ4rvYkBP+HUiabnjGrVKk36/JmBhv/O
qJ6ydLjsfPdb0QnIdtK8NET2g91ZdSrRizxbtXVDJgx3BYFxoBHnGnd2bt741O12oeyDK7MZbnVk
3mKd2NdMBhzhl4do7ToHwfTEhQ70nsvXifP6ncrC8RgnPzo6sDL3wb+0xcWcseuhaIhqsZm+CDvK
L/w+lau6qhYTEjStfM71Ld/UtZ9n3+kJbUvbhC9p5OLYT+m4dR3PWFzOlr2pfcs9twJsYZ1tO1st
wrOyaRBhYMW/aw0/IiGPLgGqjcr7Sv/PX0flkJ4HOok2YcgCr/HJLhbQdhP1BZM5iJWNSZsZTSKy
XvZTIOVSWlGl616JaZ62lJPZYoTRsS8l1eAylZeclLptW6YvXRBAIHHjl6COzhFmXbRVT+UPD+Od
G2X6LEetumNFpkJKyX1lllYEQ6ezX62ykod8cBeZmzSOpW8w9ZpAj1ZJiF7ZSwZ9FnJuMKTNuu+a
dn4mVdaf0QpItib4M05Q2B/LoarvxmhuriB9ulA+vPx+kSQgldA/DVs8DkDl6shqqc9EraA3UDBa
mZOhtlaG9XerUvXFr+IQMyxKzIY5fY+krVz3edIAdl2QKwN0ulSV3QlOGtQBW76a1aC+T3wfSyxL
cltkWmwTHAEQ3wFlDiJ6ifzU2hluaFL38At8mt2M0dHr6mNdh+bDaLqYhfFNMkhV/U0Gvd6lzYTP
L6xRxqBiesAWXG1RhwAPFK13smYZbUqfeqLvEwfoYSJad9zVo2E7DoEV2vGuxogpSQ6md0i9Bsqc
O1BGqswA2aQEuT+009NArWcT4otecDNZd5WoiiyBdHyJyJAtaFL6C4NJT/rCmdzgCv2X3IIlmvYT
M+W2rYz5Iu0atQGqovf4m60vaijlrnPb4WQmbAbWiyBslWmsAoo0+hVGkbXsoZm3c9HvMNJpUKzK
OKmeU7Fs5gePZtHTgDwZZ1I3PM5stx/HKTTXw9zVK2b3fG/6RX7wwgIgfBRntwJgBUWrUIuzQHfN
BsfMuK29oLnIgNpsxi4xr7SS0zKO6j97qx3WWqXyorZaVOTF7aiesoLQm1WbP3peWb6aUQ5029MG
K3kgD5Ko6dVc6G8oxe39MIWqwvCEhqYKo2rvidE6TyZSIKhn29dx7LxoZTgPNDvpfM2L+IHv7Ali
Cwcbxy3OgzAf90FUgXJ2DecijfR9Ujv4vqmgHYGF0Rf18pc2Z3wFNYzUOmlOboaIHvECbuVa+Gc0
XeP1mKpHLJTpTYeFbic0/NXKjq+B7/+J+IKtHXI/ujXOeMHpfLzW/aIE74rn3mmCfW+H0XlF1PKm
oBjHdBQOWHxZt0ERJP02Tx20ZOWcPOCLmC+zKUGGjKJ91xjVsGcFmSM1rn3MH5cDoerP/mIp7+GJ
bOM+cHaqZMkRg4ebkIMhdtoIoeFCSHB8bHyY5jhtu+2pty3nGPSpe2OFajpor8/35cRud1Po2XmW
Wk03pZnIWzZqzlfLr5FiiS4GCTtbA9QjK2cmiuzvIInJHsj7Y2hVequDIL/J3W+IuSGXXIO9+BYO
apPro9S3EcmIvnuw2gJ/+Fif8rlD61JW+QEVst4pb7EJIDIyzpV2jJtMotwJ07R/tGyWWkOHxTdG
5EghoTZQifThudHFG9AZ822SW+EzDz45w+Sb/rADG7+MUTt7P1XZfeagmOe3IBkQ8z3qQ44LWTA+
Rrmpnom64dwySP0y9nGxYKeSL7Xd+WylApNpp68hVKAjhBHdmbTaIOTAmcq+l2pRCbTUnQFzD6Qb
kSM2dTCwwZ2ByPStOXrBFg9xyw3bszayQrl1fUOY+xaeDmG7OBJuEUks5zrssM+2HRop+/+sewlp
15LxJsbytnCL8jrlN+5p0tRAwcMJ9YhlD+DqC21eoVkWRyS/GvqRryHL2E5kXsixQvkfJ/nlmElQ
NMq0DUWjhUL1uhiC4a4bi2HeWFwy2pbavRQxVhgDPd4xN435Fh8vJ1Pc/dWxtvxSbcZIB/fRYLF1
GXSJiGROnR9BF42bjC0xi5hfEsHYpG6D7zrxzjz0EXv0y1O11jrC5Eur4KsDTXYlxsDYpRrTH/NS
tXXQr28mc/Y4LNB+shKFER1j4ElUnYdERhl6QZQNpYEDzFFfQzWTqqAlcBTOFnmhmzNZB5RsOFqB
t9JA4wJqYe468okQivXEqdrMcD3IwH91YIT0nSrXoivp8RpFvrYpBJwQfvUw1srqIqyS8eh0/WlM
ODAlxlkRWfc1ikhbkzDfhGSLcRzpMGbcdAHBJjZ7L5iY2F+7pubkTmtupFu/mfx5X9sXVS7SdZyx
Qgbyhl+Bl7LFiuPhMLO3CSklm87VRKsCxMWy5fbPeuiJd0LBqgYcHO7aR9zcDpfYHuvbyfeajeMY
KyeZFVzxFNm2Piu1lWC4yFhihhhsqojgQ9XIrcT4mGbuTQUXVeaY9yf/3obbHgMDARt9GLIfqNxd
DNS4ymP31pmb8p6TYb8Xo/+n8Cy0woLDbQ+pyF51Fppys9fzmRu57knh9AfBnCwag29DGP2gszud
23F6cCYHyQDqo/UkJ5x0dvZI9SJdVRQWaX3bKNN9DKxjXOwdH7KRWAIHIufMt5xvyIfZ09H9JAbA
V+zgxTpbjp5I4vKbFJUMdiPxY5Jsvr0yzm9ZgUFzT+PaTCgEeoO/MpyKegdMcg/l5I5N1FW+THhO
Bks+UMm08QsTy7fLPk84/qtVpZs4kTuqe9tc1dGCo0XiQkRliSlopOXaYcpCSYL6rsezGm7zISLX
vfkuR+9q9k3iW8NNV6mHIpgXRrUd3dYcAXcM0NeyRje6jMfSxBEhnOmyhBDd9ugFbQFpPyNPJbZ+
NN2NgYjDHirIW6Fg1wsRg/jlLR20O9tBrQkHRDbO2ajCL55/0HG3nrFCZJ66n42lNobRZABd3kFg
JheArvzZ7KOPcyL/IaicW22Y8ARqwPytcWVJa9+V46uI0osw4Re3cuQo4G7tafziwlZk37AbM7zt
UX6ZBOd1FI2wZoIT3IFbdqqXqU2RGFBbsi0C/0XHDtEo0zKnh7d90dGYjUEYVIGEpVdGq3KRZQwO
Ia3kOmTa2BeJBTSWTtFKcYRZlbW2j6z6jwmM7oDKI17e5jwR1e04I7qSR5NzP2fETSkwWnLAUzjg
2DM6I/IRsHqMxhxkg4c0VeBlqD2mn5p4MHpehzZsT64C2lWIAJ4GilLLSJivaXb55YGIs3OXiIjJ
uqbyyLaffldF6J4dDPAChgJPL4+GGlh7QkELxACrV9t4LpCpYjzUE1yTSlDBGhHsUfy7Hvxs16Qt
35rjrdseGjM1iBWFsiPSgJBq++1sCaxXiNbd12HwOejVAYu5+u7hryXroF1l6Y+qDijY23N7IQop
bupm6jdeVDG1agQICHfCR5XjkC5tGR8qQNqMZezNnINeM9nx2USM7tK4cHMmvMUpgiNpQwhSMFNi
6wpcpnqDhfSlrh8ROax7pa4IXVzrWO0QcuGZ71KAGJvaxAxq3wXxuYoxRqDxXA12AI3zpAhmGPRT
Zf7wY/OVzTkkIlPXW6PxrwkBCI6hM56VGRb9SmNSH3t74wXiOm/1ReJQcmWS/1oImN6A2PNheML/
cC6mJyWb20Ir1sq59LZDw5YAxelTEif7iGOKW/FSqoXoH9SnGDUzgC3jwZAXsVHR0xhht3VnaPxW
fg6BFW6iFBB6ctJSiqNBkElRz+FZzb83dEfLHMF6X+fhtCv7vVGfY8GL2ATZJ5+4pCB7oO6wSoMH
PVz2LjOKN9+ZsqPSj+hK7XvqolXrsQWFrESRZRRQlHL/gpbKKurOEv3EVEQmBidEFPBBVNPEuI3Z
kaLh3KBGQSZOs9d58LtmbcoXZ/qaItylEqzYVmjWA6A8bP3GM9R3BUkejf/cwM1qcWmY1DvEsllo
i8vWoOaGYywtmNM4Tz6NRkNGQJmdzQL6XRWr8b6xJ2uD2izFPlOAupb+PRxTe1eM8tb2uulCNzXn
EAkHbka3MXononpQ2nZXGUe8nYpBJ9sVvQb2L2SU+OZZGQz3VdVc6sQ41hr9GVVoXhkMAg6NLUYj
BMbndkBynxVamwRTXiQ4hkqIKmLyb5LZdreuMSH5cFvOd5Mbnkmz+1I4oJaol3XehZW392Kww4NP
g/uccpad3ViY0VmCqH547GTsqDsHjCtWSbrM5O3kXwVJO+6HRlULJp/h7+7oaDwH4aLwy+fmZhAP
nlFcLqLaDKEpbgvLvYpn5R4JDqSE293ZKdVhl2ONBtfgjaS/zEH43LYIobwBd6dDdojon6tqgg/n
erumLM+lvIa4u0WslaLTOTTDqGASgusyR+8+mllqlHUmEnFVVY8DQnGxQBgMb9X0kEXazF8VwjwN
ib0bcjpsxfyzaCqn8BQP4XBwMj/YUQpPDrmqKkqAM0RwMbrkqFQXsXAo5lYb7Di3FYVcyiwkoKpC
3eQz7LV6QEdWzGzFDCruwqoOeJypKakhRJkAhEyk9Dmahp3WpJLsIgzOEuC2h6yfQs4hgT6orqxv
TOU9J0CEjoh3k41Zx+qq8ILgFONnjngKa8ervAul82Mel1cRDqlFPmeZ6HL4YytHZgJqFPBACPnk
VfGMzUNBbXVvLuhOo1D1oSQEvcP8PHgxDK5waleWa7wAOj2kyogObB7areFNyCEm8JIjgqyd9tkc
De1WsLHwu/YyZNN8PwEFZKnGKsPp7XZMAAUP9t6U/fkAX2MPlP9pyoxLSgkPqZMeDAeuTeXfzElo
b1rRUbFSPdV95zTj8rfY1nUNvdoM52vUWjG+0BaeAdmF0vfWuFNtir8x3PtUD5CkWrl1bEIxZD/+
GbGFRlLv14e5TL9GU8AO0WG96lP2VZ2IXxP/1Zv1jefEKSUHPicxXcSh/eBzUjQov+9ji11TaNvm
jrP8UWfaOeajxGhd2dBEK30XDAYOW8+fsxNS3Xyvmuhb5tPKi6gVmKyEobibfUj+M234MmcnLCZG
WwJH2R8Z3eDkRYhpDM0dU8xADyEHjXhy++REiS3YAYed9r0O3I3KSJ4IbQuG8kxMd82/M5Xos7sB
lbMG5pfN4iHM/SWpg4wFIdjdAKNcLycUmAnwpYqRoia91nWMd3+q9Q0rbQy4AvOn6rQLr2z4UXWU
KDo3gUZJwt5ubsIEAb2pt+Hk1JdpZl3FydCif2TM1q2fH9u6yk8h9HxoxWO3CboaDWZjeQfXbL8E
0VztKFjIzVAH0cZowDwb5h0f33WNnhSwAQeezAKLq+eW3u5MJSwQ6fjsZmwf62EaOKnV+mzIRPLd
re3y6OuoPs0lsr6ROBMqeJMEhBUbGycVJKDMXbyr3Wg46tFpjgZkZD7EPF2XKYrdeKF04j5F7z6r
dmONY7MuStQOAn8BbMZCb+tQfE/H+MnI2dPVSbI3ezQH0hqA/4Jv2rR+9RzSMrqWHDdQ9Jvq1h9t
XLIeuwKpgS8OfmdcWLNNv6KESZcTobBqVHI3dTUuzOCFeC9ExvWsztkaVivkDNxYPXdrBZJwTSn9
ouQAHKPnJPbaqI8mGWkPADT886arnGPdUc8mTpgK8ySu5dJLnqvsqnRlsY9VW35vwYUdRlmLc4l6
8utiy3gqsaA8x4I4GKzXE3XPkOp/rr+YJBdy1JkvKze6miJ5a/RyKcpyAzA7yrtRWwPFTzoWicV+
b9TgCE31Pa2sTUTmJLjOmpiUNmfzE6eERrESQN2m+75CUJod7cxHNSAH9zaMsbkAjn3Ae5NtEglo
yLODfttAPTmEQDfu27GOD0QnNA/SaC5AX8ZfaKLUhzEEhWbW4wUksbsJziqyqrg6enEAF7LGSFyg
ZAm8uEejle8oQm3pw6Gvaov8GLWTuamtIT6WUbIrgxyHXlJflEFWX5Fg8ho4JBAjfWBGa+BJreFw
sIGvAMrhajopcT6F4rWleoCeamc0ERRmAnnqga8nsmdws11nWdBfnLtGNN2+zLLyIKvYOvsf1lW9
Ccv927CC/5XyRkSBf6++Ov2omx/Tm4BcyR/4t7ZR/iGki25QoEZEqOEI6Pz/1jbKPyRueVspNKqm
Y1lkS/4/9ZX6A1cHucYUoJHPLRrG/6ivFKpHiyQCz/P4c4vq8Z8k5L6XN3qEknMJADDSFHhjF23W
t9fbuAjJ0zX/TxLAkJ5qOL81AeZo1I0SQXFmlNV2sgfBgbEs0hc+su4gfZsCAl0+xpU2Ub6IYRi/
N+lACaxGPcLwS+8DKMvQmYDPPNUCpCCcY/Vip8q7Bs8unxtzcP8cSEMC/x98+x8ef/8LR5bilf/9
wNoT/lz8eDe2lj/yn6EF0NxhlPDmTKRlHhq9/wwtUF2+4D/oNGyb49ivY8ujlGLz5k0aCxBwfh1b
NoNA8qcQepkodP/B0DKR375Rznq25xELbUrbFb5r+kuG5C9DCw5TO87eomyH33LmGkH6aGgMCoi/
orPOIhGijTn2BvSoL5RoGpRNywHYQf/6y1NDn70Ip36NwDAXAeGvGt7lTnyT/+KRoIFcPrRf76QN
coQZshhXiUo5rffxl8DFYWIBNP9zgnNDN1hGX/zJia7sNMJ10FkePBhnCF/wwOIHY5Pp3Cwk7ANd
YkIXtGvGWB6n+Tf5nR/cKC5o5bm2RAZpeu+CLnu3sfBv8sh03yWkHRgL3fEEdGY95BHWfoxM/5q1
mWs/jsh+F9xO3Int+a4rEGFaniXkovP89dkYmpJ4IDmRsz+EkB4dPFFGd4YJvwJEawm8mAOhEXTP
aGZCEgtD3JMtzUbE/ikeYkoa3ZDG+yF16s0//6D/dpl4s5j8f6eXF3wLf//dQ99/bd/LefkT//rs
TfUHX5VEsgvrQPEP/5XzWn9Q4QRV5Vp8vTaa+f9+9C7JNvRxEe5iEuEff5Hzyj9sVhFSaAjLYbrw
5D/56t9lzTCMCLPhL3KJoCWv9b2WV1BLH40CUUtUAaBxmwmjkoQg+svz+OCL/rks/feL9n5exhWm
xSNwkQy77yJtskFaPTlXSya5SYQGSqVH7QoMpnj86ttgLLsHmfQDOLUSHE/RFj30X6GINE/8cTIw
+3sClc5EcWkqevZ/xAiDHgZeaZw5hZvfw8PI8rPUcYmrUuiXL0kwpKQK4xUCVtmNSUm0a4/8xLZM
4yUPTPNuAB322Kfp2CFy8jj9Rnmr7uLSxRlmhyj5Aoq3IH3MlCiQJvXBLGMsXn/+ZP6qpYYm5iLN
tgUTP3Pv28+Z7mnhwDJO0Nhhgy/UpYegyy4eQuf18wst88K7N/DmQu/eADHdqTkgVFvrsHuaqvJS
c16kpUdTjIA/ifVyHE9tnf3m972dIRlT7FPNRSrusOShPX83lYdx3PUWtdlVM0EBpLQ7bMMkK7f0
VYKd3aN7olnirT7/re+Wsn9dVdoOAl5J9xO/ydunqnHp42zDRznjHIfg2sfbNPOK9TDl8hoEGzxy
qrzpbkgxO0S6LffjZFebjI/lN/O1vSRD/fLc/7VR5NOXSEE9Jfx3t9LkBctSzmmtdYFibfouci4c
mEkjCB8OQqu4ROlIQJ+tLv0wXILQmyy/0PBx4gMYEQXHqe3EuemYsEasoJ6e4nIIbm2d0lLoSjWd
UAKZMJIW9NTKNiZj2tsJLbmdrt0WFgQO04uG//3C4RABcCpwr0fDQmy+tC3blak95+sy24gdqjXk
FVZtg/quywTHXdij+sLOTHS2h5tuV5ZOowBCZ2LcKqdJvugJ3+lvJotlJL5/Yq6DI5lttG+xVXr7
8ig6geyeOtBkyPjBJrn6cQqM6Ws1gk36zUD5y/BkG+85oKF/7t2VeHct0B/Ij5PYoDZB7alSrU83
runac8uo4uukJcwQsa4BJ1qKSwPQ+TbPdH3jcLol6QWYEK5Bozt3rKhE9F6jI7Kweo6pDSXv81t9
N1H8HEc4P3zOHx5xO97y//+yO/M9SLtT2RCOic90n7Mz6tfNTO2ACbO6zexqKLefX/HdNoyvyLHw
i7AZ9aXgdONbby/ZRVSiWlRWa803dktf1/8RQODpCXSvsbHnCWGc9NojEldALghOr2gT11bRmM8t
1lo6Dxjtj3qOaa8NRUpqKCjQ/iH2JNmgUdw3cv/5Hb9bzH7eMIlvFIZdi0wp911K2zz1Lc1H3iYf
xy21I4KxQYDzsX9+mQ8GDaHmLs1KrK02J763z2Xqy9TNiFgAxW1PVy1K862a5J025vY6k0t8D2aC
30zf5gfzCN8E9h426UTd/TTl/PL+ndCzDNnl7PLERNbvHExzsneQUBA3VnbVi83uFmpr47Hh8+wx
I8xgEi1rCv7i+89//weP2fGELZYtiMMJ+d1QtCfc/b4gsNsKy57g07zaRfEc7z6/ivnhZTiMKGdx
HDHE3j5mNBI2lqeKnD1SGI6ZS98iTQfEJJEVoKijoGp/QSudkfVb2URr+COm2jSPvsE9iy/LzMd8
0vn0eUIvkpef39yH98bODQiSaQrhv1tNpxLKRoSGeKUzMjcdim9HtjjhP78KYYjSdSRCvGUxe/sE
UKYZQDVBWcM3aK+9EnGZrJDvfv5blnPdu/mWrxsHvMDW5eIfe3sVz29dcx55zqYV5SjomnSPoic/
BNqaLwk3I1nc7uR6zr3g+PmVlzf4/srLBtfhmCcs5vq3V5bxiIwEi9PKThqUsnEZUThmvBk3uNPV
xmhHENCQlp49UrjpTlbAMT+/g3fHqZ9znEstxREOJ16b+3h7C2g9RGdTW6U1HFuEFRX0RWnwEzvg
JrcGwcqHqm7DfdNZ/dH2gPGkidkd0gVkPmdeezIzYkaR6wTr1m/A039+ex9M+nxhS61JUHzl+P/2
7jq8l10BrQJlUm1epVTlb0LoLKiO1dyfYyWq6t98dR8NBkfxNITN1u0vy8xYILGB0x5ClEHjq/Nm
PrPpRXwt4A6sMSfCZuFcejE1/vT8+W/9YFalBsJOg8KWKZle3v5WFYKrd0orJPlGsxWrIYsj+uw3
KrTpTKeNG2xx9ga/mcs+uCoD0GetoOTABvXd4B9lWMNq61jjBHUCMejwZehzbW4p8HY48M24QwfY
z/n+819rL3/xu7Hv23Au+Lo5BHICfPtzkZvlA7KgcB1jXsAKafAlHCCp6lNYlEgZQpdYti2hNOaJ
8pzVn6y8M/6c2skwVgOpxOFB04z5M5ZBEh7yNPTNdYgyhPxgELLVJlbT/DXO0bDS59NA6x0apfna
y2ydEUUTzMPOzHz/3g9tUuMomBPYZdqdMx0bmU9E59BTXQT/bl2eLaVs/ECIcQ7M+GraaMd3H6Q/
WkSCGtK79KOsU3szKAG7kfvs4lv0YFMgksqiilZrujQhx85B1Adw++LzJ/k+m3VZ9TkIW67Pd2wD
bHi3HFnKwKYFWXGVK9meBeEw4FfOeuoedQkjYxGxJnlK/HKfDecGxGqA3qO4VCqxDyCkaf5MXYXX
0FKXuhXyqgfUJn7zIX+wXjB9U9BCOI0J9/1MTlZqCO8wQissCvd7wnSGcFH3Xz5/FB/Mp77H308h
kWMPo/rtmLJVDYUPE/u6jyqOGrkPU48+Cc4rvxXxxifx69z0OTJt/NYf13FKBNfnd/Dh76RATuEc
qTvWmrd3AI22A6uOyBzknflsSiJ/EgLszj+/ykc7U45S1EI9WzJXOe9+KAe4XHBuppxQOS6Z0EO5
MkXnrFSApmFC2Ye6J6/UsbSF3Duyjne+HuNrxM/qSE9JogRCFPAY0QBbJZj/kU5G6HcmGO6/eSB/
nU/5yG2KHtRpmF6WbsKv2/ZJiTRuIVetctrqazSp0baoRPJUlUN4OU/KPE4hwo5WuL9ZW81lc/B2
gkHbay4bd64M3ejdzFagvVdEJRoIurVzyJYY26JX5VGgdDuo2cAKSxbSn9hALEIVw+aUiGS4JFWv
3DhFhFPp83f215HB7dgcXngabM9/3u4v+9fJnAIpCOggNI7KY14OzTrHo/qbq5gfPG+GvrP0aRBF
Mb2+fd4RoSSDN6CIGCPZbq10aDZQq7B0m7qXe2xZ8zWspvZlNgVitDoZEnK2QN41sSjtHZG/xdY2
hcrXDTJ4UlOS6Kv0ZpLGNQw4mtj+bz7ZZZp//5Zc2kYKMAb8IvFu1aMUCwKtpTxA4MhXOykRoGUg
XdaxMyIW+/wV/HWts6ny0S5wOb1YP3sMv47FMLdLrNs8mzlI/KturgmhTzLrQU/CfcALyrYCC8LX
zy/64TiEZCCE7TO3wKF5+0aanLJbDaYGilD0QHtW71DqMTvLVBALMaVztDXyyESrPfuIXZFxrCxM
IGQfjfEigEWP9vkdffTIOUEvCBOkOnBC3t5QQVZnN3CaWo1lI3YhybcwwqqhLgm7HYPf7Kc+GpCY
nHxbUrCXTMrvPkMrcqkLKB46PFvrthtGrIUWsQTsNpSIVAr/2SAqRXEMH1DTB06xzml/QK/MfDhH
QjpjtsF9HO89d47GZwxP0J4zF8DZldIF9u92zvN4PTluZB4+f1IffEz2MlI46GAk52e8fVI5OQpe
2nHvXm8ONz3QqEPpk3hUZgCJUL5mFzLoIGE70m5+M1b/upQxV1Dm+Fky58G9u3RizjVVCUVhxrca
sZZswR7bJG9RPBt9bNy06FbO6yR0nB/CGuZ7MkuSfzc0/r7X8sGcRVXeoixL8VKx1rz9/ZMDnLfq
MYbhG4rvB504VFtwKdcj2r6mbg49GpxVLEiZAtyLdCzTMcJXc0oQFsICThzF5iyoIvGbPc8HT4c+
ok2JjHnDYgP09sZiVKkZKZDhugnN+YUkjcRFribNi7iHCrsfKoxA2zHW/TFQ4JPIzMOV/vD54Pjg
4fBel8o1HmiTI8Pbe5igoyoMkyGVa8AvDJBig4nod+eRDz5WF24JjQnT8ZZh+PYqhU9at18yewye
CquVg6uO6OTEQ81VEuT3+U/68GLsJ6k4eEj87Hc7ySJ3VWv7jsFJtC9X8Pv9VwQfJHmO5uPnV/rg
4VHg5KkhNGCNVu9eYOoRE2qGy5dVBPoYFV2/Jeot/k3x+Wcz8N3q4kpHOjRzaS5wMHv79Lws7ieE
1Ux1ChJpXc3DY9T18M3iuGy+uLmM5NFLpdpMmQlULzQTQq+N8LscOpxgfZu9+h0qqJXveH/mcYj9
RAAnWfOXgUXCnYhpcfJEdvfPHw71DqIWuGPTku9WDKqKjj8Be1tlJB5s4xbg0CQq+zeT2/Iy3z+b
BVEFYgeBBnXOt88my2kKk/prIFKEgNEwo+5j2ZgPVhl55+xjm9+sBPKvFTzbpWjGa6AFtjT5314Q
ep7RsBmGiR9RPa1GyMFSRiTIQrFbHO+gIPJgPKcfmC4BR/2mTceZAES4hzinY/KpBgdmQernBwDL
ISLJmoBVjsfH0rAIWWkLRPVtU/9ms/3RUEV3IBk/QgDuejeG5Ewi9f/l7syW40bSLP0qbX09SMO+
mE33BZZARDC4UySlGxhFStj3HU8/H5TZNYogizG6HauytKqkKA8gHA73/z/nO5UR4I7lsMSxFEGV
MKMC/PPvnC4p7xi6RTS2173Lb9vDqGsEQK6cbcul1fbNQuypITXdmVE+esA1pG0a736e79MX2hIS
JonyG+lcGVhuM+kVNgYLlG4mkdnifH5JHw1msgdlftHh009be9OiiXmTzQKa9jyCIBQ3u7KllqSW
2GM/H+qj74hHfNVLUCnilXV891DR1yPJ2+zssP8hEG3aXdbl6u3no3ywf9RNWiUUoKnW0Zw5HiWN
ZqMZJlaTITY6GCFGsyH/AD5Meze1hZsMcX3m+3p/XfRmeFxMido3J72TWaGRoVIpq/kKBV5lp+pU
XRO1O52Z4e+/KE2zlBVox56YQ+vJegOfXKLCwZts6MVsIwoGItR8IaxaMqLQ//wefnRFFp1JVn3W
AY5Cx/cQo2xDxjdjaaoiurUp1HZYt8uZte2DXScVPIUJgYpN4+C5XvJvjxPhEHNcBkXoBEMrvGKF
R9gq5eF+Ifxv2ydqbLcJXh8RL/XVKlW50JK531Juxl8Twg1KSZZwpaZ/TcfCup/isrhU5SV5bEWQ
oWe2eh/cfpR2NOWRya0NjpOtXjaU8K0sphV5fhTUSekAs0esKu3YQP76+e1/P4WpFoBUU1mKORSf
rsGqRlJbjhjOaUUDlWxBp28WIBkXCok6vPoanPfm2GlnLvGDXsbxuCfXaHVBP5UlE1kIqWNqjfKS
EC+y4aMQp2jm2kOmKLqfqIuwM+ZOv7aG9CVPLaKLyWgpNwNhVvaMP/Ll89vBe46JcPwW5INpAHA4
oSB9ME/mY67PtJQtMhJ0MaqrW2jSgvBFrJYsgzWaa8k9HnIZq00YSj/NlufRaeJAT1yj6ZKVQz4Q
D9Y0gnhV6FWmbZKorzkfKARc0ebT1S1ffGb4cRjKj4nWzKSjGBNQ7mHAmc3O2NIQ1pJs5pTiIslE
4pURMQzYXQXHNNOILTQGhnQ/EFqmubSz4FSgskRwri0LiUXdlCocDkZd/NFCjb3rMSrEzoIK95Yi
FQglOHzF61BKcQvtXqtidjIkh9sByHHN4VPOmlOPTO8DFHAYj/G4Nm67Ui5GG0XI/IRKOos8q5Eg
T4XBUuKCFuWKBAcMQI5sEU7gpks6vk4y6HLUzT0QEwzOGq6zlcuKq2VmzySM2S0qlfFHI66EqHbq
6vmgxSK4NHAdgWHDr016T0T4i0yzJMRGY7NwFxDzYI+TodS+EqldyKJUYt/qWoXAwlEcoMpKIVHa
EVmDitNiL/Ykc8SqZkIpX2yxG4hnKgtZ+WrUhfrWtlUmuzj51X1IVDy53xoJLEUFFwdmZWUQIYAb
CDC9AekraLvltVb66kknZSFOYC9pEY4/Uk0njoIAs1fJstJajpQroE1AKZG/LScNNtIcCYFlS1Jg
3o0RvR/OSxGe9tiM1MEhOzVS/KiBKgANfHpuEWo8k0Z2q6A13DWx3kieGeTNj7qVpdd0qMunwBKW
GzwvZerMSae9kWxBVlyaGkl9VdFRyHHYi4PoqMJQtvtA4ejo5LKe0yAPw+5BGnoD353RSo9F1oS8
9wuDuWMkFQb7MkgrCaTcmF4EOlxPR50bzKqNFOPPSeFh3+rQHF7EBlmdHUum8NThsX1NqoYQpsIM
o3ulWLve80S2PdTOkUgxNR2Nb3NhGg3psuVyY5CPFuTCnGLOhNDmiXGcPxNNEysgx5NiwOcRdhgp
OLSRT6LpwT0kXBlZ7xBKeFt0yE3JJHZXwxxn39MkH69Aj3Tf02Yuk50xSgkOEraCsN905ic+1Hto
ePAAakLjSOeY55kFXZmki7ksGxzlek/mbwUQBMq/NIm6F1liQkoJShBSMYJAmLAM9RHW4C4WSQ2E
SvxCuhT+Nc3q+tkBCUabhvlHlGFeRf4kTKmOt23R7rVBCDtnIeabaqoxZqGrTmaT+UmfDG8FiXDf
6rqFFrJUIrm/pVRQBqHQVT1meVIQSVq3AyxTGpXfeyMVQqcq4jWNMCTAymlzyK/+RCcId95oFY03
6fGcX8RiDUcV2P+Sb4VBS9fncFae0oYQL5hLs0KmHJ31VSw2/Ewlo3iQes6bxGZqI0HkXTvuFTq9
hgvvAwdiMubxj9KSxsw2yFJ91ouwPBSzmcBQGgPrm1gWw7NKlCpLxLLGr1HdGg2b2lq9Gi1E4JYi
6PRrIcth0sCMw+ymKMtzv5Yp+kbHJkyIKx5XkMRZ5ELS7x7FGssa5wKtvV4kDW9QsGjyVwN/zU3M
qt07URv3dxQElltrDtcoWmQiM+l+RN37SBR4YwfKTAhFbaoxQRhzg7czkgrMXDA5XzvI9INLIPDo
aVWiAluKhfF2IXr9ez1k7bU4gny2K3UQv491DzQZXlKK+U6sxYRC6IrVaOL0Z99o4hOcChkvGmHc
t6i5YvzQsdbq+K5HjVtcmWvsdrkQFSPTl7kbTYWyojQNU+IkcWvsp2ohLUGt1f4y6zv8R5o61ONF
ANgNWGgSZw+hMsJ/p8qlPpCty6qn12lyJ+LQ+c6RjSJ6EKgm0PY4fYrnvrtX5WFatljZAWMTURIQ
VyEO3RMO+eDX8pOzqrNQNIZOdlcYiZhkTUUIfpZkCTx1yCUg5yhL9szibZkHUeWoDIauKl87PUiR
1/ZCjRaR/KIZCVf2xcyIbt8EPKbTDfE/uJ5nFG7yNcHSBcm4WJQTNDEKaLVEWWPPkokuiI2aJD8o
XdAcaubyAV64AG6CTCPsSJIaFzwyfSHuhDwBnopEi5CduOyxl7cVILg8GcOLoEnbfN8nxOaFZPHo
bmLF0lWXNbyrOk1ppS0kVTJsyXdKr+lX49BESYQmjDxWFWsJtckE8RBLp9uj477shTTW7a4mWs0m
shtsBqZjUi0mOkj3eV0Hd/RBA4WLTttoE5mdVHpGo0RfRnIxZT9AvdMkmD4zLpPYDZ41UBz0M1nS
iIPtwSHJtM0FQcIaT9D7NjQX4arVrQiAWl/o3+vIgHlZSnJ9LVV8fE/qo2irdRElNdjzAwb6SaqJ
LYyaBbpeEtV3aSGZ8YZlAJz5YBQ1GqSaTGd7INLuNWSBfVw4uL+pgpGK29ISddqO+ijfdOQhJY5K
aqXs8VqqiQ2iuxQ7hZUhqms7TUDGsmiLielQNZ9lY70aQefFYdO3MG4mSaIXO4kBiFKhqCPZLons
PTTVRHg2yYHldTiTX+3Ek9aJvjw3Y7jtpcF6Hki2iOF8YTQymQLAdaKstK6yAgIz8WU5zJRfgqFW
K9RroJqzRhOzQpsXon+D4lOJJFbhou5NN5A0M8fZ1tXBplYFUjKMiKKnFxIe1B+C2LDetMYYv1LF
hDQ0J4Fxb5kLifFZk2SA2mqCEdgHAt3KR6tlRgPeH2xJG5WXecp4V0bs8wQHqaIYY7CcNMlOBJOl
NugteGe6lchXettb10LSdXdVEEXQRusQS6hkzHsSSdQHeVZg8eR4r++aAvITXroEBAoIlwFnCaSi
b2z4TMK3tVQmbVIceUmIUpwOdlVPs+iwNWlvwzmTv6bEiLBKLXNK5FSvG1dZG8E3ITOYbnYkAmOo
rZ9JqwsvZB/PB3GZyVNWhZo8WomXZmADBy02cO/FYaNgK92S74qdNMIElvqNHEONoDdd3+ktuTqu
1slDeMfzEVUOdBms0qXGSgSoQTC/jnMagalMkiK7yFSVzF4z7ufkwiB+A51KJmakqUSgJ3YpXiKM
Y3kpOZVREytMcBmtVxl1QXOp9TWk0qzO09yrtcxS3LqvCfiVBZD4viEXcQWSMoH9lIpJA2M3ELXE
t4aGcMSU/FNSA/vpS9YIyX0Zyxb0JfoJBFa3wKgg9xYNGCGFUGyV1ApSjqQ0ZxnqrDAF/puks9sP
VvqEIkolC8kqxUctN8IHrZyA9crGFO3LyZAW3I643brUQgXeMVVuGgMQJKpTM9lakjImoJR7wrEp
k9GmmpAS2Cg2+sIdl4Ew0mEyst4DokBSoKHWFoqZeJm2RWqyRVMsOPxkmQjGIZ1EEgMMUP3GISsV
izVQXXr2K5Fg4ZzA5H0n5cZobkr2xW/D0BHOSnoCkNcm0+RiS2QzOmYA0tHPwUgCPhu7k8usmMUr
LcB6z+AIGdxoNOVXXpfTIw8TydoKEvHbUhk1aiNVflNJURTsKpIXv4qVVVyjzU4DLxfH2i/HIUW3
IOf0J9tKGkjJYzfvNX1IF51+QHtgLekGR8PYmx+apRcIIxIDqQG4OWHE1iFku+rILsAWZ00m1bGd
DUK0dfJ/3BJNmsYThpOZnSLxjG6Sz+z+Sf8BcUAVTodp3Gcs++oYLY9o5esrDeW6ssVvLsCnsNoU
UMoYwRAmGhs0aygNdW2TqpbnNjIGdd5qyszv/69waVIlhKHNhGY3ZbMrrJ2wG0idpOPSymcqnB+0
+ihpGGQioqhB1mKclGvI8rHmQcaAns5ahQq5e+sjlbPdHCGUMqWA+2BqFJxH8Xvb9M0eu327JzUv
+KETJPXnVR0ofaKh0nRcJaEn1aoVVlY0eRPS1JQjvxLS9ocB5dWJC8BcZ87372vJnKJNoJA0Qkwu
fD1l/1Zu0ZSA7TR0FAc5SWlHg9W6Y5tACRNkzabtLZ85t38gW9MwAaEJQyi1SnRP7rRSo2EARRY6
qk6bmJNewYtytR/Dl57egigfH3StYAmU8vpLKpgVQE8LxLomD3YNxSZnk2ERBp8J0+Sni0Fz+/PK
wkeFFh0dO+Vc5CjSqSgHiaZYQlNBrhzyKScYwMCqpwR6w2AKRM6gueiLcj4zA9fv9KSaQVUBHZdo
MSx99ePvwQh5O/JEMapS9hfCJGH3TrvEcpPSWjatoVNjN5V+cQjbTM/U3N6PzeRfdaqGiCWM9sXx
2HJoBalZMHazJPO+TEdz2w55+7WVixe2wcHNlFMcaAXhjy0WmrFqfUD8U8Gk13Ny0VMsWEo5amxk
hLHfc97J9wp8B2+h6BmRZpc90wxPztzp9zMe6SsKHFqzCFMl66SgJTSSlS3LLw1wopAqt54MyML1
sQNGB36Q+Z/Ppw9mPAuLxcqC6c1UqLIc315BJJ+vrpBCtkJZbsouyYCTA45fJvaYvNPg2LvGpPKm
NDl/qxxIas40SDkjYl/qYgOWV9xLU482iRjSCCSKyq748w/5wU3hNcgKiPiEqv+ppm8EsF1F8hSy
Cal0e0wpkIvlIUqUjVhLb5+PtX6rx1Md+bW6TnSkLoiE10Lzb0vOCFU1nyBtOsYAp8SCRidsIfJb
ukfutiYTy6OGT5DKhJDikWiBwjLNwjxTn39vtKF8g/+DBqaE7h6nzfGnQFun6eEqKZEBr+b7Ul50
ApyiWL3PpWa8E+pa+jYFA+78gteO6s6KzMYKb4X5JggiWN/Pb8oHdVZTXOVOoomtYxVXHn+eWDGF
6pdlYUga2auzRcUCxAaDMCTzNo9Kito5RMmQiDHSw+C3gP+oN3UfDFuwDMPXgfqf11dt4H7+wd7P
jPVz0XJCBIWj5VRj3cgkxM8dMyPJ8sydFiQNRjzjhQpNYZst9Tm94fvFCEkrfQYcI8hbaaYe34dO
GMSaiUivvBjNp3klKMQdTAJ2D+uRIJzZXScp5UVFM+XxzLew/uXHU5MrZCGiq8KSSKPteHC9TxIy
gWekrSQqY4ityF/iiHZm7n1wS5l5PASYYrBKvlPW6XqySKvUEGiC+pAiob5p5EXatMXS7sxMn885
cN73KXij0ADjQUGhzEv3+LLI7yVXSOOV1tdNeK3loukWSWE4aofI7PPp8sFQBj02HJ6rh01UTpb0
IZcbMmJx3iCshXXVtYk3oZaxl5q4lc+H+kAjwAhMFva39KS5sOPLCg28ZkNEiO5EBPOF3hfVE0Ye
crMXrTAvoyGcRjsQxvaQWyQijIv8UyY+yUVUKTpVR8G4B+22VxtElXUvLB4lGuDSPYG7nFyNcZ+h
ez3zmT+8PRjoUfwiNKW9evyRB2tC+wny1aFYlfygYzRcSOUobWJxWXZnbs+7yUwzmu/aQlPII8xO
8mQs/HFpZhZEY7Jg5ddNT3Y3Ma719AZDoSD/mojNr4WO+ojINDWkiyQTGPpSyxE52c3S1Dk5yqjA
XIWWhXxbRVZondl5/BJEHD1wyCQA28IAYAOKXevkM5L62gYZyerOQjtwfiLSe4X5Yt+wnIxy9eSG
wjBnPgj3aPQ7QEPzFwREsKWG1AjcydDIp0EEAQcZXYy6qau6xOUH221kO1kiHqfzI1yFGREbmyGt
u9Gu1SCWbRlDUmVPgLrHfa4pzWVPkHvqdTC5vRbK4bQT+kCk5yCk03zVTjL0ws+/nl+vuZNLxxy0
9ry5A6pxutYAouW4WmK4b9jW+aNQC8BKRTP9Ru1BKWHg93niUTA0UjedicDc8E4dSxdV4HyJsWea
D3VcCmAMRt24b4kgUr5l9BfulTiZX8lypFqYWPDqHL3jq7fZffXfkryUKTEM6px5yRRDrGvFOLr/
/Mo+mHcyRwqLZ5L/GKfbyZpQnJT9ZuQIIgc9q4G8UDXzeEYL+X5bhWaA8xFBl6sJnAXueHpzp0D8
BR1C0D6oDkneW5PfFjNUmixXGz9eTGH5MjfBChGKYUI3ZtL2TtxXpTtUdDSdqNAscIcTuRsXVDoC
2RtMopvOKJne3w1Mbwhk6VPKlqadinV0atvSRBvPoXMz+WHf0t7igOf96T3nQWcZNHF1rU/SyYuL
moiW8LBSRIoMaHhoIkVnWJK4OjNr15t6PGlRhcDzwA/NIZk7f3zTBf693OZEmoxVFblarEt2QKXE
m+ELlX4STvrF0EgKIuRJXTEbcaptPr/Sd/sDbALcTyzZiJ/Ed6KeUSwGpV74BKpcCptWJWLdwGl2
oDsLZC6HGOGpgmT5Mn3Bm8+HfvfeZmgLGRTnJBSx9OCPL36i1Q4jjUy7cKwXZ8R5chkTv37HoiPd
TkGan5HhfDB11lMokHmVi8VAezwemb4iclqKLV2VirspU9+IGTHPfKO/lHTHX+lq2uYktHoz1x35
ySichLtsBsgb67n2lJoN7nI4jFT2G3YNkZe0aZiSGhHhtqHxWwzegnV0rlCCjdSWEGCUynBdxm3/
KqhSBg6XBuKF0UPW2tJZyJ5Qk0zfAyHqWQfKlqp6C1X8Dv2afJUZRmds5DE2entaStir1J2Nb1Ml
WYLXg9ZW3YVnSufhEcYAp1ObU23TjLK/JtMLxgIxWiI9/kIQ7mM0gMEPM1PqYYtrRg83MFMVy6MP
G+DiRSWcuamAKMDtiKxaPArPuepaaUhYKC/6qbORXulP0CChjzRVJd9yJhnLh5Lyz3wxyemCynwa
utpDdj1xTGmnTLKLqgOFnQ5h+7wgx5KIJ6y0yU2iCINprFO397t0Ibg4XZTyWhACo3OHuaVT1fKw
3IYIrSCc9F31amF/CbaRjBXmK1kt0U4zKsiLHAOX5u/V4o+SP///5J1YbG3/Pe7Ej783L1n30vyO
0Fp/5R/MkfbX6qnn4EFZCq4JL5h/YY740erxs7D3r06EX+vOPwgtRf+LAwMeUHygvNDh//wLc7T+
iNUffyo9DjaqPFx/wjn6e0v7fx9WAAIKTVN0XoZKlRLal3zysC5hlGhV+VOS7GhHXt5DfodlnQYY
5PrJptnhvaX7fM9+6iBt+9ou/dFPt8aFdTH/0A7DW7erbtqr4iHbEWD9lrxJLgabB4wMxuv4SEep
fmk9omN2s1N71pbgr124VT3rYtkNbxFtY9mmDLvP3Pq23usv0Y36M96Wl9pBfrFghWdbKAzyY/PQ
Hdo9i7NnXXdutilc9qC79JE95GH0gttkp2zKO9mRveyGyNtbqh1l75oPwL+3gFasTXFd3o5fRorK
cEBvl4PpT4f+kfSrOwjRr/IezOGG7eBB99MrbVP7gdttU0/cE2fq6D+Tm3LPp7xSLoxt8JjfQZa3
Xs2fQknUIEEmDh0uqLCEc9AtbV1zX+/ZhFF/bK6tjbYFGTld1/vKuvneX8b7nL82vIpu5r11PT9y
Cw9cw0/ZKzbBDtXNHnylp10U14YN1naT3QcP8q70+YBO6zzgWvRyrzqIe+UQueTHbaIr8yHYF5vU
Kx3Ynnbujz+KYNP0XvSsbcs9WM0N3sltfxncQuq2hYvgGwkdvnpPIWK6jQiM0GwicWyh5QjDAuOm
JCPy56NLWhrh90y6gCA7Xmi73iEcbzNdKHyu6TCT3OWYX7v7megc1RmJO39eDvk2vq0uaj+l+r6r
t5oL/JDrQnLCbUl20c7Y5NvSB4O7Lx7ab8IVaTQ3jPBkbdZOlRftxNk2ue1wQX3dNe4IS2rt5C20
HOEpvRiuR9/8OV82NFierDu6ak/KRXffXJu6LUU+DjZVpCvm0DYQtuJVvJE80a383pE2/Yu5n/dd
4biUhfIL6Vq4Z36yokbFNWZOYyPZ5SW/78aObIcb/YKIKHEDZzH2M7f62tr0ZG6HmxgtAdDWK24a
DBfdnbZRbzeiKz1gl4mKjQCjJHaqw7ABZ5/b+XfNndzaB2yIN+TyJnds1Snvkg2RORtjm71tugcS
0vVHuaAIcTma3KZvpYfi1/QCp3daT/YE+rt8ivpbfrlcFJvuGrlSmLP82zxvTCOahbsJ0YV0jYUW
QPIBbjb8834j6c89aEWr+4kxFRnLzyy40HKbJLxJ2U7KZWffvLYbQuvAr1+otuGgdIIO6yhfhtv5
XvtC24xguCq/4N9poITpXmRO+wo92qb95uGy3Talt5A7ITs6czE75MQz0ijmzVdodjvYo7UnB62b
t+IruzcHsKwneoGv0ot+qffLU4GwwtqHHqUoJ0n2wWv50N+QLBoVnr7iv/f1riAa5SXbx9faQ43D
V9/Oxn1wZbAuEdu1Lw6q320U8Yf2pfbk1m2v+/uKfD5HUjbE8lzOgGjt5VJ7VDeSEzuZi/iTzmCx
KaVNgRIq4YUPTjxWXQEpXGLYSrSjtzZ2XPClvjyoleEOPoEIex5hW/8iyo7Uo/a/hTJudFSPMhv1
THJZ3qhvJmnm3rRpW0fe1/GGE5+RXWYv8b2w031L3hS2UPvTT5LXHLH2nsrSsQhktNNbweOh3kVI
ilqvU164v+Jz27iy+gSSNnDyH1XzJHhr+9evSJ7AprdsVd2TzUviwovvVBxjfWtwvoWt2VxMud1+
nZzJzr3xrnZMWmKuHl0oEkZH5FY2M6Lj9pEdJD3NOamI5bcoJQTSScmVC16DONsoG+W+X7Z5RLff
7oY9jdhH+CHSV/XCkC+LLysB+al/iheNUBrb3FLUEgmx8MXLBmbMN0P3CbJoH1M0Vfpjl24s8akN
bRD0Ee0ZR4y9NnPFwkUHZLna4pe6k+5m64V7Pd8riIi24/14bzwyp5yC2X3V3ZFWgRtQ0O1m392m
7r2xQ1rUI/NyiOKax7fIPITWbQgb9ql9Em9FsgU3ouz1wgYJo98LzlYBFv9FuDHv2u0bHFXkEqKb
0dG8FNQX41IUeqd/rq97eNrtRgvAHId3xUa5pocxaXbxzei/4NdGZWT4MtqRciCd4xUNiQ+AL7eN
XexmTufGd6M3ezoB8cZl4sKEjx74e545Gd5SiOZgveHhkGCL7xsqq5eydal/Zydpx25C2FLGG5h1
w0Y1VuhPSow5zq/1wQMNTOwXegvzEre7y/qWI/0cXOExAwb71Vqp4LacX8bPYvEsXTfdNyncoUrv
w0P7k+OLXVevWvPFutbSCxJErIMq+m7tgcC91nqXju6XwfPG17z19ASamJOQnWurT+HyNlyu2292
ri4FzMirLskMZXF3mPaTwcJKCze87TddIiPbRPcWx+INbywg/a9k/BEz+KjG6kZP8yeBFvRl0bvp
fYBMqrKtwSt8gYCMfb8bXTJTvpt35pWBxcPtLhGPAaqRv/OP7jLbz4fgWnNyt/4OKnfHUHyplUPu
7cFM7bZhqa92Om8X9Vu067/TyYOd9l25Gbfqhaba42BPCEduyoNZu/XzqN1IW93tXXnDta7JHegf
fP4HQQLitkEPGzHRyk0RbZmrFUKW3jbAk5ueAQsEb3y8DwjPKred9jTKTvjW71AXTYtjCF6R7wMy
KWBDGf4+IsrPZjYPl2pOgIndb2P3xdySLiGVG93cjPo+6G7Ecp+NKC3cNxGDo/p3cfCPtuUPZc5/
//cRQfTXlvG1hPYeh1H33/6P8uol/9Ge/qGj32n/+9ePQTO6L93L0f9hPxB38y3Iz/nuR0u67/9s
Sdc/+f/6w//48etveZirH//1n69lX3Tr3xYip/99by2zP/332/HDj/Y/7JfoJX9pT3/pnw25If9l
yFhEVzISnTp1rWv8wx01xb9WNBlYWh2j1Ypo+xeCUDb+ggRAwduitsbvrD9qy76L/us/ZfGvdRe+
Mm1pdokyp+H/ufqbv/fZ3Lh/a7M8PqBr0H2QnStwZ1b3D+afkxKU1oztjMex8omaLh0NgYZdNHp1
puJhsKf/bc//zyirykqhgISb83jPH2p9ryqTQu8nCJyhw8UQrDbvVAClOZVs6DpyNf6o9PDPlakS
rn9upELn4HjMpYyWZVb1yicHsfTmpkXzJ1bnmgXrF/Hu0hTqhLQM8HFSIjsehvSHru2DtvJLuv0o
blE46CQEkWpZihY52KFUitUq5g0Pc9YJMxB+IdsrRRFrG4Si2q4W6wlld5Z/j+XRYi0pyl65hw6n
9L5cGbhForkVDnOEnuGml7SQ+DlkxcmFClTnEn6Oel1JebYlT0o443Q90ZSs9xBfAp1fVASc1qh4
Hl/cWC5W31tD6QM7U28EWQ5nWy0iGbhqJH/p9T6wyZogR7Czgk3SiMNWpfWwmSUElWw+jPFMpecE
xPX3B4LpgBfVxLaindrHCZsh6dOoS39BHren0Dd9hWM02gs5bo+kHGY3wqKkPiV33SZkGBirOKl/
VA799RkIFMD/q1jwsRAyHt8UjQzrYSiMwjeCbHyK9Ta/HOgnnunjvZtXNKBot9PswoEFwmL9+W8t
ZgG0uxiOYebHFdGH5lhme9hMJm9loTlzV989nSw+HMvp5a2AUFzFx0OpSPAkvEWRrxL2dZFP3fTU
UVIjzaAsvojTJLxJgHqSP30+GZWMMkXVeEgx6J88n3OlEHOLSM4PiXpFi5hM2Z7+Tr79bT3+Z8H7
nWf87j6iW0B2r3A7ZUq71sl9DGVjqKVOqiHpG+Y+ggfiZSZPT5fV5p9e0a+hVAMExkphUU5WOfSV
mORaJGwCPcOHKFAvWtBRZ6jHxxVcZh+D8D1ROKblpPGP4y8rKWQSVlCF+3HA/q3BhLOVu2m4zhur
QdWtneNBv5scGL9ZBBhqRZ+/YzThr+c1NU/o8szxRgYEvcALc3th8OBqvhIKW52Z+O/eSAyITYwi
EeRSPMKnd5FVcCl0k3XbJJwedV7gAm7R/vy7YhR8b8rqA+RRPr6NEJLknDJZ5UsF+NVFxg2EOPnP
yt+/viwLdh4BCmCmRCrgJ6PEHXeU854/NnXgzcn4fZKM9sylnOhA/hmFJ5htAfgV8dTPHnT1UDMr
uRZVoagPDMCRpYVq0CI9YsHQD2aQpNtapkcpZ4Rp1HIReuUo6mfWkY++OaBuEtA0upb4iY+vViYO
XiMDkKut2gpTt6VslkI7C/X44InGpMzUkEQV/d3p5cZ1qputxOVaqOiAKcmcqiPCYfLxfs6HB5x0
MXhXCFQidZ+43gUVMpiQpK6w0TJsL7iprbOohA+vnYWM+4+YEjDI8bWrJG8FcCsrf1b6B4GQ341a
g4H9fC37aBAahizSzFrezSdvHgVLri42DFJVHYcZYSAdmkzLM/Ppo/sLsWCVUdEjomlzfClta6Zl
Uk+VHzSFuO3TKn5IWdX2U2skZxbn9a862hfybPAih7LILVPYAR8PNfNlDH3TV4R+gXMMCtIGTVEr
3EpGrNhPKUGMeQ0PVyTk8vNb+f6hAfez4jNVuMDEQf7yZv72fg30MEhUYJW+PrbD16TXCnT0oeBX
Pa15hd3ZRY8T4UfLDOYQnGb7TFXIwA20c6jNdws6Ck3iCGhnrgol9hXH90BAQVR2pVX6clj/FEUh
8ap5yLygw/6R9kPqfn7h79bz9ciAOovLZ11Cs3g8XBuYYZuTy4nfNSeysSnqUMb3FqZkEXar664M
Zi+nvf7l83HfzV3GBVnKawvhCL3Pk3E7TR8BPvWFP3JaukRbS4nWAot1ZpR1RT2aUesw7MM5cUEv
5c1/fHkTPHdj6ufcz3qh+1Kb5ryz5qzfBk0uXMxVPRAOP487oACR3wlGdmW0JtEyOZsBHaL/V27c
vFMxBa88plGvUJInE0FJpfVAP/A5V7P5NhV4DXJ2GXz04XxJaV3vLBKU3KkJq70i9FQjRXKTECz1
t4qhghfBaWoX2SBeFP0SXQRi07kmPhJP6RAZRGYR+5itmk0a9oGfZ1N6VeWL7s4L69qZG/T+/iCT
FS06wCiOfp1Gj7aVVgsO3pgLP5pnzc1Ftug10rvPBzmhAq57BVAIdH1hK64H3FON0CgjtCXJfY2Q
z17DKr6egCuiYYgFYG9D7KZDcRMpwn0hLuACKZ6Pge5HfbiRlbSgNEjw+tQ09lRZ53YX71ac9ZNx
bEYch5j/nXa7D+KhNOuF6Y81ZLdIBMkulWKhpkkkZ4AKs01lVgEVt+mZB+/dsnoy8smyqtVWYvb0
/rE5wTbrB20k+Hw23Dzuz8GjP3jW4Eap3HyEFJi814/y29oWDos8iv1Y+LgjNa/Q68ipdUw6n3/L
H46CApBaBO08GnrHo6RKpWAVX5/otpd88qljaCrB458PIhu87hGHrJvek2VDFLQ6Fich9xuJatrS
01coRxIyPx/lo1lBXULmVYTwT1qbpr/fMF1pQiOoEr4bNhebABHzcxSMmju3Y3mZJFTORpwbpKoK
ANI+H/qjuwifUEOqyXOJkOB4aNLaYvwmU+5HhRo/qhllaoF4we3no3zwkuG0aqC2paCEClY5HmVp
g1nUzDj3ZWycF0VWjFesipFbkuLlNKEavXw+3gc3lC+M4gsDoqI81YfK0zjVlK1zXwCB4WsK7s9m
CBU/KU34pD11WXkweM8Uc3Pmfq4b95MXABIXKmOWhCWEqz2+Uiszs4GAvcxf5rxxtVZRnAXanquQ
Fnev86WS61Y0btjSWCurSjpjfPng6zwa/uTR65lEldC3mf9/ODuPJreNcF3/oYMq5LAlQYCcqJFG
cdMlSxZyzvj194HOXYgYFHHkje0qWdXsRocvvEGq8EfPCirLEMP3tLI2Pifam7ymTJGq2huFkRHV
bdEYjAIM+TwSeZ5jCk20JNXOAwu4J93zdlG5LLlQAGcRLyEnf72os4Q5eVmEqQ9hTAZ4W3wZuBW+
2nZsYjNo8gYWof4s4U56zMbevvztZgJeyNnEfJzLBgLC9eh4/Mh9gSKvH1fJM3e04+qdJT1XXV0f
MSTKjmwy+cmC73573JVxyvKMIR5ESY+QgpfsjQS4olUDBBpR+JiWts1jktULPTHWLdB2aaX9q/J5
yUBqqWpexi5sHkkDDDznJvg3pywYnc8juopgdLETPJiYpnytG6W3aLTp0vchTuk+YOoNMaXFzxLT
0K6lCmrNE+0nfEzp6nZ4pxzUQEAiG4e+VTwVBOCn3Ggx2cVy4lsXWLBxS7tEoCcYGvuZPMdFDcO0
v6KvAZdXKobwG6JV9b+3l+btNgfBRuC8SNABMll7fAxtNsaij0vfApf8teHFPrRRXezEEW9jVcUB
j7Jgurj7uU6uP3yOhEYmLQYhEgUOEYwPygCdQGj5qz3VYH0be08O522B0V4yHrgLyJIBoFknP5Uc
NSF8+9wHl9xdzGwQd5NcjC7nI7hz0Hs+CFR5FvwUbO+6VuPnxsKZ9Pbqvp338iMW9UUqVzwLqw2f
jU2RqItTe+8s0Xnq9NVdB139oowBDpuwR5V7Wdjzz9vDbk2eB5CNDm9vodOtgmfTFGEwG3rmtzjQ
enFZwOmUbcnVrRpfjaFtn6Iwtr+JFhNwq2hyL67i2b/9I95eNRBIyMlQnuMlpstx/c0xD60zOUTy
G2ncEmUeK7oEsCdO1lDFNBhDfAWo5cf3cdgOng7IfWf87UX44wesYoGiIZKpsNrwO6RuXqp2jl9G
3UhOUT9IbmwY5X0AqNOTEi099ghPHCJHNXcesbfH63oRlkX6I4AT7SRbAi6ZjxX996DN7fcGhmo7
b/TWIDAp0Eajuse/V5d621De7uFHssu08F3T67Qn1UzbiTy2R4Go9PuLsrGupxIGydCVNfGNJXTZ
xdoAYrOYdrlQy7t6/eyr9CoosWFpgHb++qrQYH3Wul0RRsWg4jPYux/GZmpdugjSY2sABa26sX+X
C9J5EJ0zod2Y/GvrqQaeRDKfcnjxZ4j/iavDWfzroOD6x63WoDPDInaUhs+JBSuu8fn0Aoqyc2+f
nM0lgI4oazBvKSWsvmcYDqj4wEP2c71MP2palT/MVRKdoOHtZNlvww/mA7kIWgZsKm7o628qcKBJ
Oj3N/GmO8ESvEbEOLYd2fVR/axHV/HR7YnvDra4lCS7VyOPCcDCuj3B9TdesA3GBnBdfHCFJOwu5
OR4dHoD/lIghs15PD5nAoYr6LPPlXgQfM61QfJxiTbyqrJaqdCF2alHb4wEIp9dLAXdtNDGIzLSD
ifFE3kkP6RBYp2RCa8qxm8lXxdD//XjQaughL8QDmmir2wWpFDkcULLxwyifF7fp8GQbxfdZmZt7
a84K7/bn+13lXp1N0lHU/Rx1oQytaSJSUKiJKKTE563rEadPfrWlDRW+9Yogf4ZcipwpYmuIUTzE
UnUXCRsn48KtlcSTiuChoNeHEEXsRWbupkXpaWnhE4q5YYpA0u3fuvHyUlZm4yw2oTQfljP2x8Xb
C3oPfUkHUU8t+WBTftC0Zzr1iPBMLYIhteLsfIzl7K8XR1lo2nipcHDXF5eFtlvYOmbia3I9+JqF
GordRslRbuLHwMzNu8CCrh3RZtwJMpZd/GZgaDuUV36bwKx2eR8Ucy7BxMZ/rzNcqYwrtymAGt5e
UGWJVVbD6EwMn04Ok8V/XK+oZMnzUIgwAUOe28eUhpZn5WHzPLaOdR7qObrDdnsG8owgl6N08pPc
j87FSOvERRPJforS2tiZ+cZFqaNNsAARaAqSP13/JKS+cpHNceJbhSFftLwlwpEjBcE4e6/JuTkU
Nwn4DxP7xfXWr9LeprjL7JMWEfFcjkl8gxaH9cT5fHuhNz4n9xXtVILXpfSzipsytUIDvrFjchWR
uYVW1WiJ2PHO0m1cVbBz6ECQ1Ntk2eulkycdb4ci9jNM5327V5wPiIuhCSPEjEx/H77entXG+kHC
YsCFU0yIsrqq6Kv35IM4hDuBot/RABk9K6qnOxv9Avc/DMXM6HvI9HHWkT+SP9kYqW3swxKZeWXQ
XsG9T73AqNV33s/fO2x1KKCOK3Qf2Rnw5tYfq1GKDlGYiCK8Mrw6VagfEZ0sfKPsa7fGYeNcy7V8
nvMJRGNl6o+zZOYXjQbivWaH4gWOt36aqIj91KzAQLRtNIBKBb2bY7nuyn2WHM2E/oGWSvG9maQm
2lOif05mVbiGGJ1jM9Xp38IiIIdZ0EJJmem2Q569PlWdbCZoqTKnkWYHcE9I+JiBJDvX5dsLGu8E
6NWLsceiUL9aOSUTTZT2ZeQX1dx7uDGZp96wO3/EvsE38U32KvL6nRfs7S7kUeB1XmZFY8xaBSAa
Eip9loaRT7Ul8SLky09VAV7Hsvqd/b6RfZD1oBn7v/19aBfXqzhKcSiHloZ1Tl1I/tDZ4Ii1Vr3r
iko7DSGi31VRtc/GQAdhGBxw0Ihs7pwEnTGudyf9GQBhNGE03rY19KQntYPbm0V+DeTIM4q0PRkj
6oS3z9tKLmCprjAMdjx0o3geiNuvp9p1EngJxwn9FGwcIUAgYfwUy8KV5sU3rhbaOQUh8lBmRX4J
BbTvycm/BaI0Huah17DtnOp7bZorf+eHqRvz5zNTejAoO/Mrr3+YQu8Fe3p0a7paEhcpgsVRjUFz
NrIZLGiej0+52renLO4zN1Vn6zyXhXFA0Q9GVgNC6vbP2dp8FN1QeV/udnKb619jmOOgVwUC6UFj
Gl/FNMleb6uqG46JsWN59zYW4aszX+rRxGtvjrDR8DxrrZH4MtubiikI6Lijc4WnOFj0XEePLhih
ig35Xqlta98Dz1HRrUZhBHbSas3Vro36CWUdX43hzY0jZlaLsgJ1l344t3P5oE/SozCgwU3lpPp2
qNUf/nqdFzkVuE68ooTGq/vLQnW/C9UgIQqv8CumR3fWcEI91rZi7BywjUsMJ2qY/zrGf//L0foz
yoTeHKJourxqqgrLKDTtu2wREeK3JafGQIWza4u/xqKA8eREgybFB4Zoc7WP0EEtpzhh0EnVpGMt
KbVLk3I33tvYrpjVUzOlToyNnbXKdbW8svO50mOfh+9pHvG6mTJbvjgh6jGlkkD0ist2cBHsIpCX
peiCjTsKaZHeHHIRoCmb2dIDrYN7pVTKT3//iRHFoDNAqx3kzyp6CbUgNW1k/f05nZ4SW68eYrsv
D4A19R1q98YVCtXydwva1ugyLn/+Rx6hJ0pbmsiq+lqFUsbBzDJ7EUZD4fH2jJZfvLqq1aXDgh7Q
b5DratMSjEmzUuaEYgjtHYWOxpIeNf/GqvzMvZXujLa1b5dOH2Re7N5oKF3Pqq1VOTTAEvlkkMKb
G52YOQJ0PulZ5cHaTt2+S/Wdd2JrQwFUQOILKCqk/NWLH6eOg0q0Q8iZF5FXlrBiTeSFPK3X9vqm
K+X230/SkhPIxJw8TQj6X09QRtQzHGTBBpGUD2ELv6BunwhAH4QBtT60zrFRXZqE2qhQDlpvvZfR
fsPJ6MmOGjcPqLoP9ZMuxo9W2Z9vf+m3WFzOL0ZECgU7UBtYel//NgtJ3olgL/ZTSp9HvBSsownL
GKeGaHARtzO8Ia7LJ7RriwtTDHD5nnvfkjoTOE2wV0PYyOuWn/Mb7USwTCPg+udUDTFRgtqWH/dT
eYoQKoIIBHW1K5N3QTO8H2LEtkGD0xgAtnpMzHa8S3ujPmlV23hhQmPs9gItA66PAlTpBU66gCT1
1eHOwX3I6sDFE5eWfgHu4cBslqujyGX1UmYa3ePQMT8Xatifp7n8D0ETH2XxBGLnLKii6/XoLatA
UW+RjRxKknmlgnYHkGsnNtmcJDx3cMdETNRTrkcRRU70K02MQtsEBoldfZLtCYJPohmHlGN/nOwe
jtugZ09NoWs7a/x7Fm8WmTSTzupip7W+3cc4C1DV7skyU4XkJXzp+vnQVeZlUJJjKdunSoNFwAc2
ESvVcm4gp4qfqQm+1kPpz6gQlrLlto2CNjRQiyi5U+30rtWT+wZMip7HP/Dre7CC/gHgImT55EUu
h1/GVD7kKo0uNToZRvAaFOO7SQ6elFw7gpFB0hZGgZnG/ugkx9lR341j8jmrih9L1GrVlUdyfAcS
zSOVe9RszsfUXhJJ+PIAVwlAzpAvGZJ9SarSGzTjHMMEKyNxPwbOHaIYj0PbeV2mXjJJeVeaGZzR
4IeUDPfhoJ+kLnxWk0lFu7fgEkxd3m7YqcWXVtLOvW34YswvqMlDMxuqi9RUH27v+8370WLDL+VD
JFBW+97SuqAaBg5imNMPjbRR9rI2jPgZjvN6e6itV43kC7QaZTwMBVdDYQk3d06yvJ+SYvuhg5ta
0KV7IP/tUbCigLTBZbxw0f98O6vEiUGhybGP7W11N7CTDqakFv/hhUaPgohzYRIAhVuNMmqpmppD
7Osd2quBkGNXyvCzvr1iGx+HgwjLHQ1MYsrfHeY/4oByNJI0p4nrg5NCCKIsIRujg+kl5V5HdiMS
YCQ69LR08CVb4+uMvtZDjJsJ70x7fuilRD/KSWFftCKJ3Tgpi51cYeMrEd8hu0FGTGK8ltvLKPW1
ncrMUqrw993QxU8oYO9hm7dH4Z6kWr10Zlf3HUWELpOJIv2sq7NDmhnmKVj0Vm9/pc1RMF1GO3IJ
/Nd7wSJKHdJl7XJzqu7NyOld8r1sp+qzuReoO8L1AoEDGex6x/Fiz6oWdrGPD03g6S3Gl0OQlyfD
KoPT7Qn9Llat7mlgbghB0KBB7GZN3Ol7OULZBEoHzjLIINPPyGDmWlEznGulDJ87KSvmU6RaSe0B
DWuN40yReLir9cyOD3Uo5ntLkvXqUI1aEbm8rMnnOlSrV4RAfhpink/S2BqfxsjE0TixJMB6+eSk
j8oEwAH6p4XPRWeUKg4IZtV+COQBl+9QGfrBHyczJta3FDTqdDK7HxZoVC+J0LBHVkh38jtOfKW8
CLVGNLXvs/4Ltldxd0zrbGj9ysBRAo3lrBqOudKbflqALz6KulC/yuTt8B4LHbqw0qu0MzXjB4AU
YzxoGR2F3CoQEasmT81VxULgp4sQzKef9m6wgWMAPFTTb2XrqMvvm8azGcz81NYxoIY3dmZ+SUtZ
ft+aBaQsu23rz2GlNP/MMx3aY9iFpePyZidfODIX/mbeHYzU0E8aviPdwSnxmD46am9+1ZJYe1+T
BhmgoIYkOea9CVO5wpgO8wcEjF9q0J/nLlPK2G3mTnlgzbr5ri7j4GOV2NVlotz7LjNDSL1TiHpQ
MauP1aB0nmxM2dmJLOThgkgdnUNdKlQzLbOaP2vNaNNcQMYmc29vt428YGleUSuhaU9JZ7Wz0SMV
VSEbkY+HeOwjM/5vp8G/tuv4nVyX3V3R2P+faPp/5y1S9SXwRpprQTjSprs+THWo5eSVizFnm2Gh
0qB9F0awzm9PbOtS5RTJqCpbwPrXl1wXtKwn3WN/INcjllGN3p8Rx/FUBHUe50GpvNsDbt0RlFCx
pOUfhJPrBEQe5KExmJbWUg1DMrzB24KCzJDZH2+PtPXNkNpC3pAiNFi91QLmfTZTrBojPzLj1pMC
zX4v5RPl9Wwa/IpM75/UnMXOvbS1npBhgNVQAyZ8XeVyaaf2IsJWxM+HEe3zEZVyLRsLv4jHH/TX
5J1oeWM1KRIbYFp4o0Ahr1KmWnSWkpsNWTgucEcnMQq3LKOfM/SjnYltZWeLp9VCzIBQC4vuej/a
6lw3SUHCj9FA9ipSHhPZrhW3AkpzjPTKOijAAE5aE+PpIgLzvlZLDIhmgs+gl/eMOzc+7tWvWRbm
j7DDzuLKkgW9jHHErKEoUJfI9MztgwQkcCJlF0fnuru9oTYXWwO7szR5CdxWY7Yt96RVc/7hazsn
HcMinAImw5utQtu5bza2EcpBBG4wbZDftdXr6XHto9za5oS8c5KegaHjJIxHwLGtdLR/Gmr0t6e2
QRahUfPHgKswZLDjblQBCPvWDE4viEegR4FOlbDGV8DIm/5Ij1O6FPGi+l0O2rFNLecEbW4n6FoO
5epZp2AO4IKSEvW1tdbkgJO1mSgkOgu5w+3rtqQonX9T01E+xY6VndpGr3y5TqSzWnZ7x2llovm7
PILoJzqXC5kSctAqZgb2NOaxpXJnyHlC06k4FY59HJLqoTW7f2fLPOlThPpC/UkMaO8M2gMB3JHt
4Ept+XVUii+WKi6pmT1b6GuMafeqds60c+g3gjm05gA3gI8FublmYfZQo4Jq6RANZoNpQZw7p6Qr
/k5m9/dSOIbCOlDidBZq5PUWTIC8y7kU0COZ7OHQ4YThJ3ai7MxlY+MtPGOuZ6S3MEhcEynkVIOz
jkakh0NnRBjnZCc055NzNo/iQj/YenCkuHxf5Kk4yXVonFSzlv2siX7dPgFvT9zSqCTps7gb6Yys
DvcgOkwUBO4nc6gWD4nRFOdK0lSflLD4XlWatVPt2htv+fM/LjC5U4MaXTnhWVM8uXoMkmucE3R7
QkzjSrWudpjuv4nj1ycL+0OqWZRWaP5a5upKUR02DQ0V3YMVFb4vtRCpGSEnkKCF3SJAhUr/0D01
ZV++gtNAVb/E8+41Eo2GOFMhOs2rMLfCF8aZ6p6ALEcmKmzsyZ3BVDZuGZiDfQr7GCTJPDUW6pIa
IsaHPhHKe1FyXBDyivBpctIiVh/seqoqCqxdHBzCrpbRGepGhHoco2gPTZYjKiaDRf7p5MnwHYJz
9iWyipaAFzxFgaFHXCMRODfzpQ51tfLiBq8sN5cHO8X1grT3oEjS7GE9I7/HfEuWD8CZW/vOzlGA
PAujqJxjxFI9YCySdi5ugRlZimTMByXVDSTaRmfGgKMKClS2DK2EspaNZuKOVKdexsTqotM0RZ8T
Q2rKkyzEmB7xsJW/TKLXX0Y7qrChwQspvadlNiLkXLiD1TeKlyI9n+F2M5uggfpsfOTXxw89RhI6
rhZ5Io5JJ2t7aNuVDOtylglZF8wpDo04Emur212V0hhcnuWgYKBeEm2xbJb0GsHDttCwCZmm+pQU
0+TRMRAHpcGgj99Vcuij6NmuRH8X4ZEXuHnTVYg+7KHRfhe4V1sTsAV9MTTMf1dfrs9CPNZqG1W2
4zVWMx2qAJ+ZgaBfyzFEDy3c7zL7PfxGRHm0AedG+nVG2TED1Nen9yZK3EI096WVf2Bnnv76WoDU
TDcJeY0l3VxFPVZZTYrgLfKsNnwYZg3nLOwoX/Ko0D8rEsf39nBvnj9iVYpcqCwbjkpxaBWzBi0G
5GE1R74e5MORHWUf5zDuH22dQuAYB2AnRHOKEuXr4nS2E3S8iamWwZkifZZFunVd4J3HTOt6rOB8
OP1Y1GrBO3PIPykJynNlV/4y9P7d7dluDkjbl1DZoEu+9lCJpNmuhrLnIetL4adJ3n4wJ6grzkSd
Va8ME5+v9q8LLoD6aQ7yyrPIROirezCX4MaFPbOUO5MIZkgdTAmnvT395npfRiGG4S3RAKCtC4lO
MsIbCJhaFSjoMxqYbs8SXp9hM3WnQSTJTmy6BPpXR2gZj0IVRWuK9Mqa9JqPtCzTsFryOOsJl5jS
p6hkPwozn9BaQtW1V0tjaVvsdW3eBCOrgVdXS9UH9dhZJDxxFslYiAY97nXNHvJ3Yzl5mQm7we4D
/lpj7EZTb3o1mgAsFHnnS3Niee08RidTnsbHxNhl/r0NSyArL/LvHMYFl7CGgUlBIKmxqEJflKp6
NrtUe18Go3ZXBuzUBve5Szt1qT/1hrhXAqtwRYQbSuzE0uvtM7KxvgbtT+JeGBv0tVdhWDnGlRTm
QUhAPP3IDS14igxFvtweRN3YPlejrA4FokVGLdkwhgXWqQfYMPERM7N/qdLAzuH5ONCHuTjV6MUB
DQlKfO5UTPFxkdA/OMiPha1dn+il6S7OjidhLhSqKTxNER2HiBd9lOUXLIve4Un3rAF4XFTfcP5S
9HuKKuapadtm50Bs7RigB0svEaQHZ/D6Tam6sheWmoQ+2vIolpHCnBJT/ggsrXdV3dgj5b1Nj9kw
6Kvg+7yIy2Jifj3eaGVSPOP36Id99dOKsMKNJ117l0A5dzNhvDe0KTmBGQsfuIBxkYE37E0mPKte
M/4a47v8FhvoOkgIrjhjVWPJNbstYPoHvlNq8UnSBtTG5WY+CnWg/JGaumen816BYGMLLR0ANAcW
8BrsmusFIGMMMqVlo0ZN+5IHsfrqBF32QQEj8KqEeoUFAMVhvC8tsbd7N94RhqbkwjmlQ2Ssdi/F
H6w6oij0B6u4D5QZA1EhKlA8KX1sixJim0SQ08cvo9VxT4kXJK0vmln9oJ7xszIIuoYK4cms/2Vi
e3ZoU8I9qf9O1+Mc4BnkNnX3CIUiRvCp+o6LbXPqsrw9BaV0vH0ONw47BGCy3wVnuPQ/r9ew6wrT
mBzWcMzV1nMsdLcdBaGG/zAKySPfCVAF7krXo1DkjCLYBYE/kEa67GgVfuFk7xzAzY8C5o2WEAQK
jsX1KAiDJzQQUT8CDDMfkSOQ3TBJlUtmMrV2XjIJKmg7W2FzAeFtLCoT4F/WnbVExuq9t7TAb3Tn
R9UqyskIomwnJnxbJSCQ5pSDf6EovPQKr6dW1EKPbSAHKD3E5bNeIbDfKLN8CvKw8/JAS12qKQlS
mY70USqr9ljVqXwCuxl9AJw2HId+1Kl468ZzP7eoT8aJQgxbW/N9XGJxOeKcg4tRuitSt7k64EsQ
LKCKTfn1+nfHcRSJVpL5JJ0zYFiMxJHZh7/+w+6i7rrUyZebd3UYy6QQtV0xiGw2ra/FmXEy63zP
42BrKkTJMC6AL1KKW42iWW0y0NPiQ88IVOSTVR+7JSq4PZe3iRNfeoHKLGI/UCbXEWrWJY4urJab
NJDjT9Uw65dUprtkzkiJRtRoXPBhUCcGUM1zOb6g42KBEABKic9mdx5GzJaLpAbNkufVTgVhK0ah
aI83F3EBnmXrmE8NaNQHsM893pLuO2gy7RBA/DrK2VzdyUYTk0jztkAy0A+TmUI17Ewvjstmb5WW
xV4Fn/QPIAEi0UQjc12Fxo8tyruklbwpK5xn/GGwIZbs8yxnumfEWvaclwOWgI74RVMq+yX0gABg
7seX0sCU4fYn29gYyPkR2dMxWQQnl7jgj7pK4DRD3di4TpTpVLkIbCHCLqDW/O0oSxuVaBsI1SL6
uHrsmkKBYTGj/GSm6ogCb1xfwjTZE9R4e4UyCuu53KCcpzWzUJcnE0/iWXgA/lS3LqfpHKHMd1TV
aDyr4EuOcq6O7u2pUeJ78zkZltYFbyp9BfRsrpewiSatNsYWP80OMalIeShx2f5BL8iWTzLud34J
Ltk5lE5RayhyN+l7Q1hjf6gzA3HjQZ55hEtLfg/QbnoBJ4ZisCU/m7HjfAh6He+cAiTcyQFkSxdo
VrPXMNTUH5VmTjPWtt1k4uIYyd+6VMG0u9LtSaKK1Gb6ZaxHKcLnUUM0W4hE7dxUm+PXuJ5SAasx
WjzLs1AEB0sDM+g2SuyMbmQUgXBx1Jacoy2pdQz2JQ0e+6mNHuqsE1/HQQqXgk/5PQq6CV/eGCLj
QQUr+9J3pf5RGcbsV96q+T9xGVQR8payMdCWNHq2sxORF0jRP4neOk8RAkem2+QyQwnK3CO73ByJ
wKyhBLJiQnif+yT8EdsVJ6BImui7NDhKhrfmGH0O1KL7ZM4TzHfIH5+UYi7nQ62xB/w4VHO/V9sO
hBC4VpS/le7ZjHIH4KVh1udJ0a2XTKHPC+pIlR6UWo8ETn2DjpY6tjcHFT+/b6FkD5/zUm9eUl2Z
MeqUmxeb7tExNLKHpMskBNXsTs4BDJUUXPJBvJp9Zdxzu1ivKbXRlyqO8bClXNS4de5M9wVtb+fc
SnGkHxLk0CS3tptS/qe0ktbGYNaJcP5xYqNGTjMhVUCvTWoOmYSduwfPO/im5HNfuZ2idE+4hCWT
XxulpB//J21jxHUqFRxJZIVwsUvdeZESM3/q5dz4mKJSkh1Q38T2snLa9wH4qwDX+gT0tJJJaBiT
cAeYqZvSyxBl2afbR2Q53df3HQghyOO0wxCHeUMfCGrHwkkmFl7QIA0qQgQaOpzGfasxP/79SCB3
FgYqGhhk9tdHkciiUusgozqO2Mh92YS/2i6pnmSniXZCz605ARBTZYMgHnT6KjYo4iAI+zFkJFID
rwqy+n4uhXHEY/3L7Tm9RcIDr0WZDMUb7k66s6uhEru0bYkN6pVBg0yTNmevkkWnn7tBO/OQ4K2s
N3T6ARjj1NLDk0yyvav193xW35AfwQ/Ain1p9awuuaHUgNINwvGywMRBecSK3BgddKb1/KM6dfcQ
peuDKezhaIjmex7bFDc6p7ivpfbfwPkWS8N924qvkW3em6Fm/urKOTg3OBPuvPIb34VCEtxCMlmZ
K3m1WGNlzdgnsddaqen9OrR/YmzdneBHi78O2Pks5gLTghlC622VMduBALilpcIThon9VmbQ7uss
NMnzUUYJItXGgw4S5O/3Hc2fRa1q0dN6458UiGiIGYbStBXIX/pWmQ6BGg9n/l/zPywlLCfqRxxc
JJ9Xh8lSWt0Jc4ZyklA+dFGCJYQVVehJtvPOrDb3OFEp+9uGY4O33/XBdYykG9DycLy+HoDJ4G5k
nRwJN4JmVp1TCsziMvD4niRD6d3KLvNLRSSx85Tbb+8pao+8AMhLIcK9Vm42gyiYqFQ43hwrqUfR
kAZ5ONpehIuTiyZu/VqNZCepke991c2Raasg98SFwt69nr4hZ2EspZTNW8jdpzyvUb8PK/tO6pFW
TaIh+DgVcX1SE0Pd+chv4z+AdFjNwTmkpqys4z87QE6lDuDgdqDcT1NZKvQ3nD21qa1TqRB883Et
dtMaJTxUtGmifMQFRxKR28Sm+A7b6wF0nbXTEN+cD1kIiBmKKm8EqnWCoCpNVMfTI7N6omtYsHOj
PbDR8j3WtyG1TtngkcE+bS1sin175hBwMEqOlFNfa42nKWP6KJdx/ZhTed25a5Zbaz0e3uIEtiD3
SNZXR7Gv43AEZYSPTh5Wz86E6E1QtuWpKPqMW6ZX3b7VsoPWaOFzXg97ff6NwHqp05EnsFfwQVxd
qpExp6GcMbzQrOFihaPzTo0t6dCpyLLQ74IMJkfj59vv3taZ+GPQtcTUUCoCpBuD4kkm/2hMEeP7
k0UePLzsZXL0Gk5zjWuKZb7eHnhztlRCwWVCDSIrvz6MrTnONbgkPi79M0RD6sK1tTQ9y21VH6c2
LD4gwfXj9pgbFWVKMCpQ3aWXRCaxugE604gFUk6cECX8XqTkL6Tn4c9eN6Vjp029h1DKXB/6XFc9
Kw7yuxrN3kMgNZknWoM7esoaMI3SRPPE+mxIdfWuMVrzCQ9e55ixRTzIuua50h3wP/SHPdr36iWl
uAYsE21V5OBy/qrW/ajzLHh/e3ab23cxRQVfCTxnjUjX47EIi4EVNXIpaQ4yeKv7rnEI5HFK+BGl
6KgmShDey1agHRRH1HtyKxv3D9VdHhcs4Qlg1nJ+YT1bZFs8L21Rt4+yHKWP0Wh3j7WlZ8dZy4tH
2eizB7u1nEODdP2hCqvhnUQe5+ZKIrtmYqWXrBvxhUFa7DB1vThhHY1rzFQZx14GUdnO9nCvSrN8
GJDcEoh3nlHZQkdyzszHKFWCE/oW8kfD7sdDUzaW6yDyd5IDvD1lFTTKyG85mrOq3CMxiGqaotFa
HqOZDvep02ii6Ch80UDVw7by7WzOH3VU/78oSpBcbn+tjSsU5UPkfoE9UPhaB9Fyl1aSXLOnjDbr
H0u7dzDtCbWdK23jeC9S73SoULymn7na8GFmREK1KwJKQ7JOQTYidloqsRvUDaWiKUldNWszr+Ax
8W7PbyuWXXAr6H5ye5OYLAvwR82jiJR+6PFyJ6eKs0sZalV/D1Fd7Y62OcoCFc5y+pYasXIpAw4E
3sHosqWjdYIJNk74aHf61zyquw9tiQvCEckn+cGWwyJHZbppkGCOlOgSztbw14ymhWWxMJm4l4jC
142KZEpsKZWWNcsV7SxhAXy0VDyO67DCXFfVO9c0NOTmSCg8yen2QIRbpwh/2uW9W6p8ayxqANZj
nOqCIC0DYjupQj+0ZZOeDUXsXMFbWxDAFqUiLiDAvNr1F4oa20IGj4kqUR94kY2GXiAHe7bsbylr
rCfB+xIA4XVordWmxyiLsmauifDqYcCqrYns+gDeFgG+kVAtPUZ93H9o6jp4aRxjvhtEGqXnSEoj
2h9gO8mBiqnFxn10og+3N+lv5OvqyV8KZmCrqChRWFpeqT83qWNJsbBSxxta060k59sYgzSUu+yU
B8a5LLCiK9InR1AjCfT32SD/k/TzYzlld0FdvnTVcBqwDjLk/ENPYbxstWNijWdJKU4qUsaSA60+
YMN0Wu/C4akPKtIyO0d84yGl6LfABiBrUo9bRS1RanYJFAfbI0EC6dqBT8nKTj82uvGgOG3rWgsw
dGfdlq2xXjca++AVyJUJ5Ff3SjrJSTfPuBtNVte8iig2nh1gEzlF7zFhulXrHMje638grqtfQFwP
9aHpnO9STUnqUPXR9DxBNv8hwDbWrj6OjzHV+ewQGlH8VZUUBC4nlFI/p4nRhoe6QEP1OAmhfklE
rOyxeTceTlaQ1gmqikCd1nnB2KFhH+aT7bXO9zTN5nukb7NLXoIos3uUmmsZy6uwqpOTFsB8uL2U
Gz3aRZvJAK4DohZC8XKF/7EFU6EIq4RP4sX0gw9WXN0rovGluH6VA5vWt4LZYJd+yB3lfWhKv3So
MmrU7Enxbu4ii9YR+dHv5/v6VyjIIQe4nNveHDhPyhAu9fuZ9zKPgpMjqvZgiX9vT3zr9gFtTzq0
RIHAma5HHLoUrSfyYq9UBjSIMts6FiFX0O1RfiNn1juVGw4PBujFMJnXJzySUXLpeN7aYPoGadf2
8qyGmAJA3FWTLDqUCc3wkobKZUzy+gziuDs6Smh8tMUIeTWydN9Ugsqf56VxG+XDmVZ2+DCh2HiP
GKHmpSXl29EM0ydU3f++YbmIqi+YoAVkgrfQ9So1syblTanZXtWryT0tPuzM1KE5hIFa+84cS4/B
/+PszJrkRNJ0/Vfa6nroYV/MpucCIsjIRUoptZV0g6lVKhxw9sWBX38e1D3nKMg4GaO6KStZKuXg
+PIt76Jp85Uj5eKnIUaG8QzDDITL+aDUw1eUWVY/pjKTU8FsXcCW7TU/7kvbjkLlZpsLoYQo4XwU
d+2azkqUH0vDr2NYSy5lURXE7VrnHxwn6x+yNQvuy2ry33WyldcClG2BPVsZFBaDTZlgIw+fj590
UxtIjfGLJUdqhXCMWLLIbmuQEdGQiOCdJzNFFKAwXvcKqufuaF55iIszvcG+QPJxO+6bn1qTAb2a
qH74wjbCJfHs04DkxuHlTfDyKIG+22oOeMWZyrkfa1bXP4x9hWJAoA1/5V3AyxkAzIDt703Oqdos
FFh6lqoxYjUwGt4h9RFx+QvvApYFvSNCWqBs519NOoVV2uPE2sxEyoHsvqtQQ7xyKF9amoDw4AvC
c9o00M8HMX1M63qD03AWlfko/TV7vQYEYtri5ydLYiiqzz3CD21tHgPQZlfe8VKeSq+LJ8CfCW7p
nuWfeFZR26gtszWEh85U3q3wvIsRc4PW978MbpD/blvFXIeYKul41+qOVtDOTVv7joyzCEKse5oU
l50q+XOcqLmFgVZP/gGgkUevo3JQHjUW3iPFgR61vS6A6evmtpyiovWaxxWfuDSyRv4bakW7dVK8
AMfozE+frED2X17+qJfSFGJt+sbEYCD7d3cgqAzRTK0khqmhhwNxx0Mz51aAoqlOOTk1fqkjdra6
t7x7eeRL995GEqajyBkEw+L8Sxem2bo01LmFMMh+02EHcWjd4nej6975o/8kvPUaKHILjfbHzs8j
7hawLX0ALjr3EFrKB9oo36RnrieYX9GqVu3KnrwUfOO9AQYMWV94bXvCXtuN2ViM3LJSadXvZVdj
+dmg631se7QqBJHHw9qjPlst2kfhDsGdQp3yMFt+EY3++Afo+l82CIRczrW+sftASoAnPp/xLtD8
UaMJEqeovp2qyp7u/hdZx4XvejbKbgevk+jSdDtYF0QJblATt2NUAV26in3/pkiX7FHT/0I+hQab
D4KJohZpt3X+ZqxdpQXbMWvVqyIRWJfI3YobL6/Y5wJeTCA6OtisbBcnk3g+jIsvoVEDVaS4ZE5v
nTEQxCs4Ms/CEMc+NfyPXT4s8dLjV9rbi3VXW5X9lf7j9Gg4ibwThaZF6wjs4uUHu3BokghsqFCy
Z52i4vlzoRZrD1ONQo1YXeyWPUDSeE6SKY06rq5FSfPM0ox4cqxPvt5NH14e/bmITICk0zYnSCTA
yN9bVpQkIivNjCQmZZy6KMhT9UokztREGfwNJPrwNzwUfp8+Ge2mnbKR+kWYaZp3vw6tg9MjmGGM
sElQDhpd4yNmTFLEeZ3JbS+wu8LCl/aVx75w8kGmJTfeSKEAI3fnjzebjparreIUmOrVMo7lXau1
48dACuRFJvRSPApfsd4n7hXuzYWggHYEvWKo6kBG9r3VQjconI2IIlA7Gv8w8nmM8mn1r7DvL4zy
AwLJTvc25VvnfFEEucwnd/WxXV/wag0Dv7H60LGbMnz58z/f79BNAVpuPD1OuX05WZdeZ9X95MVJ
H2A6rRXiSeRdHjn27N3MpD1hGSTF0y8PujVbQBcBhdlAMecvx3JsmsLAusROzL7FBzlY3tSB8Slx
ze6hbtbqW+fN7pXg4MKRTtkQEuZWsEBXbN/mwdMoo/4kvBjx7PSOgmv/tDjUFvzUsNBWpV7aGk3y
ugvAnMyzG7xGPqSJa5cmZu/Tvba95tcTBspkbH1qmRvUdY8JEqOfpH5vubEMEnmyina8weG2Pb48
3c9vTkaB54oeH7guaHbn091IW2R4l7kxjnfy1BFPHFASOaCoN5Ok1NdEZK8Nt1u6vRX0A6vKjWEB
uVGvN90xmEDw6t6YHMxs+vUone1PskdHzUKI8sd3/6kQkEmt01ZtcePZarqbeaAHKxtNXVk+zw8c
RtkCdM5ozB73Xaaudy0sHXo3dhOzOFhJP7+drNQCgqcxHpbIDx6Ig2jN5mvkwm2+zgMfCo1gsbn1
KQrT8D7/fDJtglIujRuDgNaiRfbI4dmyvc0Kb7rWing+FK8HnIMJhTi0r2w2EnkcAkgnzmpl3sLI
S271uWjzK4fOhTfaBICwydiobM+AmNQMyhTSlRNLoaX3RZabpwkYUVy3Xn3ltL4wFKxaGjUbkhEW
1u5ytUeB2EQl4HVnWo103tpGOI8Eh6Zer5WCLg61CdttXmXAs3bfSfQi6zsV2HHlZHWsKSRwU2Wq
GwMe4ZXFeOHUxhPM1XG92AABezg2jbRuEKttx7hgw7MtEsQfReq81tes+GR0hn5DyW698tUudCaY
RnaBDaMaEtSeMq8bJE24U1vo2JIEtwppu7nxD4n07LtJFh06mJP9pFLzWx5Y2bvCAkaIF0wWz2sQ
3IjCMe5WtEQOrrSHOPULGTd9p4cDYkYPXqI+vnzqXZijH0Uy4mXc4xA6O982ZCQJSeBKr6G0fQ47
zoY4skGinboyEaeXB7tw5pF30n5mbjac9LY2fjqD6NEFPvJPdowrunVP6OHcaIs2oXOIAcqileqX
Uf+EWcB7yHaR5gRheT6eko1iC4PITVZgm50By7n0y+zKW11Y0T/YShg6b7IU+83j5VPeNjJjFHex
n9xALsdUrgNy/xznL0/g9sC7Q45EFoI6zSMg4HuYKo7ksrJyj6rg0hmPSdCniBJk10LtC2B/xLM4
xZFjoZlNS/t83trSmx0kW80Ys2LtTgv85Kkv0oauFDomRZjZWn3022a+xX1s/l7W3RJXsz3fduhD
PNKice4Dl3aok7X1iuiOlOhTGAXeK5kIR0+sfQQo0n3jSLHEvzpBNIcpZ241XzaftzvIBqutB7fx
zbhwKLLLJvnm+136VwbZpFwQA7W2iPB8eox2LUdElM0YP+8JiFzdf3HTtnr/8qs83yzYJJPmoS1F
kYi++/kodpkWOWIElJZR2Avpw4hoHQbSBGAUqERn15z/LqQ45wOa5wNqCpJ3PrseYhfacLfIrqZ2
Kcrvqi6yO/Eg4PoZ4xSRnnlIvYxkYtksYmSh1OcSpyvY4F7w1Pd1e/QyapzkkNVN3yCw9/K8PN9u
PCZtta18TENl3/CzsrUFtOd58ZIVbdSOBIKN0scQLIB15UNfoBswFtoBFHE5r7hKzqcE36IADBf2
21mKFCLUs+5g1LURaW0+x0nVUClHvvtWb+r+gFLTcpgKW4vcqq2unDHPNz4PgrnBVsklodtT++yA
DA3GhxfjSDadVIK2vLUE14pHFyB8DAOTgHYAhJlnGKW0WmWf0L6m65BC94esdEoTMYat35JdOQ3q
LwuSjRIXsvsGNDQKkYZx5fteetXNVXPrN4Kj2+Oy6lyQ9tDzj0Xq2Xiuijqy9NH+5ZOUQH8DGQNf
ILXYtxj1xjfqzZApzgblHZJFLae88qrjy2v1eTjMKJB4kRDaBD/260cfuxkWjblR2jxAgL4xn4zV
+66ER9JtGjCeVFHemcQAV0KfS5tkkznfSrybds/2YD/dtEjKDolsbSZxbbz7oXeSY59IrMKN6tpQ
l84pTidCbyCmiJNY50PhqWBpzcL3UuNcHaacjpZhZDmuygOXumP/eiLzI0WjRQSCdiPgnI9noHTd
a7PyYtdc6ltzzGQoJ+FfCR0uvhXn+7brtwN491aTsWzA/ZnKQuX5EV2ThjQ8q05ZqT5YcyvfvLxQ
flDEzm923mprxFGqIXzcb/CMup8AH8jOA9R0rKt2jpJgNMEgL0lsplZ6u1oTLSQqEYBXs/nOxBsS
0kcjT+WMHi+B4nAw9MG+1XML1YhykodBy/6AiWi+opNnAPl16pMxGM3dUEyfVwm9IjDAJkxJOT5W
lWcdIT2kIVog6cFAiv0wGOBQ0jypQPqv4ublF740v1TRCM42qo++70tb7Wg1y0pFReukGUtZJDFl
B8aDE0D70TKuYUq3D7afYI61zVuTPgBS/+fLpqABqCfCd+NlqCt09scg8pjHg8BTI0pTqwl76DEn
NHfdkyL+imGeYAygOvGY2co/teNkhVq6LrGzYqgjR1tFiw6TZOpLI0RLf3o1YvrzkHI/0jfx+7sg
8eeT707qMK4b2FOly623Bl0EBEyvwwA14VPTJfgj4+xh9ajWurUfMorv1jO2W7lzYy5Wfl/PaAv8
R2N0Q5p1nRcXJQTKRlv7O5lz7600GT+9/HEuHVs/z9Vu8TdGK1hjNIj6wGzDbiitj87gGI9tkltR
iyL9DfJyThQAmopeHvnC4Q+eCyG5gJSXIsK2bH46t+a0DuzeyziWJ6d9GGe01Q3Z96eXR7lwOoKO
40pHz3Q7I3ehFSjZuXBhN8eTHLB9lE5zyqz6YXbm/sox8jy9wo7rp5F2q64sLaTOZcoxkqZOZJmV
whIDkLa2AjnyNCxzO13r/sokwp0gBt6C1L2ziQafY2j7nFvHqeabKmg0egb5NTzzpUmkGk97bGsA
OftCoWhF2tgNhcKiG1Go0bUKvTRl3g2acw0zd3EoTosNQAOWd290LLQuSx1DegSbRXtoA/MdbN/8
1NegFF5eGRfaH6Q8Pw21LdCfFmBdyhHMruvGmut4rwJPNHGf1MWDDQcrnoOk+aLV8s/cn4fQnVpx
l/nEemPVeWEr9e5+rNxvEsD/lZjo//NY9D/QibtA3RmmKsiGsmRfWJWu33gGppmHxa9N85jVuhv6
cL+QpcjU8tiUq92FidP2976ym/7Q4oBxcpca6Bk6R+3vxaDP14qnF1JGqu9bkxN4MF5Se9EgBK74
+BOfyBYu0hMibur5fg28L0awPgoNVJVukMDYMN9E/sYa59NkildqQzyPRfZmabRb16g+1s4QLZb+
uve0SK0I0L78eZ8fL0R7FO64eGDDIA52/nV72o+DWTtrjKB+covK2xjp6ABeWUTP77ZtFDL0zWeY
JHFrZf20hvxEd0bEyNbY6UVLNiBfJUXy2ph6N/J0qJ6/+k7cRpSsASHBa3lWwWnGJHMgKpnxaFpt
DJlQQmLttQ8vj/Ij7N7dn1v6AcOdiIjKw+6lKBJ5ay8pj/ualoAMGNVyHzjpdByyAeUv/Kji0uyb
U4rzSdistTphb9ceiIvlcZktddSwDDgW5ZKfNCnt18GYrw+ucsG+c70ec3c1Pv0HdAwDFLyDXXuD
6bVeeeoIrsUOYUxdQzZegMaxZKn2ow+2IYj3MnzL2i6pV9huvGnsfVuavg7R15kOuW6j7Z7MQ6RZ
k3mjmeX6RgQVoMsgo/hRls6Jxv5V3v3ztcnjUKTamO0wvfY+HPjvzkueB24sNmxL35WoGJmpfeMk
dhnmckXw19eyqNz0CXXpfu+maoJ4LouQyH4KVaePcQeN9cry2r7rs+9OMQUoOXknF+b5Yg40UD2S
YCHuRfJASFS9c4u0fTdMiBk3uv7dzbzmVEL5ja0VhcqXV92lOSFLo72HThdMnd1FbaqpyN08cWNS
xeVgZPOKWVF2zR/6+X6Fr4YSKPUiolFUGc9fcTQS1VP8ptFW487rJKN6qBb5wYanccyH4NeRTAyH
Sxx4TI/8bA9R2KgaY9Z5bjyKxDsms5UdWhMl7Zen7kIjj2HwrLCpRZN57kW/yl5YhqZoMFVFMYbI
KMmIkvun1WyDw8L/f1ELkhtd59xZaY3utP/K15yDGOePLz/I89nFYh6ZSaSQYKgh7Ho+u53ZG24q
lRnPi/xMsmpGjgYBOg2kDyStGq6s1+exAsPBGeN7UvZHYe18uNaZcEZ2KzO2V00bQwpIYzjJUtyb
bm3/ciPofKz98uRORfWxoBCY6POD605/eCZymn9h/nyqCETFBJN7cRFZJ4XTuSAzlwWOqj8G+tFa
mvrodQM5qbdcq4xcmkAH8vU2iQD37S2k/en2wpJ32QDDRjx7zRDW6NU9EkZWx94x5uPLr3ZpKAp4
OgUSatp0H86HqvQSRQm0vYAnVPpxzICQ6YOP9ZqXFFeGurQK3e21OESgSu7bn+j6QiDHFYJU07Yf
rbpp7pD5bY4pMMD7pKnaK8twW9XnxyZ3MUURGCobOXOP8eO4XgqR1bzaqlMSVJT1jhnWr2R8Q3lM
9LY8aLASD7MMru2A54cmQ5v0CGDiEn/sfSgBnGdmn0ojxui+u6lxMAkrDG6uTOjlUdjPsApR39uX
fdZBW1rDzwzcfA07GkYqTGgfXPM3u7RC6IGSCiI7BLltt0KasWuQL+Wzba4AsLyWFevOBhMZu+2u
vNClFQIoh5uXxAnEym4zI6VtwCxrjVjPexnm6eweOjGah5TMPxwgEV9JDS/EH8CDDWzVkPFykJza
3v2njbah9FalIXMtjSF7o/kIBtl66oQFngzHkgUkQgs98YMbJOZJb/X11jbbNuoqr48S1VRXVuzz
9+dxyH2QkdlE3fatk6QnTaWprcdUktzjUvsjKL4CUzdoo0foVl9/de+fD7e7Fiq9NiaOIHwPex8K
lN5mseK+jGEZv395pOcrlXifjb8pxhCX7Q+0HiWFsqwYadP7uAnaRB2lUbVXrGeer1Raidw81FvJ
IGGmnX9Nv6+Q2K2DFbG5vrolJE/jCvjnLaW3ay3mHwj588MFJBryQ+jHAguiBXU+VlC1ZUq2qcfj
2CdWpPQ5+bJWpmMdWoXyTzhpfVIclExWojJc1e9zgKZNnHa1GO/4Kyo91r0ptBstKZoJYUKte7vM
vvV5snOrjdbaWw8Cz77XrVBjhYHKChZ4cIcOldoq8/snUxu/OfnUfMArLDfCpBnXT/madCocuhFK
pJg0kw5FrqR8FL4iDyiNvDXQ/9WYlqID+jp79QddKgO+m6XsL04/cgbPW7/l8Kuf3yWfB4pC3WBj
ru+OEFyd6Jm6kx7PfTncdHOmk6MK8fnlUS7IZnHmbvVMOhYURfbqB4LgFCoaGvLJrNH3zZR4XVVr
h4Aeqgj5g9MsWg7PoXLyA1ZmLRRTfxreBPloUXNNrOUh0xx1X4zJ8DisRQIzEJzVtcR0O8POFw7r
hpLX1ljB7mkPvlghPcmuMQYqyjPa8m4jIvofPprDyl/nw1zb2ho6munrN+0ksetMkgBIby9dR1EH
UfZwCMCF3lMSSb46fZeVmznWIG8bN7HKkxcMxAj50FpgG7L+6PQeMqFW22RfaRRPwU2aOQwgEJFd
w97CORJKlg8xswZ7VYUkM5URAkFo2sju6+RkDVQBYT6b5mtoPutD5vXek27POJDp7VD1h8TDMSxE
rUxUEWqT49EwESuJjMQJ5jCv9Ql212T2D0veyCiHrwpTuCyqr71TYe7a65rxOSNAeZXVOK6clnKh
eoPCvHn00X6vgYyAVI+SHD3isBedPR+k74zTgxWUPRmXJdBLEbQjqQRTln95QT0PIEDiEICBWgDR
ZO+hjUovMnOuiiW2Zre63zitB0uJ8nU3aABaykBABu+rR7eYrwnPPj8vGRl8BhVEEodnTAvcUmkD
B7TmO0efTiaw1IPlV9OVtXhhFLJGC3cVbj4P1YrzM4wg09ZUTpFkGHOFlOyK9YE9u78MEMW0Ytv7
G/uSwG93KhtO6yHMN6xxWg/ZvQtGLMrc0v8L7/LzKLvQoWihiltdt0IuasdD2S51HFjwuV5eEc9v
GN4F0AexAhOGgsT5jCm/UBrKV8xYUbVh3WVWaBfVGqWccFeSxx+Wg7uDAiAdWEHOTIu8bVe3bmVn
Te1iguuwR4oLYi7lp46sqruTmrlyImiyfehnPa3utaKDNS0shc9Mqi+1FuaW5rvHYbWHr00jpofA
t0VyYydL+yGg7i2irtHgvjWQAtHyagMtDLp1xLSvrszXQwJn9jC1Rn6tinxhR7HatkrCZrwA3u18
/ooCg6iF6mi8+IV/t6ghpY3Tb8Ra3ayiyu+1o1YuVOSF8H75DtpQdQwMxoogZk/EkpXKccTJ+XSp
rR9kDj2eErL+V0bZEIMb2M0nVTx/wRRcr5ct/hKTCFFndUp10KzkWnrxPE7ciAHka/+DTDkfpdO7
EhKjDQVgscTH1ZmGG3CK8qZGACgqA4TnXl72FziWVPho1GxVDPCC+8BUra7sRnqxcQny+V4O5lRH
RrZ+Sq0E4W02dzg3RMPBYjgfYUsFb3CRb248sJKh5U/VU1et/a1epxNWYHg3aJOO/FtWg2lSZnuy
u5YIvMn/sAddfIA+VF05gp7P13b6cJpSAQG2sO8ku33jjXprz3FnGypWXVU8iCVz3yXObGLsO7pX
AusLoJWtswXnEGFKlB/s3TlBcDMlKLvMaD4FILjzLL3LRJ/czab+wZ2tPEakBAIJmocnco4yMmp7
fJU11oeXv9ul56BhswXdW6eequb5QmmXJHf1eVAAVqvmd2BbEnIQ3b83dZN2f2oaRRlAAqqsjlar
lreV4XUefnDe18pW5TWpiueHJ7ndpvVGGLhxIXch8ywzh6XxQ82bnqLVeeODg9DcoVyk+cu3AXAh
Shrc2hui3NndOV4uMI2SDDVNKv0yLdp46IHvXMk3Lk0v1WvqQcQGG7d8N734YAXu5EoVU+B+j6hO
EsmJbu2yIhgzy4d1cO5mT9mRZk63zpD/k3LDNSDchRSWVJGkirSK2BpQ9PknNhfHm+QiWNYFGkoO
KwmPRTN9lLbVhtT2apoAgRXP1VhGg1r6uyTHy6HO0iEqs8m+clJsC/v80uJpqFjR3aH7Qlp9/jRF
Q+lj0pwpLjPXemr6Zj2osU6vsAkvrCQ03lFT23qeVOt314jR+tAjekbRWrNFiD/t3w2rO+ahrln9
lTd61nXZKItbsW2TJCV13ddylIISTjzdQmcrW7xGgzL7JBtr+dM1M0HEnHZrHbpIKI+ErM2IWj7+
M2ZZjvYR7nNOLtfWhQ1wL13LcEwt9bGrJkO7w00w71BKkBURLEyWt7Wv108eCj9/yKnG3qnCEDef
dJYMzl/utWRpfxVvr0UNjuNpa3cAzj3/UnpTaTa6YZjYADY7knX6n2ekmb+NlYUN3yD8tzJx5Bdf
K9Jbu1beK7vRmhAZZ5pHGTLXjT11913pmUuYF3rASxneCfgtCGkBp/zlg2y/rLaHpQxKhQa40QYY
OH/Yrmk0N5nHNlZ25UViXT2iFrVeie721wSjsJYQMaFojXzUvmmfeN0mEJC3MaAxWKIjOY4UTR0m
2fKlAkjy8js9A3tuw1HfhVgGBn9DwZ2/FMGYP4gN1YR88TcndYd4bQlNDENr7qxulid/dXowla31
1p6FfdJ1TE2DMtdOvdP+M+8Ut6mZ9seghufRz6V3X876bTBqy7Vz7sL0m3SVN0wvOt70/8+fVAKw
ExPRaFwLV7z2ljZ7sKQI3pqD290aWk1zaLCSDiOKrn6Cjrk85V69Ff0XICq5nTdmtPa19XYN7Guq
6JcejQOYehnZBWWY3YFTLdihO03ZxjMu7bD4LBEXdXrN1uHCZiH8YRR4BdSX9gUMr9VxhEkafKiX
Tr5Gnb1/hc3UFI1Z5bxqksp9hQxtcRTo6l7JQZ/hQVklOAngogTeHDD4nnmVlCbie1idxNIpP5Zu
HYSppaPD0hX6+G7GIex10sN/tfvkc1O4iDMXs7ry/ffHLTqS1Ox1n0I6lCIqLOefHw9nx1SeNcXT
igt51rn9XdtRukJJ45q6+MWhtkbVpli0Aa/Ph0ICVcsGH5m1tfC/98Vi3S519sktm2s8iGfzur2U
SzJAckVGgAbp+UhIhddl45VT3Cb4kOoCVx6vKKx37tKlx7ZAqWVGNe+QKNm9L/RqPdrWL3MJeAaS
4i0yCwjlrf3V4qbMtjEFY7z6gC6srBy4LIZrh+eFOd1Sb9+m+qrjk7yb09xZA3iTyQjTtSrAUfZJ
RIY03pck/4eXz7RLQ8HJwukZOBL4jt2kih40nle7I9ATyUlmp/Kurpf2blbXtPD2O3KbOiCh7AuK
5ZCkd2tydaxZiZR+u/D0Kko12iyj7xSnDtfs0Fqt/gnz3iEGJHTNJPOZb9g2NHpSVJq5Kmib7V4S
vzarU003xmm2jHiGWUboNCOc+iDtQkOsFYVaUbXverEl3/p6444Az0aja+4XETSnxCS5Zbs5sWWV
BfaG9vq+Tar8StJz6VtsBuwb0GaD2mw//7m3QQsjEeBJY12BSHBRqL/p0mY6ghV2rnz2/SEMYmLD
WBNLcETQxt9lvYTyy4i3fBsHQ6NHi01ANKrk2oX5Q/nj5+CSYRzqYtRNN7gbvNzzN6LgCT4irbcq
+lyIY90FzZcEYPkKbzs37uivt1VUFE6Qfq4WszNCatl5hqampRJkcF3rINpiKVHJs4qjLoV5o1Rq
DKHTjjBJmgkKe1jWcoKoRo19Bh6K60qolV6lwb3ts0+Dk5AV5Qj9v6lzCs2U1wcHrFXeZX0k3cr/
g39D/+7Y4/Chsa00PeRTP1W0VeHAhawmDppe0z+OzjAQVuSOAGxqz1p+NMvOKeMgcRDv8CtjfOtM
Bta6pj5PRqgZWX3famsX91XpRC1f4aEcewwD6RWkeZRBq2vCku3wONgTph4vb+p9WMS0I5i63f0b
s/P58R/ktrJzp4llPc0H3SqaGxWE+DA1RuZdGWs7i3afmPCL8j3JOkAqd/eJ0QhZgGaXTQzEtTuU
gZkckPEtgNbQom48LTmg+Xntdv+h/3U+KhQ1F+/VrUJE3LcLIsYGiifQ7ow37DXgoZkti0Ppdpvx
+LQGj04rg5GmoMrB+ib8GIXDTv/meAIv6XWBl5K5S/IFEZ5VHRc3W163Y1E7N3Y99CK2TRRuky5x
CxpTcm2OM5r5y60bdNnTAlF3CjUBi/uYtUNihhXeDsckEGilWeTnc6Tl1oyPEMmfeaBNC8feK4cU
VjQR4xh7Ks0KhCIMHfV51n8RYg42r0flZ9Zy2xXz8k23y4neklvf2put5aJjhcUw9vheY1PjJL9O
Qc294MAyeXnl/Oifnk1sQGDGLkGAjyuWCPJ8x1btoJda0xfUO/icuZbTNy3HcX2TrU1RQiqpi9DU
O6tiDxViOA1DYw1UzAbtyyqRpbrV16n+bo1rBr6NUmk4liU6TYvIPS9M2ml8GoEOP+rG1B6Dfu2H
o20krnGD4hXzVE5WoWBzb/YNqlrq8s3Lr/cs9+YYYrFsVjAWAEA+wPnrCTFaQzF2WTzghw05abLH
9WBbWvsmWQLNwysyC5qo0AT3hIQ11x2muQlk1MyQx461bxtUqpP6XyHjf555uPf//V/8+VvdLABv
xbD743+/yr51dV//OfzX9mv/96+d/9J/P07fu2Hsvv/t1dem/1s8Vn98HbK62v/O2T/BSP9+ksPX
4evZH44VQMPl7fi9W56+k5MOP4ZLv9fb3/zf/vBv33/8K++X5vs/fvtWjwgx8a+lPNZv//7R7R//
+O2HnPB//vzv//uHr7+W/N7jmH7lZZ79xvev/fCP3yzn70RdJmCoraaJTjr7XX3ffmIGfwfei4oc
OhOIQm0pW4WUrfjHb/bfkSUg2mBHAE/YCD2//Q2K7PYjzfj7VgQCHEEiR3sTsY/f/ufJ3vxrN/zr
8zAT//7z36i2vMGeZuh5mh8ixf9v18CNgPECipebi0tuI4GdLyuFyXlPLvLUosJf3XYExFqoL6NQ
sDJm7dWSdu9aPDKRn6wlWVdDRe+VU1sU8RdZi8+aIpENS1fpedgZbpbdDOYonUgshpdGGk66KpS5
oVKMetLVDTWsxeqDyFf1uy5rB0aZny8eNx5E23AIsuT9NAzTfDRbP/dDQxfl1wULoJnSh722D+Ss
Lb0FS+iDUmFhrFPyNkA6EmfIyFMV9rOWKaqGfYBohn0jkqYxjaiWQ7u8U0sq5H3q9HAaJre059BR
C4+K5mYJUnfMs3ednbod1tvmUkSTmqY8VL2JDuZcrHNKN3NoRaRPpV4CCzXK39WoeRgSTZU+Rqlp
aH5EGJT/qY+m/XvrZu3rYi4xNU3NBGzHlKXVEg39aLoIDEtEIPQa/ElMVXHmhutcF8qd66W4Eeoq
r45l3+gnwLF04hI3L77laFtiPoKyFAdMMoD3mZRufbFys/3QjDCDhZ/WXeyvSesd6xRwPZEFbudS
t5mPFtOS4D7PIGvfdNI3ss+jmRTfnCSX4iDXdu0/ZUqp4LOpa83nfJZFccAI0TQPi5jQUcZ+RR3n
oXQ+VdmwfvXmjHWCa+NiRrLMjCXSbTVzfzSyAYlA0ztRCDIdvLJak7AgBnroPKPEeabuCgNbkxaX
Bd9s6+DYkjE8KnAqGL+y6sWh0GaguaW9rA+eP5g2IIdyLk6WBeV4axQNqP0KY65Ct+8tFXqpn2gh
RRYuroCKP/3mfDVGaDPcipFWUcw5NMGENDO8wBUts3bB62GZnV4/lBWBQYjymQqORmVhrZIvvfhu
lJWmhV26VoiZGUYrI5VMbo4HFhbBYZA6nPS9Uv7rDpsiGapAC7rDbOSDeAVdu/in0VTGm1mMsryR
3Ad/+D2srHAKKpEdQYVP7zNKWU9qgN5vHayi7MzmSPtX9/vIHxMET0Kcltrk81KAmvwzRR3f0UJT
uet4i98BqyMU/lzUyC6RF0U1O7x4peHN9C31R+WFoz7b/Y1guQ2Rb0zLIxZClnuEy9Q5r7SB4yAS
SLf93kHVehXUJbgDfW0USA2jypwjNo/TEFWeDeBEZUt2Z5b+/Mfi4l4RtuPgmB9TL8uNm8BrhDxV
XMXOLXbYyw0e0sM/k0F478WaKdLLvpRvEXydVKi5cgi4hLS+uB88bNCPJN8YPOEwp4fdGGR5uDrz
a3/OCFzKoslPREWduin9dH2vVG974dKYwZ96kxYI6Lbr8srT/BaPHso17wYzU59p/nccXW0wLsfO
FOIjLXUvOQjTK+0IBMYR5nDdRYbIBy5FXTQPdZW37VOtrDoFN5q7zjGnQfLZcbApCvt2sj6Lys0/
tSXpdFRKgLsE/K5XhyD+3TfKNVl3Ttt5B4nQf3pAbrj4kCLsl7zOm7ylahJ08q6rM7+5WReWbyx9
DxNsqWXFEhmNIB8zhmH5s0FSa+4fIBEgrhf/UOtrqKar8kkXmHeEY0Mklfwf9s4kOW4k3fN36XUj
DfOwBWJiBEeRFEVtYJoScIwOuGM8xLvHO0ddrH+QyvpJrGrJ3qIXbdYbWRqVYgQQCPfP/+NQtXdB
hdR1l2GpDwgvh1bahXqob4rBzXIOIIolz2m65S7TlEnF6WBOHVLqxnFpeOk5iqdeWJj8asEI37jE
Kz64gBHGvhfuwrQZpnRTF8DTamdMqi5OqAH5PbUu+/Hj3HsVprkRHrOI8UZOn6OwILLC1/n8pWOd
/0DjVvDZbGrrnd/k5Japyqz20dyv6r71JLULiXL67NQaLR5DvxIAkYBLiFFQK03nUE/tEC+ZqmCX
qwLnFHyfHOKq89aTRVZOtPdSye2YSVXOGJBH398XBAd/1EHNVyKIcntNhqzC7mf7q5pilH/BsJ8X
BxGSrdw8I5Rj6DrsKlG6Jo1l6Ms6lJaVqNac3stIz2Fseio8E3RjkSvl9cQZAOso68eo+n9jaJLf
mkfdf/ummZr+HxiVtkad//Ok9I//qL4x+v3jP/v2H//587y0/bMf45Lh/0WhHQdvqDuTqpwNQPox
LhnBX8y9HPs3to2Jekv3+Oe85Nt/bdnRdNTBglPGslGP/5yXfIu/wonNzrkx2Nv49d8Yl96GvWAe
d0nxxAWHlXDTf705MgJq5ZY7NG4iAqEeVBFZV26fPaWhZmUfl/SKc5ba26RZl7E0MHSGhbgt0so+
i6JsDlY/7QjNyh8zs3RPq8hvwynQ16ahy4fZCv5wZHirG/z+brkvHIpoH8If+OaoOYUyLVpjq1VP
LfU+bSorSGTbh0/Saf0JFZb0M3D0K9uWE+ond+je5SN0f6wDgvS1EArA33LqQ5E74cnBdgRHUYEm
RLh5cvI+1iFixzS+lXOhb9E469uiC9JYLi7FQ7ZbrA85FZw7/MTeoyTVq0/cyABCKdIaoZdhp19V
Bp4Uh3P0TWPBeUf4Asya7RvlvWWnZiKqADy/of3xY1TWpPr89Pj9m/H3LS3CHSJhEPowxO4Cc/42
c01P1ep6dWcnWRvE0RCp67xsx+uRfB51yiczT3IpmPHacHKuBKScGas+n95JGbR1QlxTn6BrCfaV
uXA8b3xpP4iuoSXD8Lx6RzvynxJhtuPCz6DF9o5pT+bNotOB9H/LGwHiqlD5npX0TmY86iat0Dp4
9hddhXB7vfDys2nL9Fl4ZALEIfFcJ2zef7tpS5x8x1jeJ0XV3wTFkOFVyzoqYSbHXN6bnaPfp7Uk
gH5Iy0kRQKTyd6Mk0Wseh2FOerCHmLLPRSbY2lOPfzYXH9ei3OIZ08rY600NEXt6siBncif/Oqx+
ORID6IJvs9CHybDopYI9muXDOmm9Tw05dElgLOW8m4L8aevj+zA4VpGMfl6/I1RbfhpMLgNYuaBd
JZLDqZmzfE7mOjRec3voT4sVqq+KaDMS/aucN9/WPbkcqx/BmgTG/cSYcofHoWI61JZ4+P0DtC1U
//JxoI+Brt0IWy7w1+OT0dU97m4Du71DM30fkBlA6jq3xKlCcv7nrPfL/QQ4GhuNH+4bK4sOwTC4
74rJ4exhGD5jrJmMbj/ew9EG7h4M2HpC14L3qQqd7i4jcFElvqNzLw6nrLiJmIQmCgzTPt9Pllxu
hrQ9yZwOobiXgg/JdInWwkSekQEwXi9QNnnibQb2uDO0SLolr/Y5RcWfmsYY3sP/gl2XJV50GrWZ
YGnHy+PML4tHjeAkjOd06UFPihTn2Zi1JRe1LAos2liug66MLckxg5loaaljdHCrmIr0YGXXFyOr
1U0wtFit7MqWt3RAmjs9Tvm5naa5iMWswb7Wyu2u85r/IRl84dwL278zVDjvmqEZ8lNXPthDx5Er
WvODKRfGVJkGLz62QXXwWy9/7MO5r3aBMC6oflAeWJ68K+agePW7ar52a6d6ByoW/ikI4w0r8P2b
+N2zDkYPX/WWp6vslbZ1S9sJ2fNb/UlvXpeA1rcd+uTjihNrF3qV+kyWgvmH+La39uAfL80eSaAJ
qDuGml+fOk7SYcrMYyfKxhnkGXJ+LQATLr2HVjfkvObqoTt69OPwxcsT8kclGYNDfmOQxrWPJI/K
pMzmDw6H71jBf2EJLEnk41HitaFwXDmy+F/fljW77RxWi5VEk3D2uRuMx0IqzMkiYLos4NAd6fiM
vhh9G9BFHPFZ9Zy1aNbaXDmxDy56HPrU2ZGAYZ4NERCxW6bZ9WRWcx2j6/7CeEAIkPL+lDn5HT57
+9555+gEfSAXmPJf3/syuHVf5hEx3IZbXPtNscz71LKX5pSW1mOTAoslRdFHwBa0iCZF2d+VUv6d
1wU4aunlo4yDaUDbTCUcQuqqrs07t7S64uDPMtsXrS1uF7PrznXd2vkOMkCobcjv9r1lDftFrOrW
aVDOp7D0e4/7+FJ5AeeEaLL2U2ulfF2kKS+Eby1fbXOkpigHAb6o3rgr0ulu9XvSHUlfFU8w5QC6
Zhn1dzXf69fJslaA+0LON8NasdHTinRxCjd951XVfFs3gifXXGI6i310ppl1Meip5Xg/ReEFr59b
JEwI4qDCgmhpBu9711HLB1uH+WNFg8YHAAAqgoWdU9xr+Kvzzi1VmwS9N19V6+Jfm1o8E4ytPwVL
Fe2sRfm79Pu+MS55/sdewn/zvcTSwnJM3cs2/byhzIYC5JmYIitxJuAke7DcU9VsyQtNNe6VBhX2
VlUkM9vopSvW7gDKZMZltnZHQT39oarNT4u2igORBy6Nv67Y9ZWXA30t+g9c1nf67s1TB/3Jdg0t
Czr4FtRV2bg4Q26yfUDmvHSdE14MAzA+c7FAFcQS8DQ51Iy31n7I/Szpu+61GzktReFUHG0aDXje
XCehnzZPGqTtV3oYu8tqhXGjsuJAsIv73NEusVMB1bVqtfp3kt7CPQmv3ms5tsWtrv38SN5xfeqN
zviTouANW0dNPQIXJD/fU7rJ13/D1hnUsYd1N21xNKWNEtACryDP+sWedUQ3cRnsrbajXtrdORUI
ySz22Cp584NnxtngfzXZ1v70XX8rpfv+pgjKYCPdkkPJSf71uy7DOm1Mv7YSq3GLezdoxj3ZkUNi
BeMVoU3UBVH9G+vwg88BloH/PA80Sfx+cthe45dPHggf1dpWB7Apct7GGglR6JlmNzORcvriCdc/
jdFo4anP1j8sy2/LrrfLRY7pcApADrkdXH693FktW1FlxTk3m6v7sQ6i91wY83cQ8AwNqfGRDmcS
/3XjyXtlN+pjGzjZexyHWb9LZ1vFI7mAFzBrQXNLVFmfy3Y4Ie0Giewqd/TjdTF1vNbVeixax2/i
FjKkONasmTc2Hc5UPCuXyqslks2GAH5qyPOuQHdFdw6yiAAk1/kjI/2GSdyuGvxq8xtg+cfW8ObJ
4xAHydZ0ZjIx9RDYvdQJPRPN9ZSH6/OwuO5+yoLpXd9WIaatrNBAeu5dO7pBvVMZ7ROJRzFkDY3n
7ZqwWR47gBsE7ItlfM4moR6RTl0Qb7VPdd8oFVdyxGOyEI33qXPX8D18o3fA/9RqIm2w0CfeOMST
lYbWvph8N446McCxyQijipjunHqVX6feML5SliBes9YPP1RTGV4cww4+T9plqpbkM16XHc7m2GgH
/xIMXos2Py+vrFWjtq2bgOA0O3yt7bH6IGerAX9pnzmljdZR5qo9ulbBK5np3suVLX480v8f1vgf
qD9++nZvDNMvDNCV/lSJbz8DGt//wQ9Ewwr/2gALZFUQ2yz1WxLVD0TD/4u0WDIISFGJWPvJHfzf
iIYb/IXLlsGOUL4ttWI7uv8T0YBQQv+wHeiZVPALRe5/B9HYJsX/WoaoRPJxD4BpbLIvbwtV/3Vt
aDn8rhowJiYpZcI3aH7yGTgSVPfOabWLrTjdyv80vlpvlqSAdALSDbdSVOR0wChvg1lsty6Rx2sz
lqlW67OEBWquaDWXdCymRTTsxpHG2es2pd32tijCNrhbp9TCLOu6TXchKNPrz05qV/3BGcGx96kK
LFpdifrFNptO/V5yb79asDLpriizvkraPo/aQ1FhIXsNq9Z0TjLqO3k2lajbnecgqt0HHaID+kNS
5wJlvLk2pC1fsmxYvlLru1kllSl2GRJU5M6BGj+QV5GPCEXFaid2lE/9fbGY8tEvihJTyyRX/2xF
PhiqpzD9MQ1F7gfPGNbsiGUmX3hr8wTgwTZBHpuidWNOGkgaO+5KfywSkr0NJ4+jpZwYWMpFEIqx
9iK4MGn5nHl0UKFXsPvena4oR5jrdwoKzd5hfoiOtTUMD0VuWXd2loUQV7hvX7ex1OiAindQGdMN
jUHNIe991nBsmcGHuqmVS0Oectv7dALjwD/fzsajcpzF2evJGaprc01Nm9CyYi6OVm6VzJeN/zKb
RrrHMOSDNctavtKA3t+ZTTh9HpTLqOt5ZZhuvi8utJ02qtoKFrv+bLaqnvZuRw9pXDk5zrvQQPzO
RFPb1sksDX7eO3m0G4xaoh/oQPXZb7IpS1LbeRzTMkDb1FQOfah+pveZdPV+RU4L9GKUUTfci2UZ
aQSsQ14z9evu1aTCKPG7ZWmIYXPcMs7mYD0XQre3pVKGew7bWjwFbmuJQ5GpqdnTflF8MWtNIdcs
Ok/sS6MiFW12tOyTbqW+XLLyY3Q9rqPN8TlZw9VJ73pS0KevodPPlnPm4FI0K0P2asrzQilge0Ae
x3F16ESh7muzlXAYBf9ZGi6f/eh2rjpoUdnsOmMg2vaOl144UPRp2pR7uNW0vy+V5ZT3nTPo8pgu
9YwxBhthXhyJjuX5Ig3ZVA9z1xuZjNulbYZpNxFSMt2b3dAUz7W08+ra47HnKfTL7f+OW1MNjhn/
84fhSp/jaeZMU+5yM+I3p+scBCWN9aEPlUpyaLiusTVRjrHuRNRkw5VXpoH/0c2MbNktWe0r1DR+
brz0Xc5dW/ORp5lcV/k6itF39gYEX0/03sBVNwTjFUkmZfjQyEaQHzyqTr0u3uw2u9QX7Y5vSuvt
pjDQ835Ysggr18jZDd9tr81jG8xW+TxWPV8VU5Kwk7hDWxXvsYz2JZwNXRFPyBJqte9rwbqhqa10
sMZGQuyInlFPwu0McdURzbPsusUJgy/gqgXdAPOgzGMTdM03rQzxd9Vb0TvCpaQHSwTpWAwtPlvP
ss5lafUHkgPD95yxSsogPeU+ZZ0IbtvBMm+6pTptgpvOFDRWEo9CF2Cxs0eCPQorOAoVIMS39cch
WPqjhbxxzbxnZynHk5fxUelmhMKsCIIeh+A+ytrqvvNMCofrUJixT9L+xSmt9D3lG0O/L20O0Q++
3Tw1Tv1316YTER9i9kgU0tbVsJIzFjdi4O4L5zZnMSa6OXKnR+IXML8Ku/1q16kFQ2r6D7RnnspZ
9AfSRl9GDL9x0+QuYYfWexm232o+55ug092O8rETiZ3quHQyvQqa4XOj67stFHJv6ynfmanxaBTR
Rq4Hyy7aPpho6WINoXdmRqQ5c36ehD5KHFrEEIk8CQWegFGlmsdh3BACurOEhQrHErE/tLdB07Cw
wibQRTFk4jYq8vdh7eyFS4xSldl6H7QhPHQh5AeLYgt4vPeNu1xQWkDDW9l5WMOjb+bdGZH5DsjO
vVqi7lD16TVdmGHsuuwFKIMuWavIvQKNjIc0Egezm8sY4PTi6IpFbCjesYNR8YjjJc5ckl4ly2hB
9R1LlfeyBsuTUwF367oxTwxgUHT22l+5pnOV6UrFol2v03T8SEVtS+6DB9/auRo4nIHPKqcwiSKQ
k2xwjoNg6I7CndMOu8x2viIhvTI4uDTCdmKp6uU1LZGaJGnOpwSObcaj2RykZVyTI/rkRAVp9fUK
Q7lAvM49ya3bMc3dLaLIS5LYcpScoxM+dCYlOLGjuxuUEeesbKLbIfUeTDlOSV7zMBFa+jKOwYNZ
5HSLK3GtKaIfw0bFUZnd2iJl4Z5x4WZucczkUuyd0l6uaOO894y83ll4r2F9nOwcGaXXsU2yURll
I64MGX1G0DhPsatF0aB38qkmM1kft1TO6QE8j3wB1p69N1UPVr8a9BBrc4uvVBr4M1yaT5NeWZoM
lNfGTs5jtRcrlUVx0aHgklipjqPVeKcJkvd5MXGm8VazkFvdT0LErp99iBb4/g2aGdBFDkLCJg8l
QTKzfGqQYX2KCGb4CLgm/cQPekT51iKvWTmWu15RttNWXvghQGJ5dldc6Hmqek54+bLuhroo9Z4U
vHiYsX+QSlOegFwRIPQFNPp+6OzwScmBDIG8mHLo4NU19mqK2n3KfnGTZ2XF2pit2Q7Vpnqdc22d
eujij9K3OzrmK/FQMj2yTZTjCAS1+HeDFX0yURfuw8xwnbgTbQUBbXHS+OyVYOPXkeafxeGQwcnX
DAtmHISjPEp/O7jowU+y1cjvOiub/+bwYu+itiWRu10M8eKFktZrxC/UxfRtme0Gy1OAKmlni72b
ksewI8acSHHbrBZgKka6F7Oo9G0tsmlIGjs3qdI0S/Mhq/WMj9VsuGh7So1dVijjtl5zn5FL9sFx
GBsHIJqc1tqw1DHFLfA5MsfytJqTeQ7LMkiiIHP2vaKttsryokr8uV7YFotZxpQBdyy9fseEEXkP
gfRUQzf4Sv+CopruhqBJkVT5SE9eWyp58Pqye+xAUE42P52TMG2tK1PM9k4SrsiuTy/YF1rUUT8o
kLBOWk7Fkoj0Mmkw0nRxU4FhZ23hflCDPxKIN2j7kI1GRHFeJ8z3wRQdu8gD3as7fUrdvr4yaxNw
vDdYc1riuRMvm9wb8jSCMwRU+xjOwYuoehOX4UiktDmqUznI5lagWeQM7x8V6+IREUNpI48wrCeY
f3vPFtskKL8lqv95IgrYch5E5YqTywJ60p1dXJGJWh1SBneWQ+LmJdvhJSAr5NgMTsSwU41XW9xH
7IjSfxiZtR+GfphiegL9i/a8v2dzJhkCxg5rdziSS1JxOt4XdYCPJGoz6wa23jz7alhvc3QzJCKh
mDb3WVrXX9AnqXpfIGC+CqOxuV3n6DC0fXoMShy0uLBQbzAH6jJ4p42eCSsjJ+5okau6o6vH+EwB
TP7B7FXPgSWS1RWdalF6CkZaumZJ8lhk1FWy9n57IcHLTGY55d/YU6H2Q62nYzDN/XnJOVTQ+hCB
HE5uXC/e9MDSMwiO2MI75pAPzL15P5xWa6yOo7EOYSKV6HfaAfjFYTufU9poDsQc6GftOAb9h4VB
0rgyiwsyWg28MzmvEQed9pvbpr6ZgNVGw4VSK31XqggVwubQOcja31g115BjvASpfgzHLrxB+m4x
zlTjO06UZk4ScDAdzXTkkBaSpEtsx8BivSniG1BBNT9NaFVpHR7C/G+/Nnmki3qxP2aEMySq97My
MZcIUtDt5XQYjMoSiN7M6CgbdESxP4chciuyijtnXD7LyZYFFuN8xM/v2/OdT5aRcy6zUPQnX3sV
9b4FLCqt7N5DhTjFi+cyavtjP/bBOYdFftp030le1eo8kIB+buqKmI02LPZVUHyRnbYICdAwVl5L
CmHCS3UPxrxM58JrUiIDCJa0hQZAIvvUiKtssg4r/hKylEcW9dborDa2xVIsEJhj5u5Hxp3sjpDt
KosniVBqKTimxx7d8LHjdrUA+0LmnPJknpAmf1Jju7wTPpTUAR+m8naMYjpxtaxuprQxrjQr9fWQ
08swjOJ96ufiwqpuXcJ69W5HgQWgZ9U80lxtH0bysW7g0+07b2qCvR0KgxkgE8/ehG0A9RuOgsXO
b0aO2DtFgveXcFjlCzUq6hoya3wgYa48Nm34XDiUGpkLAjoY5ea5nzt1WCU4qTYzip3dpsXjYdN5
wRokd2UzdFVcmz4S5tCebkpNfH++RGaLC1cw6K88zUMwsTh187t1nP2j15gMGqLt8n6XV6kaLh4H
yn2+dOMO9Sl9noIt/zjb3XhlNqODXCFPjcOGdpzDxtcl+nTfOHX11B6cvpnhnHl5XlQwIcpItiJx
oADf+yp0E3BX51RkfGuxJdhs4qvaTpUEw6QVF1xqK7tPZ3DvLQTmpuqa4H2WLuvfBQrnPtamud7V
Zn/HAVJFSce73UfV6KLJrKwxLjtAzFkbQ3TBd6wRnenWvIRhU7DhhC6fFuR2L/r1ne4Lb6cbJvsj
TZblPaKuMUJBTQVHYmrJApZh7HBiQNX8vLU/QX+jt0eVWmi0gJX4StPJssd2Kw9LLtz+MNVGrg9N
B4WVQMdvDyTHzMsUTBDskqPltaGb4GpRdRp3PsWoVC3pO5dMjs/+MniPFBKsZ5Kv/ZK+eJWiFiVy
YW8uhW3HGQcMEed9OG48klnuZtvJXhwatl+JndJx07vOO8sZur23ZOkV2hVxbqSJVahXVf00TMqK
iKWd3SVZyzb622MpesLE9Q1dLbvumDEE57YanYRPPiInBwjhZcnCXsR2IZ0vvamDnaPZ4BgDKs6f
cz5zPtWlvOSrXV6RC4Q7us+7Oi7pI913lK8nhijEFGdKt1tXTJ6Uwqp3tqZFzu0HZ2d4g3phc6uv
1NQ7t8M6641/aJfY5Jmxk3lqqkdaF8ubyqnEU+0v5a27kE00Sr1y98NLwMeCv7wvsW8ss7XH8jAo
DkA9gwId68XXSlWKxO9BOF+WwSk/wdshbcmW4DPC8vksqbc4Fk3TXpl9tMkeo55oK1WWYmEvzqYH
3dPIheAlqOerYbS8xzWY7PEkbd28aHwZfdKyjl1PpYnkn9O04BDIMHUpl86sDiuCR3NH1nF5tLu8
E8miS/FQ2JyJ9mlp+x8rK6uGBMymznf2KmFrsLno6kTh7kpsoVagvjKcuusS83GQhMs6O1fUaTWf
qmbpPplGvT7P5oDQaG7Rn/I1Yi7l7pGefYOlaMmSsSxrWsXLhdrpIsxfcl8y/LCHmtB4TJx/M5wR
fdcGOXpHQxjixqbGddihY+/vZqe2XkGnyFvS3pRdAuGkSCGDJ/Zvk51jUu1X+E4UMhSDdB5P1qI+
lURl0flKJzrniQ3f8qqR/64xgH9hXxjzq4mGzAcMZCNttZhenkWJmSu2cwf+qgNyOa15t/aJFnI8
G+HaQb+Y05PQRrAXtdczP9Km/jLIsDoXlQWF06de9knLFmDBM1KLk1I6GmAN8ySd6mogyehlxOTj
0Yxhga4ZmsiUHT03c7ano0NpVCHYi3fomfmzY1EHpsgJqkt0bYmPs1uxwfRDCxJBJjBYVFjn9pzY
WITkmXZILZN2yvsv/GuGfm9k1LDKSr7q3EgvdK2nE0eHopTlnrMbvwT5PK9P2Bc1nJUMYEXSRVV7
V9XuM6LDNWFn4n/jO+nw8EbjynfIqQsowe8/h8jZLnTDTmxRO1dhmJ2zrMmWOCp8u7qiiMfcVNYT
kmIAHaoeTJnU4A7rqVL2XIoEaFC2d3VWcDNsq1jhfWlYXetLFY1TYKPdmoCdnIDCgUNQt6URt3Od
qXt/jYBnlmiWr41Lk9NOEgUyJ1OY8qdV1Mg9wKzN9pnQe2WHHH+d6rm3Fj7+XssQu00+sAsZRbXw
Buepc8obhdCu+wxrAQRTpyCs/4RywK+4SejHgYKGuhfVNZSlgIZBXNbiSnem4mROhjknPnIxBEok
e77ilOQX2F7B7fuB7TiSefliGDlCEeQOfAa+zLg4H6k4oGo7deVeeZnlHxdv7YC8pj7iRg1lzyVp
5fD7NZ8TyCt5M+2dgXvajgHarPrS9V2tXqsAj3+cyXQl2w7bw/zAcpkVR0W+AIpst+ezyjmulzf1
MuNqSyj8Hspbi6Wnvh5pUn5h8Ff6fePPaf9sKVTYh6kN2m1Dy1J9HHAnEgAZSn5bDXfrH/up9arb
6PulIqIc/CtgQKNLmlovCVu6am6LXrGijLyH+RLOeRuBaznAdrBkqZtMxpYdISCUEVFVuKhi2x5g
WPGYZtDfWBB75dbXCAB03Pez+17Moc0plabyGlccRUxr/YS+aPLj/2litQBuc6nX1pgJ6e5Z0pXN
rlDyzp0aq70KW+W9/sSs3P+gJn52rPxK61Hqt5V10o/FF31r/HqbdlNQpBdhsuSptRFHNYiyLfCU
0cdBaQa4oxxrwNn8+9f8bjr/iSXhtXDj2DY8PYOgbb4laxmmcecwPGEzwB0BejeaScrT8A1NwbBD
7umd3UUhLQ5HoyHfj7ow47AAtcR6KruHaqoLmcBHojC3G8KZZ7M+LE7nfewmZM87j1apHEWXZLNf
tNM0HFx0+Oz6xvgYdFZOnVBnnXVrWD2VfUX/p7rbXxUT3FO+mXCl5EVBhjtwQb+SQKthS4vtY0GK
Zgie7ba/ynKaF5Tjzff95E43DuaapGiz7un3d/ZfPk3ko6jnNw+USTyIt/39T77hjq/aKJpljcfC
ZrAsK/8K1Dj/lnuSA0QEA/WnHtY3OdnbxTK0hrRYbIQcAvY35H/fCDWMNTBSX1fp7eqOhKt5RnSe
i9WTcZdG4XVddsEdwTLy3ITobMDvsdeYA4lhB0O3kxXnuWMPf3jIfhUEbO8LORfJazxpqJDstybz
puvtsmNDR0xpz/dEmM73RU4pI8MM7PQfhK+/yjJ+vBgOM/BN4nz4Nr35xKMl9dtWbakZEZnM6O2l
MyTRnLlXv/98314UAlV4NnSq25OFxW1Ts/70+S7jlhfqYJmITAXaboIVVXtiScchAcpgb/j9y719
kHk5VD/EOcCQwgNEb3RxzWIJ/CgsYvL7xkNEJ9zDgu+L5S8tWfQrheIottkYQJZXZqzd798AVnSu
6OelAq6TxL6t8hJK1f/x9z9dsZhsMZfwQiRp6254yVW1Uv7tutqHgTSyO2YOF7mJyiRsAclRrymS
LAOMh9oOTma9CThoZiAmGlLxFkFmmyITC0KJvrZErk3kAGVbqXbcNnHndARk06wfSYcmgTPGaq8n
Mr9wAbU4QVsAYPoY48VsbfMkM2nkO2/QrP0/aBnC3NhoIRK2GdR1oJhssGnEeUy3BdUDs/oYZosr
Lg2DrH0LE+FL6sz9ZTn1lTb1fTXNfIiRmi1kBmXLhgpzAztIXx6brh5NfnHYmNx5NaRNfZhNsW29
U8qf7Wi05b5sU+/SBU7wkEULP6V9j0aofnKQDLqseNZxMr1tJy5ypgF7rHnzuCjxGaKI5VeFTvYp
k7NMD3iSwnPdK4BgVwfDdRGWGIYIk+F2rZVgBkihGc6D9tP0paFamsmEYNj3a6/XB0TIms3UdnkL
XpXCStng79U1Thk29CoYGUKwRs7rKfeWZfjmVS5TdBvlg/E4F6TukR0yst2rwcMaydepsHZkqROY
2johv8dB8NPsiVJs0NlFjFTJ0udMUSWxU+oATiOOxlxwL1PYnPWUqszQV7qe2aBrXLnwed/nEa8r
I3HecltnqmE0UKpq5tk8aWsy6wv5X7Ufa9EBXw/IhLv9+P03DMLlRQYImmLXqqkL4jkjqIvMH+v7
TQi46AAavOehaXmzKzN+kUz1mKt7PUfyVa2FhryRcwrSjBRKoKR8sZ2ep6bA8X1ejKm7TbVuiDqX
JQaA1Ag/peV8o4oGbmFTU95avssBslL4Bc4/pjRSdIj20wjEY6Mb650Lsvm31Zb2w5KVlkvHWeB6
uxQLYXXm2NT8adt7o31Ak8ZSwQgVsex6WPIRZvy8OEV+WUrHauxYKLJXaUAOgweukXUqdFOqrqjF
ui3CgY/g94vE28XX8gP6gFHvE+7DOPF2mrAnzodpOMF3VxHre2YALe9aTrd/8H9si+svSxGml22z
i4i/o9x9s9L8fH3gqu6oi7aPcYkH79G21t8K0+m7U15EXh3bTcDBtVoRN1/S1Wo/aL4Uf//+Uv/l
FuPW2fR/UDgI7uy3MfxrtNhGU/sQN1M437cI0VBKt8EDPmREEY63fK2zhXvw+1d9O1VsGmQ8HfyJ
33nrUfj1wuHgcoTbIECNGxYXx+J8w6q10d3kn72OmRj/ey3XqHQ2EzWhSSj6PAQt320CP636E9/d
uS6hgddcRHfzQl77LpudbxG+Xmf/+6t7+/jgcGKPsUITtQ41Nm9npgbRCla1oouziKNIzKm+NB5a
Ldfm8+9f6N99eMTrYKuikBZN9xsFXT5kjdu7AXmba1t+9rwU852bV/wgGlvkzujuv/4QdPz+dfnm
v3ly/xdz57UkOa6k6SfiGBUobiPIEJlZqkWJvqFVdVdRa82n3w/ZZ2YzmJyg5V6t2bE+ba0QAAGH
w/0XuqrDxbHheBnkpqax+oBceoXVBhqEBrXLPqhq2z7MptqUh3TO0CXTzdL6J7bT6Ree4to/QumG
7KgnTvsdE5S48xVnrv/Ry6TRfbAq4jGlgzh7VeBmn2x0Gv6sCjt/cieqm3gbD8lnl2b09zzW1c4r
A7xOkZIGYXKg7E0hM46rETz6MIABcyRkJ3anB0yKROnpozt/N8TQgqVM8Ih9IjrTYqqtEsBeoNTn
BVz0FWxG4XyE3sV1NcdNGH/FFjvvumNk1lBLDpZi58YZp0Auqp7EQDlWNNIAcIPUDK4dNbH+p6t3
hKE2cJbqYSwXE8MgqxiUC4AbonZkJl0PjVaJS1rVsn7gNhV/vXguLikG74p3CLIvzkdzmPkvhFkV
F+/VDk3U1A412rjQcdT8obeCxPHR569AD6F+wZtXb3P+m0VU6lyc7vIxbI0FWIljAlaB+URGRX/x
XQ1rzDnFi0kgQ/tW+dCCD/h9ei4ERWgWHjJ6tv8kXSErbLGrfmhF3jERYDrUnGeSBBd93LNIoYIc
jQJcj1YMv7LMgDkEhyjk4p8dZFwBMSNH04qEirVIUSevmqo3L2VVzFQ4FRF8QSWxwCo4793LtITG
17aKx8/CIbPwHCzeqgelNMRj0YRmKJU9nNgvXKc9N4mMTDCYzAvtarj56MVyBc4QXNFfmUbkB9t0
AZyGw/jjv3eCoDrYENcCJX36tyiUmHHRfquiUX4qTLS7K6665GP//vN0gpzwUY2F7TzFXeOYuLtb
6VfsOgwPf4apunTz4lpemrXKN4X+zB9I4+Lko5hqsPwFLCZ9hLJa5lRAlZqqOWnuWcyuOI2zO3an
zJ2C/KgufR+8SwoK0Kcm7/BKBgWS5+/isZ2HYzZZqIAIAD7KEdghm/lf+MvSzPzkoujC6oxaNhXr
bObqpPxdgYyHHDzkdODkx0V8yFiOldWU7mM5T9P5+eS/CUH6R5nzvzXX9UZY5H8VHJED/Y/+yP8f
4iHy8vnfGbGnuIBm9c/Pl9hR+W/8RztE+y8snWxVOqEAEwTE8d/QUV39L1RgeTojUMxFh9za/0BH
bRXoqHzlmly3/NuSw/of6Khw/wsAKhcxqHOYQ3QA3gIdXb3tVLS+SMulUiBAdki2q7e7YVBpcwsR
+dYkEUQic0bgM2H0p1sa3fXFqmxUfVavKsbCxEfwguRZxTqs8wjOe5Z2EFJ93rTmj77PWwuKjWV6
Y67RpBNKgRrCYi/xQRRZuoNX3RzcQn+DZSZnW7soqGbYJUWoRX5tUh4pFDSpGrc2PHMISqrYDN1B
x3qwxmSXqSBT0Bcp3L/zpihAwuiQSInVRWi0A5yM0oj8yojnY4I4lz83swLMvhrfU+K2B/q0ZvEI
YD06E/Ug7qW2ftXLFE3XfARVdf87aLd8R3Qv5YegGkY+yXLwy25TKypQagrqJvKTIhieMrOMHpZE
dBe25HIKUJ/9hY5WA6OXLpZXxml60gGXfIJ1pe2Yca1IcM8/hU61kAQOth/Z/O1PWQKtyZeypBOK
1QYxDy2PYxzV7hUgV58devBFH5ExcKKTYtblNzfrl1+dgSnTAcVVlxePOjdPFv0FKqRu6hR7SyV5
Rqtvh8UV2jqkMvLErXhIE8lpO6NR69fOGP9mqqjaLPkyH63GEX5TRO2ZakTzaGRNcWoBHXo16LId
G+St74XxB28Ak+qeDBa3i+RQ/I6CgB57ZDbThzquINosyIrGWEZe7ay2vVmErgWOpUmf0iilPYz/
xPDdtjLHu793XscLm6eWILOjxMjTTT5XXuTIsO56F1JS6hdtov/TZGZ6mhK7O3chMI/7Q60eAHKX
vhxqLcldoUUYAtNNfV2tce6YURx5qJUg+Evk8/yxhwd/uj/gKmGVA8rVJVTjJQX/UYaQF3OLNZfO
TNUCb4ug9LRooz0CVDd2oqA87asdxUGhbmdLwhAvm9tREHvWFbVT2VFjFXhdCuZ5WQQFhcyGT+KI
73ZKZnh/Zs/Sja8HpeiO6AE7ea1ACX5FiadwSnwrz3KKCOn8MWkJhnmmdH+ZVK1OopqKEwfARRKX
nPA4hhwm2qL2Ryj7OhonCXUrvXfFn8sgpX3u/8DX24oAwOsEbQcwPa9q88SpDCZNmflt2ennoq4c
TNbi8WzU5hvflXxlbNsQfaC4yP/hlXK7/iWBbmxKU35lAdOxoswS8MMA92aDt9h2+CZVTRnhGM82
5SMIygR1r9vxsJBYWhzfEp9UN5LgAnFG02W6WpXq+m9fRSHQhaYPIBdytbXoeRFFqf34zuDaPogg
TGCSKEPpeLJ3Ct0rTdN/pyWfdrIewAN9rc2fmjh+g7XldKbuJPD7UeaHchgnCv7URY7JWCFGAwzR
eK/Bdn3qU7N6Rzks8oI2cH/V8Bq+gI5wP9YxojO0NSu/VLrJ8s28N3bUiF+fOA4c6mjUiYBiE7xu
vwANfyT5AtwJg0orT2Nn2QcNiZkT4c3wVKtTT6BIxp0F2h6UBcLNQeXTrwLlkgK5Los59eMWRv4B
3VbnEy14B4DEUvyqZjt6nwIu+/H2HUDR5L9HXRta1Y6+aKraIyztduZj7Ayf0PqwLsqCKs79kV4H
SxYVlRd2GerVqCPeLqoDlgPhROaHS7nJJeia7xIYczu0x43AdTvMahlHUYHJchpKzEGdPUS1QsXE
COOLFmKO6BhJ34E4KHuasr3ypRKBWBAkmPL+YKNe8qDSAAN+VgReOfbVE1Jxe/Isry8pGcxREefE
OQIy6u0yQOlw5iGiBD6Q3F4MsMd+1TnW7z08pS8jmhGX+8u+kTAxIJbD9DCdZ7W/2wFLteqspdBS
fxG1/aOj8vJzHqS+yjChLHscwR9+xfiw+FiMwvnkdGY/XfE5M+cDeuNLRcc1UL+PSGvAM5AV5Z2b
Zms9KMUCT5KhgXzl9ueNoctWi4bcp0Mx/j7jlYi8Vlkrnwm2vH1xNH/zderIsqgFGU1KOKzz+n4E
tjnaE7DTEADDET9I/Rzrdvqls/mzLkG6CvWSwv10/zvIfXd7oWIUqqK1aGpM81VPLIWRNc45rqAp
mw620xz49aSXJ7Vxyg9Ci53DoiNnqBmoHpaANXe2wcZ9yfC8JZ7DmrlOIvR6BrpA783XnSLyINIj
fVtVKZqh855CxtZQOnVR6pX4mnGz3H5RUZIXZ2js+Oh0Qz4vh/Yxoed2yCvMmHaCykbQxN+Omjoq
liYyTzLovMjA7J6OZo8ruQ8rCgxioTknqkkC0Rhdw0k6mM59P4qdSL0xQcHLlzYEDEpu4tWgg9Gi
0FvFoQ8oOPqtDdCbi8dlfuxTtTnd3zVy9692DWxR1hK6KIDKNVEzdQCqjBD5wP8nxhXUxQhkUu/B
DkTS1sqJPNRU8usSpb/ePjDdkee8R5KdV2GU7TqicmsoiKqF09dMi9qvRaRHZ4MkiK5ej2e246R/
yux37wm1EREcmnu2MGQiZKqr5cW5tzHLGPUMxXSjD1kd/lraGB/tOSwo0eIxf3+mW8MxGkUNogGp
/Cog88zmjRJoUA4yN3oXarP9JV2W6nMdFdlvWhDoOyu7OR6S6YjL88Lnrr/dsrWlIDytjJKb0rVP
BZfVoUVsww8H4MGwDXfegq93kHTIBn3LYPJ7yp/z4oQktgiHqB8iauJlJl+/3UOXgj1bMrU/KxFc
wkj9HV/0emdZn8m8t1uXgbEClxAa/DjVVR8hxoFxwsY68lst0QfPyvL+QzpV1nSWxoOfSmMqCh/s
gYPAEZb3JeJBSEI9whmcrjb9q/nYChVDb3UKqXJHavMPJtlN6Y1G4n62E8NFoXep5gOM4zHmJdvN
oINqYM0g0IX6cR7pTx9NLSsUL0ZX5i8NWTRHamE5vla54Z6h9kbi8dx/MgixUKqR/Lld6MbshV4s
iC6jSJ1BkJwqoIZmhUzklHjoSwTHYekGv1DVzBvmxOCvofmhlGZ20rNag/+Uz4+Rolm+oit7PpMb
FQFq5OxxnLfoLsBIv/11SGUCzHVRIq2WSD92YtF/wz5Fhb2jiYuqRdZB0/HU6TLA+vo49ue5n5Rj
kSKodf+4vQ6eeDaZgmKSFPWjIXr7Q3JDm7EBFaFvaaN9DJHKPXblEl7zoTJ37rytTwIqRD6ZJWWe
msztWOA04Tui6uZTBlfagzYbzcNgwDaP01hoB9oryZ8Cf0P3UNcQesAMGt1hnEbHs6zFebDqrj5m
S457sS1sSMH7UnSv7y8KvFRTMX1CruNVs21YKux/ujDys4TPUtbY7AxR3DyBFaTzDiYKFd1mLxfY
HFSuCtk4kBVjdTJDtKJUcwxCv584m5TMsD6B3B6nh2Yp0q/oulNWRS9k58vLuL0KCBRx/++wq7hu
Keo4KRGuCioIzysqZw0luWI+3d9fW5OjhUduBwoHb9PVxRWaKDdXLWEnLg3rKpYUy550HHwniMSx
SQrhg5yodtKQldWLfNxir4LsEGrtvHBwFbjdafoSLZmGvy16wll5zApYNkbYZ56FE+5vLjCSE53/
4JKiPOOlJT7LVDTsve0uv9t6gYk7lIlsWgTwLW5/hFsFPFzkjygBCX8wzSm82GHWvEeFt/vEpx2+
2A0qbIJIg8xjmF9hKpYg2QvlAcyC/k6IGQbn/c/xOu3FVQi8HXJHukC2YnUENYsXJgQmPrphVn47
NViJuvZ4AmBqH6qk6p66JM/PXTw6fk9Z1rs//DOaY70mJo1zYh6XILXr2zXptQnWXcD4rQWFZuCB
fcrRm35y0XM8AoGcaGiNk3oMtSz50YKWfYePpN14SxCZFBgqY+c63gp/KKaRZyAhTU1vvR5uVw91
g4YfMjrzRRv68QT79LMTij2Vy82VZ1c+Vyal9c/tzHnh5casThwE/Eouc2Oa3wYqaefKnVu0PpU0
ANw4Ghet0KL3wTDp3+4v/UbiQZdIWr+5TBh4xO34mhEjeZqReGS4PB/mOvgJxLX/Y2rG/oKGdHJF
Iwi4UdOE3+8PvBVngOvSO8HBBbki+QleZDyQRkFELSxxplbjGY549mgHVMDvjyKXb72x6MUBYZVd
OvCUt6NYpcR1am3kQ8JU/VgtYFy1qJm7pR3+ASMq3ylsbMU1tFNIiMGvatzlt+MpC6z3IWe8Jdbn
B7E0qnEoghpV5gpv3T/JbbKTmiPyuXOAt8a1WEXDwqCL8vNqNacUsgAs7xjFrjk+D6gSRcqswgOM
fxlKrF1qy/h1f2W3Ng63BGBOyoWMu4rgkWIH6H+3sd+YyK642FWRo8426jB0g77gNoApWp65H1sM
bfYOzdbxtGTCTE1UWj+ursYY2nZqu2nso0wDMTynS49cf3RBc87ciQRbG+jlUKvrsCgQNxz6PAa3
kkPXtBpxHAwoW0Axu1Or2dbOht38kDxlwCyRcdjq+kM6fEQQ5bEfZOTBzeI42MrpxrGf6g5/HzUA
cgg5/v633FpPhqI3QurJFlqFX7Nt2zHQmeRihnQyGyU+hvhdnXijjzsbdevYE1aJqTBK4V6v1lMy
ilzSJhqDlNhOekhncgbF6d+f0Eo7+N+b3sYlirSN4EYd4PYcpl1adyZL6GPG2jzgARWc6FzTQFPi
urpAhHsa1KT5hmZsBWG31E5uXXW/OiiYZx2uwIUkcPSMoTJQk9HoT+lB7JkGYjhIBVY7IXjrk9MH
pFMPVo069mo3Q9pIUxTCEn9x1Pio1KiuV42AJK/GzhFC0HI2c8v4fWeFZAa/ioxAA2BR4uRIcWb9
wJ0nGxO4pol9VNSKJ4gmX4wuXj7PgbIclZkdrsFWvTQakhPO0l3haY07TeKNedOqllhsDFUgJK2u
HqXtIEgW9M/1GNqLqU5Y5kxNfHENxcQyzsYjaymnncXeemJRpEHQkdavDq5U/qoX906LQE0YNbw2
qsFpzhFSUqU32JF9pPza0Z0a0tOimfk71P+H94pWjPNhQQToFNOqfZsR8vMu5beAhKSqSixbv3x6
U4diCNoJcepQPZnE7g827DIPQadhp10lN/z6c0utMgphUlhxXdcPw0x3MzwrfA2OlPmQYwXxzcjR
WfRreiznAk7Jz8SwpTWFiyTIWDTN9f6O2/rclAD5cKR4CJOuI5tZhd3UY9hC68kEtF4a19Hq42sW
ar9qCGKHAebB6f6YG9GbqhjTJuGWFKHVx9YmnseIptCt0eB6Gkk4XJW4d662amUXrBuiz/fH27gU
AfUCyqXlLHv666M8mUFVCASgYvALfojxDxYMmnKMvPbvvjKnp3RRi50bYyN4c1dwgCiLSSjvao6u
kPhWrNF8LuMZwYBRnLGYgmw1ifTT/em9Wk4eLJhcCTrcwtZ5Rt2eHQQ0yoVXfOoniol5w6S2Z7Uk
Whamoniw4uudqb0+rGxVLiYwu9RvDYa8HVBTM6yWUW1Atqhvr9QiBLrkLiYUlYr0R5xq87WDs+OH
FvKcaV+UfwCfzv06z7Od87MxdUmVAd5LW4iG4ypYtSOSW2pHlapUMVE01bbw6+yE/K9TNvnp/jK/
uiPlrHUB10i2g3RndVKSmqgVqoyFGCQcEs3KZ+uI2B5qc/cH2pwU+KXngQDay7//IhbiREKhR+0U
pO4Uh+JcAFa2EAONcxj30Wylx/vjvb6WeeGwVdmkLogMyo23A5aq1vWo+QSe2TfVWcCe9Jqxid+B
jIt+1i0d3ERPzEfESqZv4Ma6D2Y0md+gKItT2A76yS7c6QBwM7zUtVN8Q4KgeUrhRfwchqbf2eyv
zrL8rSRESF/RCYIzdPtbXfRYXTxNFHTxpuJBR+vvxzKo/TctDUNglqJpvpUzgGenyfeUeV8daTm0
gfGBjNY8klbbHt3HAUl+GhYqFjTXIan1P1oFNGnjJnv34cZeA21IRqbDRKC/t9oC0+Km1mhip1hi
wYWcQjIdqbLHn+9/+K1R6GY99/KwhRerBHMJxhLETaJ4TqCXVx4L/WNfVXu9+Y1RaDLRgEEZjAPk
yjvwxXZOtAC3oG4OvCk3jccar4eDPoi9As7WKM9Vq2erXu7v21FiFwSNY48BvoudcylqJTk5Q9Hs
vDs2tgBPK97HOKrQhF6LcCq90lPD6mTPKs5hfHbGaRBOhsdY/x/HG+C22z5zr4ayqOpIIggKtSAa
nNWErMpGjk24wgvnqfEn04i/pJjXUobLw7/v74NXZ8qixsR5UqmiGrTMVkONZqW2iMMwFHoOD41m
Bn6DPjsJuWYdWwQUPsyB+APtMt27P/DGHAW4fzjfz8gWc3VzNV2fdgmwSA/V3vhDVgShZ1a94ydI
yO3kORtDWSRYgte/dABYw82qUA3xiEXbSKgTgJkOOgaNwNl+7N0knf3789pYUPp7NP6A7jm436wi
xWBZdQjD0PWcCf/EYw1S/7FBb5WHTtva33tUDr4IqZzSm1mY7YTzrZlSNsJfQQVp8worghJrUeUa
YqpN5/wVBxQt8zCfOePgU94+TRzgKOxxCcMrl7/kxcleEGscCVCAQSfd6g9tN8FzcLvoNxO5Vgeh
jsh8MHO3+BIGVfLt/thbs8R2ABAIxUAeK6uxYzGghzhYrpflPADyxrZ9Y+iEh/zMHp7vVWhBNhgw
mYuMleQRuav0MQB4iloqsnyIyWnXSV2Gh16x2p0Jvbr1ZYsJ2KlBhQEmgbUaBW2+cMwBe3gk+sWD
laFGgg9X8R60ln4Jp9Z6+zaxSfpBEUOMglK3umIEiAJY67rj5XEFsjcCiUm3XLm46HPu3DNbUwNx
D0qOLvFrpFw64nOgKr3joQfhQspP8ktCsxYdFbQLcM0d0Ya53N8ea846THUyTPIDPhtXKH9+uzf7
guKYBAl6dkc56DDMJeKN2ZxpqEiFw2+5Zo3igLLG4s214UAiRWHsQXEX7ZgaKYYfVmn4FtLFf97/
XRvblp/lAl3iUUCzcxVqB6UxWubvcLFHxV8qV/zgoYc3n2dnWj6+eSwwAHLdqSXrjHm7BKI0g3kq
QpeOHTLrbWnYHmLFUNeNXD/dH2oj4AGUInnkBcInexavfhEJmsgOUCEMHK9ph/wUJdDkieFaeXRU
KUVnNMNn1Lo+tW5e/rw/8saCMjK3Fqr1z7H2dpJ9id6Sg6atB98Wl8whqC8VoF+4TkO9t6deFWeo
wank43w6SVNfzzJFEUvoocURxTAJY9VWuzZmPp7T0dSullNLhYohONfSGVC3k/kUumbx9nsMKXMi
Ea8dCr1rgCs+nRFNT83x5hnYE2I35kNWaFCUkPT9en9ptz4q8BnqdLzzcBdfPa7CEZLUHNcOPHdb
+TDEM3ZUdJ9PgZmgoZkkgretXhzMBMeUnSfQ1lcVIM0c6CsckzVRptE7gGZu40Blrn7mqEidQ4OR
abQsO+WuzZHIfIALAz6gBHq7f/CTqOew7xwSDzc7LDhUXoa0/GGNo7vz5V5HQVAAuJaQ69D7sJxV
UjACzJtolDlegoT0sYztwhNjYx5QVreeuhkLovuf7/XMGM9E3YFQQ8KzRq31VpnOVaPYXje2P5vA
yS5DH3/AQeM/FLQ3ZKq8fOk2mKwiJZ21q1PJe090lbA8DSTMRQ2JqQVIDa+29y6SrSkRPumIcdjR
jJBL/CLMQFk0pjHTLAAxmtTfF+IS1niwUxdTzm9fPe4snvw26aK77r0mWpXMUP0tDy9fHnuA+IE3
QuqLO/eNMiacY9p8PJDY6dzHFHFuZwUpS9ZFK8szggR5A2w3j5OitIAZdMt/86wgFfAaw8CPV8z6
lQQNkrLzklmeqOknHGA+aqizodTUo9z54/5YG/tdFt3o6MtpAUm7nVavBqKFI2R51WB/BTo7fRhC
rfcWZShoaBtiJzq/ztJAh4L1Y16ydbnmeGc2oqqFNlqea7eBn6iD6yd2Fr+14ETg51P9i8ziZK0m
5fKEnSlB48YU07TM0dLkMzXtNUi68gINgl7G/VWUT6CbCvFqwNWWhxLT8h3ZhxoKbAfNVByfIgdC
/d1ivo9HI/Zbt6h21lImR+tBgUDgs8T340SvModlwliycVnLHiWCd647YVVoIsKOOFZ8yiimouA/
2VdYSOY1L+bx8/05b+0ciJrUPUglkFdaxWSegX2dxKblIR4SSBskrChw1UWSTx0uYH61HXCN/Giv
pitFsrC/4hUs7UZehpUR750gMWYOoNqIb+hgYjGIwr54cHKn3KvubQ6GEBcQLtloX5cRax6oqdEy
ualA8VgZQxy/7HK+AKNM3tr2Zu9wJmx6aDAQIbjezgtrmzGPltryRhWKf54ZOGovY+upmdP8xgWe
fMywE9+5drY+HvQbefFw71AuvR20C5UB1zNOSD236YVeUeehktTyh0ZDATNR3/yOYZIMI2goUpZZ
Z7mmQ2zWYyZZdXl1Gizk31phKleE9aKd9+7rwrdcUEmcogBMdWYdYwpcBKiLslEsU3HxTtH6zDw2
wxI8mECa39tIP/85IZTqq8A2LpPWdPhEI3A788LYmfZWuGPz8HMAvyFWsnou8l5Ng2HAMRGPtYSO
rRgxhY6MnexoK/rArn/GPfJscVcnA9Z8BFpiEF6GZ7zHiyo9pJExIG8wI5GOf4XXxoW9c/W+zjsl
xpHuMK0aks81hsGsnQaYv8Vbvprys5noINTHyTotCT2bbkZbIkRB4epG6V6w3dq78iWBeABYNOr8
t3t3zrkbm9oQnnCi/EOaFLXJyxHjYvRg8qE7WFQZ050Av/UheaLS9OWthqTOKtghYqPkrTELD8RR
iAIeylY2QlE7rKytqPNylNW9FYDMjhu0/L2wULFOVNrh0A3ucozDYQ/cszUU5XmABCQaOv2920Uc
jVp1llgTlMkNsGBIMRwjegN+UeECc/+ieA0dZL1gNPPqJL5BTZH790VCuExZFjqdKrzGQivTm6ZU
6miKwPmaGnGRXJM00tHl0NzsGOCm/j6wRpAboxNO3v1fsvUVaYTBt5dCAaQItz8kLhBs1jRKqMKA
MjF0nf0uyp3ly/1Rtu5lmSLSPAUmTWp6OwrSdkHoqqHloV2jm4dssIJHaHZjhMrwqERHs476H1NR
ZygPLkH7gBAVud393yDHWF+W5AWS1A/F3l1ztLkXsyrFx9XDIrXwim5aTpY9jI0H8Ko6t7oW/xIW
1ik7x2TraIIT+lfSADzyaoGNRJRdiIQM33hRibnSezByaypXgzGdkH9R9pQEtkYEmgauWOX+BAJy
u9hFqaOFF/eWV5Sq9bFVFdROS+J4aPaB38VQP3emuLWHJKwYFpkg+Dxv9hebWVEwAGjizvJ45iKk
Yobl+xGJkr/uf7+t4+nISEMlA8qYvYo3+OCYNkKalgeoES8iM3T8AevVo1Om7h/3h9paQSqWLqB1
KEMkzrcraOhlbgwjgdyKAhi5QtHh4eLP4VQg+JsJh4n7470GrBIOXg64uq5widVm2GcIldfp8Kg5
tesZvZkfrd7BpaeuXczUx/SkYgj+rq7Sv5yxsXzLDcKj1fXx+e2/hvuZQjxIGqqR1uq04i6LJ6bF
YwsJu/qvGJRsc1SaCs/ZWBH5z3I0FrwyMRWAcoUslcIujvMnZCsUChEFDsWXeUHDbmeXbXx/fB6l
/IPMQTVzvUat0WvI81ge6n2LP3XUQrvGepqn0t6Jzhv7+Wak1QGqE1MPrIaRNEX7UjVpcZ4Wxdp5
qmxPhxRFtoOZ0Oq20dDPVQ1UerygEdnFbDCchRI94keJ0fz9D7o5FPhGHZIxr2h9dXIWUZRD36t8
zwLry5Quy0OV1n8sxlTtpF0bB4cAT2vFlk91ngm3B2dM8IlJBBUBuzHRKRp1+6QCe7sgzG/6hkiS
nfE2YjpwHFocxDla6+bqS/XoLFVGTuQZbUg3mDgYx1mThkuJU+OFXabpn8iWg7y/v6Cb04Q55lBi
gXKwxuVoo9vZU0E6LdB9fALeMn+kPMHjMl2C92Yjlp0TuXF90m6kdS8rOnjArz5gUs9NgZkcTy8t
GamxlDghNT1CPJyI4ugUfX5uwtl5N8YmBiGon+yMv7nML8aXG+xFgE+GHsk5AqI3mibuOKmCmHam
Ow9dA6gfWUXtKGZUdu8v8kY2TVsXVgXZCW2Hdc7gqOGErU5me0nZVpfItvVjWqIOGtRudGmDNrvi
JYEke1/oO+d/a7rkROTxhBouAPn3X0x3TqomswkrHuTw6MxNFGAIFhvHeC6b90va15c+r9+Mu6J/
TXpCwYz+Jx97Fd4AcKRc0hzSxKEwyGMh9zp0DJ8IpHsKJlvxgBIJhBG2sM5z/nZ+iIxm6N1R91ys
EAbyILrjjH7PaaCLsLOUWyfl5VCrKDcPljaIzCbxW1hKp060S6bhMjdX2FJhN7pntfya/SVhACzW
83VKFXQVgewwUlpqdzwvg0D5WY+W+eCmjYvdZ0A1JliivDqqTWv3x2QehsfSUOB94bYZekOClagS
m82XNBQCI5Nk+d0YFfvr/W29cbmwrVTsPGXBBp7i7eI7xlxnyC/YXpgHPbbYwd9jWNc7tYyNL8y1
whX+XIWiZn87iKnWfWVj2eAFI/y+QCjJeUoxGKpie4+s/FpqgELpy7FWdZN4Rja2D1AXsubGLo9u
s9iap1jF/Lceue3PuJ467QOkATv3wdin36yxRZCvCutUOaaRBVLMpr1g+/nUY5dXKVbz5ptW6hDR
DKJOzQW4DiSI5qs4+LmGZyUKSoRKMx3xjNT8aKydndfq64/L64IbCcoTVR1y/tt1x+01VZ0kE96g
CP39mFjLtcI8+82RkSozWYN87ctEZZWe4nVjRHjg8VAlSTs5U1Veycao66TZNEN7rIo/2nE0PJ2O
w1txRDyfeMGRftGapZW4Ol5NB0+FTh5SvR03QavpFdpE9XSasVLy7h+U13uYoWiWEf55tfG4uF3L
oA4yI8lq4dlukb1Lo0S9LAEeqrxgPv8/jMSLQlKWHDno7UgSjz2hv8JXc5UO8HQvBZcQgK8m7CPv
D/X6auG/T35EzkDG8opIoJYlMPIsMD07KJJL2MbfiGfdyZ6ShIw/HVEUTffYC69j8M2Y5uqb1bOC
pkfLmKNQBk91Qry/LL0+xlMVneJ0zHfmuHUIXsxxvT2xc+tGejmMh56dv9h6fQojw9051Zuz4paW
lXbenWt1uqWxF6MIBND+YcTG0sXlD1t2Cyu/ZboolhOe73+5zfGo1cBtI6+FYXe7ScYxs7APQIYw
wszwN21unZOjo2NU51QwQ9Hu1Q1kiL4tV/DVaEtSkyHHBI19O17f5VlMnZSdkjr5SRU4BAbRPH2A
Yx4ddR07OkWxsrPeGMnO5bE1U0nfJOeiA/bqZWI1bTK2iWt6Iu3CS4PaMXqrXXFpJrW5arPy7f7C
btTC4K7SMufKJqLwGLqdad0Meg3EXHg6RjpX4DZ4PYkOh6UEyVhDZD2O3yGOkEuk/HCM4quWqnul
v60pA1qVhBlLqp+t4jY36dxo9sT7u7JTvxaJjU2ao4hriwDFdVbSPZjPVnCj9k3KR0edB8Jqzn3l
jhEdbeH1LSd/ceB8d1Y1+01Qfr+/vJtTY4GpBkn5ofUTqc5iq68rahkIi1W+igXHYbAR+uqtKXss
NT3c2T0bvQZG452OJw2hG72L289p6M2EsQ1Ts10JzQoH9YRfcEIttdcPWG5WVxSCraOG+dAHBM/a
c+5G6tGwUnfnApEDrU8QNxUdY7hQALRknHqRxuuAQzu6jYKM2g54gob8oVM1b6glwKeG1X2BvaN0
O8Nu72dZ3HVkyx948u24Wdpnaaj3fNumcykkN63+2yhwqOook/xt9Iryj5jRWcjs2PyIdnl/nkZl
2CvKbe4w0A2SGofiwpqJa8WtgSpyRd3RTfsL7k7RtyDrfw8zHMfu77DNkWR5ASCVA5th9cFhqFIN
CEhH8s4xfgvm3n3qTaW9LhQ4dtZ2ayiSenlCKTfSLb9d2lq1wllRGUqfzfkSIydwtPukOc1xtndT
bw4loy8gURL1Na8e/wyzHWOiUsIr7BjBrP66pGmCMfkQ/31/AeVGXG9UCUAh9wD4gtTv7ayyrHOa
RWimB1eq+a73MfeLGe1RQTcCAbI6oF2BgyL7t0ZFNYvWaT09eQ+T4ca3+sb+5kzNgP+T/lvXh/PO
pDbWDzkoieSFkEbFdvWpdOxCBk0xTS+bKwhhqWV7HEPnu4IS+F77a3MsaaUDMpLH8/qkQzgdzbyI
2RbwQOAs6/ZDJ8wfhrukf97/VBu3Mvcxzzce6BKZuPpUXUH/0LbJpbK+MsxTL4zwk6WFKRDNfmkM
NIqdGNiiq2Au24w7u38rspjAs2VVls9IM/d2o7Qi1at2JicYVTs5jYnZvGvjzvQUR+n+yNIMSQU7
wXkjJC49FMlQ+RDT0y/3l2BrseWhYBehm4TIyu2PmMpgdpqJbLlTzE49YixYPSQOJBNQCFW7E1u2
Nq3UWv23uked9HYwGtP6qAY5T53UJc1K6C0cRoEGetMPQ+rh5abMO6+rzfm9GFJugRfXxhTNg9PN
eMK65tBdWy2f/E6LnA+BFu/JY27uJhh+SOXaJHtrXKYxlWqU1TwXp7JATJXnVn2e4Cn5IpXK7BS6
0z+DyW4+K9ao7aRdW2OjZODIBpG8sFfTpMMxljUBwyvzGD9wF7WUUNfyo2s1hk9tc/T7MP8eh1W2
80m31pfNw9VEn5Xqmrta36VbBuqzplc0tnrGjyY7DJlhnstpXvy3b1WI5VDDninJ1ioGYV6opItF
Odoqu38KOxUfcytrzxBfxM6ktvapqVFcJ1XHxeJVC4zaNgp4peXlBFdvaAfz4zA1sBhnVSru2D/u
T2wryQIhQ6Mfnjet23WBZwI6nGQSIePUQfQd8+3qGtWJeJwCvfjhUqz9Y4al5yklhLNYGcWnfKZ1
nJZxu9NV3Sj/wL4lHMqSv5z8KhzE7qD3VkN+6fBaOCiNMj9VJfD1pdG+VdVSUZq3MJozm/BaBIA6
XSzP2WS4bcxVikKYdEbVBJZk91dIBobVnUqIhI0ACQlw3ZqIFpRC9MHI9Z0qqK24UAg9VcXmtw3J
GYYJchoSlHsS3BsX+c2gq2hVZcgeBtR4JVcHb2Bbx7Me5PnONbC11ySKx8A5hxRzXUHMAzeIxzG2
vLjSP/d2LM5LB05AqMmTFqjFp/sLKY/jeiGpV8hKOANS3rk9rrOij1DkNMtTg1I7qHGo46Znje9j
bcgvoVpNfpiM6sGIqP2NQR5//D+cnceO3EizhZ+IAL3Z0lS1V8uOpA0xMkPvPZ/+/7KBe9HFJoqQ
BjPaCJioTGZGhjlxznXze97CMDgAYIaY9diCgQ0nHS3wM6CyEigswy7p3KFVI89A/eP8N6aAQQAZ
J27ZRhErTF+dLkC6dRXPaH/FZUDG37xLFf0oON/9hEyVUHFyXuYyLzfVCLO6gHOUXvaU0NApI/Vd
M0yKD1Ef9FF1dYTV2d3FV/Y2BxP6xrpDFgSMaS2hV8z0iUcKtwaOZB+1bXaXRudc0C7RcdxmPzb6
K3NHQc+PIAG5p06Rz27aCGH2vGzGR0NP/ph6FK4DimlM4uGGGJkRi3/1YJsFBbu4p+TPbLflFUOC
Jl2IDpWThn88Sr0xJRb/ylTTOcnAkkA6rJPpJsow+F1TjgdV5L0rR4GJ7jtVZKoiws28stJ1o9Km
XChfk5xO0Mzbg5uFinOXq5F8NmICwLx2wvsKbeB/VWfu1oMQaPcH4NXBQLOzTBdsfkCIUDHk9gjU
9Ch9uGkG4EIbR+d3gRodchDcd8TPUciUotxX7OSIGGDvuCLBQTOMpxROns2bUunwIhPgCQ83IKLn
1HUxuXZsax/nNUnDg6did7Vi0ojdhs1iC45kdDQvjRBraqfMroWM87sVak0/7iGtMhN0/VQqFg9W
rZiPqzEf9Wr2AjE6BZS66VtRENqcKdqBSjkYuHPFiYvUlafy2yCn0kfFCPuTOvFxs7HuvbbougOH
t5tP0OAkbEFDAQDxxi3MFvre7QxSyFGG9eeoz/2JQnx1Y1ejc9PAovZgSWjKiVIH2FRGPqim1Efd
jL1HU4gc8KX55uZ2MEiTOgbjF5rL1LDeNXkIP2YUHsuZ7PklWp5wvgpSC8ZLL890nsIVksrg0Q25
+0/PO+UU1+hmI4zcB1Qqjmbud1f18pAAj6RXsz3CZW4nYQ86shPymutM58lcl6PSy97RFREAtTYG
uwkGLxclRZ2TzQOJb6NGs4biebs8tjk8l6cFMrTE7To1qgMuOnyrpMhK5A9WPv8FmpHnGbw7TRoo
gKD0uPwZkAIje6JQaQuVNfoq89K44zSVCHBZuV9FMyKU5lCfZLvSXL3IqxutRrrq+uu9931f/4at
05TTJsk60JsJsq9naY3bB6Ur1JtsUDJXBhB/c93e3gfGQ6FCBviEI7XZenOYddOKKBnrVTXdVEav
3jiIFHy8bmXPE1JqgMuXMRvsbG7oFFO1pOFo+BNqGz/DvtELZOnzMUGXLxyPcC17rgj5P2rxTNnA
arTZQ2Ww+qVciV8lLW2ZMkWz/Q5RtTz27FhDhqlXEsYKSrMXatcQSB9VbHdXS9wAPSnOAA7Dy3Ok
t9OYI4dGacGY7FNddMvNCmaJcYZ5OshbxMZtw1qOpRgnghcDRNmlqWxazHKld+OvhlxErpL1jocw
bOn3YDmDBGZWP0Os7uBh3bX60hlW6a+8OTRNCWlRITq3mZlXt5WZfaqYOjvLkDLcSxP0gWXETf3z
I0QRjkLwC8Bk2/6udJLRl+JYXM3DYxvJ62ckaPsbJk4PNaP2LoUIaCm7awp1uO0HVBlziywYx/I2
rU4VtDqPk1JFB1dv75iKjA0sFOigN5qfY97qA4TCho9UofafUXbl5KNRPJ2XpNR95gqTux7uNeBC
+XQwmbJ3QnG1gOz5j4u3eaz1ATVpg8E3fx7i8baLc9UN2Y27qI2O6Ef2TTHCQAQEx9aWbMpRGnB7
EWVguOSKYLH6fzs0oAOIEY4073cskU8iGwV3Py/x1sm004ymFHrsvoV6sAdXTHg3TraRu7o5aOc/
Po3wrtP9ZhKY4uHWxXSRMs5ogZh+v0SJ3+uKBEmrvTzGGdnldVM7LwKmwDhxROizbWdxTZ2BKC2l
RhJVg/Q7Re3B1VQ1/j60jQWotjgCqO48xrS7hP+E85awavMiWMqUJbKJS1Equ5TeTYUkfxJCpGhq
TF093aVJndun2W51phZXpLqleVq+Xl/zzgV8kUaiEg46hAzs0q3ZeaQRLFP5GXQz/Tw6wxp0jGn+
vm5l78BQ2Ge8k8IKLYXNe9+uZK9wIBLcKCEqef2U/GwGqULQWo0OcqE9U8wJUXcgV8aHbTY1r5wO
8cFZ920nbm80uzGfy4jIxpQP2d12TfEi2LDn0sXaVrIWmeryzICYb431GkROGN9mA6PcgxUlB8HK
zmcSfQqUicVFAD11+ZlMsx0YJ0VXaNSS+RQnuXVOLKoa1z/TzgUgGMP108ESrD+bNE4fbCAl4rUh
Re4DRR3qf+xxKn46UvfDVpP+x3VzO/snODnw+3Dhs6jNp2ptKw8rSqswm3T1O7SS4OF1hilQleko
UNnbPyhHRCsLzSz0kS/3j8enN5SV5lLSqsqN3YxD0ESZfrB/+1ZQegZxC5p5ayVssr6mhasTCVTl
DSGJ+mAzOXfzF9tG1w+IByMHpIGXa8mcHrW1hn5KhMraSUrGlex+lB9HK/33zy0x+IKT53mGHH+z
ayWqyj2sM1TeO11/kstFvZmXOPEyRNsPtm7HF5oQ+sFLADM6SdfGVFGW9HI6IslSyRVXi2rNVUIp
vpFi66sm5bHuoqci37TDDL2w0RHP/vlSYRdkwBJfLFrTl5tKjMXgVUl0zhywfGaE83OlV5QuY21d
vlw3tXdKsIEEK4NCVA83BVI5LLOigDLA15u2E2TzC9QSjaPmB0va29LXdtTLJWU1YvIMwnGbl274
ZiFvebsudsOEY5qfGmvtz2NRG0EsVaE7T8gBX1/m3u1mpJHJcVnUnbfOpE9rc+o7fP46lfmDio7F
R0teF9cIlU9/bgkJTRFGMnvyhq5uXle6JolKA27Ispuyap0PcUeWDmmuebCnO/E464EmhFhSQP/E
t31VaZud2a7yjl4fjBP5L2fQ5Tujl7N/IwANd7CbFU/GrI1/ceFpStC/dWhQGNsGWAdMIk+h0/SX
NNPcuKcpMpZhf+OANPCvb6VwuZssR7wvorIC8SNHdLM+TanbVWNSsulnkpksHPpzUlX5faxZ4ant
jfoZxnjpP0fOjso6e48PrxuNIUBVjB5vTLeqWo9SHNPbzFRGGSsaPqW1Zi5vhBZ0ctkeBJZ7SyXM
o5YhhtCYLr5cqpSY/WISnAPaV43bEWYfV53D1i+1qBO9RdWt+rINkrgfDm7GngNguJEuiOBpg3/3
0vLIPEKzcvV87DWeM88xgu5O2Rx47z0zxLKiVkfB7Q2bV1PoaVLUou+eFfq/FfoK5zpXloPIZO9G
EDIITla6E6zocjFtzCBJFMJHturNc1VkxrnuCuls1VIJWtuovTSUqoMLsbsyniPOKWQ9b6S1+lrr
VD1hZXQFc39SmT4fV+fX9auwtzAeI/je4HinHrf9SpUUO3SSYJVRZVou1dS7kHR2HvF55yZ5UbtD
lQwH/mVnZeLxE2hfBu/fEPhCfC1X8iIx/mAMw+haqVzft3MyH6Cy980IODEhP4jCzdqSOEI6Oqde
jzaB9LtejPyzUltH3fRdK3SNwX3jTsAsXB6NuNBoSmRM7lu1Kd2YkbSkbjMM+sEJ3Hnn4PEWan1U
1YCTbRajF2MlpwNtOMNK9adSkX6EcPlCW6/d5SCy3vXt+F2e0XdQR/uoPrPzyMHpSC9J0NZDRbhZ
olIDiijCSJCvRc592TUwyuqZObutMuvWweHYNQYdr5jr4g3adlYb2KpbPRFtnmJxnuWwtwLVKGgX
y0NdzcH1479rjN3k6zGpSwR4+fHGLooWMJaWXzX1b5xj8xHtUcQO1uRoumjvmDDNynoIaAEKbSzp
nVQSR4T0M4qmPcFJMq3ugmbXUU9zhylPwxPCnCGK34Jx4XJJ+SRTu2v4WHILY2W9qPHDWJddkCzW
eJNXzO/5+bRqfmMmaCzOY6Q+jxD0nxJq85HXTnnDMKQJi7d/fat3DzBYYgopSL1QUrj8XQqM/9I6
MOGj8rR+z9p4uCNFrge3mYfwxH7YDtQ0cNG5jSZniWdmRd0cxN97n5sSIygbUcll3P3yN1Rpw7h7
1gK3IBF4ZLR/eEhbcz61k3oYa+94VnD48KaAy6Quto21lcQIB42CBlXb2L6t+ko6L8bQeiZH7h/Y
AmdPjZLuL84zOboAoRHJv+HakFOzs6QCUGHWmcsXdUK51lHy4XtBQvMX95R6NBU4G+02oFKXe9kC
cs5hj8YpqLBzu6EaWv9lal6U56FpZf10/fTsXR8IehloFQI6gBEurY1IZqRRxOmJAWdnz7ldw1at
N9byF2MaJJxwMQAg4oBsPcIA/YtEBsWM2Fq/s1rF/tlA7/Pf9dWIX7sJQFE5Y04J7kFRf96sJupN
pw1DfJxMLfgeKnvlOWQc0IsTdUA4fE6OsqS9g69TVxT1B2o1W54r9JsjB9Ag5AdOa560AhhdmvXD
aSjDI/rxXVOUcAisaYBSH7j8UrSmRwUlDSa4JUTHul7LbtqxGYPKjo/QTHsuhQb1/5vaXGet1a2q
bRxI3TTmE3qTPoU599961DRhdJ4dd1qVNYj1tneL1KoPeiV7RxKwHlxo4AFxuJtkuupTQzVod/l6
pxvvMyZOTsVU9AdR4N52kosRKlG65BMKN/M6F8vJoacUbEW2RO3NEi7IrgNRfIBOfDpdP5W7TwdD
xWKI7iWl3Xy6NKrAzDcRqKJGCY3bNieL9VR5bB1XgpQT2tUmwj/PEeXjJ3ONUE5BWqNqXHMxlW8g
+uezWjbTr6nXpergx+3tNjPtgAGYayKD2nzrjiGmXNFE3V8v6s9LBcYDkO9fgGYQmaeEBtRJ5Ifa
5W5HcR3amcLk/NAqYWDp3b+V3Eg3kbL+jfsUI5EEjiCQKI9fWiIin41JBRoJ/zBSFmbRQnCQywrC
pBk1pANGgN1TRKlOUSDWIisTf//qFKljOddKJmjnjCb+7lAmvElzWf2Uhbl5UJree/cE3QmVAwgI
oFa9NCUzVxH3hUDJMEkaqGS8fmlP1KfVJXIna5rvJDOWPl8/uuJ/unWoguYJ4koh9retSSpLGesM
0nAX2z5+mI3acnGtdek2Tif7dTceoeJ2DRKNkDi9QEQ2GxoisGAX1QynHWLqEIAozo/GYrBn7LT4
n7jSjhpEu7v6wnzMyRB2L3cVghzJWWQ6bBEChk+51hufFakYTuOq5XCeNIns9ZDeHUWTu7fuldmN
RzCYbO3RbMLDTrLqtUle0wirj4b69jeTtwm4C02Nbd2/0ExJjQWRQ0miQcZpKOjXGnBMe4y2IHFG
bgj/+fUTs3cjBFu28pKz4VEuNzRrs24E5UPLMtbNp24ptCCadOsxs+3kIOrc20SwoIwFECjRm92Y
imQERmbaT74xJFnsFjI4LheuhMM8be+QUNdCdIn4lWGgjaGFblOpFMy3d2OFykdl9uspVKamDma1
RGg9d+zAGZr+6/Wt3HuGLTCwhDQApshQL7dyANMTZeRWfswoyzm1+/7ftU3BYsSJdm9oknkywU14
cMq3zL3qzoHD2UN903XGtzGXSb3kTQZe5cq0gsChw9hAa8eATfVsxEj1uaisK63fruP00Os1quj6
MAG8nIDGT2492Do0IXZTHfWo974DIHTckQjykJm73BCYsvm4uYi2qlx7AM8dnUiZM9/p5TJ1V6tR
fFiBqoN92LUKdoN/8ICATC+tMmU/TkNPUJlqsqgoVtrvNJvTewgc16cqofzGeOURteju5vOuCKo7
WQw2bj4+nShUpeDU82MQXydY2jqvK9v4GfYXy4vBDn9zwOg9lDx26EDIJrFCmPxjd9BvXT+Fe7dM
jB9xEoBc6dsAQbVic0Rlh00f4/BMrgBFnawdZZD7Vhi9h0OYcup20kmac6C7A2m8Oa3praZO+YOZ
GtKBcxJudfucCUIbzhANczAdl59yTiVNa0V+4Ex5R9XFNM/pnM3nKVXX236wKrcKob4301o+X9/F
Hc4t0SJniIrcBIjeNm21BgUm2jqzsZoNz6otyV6YF8sX+OCnIZCY9h7OWaaptTsa9vSAsmkGh5v4
4MVsPOuNkh7Bbnc3g44HJGcy1JhbAsIqbKB16CyL2CVcfmizrCaAvWwUWtQaats7XYngwGk1/QFK
0iOOob2niTyQ0ihVbHr7m6uMUrCiRavQOgiLIX2S6i7341KV3kV61ozf5DjSj9a7d49FVqHKVHCE
XOTlxye2SoxuYr1TGDrGo9pb1nsVvUL5vTo36nO29G3QGY12kM7srBSAPw4L0K0Y0BUn/1WIiHtc
UmbKYE63lPRdrnJ9lbUofnWt9M9qjOWBuZ1HAzUD0lH0MRTBDHxpbsmqrKEAxTkbNPM5X1oEhRgs
/W6GpbZ4y+jo9zDWKJ+cUmjEr9IRv/TecinNvAwacMy3PJ1L3kaSmuu2aMWGtSuN0Ba4GQXU72s7
OCKkstdfB3dLZISba032DcWFoDcz3tyttlggXGl7y5+7Ov7SNaN6tqYsemb6xvyVZEPhLmZfV25i
SD+0Ret9qPnVAze5c5v4DYBxIPMF3b3tdndmirrCvFDxtMr13Jo13ALMo92Eq1W4psnoHdPoVnHK
2iI98Go7IRfpGz195mZIsrYMGENhmAClMb0UyfKh6Wv7C5Or9q2yOvZ/B1stTuubrQY7TUdD9Gu2
AJlCo+QRQ27ij06dPhEGOL8ttFdnz4lVJGbDVFErooGsfbKmSKrdRS5l9ZRE/D63lNOuChKaShAq
dkWMq2vV+uhD7P9CTgKlAx7ObefYlIa4GLIEGt7QWnIkb/rigeqxdnN9J/bMUC4TiBD+Ravg8p41
RlXIVcKZU8I4rvwlqUDLNfmaf7xuZ+8+sdsgvEAXkGZuog9jqNLe0eAlA+6VRZ4ypM0nuVNDtydZ
gdcl+nDd3u66GG2BwQFZa/zl5boULSsX2yaoTuyl/AraQP5lmcMR1mV3VQL4BNiYNW3Zr7u61OXF
gsWpWNfpSa9Seh5QcPuNZPXvoas4uiI7vh9uAp17SZkD2MTG91c2Pb80nS2/ngYp92Q4N8qTZsR9
5MXrUETnSgG8HiAGHf9zfT93LVOnJp+1xB+bh86sbWNxOnIHW8rST4seRp94KziYam3y7hcKFcNK
WvzrVvdeAfo8gjqGPuCbYuHYEIRLKUF7PTraADBq7R7rTI3eMcDH1K2SalJzShIt/h23iRN7tF6X
v6jEQEsN7EDQ8IJv2+y5uSolRN/UzPVOaWg2yWX0zSkzZ3H1uTmaqtk7UJSxgACBlEVEYXNNOscY
COIIr/o8zk7obWZuaC7NQxmFP1YS+oP93fuqsHtRaCZ0ovu0eWVtbZpUmro2M67awxpq7U05yO+M
pWzOzgJovR2aI7znvklyXegAyAe2gythLpkFBUK0g6AXA980NUzD9/YCS+PqfK/MtLhHIck4QCDv
WRWsQEAq2Fbu6qU7UHMb2bdYprukUZ4opFgKJCPqb6M1dX6YqJl46EIdkrrsfc1XVrfBsgmlMGRm
dCWkpZOfHRjATnMhL9+XUq9lj9BnUt1hUKljmIn5JKmDfmrgbfSVflpNiJlAOZqxrH1mG7uPUVot
T4gI9M/X79iep4RbSygdIQfIm3+5NZq0RF1FE8KP52g9V04ZPnXDXJ+vW9l73OHtFpfZ5qnZJkbt
EsqZQQ/IRwEBBHNR6p6cmbJPDNef/twU0xhUGGmvURcXX+VVpKrIqDQ5PZGq4oyISUup7qZUwM6Q
TyUH92dv74AoCKQjhKZvlDMKkyCtzGwgvWmenZCjkk65ao0Hh3dv78QA1gtwEwSB+BWvFjSnGYLY
mqiyFctvAHnRjdqu36kFH0FK9gyRThJVqUJieKuyV8vKUOcNaDWppXEWZtrk6SV8TllEtP/HHwmR
IqYRaNmRNm1bXOWapfkooI4VQ6H3MOJngQru3GNUsT0IaXdWRYxHeMMWkrls+Qx0NdOZYQc8vyZJ
CC/9kJ0qSus/Vvjj/8IUGTmYOJoQtAk2XyoaYQ2YGOQlyrHqM4X9OLASWA26VDmq+O51Y8j/xByO
wK5AhHN5KsiDYiVLa8vPU7k6K2ojeQnyksEyRoNbUmP25sxqgs4eFzdcIsbpCqU5x+tcurE8LLdd
aeQHiJodf0fDCxVTQQFO83fznCx2mbdqyfLlIWn83hyZwKoU4mPVTDxjGo4oZ3ftwQFCj9RkOHob
vPJkI5DWAM+IJ0kCP6oYa7C0s/Zl0ULtJoxb9SCK3TtKDjUGHTVzprS3AhlDp0F7OBIFSVM9/U7T
KrqdiASCqXCaA0DPS4dnk6JQRNJFUVgRmfBmM7MpDwHt8WRJSjWaXtWztU+S0nawcNFbf49ctPlf
onbt4Eu409Bdiaxhe4GzqmFeMJ1HdzFIGH30Uhg9njqr/kAsrFhBvLaF7HaGsz7XExhHr17V8XPK
FETprlHOhDvzOnHr5sTysVfoUvmU5oJxRJaHXnWjCJmQX5Uyy4aLov1gnmKC+oiB22akptc07ft8
rYff6tzmktvXJjRmy1LKjSe3fbV4Wtxk76e1GuozVHqaHKR1p0q+2RbtxzRVjZ9rU5kf4iJyPrRx
2K5+B93YUU/hbWQpengocaGrQN97O9+lDxKoYWUEnmCr9deuWVDMSYz+3BhGeXYseDlrh+i2T0OF
51D+dN37vT24wjqvEyGQIFrZPFEDkkdhnYm724XRI7oNfeeSjhqPpjF2ujfFqv3rLyyCLEIEDPZi
XuBLb5EtnBvFYmjZxiE/maBAvMXUqmfFiuugq3v7wBO+Dbios5KowB7LSilqXNqrHCNWl5E2X4++
GxwmcX/SVLv3KrQByKCV5ZQyN3WwrW+vJ0bpEMEwzngvMI1Lo06WRoWG1/PNzsy/9GuiUoscjacQ
5PDBmyw8+eXtxBT8PxQeKSaD/Lw0FaWDNC0h+WXMZfSKRArfRalsHNTs987JayviV7x6+ZNFm5PS
pHper5J1lzfl8GBlWu7Fo2ykrgb/0d98NnpQwPkYtOHZvDQY2kouTXh4Mti+Dyp1zT2A5fM5T1vw
nky53qYoUf5xLMBeChCmAL+JHtGlUaY3NYORHvpSfdx9MPUkdIdwLJ6n5nA4Ze+EQAXGjAWUpFQj
Nslc1Qx9Jxlc+0EvYSvRx8aDS9J0YYc5YjXeuwEoJQtiFJiUeKovV0VmIYgvAHhFPZrJ5Wg4Hk25
8DMU7fWjuU6Ga9rF0Wj73oF5mSqnakp3YBtWJWujtavKViaAB6fzrCTt+zG31QCugKb3Gq2Ej+C6
Z9ldp2AR4VWEkcsWf//qjMrwefSdDaCwaRL1FgXY0WdWsXkoFoZ+NAQ4zvASVOe/MUpKLgZ0qZVu
rp/e2wkcSMBeulyuGN7vvw8OcXcsSb0nLdnkZaVytNDt3jL1LAZjCO2Y9MZtb84OJDNMKGbZGlCJ
Lf0ui5AvD8vYq4t69tXCWQ9Kc9sn6sUeQSujAPhPYtfLjQ2zzpGXMVmDKevb96LndE6zafiehUtz
B3bQPtdpJL93mir0VKWB4+f6Hu+tlyXzOgrGnTfe1KoHOhnmzHqt+LuVtvP7hLFy19Sn20KLp9/X
re2tliIPepj4b8DEm92tSU3XmOZSEIUqWkdLE9+ldSmXp7pbmo+yVDOLpyztt3CY84d+ttXv1+3v
rpYeMfO1jMYRwV/uNtJ/0th24xpQoLChnjAyX4/7/NEcFMWVluFoRPMNjYj4vBACwkdGIY+2vPhB
r+7NhMziGOrMTGZ9qdys02r9EknZuRt6JdCXYvKlWlKDYWnke13J4o8xmLWDqGDrDvkN3B0LQAA0
t8BQNw/mTFej4yOvgZ47iz8Bo/BSI829lBml4Pr+7priJJEfgNCibn+53HWKCrWiaRLAjTI86XEu
n/pSrj+Pc3k057hjiuvCJSW/pOO8RTOufWLYXYfcB7BG84OpFaQGU5beF5l0sH9b38f+UTGBkYq3
BFzRVjZ2jFIJ+EYkB2puxr4kr/D/zYv0IyKsf0qhmtTcUi+6g6hgb30mSTqhKf/wbF5upUYFVC2R
GwusTra8EBYaN6QLetukh7qDe6cURBH3AvQEM4nbFYY9SzQUaQ1GR0x7zNa8UBhIzZuCxse3Rcvy
n6u9WJDxGupJWWtbhgwHRsYDX7Sz0YIPVYzlgpF5M6uB8sdgt70kB302fZEiXbozqKFByloup3gd
adD0zGwdGN3ZZ+JXUUSCCJF5FPH3r27oWhi5KueREpCeKGcliqRTbMzJh5nM9+A92/F+JFP0EYAM
UPvdjtQVJZV3xcyUIFQaO7D542wrkE4nhboEjVYPD44NRSJCHKVfDXN2kLi/Xakg1mBqEEVz4Qc2
l1OTqlmWjFIJWrRN/LmI4q+Rk7f+Eq3r7XU/8NbPimlnki6hKkHdYuP2kqJNWzRElKAAjuRZRT7c
DbK63tW1U7ta2/Wfr9t7u7OKjEABmHD8gZhRufyItt0yTQhRejAzB+a28jTedFb/Uxvq7NlQqvpe
6hzlTuZLu2td5v516zsbK+gtiTaZxafcvXnV1DAPo0ofpwBm+PJeSuL/CqOJnq0uk0/XLe2sk+gE
NiqqHIpoIVyuczGHxV5sXNHcqnNQOWr2AfL95TYySgreS9/dVxHKlpKaVr6eTs5BueJlPuN1QkQD
DF8LOQsnFczqFpMyNHTmu3JcAjNTY+2smWEmu2R8KqTlZhQ/dhQjHA+ZLvWnXSvddBItwdRL5D59
n5M6Fe9a1DhTN1Yjp/Z6I0HPR0ybLPc9sXp9P5hFTw0LsqrkNu/SsHWbxqbSlVlDeM6LqawPPt1b
l0Nzgg4xbSzWRrfickPpjjdK1Ffc/tCuznprz4FSy2LzqJvkUZ3gDcPK/H39M+5b5Qaqgk7xjaBR
0eZwWstYTYpBPTNlN537ZZifnKXs/2tn0vZiLON/rxvdOaVgjW3B+QmTNoWJy6Wak1Q6C2oKgZGH
vYughnZrGeUczJ1tHhzTXVMWrTQb2kGZyuWlKfB9Wmv2lhwkXa2faxDQHj5Y8uCRLA4+oHBa2xNJ
9ExOgh2wORtTEC0XZRVnclCYduZpSbqczdBOXFmyzXdO6EiBmbT31O/b4M+3k3iO6A6cHeiCTVQ1
oaK21OD+AnlmnNBU+ZpKbCHqphjRwbXbeZ+5bTzQ4omif7PVYKjx6IBnUiIQhmpugdd9W1anPRUl
vY5Mnpubvu3bu1kDFe+Wbdp44C37g/XuuHRuPNk7mHjyoq2LTazIZIyy5fjIaFynQzHcJWMa/2yB
hD1UDeQuBw/zjkHBoiKIfAEIAZK/PESaHUWq1jRLMOhz9SmqUircUVTeJijBBRIp6IG9t5dSTDbS
UCJyoVe61drITOpxdN7lwDaT6F4q7QE4mxZCxxCb3anK5/HT0lnqp+vH6O35JdgRYnkWcQ+dS+Hx
X4Uf+tBrdlyxrQOAI08UtlCgl8ovcdmW9wyV/CgrATwzpIOG4Nsrii+gy8Tm8jlJPy/tahlB3dLy
YqpG57zP+owGbZbkd0mWxwdXdGdjL0xtrmg0D3qaVXgDx04LAG2wVOaRYb+TW206rWFde4q29gcR
yO76gBnJTGsLQrENNESu0EONa76mUunpV5DXxS/L4D2Z4sI5uBlvTZFP4uQELxyzzNvoearNyOi7
pQ0G4j5voVD0uKrxB722pD/2q+AjOC4gu7mGMBtefjQINBKza1egf2GbewXMnKeqs3XXSiTpw/Vz
+TbSEFAMfA13XtBabF6LOoESkbk1TFnqcFtPY+9KVluclDmlGMJ5dJcScTw4cxh+X/5caBWuIVmH
s5bKDzAYpvEulzoNxVohad0F8po0t305m1/i0dJcikXKU6X2pUeQ1N2UeT285xFdTz2DlP4I3CD3
opmOx4F32PvIYNsVEdcKWPfGG9kQO7chDOlBUa8ThC2F/JnmCF0vxT4SZXt7X2yFd5OUFqdAyXRz
dE0UoAttDcsgMrTSg8jy12TWzl069l1Qjdr6IV76I7T6WzckbBJZivhVxJeX2y3nVtjkBHdBJoWR
kIFWXVMal8clywc/EUqAzbKoJ6eLjxRl37p5eDCg2edrM9pGA/fS8grGMSpKtQqqPDaIXBXltk7t
+SwNaCGuBErvrx/svd0lvcTXEzIInOulvTwtw6pX9CowiskOEtnKPKjAksBeO/0mbbN/qGYetdz3
1khRkeFyQYmJ4720mRG0E/LJVRBWs+qlVhODM4q5TPKcelFlm3/s/Lg5r+xt/MRkWJ1TJUoVzHqd
uGpTW4/V0pdn2a7Ng9hkd2kUudBo4OEkN7hcWiVlXR12UxXojT66kH5SRChr6V0GWQbsxM6fV/BY
GukPpLwEIowLXdpbqi6PyVHYyjmLbuys+j1mFSrELdSU7WA4Bzu5dy9eUAVIQRA3bz1up5qtltlD
GUB0ZnyJ6Ph7jpUkfoX2l981ivVodG3mZalWHLwqYiGXgS1NOjj6WQwEb7QWLheqM+ec54zsBHEY
d++YTV8ezGLMDqpMbwAG+NlXZkCEXJqJ6lpblMUoA9r6CWzOfeRrets92GH0PkSa+C62ijiIAUl7
bcRcVpyy2/o0TA/oyPWE9bN+MKa4d6LoDxH60XuDWn/zhVu7JtfuLRjm12UKmrRvgrVDzFxu1ulk
x/1RzXLXnkOIwGC0KJVuTnA3mEiZMpQTtKqd/Srk0fpaq+oke+PSFZkbJ9X487oL2rdI0sILLgqL
Gxdkpl1Pms6nnZtOd1tqe8GQhM1J0ZcIKLp9NM6+83ZBMmSIshq0IaS5l9+4X3Twv6ZeBkphqz4i
yLZnr055W9dNf3Ce9ryrKJPymNAsYt7q0pQ9VDNEJDYfz46dR31aJr8pK+tj2BXTA/Rf+LxlAPx2
fUN3rMK7RVsKZlVB5rTZ0JFipDWPWhXAktvdVvMo3RQjcNmKgN8bKlPxUrpVB0bFBdxcUMFjAU/h
S4dqy/SYgs5NVydvgl6xRioaeviYlfovY9QGHxmV6S421OhFqOa+m5T84JbsLBkiJwpOvCZk9Fs2
yw42onXSoDJTpnDwyoa5gcmJIERXx+yTZbaKl+jqkdDjm0EvXmlYiCgCaYLD9s1GlyWVNVOrbR+g
cG0GdFJWaIGb0fhBbKzfRr0WLkGBdNy7YgY3fL+kffjVqaKk9mdTkg7enu0eiF8jvCP0UkAAEXK7
PGyLTruzyFRbaEwut2k3DMHaNmlg9G1HPw0W07Aqjsaytn4Zo8TeKKJSuQESsKUPgQ1WMuIsD30r
jssv7Hb5z9IeToZvD9eLFQBIIHYpob4B6SmhQw1sLEIIcArtQZUk/VvhOJ0fatFwO7djfuq02nD7
JKnuy9E+cFBbhyGsU9EUNWJd8A6IjX+VlGrDYCANrzt+NNTrQ1xqd1okj3f1RLH6+s3ds0RERN0G
IIIYiLm0NLeVNkFKAfabrGdyjZKSlMs4ZvNNLtfyAM6xawwsjhiefhly2hhrHGNaVxV4u7FmnaeH
ZutNdEZTT1PX5dP1le2dEzF++3/GNu9356zDIg0gytu+roE82+3ZAiZz/gsrIhukOUJYtG0plOai
KeEoELdM1pzUpDNuYru3Ply3srtxAELoUPNOcP4vN86aavRVwc370BwW78Mp+gwebjgtKPIerOdN
qUscPUGOCbaHBPRNKwqmC0tNa40BVlCqFES1/Hujl47HIzLc122seE0IazY0tN1Za0f7mUDpT9Hr
L7/hBc8Btoma6SYimOqmSOwOfD58kcndrGaKKyuNeQux9eIrkbTeSb0+Hbyc26Dgf5x9V4+kONv2
L0IiGjgFKnWcnp60e4KmJ9gGE4wT8Ou/i331SdPVpS7No5V2D3Z3XDje4QoYFNEXCB8AsONKPydQ
a9LEzOcNLjMymqrzJ+XKpsdNWtfhdPCQ0l5Z1EsDIoTemosonEKl4fWigtZS8xaqT+hA1+A7SVBL
Md1hla3Euwmaq56jFzYRRgOMCkKgCLXO5RksFWNj4hyiwToYjunY2RsWL2SfImq/MpcXh8ILheoP
rhY4b77+tL62Iu9dllV16PoqiEa/kChH72UMlt9fHw3UQzfB7o1nBqjm66HUTJAFCIuvaqQ7sZG+
jCADPAUKidD7I114EkBshtIN1KSgFnQe5OjGswG8X6AgMAnytNhw+op+MAeZLek/IY0lt3290tKn
rkbN29Erw1+aU1g84z0CpBFo7rM7oJ4WCdg2kKodKmv7QE3y4LJWVdMyv7z/oRduThTTUIJF3Qka
9ucgEQZvonSecaflHfjNMvbyf8I2H688Bpe2P6BoOHOg9G7ootcLN5KeJBMkWSo9ue5ZTx07cdrY
MlYmOwZo3ZXvf9Wl5QMKdOtSgFcN9Y7X4xkYjKZrgsarUNYclpF6P7uFiCc/6OMGDj5MHYjN+vua
GPm1TxW9ZrvyJtXbbphNH3Pju+IAvik1c5cTFHrzChR8n+5dMtVlLY14AbTc/zyxsd83AXWq0iOJ
ZxjaKL2D2WH+jHZuB/efnKdfeE7t/7CxUqTWMA7Y8qE3Qgk1Gny6X3Novq7RHvyZpcgiKA9JdASv
HNYLAeMm6gVm3ab7/QbsFFM/a6BKkVerhPYAbroxf1qYyYIioYl5GBsV7YxMrm3oizMPuBNwzlvr
H4iO12uPezbKFEjXlRgY/9zIkB0hWjU+SkbJAZnR4IpoDjev9NGnBfWT/jPXcGsH6t+uKO/6Znjx
k66+hqG5MB84aChqAh+E1+e8uiFoLIypZV5lUzAUGvN2XBUGZAsKnWOgB15McHXdv38SLtwkuJvh
MLIVOLcqzuvZSEbZ0hbd/AqsyhXZQqR3LkksjITntXp/qAuHDsUToDsIfGKw/7ef8kcg6xKg1YMO
b5zj3rSDzTZwD0SNIFe3utRIE05E9J9j2Yldt0LL8v3RL1xk2GagUeIeQ2J63sEaqNINyVleAbAY
HSd4uCNXdOzKxXJpOmHiCbGPTV0GecHrb4wtWaO6xbsK6vz3PunpZ4o9eAub1GtEqAtXJgBXG0xw
08BFoPZ6JMklnfsOc2iBXCsHCQWbAeqqZbqqzctbNsf35+/SeCDK4wFHqgk66tnb6nPZTX6kcmBV
dAeuevtJwe3+4MmhL0chrrWS/+vw/ZnRY4PA7nXrAEKmH4Wns+9TlrZYpCmvTM/6PWfcQpI5VaUM
w/FmUd56ZDKzxQQ7yWKz+S04RHPvRYRtmztFjiYhPyGwF5YzQREd3nvuyoRcWmpcHynODlYAfZnX
CxAaYFPzXOSgVfII25mSp6mLRQHgYr17f+6vDXU2FwKvpup6DOWE352aIO3QtIv4hwRSFFcO6YVj
glgfIS9og+j3nt9CjDLTOCh/VDJu6SFee7R8V2+4ckwubCbkSFCOhPwA1LrOFTUoIL96hEEoVF49
rGu/ZrRIqQp2Y+zAW9IZ+f3+DJ6XjrfrBviH/wpuPqAQZwkgOq9rTQg0q2o47X4OMtSj0lrceyNf
vi0o/z1AbEEX/crFlS+9sHSI0lDm+w+hA1rR2S4ZSBfmLsGXbg4GGbQOihzN9IeYyu5KFeriN256
SxhwMwjcJv2P+5UtC0qnIa0rC9GdXyBgQG2NeX4voSItm29LQsOHdPLq0yT1tH9/fi9+JgyFN2oc
UCbnZJfN3CZKoRGCIL8Jv8gFOKMlS2pR5IO9RiS6NBbuvQ18Ae1jYHlff+fQpNFCZoKbIevCAk6o
2U3TtjfZCnrT338VCi9bJoieMkK11yPBmGFGrjnWkEHj0tuh3ANoorHdYErWWr5ceaIu5dsAPWw+
IVD82RScXo/nJxxGxBmrK2cHlCvzLtH/kLAxcPzK/MJbW1B6avJl1VLAjKWLy75X45UNe+ECwG/Y
IBegqG+F+Ne/gdU0BhGsxzfDM+crlJ/lZ4n84sqnXgh2UN1HexjFu/+4fa9HwcPpDWRIUbiznd/s
so4NYNaBYSNNUMUQF0r2XqCCv/VFxTWAogn2KEoaiDjPVRf9cGhbHvt1tQZT8k/iO/KpcfTTX++a
V4OcrWLesH4dAwwyR6oG5QSHLRwY3XfSud/vD3UpmMVYG8cWyu0QPjy7XlrV1W0amRoi5Et309I5
nwqTavE5DNv1e+ARfrN4c3uQLmq+0LCZS0DsRnajsmnoCu0DDG/tMlzbRNsnnj3eCBRQPUEhGJjw
8yaH51hk4jWoK8OC5oAS7ryHSd5mvFTLQshrkiqXdtOmMIYcdevUn2ct2RLYBBYDGC6krG6LCZQj
U6BMttoTOmbZh9miWvUACIW6FqdcuIwA4EPgjvOCys2bbnIfzzmYGl6V1TGASZC+f+ZSSJhmtUv8
9xHHf31ySIhvuJPzyp/npcK5SMOtXQRDqVrpoxzM5c4FHT+9v7EuLeDWkv//Q53dAgHI9dmgnAdp
rS6qxJybPeRJ7T73jC57JGlXxrs0jQkUzoAzgTgG8Iev74Mgl7WTyeJBDkeiU14H8c+Qz1+7wJAv
73/ZxSOzldIhqotn/w3G3KaM6iDEii35sHxfI+iDFpE/fTcS0sRzSMLnLW2Hpq9gBYQz0hM0T+JC
+kDHKlSSUIeMZfX+b7o02xvgFbW4CDTVc/PwqNaeSD3fq1Sag8IF5qF9lHBnK3roO5xA2zV/682+
XYTphulBtol8/xzosYhRev4yeCiItxqRdKpeYmPHHdywHtY86f6HKxHVDqgQoYiLatLZ8nJTo6EQ
NJjzrO+OTWfgJ5OB/8I3/+v35/LSTkrB8sGZBIr4TdMTIXnbugY3Ikjj9WfRDN8AYMn3QUr/lz0L
DCbIEejCId46u3uDvFk7TmavWucw/bZY9jTFk6s4D6+Rl7c/6fw6BboCYHqggoA93b75j8huSVk7
Ljn2RzuHqhrbWBW1N1+buUu7EKVgUJMwcdkb/XikmCuqPDiDMVmmQ6ac+wp4YF14Qrd72oIw/f5K
Xfwq1IRBwQBoOD3PyD0/NYvbpBpNO/jVnDbyySwNAOnvD/N2QyCRAZoAkCaQud7UVfwVaoU9JI12
CSPDVzEBQFyO/TI8tWwd1ZXo6cJgiJpAhMJjhH+c74lZhzNsNwe6W4NuLSOd5wc/qdPSpqG7Eu5v
wefrTQGJMrgvAJyx6a2fg0VGyA2AgRHjTLkofQF7jR760fmqgG+kOTHgeI+BTExSrEmcz0UdLe7K
qX67gPgFG3kGHJb/WG2vtyUsT0LmZO5VwezE7ay74KbpIZr//vq93ZbbKBvFduO2v+G1R1YvqpkE
BfaGQoDK490/kBUVzY7J0fvkBT0Pq/dHvLiIiEshf7xhQs4LVfUywpap1RRlqCk/NSuvoQUh4x1D
j+Ovn3R83B9DbR//x8k2C3VDHk90Nw2tqHTS67uxRtoUUlJ/fP+rLq4WgWQ9Nk2IOOKsiACLgTBr
mKE7NWcwng6UevZp3v0PH4TO0nbXb0WRc16TkXHeEwap14FP+YEl4w/aUbvnKQyh3/+eS6uEAjLa
rFvs+wZ0MdXRGkVzTcHX5PREgtr/2I+8Gwqfo4T792MB6b9RcvFq4g17vUxBxht/1p5XSeKbigFU
d1SLmncEyL6/bpdBWWVLOrFGkAM4l4OMu2hki6fZVgrpjiuN6HEKJOymkvkaaObSjsCDDFDvfwWK
cwMYnzgaDCZkO1BS9U6rOdjU7OT+7+dukzfY6vwATJ/TUGPap3HNJdu5qU1B+ye6IPA0OEWSXrt9
L1wVG4wUJWbUmDem6OtlsnPOHDr8fId2P73TcNXZR55Ld7LrxAGoJPLh/U+7MIEggqCShSYguBjn
QF0A0NuAyIQB5BK7R9jo0Ad4OUdXLsC32c3GTYKlBah0G5DrrNAYex6V0ZTz3RDUUWmmyJYEoGEQ
7hvvQ9hQvuMIn6+8Lhem8tWgZ7cFbTtJLUv5jkzDAHBBbz+0czvdpt3qXrJx1lf4kBemEvrK4F3g
OUM7+ty7w7hQhSHFrd4pFZVYyfwEccdrlkcXKiyb6t5m3QFVOmz7sx3SDJvsBDS4d6u/ers6z1Q5
p1O9G3CblKTxwpPte3rQYIfeYMHhmh22bvf+rrlwcYH8jdwjhe7q5m/6epfm/2ePR9vdkoysEutg
D5n2anQc+/zb3w+F7Bp3Md5nwBnOVlEotN/AD2h2td9Np3H2eLEG41qqKcuu7NIMv/osHNksu1Dr
BMsUncPt3//xkoHUF3YDEzDOsNlyg20yPcGIpD1ovKaP0t9KD3YQHHFeB/WE9z/zwmbF2AAH4S8Y
H52vKsRz04AmXbvzqEd20ToPBWTlgzKSeMTD0V0TBb20gn+Ot53YP75V0rpbkhjjgTCsyqxxQ5nR
eLoNTSSuJMYXDj+qOxsMBdBGhHPh66Ey12lfRHmzC1fmf587NPnnWDRPksdpXwhUAv9Fdtcd3p/Q
ix+IBBFtQVw6b0i0Bmc+aSC9sZMJsJP478QRgJHgJpeGXfnAS0Ph+tw0i9BxRhr1+gN9tSUjMsfa
Oe6qmjb8S+gBzzBBfvnKUJfmErEPWNcojgOntd1BfyzbMHViUug27mD00IMpK4c99WGJwhYbP66u
HQ4EZIUrYdelvfnnoNv3/zFoqpPIgyMIzkXqjzdE06AcuRhuBmP4TWb134rg4KRveJ4tnwKBHtT9
1+PFDJI+bc3EDkS9+65zeNMNOyD8IocaHOVyyLNrccSlecXzhHb69mQgm3s9pA0Xn8jc8d0CtDHs
NJCNwcg1qSvwsBNWDLiCDnzK/r7XCqFmcIAApNg8e85PPWl96uXhwne6V2ZnJ5g6eHmq77RJfv79
cQAIc+MGbprN5y7RXjMAl1j7fAfafHJsIGRd8jky5Th46n84eVC3BxAM0JC3GMzQ1JNNpeI7MXH6
mNBenIAlX46Lja61/t8+ucgfAStFTLZhmMjZspkmQ098TZsdAGn9B0Bfh7tYy2vWvm/3P2YtQlUP
YLp4w1u83hzQl7C12QhUETxvIQZg9iQzoKUP/otceFS9v1JbIP76FULDGErqSEFQeoaO9+vRVLD2
OR+BxE571h3kKrI9wD2PiWllkTLrjirXAhp6uj5E8XytgfP2IAARhiI8VAI3kuV5NZ4Z15lgBjOs
resEYn52uYEXxfAc50ZDVVgqICfz6en9T357gUKTMkTJC/hkKF+dN8qztknjPsvVDimQLdtWqQNs
kr0SbnJ/awGPfhvIIEiCMB7w/ecCW3OdM+vlttuBFAmb2MZQyIlT1edDEZK0uYIofxtRYLT/uCCb
IgDu67O1zHGRkamFvmYdyRsH2Fm1QtuhDFOAhrqs/9jVUXQCUOX4/oReGhfg580VACQ4+HO9Href
wOXUIVAoUdOl99YXzaMj8EKizntmXagPfQOp+nDBVn5/4AsrCeTVxn2ByBaaOWcDcx++OJhYsaPT
5E6BbddTmBoDQFom/GvuLBe/MkNhBURK6LWfS8DpaJbEqFnsFHgT6FaYQBWp6vx9a5bHVjr5qc+7
pWwtuYZ9u/SZ6JT8n5MKHqqzdY1nG6L87rW7MfERD3Y2Osh6nU/95HdXttDFoUDMADEE9xeOyOul
hCEgblGuthnNInTCwB1LvIk+xnLsrxzDS/MJcBGIwIBJAmdwfvPIJheNN4hdm4ErCRqhOoyeHcAO
DoMvNhrDwxImpgIl5JpP+5Zt4jteX3t49DdCLCpliKXO9YqVdYq29QzrAngL2ahA7hHA222Em1yh
WNBBrK32a1bW0bzgEsJukJWhcogrb27CisILay4ivc6kkI0nnwP0I2poOEdyKJxz8akDel6WPXip
Y5GCyfN78vD+7volpi9LCo5RmeZz3hVqyKUEZRUeJcUYpxo2pHC0dOXCF7wsYcc4xuFsdkeQGfoR
8aWO/rWild1ptnXmqlCbSJdmxH+JgVpozLIOSOXCTWN79JO2U2U30vAbh2z3VGnNlgdoStDmYKjx
/k2WJD/2hLaqCGbOswPFV+9Cw8GY08NswhLVKKZ28Xa3VDkcN6vRaxTIkWoKABnCFJ58NdCugNIJ
RBFdDs2UQkE17F5xFv9uoLo6lbqBdQPId3aU2LRhwIpMel5TCO6vt5YzL4LKTtP4Jw9YGuA9LDK+
YhlQujzUSyaeLQ2ggsgpTQ9trOH3qbIx/xmHnvoBkFW7FQO1uDGNTuPbUWacFS4k1pV17NlTO0Yy
eMgW4t+1xHfRLZtX+gXZQPhkV+6+9x0X/0CyevoOKM1oC09lfo5uS9Te5QN6WrtaJYBs1YlHvgcp
kopySjNH9/6E/EIF/vKIZ2YaD3ic+ZOvwEAu29rKYwwdKohTa05EaUPbycpKKFUXPiQRWLF2k/dD
en1jCqbHOgTGz60nOUZiKnJIG4ylZ/zwg46ALTquay1cqYWJ0t0cpT06ADDUhJ1BPAP2p6AdlBVQ
0tFfAqbqh2BpNa+mMdbfGubNG/a1TWmZzVbcS+Qpv8IGUWDBR7AEjhbwzhffONaWcpij6D40tIH1
FhUQ7kyytjdVwIfuKxw066Fc8tXeTIrqsYImwXCyUU/iwvNrEHXH1fSfhaUQ1lKynnVZa4mVoELC
qQzAifgXKlsCmCFwiaeCGDp/JbVs65sOg/0AjybqSvhDAGiEXBnRAJA3y4uDvNNt20vyE/JaeMXa
vF7HXddBZXDXQjWp3UWpGT6oPPLSQvn55BeUaLZXKHOnRVMn5neIqudP5ufuxiV1Kw6+t4afdNrB
cskbeqIwJ7WPyBRWantsYqjLNDHlS5mOIqfQvve42lNm56lyXRfw/eLbfoDkcNh2JSTOhuVp5c1K
dsJR0kHuayB3k3AmK1CH8r9T5/forwNee3JR2OIZHNv2h5Xw6CyWrvNuWWTpC5ReludEh6ipxM28
BKVAaf9OKUAASjB4efzDT3meflhaqP+NqMHbKk6lBpU/HmdZrvUaNX01t8PI9ksDZWSsBlLusqcW
EBhjCLyiAZTJ/4lHL4if6nCOYAOiNFCChU6dEycbBiP0+zwlmS7AVkm+dwa2TfsxJWL4DcgQoL0T
hC783YjY/tEEjfH7Mhasjkv8iHq4oRB+bgueauYeaBustgAqxt2lU+vFkFgeADF03jQ13xIvBsBi
Dvre4Sh56Qm6OpMtTOArVaairtUnO8fRchgmatrCeWvyC36f9B6KfIRFEHcOlg+0RQhUSqc8WmSj
mynCVdG133OQyqYCetKmedQwwsimYpApCz62GUoB5Uoa/nk0gZcXacxtC4e/wAL5AGUh6BmNngNA
Us16qBgVUVRkC1v4IY+s+ZoktCZF2tIsPM6rhwgOb37K9t3C52C/rlDX2C/Quw/vFuj4dL/sGtD6
OZpYrz4O9RA/r4Cnw9ghj/XwkDRhyO91Bq3Mn8Krg/4WAgc5e0j9WYTfIGgXZveZHdugQoXN+ziO
bBS4EGhMAOxUUNeNyBxGZby0DT8on7S/cpGau8S1Th9lgOtmn47QkD3m6SAR1nPDJKSq5LCWPWkI
FpF7Cs4WxOlDxGrX7JN2hAJFV6fmFwu4H9070nW/Zz4kKyg2REtcar0J75tuFZ9Hb9b1DaHgOlcj
4dnH1PhBt0MvrZv2S2yG38SkPQEAiy2fPW2sKA2CQX7HNJ/JPsfviarV5PCfi5dgpDc+qW1WzEJ6
/Ci8GHL7JoNiDySXlLqNYp7Q74u2Q1NNfbKuVSzEOBa+Vm34UUnesw/YgLItiY6EJ8vOx3Z7SBGJ
QXSep6CaiEWE+YGMLZFFM8WRBm+ZpulH4Bo8X5ZEma7eD5p7c2WhBAsRMtVOi9oLfIy8HxUFItbn
ptVdCR0LFxV8MuQW5VLbHXO7pvme+92Ca9ObDapoNRz24l1GJdc/ebTSf3SUNKqkvczS3WCS6LNI
fTfdNTTMOCB/MHB6BsSbNFUfE1jFQMbYROAvZCEz6wy5olytiE4yhtf03qZj54FqAM/tnEKMj835
7yASzH8UIvDt16D2KNs1YgUne0a7MYn2pO/WbD8p4sQGTiXTDtKsEMlQmgJcsXddsMhvPoXAp1cw
QJHavac8C0mvPobd/EE3TTsWMfD2zS8EjdA+xfuMqraEoZ48oBnt9Cfi+dNSqlEy3IqQDA0ql/YD
UPJsbfHmRYvJceSDIdo3mUkloHrTNBYD8FiuSNd09P/NedYMxaZXFUFdfB5z1AlBMy9xe/WuoFk0
j+UMPwQUoOE3lZZ+2OIG0D48ubYSil7uQIOBRM9ia/ZoLOmWHTP1wu7DeRxuJ0+IpuKTFHdB3nrd
sYO2t18GTtAX22ANIfOWtQLYegCiyobLEGUSoU1eAACaLBUzXT7f6BiXXLGG1K3lLGb1bYGkyaPt
lxyI6Smd69L03PhFDR7TaabUxRDh5RqXmw31V2NZbmAnQmhUNLNeHnurEw/Jpx/ScsGV+iV3E/yZ
4KsjHqF6jiu3Az6KVQGugrZITBzyD9zXSG2CuO26oqWa5xUoEiaRuMN0GJdTHK7dXit/aCvtuT7c
L7VAMt1CQ0xUUbQsj2rup6gMUE7jxcDIHEPsXAtbouZMQmzG1dIHCqoM+6m6Rs+iHGzdArOOqlxf
JiJDQBw00NYscCCyZi+GOVnuxixR8UnFLAqPop/5fExUoMcD9WqN3w5oSbfAOmPqcvJJjguRLUIg
o+ocIHWZ0iJukj6/l/Eg9P3YsNjgt42gtxZhui5xVixx6slvCFfl+DWV41A/1l1OcQf6iOMdLbyk
NeOtdeGKUnY4a30MatI9UEA3aJXKlulTXGeKThX+5vFfE6Ndgsp3r2xlISnZ74gHB8aiaTJEZ7gc
urigU4AGOkRBFC+WvIOS32xNNhxRmBm9Ctr7kfsIC+X4c4A/bT2swGbQYvbCadp1OAfjPvSX7PtA
1rEu4Mg9pEepKDwKkEpytYvyura3Ls7Vp3RFmXMXpy4Fi6ancD5oEqWnx1ELzy9mkv6H1tfwoklx
QbCiEYnCTeRBtft+RvgMSUI8LbYKppr/SOY0W3BemuTf0NWJLF2a0yeFmCSsgMKIjx7xoUa2iByN
N6Q3TMN1JKhD2JzF6g77r/YOUQMWa5GjQfGoonyYD73Cv+szFrdVC8z0b3ijwMNyRK/0I4/d/I92
XfMgRYQyMW/Bnb9rRxEj/pA1TVDPdEYema8oyCQDmKlhzWpbkaCN2A6qZLHY5aMNPictS6dCxwsQ
bSCJ94+w6gCP1BPxlJcgMIQf5AyGQwGmVa4PSMHkz3XV3W1usmw8zp1w36ASmN83Sw5DHWOBYUf0
EOD/IDZf1JG36V61kffYx73BFcyi7GTgR/qzhaNr/5Q5Ez5iY0YTEgfqPQPvkDKEeKK9AeSh/hx3
XqeKFtnEx7qtqV/FfBo+4bNidpuynmIYnvmPs7fkQdl7gb7PyeyHCHjVWt+SYY6/Kh9RLD6lXvSx
WcgQVSpKINaB7G39CscMnPgoN0t8UBPsJE8ykyIt5g7rU2VDPT02i5zSojUNhWrCYDHbPt66W9+F
/o8+pi3eWegxvsCTK/zpDRSikIvOm/tZS7xsmbE+L4TF9bPDUYi/NULqfidBjs/KTieJKDkynqRY
eAOOX5zptQgoD07ZFG5VJJdRCJ5FQpX57NuwjGJt0l0b2eBu4NijkN1O6q5olFi7EkXZuj/mLo57
aA1AOXuXhI13g3zCo3syTOQHMx5wPqudOo58ehUtXpgRb8ga9bl6QCRm+oL2Kgn2Ci8AOPZoQvzS
yzDDadBCCOnQJm39olfTIFcwTZTsgNcnpBhCQJUi5LkUTB8WbumUR5bnSGUB4k2IbdyOocKfDdSb
L6B93PekbNdFHFZTu7noeRc1H40N/B8wZSSmpDJt+32XzDj/E1LpBucXQmZ4F0jwo01zQashCRDk
tzXpAyT0CdAUA+qWc6mJCEXVwFG7LQKQ51zB5t7GpRiAM0bxyKLISpwDQN3rY9BwpCLfLTPTvMOz
TRUeZiGDIsh9GR+GJgnbXT/Lxu5MkkL/hA86L73e1gsWGGWWI2vI0BTBNJmsJDFl08Nci/Ghgz6W
LqCVk2f3NZLdoxVd9BWgrNoUg1ODgqNKHj03DOhmVHv4WjGxvQ2RCeFj6vsTwvqwQV2snE1qPpJY
hawwhMXNTS/RYCxA/o4/wZVRLUc1NvlXEG2ju2aiwb++Er24WznUx/CmrnIsXS+ip7CHX/qHpifj
9yb2RL9fEdX+mlc8xqXAT/w9gFCDm2RZ03vXoeNUIErU/LiEg8F8Rh4fCoCaQw31joHnhco2qYKQ
x4hY+pX8O/azpTdC9bBxJC6LbQmeXYJmWZx0KXSdZoVtCtNvPGFEifzB9G5JUc5BueUR8q2tKUA1
UE8h7ep17/x5+NW182LLLJlzRFNznaAmFMTsZctI8LjhxnZ7pLv2Jx6CgEPwsOeQmBMGE0Kyme8T
OcNRHPWAtero4OW3sWbhI8DPwXM/5j4rfbuYEzqaDFlTmjZPfZwsthhDyJgVBLrRcZElQn0O6pi/
hNEU/9KzztGbrsfhMGtokJVI2ZCKx8h+ExzBXN602WpVofsMipp8GEWN+zxYfuHuzwaYDRv3bzT4
nsDcG4qmr26zx27TlgSUinU/hthpd4i7XMkKcwpHFEJJ+LFehzAo5nmNusIboPt+iARigQJzPH0f
/aY3RWOJmQvAMoZPaTbouwSEgaHosRMep6ERXzmk2H5xltRHRLKeg0Jt1yD2UOTUulV+cxZEkWKU
OYoEfSQ71MvhhIrObaq9DgFjG9xoLjg/RF1IUVubUOIuYO44Q0Yrp7jmGjc5fiJwLx9L9IWAoxm0
j0zA74bwQXfpAsMfZuyED4+DIyajp7DvieJxhz/DPsPNDi24potkW9HFDdj1OZtmhAF6fEHBJfUR
i9D5Y4PgvYetENSJisYR/2eC1jYt2NiIDIwloV46MMJIMU4TctZ5mrOHaZoGaMl2TfAceX7wby6Y
C8pZT+EPLfLhqcGGX8tEhvYmW+iYlp5GBHIiBorEqE0mww086vKs9Bod79mCvBamr37qijbIZrJL
x9p5CNBct+ByGvk3KPiIrzIP2m+q8VF6UP5Ck72uR/eiLBs+5s2A+qXKiQqrZEzIPzWbBSYNxaYV
jeXIf+FxG905wOBc6TMPNllraunPzA2IBw1yJ9wDYeL/QyI2oqRFLUXo5KS6I5Bv85Cot+sdXJhX
Vtp8BS4rzAfyKVBNfApb237rE4hy7ZhKyC+EWwtOoyfJs0qhTFgxf2m/ooTbvAQiWQzYYIP9HoDl
GqKssCIGIvCjZyBkGKC84GQ+vCwBENqF1vn8BQDOTpfQZiHYpfARCnd0HAJET3WH3G1Usz10Nbx0
odqXxEeZcuoXoh0W1EQy47GqraftxoaX7qMUwUxRK0uyHzOT6pcFM0wVfZbB9yXSKJaXKZSKPoLE
mopyUVL+8BVu3R22VfJrwbX8BTDx4QtPVIjqA08QQdTegAtUCDlOZcpbz+3WKIB71JA2+NXtpPwM
RQh066AnmFuvmnMit6cwG0+jdbgKnIn4Y+5RaFmSVLuqtVCOLG3M8Qg5JES/Ao0gCqzOPjl1poPv
L9Kc+ItuANx5SFokhiUebJ3ieOgOCuqaiRnirVCoPPmcz+GHPk6xh1YLw8mSOZc8ou0JLarIMJ4d
J1R7kd0NJGY3EYqMYqdZI27GaLZ23/mezoug85O5NMSOQZnBFwOdizkmtggVSb8DfDFhWZbahCjZ
9JDBC1BiPuRN4KKSoq8BIZ2WtbcCBmnefdQgy69slHtjkekIdZucJjHQDm0UICq32YCauGrks7N+
yyszxPP/Y+/MluNGsjT9KjLdQ43FsbV1tdkAgVi4U9R+AyMlCvvq2Mfmgeo56sXmA6XMFEMscdQ2
F7PURWVZJhlEBMLhfs5//qXzusLt40uw++hTp+PWjYIm6666wtSg0i2ldVmUdR4dck7511UVD6gV
Yor/AGl71XsSFZtEzT5RrpZaJVqf+ABt18k+zYNmHoqbtrNpVfvJppgPqTpamDqWe17hgI2faNeN
Fwj6wIlc9MaLp/cW55qZm3ZD8WwsmVfIsak9DbTxRi9HJd67Mk0/Ug/RByphbWMo7gLKoPAsJBsS
M+nrqDSqj4kjwrf9PI3WiiJjDN8xl3D8MaWj8RcpzRO7zOrBL6KGoZiLY3blTRRoxW4qTGc6VCB1
H8lJEteRYmeJ33Dau17Es59v1FHTevKkw/48MiYb9yvAF83DcwSErXRM5eNEe3EZL2b3phnm7KrK
aoqr0qmcNzxWfEm1E2an1RjS3aOQcvTXqqsoyYEsXAN+bleXa19hDfyOMpzKiHnLrOVYNchO0BMK
moh0oIqbTbrKTegMMPZICa5TnzmRuRPRoBPyVGai4oi0qmt2j/KqKvMp5VRAQLVpQ1MLDLMpDXCs
QTunfBt4lBBUmc5ZW4ORnrX0bHgCYum1N8dpuDZHbf7Ul32XnLidZBuMeqnvZWHFtj+u0Sd+FZrO
vdKY2mXEVsMjXEddFuT25L7FaEcDh01K++McNpAMR7dzWGBhb99ksi1TUigsFHpl0da2l7j41XhO
VtvxLhn1XtuqDngAp1sTQbgs8yIEzzOjzDNau5drGevs8gr4bjOljfamFyJ/a0a9uCCOdiZZq1VB
fqtomnfwEgRzKKNMa9xAFRdnLTeOP7RdH8o9fNiIVBw3/zwniCK8ZrFpiNASqMXWacNcDazSNS/L
rufhiKeUIY4ViQlgk1pT3QxWXF/bjMW+Cr0ZUhyIKYTY2cFZPScqICbkS2Te5aJL7wiyayIiCtJ+
H5HhmJ1VZU+nqXME0LpY9nQC9IbTdhvZMrkujVXgZpZt9QzJ9GcChQtVcZVFUfQyBj8iSIVq0zZY
ejOO7gWllxur21qVGuGSsfkmjeT09tdT6Cc4klxQEODgrDabeI89HprKvMN0gBgOgjTL+cII5eRn
kq0zkqRqhVoGnEZTcShyOW5iZXC3fZE+Z678hLkdbwJu5EpYX43XjsgpLPYOfX9cwO4O29OFNXLT
u132JVlquwvwVaeSjCNcsr1hiTl/0Hs10cbEgO8ERxUQ2l/flJ+5MgxYIVSRYwYiiD738T3pdK0q
4oasT/TV5RktfPWmMYrkGdLtz2NcxkLQ5p1VQ4Kv9PGdn4VkLrIUgRphJcfUcmQDsMzTqFzi3e9+
IJg/qPwF5Byq4ONVFTMcbfLILQM3H1yvj+vxlCmH+sz8/QlCzKpKxZ8AMg7Ri+va/oH8VhXdYjhT
wQeSLXtAYef31dK0b8zQQom6kGvXKs108+uP9tRdZMBhapB81yyC9ec/XBQ8eoQ35RTBEjejXzmT
sRduFW5lXJXPMAqffFag261CdJgbP4kQFALRFhj0ZSDi6F3dQ+U1hkH6TPLKM4I4wr2OYeIW00v5
rjKW1s9zvXrOUfTntcmi/OE9HK3NSFciY+xcPu+EeRDlVF6exUqu/z7BYc1ix60ZogEmKkf7kGoT
iTyDhQRcC1hCqukdODGhs8sg7hjGUA6k2RB/hFPznIXyU1sgN3h18CP4GSPax98oosiF/SgtgzIX
/VliN3Ao57iFVYCbX6cwQP71CnryetjwWPCmsVfRV67HDysoqdHmK3mLC62azwFI/eibSmZtB5Nh
XL/a8v76ek9oUvkK8aRZs1Fttt71K/7hgig0I3U28zIIi7yOD9nMlfxKN8OzebTSi3YyutdSMp4r
ybYht3lkamxkymJ5uhicIKoK86ToM/39r9/XkysLdzNsPTEjt45t8PrSNJIQn8mAgOXsk9IjKVew
evZ+fZUn7zYh27C3Ic7Qkz/+8HE/dXSAOqyyBQwgcZXqMtNGJtN0eectVcUze/kTmxJJL2y0mDwB
EB+T4mOracyBliAgFNU96H3fbRlrmqBmcL7UsDOvF7utht/9lGvuAe5++PXgo6wfW5UuTaYJqtYy
kGUd3ttmmr1DFDVf1Nq0HGaBIPeZj/nz3vRwRTTVpCFBDDxWjcYFZgDJHFeBbXYpRrymeCNyF+jM
WWw/gePtlznLe547YDvNhkJRwIf59Xf7EytqfQ84plqwZ+FFHlOuu3YQaTorLGzVtrCyWpyTTKxK
twG8vcwjfeuoteOnTd7/rqUcV0ahwS3H54E3cLSqGKMZXZhKvMlJ3d73XRMFEFGkV88j2VCDeM4i
/KdVvF4PwRax9OxTP1VNnKBzNC9FRfaNnt46sVXnG5s26m7Bb7Xx9aV9LlXjp3XMFVfp8RqRAp/r
2GRhKlyGgLC8kbEM5NHZlrwcYsgpCTE8p1Ab7Av4E/YzW8JPh+t6UWjwNr5M8GyP87iTfigdzOCq
oK+d0nPdBW0kk0t4gvlzJcpTn289vrnKylf42XRd0QVTkjJIbDVvPFMpmmKPbZjmeMaidjsah+xT
yc3d/XrNPjwYj9h0fEYshaHQ86BiG3S0dKoBIgl0oDpQkIy97mhjwcRcEsHzdDQwScOv9h1YXxo0
deS8h49cMm0awugshovFSAJiVxDD57iJYy10vFxn4Plf2E2QSq01ImOIn8S/1J7GEFthFTh1Ve4V
wLQA3nG9c1ywn3iZh8tf35OnVjd4Klx7yrn1GH68R0du0xWCLj+ox2b2zTmPt5MSi1M86zK8r9Ln
dLEPi/f4O+A0XAVvCBr4v8cXrK2CSWjR1UE4CmBnNVyuKC6i6TQkwOrSnq2lC9o5Nj52im5fpGpZ
XFn60IZe0S7iupaQ3n//luO0yfbNSeViXLMu1x/O6KGrm0GWYR2QglsErqzqPbhLHGDMpW1t2A7P
7N9PPGka9huEVBAIhKrpqN4CrTDKSB255amR7Pu2uzNnKwocHHO2v/5yfzrmKefQxdNmYeyGFODo
SosIYxHpTEtSimXpWWpi3OOU95zB4c9nwbp+cOHiK13pzUfdTTSS20L2VxNkZa1uYfhgLm0Yyomz
5FgumvAzmtA2DnQMz7lT/dxNrjIRyLnsJMjDsP18/N2RgO5W9mg0gcEkkvY5g5Nh2/Gmw89qCOpe
WIeuGvtAj6lzROfWl3HTyw90SM+F7v78rRKOaEBo10yNJ+nYYzsbaSNV+BgYBDjhXpnG6auLYudq
7Mymf2bFPnkt6kqaeAB/HB4ff2pmjg78Z67lNGrn5ZOB6a6WLt40z1nw6yX01KUQVbqEiWtQkI/9
1crerKvFMZtAnaXYsMTygx4WbzOtSZ/ZnX9erOtTiPQSL2EMK493IkYlBjxXl69yyhbpgQpDCY1l
VEfP3L2fpCSsGTzlNW4faWCcB4/vHmqxZhR9SpJUO7+TnfVGQf2wWYZUBqZF/vRiAD/ZK/egUZrs
mUfyqfvJRwT6WD14OHAfX1xWqjHHC59yVHJ32zKhOUBGSvZZu9TPXOrnY/YhFZDkcp5/aomjz4nq
QKthx7SBnZrdNq9V62qmcgpUO6zh1dAjmYza3PYZrOPJZ9JmbvbHdY9kALrVxGpGxCoMMvaEsRmi
Q1E42lYva7ktSaPcYHTYHorUdTlhuvZmEa1zW5JZ/dzO/sTNptEDIaImBAw5VtAsIsJwOCtbIkB6
y4eRrp7YBdLcpnWfk8o9sXpZsixffJstvtqjm10QjhDTn7fBzFB1A9rUnVbA259++2lc3RdW4SgX
And5vHrwINU4H5s2ILOr3NXDHAck1+neVGrTM6fUz4UB4mI6Gro3FGRssY8vVeGcFzmNzlPS5G3g
5GR0RtIo7yceKs+ZcMh55rF88oJEQKt8Bh3B8dExHDuTBh/EbpkyYec4oqbe5Jn5BTYB6gMzy595
Op5aG2yeuIphHwOt+ehsJI05JgOmkngkRIaflKbqYWuo+jM39Zkn4qm1YRLjitKQ0wEP4Me3Erq0
PeUuaRktd/taG0kA27hWiqjr16vjqetQVdM34Npi4SX2+Drkw9VxlkVY8HaOE7hhd4EQ5LnctKfu
20NKJo+VjcDw6CI9Da0ShWMbjLGLXSzDgm1k98vGLHnOf/15ntjAiPJaMysoLfhgRxuJ1MxuaKea
NDhhrLG/WO2FiYTjMiTTOd7zlt8nw29bQ7Ls0RWBL64IrH2cXEbUVlwP6SgDraBzd9ux3SNTuapn
qT1z4D1xJ9kHVGeNUqZ+OrYL0FAVlqNbysBJif0YMyLuUmTD/ugwdPv1nXxiZXAbcQayV28CBIWP
V4ZcJd/UTzLICXO5Ygple6Izh2fW+RNPMMeaRmECauqax9meVonp17QI1nmezUEaV/G+ZPZG1gJj
P6Dk/0IZhCAUOBhXWTbDYwWqHkpDy+e+C6oYxXdPRKzXlJSBaRFP30CHf/s8/Xt0X119a1Dkf/4H
//65qmfm4XF39K//eZ58bitZfe3+Y33Zn7/2+EX/eVnflzdde3/fnd/Wx7/56IX8/e/X39x2t4/+
JSi7pJuv+/t2fn0vAR4fLsI7XX/zf/WHL+4f/sqbub7/28vPVV92619jwFC+/P6jw5e/vVwjZv/t
xz///WcXtwUvA/SMbtvk/vgV97ey+9tL3XmFLo3ocQO/vbXGoDMY7x9+or+iw8dxTNPZ9TAB4Cdl
1Xbx314K8QpwY41nF6tJH33Jyxey6h9+pL3CnZgkOLoWZiWYRL/84509+or++spelH1xVSVlJ//2
ElU1y/qHXpPmymRp8HTRTVNW/iRIHAE5+xCB1RhF6eVgZPBHFFMsPiaZ6o6AwGnwkdLhXF4gprzP
csiLfmb08AYSVabv8S+wtGCozeyiFUkofWj26FeSpdDgiend8kETSmL4Jusm8bRsgDvh8J9tP5tM
vfIxDcNnCkpTA/ECxufGTSLRMTOudaiwnD/XvWLaCpI23Yq8sK3m3iv1PJp9w420L0ReRLcpjL53
aTyHZ12I8aY/RFMWem1d2+rBNnPQvSy81zXmZX221sp21sTbdizfD0WxVW3zUjeKy9jsPihL6E2j
c06w0lkGe9stJHa02TYcerg8CgOwKYBsEsT1tA9haOhS2/N7ZB+nxhDkk6nC84wWXyG4s7uaXNW4
M/V3VFLm4Kkxigun3aDR9uuQcsG2aO3rW/JALkJl3EDuQvDmvlWz6Xp2rMqDGkSjxCt7aEFKVAOe
5twGx1fxV4eb2MzrP+B82m2Lxo1ALM+YeQnswzBW/LpFF9MbHyIbC5uywPhYlDiRNp1nQETpnGU/
JWKGoA63uJncjzQXWFV1qWiYb0yTuanwevQtxYneK8YYfdDQlCVejCrjftRnAQ06mcU5lE+Z+WJK
FQ9+LIR6w2iXztPQOkZeXRdMy13YHG+Ttm0v0Llh5J9Ehjib49zGaaa2T/NspRRkac/2jo8BYuo4
ed0h/HrLUR3NmwzMEuqVbFKIQulQb1ttbFcubxwlm0QayWsS3OfaM6SWnOYs5h1m16jQ7a64hvM5
b9WZ3m8kwtVT2wluSZM7G1sNx69q4hK5aQ3hPtPKKEfxEdpQW0X5dY7HAm3hMO1RVSR+ZuLW7XB6
Hzq7kjC/YdjLUsafibIUGnz1CpqEXmSXUTouQRTi+yV6TuMp7L+y2ULEbwR05bAI6dm0YnZO7Kma
8E2ZqjnzkxHZiwf5Z3D9EHnRl26yug/x2NXvdegD5X5E4AJ9dzTcaxh6o+Z1leQLxvGm/dK6Rvtu
ghLwXoVhXnvhYJo4vja4JIIl2J+quJDv27kw7+aSS4MAt3OyKVNZnplGqsYebBpINYXarPk+6Wz6
tVa6n41inFlj0FXewpYfNL9gfAnOmsfyTkYLpFQ4uZhepGFLYCrDYTfZ5lYaD35Su+OZyLp0DDCQ
zu4lVHjp6/XUnslRoM7LJTQvf1DnufDyWh/isyoXxb2t6eNnGyZEfIGja9XeZWmm1VCWKOIbdUwX
vlGl7nexI/IGyKkKnb3dRJrYlGgkxYb/MSuf5Gx8YPHwGdmddG9pYM178wTcCT80K6eNPWJhfZYX
fQqdRUUzeKg6O3POtbIwEQcvmXad923PDpQlEqY0DwAxFLaETjx32azsDQXR2tmSOom1G/H9Q20b
tvHsx52rhhcLiYoW+hFVEcEEqwvTdbS03QZncBzJRUQes9drg0aOVD6ieYmlASGw7Nedpogxb/LK
aYziCyg1drvhVkEMHKU09qnBsjsRWq1+HEQFQQHAJ0H8hb1C6THt6dsdnHin3RFvP43bfrQi9K9h
b1i4D0daDSir1nUwwuue3sexHC8Txp0a1U4xT4AWilUFmPGpxt6BRVpttLGbmtMJc4XP2sIog/cC
s90T+BEQK4DrSIchv7YqmvD4q6C7lG5z1rjS6Q51H3YaTJ8yjbcVDsHk7oGV7+MBNd2mHZ1Qbpsm
H7QDmr5F9VAQoCBR3NJcVaog3SfGjCrgBCkqmkOkGmUeIP4sd1EPOfhqyqVxMVezpA+pW7QWeZNE
1d4aRxUCKs2nssXjPZ0CRwtrPdAHI9R2Bs+t5iWJmutMxqNR25jQP+ozxCXJ/dJYzEbW/Nj5EjZS
YZ3ZA8LmYHHq9KAOLGNfGwrb3NhR7YjAGFzL3Jrl5CKealHpHcbJLG/dNh/OwmZkHKG7eX9SRLmF
7kI10C/wwkHbzgPEWW+ZuuG0rgkDJ/PG4pGUKko6H8FTYx4UV+1RB2aLLbzCmubI65RMfIKAJKIg
jfBj2KjqTDAEupxiY8DPPe2nWmHwzYj2bJQmwihU37DBOdSJwVW0PsvAbSa4WXDblhwmuNJ0vsne
Cvefc4f/UhhlvWkmu5u2hjPq0KVisk83YjEGiKauIT/NPVxRyNbhOG61JLU79Fx4byNxSzURhGJe
NG+wEgJGJiOGRGtBcciRsDe0qhEmX18K2Qx3vTEx2W1WERi7dWieJW5f38smMkpe7bozLSZ+KRvi
ATZS02+guwpajNhCsJfG6k1mGv3sxeRt7PucrMJNa+Tz2RLh1SpEETkQ00Cm4KRWG5mO+h2wnFp4
NGJ4K9WjlpwMWSRP80HiiUAhXua7oipgH+OXrFzPOtKM7RBV0UfTfhdBW/TjQvRfigmi2YUziOkt
x5NhbCDiorR1rMj9LEI7EbAQkX/N2BYWPu2K/i5lXw69PLVNqJE5gRgeN9i6sWthfDYqomyQX5hd
vyHCsv7slI5sg7AhfhAeq4lyYlThSno2Kt1D3Exy8QtCRz7MUC8ZXDIRhzXZaRalt2N8NcPR+CLs
yO42UEkMREKIE4NO2M7KsrUgQ4osRgWSMJwsNjlz0q/RWI/CM2qMi9AdghnAIqtQntduh7IAFLMs
vCWr7NeVFJPmucx7Pk+y7NHLjj1fX9dYJLCnlcqXhAM6p5HqUqgYeBHFvrOG95AW/NpomwbhSJ6H
q2bXrRoydRZSg6Tt4nELozLrfZ24oXwDQ7NBgLFo4mSokTLCIqsiy0dUPW7n2nYSnwMaKvhoVM11
HCYKM9w+jT/xzLpfyAganY25WDj1mrPTElSHvJsixBqHdFvr8fQ6V0V53SWGdktPVvFALiXn1sJE
Eu474vQZ5sjQnFR5S+0xlbGm+FVRA6uGFcarnl0Mc+tJQy4C27yqEbglLPqdkzjZXcc/O2iu6J79
vGgRyLuumYhviMW/2qqXzAB+1Ved3b54/Y+/I7J83Iw9vOpbb2War1aDtNUBi9adJgr041tvxU/o
nlZraqb/K4JFH/69t1J09dXa4+O3hlE2bbgNpvK9uSLU/RXQoUXU6DqyXw3gfqe7Mh6jM87a13H6
kWYBnEA87zEQpDsLaYoypOi3s1i5sNF0r1VfKZXNMNGMbY1ZgTsrMEGAMTq4PFmhPivjqdYKgf4Q
wBesP8Rse4edykR5h8WTPNALKaM/cMrlJ5x39ejVZqyiK2nY5ViETm4jRlMtztM2hgKOMr8kjcCl
fxDaHFOxFHb7JRKpa/hF0xuvuyyt241oIQ/7iGiktUnGXu5FNGL0hX/LB9lb1WeYyfadgOT55eFr
/dcKfwmS+asVfn47V133CDh4eMW31S1Yw2wYYE5Q6zjqVm7Qt9XNTzAMXCeJgH6sqtW89o/Vremv
sATGKR2aDYk0wNN/rW5+xpcPfMz4iLEq9mO/s7ofQ1nrhfGyJ7+WqC/AYd7nY8BMWb0JjGxyvApd
8y4FgzpDSZZhP2B8DjvnOXPlx/jcejmGeAbMJXz7mZ8eD/TElOD50deu1+Eq5GczqzuEkvYMPnxE
HPp+GcboQHQYecEvePyp4lxZGkzfET40LjqcoYlOslCdfIOPRYp0lO1C5gqUiy0kHorZ4QIx6HMm
3A9X+QuV+fYusHJjwKRbfNxjMLKFrk1dN7peUbfVHekT0fWS7ZY0TL9W2L58kT1nO4ZL8gTGDTWl
Fg/bVClRK5dtVl/hzat/MhNKXq1AW7VLw2S4b4civ+7NdnjTm2PqL1WXnSVSgeatVrl2qiFjsnxb
ZkRA4hO77aeWHO1hmAx4qhWyrlgNsyBVi9JvUHJ87lFBxOR7ouv3Rov4j0jvP8UYgXxa2vkK69Xw
AhoQopE8rrauU4xvbAULAE1p000xODjEa/bayP9rL+nmFYTEfPuXe0lVdv/4e/mPv0dt9SMS+fCy
71CkCuAIbYbHnzNupVv+saFozivAYUZYxJ+txMD1SPwDijReYWTO8aqrbDdr5N6f+4nQXpH8RjqU
wzoFrSR65jegSH7/CIpkwMQzDruKc5P2yzpC4BVTwSTMyDM/N1Z1s6xaFTesoQPLgFw0Nd7U1RMM
haTTCaKawQeJSc0tjklYqftc01MrqOdJBgM6Kfy5IsfCd6eTS4AaDxulJZ/VN3gqYNdTWK39hSzM
ETF6Ubj5makjvhpzsyg2jZ43vuhEe2+LCZ0Ksa821jCduXHssG38HoPRxWuicbgUNEA1lIKwoLfX
0vntCgF6GH6DI/ZNA3Hd6YWzrQYKVV+MtfEWm6ChQZjcT6avLkuaAk60n2Yw4HNhRKhYK2nLt4Zo
QAkFd4BMw1DgqSaw20ypMungIH8XPZ2diW8K/o4q0IBiXFdUNPdWgxzZ10RbnQj8V1JfiStmyQuF
6kdUphWkNaOrKDJS2643yJUwph9N+mDM3QgRAyDoL/JV6Qbwy2TCaHPiVt0Fe+W9mPXoTY7y7yRR
MTLxZJ7bmW9nRnGRYRDY+jG3+yM7p/keuELviAKcq1Ob4nr24IZXdLhuWjdB7VaBNur17DfpXHd+
rRYW8MGoD1eqUzc4DIhmeNsoyK3ROMx0wBGIBShiKFMsnJChlngVzNnXrDfF+WROoG6DAGfFZqXf
MUQ36WKq3rU2FTYf7fmMwu1ETwY95evttb1baHATHXe6xqDV6YNymQokjNg+eMMYWwoMwlZeldW0
bdze1fie4+zMUUTyvoEq8M7SO9UMMJQzTmwaWYHvGX5PfpN3yozDh/vazpT8HQucAB2MS0JgCAV6
YKCEJQ5UNL21S85vBhiaYd1xBbKynOr14kzg3tVA78vicw6KXWvvCp3dsx9M8gSIPoL9FJlNkwIv
wvfwIyW6xWmnTzeKHLW3AnHxbcLIadnIqcMDKCchE1ujQXSWjxIJ+Kue3dVcorbbj6q65MJbun46
jzJFxrjZgNp6WZV1r/EhCc/HdFa5hosgyscpohh9vUryQ1FaeesnNlmiHm42C/2t02c4dpV27WMx
z7HIGqqE7yyxjbZeb8XEXKFSwKcVyRVMha0ERyfLunBKBfdVrRHdpUiHSkFWOA4tMISa3Mf4PVeH
Ra2Hc1eR0QnjdG1v60qae1bVlYxUs7ktTiph1AdZ2UWzNQstLX23BErwMc7BRmDpjfM5HNVNRxtw
naKRQmwJXNljiQAX2S9iqV4XiaqivgcxO8MpYGQRl+TQ+fqKPLxBX4yFH7voYH0bNf6r4H0JaREu
CdoB9FOw3MRDWsQ/H53999fBTfD6XbD5Hy/eMxO7b8sXNwwWb388wJ78k98ONMN8hSgDX11GV5wd
sCL+OND4Cd6+1My8G7pAKpc/DzTDeCUoWmn/eBWDOfuv2Zqhv7LXXCzGwBhIMwoWv3WgrZd/NFt7
4l78yJpssXNkB201jBcxwWtNcx9pVhyg4F/2SQd0lIxDvGM4dG7mynUqhndhb+FNqR2kiSODasTY
zQF85q150WNwhp3BBv+oiwwo+JPjYFE0KER2k94dosyL9N0wWe+NVqK+JvvpZNYSzXPaWVyqGQkK
mDZ8zc3oo1DIlIWMPiLlCkfwZowh8uL1WNu1V2RxeN13TCXsoRKHWkNDDtyUeTPx9aPrxozVXBzI
vKFqm9dk1MJrn7QB+6Bk2s0jBlA5km9fK1OQXztoy/5cFo7YukP5Pkvj+kok+FCYDorDJWnf8ATf
xm1yURbWazW2Bw/3RYzrccvmly8qw75YquQd7gjXqaKdUdicx4m+a80ZInImMUkbHPS6pjFunBRn
f2xJ+k1ruzuh9npQSvXcqIuvKkFOPi6ZGmMq/QwV79m8qNOGM3b2KUSBSlX1Xsb5rQytiyiGBBo5
pJ0YQsno1Vtzy4Yq/VQ6h7w2+wCxQHRW1uYUaAOov8xOjTrKfPb3G6SVByzGL0niW3YFnpv3rWy+
ug5BCzG53ujS50PH8SPxshhL57YOpwN2TPT8m0pHB5AWHlrIANntZZnkX/uZLTOtCZ3D9Au3QZug
bmvBt70H1MLdiC7fiNWx8DFxlAeMyJnmtYq4oAXAUUhNmQVwC71eChBGddoDgds3o3Znl9g39bEk
HjHBJzBafZaIJgMtWHH+ie+4r5b0fZIsb4vY3skk4i73Voiydaqu5lhU2HON49Vi4okwKKNygvXS
Ryljd1fUrDg7/zxg97DtMHzAGyMMBPZ1J4654PnWTOWp1OYzEt9KMI3prewoBbSscwRDItJadYxM
UtWr9RzDu+IyS+WbkGw6ir5NquJI0X4t+4Q5Jd+I0e0aIu492ZMMUsYMoZlPRvUBSbDfzp+aWcNe
p9lg0OLLGRCw1HatW3tUh6cNjpElkxQMU1xGBWZbcEJHuJHxZZTNpklNHg73anLynd1eqfG0G7uT
lCGXe5FhB5nTfFrGO8zszvHHwoEHsx9F0S5xpIcNP0bwB1u/HIZd+/Z/Y3uznj9/Ui7+z2BOwCJF
h7IKJf75IfDf7voX5718tOn/9bo/kT7oWvQsYPGEGXOy/LHTg/StCbXw7zR2fLiYf7UuOvAgmlIM
MelorEcsivVH/BlEOQSw8g5/j0WhrVDHX+26zRmCOpbEaFxd+LPkJDwGDZR+qUalio0NmRtMrzQ3
mNNwE5OrslEXXSN9Lc2Ilo9vXA276cUa94MadRswha0wV8hk0eb9FFkH5mGdL01cXX5/3fzfxrr5
vgY4VP/52rm658G/f3Hfvdi1t+WX+xdv+vLux+rhrz/y50ICt4LxQg4G/e4PdBwWEqy2tWIg05CE
nNUv+3sPrFuvqGcg0bOU1YfC4M8eeP0R+DLiUASMD1yd3ykZjsg4rCPY3QZyHzoqTEEeOuQfZBYa
MyiX2DoBPwH3kJ7Gd6ziD6mR3RV93O7cSpuo7J+hpB1Lfh6uamP1CFsW0BBi7uPVy39IrDkloUCr
O+Y3Ds0CNI+TdE6KE5xILuY1Lhet0S4t8qvIxE+Bnjk5zdr4bVrigogcefFVRpTb//cXLaXlmpT9
z1fsTdVL5Usi8ZP53L340r/YVfntI7bZ9z/xZ4m7ShhZEchQqVS/AcCUt1DPKVShYbKS2dv+XKuU
t6TWWPqKzKwV8LpTfp9uUN5Ce6U0RzfF3/odrOaB2vzDjreW+YDLfLP8k5RAZy19f1ipCRGqsHhd
FYchFzCkIFcyd9PWl2N/GJx8m+rO2WJr782uuMLiquyiPpgr+xzsWmDiJE/NwtoXVeaPS3GpKNZJ
NYgLqvJTZ0QbWscXmI2+pZydvK6xT/J+3A2t3EMf89xSv5vVCP8J9TV64JjBvYt7cWF+YVKMnRxU
aEP7amFhjoFbMe5yDGZxXEvv7Cyz7msU6qmnsym/nVi7O5OB54WpVObJ4DDWHlPNOEwxhYuaW/27
LgOQMPR8+qTOFGmTUeDlrSnOdVxad5m8jbK6uozalETX2vpcq8m0iQHCN2gti5PIHQe4/HZ8ibA8
3gvM9GBEcR6RXBQ5B8tIc7/tWuv1NGc3kWpWn+246nwt6rQNQyxx0aW9uSVSDd/uFoU5A+kmHHD/
dMy9WtrvG5jZoCyYSKWiwygGoJVWv8XMT62v8OU4GOlUAPWQQ2X37U2N+poxO6wlMw9xWed3pD2e
YCofXbtFfcB+rfGKvMcPd4CHlO3WrIu8mg/ksW9CNT6ZzWRvZ6dyzE6dtDw4eCu2xTvZdYfKMbBJ
LbdKSyFpLhfIboAbVu/VMH43RwO/UF3EmBBu3LbDKr6Wd0AS21Lvr/jqP04EcY915GvOh7rKtmyB
XiLKw5LvJM4bin1jF6s5nksZDIDFZxJr9edaZxoOHF409VdlM5cf6xQDOMhtdrdScqL6szQWc5Oa
8RJoomZqppfZO6PDaS4vw4uizg7wIdrtVKqfsKjW3hJ9eSOjWd1PYZpeNtk5Me0nZpjeCyxu4nTL
w7a1UwWqChCi10XmzZBmkCWWz20m8yvdrM29JNcoHZBTh7zFooFoN/Zj5hvDvM20jLm7Vn5hHSj+
Yk/ahreVYSwa1qdFnl/moV2c23pIAdCYZ1OrFwdDzAIzW9iYdiNtTJNIb1gWDKQy7CKFO34IY8f+
/6BUYEjyqz334z/+Xtw/2mMfXvC9IhCvYMA6FqXAwyyNUvCPMRv4tsbeiyCWM1AFZPpzl11/6fuu
ylANKi4aKY5/nWAY/bc21geQ+4eN1VjHxOQQO6sokWxF96iUrLsBkszaWFWuEq8uS3FbXy2ZiJMN
dkUupK48nwqQvKiRuHDrJt63O5PIuUuslzHCsuwZj16y1JRmpxslujoc7fH4z/VC1zZ28T/ZO5Pl
uJEsa79L71GG0QFsIxAzGQyOIrmBUWIKswNwzHj6/qDqv0yiskXLf92bMsuqSiIiALhfv/ec78ji
ZUITBTCM7uqXrMvcF6/M5gRYVVZ+8SyN3lk3DNKoVmldau4A7rtsvde2t8oZBaDy7D5dK+VIkDN+
Nk38EQiw/aMhIl5eIgJiAg+SBkjN9yzv7EIx2I7Blaz0MU4g12VaahrEkSQmemA9YjVdDxbv/ZUX
pp21rRsZX4GC04brHPpCTNdeN4etm0+cjh1r9poLySmC0dQUxxzXppl2wLGa6qx881odvQj2cwuA
qySZI+a0riFxUW7mmOuJfMqYYRhtivAq7toWFCHBVmoKHKQtb2HJdOQh9BMHwRcIMeRPIKQTTcYn
gpnL4klaXt2/MmAY1SO6rxEQhxqLifGXhHu48uOMJrPvcw4A4TgJazrPBCbEt/jE/VdAMGN1CEdI
r3B+SyFyOu/sAYpTAAA1ZxvxFVK6APwxI1rDKagKe1d4Sd0gIayKaKssszYLhD2Dx5OR0xlQUXHv
T0aK/goLvFvO+rK1AZLs0bZqE+M5f5460w4MvLrxozaEhaiZIiJV7IPIKiQdl95pAWxc5XWZ8U8l
lN/sm9nnSF+dKpXMOAsAdMSWC08l3zG/a+Z9RPjDbk5chneO5mePIdLTN7KP07UT5zq+HdmG2oq2
S34CbYCGjkQPxdIWD3q2IiTZefZtoax95M+iOkqQ5dEeqemEm362szUw+fx2CKcmaG2/vq0IAaLv
yyAjXjWDMG6ZdrSH1uyHTe0V3aPJmPQZUh5ER5HemKpyv+hRSjdeZJbNWEQV30wv8hjpwJCii6J3
6tmqSRa4GVM7f670Ub8n7nMMZF/5L3NkRtdRZLoSjKLhKLhqfomGqZPbIdHu0U3Nq74uQaolhHQg
h3Ta18EZq1v4j/aracNcXpsxwSZoOpMoMJiYbL3BQ7Or0agpBpO6WeoaoRYw+GQlD3AadYiaNZIy
PKor3ubveP3KDZAIJ2hm/aHPW+wvnSmuRJvyJ2xT3UUEQPWNFa1MGAjfyypVp2kqzU0piXDg5cg2
Ns2S7L4pmrIE8euk6M/NukLVlKUF+RYy08XJpbag04bfMTvWTuL6pySh5AzQUbXetmfikp1z3SAw
1BJVXDzzHKTD+2KH89dg70L93DNSroPCidjFI6JkuL3T6CbrDhijs+5jos8COeeFdp7HkBGYRvPX
BXfYumLDwK1m3DVn8feMYeAiVhXVXS962i5jor56NIXcFSlYgJs9oLgtfykpH33NU2KXmrC31oVq
ex4mv5ALrQbM78bM2rlC+man5qUZ2rhdl6nBVqxHuvk8GD1YG7xNtVqZA0Mk3nJ28C0NrUS+FQ3c
QAAdQ5nCFJgjpLECyOS2QC9qwd7zh7j/YoGqHHdR1tOvs0hXia/qyiv1dTiqBtm7QtGZ/+WCak8v
dlVX1ba1SqX0Pdynab6nmd2i266ZMJ6UpD0mg4YoNUDRff+p43zZKH7eSJZjpA2Ow4Wvi1jko/Mn
Nkczc9yOhm3aaujlXfhIQYVi9ttPW+nl33/xZwvJ317HoomJX53TxkeYljPAcHGtPoQBb9Rfq3iY
vjJM+8y397HD8uNQbONgxzXFWVUs//tP5405IvFGIIQH2+5be6tIacWVubxrRDau6iprGPbwUvz5
q32cSOOKAXYE9gGTMC4dc9n1f75qPkhCcj2L7nohzXWrjRYtcjo38N3ndNPZJHYwlaAkROOI/bsk
8mdV6bb79OfPsWhOPt7KpV+B9IWelfhIn/JzcKJW44DPldEXT0+jK7Za9LjepA5/vtLvNxPWEcgF
QR+NbshHUI/HupmUBtERbST9B2cOiUNpJuOTjsPv34eQao6hJq0TrKUfEVOSgCgm4iV0Qp/3ofHN
howWCe+pReL2j7+QQ3L5wpVa3HZLJ/LnOzhPTho5iH1XjgrLE+zP93gwo383Kn4xvv38CvzN92Hi
xZGb6RGIWJvT+M8XydETtrGX+pjhQ4qfyA7DdUuGw8XM8vaznMW/uUVoLXgWiT1EBfyRKpQ2segj
n1grCoZnTe/DYI6y5JPn4O++EXXoj46Qj5HkwzeqnBowt43+iDCiMl7pXddmp6yXM3VViZY7+Md3
SUA3w+qGmJPu3IdugpjggPAS+quM+JatqVp/E2pzvvnzVZYP/fNrBADDACkCAYOMZharD30u1x9g
2Eub2bWDDQlscnYSHS+3Ih/lWEr9/R9fjmOBoEtjOKYDwe3Xp8JtPYs0TiDcROMlX8batk7MFMyT
6vzyTHiH/Qn06fclko6PDjGG+eVylvnwI0ZkVuh1A/zc9WmE0GN4o9nHnKI3zpNQZP72xSdX/P0p
4Yr0odjwWeasRaD083Mf4eRKCEzBUmqSkz67Nfl2/A5rpWefAb3+9sstiwZWloXmsbwVP63/jk24
R56iA6H6Hrfw/octIsjuAccLAzGDJCiXLJ/5k9Xj774gDz99UXz+Nii4X6+qgP2ygnScvA2j38Hh
xgpfZfW2qfLPsm9/f62RUbK685+Ij7mRv17KjVgAKXqx1fVRd0o0d6kzm8/iEj++AsuGZsFeEOBF
GYt/LApk6zXZ6NLewqwSf81URmSNUchNO+X9TeFo4fafvQM/rocvlG4h7wEL8K/fKg2jfAJaD6/e
TQnesVW2g+w5PfcsKxCKgSLv/nzB35+TRZWKfke4bNw/WqY/PycJkUi9izIBu5zESyixPKwWsM2D
bY7DUfk+3ZhJ1MNnGI2/vS6rir58T0QFH75oO/aGmrqMLWAo7Ie8IvdNLhx4qZz224Qk5R7ro/rk
8fz9mUH97hAi6rPBwUL78HjaiT+5WuMjiaVnh5Eox29qDp+mGP/+FqDlwCAMZQ3NBO3mX29iTu1l
LKCyldBi6+BM0TtrULlL/TH85Av97ZW4JTRcuNiiT/7lLe9TXZGKYvirUjeaF47T5ErZc2PvnR4j
0ycXWz72z9uBRbvGpBGy6EOoeD6SzkYRqc4QDRcL852Zz2KtNe63IbKaHS2M45+fy99vFamoDENp
72Lfpsnz6zdL3VKFJINAmwVuvtbHsCRZovQ/+UofWZoUrMtloB4xrHIXftyvl4njasxjCX1kCuch
DDoxMPDuJrObAkFCor/uccnQ2end+FlDPDEHpDUQ9GBpsVttJ14PZ40fD1lgF0ndDf4/foRlyITw
xkHX8+HTOZw04RHwrd2KQFXUa/oW6cr4yY/w+6voLKNYUtExhOC4/7CSetVAV7QroIU3mXZVzlN5
iXSUM4bXVPeT29bPiS2sT2C/v99fZi5QhZeRItuq+eH+Dpobdv2ceSvC1rxd7ExF0JAJ8cnq9nE+
aDEcXNDFlsMbtowkf729LlyRTBsbsVKTVN+cZMrQK+YZnajELMieVaHpaOcYIYl95TgJbtI/38Df
XhlgqBbQXjwH7FH4bj5cn/SsohUV168KddVFM20LWxnjfsSEW6MoTD4jSy5/8ZeXlOvxikJ4pIhG
m/xh7el84khjlvlV7ca2fLQxSKOJKYlPPMxGOvj7P3/B324jgCIma5iJHPRf5mKs+Hn7MCsLIQpa
gpXRErEFHobosnL8x5vUchVWVIp48plJ2v71KrkCTlbFoKVyEsu3liyNnZPZRLERyEJGaFG9Y1v+
jMH6+2GW8ZkDkGbxUXD5xXz183eTcxuq3sYmSdYgMQDG+JwI40n67tmLmwen6L/Cwlvbbv8Ql+Iz
DslH4hU1PRNmonYcHK9UOB9fkLadWwD9uUOomgObydbnA+jEDvCsM15ETRvNxc90WzeM+jQCNvYQ
F4bafv9H95f60UAHzcegojOXQujX3yA1Sil9i0yr1JXeqmqHFnuT+xkX6sNT9OMq0NNYCAAZoQf5
sBjkGTDUKvGLtTOiMSO2pgq8RXX+5++yfNafXg2b5wctzFIBUKIC4/mwGCTSHFiIEK0S5OtHW8gy
/lvbJB7+YdNS01sosHkA/q4dazN00Kvf/nz9D6/mcn0IoUvJQznOWXFZh38uyYns8eIZCbdFZsUd
O0dvYgUi1YU5YEeL9p9ejb1tEWe41Mhsbctv/tPVBC2ySAJGWLcRY4iMnx4cBNQIzMbuQMjEn6/2
A0X4649rM/ThbcEqsdCAPqx0ozGHKjHI39AtoBWsB71PciU+cZdJtE7iIxHV6J7wKSsxPdQ+HwhP
MZ35nfDJLT3bikTUIYCs0os3pYeGG9h909aBa0bGA2mmBckNbuJW2W0mh9FeT7HRkXtlCv2VgFOl
bxb8gb8ViN9asnGonMvnMNXt9N938f+0yP+1dOv+dx3GCpEBgeD8Wv9GAC0Wm+Xf+PdQ0PT/hdXM
QySMy85f1F3/byho+Hjo0D1wwFiMKj92+v9479x/uS6uT6oPHHb/JuL/z5RQQyhE7bxI1UxgE8gm
/pFZhlXr1zLHEZhe6dEtTG1BV4OV5tcXYmAYrKt2UW0qTBZ44VWTfdXizCV8LzcIIrQFdndykmiP
3WiTDo555TsLQWGo0iQJnFqbjKA0ojRnFqT7+nVSQDknk2eIwi2Bi76zifEgdFdRF2X+kYhe0rBI
Hm/aR5ccI/0A0z/6knTG2OzFDDbx2h+i/E0fZqzfkpkf7jWKoTfLwt66Ii71QsK8/UYrM95kzBae
E7Iwt2IgAIpMz+zF7iVYQGIHv1KGkoEzJh6Omzw9a9BFnsMRF4xrtHrg5L71RQNs/ZrAU9jY5ONc
VI5TgSKCzqw+FvwCE95tS6XxxSNDNllT2eIomoRGqJYnSMDVl+wwAsHtB3Os6htVaCEG+bqMbrsx
8k4FU8DdDKrrTPItsJc5bRm4dY27wWlnnY2hbYiQq0fxTsvlxeedXru6xFgzKOPSRAMJiu4QltvS
nuVmCtOyXNldPe7mNit6PPShcdSdriUWTpTeTeOGyVcDIjtTvPzBqWR8kPEYPfhRVaEXBCm0t8Tg
QStPvMek1/n3wO6kG8cLv0NqeClUxqm2m4cVt7Y7NnQ01sM0wgOKfZgSwoB0EFXZo7CGrTYQiE0i
XANHOjK2pZZrQSwkQpOwq09tlRQ7bpgG4bNpHrO2Nm7i0LhOShA+yBVXLecHPzDHJHqaibU8EfJu
s+yHffGuembUmsrnvWEVoIK0Jo+vxUCMMkwfgOtu6uYk+Ai7WKPXr26aph+PjcvdGvN5tldl5ceH
LlQaudqmdu8L4Pd+A+DFsFFPVpLcN6Jw5m0dd5iwJt05hjk+o9RDXAG2apP3ic/1mrOIxnnVWVAa
xizdRXhpDo01uYHXW9dSzVogMn+68mtxRvxjnXTG18SwThpibmXu2pwJYMh86EGmbnEOyzZ9h6nE
sG8iWvqQt0m/G60J1a8d109C5vrdLElDrH0v/tY0BewKmqY7KUsnaKVOlKoweAA1Gn/8bJfE8ppD
U0DZiHGaHqmbk60qiquZsm8vI6Ne2V6HABpOA9F1JkrxOjNB8oZEpK4wXTTkyU7dRnAC4J2icKPD
btzV2sBgO42Y+SfTo0niL6EwlP+C7u0U5J48diRmnWaNUkSaxutg2emhLazoDjrwQMSsnTvrshIZ
JqlqvPHkGG+s2AImoqFmyX19N896cdNqjtz2dWpdh8Su3zRks5wlDtJ1ZDnNiazImbT6wrffy8i2
1pPeDIemHpNTncTu1nCbZ4MQvA3x3hxQ3UleE6PerlHwPkUUreOJKCLStcBaMn4cufXHSNcsDO31
VB2myH6QcDKWmHflbsMuGp/bmRnCnEybYqq55XESYosYzXwdQo1etUoqnp2RGeAc8W6NRoaOybnx
YiRECVyMQCpCukKCST3svCo9hErUgaBn9WWgMXzETW+fshEbgEHU7LE0wkXX/W722VdKA/dSTx3R
ShqGIcgxTPEaWuNPY5HO086Naz3cRrbrZzo4jWJPfDMdvlULV7D72hhZ3O+o6qKRMxtcbyaGoRGQ
SHP2u6FTmM4cY48SpHzL7IkcTQbh2OVscU05kesBfmCqnzipjTu38bFtVPyGKttkvQuZCGkVY26L
lF+mydzI27GJcGkbUc6gcTBKBt351iq767GP98B2qz1D80OeZzfa3BGCxuO3NyNS0ozCCrJkeqqi
/lgb5lpwjSs96cFmwgGwq2Nqx9vKtbdpq5vrGlS5nkMuMkm/6sv8vrXakUTIeV0yI9ZrjIuchxtD
3yK/4J/LfY66z3Onb3Zyr4esc57zUs+EKEb61lD9ruzNa89UW5kCo8uLDZFDWAOIfE2bVWHnp76w
TugpdmXBh57VjsSbw5RWu7iRZ2JuV65K11Xvb4rIojiebyZr2sihW+NiYfkg9Faz4am1Tbmqxqpa
601z1JADrgwLH0GmhXfo51gczH3GRtQxnhpymjb2dGnxs42tbj+wwPngvwyGn+xiWDIY78drctsw
d7qdmG6tJaMQ07q1IY70th6YU/eevKkt66qM0vusyLYqVzulIQOpC93cO3pun3OM1e/w/+f5mGSD
cUuJCQsGPhGMuFA81mak/A1yskdUzPGe0ySLoIuybDWLifMMiylwu6TYOlSimzarMtwvLpG6rf/d
lHWx6wt0m7M0rqQdfasES4ooB9rNMeKBfpq7gz8OX8Mxba/DWCeivVPWAWJeeCPGUga1i/CPBLvj
6KG7HOMWcjiy5i05zUjfEWmIoTZJWSQgS1dVQFbuPqr8m9IlD7hrOxIZNa8MagugXUm+3Gbwlje5
7d/JI702kvHgeln3dSb5TZX+TWHN5j4cfMXLVN47engPIKpZU7y8tSlAwEJhp3VIbgWHZq1ZQ7cx
eLAh1c7GqM/XuetO6zQfbnv2Rd+R1ppOBQ/7GH1JOVAEI8aUbmqOmCpv9ci6qgeTRbLP994yGPKU
XnwZijIJqCKGfVtn8rpm3vFG0rdzzP1a7sI2bIgl9gmGtRC7rIa2M15iTFmVYBGHTofuFfkipVBf
ed8bozKvREEmlFMn2XPc6drL4M7X7CQ5cEKP/mBY+vZfCR9JSN1ElNnJDWvgAJoMUAg979ewNwm9
0TtcBYQeD1hic7kbYu+FcEsHtWR4PzBlwh7E6sfhzca71fdoIhSJpgMJpxdhdiUTvXabErsIr23+
Evo4POFX3WQcrare0V7buWENtAj8UdZVP8wpCbzq0A/ai5EkxJbU3Tr2mm081jnOKOvWmQvzXKQW
9ipsbSjNtJ2WzqwUpva9qQb7munU3axnd51DQ3KoDJ5fIg9zsdVgjY2xn33nbIPYc9ZEEFpttoqS
eZeiithnfe8GMWUqIMFJUNTBZmhrfXokDxY1WU4hVoFMWbWG9UL8JEyk1NzWRertp6o6Cbfy10NR
fxFp4qyjvqzQQyB06sJCbUWVQSTrbb3mO6Gzu8aQlR/nHGmmOw8PpkkJJQr7LfSMcYUQaz5kPc4x
oBBrjbjJuPFu0tSx0EDXWJpU7DaXxnXVNmtjY0NFnAd1qIld5mXlOy4rla8NPZ4eDb31hzU5ytGb
00i1Qi/N5CohINJaSW26KsexvS35xVZ+Ytf6Whv1JzMcfehogxWks0lmDtappZdcz9reyHzcYVpk
Z/uwcUA7dqVbbWg/MOTI637Sj7mgDVEXEBNXU1yDlkxlad3KxspfbS3igubs3aACUtetY1eMMMbw
HIlxvrQV+iWSHup5WFe5kNfNZNav8CfjeEXNe8hcvWM3GvvDwjNfTSY2RyoD70qDgLlS5syzjQAP
tJVX1VsKb/c4uukz2ajkApvGbOya3jYwhEX2czMhB0pz/PwJcQDbMSmQPcXJZY6BSjnj+HUcsG9D
2xzlJWpbvQqcmICkJ4iYWrqr2pAwddTEw3FWqhl3mIDLMyOZ6dQZhuYIyJmT3kfrppRus0vHcjbe
R2du9pqfxOO10eIkCYrSuyOWuRj2fgIYL7CBYDyC1uSFcbCPvfV+HT8RZjr3JNmPzhUBkD84wT35
ygUjPPWOGESI1ZBp3PzJMON8IxEjWUe9KxJxDbtDyhNrtdJ2LOOJFmgEvaIbIv87X00eCaykqLcA
4Vb6RBrTTgmEXFvTRRG8Iue19r+Ay/KauzxW3JKYKGLtbmwYk+wZLNpZAwvBTJAIKiFq+ION5h7n
LqnM52ysDHtfCS/R1soJgdl1sWxex7HympWLnUMRPQs86+Cy7ZiX3p5bFtd5WoYDNspEzmizSLvN
TDuz4oWNYkRPmeN8tfWweKhNTfUHIVhp7uuePN4zB022abcW2XAlpw7IiI8wtaaf0qj+TXalJHA4
JNTxNi5Qnx+tmHHIYVbkX+z7JDdWxLgk45Fo4ao7MRdNNgj5+F50i1fwRWpE/hFRZEqC9WSWmPw1
LWxtC6vqVwYgfhDPZn8baq1z8CYpLjFx2Ouyg/DG/dHo/jXeOiQPcwSiAnPWI8/lMiJ7fMDrGOQo
zngsD7AI5yCLCRpLtUYP4E8+yly7sYp+CzBAHEKrcfc1GDyLqKUbto0KcwKnWVo7zyRHVxvR1fWm
LHh6Mr/buo1R3xHG3oI7KPERAqJ8LkvvDZ6MtydS90mOZCUVGtxHhIrGxQzr+D7UxX0Oq3npuD/O
HYFWBQLxLKyPfhH567QbLhiJg6GqjC1o1pORoZFKNeuhoZWc2lWxMpr8aRBI0aZkzDaI6421Xtq3
U2m9qMI/ckoI10h19JVG/jj6ub8AWG4Akz4Ng38epvRL2E02qbokldE/SJ+41S9tHV/i0uG4p9Vv
OezoNjs4sv2GxGxfCJh8c+HsCYt4ESk3YESp186BjXGoFwDjoqo+pHXFMhRrT6bU7+pG38a9cdP5
CqFkIY+hP/yl+8wZqgithKk193aO7D3Xi0tkD3fZXF8btTmum14j0bfqr1EXnkLXvLQjCbel3n73
TRojdQa7Z5yuLCumCu0p5stxk2gmhXHd385l/jz53iun82EPT/8garzJruCExGso9Gq3bIIy2Rf1
9zSkzyjCS+6xlVnWJm+7LYsvObG6eM3b+USwATo0ZLUh48qtFqa7meMGaTlf24nfw5kOKDZeJj9e
yX5IXoBwjWvAhIdpDl9yL/1ml9I8Gbp8pf9xmFQN2qRog2KK5o2J9HiMAJp0dr/rdJcYujgPtBl4
qxLJsO11gH6TVe4VuyAa8bNb2f247s35jTRevOAy5XP3BZbjzj50IwTSWocLT1JCUDZ8ZJO/ZDby
Bad9uSL2GBOHl7+rRNuWLXkT1iLRNo30NOb6ledqQVoZKS7GigwsUnPBB1l3g5s+ysy5bdJ+VzuO
ugW4wYnf41cmENH1kwOtasii3Xrmv88q2915bX5fac2+Tcglc6F7puY9s8izPkbnNBufxnoIH/MO
D0oS0jWdzxZSY0vvg6r1jnGvH8pK2yWz2ruz2CtV54FquhVpx5toYcbSGT/1bbhX4XT0sFAzDHzM
TX1NmDx2kOggfXlvehUR3kN+NFQSGFjdrpAoHdvK2OmJfbAa7TFE+LuuuuSv0W7sTVbP1k6322M4
yU1k+nfWRCpvPPGCs8/XK0ZUm9rInBUv/jqf1MWbNe+mF/UNfZQDLZvntEne6eKuZrbowGuz8JxY
pDrCbga1WJQvgGStk1+Zcs/wOlAxK0baSyMAbj0EqdL8C9J8LMyphK6sN2LDOeppHA0LdbO58ATG
LLDCtkCOHJm0C6pTQrr2TrU5DGwdj0mh34uGUJxUW2GXufaS8MHJnO2Mt/+ui2L6FuBKVlOlr0ej
ps+Bpbu31i5dnuNc2UfDJf26R16ctdqeBo++KiGqMvS+b2eeW0KW2duigFCY01zj+8/wEO5oe9yG
VnekucUpnA7lftbozYTaJkn7vSOLhfDrbs1h8YuXztfZjp8bzT+6WYUwxeNFSVzM+5k8WykwKt0/
1BHLVdaAghTuETDxxit8iprqkHr+JvLyvT3q2rWmzqqsr4oBvOyCM85aRJMIBYMMAbO0w3eJT0mv
SFSrRiiSMQ7zcOqfVFQFfh19acqFhdvsGrbskjOj69gX1uuVrFUwOGkAYLrYFC7B5qaT3YWhv82l
2EztXV650La9R92cg34u7kx+cNtXh87ktEbWogb9dzCzrYAgs9KhSkJKtfxVT7oXZ/N52HIEh+ia
1STpgZOeogc1cBSH6SC2RqR1K/I4q3Wj13tkyH/JQtvPxvwdff6aQLIEi7zIeafD5QKIbJCmPCRu
fx0RHYfOnAo6F3cE9qmVl3owxR16gjopiIlbv/e1hMI9vEJfwH0RbltjDEQ+f1FV/mIAy3bCimKl
EjRmZLnGo3HxImsjnfY0yfp6oOZwGchAgAFJHbarzEi+pGCx0cas7a45ydo+J6nmXjsFa4cT0sRQ
GTBYN4w2YnJeJmXfZI46y8kcV4hRkM7peYtJzjhQSDxVpbfVscCCJ3ihn3YYRbELuySH7h5ZhzAc
rnQfKnAtaPWaGkfCsTMfI5QWbUGIncefYWI0XqfzIuiSyb2nFy9eZvtBMurbZmgmkOZ6AdzeObaO
NLYGaee7tC7eclLtV07frLqx67yDESOnpxB5sUcKSnLwhi0Ea8LBcb1w2KrUEesGP0ssMeRlydeO
WxAk/uDu4KTtqQdfskX+bxD/I/I6DChJq3Xf+LdFmj/KsMPX5XOMopRFKuXP7XbO8yGv+atJGYqA
PFK4197eKyIt1+/RrRe5sdG8apw6cFEJkFqwQbHESecVZhWgWFPzdtCM8K6JvcnaJl5JwrKdIr3f
5WFqP84F1nvuB1kfGxuLxUNR5XGxTuxcg1YSOu732XB7tk5W2IYj1xC+l26IuzHLWuc7yQPQYud+
uKt1D+9R7GuAY0eqJ9AMXsUaEZFcS4ez0uZmg+qmehmsyMjWlZq0kpOUJ9npiiE7J6JituD35iOV
sw8QIvGAE5lTPD2P7sJ4ZzKh5VsXMzSn+ph1gs/oJY/mGIoMuFKDPLu1Bleso1HOYN3rmtvoj6nk
iahsR9U7Gc9ucyARTYCDHnVr3HSARGjoS0Z341QWryZuytsBacyNMWYRwnmDmnf9Y9T0f0O3//oh
6vnfp24Yv9JSvb/JX+Myfvxb/zE8O4uAbxm8mosHjrnW/5ie7X8RQ8RUjSh4lNaIJ/5jx8PZ7GB2
dhZxGvoUBKn/sedZEF35/+rocohdWUhR/8SfJ35kHv00GMb4zDB4kUTbAmQUuIdfx24i660qTrx+
zXp47EP7qbVEd6mS0Q66Kov2grPyqh9cY+WU+Xzy5vFi5mhUZaG765FwUdZdFJ6AssRVpyt7p5Ow
sPIza76UwkZJk6ScgyHV2DvHhlLT6tOp11FKJQUjiIb1YtW0MEfYVIygyjLCSGWY0/3ibXOQGEOr
Bixh1ozWrLjVzsPsPmmYhDdaT0HX9iL9Hk6lcWO2BkgeRoCXsrO0WxOE26UbEtK/xFAA1mFQhRts
YvP3exV/AcPdvFKzxP0Z+A5oGQaJ13RfN65YwCj9XzW6FaBg7h09ey1IjPndMjuN9gnCRGuA9W+r
VzN5NrvkXsTuVeyog5kXO2dqDjahz2+hYV472nhxSolyoX6Vc/1VKXkszW6TY00awuqqdMdtMlQX
NxIXI5KXQkKDxhO4H0LjAVh6oIlqB6dmcC+kadzT0bmXriqQgbpnMyo2iyUcKsymUdEpy8fL4D2n
Cce3BD6QynccVK5EM9LvqgNqZaTTpfZat2hhGrO4bZsIsx1RG8QXv8LGv8Pa/kV48xUFzYkh40tW
zl+GJj+ERrubyuYRPcQm6mD8VvJ2itTWFchrmAIg0C5fGqLER4uHRAtv+r6EHYelc9BfrPwqqv8a
pzko6/Qqq8s7s0zpUBcRdi1/Cwocg2Nknhy8aegHvOuYlldtCQuVOfpM/1wpRUCFd2PWXJFG6+xO
6T7y0sOcOkvpFrTpDUnTusdxK3I2tQrfiky+S3cOtPZWM9ObNM4203zKUMpGxt4xL51smOtt5/ml
x/Ydj0+xMTsstCroJ+2etvVbVdIlt25sg1B73Gs738e7DeFnpbntMxPGrdLmbROVj074AOjctvM7
ZeDl6cZdZ6Y7prIpnZ5EiwDg2ztlpht/MM9W65zb3jub0ttS5nIaC2V3sJV6nd0wqDhi4p/eQAu/
nvqZ1Dr7NVHRJQ6z3UipC1nZXNklV6oF3fW2YUiVH7TstemNY1hReNIYd/VpTSIkp2QOSgj3atO8
JuY4OnujcSQG79Ux33iCTrNqtkavI0l9Sb07I+Y+1XsZhjjm++F7ouW3ejbcy94KBi/GH0ZdOVoH
Vz4zHSPeQTgn29PIq22vrME/pm71mHTY+9pqPbrXjeWs6XlvlXHnd/0XI3W39nDtWdedc0LIxbbn
Tjt/Gq86HAtKPNHvOuoRM5ys2TAeWrnSYuzXbpomevVz2JSODG+nfLgHXs476fkPRr+vuzu7/quY
bLoVDByNQDrpliiC9X+zdybLcSNZFv2Vtlo3yjAP2wjExJkiqWnjRkkpzKMDcAB/0N/VP9YHympr
MhjFMGnduciNlIkA4PDhvXvPXcJLFDiClgKdLq+sKqUuGlwjFxhX2b6tSqAII8WneA27adVW3qaD
Uu+SmONo7efcc/aU/Z68UtvIur7SsgXsqgX3JAJdau79EDU8BnNXBdHBBIyk5l1ZkABYDnvpECYZ
f51s5w5Ipwwjme8UpU7RDJz1dIxO9nfDT6N1najNDHZ6NXSbsbl2XNwbXhntOirLSEnBVF/A0LEH
7aPs7FVvkmcSpXS8Wps0nUC/s4J2nWu0tjSJSqCFHbWiJb4djW+TP+1Gd6bz5m3pIDUM31aH+psN
H009ipgVxM+YDlagE/XcVdllkGaH3ko9ztnisi7LHzVqNyZ0Uaz9HiyDaV+087B1Y/Xg5r6i82oM
GxxXZMjUefDJJ95xQSR+DUTcXtlxWl9zNGvW0tMvAye4tbT5qpmiYGUrLb2kyAtLDEPyClpNvLOT
9EfcD7fCyK/cgOAGX/bppaCx5LgJ5UHDYHB4+4L/lO4DMP/OML9k5fzQOflzXw03IDvjyyZuaQrR
mN47mTFcdbXprN3JLm4ALKcfnEKad2qyjBtTR260caTIQ8szQ7wl6yh5iiMXH7qMYJhxpN35CbE2
wbUKkuc8J28oq4v5wjQU5Xu5F9503xXkMqdT9aQVBLgA4sjJNb6E/JX5zm1aZoeOFj3xGBF+nFY4
oSnUZZDrwT5gS05sQEW8UfKJOT9fF9ODidepd5NdrleXZup/buLhqbLxGtMRfmoTttKKl4UCZgr7
pr8qyrukcAgXSmhsWY6BjqMYLyhM/FDD8H3urce4HS7LVDU0gbO9X+q3tgY8j2zUz7Vbi+e69ehz
cFZFX09F+qIcQj7zlYzikqamOZP3UEdhHgywLks+EFq3n5C+NWu9aMeVMjie6+kn3R27g4ZI7kAb
gdPHs2fGn9XE3yKUsk13MEtXfpHNpPJoP3SEDMUQQCGdd0HZqDCLrGk7dXO0Mpz8plxgaRxOVy79
+mGYP+u99VNDMw8COpCrLuX851hETrgjpMt+tK8o6lxluXhE0PY1U+I+gK0ylMFnZatnFZh3SOC2
lt39iMdDY36IKoiZbOCvOhalR/SX5S7VdWB4zqBfqFgjY6PSk52qOLXFtVtcaYD5VqQ50BkdlcX0
nT9YGAZY8puEVqS8aYe52dmSij5qjXmd47Rck48iAJsY/TW2Ob7pqfvI0dCiE5OLqyKNrRWkregq
ibPrxGX9Hvyo/kzyJAs8cNi/bPzDW79kNNCadEOofIumNekuvC7+UboKt0k2XyGgEmt3TvAkG8Vw
KIWTXcXYRW8oUOq7xDa6rd+id9JlhxohJbqzb/dmgTq+N3jKFLq23RzQAKIAYQe25PAGiRHz+Vrv
P9fjlyaxryKn1tZFIO4sD3e3FekXbC8c5in/UevQR+TtYWQasXS1b6lWVCNAUXxpN1H2jUwcdyVJ
dKd7Ot34qnloJp86BVDvlZ5pqAI5FIMvfNSzEpJjGvqxgHXYDLTcrfKhGeOruYRpmNNpQJrU1heu
0/uXZZe2M05V0IlU9sfrzh/zOx8lRIXIig5p2gX2tjLA4RUJMsrAuqh1596PJv+g4vpzp2nRlsRt
qafahxk37hP4IegCVlBTtaLx04e4/8VmzHnjqumKXVNghYob6xNZXt5mkNrP/yyqgJrhYI3rxPIe
tKE7TDocYZ9qPA7J/gDcl2FN832sp2uzNb8lsgjNwfzRs9G0a8G5r/xbOP//B65/mEuoxL8/cP33
f9G6ee7kfzy3z9/+kv9BnIZ8KXn89Z//ffJyXLIv9OXohXfQRh6EgfDvk5djgEhx0C36VB1Rwy66
//9Do+kuoClOZKgRsTrya+TfSYXmkkRg0A+yESr+tuJxkTO+OHdxTcAohkFOM+cuDnpHym03KIom
J0Ur5LdQeLCD8pCI8pzBgXPim6ss1gYbQNwSNMAjeKky9i2VWHXbm9TPYD9olbK+an1f7eNOT66g
xmmrZmA3iSTX+pirtLp78W7u/r6d94zE3CSkIf7xlrB28ziMMZ+TggoPezSFhn6jFXpFHBtYQaul
Svn+pY7U48vz5FLETnIZNK7m0Z1a7AVMU+PUmjfB1i7mR7UsKUXKbpAKSQLXk85fZyZf3r/side4
qKkh5umcRoHOv37A7dBqDjwI7jBOCUYSgbathRjO+GSOfSrLzS14R5hpBEUQnvH6KhnS/9kXjoN8
LU6upjEvv2pcl/oexhg9y/rv79/Vr3FxNDr5XqAKO9hToXwejc6gbiqjV54VBqi21gZHwwMgHTgu
szCrNuyIFuzXblZ4W7an7k+gZ18TvSq3NZydpzO/ZXmEb3+LTdGD4JDFx/L65mUyoVyOI5uUBTqS
puuF05jcgn4JIzGItTXP07oS8trhN0PxMlY9OJqvRBeyvOo0Lt7/OUs95L1fc+So8QtJzKKtWSF0
f0j0jnzWBeukXkm6Tu9f6sTYgjmHgTbA4mHy+b6+8Y6mhIrGdvl6ZHAYm+wB0pj5m55nhpZj8VRs
OCGYL45BFISJGn1ZmrxpvtQLXJNIirw03mdgd86M4pOP7sWljgaVTYjK6Kbsi3QvhtHuxUugZ33d
RTLb/MGTw+cAsI+vhXDZ10/O0qPZlsxIYT2SRlZ5enNJ8o//20MBW/oCSABbgNXfXe73hYUjS4ly
qJeaBJV//VCiLjgMWV4cRN/LP7gUMBIHm7MH/uRYHB/zmkRpU68qVNF9LDCo7Jdi+MeIMKbfdP55
ECwcRhwrE5wJ53iuQW2TNm2AHGVSHuLDqmXLmLfjmTf0Wu1PQRTfFLzFxWbD0sDa8PrZTZzG6c4a
NA0BhfzlSiu9krMbrHVX6juFp+1bahJk+v6weDsAX190mWlevLB+9JqCOn+NJtbwKTsg30DVxsnS
yAP3zGB/+/Eurwq/JsPQwXi3/PmLa1VNM1Kgd0nBVJQzuzFoLhowSmfII28XBpCZYLwYfVjvOMi9
vgq147wgIhUlpaEZe0vW3n4x5XNcKXiM6IRu3n+CJ16bQ6MKTyhmSdzTR1OSk49ebLVGH84SRsKq
hBO8Ft5YX45BOV00qdsjpo2qMxPhifcGk3N5iJS7wXgcTRxeBbEoKOKeRielJbckKyEneBpIutGe
ucETD5TeEDYZnHULhf/ogcZxM4z4w7lBndJE5bT9gz6jl63qsdnaceCfc/eeWGpZZWFcGOxbgNU4
Rzcno0yOZrPolXS4m6bs0CuYGAibVa6gzBG+QjCMW7XOM9JkQOhQ+Lv7wFDNfRI01O3ff8HL1V4v
b4sLZ9mq+Wis0XO/HlBJV2ZekXctrhRL+MiCcwPEVEdS7Couo+aDTKfCI+PFNeZ1moJqO/OqTwww
5mUGM35SHsiS9vXysxlKdD4q5vp90AmspBqkP0U2ay6N5z7FUNH0eBzfv+c3w8vlGID5aZn39AX3
9fqayld40jrZhyac/40cSC/OKl9bT1X51/tXevuyuRR5RJzVuTcm8qNL1R2ZOK4EegeQsM2JIDfF
ztdFcGjdztI5gSqbWjuFKpRqtrdY172Dr+weUQAFiPD9X3PivjE7erCuwO4w3o+mKFXmc9cjRqKf
3DorUh/pAeRG/Ng4VXpmUXnzWZEZj8txcZQvw/zYLTuX/iQ0BwVQrVfxpiVydV1r0fhEtOsIKbD3
P79/a29mX663RGiAVgEOjN/t9SslPSb1WsGM0cZB8D0bZ9qmXasd3r/Kryf06mvhMhbrJdx1jh6/
OngvR2s6CJHMjuK2iJS/NGRAuaqCyhh24CCBQlLb32QjPeaUHNnt1EQptdgxuVA1MKVCyyIyoLB+
X80ESGze/22nnoBjs3V0SXSBM3+01rlmPmguMTjhgti5GCxr3CIQi8/sHpfxevQAmJiXLRCXcI1j
wEXSCy3KUZ2G6AJqgL4gA66SOYtoZzS9ubM0Pb0GrzSGZiW0vZMEgXZmEL9BRHiwITjCY6Fd3I1Y
eF+/6giBkoFfi3o7vEr4mK5ApYyaQ1Wmc9nn5MMXpHxTQvdH74kxGtzBdC42fiazEA2zsadglJ5Z
lk8+Fsdg+sTdi3b+6DOPzMr0srLnyxJVUm/sWuesMCm989YsZtneIpF+L1Dab80SNtRUG5o4M6m9
mUh5LOA5As6lLjvH4/1Hm6NXGL1laKZGc1vzNBCLTFT7fT34iYxrZIzOxpnP/JdH+vV4sBxYDlQa
MMgvR/HXL8PtdQSLVa5C4VmfbJQvVXftCy0sNXKFrSXKyz1YLsEU8XSZztuBirnl/RhkEEoVrxzc
U0U0377/Jbx9EjCW2Pgx1UHjog70+jdhaRljHVdz6LRWf5Upad7I2mjuaOwRM5zO7a03efW39y/6
dsJjSOLsZi8B4wJGweuLTg3OHN+t9LCUHp2Pn0tra6yLDUtb8btLJuZ/JAIGpzjXtZnsXl+qgAHW
Y8efQydNWiw6qJqtsiwfMmJ29iJPAJejKDjDf3k7wpeLLroFsgfYlC33/2J7a9gxuSI+DzVBhxTG
ZpleRLOU+3yqHWSUpZ/sBf532rhBP910RIId3n/AbxcvrmuzYWJhgQ9/XKGIatdJuywhkKLtxTrm
pIxgtpJfVJubZy71dioFoMGOxORV8oSPi2h1Wi/7sXkKx9wRP4pSJB8JZ/vyu/cDDYDqDp/fgm8O
jt5irfooApI7hUrv24eGNLzNksDxPWtJcnv/Um/HJpfiFAB9YEFXuMv9vnh3aorbEc3XFBp9mx9c
adeL6QtVai1zax0niIh/ezFaVkgdG+yyVgB3Oroi91X1ejeFOE/0PWHaaAwVRsz37+vte1qu8uu4
9Tfs4OgqOgAkq8750LVsDI3UadYzcr3tH1yF/fEimTHhFh592XM/oEpNJC5Ug70LtmUi69NoPDPm
Trwjg9WD7hEoJ6z5R99X1usD1TVizxXc00NVNe4BS3fzwbbjOCS3wzrz7N5+TghFqUdTYbSX0vjR
hmnM+rRIHK4HoVm7sFJNC+g356W3Ksbx3PJ46uZ8qBfLW2K77R+NdZl3VJ2l1oea6GK0wDpNuegn
vcU7Rk95ZrSfGBULwIh7YqZa1qbXo8KI4Os2E6z+pm0Czkydve7ipt+/PypOPL/lW8JUAwqUOs3R
86v6gRKl5uAesqO/CpGA+EqsL5h4qt2fXIhDGudTCrTHzCmtb/GM1FYfDn1TfsCCicGYcteVmPvf
n5EYDcSoLus4wrGjs77mF0PiCwxRMCDqO6sCu6J5Wv0w1qN15h39Aj293jcste3/u5b5+iWhfDQj
3+PY3dQ0Sgf0ueSmeXNCy600xL0FnsDFmmwYcj0E7QwbgQM5cVkQv2VoTbIKyBW1CjrGDuGk60mZ
XYfScfAHHETtWD4qraz/apEwmaspKzDPFzOA8PD9d/MGSYRf0TLh9IHRYBsE9O31bWhtnMaDVg0h
UDl9A89dXmMz6T5PZddunKAINp4QyBkKe9au4MWL/eTZ9R8MxeVhIubzqZ4do9n6iQPtZJJ8VtlI
3iOTfW6tuz1gRMM5c6kTH/Kyz2On4y8z+zHkcerqCoyYGsImJ1+ihFEq1lOk1VeEPeDdiK3GPTNP
nbwiLQVnSRRgwBwNFAcsuz1k3RBiDhsPEMH6fRssvdeoB+tgZXV89/47PTF92GxU6O8sskvDPZ4+
ZunzwnErxEFVhX4wVavIdM/xeU7clg2eh1f2axMQLH/+YknuchulPhIGktpq/PAku15Az2/3Mzj/
W03O/R+MVCZ836H8ypHIOd7TFKmZumbVjWE0KTJHpqbfgooHhpCm1ePU5NpzYeE6DindqvukDYJv
fs8m6A++e/ZwFC9ZCSg7HVOQoqhycyuaxlB3O2MD9qM8aNTUkRjYcX812jlhM6U/XE5mbK4rt3KR
hJBmoDT4GgYs/jtiIDDueRMuOr8qtrFCYD0NURUiBI8HvA30qWbf7M8szyem+6UfhXqXnRQ43KPp
fuL8omeVpsLanxJ49642ksSrjDvywtX33x+BjHg+6cBiu+sfDXkgNJquk7YQ6nErNnFVN6tmdM4x
n0+Nc74nutuIkomJPxrnSgv82axLYgOMWuxzZM8XdTDE58bdsrQfTfRMj3CrOYohxQmOH1xJaAJb
EBViQXB/4AKQ/RoifQDpHt7XQccE2K9NCrtPSwh1uWa2Bcsv9fwQWO5PXXnF3mFHsp28LLpz7KHC
3EOVYz+CJP34/nM/+VPZ7rNHseE7Hh9xxsSxx7ziuVPkwKEMSeYqJxtpHc1C7FSO6w5hjf3t/Yue
HFgejVeITOA1j4mEDYSyoQqqMSy6DO2Vb651vVEroiXOkQhPvvAXVzqaciQVTuyNXKkccNYToZlf
x3OuzlRCTt8PqGHa1oTSHK+IfedGhHO3Y1j5yMLbqNdhlXQzX6aJ9vDMdHLylnwil3XGLy3To8GV
ZiB/NMWkhtbX2E6gQFat1Oszt3TqKkvdFBT2Uq4/3r023siC4cgxtJUiPnWKe3SChM7+/kB4eZWj
7zEzdNkYGLnCgnPcQ185Q9gtLlb0RPBt3r/WibI0JbSlRMugAxV53PWACzNB4e8gyEy9QhHlowDU
SqkuhqjwP6k2MC5GnMyfx1rPn4hh0K5E1yeXdjH57rkZYtkjHc8QdM4Y/whiFwrw66VwgHQeaDa0
jck0cmZ6vAGFHn8aDa/dAXb6OYA4WLJILtC9zugCk2g7kZLz/hM5+Y4pFoFKY6MNd+T1j0h7SCHj
PKqwDZp6ofUidmtkcWYVMZap+/he6WuRhMDKT1X8aMBibPUrPG0qRMHvXc5FBD2PvesNa630EY/i
RUhk5G3SKSu/aX5XrAHv+Z9NSnrP00BJ6MxAOPW1vvw9R/tX5OeeskdF/LDwQU61PAD6GYBNTPxI
v/+EfyFXKdGbiByOnnCWsS2hFcJCMFndSgl7CokwizbvX2X5So4fMFKvpSbJadM5DvNoe+UPjgKN
lLJnJzpqLggtU0vv6d7Ws6IMhyCvr/RJUqmyME5nfzCO6PMQe8VZl9Ph0VdMzzby5shRYRUHxUUz
kChYZ0X74f27PNGH4EtBZsVein/s406O2cRZ3/kUPVprip9zQrQSiB+99jgNgXNpVKMs1mM6yJuk
KsnLy4IxXkW4cJrD3BnaJ2VKm06E0GjsJgX2uzNP4dRKyjNdFAUQ/hCivf6amqzRR0gjimKGDn4j
IthZV513N/t+sXcrB5gceYeP7z+UZZ44fvXLvhLKvc1p4biTGEV9YiLOZh6p8mSTxPKu1ypyol3n
C6k1Z/YKp+YLYIjIwNhB0Q46mrTMqndHfeJzoWFsXpD43a301On/YOVBr+hbFPU9VG7L5/vilDBg
xfaKhOdoje4m6sribu6G9uH953bqk/HcJToO5RdVwqOXhUWTXAKd/kDuWfKj6ALjpsA2fFFqbfdV
aOR5p4AiVoGuzsWonHpjsOyprEGdphG7POQXt0eDDsYJGqHQirSIOmQbXzS1ZsSbws0MMBR6kT29
f68nXxsNJJeSJEor52i+azBjLXT9MYQNEYSOldkhtrJ0+/5VTs2q3BFKOliMDmXQ1/eVxK3pqwTr
sRCFcWPJMbigFdMd9C47R+o99fJ8dE8IWykRITB9fam8tV3NMfAL4GNWN1lg2k/C68r92EYa3m7X
PERaoj6jNbf+4FGiY8CXiNY2AFP++sq17kk6pBr7FWtMPiZEB62LorTP9HJOvTBqGtSjOAl5HD5f
X2XGMp4MucVEJ+MqLAJ85CtlVli5339lp6+D+tdDXYM/8mgo1izCpVtzLp2D0cC8FUw7d6qb8P2r
nJoXaVqykUTBw0M7ema4nh2jtccxdGyhrntwf/EGKBCVVz3ACNBOcCsFTKwzGpdTZSqUcRBPF+Q5
rf+jUVKTXtvpBntL1du6wl7VeHeim+QTk6O7FwP8I4kEdDdX6XCrgri8y+fm6/v3fnLPuaStUFeh
kkOB5fWrtGdD4n3nq8B+bW5zIxh2A5CS51SKZDfNpf0D3oD1hXMCyLZcghCK0s65i/L0XCrKqZf9
8pcczXhp6bo1WBw29C5wHqOMzW0atM2ZVvmJq0DJZW2gZkBp/3gr4NSdHSVOxfZ6HsAPDZE14xjI
a+PM2z1xHfas7J6p57MrOG781oVh1oUkc9eJZXE1ptUAj89IzmzfTgxdmrwmjTFWV1pjR0tRqUON
cKzYCPEBtkya7vS9wHe5a9Hn0AQkVXtlonfYvT9oAsbE0ZrOcLUpx5Ho5dDPfT1mUjNuyijOjZCo
PfOerM94G5jGuM5M4sx6MbUXczpiRBL46eesrs+lopyYyZHJUHVcskOQDB3ddRu3cRZHkREGRq/f
FRyENl7ZTg+e0n6+f6cnr0RRjC0jHSAGzOs79QNjBrYzIwmS/nTZANvdzFmjPehAKH9/rkMp47M0
sQhCBz+6VKJSEiYSn5Rn5GWrEb/02qxicWauO7EyEahH4jze3UX4efTqfCBdbevYUEEbDyVTQHDz
pyj1+zoUIFpgrQGZu4lNB9pQVJZZeeYmT22RX11/GVovNhduRs5YFyRmKNqm/akXfX872Ga3mZNA
DOuqwBlm9arY2JonsQzgl90FwrU/mol26YtuUyVEbuIVkt/ff9EnPldsR/qiuWPzy0Ho9e8i1WdO
K4q0QIyLBmHdlIdkrZpnbv9vGczrT4d9N0oUziG0zDkKvb6O7vUq0GTUI8WYPbX3prn5PFs4io35
izWV6yz3CTNyBp/+GEy2+BGiT5WF0ogDVMC9KG8ijYYKrlFhaft2NjrnsU9aLbplNiqvx36OYDcS
yOCuhibycY4VQQxj2B8BJkWWmdbbpG29KHQxR9bbKmuCr2KsyRAqSLLDfk2+62VGeui0n+d+4lDf
STO6KuJ4QnoYsBYTS0vKLn9dm7JdIVBU8aQibC1JOyIg0XEhw1Y2I4nGBWQ0XkRfBhtD5RjDjNLO
/U0wiehqcur5SVXQ7IkfnLn+6DdBiufVxs7rE8nYXWRqIgYgwWJR0sQAncr/ZQHamcqjXkYQqQI8
CHHRDJsgA3LUzr25Lx0rKbfSoKy2jusU9Eg7ILbBay9rf5cbUxbTkakWF0qsLHc3qNTbpR4Owwt8
e3LCcC78BuUh7apLaUncgeh3cNsNdu0+iBF7Swj8V2mryg8AaMJxHrN1JQlXfrKiZHSeMl/O96aj
QOEY+ThbK85dWrON+4SKEdtCD+hjYiafTIoNmIGsobmuGg0novMretWD8zIh+8fomdTVOlex9VBS
usjQt0+NdqEN7JdWgeznfW0LB5tkNAXTijY4md1OZKXDZW724ACSQcoP0knsLjT8jHJ11NFQ3uU9
+QbrQgjvKnU93LW2mM1xJ8GWfIJmkE6rzsmsm4Qg5CV8mLn+QOEHQpLXmRJa7wgJ9arBUmRuC2T9
BVxNCN+BJRaGS5zPcRj0Htmlhhg8UELYkvtbcm+1j5jjh8/tRDb02lN0DS79nrh7+OLRs+uX6rYl
TvjSL+aC9rOusLdrmKa34APVo24XBJmmdqsuvMrH4YHGxlgy7asObOc0LlzwiTTeG72TgbZXgKrH
L73v4wxMJ9Oa4ad2g8a/8yIN80G3fo6lDSlQ00FqA3vTflYJJZcV1ppUQWArGbF6mU8fmCzzAJf4
XHxyCih9qzKiWLKmIBh/TdPaP1hJUvxVyTa5U8Y4pLci8uxPWdKkHZIb2zBXMC1jPSTMQxD36xco
dYugw8ur8KXLQ+FNsl3lzpR8Kge9JaU4he8OM3DWstDv6QCt5yBpfzheDOs9y0soXcKrh69dEqt6
33Q4fDceWZSfiG5Ww84wXUEiddNbt1k8gtr3GLHbGD0N7uw8mOUqtic+yqEsih7cVlDrG68l4Htt
anNwm0U5XlxN8EMSDCvRKuelYXAnDfpHy1HnhpST4VvUwuJYm8pJcAVDOvqUoOaPYC7XMEqyOE2y
cESD0m7QShn+IdAy8PoJHHNzWwYablEp5+TO5FsGcxQhSVkPAqvB2hdjqa2MNC8PgZ0AB0zq0qId
1WKHhklnEliRj8DwYISmubzvNZMGMunfvR022FlrIAnOkF67pkbcFAg3nLBEWmNY1mCNRKtGWnEb
cnQpP5tKJ6CrH4oq3U1By9cJrM6H6CEHAZwATDewbIiXeUhRHhdJUgpIg9S1yvtx9J0HLVYNNNh8
bgua3At8cI6zRIVFLxvCv9HgTkw4VCjgyhraveFUmYII0EJVoBXmzhfFIEvMt0UDgphgdEcuvHpt
1IQhvyGTK0ftXtcUSQGrTrfgQDxVY+a7CfcvTFpr/1k2+OwIn7fDAfjADbWv4MFhKnp0zFajnNYE
IJESN79IGwAekaFAV3las24bz3wiEyTljwPZPnmirBlReaX9yxr7b8NL3whCfbQedJZwC1CgR0Bj
vV7pIsSNQzkGdghP+YHHVSBuEuDiWj0Pq0GwMS3bBqpcBtElzdY9AC9Q8VRsAsCmwPHk068V/v+9
uv/4dXL8917dQ/ucvfTm/vrrf3tzbf+flJhwPSB0w2kULCXBf1GR/H/yyujqobVbTAhsjP9lzbW8
xc9LGeV//5AtzP9ac4N/IuxBBUjhAcEzVbjfgiL9Kte92CxxtCBSauEuoaDFSvo26rR3cjEQ/d5A
S5jBZkh3H5VOZYEZ7w6xSPI9wV1sOiKvYcNTj62K985MfvYTqazDiLM8duJ7z2iK7HHp6Xb0v8q2
3iGQs8x1JKvawagPL+Wm6PQg3XrlFEU7Xckx2gakC7gXcekU3oU7M3e4q0y2VvO1bwqblaGqa7Kk
tJSNA8QJzf5IxU7KfFX6UA1XnVsYBLblsfGF5BDBDgEt2bxF/K67K+GqXFz3UW+rTRuYcIGiNkfN
U/e5rq8gh6V46yXobuATJYswPk/wkxiIp6e44C+txDiDj9VBO/J3IDNFm8BS4mdKQFWzIZKwr0gT
mjryOgZIt7BNejwr901Xj/aTKaCmbaam6TqCHEC2aXpItK1SF07EgW1VAPmw16kJyIUkk2nA99h7
kQcpZjIeE2CwAqS7VyahieH1RpvLstmIPuvjlTVOMXiUJJ5AFExPeeYgFGizMn0GIjfcGmk6TPSM
MgtjR9daaoEhVD+ouWiXubRTf53O5JasDWvAYisc3UzChpiUIvRdb6jXrZMY8VY2ruPwMJKUicuY
K7veRTE6no3iRp/sxgBUY9K7vR7ywpSHLAUmt6l9rY9+5oXXm49drYMYJ5Ct9gk3ycW4afzCa1Zo
1xNWogYEDOTAYLgmstHOtg4ZSdNqJJt9XFHM5nAAF5tL22VE4Az4cr0hWkDW6QGUc/RE7II2r2sk
rHChLHMBn4uBjZmmSfEh9jq9XzdI+IeNH+T+DwHp2txYaV2m4Pqsjtz3ySw/xGk352uvscRfoz9N
H4tJtN2m6bVu3qdBAOOjLUYDjnSmVQiancKM+VP/SwRTY2/l4OV3ovTd9iLQvNHbuZHLEKPGyoI4
DZBRtmXmc4HCatU2YUMHI8Qb4W7DK250puSaIkxvzDCz9Qad1xaLiv+Bdc67tog0aPComsUEl6K2
41U/EZu3KpWEcEIaASzQeErd1Sya5kvfFkgZjXJC9e7YGZLr1CmabjcSYjwvpzh6QZKyk3c9cfae
wkr4bXGoYdo/U6lyUqifUffTTxB2ho4DaxqNghSf3G7yoOiPVv00xw7Ls3BQ7q/zoVM3adoGYlUb
ObUdOdni2kZ56CCdEVm81uLOMVe1n5KHS1XEt0DKT+zIiM3wnwMjIkVAWKPyVtUAFZvP3ZUPupa3
6UYJqD9h3jHItoPZYXVOLWaPa9UrOXBYEOx5ilpD6pq6lf0UpJ4pN5YvWsjg9C4B3kursLat1Pws
7NU0fhfsOKIwbh0ic/Aodndl0nffMqMIftR2Q7yArg/qumEodDzdjLUfp86CLB9m81OWss1bRRkM
QyA/9fTFTRrI6BSVXQZ17Lp3uR4PoDRc4UWrdA4Ec6FTy4WymJJVkaJcNA4ld1YDjE+NbOUUMbT6
XFM6uRspv4BlmMgVuKrdfJNwaE3XCdt1C9hRpneAO0Ahho4Zw0WebGAq+6KKRsJ2aJt8t3F7FOvG
6OtynQjylddBQ/oT5j0JihUOEYevgdnjJrcrj/dmma3YJhrRElHsmt8ap6jmFRYs6zNsMoCK8H3N
y0nhG1gRiSM/2MLTNLimPW44ByNcFVrAvmEa6FieNiXi5g+5mbiQTf3ug9TJA4LRlagWPDus1hXW
KGJBUOXN+x5RBOcHHZ49MCYkDWuHrJI4hLspPjtmRA4MaCX4+WZmGYQYYhj5FZvCmLOAsR9MfwbT
n5BIYKbxLdW4kMBMKFCCkCAriZ/qKQHXldcruOHpjQUv9YrXFUFz1e8zJ1K3sZeGEQynVZ1H2YfR
tS/ztGnuMr/8kNsyucXlRzqHdlm1MLs7BkGbmJfdVN8JMNGrRGo25OHhzpqcTak39DMcNroqquGN
Mv9DzY6tJYPEpVRXN829cKoLuyX1I5qp/cgiIbpFfmSNy/gB4gPhhekTnW+iWWj36/wIV4/XWdv3
PyJ93Bk4nXXHOQhid2DMQJWJhHtrIMPJAuebmtWj12nuuh0m3ogw6/3gznyyRnY9N6nYQicFrJx+
q9zsif1uv9b67qKh5/lXbaAkYjK57jxfQ+Ig2WyjUEk/U6odV248TOtukNHBVbji+D8YmeBsMk9+
TM5Oqlsw7kvGO+D3vtnHrQUE3TRWreWuC92+ZNljlqvMcCgi89acBh8UTeESiT3R6LYHJwqFOfr3
QNZNih6Zy7oSa+vR0Z89byYBy6uAScmq2UZJfilUddENBVgesgZsOd3mCVjkLrvShqnjiNk6GcAZ
5zrTivRyjorx3itZUdwGhDL/ozuUFDdpn/SPxVC5yK8mbW9P6ZNqk/Ka1z5wjKrcK5Fx1I6Zi3Y+
aL8lq6u8zXT7HgZ9shscd3J2QdbuzFLz9pqdPYHLyTH7sPImOXFZBBhemrZ4RP8Z7Bs7uxaBsB/k
MDTE1xbGvdGb/lo51v2IGHtV+ApAOFJVeFGNfyc0lpPZBWFXdizVhdnedD4xHmtgSJYMnbLsHgZV
lz8db6qukE4Yu2z4H/bOrDduJO3Sf2Xw3bNABoMMEpgZYMhcJaX2zbohZNnivjO4/fp5slwD2O6e
Knz3fdGN7iqrspIigxHnPec8CW1S2nRPgzHXN2bXfxNZbFPJU23qpWLdWWhwK3j0eh+8QPudmcNN
T+1Ktq2YOR/MJa4f3IbysZyOvaCkGzlYKKu9xdEPTiUlRXddt4naNElJwas/cCD00uk2b3yKqZPk
sZuTF7MZOGqxVaW1UnTbNG3omB9H8rvxR1EMb6bdsqUBJSofjNisHxnR2buoze1vyoqeMrNcn6gQ
obnJlOxfVhEUZ0/mJCETWeW0t6E0hG1S5HBn7LeCrQShQflNw3GiWobjIg1v6A7Gg6KkH1944WI/
9jTn2eiqEWZ+nAleNIliz5rWVDBOzjXl82Uo7PnUWx1Pc+L42V7ltn0cpE+lIAQdMst3sB3OZI4G
MyUhJuZsxQ6vTHGr3Vh8c+ziPprWV5yZn6k2xjvDmJZHmqOzt5gqtUgfEycDspQ6SDZ8+aoR+7aW
fXXMatPR9ZYFVVgtj3MVfY1MGrpvSVuM+UlYmn6skDLx2fls43qFbiXylNqIKWoR4UotkZe6AbLk
BfVWE42eMsHG8Rm1hiiAZkTdNGwVW4UVsENtZlV13XYe/otdMSnGvUGeG339AS0aOty2HhZrLs8t
UHaVXzurcQbl5G1alhd1swDPC7CYWqSxPW8q8zvKvIb2wU5nY/7ilGWspi0zSF5rF+6yMjreJ2VS
W/Kxw6wumlvPLbE+XMV1albVLU2whdffjsxl8+wd+FfcglWmxOTT9BOVUlCKrT2ld9Cd3iSVf0EL
wW0NBWnrFtqbdKmXtBv3/k/EWYlqU+zcxpt4kbsjpq5ruEuG/ZRVXvPKDAOFpRKJZb5AHJZGtf3P
qXZYztRM3tU/Sfib9+H9L6Tm9Xv5/X/918PS/Vb2e/7zfx1rxR9Y17C3ku82sXKfB1R/HWudPxTX
/Owjx8rLyZbD60/nWrw752wizh0CJBx5/zrX0gPMpAmxHhuGOrPQ/3uQTfNPe/yvB9vz8ZjXrsDp
x8f9NgXotdPBwTJ4LG2jpM3HzhF6ksi0vyM6suhUdimgjKUUxL5bZUX7uOwzvbO9OKt3BSolFIqG
zWhIQTXV8Rxmynlb1jNAgrw0WVQA5bnqki0KBDWVNN6HN9P8tpu7fFpposOlZFz42kgHRHJnTJ2j
bUbRE8UPub+Zx85kJR5Wj9LXIKVWNwmIjbk8nj5LSptuF2toqw+3rJCggubHQ20N/sAjbpVK6odU
DTOwKm8Z5mErBtdlQYiHOi4/7R9LhY9iz5GFKdqhZCnt7+cfi0qWODYJoU6w2vh/Lj32j3VIDHrO
T9qfO/PWQ0j6mmHOYd1ykHcl1e1zlQ3PbVHq6ugyNxH7ZSC3cl58WfyoUuwYGxnkMylTKI2FxTGe
l0e0wP6m1RKIZmQhaM7xQVUWuEXDfWa+cj3EIwNigDyioHuXo3k22991CnKNJQw8XwX6rtLgoqrW
MoNlAM3sZfWJRqKJkwnCLkyd7uocTd065I1RfmlAVOtLlEuuacrBvM/lBXycS8hD7/N0vTQAl6vk
MqdVKW9piTS9aDmmTUajPZyTe3dwrvy4Cl3hXcli2a6DPLCp2LU9qiqT1mfGSaeGxVicjLJuL6au
v1mXRI6bhU0u7NDkboqrbBcXKyUX9aAv5rm/pkzK2fVKolw6GlV4XvLXVdbztZs48ppI1ZU5aL/i
xsDhf0hy5wHiHH2WOn52CdccOiByd6UY7WBcgDXHfnSIp67bl3Qnb+fzrppZ8hN4O+roM95gHFej
/QhzPmiH6KLgyMYP9uKUz4XrH1JafK5UXD2gCG1EVz43OUQeHyoa2qGGiuhq0KqhtzbJ09iJ+sJ1
GWJYS+sBIImTS9P/7iov3tCOq6iHTjno5lN3NaF+xquiNNEQHOcuam+5jitAMtuavMxjHftGvG3M
OAfuOOG79bkR2A81h9Tp7lO5UouMWLobu/k6VbnLAKaiH3Gtr0fbbEJ+95sk80P26fWB7dn9CIhQ
Nemwmdah2ru+fLKKaUe1Pjn4qJxuu85rgrq0JH39Z5gKlgRmQ3Z3dPJmXIK2XPSpwMjNX1wukkKv
l7TS2bte81+qp4MyqDnlaYgwxtFssTNVURX4C2+rkLER1NdhI6o2/drNOfQMP8m+qUaDdxjk+t73
jn01TBhPznV1Fyl1CZfwaeQJ7IsZyHw+NBHUucDXbU+D8CrIckQAvNZm6naQm5JwLe0TPWToR5kR
nXoNRxJFwNnwrfxbkcYSRFtmufVO9vN7bhXfJjiCu2bAdyU9UVQHWZ+BZCNIFNT+GY5pwk+3dD1u
pslEy6EvUlyoWAzxfnWTNDRK6TB4HI6ZGKZtpYUV7wR8JHYjVbtfytHhYau0ZiXwROvhF1ps5gR5
POqryc6y8qZsjU/L0Dd90ny6kSs4waXMIm6Xenjs59HbJMn8mCtOS5aG+TkMTzBQitBjrb0ynegi
7uTrohgBfS3tFtaNi9Ll1cfMwrmTgnwwAyuq7I/eH6DgUft/PRudf6LuA7MnS2Ge+gUHlNq4hZ1z
0aXNdVr18pL1PNBNIW8KEj9BjkzFiuZT1UmnFdMpfpuxq3kT2NZnldU+1AzKPJkYfgfdAaQ3UW+F
b2zZmo6Bb2MbWOGO7JY5eonG5WTlpsGuk30tvgz2tZEPIGm0r2sqA/IQWi9Cat+U+TulENVNXHFE
t5wy3XSyOqDa3doGrex53AHizb1hNyrDgqtncWfp2guHvAN1n3IQE/Cbgsbp6I2fLq1sPfVytLc8
T/wt/JgvVktpq/T7hO153GKEVQTFzic43WT1gxoiMPbInk1/gPwFcZFEqvaSKZzooLJl41znvCyP
TTT0G9dNvOnQtCwZIIA/ZwQX1hyHHiReGHGNv5aaugcIIF+caHpVTq2uFv95qNpD7VG1O7YNXff9
FdGRcMnWo/Zd/VpmkRkoXx+r7spZjzOTxrFob/IW6iU1BW1oO9z7dfvM3Gu4jKFNhxYS+DYBgzP3
eAd1+sFKp+FOxc5pxux3b88y/maP34um2GLD4AoafZ/fpiwOS17c+QNuL2veD1F+hcE02ZhNe5PS
lRYUJaB2p2/vF7+6KhL73vXem8EZr2Izg9DRMfGPbtq2P5m1hjG3wER167bYSSupv/qxvmmUQ6Gu
dSoHek+y4i4XR9OYdzNichtdnLm4s12xD4DWbE4nIwXDTfMcGU3jaVmca7cxbtoBSEdcdcdSxN9Z
fKf4qCKXDJCT3KTAO3adn115xmdj3WlaZVVf7NgcvIz+eob/ZA0Obn/rNzm1cmm+l2VapBiF8o+G
dbJuHoX91ZsyNGQJMvGbhtcVc2Rkb7CjBzY0u1OU0n13lvOr+DFFYew8IEYaGClu1L63UPHSgzuw
y34oje6l1cdUZAfNq9rvI1xd3z1IbCRXOZUZG01dFIoXrEF97a4sPm9rn4aaFUW5vNtdikAoglfy
xCN7y34yLEq2PJ13aFfqyzWoxIrFOM02OYXTcTpe9GI+DOQ5XfVBr8ONl9pA4GoQTl6I3Mxt1LC/
+EIyo7QljeWtyVgzo8Zq9E+lPq+KL3mhNgwHNsyVhfzWmYJ1SqS3oFW4XvHFXDdZ2K3utotsxgvA
Co32Cnf8HEQx/dK8tP36bu2BvSWSTmyxS84FYLN/03hR2IME1u5t2ycZamCNrpdk4lTVmobcyede
MUVzl/lg0QP2yGcJoIMYmXkdiUrfPsDcO4KicmBAz6PN9KLfWA13S7F8NDW03kkXiBgRShA12xPS
ILKGhSnHbxpewxRP3K0c/o6OnAAsADA+xAv7Uu/MNOv7U41vEFvfAJJR2sesqRUHUrVWtL5HNGaI
Kb0vKQFJsvowlpy0dLveCK+/BNp7iUMIht+yETgL0FtLkN9mnd87dtk8Q5MaD27MbyBnTAC8jtNc
LT/hAt4CUD3G/AineH8zleVDzE4kXBxHH8aKVvZksXZl3l1StAddsVmu8BY8tDYs5DOwkucPfvGe
sao9hHKiQGZqQievXmU1JRec97i7ZUTHeOey7cnMWYaeSN4TAZpMZS91nLA9nOyHaEm2Serv7RaX
ApgY6RSPgk+uOmwvhkvsXnjPEr6ivzDiXsW1HO5acb7j7WLTaMg6lQp5F29KI6VPZ7mCJ7Tw++XC
ID1nx0SRZTbHsGy8Q5rWCxHSYRuxOV5gk/oTN2s6Q0WmgbtAuoU1xFm52oD+3jWG+WqjlOagSaOl
eShlfZ3NywRgwX7qze7l/FNuVzxzen4AsfTmO/lJjcO9YZmfgzE+TX6bBR1bguBs34Jky+SLndTN
OlUPzRIxIs9wibQns7AuDLu8UKnFu94E7jaLB0v2TzOaqV1/7elwxznB5cjKS7NwuQPcN6ufv/h6
+uJ16kRibetC74Wu4+8MEe+rtHma6+ha0o+vgTXsMu3DiOoqhkPMzJ8m5awhtocInL2z8LPE9xwT
MONopqGT5MVRpHKrIPiZhk4wxzQu0ZeY+UC2egFDxB2HgjRs53nPcP0Nsmh3mYi5PUQdgBR29O20
bAsAknpot4Nd3MXRhV/ZXzAxwLiAMDbHMBUZGrr0KlSpgMnU+bus9i7iilF42ZzZlfPB0RynsuQL
PDvE7GoB5NSYTD/szSwosYKy7rE6ZqDkJYympP9MBnmBPrExWv9d9cYj0OzHuAD7XVtBVZ7r2935
q5NfouJh7WloLRFWsqkS/8bNKIBCKGfGsV5mPvyk1XEujCnPLt2Z3bV0mgOJHFYhm50y3cS5aAPb
eTUnc4/xaytEuVNToy6SetoptdynKj1avbxek+oq6jg9sFNhldm2ff1W5O624c0+mdlWqB647Rh6
TnHVRM5Fst6cM4FKvpL43trDZ1wbW71Wd+kyAg7WQV13bP6Gzcw1ktUNLkGqbAYKPtkZA20+idi8
W4V7cJzxIHm75TGmlXzYIBm/1UV3Mtwzs+FGVfND6yQnivXBlL9P7Cc38+LvYtc9MfLZZMP0XI94
cZKCt8eaG/ljs3i8H2x8dWEPL5AidShxxqcL0EkwmwpHkFdRHy+XrjU7xYZZ12JyeGmLjzz2Ie5F
ymGbRyaZE07UgbUNYtvLXhQeWRZCObMX19DlPxBpDcLynp7X+6T2iznE2QOjRKGbW5u1XMzvqs/E
hzUN8X2XVJIvbqXue9J05Ztv9iXkgWIoP7uoYllvs4zXS2n7ywNDaGUHZrws7SlhanO0B5hsG3C8
VU5ng9P2rPzoUxxtcguCmo6NYHGs3mVwZXfMUKKhezc5I7LLSwAI0+cQSwM1L+pxvBXjcj5qxXgM
uRuSt4KwN4cSRgoXtrOMLh32moGNX4icYvbsjCMrWz3EO2VrtTVrmlqU25nYHJ3KSbbIYtcu9O8X
e13AkojEfLNbP8YMUppojxT7W3izjWXptkBCtgnBlAy5V2JC98rzcBmHTp3zJwwQIg0Gxm1F2Vpz
WXFx2V2NgKA2Bu6Cp7hfFUu3o+NrJwUMttE2Ywtef0v3KkvtMqXoiijZCFv3Z8tZGtMFN83DJmqz
9Jp/sekRQF5zNQnDpvi/XdVDqRQ3TUp11mM2N/kjRkrniUHb9InFj27T1ex8wMzw0tIQ6wE9DHQn
crKYZpPXq1M4WbVrJbWhuHzlys6d/vt10+LKpZN3dOgmVCwYKpQjx00Oyp17H4EkePTgX7OyLGNG
73TjTMZV1vtExYZZOe6ud6sJjKBJwG5rr9WZPwjEA5wJcc4bKZuCp19rdeO10JWZbdX6kp0l8WZI
bBqC5nx27klvKc7r+ORAQkyt7AGTqS/ZEvgO4+y0Zqjde2P8nual8Ux/4hLvC5Wn5sOEJey86knz
y0TXnxMi8XdUKRnrR506BTdgTrsNXlezotZxWuD3/UcN/aGG0jLzd2robV3U8bkG83s1pD/9xA89
VMg/6EU0z8FvYn8uLvP/p4da/B0il1Rg4qGgoVHi0vpLD3XgovEnLcqPuDt+SKV/6aESnw+tHzQU
MAuhfJlK7P/9P39xhvW//f+f2+l/z8HgqncEpUd4ID1qsLC+/+oUM9VqdSY5SDDtzbpy32YmFHlI
XExfY0PRfaT6jhFp7vq3a5u4WzvP7XkvtOi8f7DHo/H+nGw4/6vYBENsh+AzFXW/R4FG2bJVxc4W
6qJbtnGhoq3uunu8peIfkhv/9Em/2f37mn6WCvxuWPlWv2/NsQvIVST3Waf+qUz2rCb/pDb/+aXO
rRVkJiT0u98LsgvFoLMvLUg7BGH364iBdbYkNNJ0giOeUPczj9SunvXvS8Pzoy8/3YnceMzmqp9/
v//um/788b/Fq1apKediCQwRktMbmxWefZYe7xXq7z9c1PM/6l++Kd17LgVa5GL+9CT+lC4gYAvt
p+ZOwnPqwXWza4v5eG6ITcUjYHBWTTpj9/df7/yL+v0zFU5+HgT6x1G8+fs/fSYw71w6zHdCnEbs
tgyqD7bCMDBm1L1xbeTgeLADrIe//9Q/RwS/fywldQRrYXXxK/5thLDELW90zXYa4bV+8SzNST7R
67k4F9fHrrZnzo8djCwSSF7nb6QfFeaxWzpvfFtWs2T3FBPYJdTvYsM8zxixP9cV78ZyxLGMipzT
omosST3eMtFs1I+l+pdV4J/uinPZMjFJOsj+XN5+vmxFjrOLYKEV4kwTCwoTxlu6tiYYPzYg1r+/
Wt6fl+O3y8WchUvFLc6i9XuLyLJKf648D4XWWNcx6F0qTFlX0vQORyCuNVsnTXQmBRmUHcRCXSmn
5WQ+NA6j5nSNXAYYRh1NIVX2nJ6tZGiuLIMhy2ZSA+4x7VT2cBhtZeNW7AYQotk6zI90/Fk4Ebyx
fhpnNcNaTyVEJ5SaMg0zHGMelCo5jrSQNu0nxS9YPEhRV7cVg24CiRatIM5GpbQELrZnsGluAFke
jDFCwfGydmzIQaRVetvVSp6FMW8CBtjhgguNKl/fqnpuih2uc+GcOg8QTqgGRtSdM8qvunSSZhfZ
1QoyLo9SN7RbOgfMCG9dgJjjfVjweDkXtFZn8MZvvXtr9oixKc0cdrB6Tk38Z9AbF2MVwCExYVqf
tZW/Dmbr32obpnzgd7J5wnJjqhPyRX3n5Ph7KFfWNet6saqn8zB/Dp20EDeq69svXCakQW8S+ptn
2WrZaVwgHUVhUQGjUsXO94kC8IJ4BF5tWFBF/+HKRb2k7ONeAccAiUVCcS8aZ1g/2ICs52xEbb9y
cF+vO3AU361FTHdj3SkRrG2Uv+W2V3ubrlo5+LG3H+4YPCHKlbhDn5fej9ADa3d5yDqElLBZa/Nh
RZ8mpRLV4wPJCu9+VSMXqhgpqArmjOwO7u+CfAasziqARwmQeTK9FauR14OFqjqF7cLwFRXtXBT1
wcjqjHbPjfRzyKSVUl9n5Fcyaks6GYocmPq6mGq8ceJeXLAlnVCZWKTueVMCJndFKhSnJkoM1+cZ
DAanQRAsZ/NqLeUFVFER9cFaMtbYk4EFqR51QsF7lJDN4ZTlqEq16p564XJ2YARIFxrhYukcpS4R
8dXYM6KQXtIN9KCTp7eDCjcG0PkMj5K4nmAunAnYPYAw2Tmuve3Kdr7DjUgcsOcF0wYNC5lNJMR2
OYLOdfFh45eft2uX1egHiZlphhfj8NZMqW53hgGGHsuPcpbD0q/MfDKpMlDcgxqebF5gS+jbWKvC
dRiR21eqjtWWDU7/Dsc0tq5a6VAv0eSVDIh1TQUHH2Fcx2USOQfyLBO8wbMn8pSvDfneSjRi2stR
r/OOgc/gbjBecisMHiM/4jWUC1eXzuQ42VPdsokiIzUSOaiQFPz9kuPQPDEXm+jSxKC7vMzkzMZt
1bSwyYj4zvP3CDkOHYr+i4SduCJdEC5CzcVXUh6eRKGBZ1bLqtTPPSzPEYaqyBNMNJMzYzvSMJXJ
4vSbNEIEuWtaw35xzIFB5uoudbc3zBizUpkykgtrblYVwurK4BsTXh6uuQV8nDFL4x7lYkQ+RPmG
8iRhRf567JOEpIf21/R+daP5jORLJGEjgTaLHGfjmGx88zSKHptfkpuIBEO69BklLIj0aG4EV7Yj
u/nVYdGsHevFMezkFofb9NVy9Dq+RmXDLDhg9hy1b0ysunUI60nnlXlKxIj5C3Wic8rLyI5adajd
1B0VnuXBpX2/6VpBJapZMS+4KXNDMyLi6FvExbaLU1tYxwiUEQjsOHUfC+1oFOB5VbwBq7N6h2Fb
TCeh87LcT7LhJtTCMepNlMUgSEjrDI+Yxr3kUGbWjNhneuOAlM8/OZBqzl8WBzojh93GAyY9aNfd
jbaO95xh8/Ik+yYXh55wXP2gHSyIPEeV+5xrd3x04eBdGVaXnIicrzqYcytSwerIGBufnndJ7ibE
7xjBzCaF2Mk6Nk+Yf6MHmcwjanjLPGNaLVeT9iih1iZQ7eaptYKF5N0986v+KdE4r0bkwo1Ls8pz
ZCyax5m670ghHAMvYII2n4qkxWuWFe/ADIG5ETzpttXUrJt+wG40YDDf9ok/7qTA8mpEqCPJYCjy
eF1ZPPbpOJqBoy3zcon7bZt7+ZYxRbBO2Zc4c+ONtAtidRpL7aEudbpj3OW/5to3AD3Fd904oP+m
jXNV+n50Stc52qZMHpwRUZQzsHtpdDRRzQC+dyxA+YWrI4wQy4paqjYefuQ+rNKFNmpKE7eZfz7P
MlUcVU9g5+zRwbfHveHFRYDtqN+leZHsBrMBD9m+tGuCc1M2s/fel723U3WBLl4N+ph3UfHFnxHx
p1qO+/IMQJxnx9v7ccGqoqx12TZy/qj8+iXPowJQabJdbEb8I7zzMPeisdkpZ85O2UwUK6Wb45LR
AMyAzIre5CStfVlPNdkiT0Vf2c4cK9uAGF6JD29qGG4ZpfXW5qsRDkvK27zP8r0uOxJtdcbstYnq
l2ie3JeoX5tHm1WPEcDq3RnLasNvrPvAVvozA5G4Nfzksu/bj1lFAHPbApuYc/RjAk3Adl+UpW5R
f+Z9ga83yM/XKscDt41zKTZrt2g/jEzcHVZRjUegoXCgneSiT61HUdgkT0HChHAi292U9eqQkTO8
WHKmnlXa2mFqjMzu2BuUAeYWgJ6pDSkCr/Oyt0AYXWdeJeECLmu26cSU66AbRRGMefsmqzZ5qMSo
EXDMoWVgzDRNbFVMg6C7uDsKaaMju9hHG/7U9cTofQhEW93Qec/M1D+UjWhCr6+/JpO4zvzoQnQM
nYbM6o/eUK8XdaxuUgkMxdf9FfM51DvlG6FTnZeVKYmXDF2mvGrGKvlkp+h9VetqoImCYU3oH0EK
lkijq4sc5muBB3v0MlYDihBlZZTBUk+8j3mdXiWQmQNUkmgru+TYpOv64Ez2jc7Ud1PzM0O1iIPT
Z+FYm59T5e7YpA03yO1DOFbefhR2HzZG+RF5WbeRK4HTzpY3yRSPr7PTG0e5Jnc5Z12Un0wzRiX+
zJDQYPJDKiKwyKZu3BVUb6+6XVkp5qW4N0hMbynAcfCkrOFMwXqQGsOW3WB0RAMSm7rwxm1aLXe1
7OJdosq3uB+9B7uyLnKvmUIwXfsyQW3yI+8UwTUbVPMufWYbkdEDXMyOg7+giyavgx09LrpeiEt0
l01tCoyN8TuIzSlAhbCCoY2uy8Iggta026pvk0t4cywx7Hr0YH30LVvwdmKIrDDO7JOc7bIdFR4l
+VS1+6k0Qr8X/OExltE+zjL7fO1T97VeFCrvsnyaRZpukmrZ9BowcNp9bUrbCUQkqk3vpowZsVSn
anmTZqK3CTic1fCBJHsE8JKlPkk2xMSkU3TjgsD0kzenqbsdFqPbV52NTG66E/Nn6p5Htisk6rjd
fRL/Dp6kdTOwd3yNidryD5PJ8lUwqWoC7J0se21EjsXLu/RQamO9S90ofljSuXpJJldEgXLSlqtW
xljrhZ0wzB8pY/oOYdRaGZ7qtA0t7rk2LFIXf0y0lkMV8Crl0lfF5GzYn7jV0UoIF8L4xqz+6rf4
nPYm/k7/2KxquCZkE8mdFcn6Njc7sJdtxGivNPvkQvAGpqEzcs/RIjxWRzMv/AN8goTg6aqZGVY9
4JlA+on9Nbbcoggds+jTbWbb3SeXkdFlAuN30yeL/61bPGsMukhLUp+tYg62xnIioUOn1JsPJFYE
fbU447Gh0f26R+HhMhpm9JiZJabeIlHintrOog5tw8qI7i5U5HbK9t4tsCy8CFCgmEbAc8Y9YLkE
OviWWbRturPDgzA/pVLg+Nj5CmclMRBRFdrTJNaYzxx7H5qyib3QR7oBSz61wKVFlWSI83HD/x4l
MeqgGY3ks8EilhPQkPG8aXqjGfZx3Zpt4OKPOxJGqt9i2162kxOJ58F3BmpJtNG/TL7qOuYJFVdJ
iQ6xavJzRfbHi92rtLDJvK5i7PjLSdVxp/PqUpztdPnsqoVqnrjkRrVgyD9a3sxrDKetlwaJG4/F
Bn9C99Y3fca1WkqswZEBQa/Bf3KbLK0vAcCDpCHtjWUqVGoo3lQGBoBYr9UcLFEs+jgIuNxEa9K3
knKDO5qepjevlu2RutbF5t6uWnurCt95Gcjap2FRtes+7616YLO9qjlsJoSyQGS+SwZ/1dbXkRnm
i4x81qPCiRkhDLkRrxt76dynvjFcNvLcmPit7WK6l6qtv+X45FmW4hb0FpP45YpBHdoaZqqR44qW
TrvNU3sad6at8T913iLfzDJyHm23bPqgZlhbh+noNFiBcaAjUWljYuWinQE136+mb66u7I40YJ/Q
Oe2O1r0s1MAoDhvLRc+n3BOfH/sA+Jcx7qUz5LwvIVJSPd4z3E9tb/0aMUm4W4y4IbLixMVzVIv2
YyzM9SanJ4LAjeGQEnR13D5S1ztw8sUWR0Pw4PsZFfc0kG5i3a8ZexmXTcuwrjEUv8iRby5RlIUv
LtIPozeVyys3Kkk1j05P5jYZ0s8qne07vMQcguSggJWzR1hfPcwmPe8ZVXHAHsal2veiKZ7mntZB
KhTK6puhtcxYibv2fiQSjONoreom8Fhq421RVOa3NmrwH0SLOSlU+NiV2ymt6xUo8sKWdF0nzC2r
syxXqT2e+3Od2fhS4MW2yNRhNQ8Zh0QrhGQMLrs5x9QflFRTcJGHhVMVJSJGvk0mPXfhUHj2jqMv
74tkymIcdqJw7u1yzRjKscV/KhYAbYHVe5qj2tAkzIdMuxwOiUt7zdYQXXMc9fhn1QRBZQ55rnUs
ae62dmTJB3g57pANRAyEv5ycQjMix9+fPRu1DwJLZTK5U+xbYSc4U1dvnXXqG+Yo1GiQRiqJXvhd
x9HI6HKsIXavkz2IRQbJqC7GvZeYEN3NXhXMSaNOkfdruunJNTqCiMrna7LDrto7a03jPKDAIe8P
HlpGuTdjZr7dQMA5XOfejGhNTsaUG0sgHFONPcAfn3rW84h3OOe1cbeW/kxLfON6LxF2v5HydF5R
eDEjoSmsiPL3vxe9fk9gmxZFxedeK7qzUEPRfn9VJgmiuRj5SuJM1Wzerw4ZRWyWq882O5J7w9aL
CgY6YtiueGaGuUr19XUDOWZn4QN6pLEcg2q8JtY/KKb/otLy7+XTswnU0Mdqhpv6F8U09Z0+z/P4
PG5bvmDW12zQCbLWOk63bMjM27+/Dv/m46g8QxEmim4hNZ716Z8EWuhOHZZRAPO+U8IaihZrM6I+
HOja//TI9O///uPOV/UXpZEqJheNjui7VFRqnZtmfvo4yAmxSE0n3QxrEvXvbR113nMZV/UWZoSx
vFFSZOXv7TjX29UZ3H9QOv+N2H7GDDsM+2yYmL/3y1RmWSMzMlZYWMQDj/cIvmQsJgaN2P8wK/mX
60pztCnId9AdBjzS+W2CMbpZvurzR83dsu7akoYSO9P2xhrc6dDijd7+/YX9N1/t/KXI0dhMpGC3
/XphcYkXptMg7gvV8Uqno+aS556VmPHvP/wO/+WjPJ6cMzuJu18JoEW/fpRtT6pLcMuE4BDcUJns
aiqH84HNUPNHH9l/agn+S5wv2/+/luD/QA5Pv/+P/r3W39Lh+8+jyz9/8sfo0nH+oHuYJkr2enRh
ivMc5K8oh/yDrj7Gkzyigorun6Mc4g/K4EGO09IumOidZ6d/jS4taOQsiHSVMOijnfG/2VBAxOTn
h11QPM381HWAPtH4y/ry640SLwrdwMIgUbRWbeyjOC6/p9KfvA0ar3MxO2i5nFFRM4UhcApb9rA8
Q0oureOYYeEhmlkWn11pLQ9x7OOlEHLAzOiJbP9/yTuv3ciRNN8/ERt0QQPsVSbTKeWq5Lp0Q5Sl
t0H/UvsQ58XOj9U9e5SURjnqqwPsYrDome6uyAiG+czf6OEk0QRRQ59MpvfpQrhBtS8hJK1xf6Qi
QW89+CFwgzw4UnnIJ0esa0fNj3AKG3VtIDjzFMWVDQ48Un74KOJ9tstc21JVjNcs9BcUA2KQ3DxU
rtP26R5RN0Me6PsEXwc9tb6MYOFXYWSnnx1tRIbAb5LkkAQmabFwL/ndLvw0uro1aEtd/EIIlap8
WnecyDY3b4VvQZJUpAmmxOg/0WylKJm0AcQJg8L5DpAwheTODbFalA1pTjg0CTrEzZTFh7LKJvPo
ywF8epKkKvWCsI7vooCq4c7oh7H0bOknzVWIj9+uMGAPxEoJiwaoHIilxo6GB120dX6Y/Dg92pGU
PwFjpTuTUw32zQkHZHf0iqgqLCJ88zRSnjsMfSEq71E08JPvSYUzSbfKuqRNs0ciq5EyvN9jeF3t
HGeCXdlN5JPCE2VZoY5KPNFW3a8+HCAuxKBsnBI56TVIDl9TfmpuobS3eiVEZrl8sEB3N3nktwUR
RlZDBlCvhgwxHZC3UxwF15ECtIUiLqotuMV7eF20SWJSt6VdfBU7DqHh1LV1RPsHCOJaz9X2R98r
Iz+YHXSVxkLWh74C4LzuBKizS7RjyXJAvXb+RtEGSkzCAfsjLafCN2RCwmDV9477tW3FpK0KxImP
dt2J5rJM4QxgQVqjhLMlas3UbYdbIlo0lG/XbUu4d9WYqdl9tsysY2tlyIp8ESIcicX8jNZeW3fu
k+smzr1TJQUY4zhstyr4sk+2RUPpsxYr1K56v6zlY6841qM/ufGPUM0piVSQBJ4hpOTRbrKVAaRr
hFhRNbguTewiE7dOyTu0bimmRJ6Fzkf4IHs7GXddO+t093bef7dqkQRrwPAREgOp7VB/oBREKw1F
oSPU36lfa2UNXLABb+tepH0yUeEQAvY9PY3jpPdUExQkxgA7Dyh3bWrE23BNyiFwO6HWDfuuLEfE
6niOt3Ss6k9l1uoPAm4SwqEk/F9y3KpGtIScsACj2ybbrseERoCq1y40B1RbPg1Oi45BZ9xX0ehj
r0Mv9CGeaeObqhjDQ12MPSqEShn4pH19Re8kqPrpq4pUGiIiBqInqxAdtvIijJNK7uF2hwOxuaHG
gCia8sbRfLXyhklJpvs8LENA/SN7kTZapVFeL1AfWKkjLoDUllJrrQD1Cjy9r8v7NkWT/lA6kYUE
S5sBSQwrKrCbLLG6baTpiMH5FHmzTUOxFLsZzQq/oq5t7gssZJGl0zqTGpWSfPFbIx7lKse3XVKA
h52Bjnovj+hIcPxjOzJ/TlZp3JZ4bV241NOCVRFU8S/bGdR226cF0h6Nq1PrtqdQpf6jpFFxMQ7Y
V+PzQydngFZOpQNMOWrTQY619Kj/iVJKkM1stuKJt158GbS2UUkKrAi6Qz72NKeEj/1Fb9s0wsoo
ksjlFUEQbpB3pgWSR6iAjEg/BsfEoEc8BUF1M7WW+6RwsZZk/ZyhbdiY2QGtPjfaOpXW+Ous86HQ
ZAgax9TwqiktVoOJ7BaBUoO2hB7laQ6tRgmMbYN/BvYP1KKjI6oSgX2g9lWgp6GAtm/WUtGdvCG3
99k+szqiDxI0UjLhb5uuBsCq+LRBlDk70cjfENWZQHVjVtJZl2VhxUXE9WE6WrZKAtk/Z1XgbiK9
Mig/tLqKIgU1rpiWqQ5IPKBHVN7avY4GMyU61Do6tAH6ijWVHJJ+Mq1r4F1priEokVNeuq9oN5B6
KsipARNkcR3q/NRBM2TzTJmuc8oqMGgNUdXJIRZKRfOJZ1G7RC1h0NVN1Gr8uZsQ/E9fbEeYyZSL
BUocOsI7Y7xKEzj0O8dMJ7QjVEwG7c7Dom9GMbehbfRHuthQeMnlE2tIbing+o5YlaabVZtYasp3
ERrgR+s+GKpLlKXIBPNcexbgqJO70cZeAXxEO6Ih5NT5XVS5drG2whagdE8SCqLRz5r6U+wUAehO
Qu5+Hwt3GvdikPJXKnJ5rwyUBoEA2xaw5rrMfsI9ToOtr1kSiboppeAHGkN/LtMwnO6VHvA1rB47
6VedgonDLpMIWtygMBGVx8DU6cgh/O07HIvQnaC5+xll4D4lJF47itSx25L8eNLLKJOWJzOk9f/s
MlGiZ0cpZmpuGqo16apF4B3QVJz1cmtraUa7FGE75AiDmOvY0MPGOoC7tLLLUG2Dw4hARn/ZZ60q
NprOnznt1DxKzesY6QL9dqLaDy0jRXl1CxbTsj7FKMYYnh51OmVkw6aDpk2g740a3Od1b7nAOfrR
uWmYkfsI0pVqr8IrAesdTSfzIlU7XqikThSID7M2cX7TJBoKiQ51pxs1txNsA9uGBjhMAQgIJMhB
sXYy8OBppQT1OoMUfi06ZbyjPuRv6VxybdYjJGt61XoMAWalARF71hAwL+dLxyyeC7uN/ky1JgrW
5ayBsxrjYbKw9Auq6JNbhvmdNqq6eFTiwR7Bo3VJql9wc1BxSysL+cB1oLn1L7NgUo+o+eXupojB
y3jSoZtBtxDJS/9YpwgY7mLkDKatIxOZrBtf9h3cJE4EXmppZVbGRWCq8fcy7axyA5gSTGXIXhxv
u2wIg+cWAaDnmFo+Pe7Y4ofGWTF/0zTHkLIg5I0OENykuA9yylPZKhOiybbEhj5Q6YEmY0lF2b9s
0U6dPmvOFCDdBO4eQ+uqoH22gk6pP0NLb+UtvL38tikH+zlOTbXaUPHRjV3bRGwVWsEljmlz+3TV
U7NBeyGfeopBhpZF3XMbYzXA7SBTgfmH23b7sFbADHeJrUCfAYVMfR0Sw58+e1u9wtKgFjvD9afw
gPwSFAaHOoNcWzRtKeWg38MUjUpprZWQbt1tjEDQNoiU0dwSd4VX2tDrT3k6xDe6pmT3oDbGcS18
zRCbpuoNehNWRxTeaDzBakE8TJ1a5c93fsv/paZRYZDs1k8qmJMSAk3bttgBC1vZpMh+JDeJKJvk
hgoC4jr0qN39FI2KvICQh2CmPgwRVBi1vfCl6nz1S5l3axR/nOcq8PEOydg0Fl0SSZFB9UE1oaU7
tlvC2fSXBcZl77dKwG5uTfkL6YXhoWw7bdf5qh3u0TYoAXNk/bjFRY8tGsGqgtnliEOgd+mm8yP1
k4++6Q0a0vIHODqahZoatTqiaE4JcFJRwdVChaa9npvsFwXdSQqCAaL7KEth+LySbo/WlKXkU2AD
i/ChTIAvM49TaA64AcnOCH9kSVaJLUhd8CK6ibbS2s4y6R6qzqD5osAUKJrOkKvAV7F/T6YC4/s+
UYevoq7w/jIAL0eUCOleUe9LLcyWNYpqlzjwhleQtrVijVQmvUgpMpWnoWjtW6J09yua1cU2poOC
AK3hR8iFoFZF9hCbeDkQ5Xb34dTb7X5qwvHW6lounjEw473OpmPzh3hWbeymHr4lauwWB+igXH1S
UYxq6xaaTX1U9C26LYCTsg0UhpD25MDFfgZ+OBeuXpR+dNsgKrSQB+C6Ukk/F9lgUfPKQ2LN18OQ
cr0nkwjuYoi5XpqGVEczK4eeQaR6a0Ro80w87P2ZX7CQMZ5/gW0Dq4P7biIHbi6KTzyW1ZREXJRl
pvrXEtosdIVR/nqRqN/+NaOX2L2laPzviRoWbjGaRYNXXbrxTemcjPRKthbDVELuqGQGscGK3Et9
6Atl5So4cdK9GlgFYimOtVZZxgQC1DLvcaIJyzNowtfzptZGAo74oOXY1tJyqonB5qVmVFDaNGh+
UTHe5z79uPfn/dYoxmw1ZxqcG9TyT7N93C+Kzg6J4VH5mOjsI1GKBG9+RqF+UXxicdHfxgWS4oWF
B8crhfrBIXmjh05tgOyZa1TXHXKHanyIYV6cMzJ9PSfbpl7I8lEpAfW4KBIbDnl64/c5YZHLoRmF
OWyAANI0eX/tFtVCZoWPFBVRyxFISoIdP127rlRbHh3Ohu/nXbyFHkjUiFR8S8e4zDeJ0UT+4f0h
F5XYeUjgWIY6gz7hN7wyMgE0ywOHVJNj5fJXHcH2FmHYHekJW/fq1GffufTnpj/79Mx+XICCZ3tl
YhadGhRUyHm7nM42MbVBF9qUrROTlvE6Ian4NYieBaY8wO2F2qQ9YDeFBdvHSpfzyPDRwNUKTYDc
1xYjF5ZautZoUkdI0p6begDztNIlCB1s32L9nH3EvOVPrjyQo7AK+J4mkvX68kjoZVRmkeYQ23Q0
00jPBh6GOB3HB9EhL7ZmfBvZsVA8gh/1852obf86KpPoz/e/9avtxe/g2gXyjcsTPu+Liw/nqFg3
FJGt48aZY5J8IoXQkIUK1mqVoFsnUuvsnn7jK1P9toGazVchHnSnXxmlimxK0CNai0aIRyrvWqCt
o5g+Ay0XtQtAFTkT2h0J3qjZGX+JV7cELAXVERhMcJ44uIu7SIvrOQeGqZ12tn9UBZAnkkJH/kIN
kxTmQ6trYKOLz8usV4M8Fku82FSjtFrYrSjgpeSnx7btZkqSY31JZQLGB13+c+dncSvNA/J4cdVS
8GWGywFLN6aR1hYgORqbemiM7V56/j5fbBrKxrptc0bncvAbtmDCQSytdIHqN0lWbqC1Q70zJY31
oodSbqnDuYdzsWH+GnAejs2KyufysrWyAKdM8NXrOjD055SE9Wng8qNiIjwY7CjsdyMH9f2Pt9gp
DArEnowDCpBJbLK8EaSw6z5GWYZibP/DpwSzdinJp0gznNklbwwEkBtcMP/hTTEXWzIcI63U6zhY
A1lIVmkajGswZ/Dl9OSjtoyzeJOlWaQXDOji7HZ68nq1H9WIJAC3tDKG0MqkUsJTz53/6v3l0+Y/
68UVN6+fg7Gyw3fjSeFWPx0r9S2B0IgVosLBjLQSYS8Knn3TXcWVmOILf8Y7ogzpX09o/mJyICaE
zZ0BxPoOQoGVXpXakPab93/W68U2YX7AUdIgydIhWSx23nROGUu4BPpEWgeYD3khp4037vxXHx+K
nibrzOTtV4uNgk445GEQImfQPdht/9BlLeoo3cPHhyF45e3SNEuDq3a6znEUm2UeUjJvtBmJpKXp
BlFgrA6aOv0Hi0eDFnUwOqWs4eKTRq1qO10CxbSXCNnCzvGvHQKfdTT/1fuzen3kTaTEsLxHYxuP
5+VQFFjSpEauZk2UFe+pNnO+B7DmhyzhjqG/EVwJJe++vz/qIhNhzxL+8zhYM4WGySxeJlipKAMZ
iJVyw7nFWiXXvO4FZiuubNinYdg/4bnRHlKHdk7jVNmZSPmN3YmMmu6QGqAhRKx8+i1JlnsHoPr8
/nelfmurqQ4ze44NMgsrhzNH9PVoTFWF9aVihMS4i8c/y9Kyde1KWVX1+KBkCoVvq3n4D+6C1wPR
6rOJrEw6hy7i5KfT0uLeCZC6pNA5Db9PAo2zf3QSwOHB05vDcShly9XDzn2ILMjK68qawLfzjR6r
oe1oW/FX72+UN2Y0+7uyekzndQiDLwYWdVrJ0sn4Yj7bmRpd/JOzzUYwbY42WalNgHa6cKkQRMAV
fVLHDAuMP8Yf6KPkxzhsfrw/n1eBA7iAmU9G1E+eRh52OpBAKL6OgWZBTdHivSn6zjs/mzcGsV0H
0DGxtvN6kMbOxqiIHR+oW57fwf5DliHsze2HpwJqh6sdiUC6o8s8MAN+SidoAPvWGcEn3pccKdv2
XE77egPY83rp4CUNLgpz/vsv4CrEt2j6hI2/AhyqG57J3Lod6DLCZzeRRPDvT+rN4cw5bLUJRcTS
sMwfZQ5ZhlKpXvRIxEMTP1QjpYrUQiDh40PBJiaSJJkWrw6rUU2jRmtAWdVZ4uNv50bFUU1I3Isq
cuwzb+SrLUH5AYlIuIwGzOhXuWaSxS4C6ZAfEJMytwr530YN2XzvT+nVKESN5mzLCXiK3b1EdEE1
rTuTYdCKZbtJKq4eihUfXjhGYdFmdinPMW/W6ZZoy7hTrDrx0URRsZFrgcoAmzUy+zOxpHnOkO9V
EM5ogDi4hAj4CR0XJ3ZoDemg3gM2OkqiR8NAgADAEQpYWke/HabJ1cfXEN8z8CS8FMR1i/HUOHYq
WuouZseUlBVL77zBdeL9h0dhXgbTwU7aeBUz4V6gFjHYr1WIYcJ4VLOBdBBtmAoE+kdHgoZP5Yv4
jLoRzp+nX2tspro0o54ThdRGQnNNhxIXO5lbnxnoN6DrJBBmS8yRGaKAoGv4/6cjyaDvcyXk7EIR
yY+dmwxXke/r3zLQCJelNPB06fuyuCldmp0KVuepp0G5AN9RozExW+RgDECDRK0ROFWVI9Dm9hJ8
g6SW3WTRBtec9rptOvGMtoehrHGTkte2lk2PIZZh+Y7C5/hgmU1RHiu/pRFlY7OU0Lg1o0+0tKk4
NoEg+YdgVQWHRNJp2NO/fKp8JAAvwBUHX6Ro8EPS5yzrYcBk7JqaOvLuNG/AYwo1lw/9BID7Wjao
WKxoAxq3VYDKuycBNFy6g9YnPGGBH28Qz7OoKzu6+3PqBitbcZfDsQhqa9hPmBo5100ktefZWYy2
ld1S9Pnwd6fsMEvIQkBhLy/2sQSNO8Qt8vVtQAwrEyWn8XR2H78+neDgeEvpLs6WmcvkEWnpEqlc
ngd0viknGaCNMYFqiSF7xb+GHTedKdotrzjjtxzELEpBgO7qy8pZUfcpJSKB2Aw+KL8GNzN3cJSC
i48tHqNwkVJfpUJGtXxZwI4d/GQEcI9VPRiE4ij4e5NQsrv3R1k+dozigjGj9shFQEluEYX7aaS3
MlQxTMlhccayDGb5QZ8MILPOJhpvLBwZGgeU0J9AeBkuJHHZgvBulVXbKxgxZDwLAY3Lvy6BD8EV
74uM//zX/O98R3y7BnXV/Nb7+H//7Sr6Xhey+NW8+0/tfhazmLNc/kMnfzJSIn//ulkD+uS/bH6L
nXxqf9bj55+yTf/6FcHPYv4n/9O/+bdkyv1Yoir9vYAGOP9pARbsLyGJ1KxffPtXatTHov/5f/67
efVv/K1H7fxBWGBQIISEDDKYffIXhtG0/gDSStwwP7ZzNkrH6F9y1OoffEVB8EdY9je88W8Mo+78
QXWMP45cnNKERRiwkFt5V37FmO/tl/c6/SohcGuaTxw1c3feWS9CwDGxWzOr9RLhW4mQEjUqFyOc
WS2mXqtuZBT1qi6UEjqByJForFsLlQalVCsotX6NwmE3BFG2zoMERhg8PG5OKwoh5xVcs+scIEy2
hl0HFQZQUgmLqg0xi8V2JMAEiRI83jQS4tGekYbvFKmhpyg+aK11nczXZtp0w0WhwpNdOcCiPllk
05+dCMaaN6WA1Nfw1TuAEi2wSUAIKf4NZYnznoJCYLI27K40Vppd5Qf8Mwb85cpavVJ8Cj77XKbh
ZR1hOjqTh7BjQaArus10RAkPvT7ZIe4SsEjQmKXTDCkVqcMEybcbdWquJ+g610OhQvt2A0swwdqM
P8X+GH3BAkhgLFGj5L1HSE8fML+JbrHj8x/njkWOyQh/mTe+STvwt5nU5A/W7YixLGKBMMbaHy52
aGKTBnmK3FreK+LC0QqoL6lVW3KDxL3vVTDisFOzfRO1hHCsS5xBRxw8RQcodh2qha5dIyo5OWvw
T8W6o523p3mvwfJpQyPkxYSjBRsK2Qrih8a/berKQBqQNv+FEWAmuo8NXtqhqnLzmxWM0WxS2ui/
8gB8TWq78S3GLbNyFqvsRTC373xNSy9lHXe4Pg3TyP/a1T2KUQ68X3ydy+9h0kzAhnjM/hSBjkEx
JrBAocbyWhjjV9OCyDhlLCOC5oImm3nhp3X6ZCcARtapKKY1nhKopqkzRqWNaZ76vwFSXIoED+Nw
06SuJbn/Jmh7oN3yYO3afdHBwJbIL8bFUJ9p1f32/z09OlRZkC6CxKDPxWr99OiYReiyRQADlkEU
bWf/nZ2u+oAz4Vsh+ZU4VgfNqOATVdCXtRVMEXeV5znqK72BUFlc2J9Ku4CU55ThlZ9r+cM4r5w+
hoP34kJ6o2n7O5N79VvnBjGpEIHcsmNgNqMP3y9pvUCtwOzBqvSTW5rtjsOXjhFsg+rVtwgsqmm9
L3X5jMmYOhyNUk/cjVHJzkvqFPKPKyFwrQbEDMA1WMEvd0aplIqb78FImnc62ooYPWU16l52HBeo
JuaILIT5L4RGrwy8W6/h+Q9bFE7Qfu1lmwBPc9yf7ijiT2U5Nc8ZRlXVSkehEysG0B0wmACzPGZC
UX6OgV98qkwnvQZHi4SIXxkIBsKjx9AEcFLAD/P9YNdmCex1AIJgQN9fRm1+tJfLSDyEjhYVGizy
Fo86YgF219Oc8OIkEp+LrO7+bCvrIQkjfT8GaXMQiIijwQL+tcJbaYswof0V2Ii8tZVeO1hd1Dz4
GMx4CRDLoxMqIXFsA8RQIRN5/7e+8VMtkvs5V5yhCcYcn7y42F1oziWAD+Rna719wmsII6u4nLao
+es77G6qrcrbxIfHi/PcMi3rnrSusQikjMuLB0jAXSyT69YYao7IStEBtA45YtF7elYurJixvHeU
DsnyTEdUOpLZdpxQLGgLQvDJLba4P00bNXF/+silX5qjnm2wZtIvUDJPzuSC+ozIOP2Y5E0qiwNV
QDVgBJyukBPnQ1YA9/OInHlOahRv20D6d2ULwgEwAQxu6WBrh9lQq3up5bcbvwPIUNnJny5oyn0X
WeafMARw1qrQGKlhSm9A9GZ7K3JGyrtpuwvQYPpEJQLhg9+f90Ox2E35M79r6p8/m6uv5TKOOgnQ
/m1I9v9jtGWynf49deSyHX5m38CNBycB1/wv/RVwEVbpxPfcyILiwl87/6+Ia/b/oA/m8n80/khs
OBP/Erwj4qKLbVJe+d2ic/nj/o64ELyjdcafBZmOXF4jkv9AxEUUd7rtaMXxG2C+oa9H1AVY6HTb
jaUIA8REUFmB+bAy2mHcNFDEVi7qpd+rEhjlUPbZPozxahpdH7IrocEmVuPMC7UMVYFkyjbShwaF
VrW+42l3Hl09/Sbk1OwmDRUnowyMlRs0X3G6+lra/mNRm1/w8FmHlWFvHRH94vG+R4qyR6AWkSIt
LJFaqA0cAvLLJhTuBWDyz7bi/DBRJl5Js6wOw1TZGHFjw2Q5gwU3IVWOuYvNdRX636rB7b80Wj2u
hymM7oY+GtdlEMM1DVT7qkH6Z2VZY+7lAWCzLtNb4vcCCZQSLiwOUSAlAw2FYhzgb1Rfdfd4ZA6X
bt3LdRBK3BFxUbCN8YEg7DnIOszB9eRT6Bs4cKj8yrUrumoXizG5aBU3QG4fum3Was+w9D7pyO/s
ANB8t8MhvcBNEwsKWWwGzef6hQfiB4azzYvsm4h6Yxc1LtIjeAJtYx0rwV5a01adUIDm41SrCmTM
egIMvIZ8oDIl52vfWDo0frweYitscNTIgqNsnOff9I/BrvVvuB9hngISTuxNvJKOYYwRc0qEtgp6
+yFXkYxFXmK8SnEQW5e6GuMuqCdrTUGhY0zJTx3lsqeasE2ruroG/Kt5jUOfNRrH3nP1/DMQPrGS
kys9FMTwaYr0q3RWn5gKAOEYclrA3dDGh9v6aIz6/GqCzPSpJkMqqh7omaKigmQs8q3iEfPQe7Xz
UTEA3AVLv3ssy6bZJhrs2x759b4c2msdWsOqbkY0t6MZ+ouQ9ozTxLwD0X+Ti3sFL+KpQeLBM/Xq
TmrU90bZ0TeFZoDYXLFR64zdW45oJBlbXPww03BSUJX+qvG1S1GhoRUDMl1XVXhNuJti0KR/U8fA
2rRVzOqVxbY01S8tsLJVohPWgy71uAmOdJwnnDpHbBNd7VuNlusqzacbJcgfEFneJlz3K31QmpUU
TyCJAdH7FvZzwkHGuYPRUmAju65xTNhkRlvf96W6dwwM72rf/BH0IgVg2T9ZEh1xxCqUQyiBt/N6
yI1bt19qI7gvw8G/A+je7aMgNjbYk+0oFFreaOoXuuQZNJwcLQwUmQrcmAd+eaRto6LJN26KArZE
Ye6A6JEL9Lv+AjMZCBjSg2C7bX8ft2OwrpvuQu1aaCeNcaCy5uxxu9iVIsfLnP31pDb1NzifCfSG
ovWQo3G8IDT6raVU4xb522fw3t+drnroeIJXA7G958CKWkt+0woxFHentYUFWI/fmXbpdekOWH6Y
LHQh7SM5mXtADWe6BFxTXshcxz4U1T0vFujeGAM+fIUWPXMnhOsQJVkQT7rqod/wVDt1uoVNoXm2
7O/gg32Jon7TIPrpObjHwEiuMbELS9QZtBF9btnoO1MiaFUI7EIB9KPZDCjA2TpKcy3qaTPCyINw
j46Qk5fGXkTIEFVo3K4CUm1WLTE/o7cu7nHgc7wk6FOvnVJq2RMADU/TxmNmNAdklmuOmoXKRRri
HZvIfANd5xOF3aOeo54eK6gs5l/Nfho+V0F68ImIgbLbSN7MumfupNqYsjXXbjB+q/0+2WHTig2n
8P0f4awmVZF/VpH9ABOkXUPaYfsFCONF7fTQ5va3zs8u0w5HmQoVc2SAKkzp/OopRU3CQ2d+nycu
mrqV+o2qorGDBlCtZYqdoh9zOmskNCGWjUfqjKhG9Z3L8eH3aMiP4zNn/0zqVl2paYJxmtFdIXz0
oxihUcURSOteFgcjiOwN9u3OP4hN/lfWieYK6b+PXPDiPi0rzf/43zGL8cfsTCZmdipdX0BP/1Ml
Mv8AZWaDs4WzOteCyDL/VSVy/5hpp2IGFBG/6iq1nX9ViQRm3HSKQG38XUL6SMxC7HMSKM+EclWH
7Eo3Gl2BJSArn2LIOBX2qlnSlv5FJ/WIZwxSxh4Gn+FSsS9Kew/3vVGVv7bSf6oUCkJDWDB9596G
CXf3t3zwiywGXZIoSkxf3ZgtRhxKHo/3vckr3HZqmJ8ZazlNshaw21SQKLzNSrms9MuMqcukJpIQ
J4Cwz/otzq8/oMUgQZEG1pNW4RMeBnF/+WIHvJGYvzmmxlhklDSLzDlYfDE/oSQDTEabS9gckV80
sMdUmjB4gs+qXCdV+dmqHfPMmIsAlHIFAANK3zSwAWrBJVyM2Ta2Kk139MwygF3kY3Fxk4yGTtUs
H9K7rA6KM4iQt0YENQFQEpY0YONFyNuj41inYTF6Ai+Yo6FWuA7Yk75VK6N/VBXZ7t5f1TfGQwcB
WKqNrT3d5sV4XJHSmbRq9HiSj2GXrB1kba/RfYwOdHD7M+nuG98QLjqBPN0YiqnL4nstXRlFgz56
alIF62IYbzQlvUKSVFkB+t8bTnj3/vTmmuxp4mq57FEELVQAkqC3Tz/gOA6Bk0IwwRsV9Z0udi8E
rPIza/jWIJQ6dNQ6aDWBkTwdRIfZRmaLgvvka3ngzbQz4vnCcc70fF6vHgowXHAsnEYCpi4mUyVl
BY4bA/CgRyByZ9VZh1A0lr3BlmjedjfogoXpcYplNogzNZLl2FyrEA7o3nN7gu0x5jV4cfr0LM4Q
pasnr+tGZd0FZfOghZ0KbQIDlSDKp4sJT8ZzkLrlys6jAgnjbqZEwudbVEemZMKsN8B4HWkwHyN3
HMlqoiUtmLYf2yfAkslbhY1CAnuFgszp9PBjhpSLFYoHjhbhxTDMP+mZWt18fBQEFcD4AJZk98+H
8cUi4trcp4oIVS9DKuA5iV2J8UAQatYHjxmzgaLLXEAnkNYvj1lXWaSUBT4JorWSH2Ts+oaeZXaD
ikJ7zHlJ1rETNOc67EuBenYFEGsdAPSMuAZsuaijOa2fBig1En3qu9KiA5xsbDnswMvspSL2fexu
/LLdqXhDvL+urzYnAqR8Pyi7JkUJzsjpuprtCIkpkaNXgRO87BMjIPErRkrqeYcImFlEndfgxnn7
/rDzfF5eLjPGEwYKWivgdOheLoa1cxdVOm47z3fq0aKTYUzwCultVJAX80KJzpThXp0GxqMeAjsE
qBMlx8VrlNH0VStfUemeVxhjWUWx990kPnMUli8CEu0QA+i/EUTRl52rRSebtNM40zj/emU0iuOA
9tJtPebTTsEgbRMO0XTmxXu1ioxH1RVkxlxnmmtGJ+MpNUKU1EKQqgtduZlq1J9Wdtjj+TSXGM6h
vF+tIaMRGmKgMAdqQKNPR2vNAV45oA1P2nhN1w3otInixpmGx1tzgmvAQgp62nS2T0dBGTycBUlt
XMBK+3uuFsV3M6Z5h5aGongf3IXzjGZcGmeOcru++F4YmgwlrA3b61Q/xW5JRlcgJqML4BbjmQ3/
5uLN4G5EsjSC6cW0AjuBZTuxeHoQl0fyRmo8diY/ekvOE+JQUQ8nKgcacrp4uhRu38aJ42V2V9x3
eQkoJYjP0cfe2uYvR1nMxcKeUhqCbZdZuoLBJIs1om7vTZQcvUQJ04f3P9NSZgw87Dytuas0Jxp0
pU+nVSum33F/2V5tNf1DWcbRHWLQxjGJxmSrxShO8nf1rZNI9aI2MHdMOlSiJh3ObJyILbqQyRl0
xzziyf01/yLisLlJztb5TV988RyFSYk9VcbOsWWXbRVNqy+hT9soUyIEV6OUova1/vj+Mix7Lb9X
4Tc3hrcJ1Nd8cl6M2Wb5VAyZZnuDoWPA1MOfd1MlI2FvlcfAKD7PJOGrJh3s/fsDv3kkgQISnMO/
4sE4HTisEUxGDML2DFi6e61MJzQVugkFUdU+kzXM9/CrdX0x1OKedvIpjVCmRm42pDgbhtpnvY3w
GISUjrJRtnekOt1VkaJjP1EUZz7qm2cUcwOLfNeaoQqn8yxcaQy9wkdFwz/a9S5GhaPElfifrOb/
jLLEDyOAYQHbtGlEG91wNNsQ+RQXhrUoAUO8P9SbE5qvbG4EyAHGYkIpCKqKyIkPp7vdLrft4tku
2nOJwpv7Emg37yoEPfiIp8umIHKLWCfLRhsuv3CNyb7o/D54GgDSf8UJNr8gnxc7p0IY+v35vT0y
unDU5DgdzuIiCp1c7TMsBTwEdTSoTVWhwamKlK1oi/BiqMzas6xo2vZ1l3x/f+i3lpaQlyCRI4H8
4eIxnCK0knulY2gjsu8m5KgvIn0Iztx8b528l6MslpbSYq8acrI9pdTira8U5rrSZL3ForA9wyI5
N6HF09Fg22cjNWR7OWYMh7ii/ieb9m9w17+ttLz1dMz+9lQifndv57//4g6zc1UWJbgXb6xy1wOj
162lS0Sm2ag0AlEo5Jkt8uYKvhhw8XSoRq2KJtJtr0Jr+Hsu9NRDdD16lH1r/IPTRvnKoRIAlQvK
5uncKtwu2sHlWezq2viOtNV4qHF4O/PEvzUhqilYJQHEM80Z6fVyBStphlUgONPwfgE6qbSY9NLN
tgVfb/P+Hn9zKN3QaEgCMtSWxCJMM4IQ4VgH22wHJfpMKX5gzILOPRpdZyLZt3afM4t1kq7Sr7QW
+yI14wknIV74BnrcGheAcpMpIjmzGd4eZWY6wDODYL/Y444LTVevA8ez/FJs6ZKUlwiut4f3l+3c
KItbCQFX8hiFLzTWMbd80CnoFRXZPxrFgeNJ1k1KvNwHvqNGQ8fdV+AVuJLjoK+0JI7ObIG35jLz
ngT4I3aCvnhBks6fzCljLmTK4HL0IONuN85VZ97YaBRdeXWBOCGvsJRrlTq8sbgvNc/FZrIE2qW1
w8YfRb2lxRG4Z87p69HmIpBKskvbnBxjcSVgk4E+mi80aiK6GtGzMoCpQLyi1aYWQuZnQprXSwgY
AL6hyoEVgk91emA1HZiGqoa6pyDCuCWUqsFTO8aZPP6NSQGdnsNRjSXkJT4dBelj+GSUHb2iqVIM
pe3SqFeiDjq0wRy0cD+8L2ZKPnWK/8vceSXHjW3btkU4AW9+4dKTSSNS1A9CokSYDe+BTt1GvI69
kTr31VFliWKcvxdVX1IoDRLYe+215pyDZhoG0etm/Vg0lBQC8leVysZ3GlwL0GOkmx+1Y35+7r8X
hKZGVUHgCHIL+lhXtScqSxTghg1/fVzE9A3hm9lY6PgledkJ8CQLY6dO18QzgCbd2sijNrWk36st
AjE14izBWYC/uafpraZhxeGcwBaw9Q66L9vJPP6OvOvwkpGjBlE3rqB8RqX9KLL3nz8PYCNbxjlG
VsTFVvz3nyduM1H1rcZ5YeCZhW1rjLE3aHpD4A+csvs/r0DXuyxGAMukqWqxnF6Md1d3OL/YyrnH
iPwS131BzBjReEOTVLkf8+8cv7KBQf2XTxXvefG8wHfEo0Qv6XIFftnZhw69M9o9x3dQCdiHeiL7
llaSJkE2H0gU/+B+v36qbNqpGIYRuNDNoYd0tZQbTjo3jpjAsbeJRSNCJhGyNUf1g1X2n1cSHSPl
CjcfgG66gn//VpJdwo/qk8hnGttkvgml7sdCSLsbG1H9xWBS/VHm8T+/GFbwy//s8fQknKsHmU7w
RK9YjXiQJ0SSXUlU6dT97/D03Trs8vjw0X99sjjO8fIY8zCw0VO9tkF0CF9KpkBVMKl5KdAPMrzf
Ylpu2/tUXbspjBv5Evy+RMPnJMsnPxlUcZu3hX0bj9o8uFKyaqlrLU4p+XGV9A9NJqKva3FhiLdS
X7ishtXnVcQHh3CwMq70LeZvqFJ6FmkMzwsHewfhp6+mWUxnCt2csHA6L0/J2vQBxJPsAZVpdw9m
GizUqmDcPmTyWteHyRBwEaitku0yzAzqBKP2m9KC80R2flo8Gv0wbYh50ndyzvIXpFZmPI+x025y
hCk3ktr8qEmVJL5qWGV0F4nyvciahajKLvuiLE53qJFFnMnRZluVqjZ51IYUNrWG0jHikwASiGpf
N5ZvYi4JKh30pX+YMSWRHE+avurPWalgymgktI/VpGcpaVJ2DIFcTGYcAM8l6L5eR+whOSpz2nX6
ujWnwsZ/KRUF9icr9xIJvkUDY+4GLVEWWMbQkhfX1SpCjQb1Aaef5aSNwyXTEMkDsATUAq6mF7j1
yUW0kctE3WmJCy3zHHhYL1Y0zk+ZTkdE4P6DkIwtaqozZwilJNF+6Oqojh6o46TAl5ROSPKJuRxj
td9mCfXuU19bUuxJinG5UmUcWzdJNkEDBBFMDk1BjrsdEsmbZehKEsN61sA0GG7lNPLTVOnWZ/S8
RomYQIEQXqM2/5pnZcOP15XxW94r5QF2Zjw8Skpe9Y7bYnaomHRVjBhj17Q7sM9jMtTTjwLdvHLu
Yv6hr7WqeWsRrhvtedmO5iSwTBoGs6nWIfMrxmMZqXrKCeW5OgZL3tbbKEYFEzQ5pABXq8hpVQui
FMEUF9m4V6pkrG8bFh1jYxVGKn8fISnWYQkG5VloibRv1X4Fym7HxbM6Z/cKuBfCQIfus4rwiZgz
iRwxt6iyWoMTv+q5B3PLeV2VXpyXeljDccgTxcNiIE6TpEYzhIFW94i87Je7tpPhQK5ybU4+TU/o
5E2ZkkXplVNRYTpHjxVv1cycDLhe5CZiKgtTi9QotxH6Uu/0ek2KsEyd/CauViG7AmIpnJmmq2/6
jjfzJhNQMkoQkklQk6m42yr23eWU1anQivuKYwy9ljmOxPwJ2aDCc4TjriNxB+uJVxTNktyzQQ5Z
qKrTagTI9Ovs3jQIz7QRxBD5Sxiono/VrdNkUnET952UomXLarX3ZvCCaIWJ5jNcUCZCd4ey7Z4a
rPzwSzpHir+Usii1rRVDiQnNLJakfWX33a1kLo7kK6xLHdD5eJETRp41bOtUTpmZjFaHwQq5dgUS
wupHXpgYfjIb7S6zAtMmddTXWON51ETjQNXGFB8CHloGf5LRyIflYtdncnJ1HfhHvp5jZwVUGkFa
Y84E0p1k9iY2vxcg1/GO4DyGeM8ypoRF0pPtZDdTRLQrHoYy0LC01r4tE6oaJJ1Yn6SYKCpXAp4O
DyXNYoWszTm5Tcn5wFTSliCQYLjeGnM0pf6AdJ4QYaj3eBzw6h7h9qSab0+T2FlqbEl7O1Xi73HL
7ue3wBZsfyVjErgBtzWmdGiLjm+10fptygRExLq0x5dxVYW10SGIsWxXXfzV7LD3wp/E6UATH50D
CbJpxudVRPJstlIjE5NI2nPAiF9KQyLP5s0lxjDx5BQzqtuDIincdpUbAN5asxwwiY4loTNMqVws
QGIMaplIEwSaKMBmlJj2nOHhmDNrZ03KZJ7Y2+nRcg8Uyl6uFFuEcpFaR7Gki+M5vTRMAYkLhPPp
+qw+J3HjpJteS2cAIyaeXXctRyBNiCWSHTklYg7BvplHR6QXmKZRE0So2bNCHna9AMFpV8Ju0z6x
3oCHOjeUTpq+TdLBeDHNfoUtD6+OodecOVj6626svIGUQ/gemPx/gIwc10AnAPUlLwgmBVyzVJWr
L7FlhbOl9M+r00PWsaFE1tuereNO1CluJ71awaCR2adNAE2AfXhgq+xjxNzmuyQqCy2cMk3IEJse
iygO5bTeKNUCuSsfLPOVm6yPfZt9WAmUFRqqW2vLCIwG5QH+OyKxs00yttpdUmWZESYNsEIP6BUK
rCpjDbLNpUt8kEptH+o6aCKksTO0lrqw9ByTRQprS1a7n4bTjHq04274ovGKKvqCKJ9wNs1aHyRt
J73Ira59mfKULvBYFNrnTC+EwRWFswGSLSq2HSFAuKAagpQvIFBcozJUpqNiZHHup3Ub/WgkfSYf
nFxc68JsNRrCJ5K+CwWNDhW/YjoQIZ3jy7AqiV4GnTsktPqi57YX0Zm1PRJiZs3vpEV8Ijs0l/0W
IgQeXW1qhtDQp/nbGrFY35ikjn6KSCkcQkck0xfdWsVR9LmMvygFgAc7jRB9aWBt9BCeJs5dZU5r
5tkpgduusnTFJdsWaamndTPk3oszrPBGwvQjNIIOYenLJX90Uy1RQYRomTUluNk1rcKBi214tVj4
ipOCud3NyPNc3ZYZ+qthz5p2aKzKyty6LGsdjzLE1n0iL4nuiSkHA8kjlkJKmqUBN7NgnSV8S0s6
VoJYy3xVKNVNApRWdQUdBocSIo0dThMOGNN2qeSwaqsC4LEztcNnNWKl3421UDJ/6SZD/RoNS6YE
q46l7aYqVwb2bkWI5wKybZzIrI9zrblbiRwSQ0AMV5J9s9Q0rb73swTwOZKsdCDffjLHtfvEmTJf
q5vJ6gdJhOUgrzEy2YbMzPKum9ZJjcLRAPykBNHcTjWneoCVdF4E7J7W1bl+1QDucW1M2atMyexy
jBvzmH4nT0YVny04f7ns9p0xsRRRsOk8aW1VhnVhLkuYl2kb+dCWOgTGcUH6eKTm2V7jA5iXJT4D
1tXp+Q/W6z4OrKat4eoSjmy4c0Ebyh2dBm10m07Jjy6LoxwS1Nw8yAVaplA3VmNTMmnI8ZQxtXV7
AusJ4Y8s9VQw1mFTHflBXY2FL/bKmkLo1JIH7IRLEbcvOq8tBXZSSxut6cdpIxV9D0q5pSh1i4FI
9iAq5ukuz3rdPMyTkD6PCrsk2bqWUvn5ioUumArRKk7YZMZFKizH/UOlFRmguakgfqqQ7GEM8zWL
93LcKOVuQFK8fmrbEYgre0ZtP+eVdAHaV1b6FQi2vHqK6Nn9VmdcnVAAhCSrGe95603rYj/MeV82
HlfQqL1kmEUUxnMygMxTI3twtbRUsgABrXMfN0tzoxKIbxwkII0HVDPm7DJzTF4WoWkvWVZWyWNG
9HEDCGHNbpO5Y8Vqm7Tf41bE/IVRVdMDicBbSkZFc16sfFYLT6VfEYetogCq6i+swVDWW/tcLl3+
pohisbyi6xCajtZqUDprKk54PbPm+xzkxDdWRPWxKBWQUwaQpXizalkGuglYMwPX1Zy8suyTt4vK
Qt8QizR8J3W3kjnC2LQ3I+C12yXraxBLxIC/QW8yR5dGDcn2rejH86wLO4ddrkQ/MtXsObvUJqU7
/EnxY7bZzoIqadqjPK5L6Q1Ebk+c3vKOM1yktHuwuZSFY6dZdZizI+DXol/kawqeOFc4Wq0HgiPP
5HapGD9Xq/Ec4WDy5Dz+akxaGwAY5YvrZt/BWF+Gt75BvzxFE68c5eMt9qr0trWH73XvpET5LNlp
jsFRumkH/1Sw8VTdOeFZf6ynOX0DDKUOuwSsmU9mQBOaRYIHgCpBKQmQWoGf0v8PGapIYSZigJyk
nBTfhnxsnjNJf5g5CBHCgCS6dGuknBbWCqFvxrEp/UzuVl9u08YGMqfi2hgIB/apxznL4GLylSSL
7ovJliE2ZI1ytCNpB8Mr8ScS9h91OZ6PxI/UqM8X+2QnVhOqi+M8OQwgDw41gtdZ5by4gzxJj3Va
Si+FLsqHqR6kMFVb/bFVp/FutAtwU5GTfsH+RxfIWCUC+GeAEOrlZ2v9erXXfUJ9v7nknrssWNZz
bCMXLxwADZG6jje6UZAd3GB+qSTAIKZRPK5zuVWGGo+F3a9HdTSJJW55soHrLqs3ynC7KX0wNduZ
/pw2ebpVqiL7vLKDBFIvHE8nGh3F9myfTIlWCfemGhmI9PlalVgeOov9MGkGfT8tab9L6GDDe5SP
pHQfrFLf9NaCFVdH1V3CXWQrpNXnmPngionsW5QL6rPMEXtrVbPYVNWsvhCkT8p1m2dPZSnm0TVx
ydyueJzDdrYPM3EXnxbJLPnsIvXFYraHSHf2EtOYt2Xsmt00pp+dQk9uCNIoPJwQ8ETTHPp4bkjP
iaw1x6U1ykcyZPr7Rephq45AgDmxTqq81TGaBDK3oraOWqgJ62XkuInHTd4xZqqeW2iX1DFlFqi9
ZLvL2HQHDqHpwthVdl7SJrOSUJ+j1Es6x3Qxj9tkXmQxYdpVukOwZx7yrljfbFvStqLJKamFCn+L
Y/Q6yV9MTIn3uSOirRr30iFLk5+kYJixpDdlnjLH56o3urOeK+kjYM6u8cZBnJJ5lnb0JebtYtWs
ZePyY0CpERbRDPUAeOZn+lFFUA8CTLndiddIxCBhGTseMQ9/Lam9OFloFoHyuu5345IeiOJPv0rY
ox+R/ar7UmohHUd0HNzFNLnGtpyjkG3GMKOkzL1IJ93cNeg6hRmHeheud7RDinW3Oq1z0Edkrx4u
5ha+XskNXIpJBT46mn7NYHYvl6W0ryHZjvkU7XSzEodBGE96pEnn1QaoUOKyOhhyInM/rnP1TEyy
dYNE5p4Fw/pRZDp7A9zosyWit17vnge+w1eOHxVh+EZefZlzh5hp3c5M0CJZ96AC99nn5LxtNXk6
5+Wg8dywqLoLlFLUxqZ2Ro5B2aX300s6pgTTrZyA5yHCu0UQD/FxitBI/QTGSAXMQZ88G6EX0WdF
W0TCIYo+mbcMXT1iBuuJJSp1Zd3mNbxHbMSC6Mcqbed208rdSLgeTtR7eOSmz2FUuR/jSoZikmpG
C2qYroI/RINYXL3JJYl1q+nu58mgasU1oh7MisatW0+69rk2cIi6Umyq31BkF2GiO10UCr2yJIgB
ZnYzx045uLSH8si1AfrEfsOvlXk1S0TpaXmDKVifavtVYYkVPHqmsVmcQc03+TgDWrKEoN6KOgEE
IhlKU3NTvaQlOyV0exJHgt2acg/BVZYmwp50EMtpaJBnQARj3ma1l9baoOxEaU8DkEUunistM64L
WJR4VYScwPsw69w6S1GKU6RZJcvAKw4NT8pwfntZZpJAn8MGea6kGAYlswkz5RCo4ha0ZWM6AfK0
Fg+DFBjWSuq+mX3fn/MR1gOsXj2O/ZFV+7WUUlv47G2ApfrWgZKxorUjmzKz1C5IAQR+Kmsi7HEy
RamALmO3bEzUlvVpoI2yeKKfRB2OHIkcv1vyJgOpYXYP5QiM13XQY1hATUTPrcDc7muuEvbDJLK1
SNSZepLL4rQ3aIhNpaAPpRAccNcvenTqO4VU3JKhU+TOaTbdOEatSKzp8UDDyWzqT1a/0Dcu1y56
1g0xs99CdiCfgVLsbWiFkWG/G+uvlSA/YYe/CO1wO0E7PZE5yBEHTDCOobKKKtTEumCjUcuFkhJs
ukXkf9Q0L/UI0MYtFrqmzkjnyGWl5eqpcQ0/wq5UMnXUGbKT3yjCPo1lbt+vzeiAW84izDqZ2S6z
b82cxX3yhySZjHxqbAQH7USSvWBSsbR9loXKMLJEpiWyfh+xx2xhvLbNdq/mrVxsKrmTtktkvGhG
oSaBkceZCCbasD165HxpvGVpx3ULy6Pvg5x1+8lstOhHnLHzeIvZlPc2wJrkqFLUkYN6mdTQ88nt
7zWjyTGIrV7mFoyT6L6KRtvyJFWFNFGh/SwCKdWi1QO9E3/Kx4hONjcg5GFaTGYSoPS6UF1oFANy
iMU4u3pPogWLwKKJ0I6c8YS58ELXHDsaSLVdWI2byiVSSpUGku11tWxzeiysQX2sbGmI37JMCGze
eaF2O4Wm26kEVzQ8yGul1xup4pHiGNKghg1KnYsR2qk81XRIqrHwHUiEsK600TD8dK2Bc86lk9qQ
xCbpYHFa+Z4xwJkAAy0qZtY2A1K8IA+5aUSZfVVmJyu9Jk2WWxUzt+0Opjwk5NND+gpI4ehvQMmU
AIU0wrrcOSmUx3GwYmvTD8uo+0j6yKTIaxS6HtlPyeKOLUeyfVMq/PB+k0x1b7oQlwd2n76e9U89
EyBx1zZd2ZwyhD2m7iVqnq+UbzlTYBv02luz5Bx+Vgf0EvykWjbduKgHQFNVO+Bz7XMpD0rWOvq1
wGI45zC5PldDLlMYN/mMp8xRp8bv40GfApIb8ujULIalwAJJDeQ2MBG6TVmLDvE6UnoVZVbdTQMW
1mntU8gng1OdrZ511NWhvdhesRaiPi9CaZUTxuACSNLYV5xKinaQ6Y1rYtiYiK85ik74Jt1Iiwtr
N49OWSOqoFJ4XmgPjv4wUR2GBkQpgM8RpiH5ac7IDTPCeWYgcHAWK5v3NDLH/tx1iHEDlnx1fDA6
m3NVMKiaxC9ZFGlmbqqUiJDHLDf0gjsHds5dtGhy/NZWciHtE0Rh9d6eDbR9LCxN+zBBK0eZBmHM
+VYlWk1qb4m3ZSg8JdUlY2MwGSp3HVWuk7MAmXXp8uSlzU1Kz68qXBgwI5QKuWCKRFpHPUzE0fVr
VS+KB2HcfOs7HcoEAS6jx3Fspk0nk46d6/uxzud8R3umdz5B3TKRkIoCLkftlUBYmgt3upFolYML
7MxPziy0+RYChOXcpzkGZV9J05GKaAAoHjMb1jXOAYtjCCOYOUgXn+mfkyEsJTpQB7dRMlIJ3Exa
DXFjFqiq6g3jSm3dKIbSim2l0i3yYqmROEKSgenA5naW2aTOK5k2weXuurlzrdLImk2dVNYSyFYr
WXvYUhJMK22BdOUQr0Mr5qlo5mnYWM08Um1LbOXS/aSmCXhy/DzS/AnhcZY0Pub0vpAg8DjVtOki
zKDnIuuX5RBVThofTA75qRsPow4mlElB6mOlbrOcvc2ZxFbCyljfM52K1NAohTGSCKlWDOKdoant
vYgQ1K7u0JV2eVv3ldV8LRWGXQ9LLjeFwXY3S3W9+Tmo/a/yFd5NTfhbtsIfUxj+P8xXIPrgl5n1
P9KsHr/+n/+Z/m5U/Pkv/m1UZFr5LxkzBGsJdGH0LUip/h2uwLHsX7jm+EM0rhchGe/yv0ZFFe4m
Lmc0DrjrmJ9eBp7/z6go/wuJAIE4uLUQ5xMB+d8YFa/YJJLKdJ3/zGvN3xgrtiQDVzjWR+V2Ptrn
Yque6cWZh/6TFP5yOc7/nsP+CkC5jOj/M5396z2uNah63MpzImLlaN4NN8mTO4XSy59f+cpr8p+X
vpJSWPTGJQlO01E7WvfRcXyujlUof4vf9A+khKSIvfPpL9/qFxHAxIigX9VOPrb44c6cWaPAirM2
yIa2DXrLoA9GauQMAJGaRO263bCk0Xbq5DnM1SFR6YTTnxlmC7pQpniCQp8JKFM9cJlgTjvN9p2i
MLZL05qekSActFkVwx6HejDR1kTzndXBMNE3jZ1M3jgkpPoIuRkB1YynhrZrUBZjl1daGNl0m42Q
WiJ+VeS+esMODYm3NvRt2QyFL6WwtEfWad9ZcOQszCop2/K63ZhWcSJtSPZICetJFeudsQ4MHK0M
yQbs1LawaRFKzY5sECeI5yI/y7n8Cjai0lwaEcy1UyBI9uDYD3Gr0T0Z9MGFL9V/p4/QBRHN9Q1j
VMASjlp9bjJbO3RtW2/Ui4WfBqK4ibpc8iurqDawtL4KZMubnhGEP1L4nsbELB+XdqHNFqfTIXfa
+igoqOk2xJoXo2nmLbB190Vhv1piqHxDh0RcjA2TwkQi2FK2yg3HpuagJtHkqRHQNEcDAgq+VIF5
3tZBTmrSLtOal0JJialXJTsolaLZfHCvXvQVv3sMLiqJX26kTBo4Esz0iCzlKOmn1Dq0K/hYGjn4
viTrYJp3U7qznV38Iczg77qI/zweVzotJyoNNptcOxbaNBEJMqpev3Cma4ea8bPaqJsIrQH7o9J9
IKZ67x2vRI8D58mBtAXlyBfcmj7wXm2j+gxt/3wRfxpff3cRryQ5FuhgWpS8fjsATHDNEw3k+Vzw
daRhD2o246x84DjlRqVL+QCs8kLjpUfhruP9B5/hvRXhSkBDfHxjOJKzHu0mDcgzepysIljpZCZN
diL4JSgL56asNCIEMsE40HrBpp0xc1qrfbtCvi82zJwYpjwT0EX6egyFAcrvalUvoEoPrCgfXK2L
vuZ3F+tKvWv1PTUWKTHHvOn8YrybjNTVfYsOYdodjO+Duv3gilxe8HdvdCUFYxYN6YGm9DEbN237
SHobvQx1HdzPFi1gM9R05ig2HeUDxVJOT8NTme5/sqRzP2zb4qEWH1iT3rn9/qG67LtKWhdpOeob
8jvwypTa0ay/OUoVONMHOqrLjv27b3vtHUEXSa87F8uRA7svDrdjKB1pK/jGjTiNOyPs3NQrdmSI
eFMgByS7uHI4ezeN72ycuyZ8KNxytwQPrWff7POA8/Xho51W+bs2768H3rzarGx5KIes46Mp9kaW
AxLdFfNUDKU3dX71plXuaiK72HMuc1PFbb79+fd/r4q4ljrPS1WOq5Gtxxg6KoV253YzkMeCtl93
U30q3WU9mHb2gWz8p1LtN7fbtS6vG2hSdwNZKvYm3gLYcGeXPEvWGfiQ4UfX8r2l5hqENcZGntgO
72Juos3wVO7aIzk3HlqbB+dTuR33dlh7UUAAYSDtPpIeXhItfntzXS/ZF3SJzNDiSPSauxpf0+yW
OJzWhuQb9snNNGWeZTwmIEOxRA7E1QwAIUc6DB/c3c57t9DV6mZaZLxGY7UeS5I8+yF/Qv55o8GH
sw0O1ZeUJWs3Ooe2+tLFyC4bToRCD3PD2jSJafqMxoOU38WYCNnpv+atZru9YZGAcRDli6O1vu0s
oTyvx3r5stqpR+nrA6cKk3YMtbEPmm5nDzspO3bVvV0+qtDEm/zQrBryhb1UP3Xy/ZDxCGl3qfGc
Ya2P16eJcGzZvlP5hOCTA5HKQaTG98pyq02ZK5nCX9JXa8kJ69lF6+fB3uRCPdA9PWdVvF/67JAQ
acTcl8TGDXMgn+wiV0vOsd7v0Br58NFDJd3F3aknhHI2CMec7il3pvk0mfRxInnHyZ0fCi6IYT6Y
s/LcO8MXiCWpy+A4IJnzRpuS10QZTg3BPX9+7K7y+P562o2rzdZB79QP9M94DtIDLUP5lB+ULQ1y
8mPPyrYP1q/2q3ycP5nP/Wl6UI/dBwv+e+vMtVI/pcMD05p3jqWzCgJ8ookNKm2H5dR8IoEA3UWw
FvvLlVqak6x9mdW7P39p450l3rgqoxSrd2CUtwQp5cNp1Ri5yDoZUGxq+Os2rT2e18zYOYwt9PGp
JO7WkVYXsa1n2Bt9eIy75nPn3K/zAZXWl4TWeZaiv7EeDfRMAw4hWSHDTMTuykiPfI1GDnKCueqW
G5L82FkfN3UDOr1lkD+NgR0nYTVlJ9bcfUZbvKV1oeRpYImbNT4q0T5mEhmJl3Y+yuYtQYi19pBM
IK6rLa2XgBDF46BSsKpuLT7ywb+3HP+MLv6l0kybKGF4KSlHBwXl4/xgbcdn6QeTBuUkJHadP/8S
7y1V114aehnlVK+8TfxUfZ3u1930Nh+trfkgv1aP0qYL16fhIf/x53f7GS3xm0X/Evr8a/lM72M1
lZp3UzcSP95p7VzjNR8OfQLUfTsoTBrO0s24mzPCpfzWcNfteD96MP1S2VWfmCzkLxoTBDiz50h2
u7As6dHe2NP5Eq72EdT0KvD0r2dSuyqFiiGSJU0njG3aLw3LkRp2qwl7+/OE/kThD7TXYTynRrmr
mPchiWm087ADRjzhd/rAd678XXj914e4trgo6KWYnnKtknEjM2Gf79RyazwY5AAPBtXYbXqcm4Ml
BxdUifioCnhv57j6hWRbItWoZ+saugpP37iZFYIXmZCUXO7ipBQvvdjygBLzu7fb+iKbYrmmd1t8
YE957wNcXftoKtK2y9laOqKli5kgsKMG7ezPN6D6zs58SZr69QYUlH01xj71mCJV/sL0fd22VRqT
f1dGbtY6Y2iNkRFWEIaJ6Z7VvZVoyj5Hm8e3nTRmgCugiZy10kbHFSqRaW27aEBiqTstokKEJE3N
WBqlnghXxxyCqVe6exXNHyvXmPevggjd6YOv8963uSyvv6wRGKBMu4+5VtTJy7i1qdUSTFdifv3z
5Xpvdbg2bMx2PpR6yzq97BlVhejAAsmj08m2pARv0vc0TPal98GbvXPDG1dV05LWij51+XJMSDFW
oi+MaQO5uOPIH7XsTvelY7gj0yF0tu2hym4ZkP75nd+7jOrfLyNEGbzjJAod0cuVRDpKg1tJty2w
7z+//s/F9DfLnnH1UDnTWBFobi/HImi+yIH98trtJn+nuOZTWOytQxYiiXLngFx294zu31P9V8Xr
N9jNv4lvFIvf//xBfq4dv/sgVw+XOaLFgdC9HIVy0qfXpQqVaouwMf1SPHV3I6azjXXAtO3abruR
9gUi7sfsJMmblvaXjNvXVd6KlzHedqqb7IcPljr1nV9ev3oqx7iNpVHPliPB+K6TfRH2U5+FBYTY
9U0IGvkIzZ3mVbtppo1R7wkdT5ONivAkcugd7brZN7r9mgSLdSKrvTA+OqNcLstvLte1yauJZS0b
Mn43clBTT/o6hGNQ+OqzyWHhg1/kva9+ddgDobGuxWhy0x+7oD9O992p2VDvQgjzy61zMj83Z4jO
AZBpV90UT4aPIDdUzh+8/eVtfvcNr6pP+tYyzh5WkCV/dpJNTyhnJS5DGC+daS5t1lKiFCLHxXQt
20/q13ybRU/r7M/ILXYMsbvmTk9fsAWTgeF23+zG47sMH5So79UL+mWT+GWBM0xcA7NtLMeIEDxD
OvW3PSPLdTm0HXa4T3hJKmJGWwsdV0g0aEyAVnCZANYbOb3RSERnlirCuXwqq62h7TuTED2NUFR5
l4+nztgjZ/RSZnHlTdLqrk4q75+v63tP/DWXr8QzLAGYXo5tOPt2kHksXb7h4rNzCaTyR79zTU9y
I7934RXvctfcmf5G7FJv9eo9R1K39/IPmpY/Y2N+9yNfLayj0hlLrpRU22lygNKzseyXYt1J1l0q
b5dJxvB305JgWk5ZUBcGNp5jQ0pP1qPESMj5nPswzr6sA7vLQglSEmwa1a5hcpAFHqPdTZLlyaP0
EXXpCjHwV+WjX63HQkKKPLWXx47aw+OkqdCdif31W3OT+QPoIfT5tlveyNanGBspfv35g8SN92YR
P9tFv9xwvYS8XB0ourTb6FPtD1+V7fKCfKK8yYIPbo13Chz9ag0mC3nCospbEBAb38D9Cpv72u/2
aLW3td/u1rD4mp+Vg+n2T9LJPFcbgE3e+OTsQWrdUOr5WOBOnNR31YP90f36zjpwnciRaAL9gsmH
quat2WzKZl9FHkJfRhW1X1Nbc7oKFulNPcuhIbB7+WhSUPIbG10J2lM2hs74JqvnSfimHqTOnT27
TbGv61CDZIAKLnYxxcVoeAp3ffnzlbzy4v51n2hX5Y9W0BrHqqYcB88I89tmo4T0DYLhUxw8s4tu
5o0eyqGy7w4fHWDe6yddhom/LkhMiue4HXnLbIdVYT5Wh3yDxWOH/P+U6i7tHZe2jrWPd8tZCfLZ
K779+ctetsLfPMPXrshRIt2mvLyxuTeONOL8Oci26+mjnJv3bvxrYAKIj0quLsfNjlqeeBLPua+f
tML/v5x915LzOJPlEzGC3tzSk6K8SmVuGGXpvefTz6FmZreKvyjufhF91d1REEAgkcg8htLCbaA+
nsPSk+YW5n+fLkimS2OMQaQzrNkFvNV3vIKqXynzL6SaWd4h2q/dHbcCyp0VmztO53EAEHXp0Q4p
7ZoIZQHFhWIEXpiDDC+cNECo28KGo250Gpt2L5VbIjt0ECNGWnGlu7Mnaeg7CJ6cXptcp489AH+g
4hRA7esdJL+qSAf1kg1fi0z2KoAAgKc4AMgvSmZfmX0nw+DFm9oH341LKwL2ZXflGDVpDl6N3tne
A6cNeBjQcFbSzBmD9v+ch1v8/7W8YEITfNJjeeFXoiW2pNNaZsQ6OIKqaIwqr/KyfxqsesOqhVMr
/rY2yA13GIy3WMufHn/jmbXS//0Rs4wCVOe+9RMsO1eogDV1LwNhlTC6MJofOlcYSkPdDcAOuTiL
rSK9vqO0Iu7LJ1w1oQJN7vYKuZVdHssknlOAZTosPFBExYsuj3/fUtVrrlYVoCEvBAwWCWVuUMUS
Qe3KK2CK295sRo22IIBUb/Aq5CHetRLyFz/MlPz9+jDJCJAVR2HMvjF8fRgaJdEAZocKBzcl/znU
c6CWeh7Fp8jAuFz/PCFwlO4bYvu02VkZgwsZZKA90Sj8Ll0rEy9lKfQsMZhahkJE4nfBdNoCBtm4
UjrKMFqrwkYJB9PX0ROTvym0PKCvr4lybkAqXn3qNfDBlMry5fPjr3IL2fcO6+zKT/K4IJupDJUl
amPSCAjKaNOJmsEZAhhLK0PfV5YU91o9RzvWhNw73P/kCalF7j2NGcxk1MMXauPVWn8eNP6cHJMf
d8cThzx8ZipKW7spl2pDczUdL+5h0DIFSjg/5KI+VltUDgKlUkEjRYrJ+Gps18TZN6BeHwcyfDYh
h/aPAfR2Lf3aSCSwSW0/3XiwD9KSXWRnisUdNfizaGdh7UkyrfmdbzGX7Bjh2h2x024tsRlap9Ea
YzRzLTJIdMJcVdqWu+DAvoACtvUN3hCVQH+8C5bO5m3Nf00vYVpKdEWMLBqQyVM9U9ADdIUYG/th
D014GzjRlaW87fF7s5zd5CxADmE6ZXrBrrZYm1PjS+6IdoLyBqEkl1QODFbGRX6ILO+SK8QG7NWV
sRfu8lu15dc06Y5sgBSapnmk1AvwpXsYi67v0IVX6211f/95GHHCfQx/ntEjk9S+BaPVJIOw1pZu
KT+/Xe+/BgCPogGWDwPUOlROcLNUBq+Kl0DJZdgdKD6eOYT+tab6tFSzu6kw/hrOc6tBLFkMRyui
wduXE/DN6BaeQETBY4rS95HC7wHtlmk1USvt6qmuIq6E7oW8eK6zEUJaBAwHjB3JrAYvP7nW1krv
t9Tt3g6cVYVqWCyJ/PSdar1Eo8OAEQwKP2A8a6WVaMkJxh+Kp1caEEUmo8PNRAtxkx9Av36HnI7u
IvRx236DvjQe7Sq5sjlvKf+9nzV7n7BMMNbhf2cRpJbqvdNcWxn6AzK6fVZgQr9GYw2gdSOtukL5
QO5/MsfdN3ri9FptmKi/WLQqGLQ+YFN3pm95+lpoWgq+c8ffvAhC0JCxZNR+dDqNN1gFmggKpfYy
bVWqp3SWcCwO+TZc0eldqoDOdZcjoicS0FSArQONFESlkLBH+cC4hl8BjqR61TuF9BIsXCXSRBaI
pZXPsDjVWXwSWi8OqF6knPGTeBkvaGzhOV5+IVt4bwFH2IPyBc+OwWLOncV+FM8rIXihM0fO0jeo
B+eAk2O+pZqchp9RzRH6/WnXUQowajhhISpRnlquLfDCc5ic/v2v0w3oLEovUDJ1RnSdvl3m3BTH
CH3AWD5yjYq0A3VfuS5VFq7sl5VJLo3J/h2TbuMqjBms7XCU9shTk0r3v1rIQECdAdUOmXkrJ1ab
cBr4bRCsVBOXBp0lWx08Xty+4oCq6t8o7irBRigOh5Xcf6ldOJeQq4kwEkrQsBwOMHg4S269U65H
W/ZMvpQ4INfHK7e0O2Yhq++7MuNjHvnHEAtoSQEJXfjkS16DhCeJnpHl7k2tYGW4pdA/dwtzBQ4p
XojxiqsAQvWu2blX8Ar2k6mL2lxKs3JGO7CgK/1TmbSZ27SO3oFaP/l42Tye8kIEgHL9383CBOE4
gvaOZuAPp7pbPPuhMnAIofxjwEEr/2Hs/FTu/CN/+scBZ2UNmErGfABfAsfbSZ+Se2nAbUQCBHav
JHPf9DN9DhrVDxX+C6oWKvX6eNiFhIiby8/5qQDCHETEnX17zk71tMbVU7zv1MQafyTbO6dGi421
yTS4TPEoVxX7/CkzH49+/3AAEv13kWF8xYIEzQJXSfpK15784tpU3MrhWKjacDeYzK8YU3RSMQmD
oHhi0HZtBVqmAN00vTFQffXf399Jc9RGbbqu8pX4fSvn/ec1OkG7/8S1OIW5VNtjRlhLxw8dMEB9
2ACj4Odt6EPyVrAyMkul25PP7rNg15CRyK+BxZ06WCuCmwGdBXQVQfJVgm3/w1xjsMtt8SOH19Ez
D8O6jX9MVrb40uLPIlMWjl4/6c05AKBo0SVYuUvup7nQFv+7AkTTSFJT4c/y3IsLirnw1tcn75V0
VREOb4PxeOcs9LQ4aRaTPCFNCOgWI/J9Bid6R1mMTnNyaIXAj2rphaFl/sJtxT0re0+8Gsu4UlCk
2wFYinxlm+kEGl3hWv14up3vffVZ8jRKoKkUUIRyoF1hTvsLwjRKrHOGK/PqN6NUe1+DU9fKqVkA
D3HiLDYRAzxsexBrHUEOtADPs1H3dR7gfF49gMuitBqAFCpvwxRYS7feyt5eaMtA7+rvl42HiiWE
AV+2sacKGi2DWQ15kAgaIHKwkU7tpjGoDf1KX4htcCBU9lh+Vhv/LT8iN8SbmNdBiSJfajvZlnso
am7YNeOKhfWfK7KzVcvXaVBjM9QvsYh0HbAfGnC7kCTRovBXAgq/NMwsXDVSCWVpkgK9mgdEzo9g
3yoSWwhKaZHw6fIjpLPELdlbHJDrNVFoIZDMYo1qQfZatueahn4RIJbihGRpTDLAZgWAuI4+hCSX
/TYGnL9WqHoHY8U6fMpRDgnE6kgAzMREojL6HyypJxw0PlDXdHtov4H+plNcZ4aiLrGgOmldKlou
Sb/H6IbFLUgAZuhdJQF69Pht3KUf3srwUlK2y5PXtKMMH8TOsWlzSKnaEeUaYfwcFfvI9xSwISGe
VqoEJJGJlguUx8f29nq7c1LEKRj9isngp5FUA1dFh/qEpECeq8SHB+Wmc23TjZF8kq4CuZHseWW0
pQ82i8ZJE0NNkRiR1hIffanGIGsCbyAPaFrFldanB743q23MywQaPoXVEGBn4T+h4R3S+uPfMO2N
exOeRVmyLgUOHEIcGugY9RHuBF2gBbMu0pUBFvohEIz/u6R9lyVxNWBJS71VBy0yQ2SAtdl+EBpr
fYanqWAXG/SGuAC/8nhSCyUbTpxFXzaBKmTqNchqjUGrdv2G2oRnz/ZVyub12gBXZNikxuPBFsPd
LLrGftyNuQD2RUcPF25w4eHXX4Yx0LuBg0bvVFkPd4XPGhR060eomkGoQaaYr0GE/mDNmDlY6QHA
Y3X5xgIcGvDooYG+svLrFq7ROUUqSdkCtjUMagVILrbMq2Ay53YforarMskbnzkCir6K6ztglrqw
cT8DkgudNlD3n1zAzQGp6uRkZcNP+/rOZpu7LBWgfkYQFUCJaXgvxUsjrZ3bhUtdmA7Yr2MbiJDw
6t0cGfmguJRdoiJNpdeWsyrpiQsyLSm1x8s53SX3ZjALsUmIMmTdYwYVMNK+D0VIhtBCYVMPECvw
t1X/83icpUAkzALRCKOo0M2wqdCU2mfvhd09eUdBi9/Fl/HavkUrX4SeTuG9Cc1CEBDYFfiaWDnW
qHalA8asEqsQyVMkXNM8AAF4UkANRSY3+VNsAuH4vHZfLx1SYRZ6WrR2E9gcIzAcGFZpATJGYcd7
E06p2dv0J/MuQjeEXce/L327WSCiyqAPuWmqnULs8UTURrU3fT1GmQaut0agvgqKp/TaWmNxabxZ
EJKaYOjcAeMx6GNI8qWWC2eNrbTQGeWEWdBhweDnYhJ/vEZJetiBxyyHJrj+SKwe78Dp6NzZGHO+
i5+1UOeAXJYTx29M98UdoXEDP+h2pe6wFDXnVJeAhWKvN4XoVs/s3iz3iV3YoRrqQNpu2k2tZWq3
F02Qm2wWENZNWKxcDje87L2ZzYIF11YdKOiIiPgqL7EONUeOlkfXgEIfxZljbhKUMnXNTciecCj0
xFqVy96r14EtrQ0bRgMtsqiBixhilRQUQYU33uHxoi896+d0F6ELi9ztsOoFwN46ryBf+oKjC3EC
7WsjHWm13bZGopb1yldeqJpDuv5v5ITUWykWFIkH4XV0ojdGhRRBrAvb0XDP6HdKFrpF/K42gtdk
LSGYtui99Z+FnAGJOhSIMSS0Ho6ROX3tAN0UEB7+MajNReSLiIYoG0RIEM5QseuOtZXYzDNaqWrk
gFlrQr9MLRXOjt9TPK5JQ7is1oKXJjcLMkIgdF0x5VMco0nZJTOgd5xycr7pQ9vf+Csvummp7i3h
LLSQ0eBCegqvy6inlSFnlLgzH+/ApQoBPwss4UjQdRjgFQX98/DVG5XoxFBKuXeZ12QwStjOQRio
1aBUwtWogJ499iRRR6T4wlPbXWjT3aTxrtmDngjLkPBI1cYIZ7yf6tuH4BRETV0dPWQ7RK3D5Hr0
08+Pf/dSQJxjqKEDAsP0KdoWGkpEsmdActcCYtEQT/84whTnfyUZSchAfgbKSKgGfU4ekUwuJ10h
p1B9HiC92ABjA20GY2W0hfg7BznHRRdHYtbhO4AAqrUvwh5voFNtpXpkjUf/6p7rHeBw0NxZOZcL
19Wc8jNwLWTNyHAqEhQ2lcoc1G/k/nu1gDjtzTt7dk7sYYl2pAbcKuDqY0s9+2gV5VtSRVCTv/5x
zWaRJYSEecoSiOwtpeY46qFWtZAH540UD84cJTbJoc9igbe3jdtZZ+E3COfIwixXjuXSN5tlNGQb
sWRBeegJcnL3E59b24VBwlpPYsox7y3gLLRQHpRP84IgnXHf79331oLkanzgn7qTZ3edTBnQiwX5
NRwV/uPxgi6k1dwszLi815NihBHbRpFQUkEqaGdWHSjZYQ1lvfA84ebhBqoCPpFjyfDe/Yg3/v+f
hdL/An5gvPH3sIoDV0LNFH/X7Ubo5FdyS+z8AjLa6uOlWbqp5yjsnJRyKe9FiDcEqJ9C2e8I9UjX
kY6t4jqUTRipluyJi7tGiVoI+ey0535Fn6rxaPj3SeSknadW/bFgCrXjtZrfBT40B9QRAC8KZMld
dvG5S9ocH89zYUvPzbApCDwGMEa5te2fcGC2xerDeaE7BMPRv1MiRI5OejjzoKUwXKGldGXQ12MG
ZXyP9mvv36UEZ455jkuJCgEOBjLGYjUQwzfCS29FNp3LfIG6K4Sk/E2xx/0pejIqTY9XbSGWsrNA
ABWPsSFJrFptoWGRPVFGbDYfwtqfX/oos0gwuG3Ykx3yGwHC/2eSU8A4YD8aYeXXLz0+53jjCr4J
PR8NUydyKGUKOp2dMkIQYyNBSfHk6kWsN5Ta1CuV/gUEJnfLRX7t7YwbiyKChIkjEFvqg9t2YK6H
smf5RxcOATrKhw4gmCujLUScOah4qGHZBtEktHbx/AOXcCVxWvgmc9ivSPZVSREuojNfyfVwJfJQ
5q4cp0jSCgftxke8cwHMYb5Q2CshzSTgerFzYOA4sHQCu76kB2EDlLHNHVM131fAg2QyBPqA1+d1
aKgBJAJM7lXcVBr0hK01DMpCFxRm039PL9ozYidB8B1QLDD/ddKmjQgVPfeSbxoHvQxl0Hy9tv0d
b3ZmYxIq8j+VBTCLe318yBbuwzk4OHA5saY6vCDL4QBZbFCTu3bQoOC1cgwWDvEcF5x3YRUUBNRK
JZlxiB0EVGTi4J4e//gFpQG49/5dviZra1wg+Otj/BY4fr3pXUN4a4urS6tQtIuB64Ak3lo/aqnY
MmfUQruWKCWix5MITIVRE49hCHU/yhp9Bc27AOklfHBJsECU+OqvtTiXAsltJ/862ETNk1E1tRuL
7uOdKfWO1lteL6wwV2koC5hN+ey+4Xn/eE1vB+HeAZklE/Dn4OIcmqdOKFqjZHH0D50q8JhgIy3j
FBIqpTHeYl0GzU945BSsTY8mzJlhbILiZxnbBFBMiRqVTgDwNxcxqLvbGSxbGOijh4IS0WoBFl5T
YGcTDghGYf3KMu8JSszg4xb5y+NpLBDPuDnHtiYEl8kEfKvQGQHD6uG+dRJ0yBCp5abTezm/oCmK
Ah1/6H+81/492FcQ3rlWh8fjL1Xs5xj13uvhTQ9ZKKfXyWtzbXaezezQqlQ5LXNCG4XjTx5Y2/RE
qvE/JrdzlDhfwdxamMpBE9aX22S2oEfHfBOgRVkrMFTY1MfacLXHM1xCFdxi2q99SQsFPGThXIbR
rq2OJ8m2vhRGeIKj9UfvuFbm+GZmAUeP3o/hKeHu/wGqO23GO5t0DvWWqo4Z2QAJCWClJtViP1lj
agmxPGaKP2gJhIWK4d8eJLcd9muelJvSEhUjafQZpQ+09uzGr710pZ8fr+PCnXdb3l9/Pi8aV6gq
bBS3U9EmgxVJ3ZxAfhrWGqdLl8ytbP1rBKgvQSGt5PChVPZptOgnEpq+hntgnqckG4UwIEgHoDsB
vsa5sMPpYxlv0Gb/aFaCykLePUdWExy0IsM6Yx1ojraQrfW2WdWu3OhLxZY5cjpxuZDlOExPhBdW
mFvpBUY7eNqxFiOptaS34pNbHPjiCv3jERDgXCtO4gBh3uesuIojtEqSFzG0esFu3AKtSU5BwyYd
bdhNR3gUck4L1xHWghuNJHuESaOHKCSbvNR9INiLdmWXLVyUtzjy6yNlfBrgGYd0cdzX3hMDgXNo
kwQ69PqJcOUrLL0V5iBsHv7BDCQ5KYe8wl7MrFHL6/G6l+Mt0hvl8XZeeivc/v3viVR8I1RNjbdC
IxzhN/hJ+U802vWcmUhKP/ywUgTnEV9DX+a1CpITnC6gOX2oaPBLuWyfS2vZwa3KcydI3F6dv35J
k4qcX08VTDLacAOobaQOi/qiORXDftKiJvxeEZ7ZPQ15hyCECJlRDqOe7XjojgLA4EMGa6zUNJ6E
auAtBxushjTDfcJ+52GsQ6ovDPE3wQTqdUnUkoyUfYDWiOcGnkisEcCzralVCdOKFY/VePqbBKmB
gukwG0NAF+W/LoB3mp0G27Lo1caDTwDQA2A9iLVDsm+Pv8dC+eGWy/xahBjWiFyeo3NMKuWZt79b
O7VbIzQe//WFgz3Hiw/sALEtt0Qc5j7J+tX1Vg71Qlp6y4V+/WooCXpF4uHTjcke/YTMN6VskL1V
iaqF+2MO/h75kOZSFq/mLrRgWpk8tTZjUxoeHj3y08drs5S43Y7hr0k0fRwSQotaZ6tDfEKO5Nyi
zMSCq7aOoqN0iFeO3MJj7FbN/TUOFM8bqoQdnzMywMvHr0IJ4e81i+Gl5uYcmC1lXkViF2ED4RW7
p6AaCZU6pFGJWVpAJW3QBYBtllya6RW4Zbu+lkZ0WUVdLYTFOUibFsvaZzMfFVw5ThRkcew13YhO
AEL11F+RlMAYNR9uJjJsXVbeREtlKXK6qn8taBaFPmIHdnVstbprVEbrhJdgk2gwZjNEHZoo4ufg
CP+4T+bA7GEgURxKcUQ7u99DFngLSBF7gJuEDF/qZ+kwrDyXFg7rHI/tl1kbJnDmcdjYkyFXLIfc
ZWWrLyQx5DTkrxXr66pmRA9Bn2qabcRUKAj7wL+4e4GBmhjXw9tJUDL3qSd5rRjRCXcZlSNAmUwq
vLRrJ2cZjW1/Vn7N9Py7E/jJ2bMQhnkwlArxLKzVTqtOzTbZftdYTFoVzXbrr6TbS1uT/jvnyC9g
Ukjjs5VU5JDwsaz6TGuLcZP0kVqyiZVWvbUyo+lv3pvRrIjcsSQ9oQwm+hRrg79nA/cjO/ADA1uE
WxnkljzfG2QKlr8+Ip3RMIidEHapRWuVMQ3iadGWfmVVIA6NyZpoAxal4Z1jI3yC0YPlS/KAJ4W0
8gsW+k/wgP/7C4AAAl5jmiagJ6DIFEoA3ATIw8paTJ7+0H9OkZWmb/lrioMYtmRJoUgWlXqR4Oo2
q0itdAoMyNpu/JVbcaEWx84B1yUUzEWhx0oSJrwrbp8MPBIbzBqIQAxqtF/DTS3NZ1Y/Gokxlhga
wbmuNMBPchBsAys4lMc1tNH9g83O8dUwQ0+8SMAAvF3JyI6P/XYNGL70p2cxo26jhgsz/GlGeGLY
a+vCtAdyDPvcXym73z+grDQLAwUjNALRY4CBMpqTC3ELKOHLBajZCu+u3L0L73wYUv/dUf2YhgTe
V1j8RIOwXpO9+7EiotRrMyks83YUHhgVdF882UtBOy5+aLiOSNBRgD6P/jg6LNQ6YP3+9zfQKIyN
HewanQgNZVapk70QO4A9CtC7g28XeRXVjLhmQaeGvdHUL+Jg8lB4SLai3gI1gLdPviUcqAB9Pf5B
C3U5+Fj//UGDC4O8vMMPGs+tSmyyHa0FR4MyOE4Gn2KlALG09HOIdOnzBNw08GSqh2cus8phQ2aQ
mIae4Mi/FeIgs40ZwKc2BbMJbVifhq+rOcBao7+Q7+nky7qGlVygIcC99u+EiVQQPFpCjYDr6EPj
lXrwGqSDIgm82XJ6wHTbkNkGzHEIZR5JRXiFzFpCWWSNp8Q2ISEtsHFTf2VPLhysOVK6yTNfcgv8
GGLyhqtBd6Ihcy6AUA0pTn8Fe3Q/Q2fFWeTBazVpBR8hLhfMcUTXjjsV8M9KVq6C+zktO8cQN2ME
ue8cc0gbsJGoAl62YLFza43AKQTcuQfEWexJi5aopemiAQfTyJ1RbjfMrlVAuNSA1kH54/FBWAjP
4iwCERKqqfDdnl4AzTuUpeWJnkA6a325hdycncOCUU9tWWp63NFQRjp450GJ95HNq8JL8t4+0y8C
FBigs+NtKSWWYEkrR6oHjcG1HtfSHpjFnYDK4b/VTtMDuiXqLciySz6MtsOVLtNCAJ+7H8QhQ3R+
ME0P5OBih3RAEdFBXzkmC5UKdo7qrUaP4GsCab4I925Y9V1TXTxDFF0TOxmW0XatCJcBJUzuGJuP
98MC9ZOdg3cbmOFl2fRepjtVRGAwKTODITsUMEO5R6uJNstQ5T0UTKMDMQXLYWXkBaggaJd/IxSd
1mSQ0Ri5/wTfLi7hzSLDSIbWPIPdxzqhhFfohmCm0ja6wJkH/7TaWpqywOSBUdDf0eGVIg0RmOXo
unlvGb7mqLOKiwB59kxXHV4jY9g2W2BkVZB30hNxHEsZKtjbcMPrmdkoAC763yvfYNqdd87+HBXs
+RLr0wwiFyw61VRvN+Ox0uFabVT2mqTP4neexZeSgn2nzwGCmOykl7TFaiqtg6N4ddVCgVyy4+qc
xuouYJMAca0cl4WYOccC03AWI8N+ZBwxoH+IGthDcYDUcJ5+Pl65heMuzFIdWM0XfsZj4aS9DzJm
5awhNpcSGGEWSKIOgpwhiwdb6tDvKILjZDzXn4yOelnutIdiGzxhi2qBkR0yhy7NGIbFNvdKO8PK
0i1lLHMosFBAJfiGay4h3vMOtWDYVoB9UBHye9Ap/Tf8Rb21gvxCfYGdw4KHaiz8kkPnpAUWWA5b
JQd54Is8CLCrtEfUuT6hlF09d3Zn86t12Wnr3dn2c6xwLxCkO0xbsn5JrgVoHEhHP3mVUV0Lvpkb
mKGvreWU5d0baRZq2pyhxqIHcKM5EdBrkAWjx82abguEuZW399JkZvGkEYcWHvU1Wspi0pgi3Y1K
FRXlyrW99A6dA3rFgoeECIX96L1DAYzQWgWyRp7yRK2BT5bCMT8LEHB7GfymKUhHOHsndJHDS/fD
XoFIgk1BAFfEiUtIHQY73XZqHMuDmm5XPXPuFxPgiPk3GEds+D+wrhGPALvUR2GfGJKWQogA1uah
VqrFylZYiBj8LGJUVB/GI9sAb4Vi+EhWcCDdiQ0lE+maoPNChsXPIocQCqU30BMCwNUh2l0S6uBD
aBQGcz6RKiV0gsLj4+i3uCnmjxqYCcG/HOFP6M59oLrlewPvPAEC+I33SrwQ/UuwJjK5kPj8Bw7X
lbiY9YDDhX8fA6ZpbtXJVyPBj1zv4Vr+eEILH+em4P6rFsImlMiRbsE4LuVT73yYJ3CBDyFLUnZ+
I+eJ1MqPB1qKd3MYbuvTrkflzejABRR2lF4UwuHkJXZVuBdLiQoNZpWBslNWyFlqsSNcIl/T0leZ
tdO2dB3PYbmCKFaxELaj07p2l22agZRTSF6lGgmiINRXXZiIQkveDnorca3hE2G/8b6T2MkTcmX7
3HBfd6LiHLrr1kIiQZcfuqHlBTxBmcpDtRtfSUHzGSeEaawLwTxx3DX5Lqrf4GaLpIFVqOwlCXS3
yJQ2Lp66PlVgWq0wMHbOB+EUxibcnlWp97SyKbSEKZTENVHpgIpmjCeZwUP1lUo2dJ5rSfjeoROV
0pBsJDU6uFTC19Do//iJZ/EsIJmg6COsMLFxbfonvQBdYQvKoMe70qSO2SWN5HP4tDLawqmf60kH
UpdSaQvvj0bxTBIKTp2Gvq/uTTo+EBv031HrhdYy5IXllcOyIKjGcrNQBiN2kYIBFfRqwf6mL1WF
SlKa7mkPAk/xU8WDauIdWA4aP+MlDTkDduQyn0ZaHKQOL4z7orhAlgRGBTgCUIblec1jgFbw5STs
Fei/NYOawyy6pVI4IvSy4GtssxtqfuUM3kLHve03C5SiENWjwHTwAIKhdwcgMgKzPnJmFAqoRFzE
FiLwFc4lSjQNPRi0/xURuzwrv6DSLHvx5xi9NxllDN63GD+nFApaVscScsmadfhMhPsGMs0Q75XO
bmREqOoHULLgwm6T4JTzEFmuAABzYxjPPvNo5JBcumczI88JmSCPjP8NlRMl9yG15hNykr70Zbxt
CSOWtApGGQP+HBRxJCbdCpKoCKXGg8LbZSst0oVGHT7S3wuRCIQiqjmo0pKoBVAqcaLMVEXB9lpY
PnB3xEpTcyGqz+HUIT/wTcGxgyMCUM9CEVj2YIPhZaBmDxepfX18OBYAXOwcVB1gQ8UdB4HiVu22
8E2BwfZPaQCDypm0gbu3ktEfHClRaYzQEV5aSoOjFSfItJJ1uUw7EYqX+glGrbRcma2vwL54tKGj
0e5qKIaIKxty6VKYY7EbimIh0o8DhYAcpR/QxN6w+1EjJymi6EVQ6hpEeHBlFCpU1x4aC7Q1do7E
5ly+Jr0+JFESzoH3r47siOYCKIv8PnjORdXL9yN16fLPptLJY+Eqgyj34gtL9XJVZ880KJZgsH02
7qgy6FqRgd5222FQ/FhNUPTjtqHPr7zYl54kc2R3SIMPTTBIEanKLrxRl0KsCYTSILNAaZX3CrdW
AoDv8pUs1koiSzt0FsXHyeg3IjEkpMFOse5ZvFkd1p6nS6+8OaA7HNIqSieaQguChYHXN73jcqyw
1X6wF5TJoUYOTcXNsOEu0jH9aU9lrIwHChrQRrZZ63ItVY3nEtQDz0hZXE2H/cjb4Su8hoxwS1mU
GtntJt4nW1Q+CMhiJl8sfsrjM8nRtx12J/7+BxxcZAHrqGmowSfhhSWlIzm85ET0kbbNMWP4WgAq
xKdkKgKqaIRGAdW8MNQp4Dy7DCq1rNJtVngqjSiYHgf3IAZ6Vh7b7BxysApMI6VA2wHWiTID1yev
7w8upEeDZPjy3cauvWFXcokpZujOw8q98kJYj9AwnIkqJEAlHpuSqyQFbCiDcjO6NaownebFntZB
8zL2NcYF1ZesTwQlDXIp8ZAfyXSJptSiZ1UIucsibaWJEzfFtpPOBcieDAlDYkSWVIQnOrenXK3u
RTh1v+PKU2u30xsxe28Ci+RahcJ0OfE1DFlAciD+T8pu85FksOOI49dBgtmw8ONVkin2sB8e6ULF
dRPVet4/k4lO1KipZ2IZKrEHWYSoDWR6OPhsnMgMle+8xIeu39AB5xR0uT7WkVY3vY1kSSwt2GXZ
LMe/uV68gW/ncxvGqhSlT5zfGznLvvpSrPRV8uH33b7ufYuSjCaHEmidkmZdSzIID3QVOnlQQkiJ
xSkc6DCFghIbpI1cZRwCF8Nr6QhhfUhc0a9RZCS0HXpfWdWoLBSASJGV/VBE9E1loQVVl23BSGly
sj4WHf9WicxOKqXQKIWGTzQh4cPPNqGLjyYrEsiyFJDqT6UeKwg1LZg6EX2qejCQtAgP1gpJUQky
VnFy9hbwf7Y0rw1sK3MMgheI/loqwd+GKF98vvReuCx9DpO3Oq5bBwbNBtVzatZGohmzwxtVDbGZ
MVz14vvQCJfY9GfMCmPsKggna2F9dv191zyV/N73K4WAp0GuD1CiKFoTou7I6IXUP/ilAsdjjfGM
iFJC14YbN7T6E1gsilKDDo1V+jBsPUbFAKrZl8vKdHBgQCf2N6FnJaFZ53Zf7iukwn7kKkyTqy7k
nnoZmnl+J5O1CrVWbF0fcZhXE8LoIfJeBw7bOOSgNOwR1joxa+IhCgE4kTi1sNSuAGnhDa5UUMAW
NDj5MoobXclxC7ODpANKsiTVkpJdYtjAknnrQjQkQR8FUmgHcfRPEgwbBxBSsnzXRecc+1Z4GUhY
jBXwtzxzYuNk5XdSfPc4c2wJdwf6Pe+xSZj2VNW+IUbsM9p1YIgJeJIQvRqwIeB+pA/96kbBK13x
ccap/JKyh9G9ZB2dWUJK7iE2so/hZ17SpVbA5csaau+5oUTd41FPHE8RtUtAbOu7tzHKNpjG0KE3
SUC4p7q6xai0Ur0ZSA/4a8nuGFey6pQ+MwN7gqctcxHdrjITWOESvkowfbyBnbbK4fDmSQrnnBRC
VtgaLBpYJbSe/ouk89htHV2C8BMRYA5bRlHZlpO8IexjmzlnPv39NHc1wBknkX/orqquyuyGMHG1
eFfaxF3W7AX37XnlnSdE07aGX7fnadtaxzTE0FC8ciq9JSfxovPLZXufWgbUiXqbLIFa1F7i83gv
Vp2HWl6mmQxdAT+pZAIqT5GXk9EhxBBZgyewVLQi9WnPGBol0WR+WaTM74zNrTXFqY2elyS2odS6
leyJj1kvXF/qYyVUMcbcJ8FwJ1AVEVNtj/ge9/FzVFIhl2OlYRItW0GWapbfin29UxIU7Zbe3NtG
vTbyGh3L+DbPl7H9HbLOJnl4WIO8fTF563oKWjS4zB2wO0q9doxRdHrloAu71KwitxrPG97kZtoe
haQIS8D+WMxLp0utl4hwYXfiNlQE/SYPPRbaQr7nAc9BW5xAnqzYGwe7OxqcbBcR6Nq4TgP2zkwu
JcWTONlC8Yky37RuRF+I07duRZotINf4LKxAXHdEQDBtnOnOUDjSN9/ZbmE2OA3JEKYtzY6ElBFC
QLEnMqn09DwTJFMfxc2Oy+dauqZ4XlXeQAMTt74pHYboSdj+kpIRveqfVGLfQXiDgQt7PsavU5fs
hKwI9aR4HbIWp/W8loO+3CcQHW1fBuaUGL7CFJ5mkQC86EHPfTUqMuEDudOP3eLk2NBiy6lxpWmc
gg8rx0OsvHCSpyu5NiuWRZ8aVEKsHSz6K7WasaAwGkfTdom4DU5VN/yGeBhObWWk39KtS/1F86KC
WT/dkR/0LHrLMlAMI2AYDIPbxXAkPbVZPF7cq45Qo0BJmUOKr7Mmu5sx2IJJlKJx6kmKMWMO0S0s
/4oNbxfGPp4bsttyzL3DQc+doSajLqvmu9qPl2XALR1DcqCP1auKI1FyuYxdGUl2kzdK+0bxhMRr
FThjXG0Gfq9pOcmcDoxY8NS+0vzc49Sd0xbNzGCeqi1UcnpJ9Vchvb5Q3bU+Z+JruQl2DRIw7A3d
k3oolu4V66hA64+x6sYJc4Ht+KTV52byeiy7VIAAglFL8omG2/Y0IfDJhmdGMauoIzmv8nDpNg1v
TEl7UF/XlfOoWnyd0fNeHp1hXQisdkfx08x+DJLsBtoYP/0dTQ4JJmlrzikEL4hmMYiXwtpSHFn2
JcmzupcuftXqvfI4Kmx9OtXVATYqLs/66nX4/oJQq3ZtOE3DOXcXllu5vdQ0LeroTlEoM9M2BtWw
s0j+BOP72OID/KPK5tiSL2KQfFO2jpbenqjyyO2dQfINafDGtuQcytbnZtXCmDfaxOJFpQstmnQ4
ZuTOVF0HHQU956jt5lnbss8wH/FiseeKWfML+ex2JSVeputf5mfSeWm1sWgzR9HlXdwXB6yo9tPj
4YPomnPujySEthtO77U/cdA3vAuQm2FZ9vh2OFI7utV6LmDpp9a4doNjDfsiGVx5aYN1nCqn7dqj
Bg6gk6StKu2lHY6ycIuU4tDLX0QrV2vEdP4wXZVUuDJy4rQYhOIy+TIaYErCXheIP22xmFxmyVYX
JzOz07y0CsdTpZPRWXeHUTZqx9pWKitpJ8cfowFkNKoGRZXYU+xRlCWy4a/lUn5vExd+ZihuVvqI
l/GJt+pAjXV/VUdcmHp33BR7BP0HtBRPRsP+zUMuAUNliLze9upq+nJFWynrQdLOl2X+gC+2W7V3
RLwDu3J2ZTIY11p1Eu1oFRq67Go9WFtLPDGWIlxsqX5r5t5nsJL8SNJkwQIsoSQ+WUw+qsgIhOhL
BDIAbbM3a28ZT6ScBlYsE3z6WMwMAkWVaptPXRdoZbRvLPNvVWLFnTLhWlZh1IhfUkaQUMqr1qY2
kJuZJwYy/zpAO22BeUNIrmmmbRkHBN8tVcjWfa7rElgdNk/TW2l9yuLbsL2pK2Wd1xRPG3EA0uCv
BKlgNR2FCZ6VlAKOrGfPs6z8Tsx3OSJRgPi+jajSykubNqd6smRbqYRQb1ixQrczJl+uA7HM/qlG
6yXWgIXug1asN8LjCWftKt2bCz2zmZ5fCPyJD21VzsdZ70l1q4YkTNZlP5GsYjPM+zzV0kkf1mSn
iNO95g7fMXtpBXX3JW2ZV2XW77KQsVpnzqS/ZTrlO5J9cPb0SrQ7oZxS+Z1nNCZTSXrbjOPL1Lp9
gXxrHfdUs2EbCYdKynZJEwXEjL5h33dQVSFYZ0qcqUr/FIvomZiwNI1Qe8P8FFeDIo1lp5NPzmmJ
SqKuzlzOBwV1cd8dt+wzte6ixlFxNnIrsXM2fDUR6olpf+41gEy91ntCy1EyLdjsQHcf+m0h3plR
LDu1xuS4DOaui5RLY3RHDdItbsrDtliMsNEMdJFfxJlbSxWPrxF36lBDlG/rcYlLP91SR1vfRVX/
bBbaNKk6lBIbCsQ1036z/p5QIQ1lQ2I8kwBeq2neNvYXOR0cUfET+buH6zWV6iZIzw3mKd38Sibq
sVSL6zLETBqY/CSCQc8jv0HuV2JMipWiTXnvu/q+Ktau7vO3KpnfZPCZRb6243Gpkl+SQQhvJLqL
kKdpjbgX4W9KgWE6O2peYqIdJVbgbSBgiL2Qe3lz5oSta0/uDzkktOSvVlAWN4t2gFrjsXfVZj9Y
8k6qCN/i9m9nVgkJ4i/G2IZtyrHbau4qoAyVvmbxRV/dMWNySJV+5WL80OYfFqFLP8b54URl6XVJ
5kb54kbtP90gblz5rSdvM9rjSiHXz+lRUkRbGH51U7AlUqmrV8V8KlO3NHDhBuqusaFYwFKV6q5o
2dWKJCI9hDxcGSdp9ZUzDgp1rl1Z/9iSYr+a9Wuboh7oy50sOqWIoTVDNIXmGtbeoE5U/mWxy9k6
5J+qwUNyUsYwMp7cuGtST01fIqZrq49EcU0MPEThaIq78huCsdOcmNjS6j4rH5oZUiVsS5D3IBnS
Pp3J9uiTvWH5WstNTZty0Jbxus3mKcYwg3kjsa9cAbp3GChpMUyddGfCzWrI8UylJhp+lo0MWOIu
lI9oDTJ84zvGxdMy9uTsrLZfOuNL5pSR7EdrN/mifspBbjHBJDBryP3W2Ov1mdOz44aZsqPCrKb4
JGMsubB/msE1RYJICNtTTdcyP2MsdTqSseVQg4OMvtbXBGFC+/AfLmXf2N4WRvr6whkAnUgBkMKG
DdWeI8XXopNpERjl0Ok0VHyD4I7GeVBKzqJDMeB2u1lnkypYzVtPwg8KQHjsclfKR5KkOLKpsvsy
DmM6LsXKvZhuQc7Z1iKc2vNaAfoObrPGJ4zugn6go1iGvTAkviXhmZk+gISUmNTWi4ffiFjMtFj9
dqo542o77YIpDjqtwAnytVPx2AlKyTOKiA/RHbIidutMoTZOXV1cLnNthFoM364qP2KMGVXZ7bja
r8Ks+kLhRzgsLh8R8xtdVYSr6Cn6vi7/DI6epaLt8CTg0igLZZSVtsnYNkxOOLafhhpOiOvr9atv
ripTH5UNvzQQ/8UJUNhU3/nkFatd/RJhZLe1/lb2oZycB+GDdO9AmAmpMDEJwEyOp28OLkGkpnWS
Ciqj6GBx1U41Q2pZU4OT1Vr687CGpFs2jPEpqef5rrXiclejtgeqNEd1Lwi1r8xLkFWDBz7ROkmS
+zrp0NFA5ysz8p3VfyZ7La46DNlndV90y36O00C2yETSt+smyUxM5f6wTmEldT+brqcnSuAXS4yr
HVITB8eml0Fpntty/otjGjcVO4UoSoxgSKrnxmR+KjKtZ3G1dHvRE7qXNSKGVXiq5dXpiaPmc7ni
On6bxZQEcST9Cabk1WP0s87PeXveeqf5VNp/cIQjox/0PKOrFE7xT8dgLJs6bx0fBZwxHOp3QSan
Ajc6LOrM4EG2mHRk6qlJGfDzDIH0Mlea7bXypMUf6q865a+3VelF7e2icRL1MZ4QsmPV2kuLvSn5
Wh87UeeTKQTEsJYf+FNSCFZIft1BPEggdk1LGHxI5rFlXcuacek//Vu6qG/KXVh9wr2lQBpdSXeb
3i/S25idRq13YI6168BlrcUuYAWTrPhiJ0mQ1+eOfy34eAtom90XpzELK6w3J6fKghbHS+uiZIFO
eDai4srwWmKG6ILjvUChU7/qmEpFz1Mre2NpT/m/VPcjVOdSqJ4UlIj1htvit5HldhFBeb61TK31
u0w5lGUTZnpACDyjrvPwnYyunIZR9iskX9H2Eg//pnwLG8nvcKNqXFq/Cpgw7jAJtolU7VvPai61
sXGcImeLwcDyPYXc1tR+Zn5ZU3YuNDyFdb6M7aERdNAQ+KpWzpKxNPIwvylNTAf63GYed8mauXKF
BVaWnFATB22fHFXzqF+05sgUuYmRDrKZxrX+CVNLl+3FxlsJMlFd+imUNhLhc6h6bMNanT780GV7
ygSBsX2RnAOGKq3X0gob7SORGEAs5mdd/Wdg0JsBMBFSP3OYVR9qRzihoHtqeywrNxF/ehm73+rb
Qj9X/jXTVYP9V5gtrz2MPiUNgOMkl3dwpiG5RE3YarcqP3XasWZ6Hgl4yfQ84iZR8Lj01i6U5JCC
YKt/qsgryC0vStcAtBs87FBtGawqW4bHGCKO8Mmku8kfV1JERtyivla9yjHrjwJACyG644lypGHK
7B81nts2OwlLtveyts1vLpX+rf7VWj9uXwo9VJnJJ+eehI+ByQ4sjQfFmi5RWT8RwWkrDQ+ToHrx
2YoCEhgT85XPYtRP1U1N3uLlgtewsL12CpVNkjpZWp2bgT6eplpPSqRMY6CLfLjtFL1XwsbINOEt
WqjiFZc3IDeHwioCo8rY8VgEWq6UXIW9iod0hXP4sWzrN51bsqAIkxOa2eJNq6/xatflUzSw5E86
7Uyl8gaQBIoq9s8ER65ObF7X/GZtG2XfCWZ96i7I1WzDOK71tVJe2+isUdDWsGCFr0TuJO/K4pAy
Zz0qgIe5D26VVWH/XHMOYs7cyyxZ+ppbU/mG/jlu+1IA4w3azz7fzQz+Gl8K2W8ilyZjg8snn8tI
glkk5kz6V6k7wE27qPda6mPCQgy6ZfjjL7tMsLxB3cGAzlQg2zU1Xpvqdyy+9LZ/Am9HhaD0x2Zw
1Jx398HfWmX3RenstoMyNJ4Ri1q8vt4SdwlYRFM/LeV9Tc8bDiHxR1/Fdqk8ZVFQ0Y/HtmG9qosL
7Gadsw4cTAmUKkSd5RicVBONGCBQQQa78S61Bx3ZUZ4cJkpZzhHd6XrW+zHj3h912nmJM2UTXKAh
SoquCqmAaJZT9iOpeqyFaGGi2saZHdTLYpDN8iPuuvhLrf/NxUffOSozRZjQWJeqrhwsenWwEunQ
1+Ao+gURw1SR1hcY2ZXeqZK5NvXCNpQ3k7IicurNEVHE9k8tXpIll8dfrl2V+loWjh4HsfKjWYWr
6S957BRZmHTBqO4gObiGJ8OZiXNoXvENzgpsy4TTWt16wqCb85hdk/5dqwBwD70wexMzA1nxuVih
Iv5R0bVC7OhUKTJ1THLIN0bYcldY0OA4bUsqhl2x5qleROoRO+nMcI7U21DH8Cd8PoxayDfT7P5n
rnfslCZxsy4ws13XUby89ATD9fFvpB/0aL8hgk1cowimnzajVMPBiTF9zUveFoJkF1fuL8wNUwv2
NHjyiwXiflTI8TVpUQCXRPZyyhUY6KAkQha2ceEW3VuuE+ddQngcspGi0QiF/mszDUdP9yV+h8TA
i8auQuJM0obMdRoY53zxVPlt+1XSd5lMcIHm9z1iTJ5zWa8cseTtE4zoxpVrcGKVJ6QkgvbTA7e+
rKoJtm2XmMZ3nKMFya6DLzAwSVwnjMDys6jecMCNfJWQAAEvvnADGREOdvJO1v/ly0d3rblYkl2K
bwtlWvSrF+8zSmCgrIKjVnWUIXLR6Ew65TmwI/iHPffhilpSM+6xcupVHHNyf054SMurPB9YCUUL
RugojOO1rtWfxQFpJ2CvK6vvKeCDcZ0WF/cnhT5SehPgu1WQZKHV3WkBEkOMYdhG+1tH5xlbaStU
7zp4TkLZvFvNS01g5GjrJr4Db7NQu+ge7W39eeCBd2S/hngUl6cFSRGtf1MHa+81mS/OTi24Ue/1
Q4httZh+mlOYZ5W7zDBh4vikTJG9GWYQx/jM90/Vwg6j/dRINkCld8ma53jyumbXzvvutSWUFYf5
P3rPCCmk+h6jVjS96DYiKL8bf2PuJpJTizjU72TLZsrHnHfTfoA/GD2ZO/pXyfbSb6ni3I+ZYByp
3hh/msPHIj2pLwo2BPL01H8oa1DzFynetm5Alc9VLO2oQYjidOjio/RzU0RHQbKFeYJWGSFXMrgM
3QLPIcgfkB1H7yXWvqSUk9IbygNgvSX/JrFb9N9pEYC0EvFsLq+ScOg7N192kRjQ8Ol/am443T1T
f5rxC5CXzGM7+8Q5f7jllckiax6aBqUOSpD34hwtbdjpJ3hsm8B5lVtXGEFh/UYBH1xumvI14gBg
Pol/df1MK1HoOzWu7XY5aDXX9ELfGhr5v1b6UbTnB/6PERQnm1xe/wOWHktOtbNjmuywjrEcrd7B
D6DiEgGGku1bz0KRSEPxteCVz3zzxoB0fgNvtuFajegm3uBNekIO9SVol1etuGWsqaTBTByr2vlZ
DYfm3CiBsbrR4oOWIAgjDAAT7hJ1I70Muwt/o6ATw1byWW/G8jlyLcTHQfOMyBnjIGoql4jeer5t
CZYHB6u9ARXP/8a4deoPVb3x2sXeLXAq14Op84GqZ0Yevjf9kEXEGuhgCaPTUtQILW9tfdOgZ9K3
XvjdCLBn4RgrvMfhEUSgPnRsjhWXjtJ4llS7Y/mD24MRe9l1694VFXxF4ibEev8Drzgh31FFN6s3
oZcSuP6Jn0cCQFBf902csKUdCi3I8l0hORa1KxE5Ju5iQ2CanNF+QevLKUTut1Du8jFga+qlD8It
kGIInFT4ovWWfK0DnXoJNyU7U7LTjLOEzE8+De3Okv/N/OMWTkbY5HYlvEfNa/NVydE+yl5hTh5N
jzUi0u+w+eo/+pMKpN8tiqMUT51+kCYuc4mx5Vcrel8SRCG1w0ugVpMotDfNzaDEOIl7Kmcdhnyy
xelhgJS6eY22m/9aGxVV86Iu5WEhD1RW/Zm1lTOGagsvOsMO5a+qSPdaYva2AMtbIDKYrupkhZvj
sFbuoDcn4//XO4kNNQlQ6zw7CSlNdf2lkn/A5Ir+ZLTyhwAAYQva+OCw69LpO1h7riET5Fkrc1Ai
0mri/qVT2n2/JqFc1Y4+Nruuif7ErPm0JvNbkNOghVq2cz111H6n57lfzqpnmJ6sT1wsdhX7Kt3s
FSETAlLblNw6+ZGTbxk1gnyIzIAWnBTdTgml5vCA4RJX1P+g7MsfYtR3qYLpNjN79aW9jW3sjevf
OCkuCpSeiwvMeafyk0XFkzZlDJahTRzs2/xJ8zrJ30y/gmrRxvRv0fcy1MlijvdK9WjG295RzfmU
t3gwD9NhHdjEJZiYzHgNILWcnutnq7/HmuhnM7Zube7HRv4EBODn4yO+S36epkdjD1C7kGjcdI86
WcTenyto6RYvbjlem+0EphZt010yb6mSPdVRmPHVmiY8q8INb9Eu55rA6P6aJCfuzXn1N4sa66j9
xfPvjNI6BgGwKfCxoDBcST3MSBcV3LJiHLUcjtpH0QszPDzQhxXge7jO8a6a9itILGQVVIISP1kV
/AU8T6hJh00Hcpe9JucU3Pb1CkwUbhts3IlbOB0dU/fV5Vbht93Zke7VDGhGpJgEk9iH9Xqufww0
V7kxXQGXQSmm6SqMe+F5G47EWTBDORl3zYx5um4hB6Wxs5oYbcOvjlVKfZFvixKWOd59ISF3dk4+
N6feNPo03Gr3olrPqF2wk0ZOIMg3maVPncw7mlV3iQ8ZVYZIgYBfi4mVGoRRjJFUZc8TXwh43X8X
xn2cd4YcrjgVEde1/ExoAksIvMvEWa6OVGull0MTRwt+40qy66dLmb1Z+mmdzzksK0CvtlcH9HaA
u63bwTq3fjGmoP0fWOPAntwo8ihRJPwZX6f10kq34c/6KVLdHlNPj/41CwBWmt4WfbxL3Awr3zwm
73XzVaAEs+bD9F/u75z6kKLK4AqMdw2TYx7bSaKUuOdUj5SRhQ9+pyy2tbNIqoouRR4U1c2ajt3k
CcVFhFse8wPBxaZivq8fLajnr0ivDe4ZND919KuZTm7R9KNVzkWH5y5q521xNZ734uCcqzurSuHq
VG/pTFqSVHpJem/ak/ht8jVj7i3lT1S/jTi6qvmVFhASEvZIVU9bnbmDyv3JxGAv7eO6P6gdHCCO
RFCMpRhuE50EyDFQn89eHqidTnrxlm/Q6chZRsQBRe+rPN7iHeubRV0PLXWcrLvWcNykS9E6y4zp
c4DRhq8eIuOR3a16a3tfRHh+R1V+14ecAkWN5dF9KMhWWoqNR3+TyxQWqEgKpwbxo2RA6WMx6Jvd
+xeJ1qRxBmW3bJ7ybF2n7q19zyyH9QAIClghxZBbwl9RfeJK1pS+da8oNKWPDpglznZiZblrZcco
ZEtXMewmEV35mlbQ4e6jdruvqx9FOyaBRPO7JUj8AnrOiDVM0cXiOqglHvocqMO+GeloLLI/5EM7
fjOSezTw/FY3X4DG3L6jCbVE9TLfhYcTzHAUUGl0DYGag59yaIjhQqtUbxj9nWIFVezjnoFVkBsv
Gk9bfM7Xe5t+xIlniZ8iFF2qvuu5FWjHRfQWHe7xUIDAW9A/BHeIqf5qSeL3WAqHuOWmiTB6fDPB
9oXmQ884Zt1k/JIwQZ++sMxPcpdeo0JlaB5XDYsrnZeDUF/9XaJ9mQmBCH+dRKE484Cy2zi1vlXm
QWvA4UDcbZcGLV0MAYoQezo2EedE7Ops7ab+lyXnFGQ6jp0OEUnc7cyudFbS2WgYku5bE16UckYc
NKPJZ9yTHRIbFO9IH6vEz7aKGgJcW+eWanXPyGdv1dDjFDHAg5JfhmK2G8k4jTD6+DsLjiI/jfGN
iEm47thCIGVTb09GR3ufPycNjgBToXVooEBM5GaX64TbmHThZeEn9IowzyAmw7vZfJlSwLqkGQdS
FOZTV38VFmsiBXChOjWT+iyZslOZT0LvPh719KQOl5JfGBdf/DQjQ8ZoPhXqT9Tglv2eicjzJRpw
+UUgPz7R/GUbsDmi2aVOjlCFc1SUO+lPBrS3Eh9kpF035JCRrLqV/i6Qt24dGo7C7au2vvs4fnzL
gfWfoYrRY9qEk2pQd6eOrD7PS4Lyq7xzZZsScKKh2xMS7dLIP3sdCLVY8LR5BwdhTAcBGcTAh9gf
q+Svh4df6Xanv03t3f+EKpdNO49Q6zE9WsuZKJrmR01JlHYfU5HvFRNNVpLtZf7w2DQOxGIeykW6
jXgSzPtKfYnyq4qWMY7exH7u3c2SLuMwRV4nP6rN+p4UWVAehOVuSeDXCN2ckY8yvqXWsyxP/lLs
+w2eKnqqYhAl5WmI97UMc/gsCTvN9DYrcvXpt6u9BHZFN0K1dKh2tSpMhddUnqi0/+n1twrElA6h
pkK32FlH4mQF8p7jCFs+D/Nwzkr5uVDBqokvS8q9ho1i+U/tkEsMqwjrTJx9tX3NPRdpYt2wsWbP
Ld23vqSvggXX3myaX0kT/BPKR6Wrw3Zkhw+jxrlm/BsHkBJuYGkWzN2Ym19Rsu7J6XuJx/0ivxrI
imtGCNL2XRPipx5Qu6PBSA1hOqWw+8BppuhUKcRuTtHia4qY+I2sPRt6nN4UFYFQG1PTV1sdqlZ8
qw3Ce1SEo/U/Oc49WVNCoUXNWG7vm/iAgDhyYpHUdflcJDC5CKHU6KEMpG9Ure69tIjSE8xpr84T
swD4qtlqJe9GK4mcNjNyZxTbKUgG9TvujNiHCUW1sCYnM0JAoioT2aES1X11iQR/KHaqZDHf5jJ3
MCvzm8D9HmnXdXqh/eyyg2UyO9GmboUiqfrWdNU1CELYbK2jncox0zeZhHG6+C8VnhVCimhCGZWx
lPmJiCZIOAlhQy4xY7YMCjGBbf1cmMKhlYTZMQXF0/DlkNmolmsOt1FLXanarcqXZsJ/yUExsBrk
r26hxS9RUzQVXAmcpfkg6HAhrhXHwMhoa9pzlzTvui7dYu7NeJA9xOzqPpO0y4TxJjDBShVrAmGR
6U4ZvEt1uALlriZ4VCbJFHZ9eZzmUYXVimC7MBhOzKBtRV4mA3OOYZaREwm9anetKnlJzPM2LGiS
Uc5WF4Ln1FfdtZQtx+QUEZbmrPSfVkbIOUYj7TTWJDhp7mKhQ9WU5kcTjkZdhmk8Mhs3puD7ZSBG
F23yM1JQLMayFCKpV+GimBja4hRQnTOFwtmhijSkHSEUCrfFEp+YU0qpOtfyddX3QufL1r7Wgni5
TeZBJc2U8QB229AMTyzr2B8I7IDOUjew+kwAj1TQgElIsyQvWxRwf8l4ZVSda77CpCndPvul24Ov
0I3Wg1N2Lw2pGTHdzQV6WzAOavKsa16P1UTvWik4E0Rvys0y0lkU244OwGJAipFW0/RGJhoUD/mD
X2NgO66Gq8R83CaMWzMc18QfUSCMMo1l+5bMXjuOu7ZQwlYdVLg3SqYMzSGiZ87ft/a5Bk4dzX8G
5zbF7zB9FYOFYY1yb7ofgLOoq85DnJ6lelfI83GzflUTsLukQ+nk/ar1/qrzHBohNJNvRSW0RXAZ
P8Mtal9IfeNYlfglWgGRj27XIH+xuuirq1oCdLIIEQlqvEVSXaHWv1JD2qh8CAbsx/dBEndyltzW
KHei1iTtTnW0KEUJUQvocKd+DfrOwO5zqUfrZ+oa0RvF1XQFKU49SYt+pRo9KptaGXsCJZsB2XAm
krdQakrN/4A+SBpu8q0UkXT2JIIZsXVAgq24MIDsjn4s/TzLdmNrHZJlgckj/AYV0wwhXy8x2Fij
LU7S1z5QW12rSM4m4BtzqrJDtrTgUsm1ZaitBR4Z8+okQMYpk7TbUCIuY32fJctPzfyCPPecp9lT
9BhQVMCdRsr7jbmVEtWNruuiJ47V6OvNQyF2XrSDqGbm84a0s551y68eol107s6cYJMfJaE+2ZtZ
7iyk/hoFlUp3kjGbVKNSUG4DW76FXorKjpJtED19+pq2T7XdyfSdCnKyDqVNQnnCjJ7gxvpzL58X
w6LWaVySrSNZs+WBP/Gvb7D+i/RjjgKho1CuDKp0/SsXWjoYQXeX8r1q8lfJXPXLCs0NllDQmj/U
21KuuMV0MZqrnrwJHSj1Xqzqx4arUnwnS/270VloygeaFn/MGUcTURAnSvvXIOXPncn8SOM4UFLI
ihYULhdVy1kHMyQ2iOSlvx5PmH6hxrFuSDi66TJVP3n0nUzAnWxhc/1FZDBTYZcZ8/gDKMUqSl6n
+9vo90xHiNdJDYzoKZLOSjQk15zJTQUV4k1btp+0meZ91r+ZRTAU+q9WpsSsTIGGXIwsPx+lfK1c
9JncgKmAWHGHxsmHl1SXHR1/WGN2CtS4/+PsPJYbV5I1/ESIgEdhS4JedLItbRCSuhveezz9/dB3
o+GIYsSsZuLEOQJhqirzdxlp9bqelHfkXaMN6W00v2IR1DEQwykr9oOP4An1qlATWP7EMf1ybfoo
sRfE21kDkxz4umYd4VJTUZvCT8gwe9LajiXMk784fJGdIOEqUYHIdN35W0CyX6KwveqLMu0OY7cJ
3J0qjpURzj22mKh9bst7SCeo5S6BSF3aKcgbolMbW+5cUoxlK3OswdD4bfTWSv4xohrXy10vvTWd
vWTTPgd6sZS6J13TiV7t8CZoThpJxtmg1kti5AxtxU4bnz1TGOu6HMkAofxfZG4Db6qc+fut6s8R
MVEgs2izqL4L6MSSZNx7Cknd4BQaIFDdhtCqw1HE5qRiUlaJvI6z93Eg8aPX5+WozhXltXazrd3H
3Acu2OjdstBO8R9WExwID6n8TRoEsGo1s8Dka7wamRYHDmD4OJhYTkE64nFrM79aHZ0k9yFICPJO
hNehK6DtDaU/iTBRkKJuRGgfhCvfW+bkw2QA2FGwbvNB0N9tCtGeennA3dJWQU6oKoR2GkNc6zXt
Z0EgilkNYA7asm3/+oUl7lEGFLPWT5tT44Pos+338FqerwyOLOPzsAGqwju5CYt5m+vPFjIUDB6Z
aZzyVFsF+Fy2Ja5kjCtSuhYJ4xwlCu9mECzYERFlr7q+MyU6/cpzcn+H8SUaWwnxxlqp5ZQDEHSk
DOqV6u17Jjnlli5mhRoeU2kRIxBpMgLmNI120ZJgFmSB6zEu12orIWntwQApxM6N5D14bewMvSbu
6n547yVwQ82QS0eoqIczy74vFEan2f09iGtUvpRTp1yp3t/MJmU+UE4ahaied9E8s62TWsEqx0fV
fUSlHi+i8K3QllH/0pQcmnnx4IqzRoA1esJGZpKAeO6jT5fmqyxe/O5VYXPzxWNtvvQGqK7yJAMa
hpMi6CXUIYs1ruPw2RzsDu+A6xfFnTVAMrlGrKytwFffXdyqCcSpN8LJZa7r2BRXcrvUpuaugTh3
x8IGSbU2XRnp7/VYLDq1wNDsPvZBu9Zcy0miXnmUxW+3keYcC0YRBM9IpJjLYCLIKLXcQhHcSR+l
7OFACd+rKvnjjT4o2Us+VpsidJ8l4AW5eQx6IFnfRHBTGXG09q1eZfmg6s1kJ+Hzm7EPCcNSMAJ4
d7q5juXPwWfIoNDQFWufSSD2gBfNKGToZGoTbDlI39jHjYwN01ql6V8tNSEYayKJeqXZyb2vEBb8
mXUvZoNPCExe123Ou2hVDcnaBMXzmveMlPTGf8SJhdwdFWLL42Z76J6aDmmoLqd0K6FjgKioI+yQ
pQfrmjIaBB1sqpvuJiyXaXGGlo3p5G3xWlnyvZfab0meUECDX5pDIqEtmMIdED2ukqR8rk3KOwC3
0Gz3BBKH0hLduFf3KwtDFApmHUJEOGVJt1OGk0ydERkzX4LegNBONFQvhon8Ow8N9xfALxtY8cdU
84+WN4uOQ/GRjhK2F50IMgYmke6l5iAYSzOv6C+coXgh1xE1i+bNkw6Uk7TkBluX0rBP0swlmXFO
+F8lGhd1W28aGRHIKHZMOZ1hK+4VRC2lmMd1sArcgTnGwDPSy+Dxxgpln1t3QJD7sgX4FuZJ8bI1
8unE68pfPXNk0ybDP4RajYRnq+b/p7AfNMvDuCKeaVOVLCyDaMP8b+cC5GW9/auJSqhnn65bwuGc
mDq4jJ4vMSf0ZJwekLUXmyq2xXq0C+BXX79LQ9A+aiHZ8TK72GsNSjOhlIiN5a2rUgyHlROGBl2d
x1dYyS11KU6UykCb7tuwhbp7NjsTAMkyDpIlHqyomCvuIRvKO5OKXhP+shKAxWLONraLbOoVCDCv
eikixCldv8507chQQKi7J3jIAY/Fquv+qIW1S0J7oQveMPwX13sE3S2Tbu21xSbgZykVGv72KVO6
pRG+sfGvhyzZBba1dqsVzbHf7I0nF81OnjPbG9VKlSlzF2x3tNo5Muyt7766JbsjHwriGj8Y73LP
WNaw23rfA8WKp5yIuKxjKo15MpF6Y7eGepbnxfhHR6lVu82mSN9sZjER/zBVTh3auPS33bxI+kNj
/UYH5gfvngyRgo6tcQLpvSOnWzdtbhVEo2R0RDQ4Xd5iIgtRj8O5AfFH+kkLX93uRHma1WBYOasY
0YVkLeVaelCzcm372rIkPn4+TFyM1nsbuvSVJlDAD9m6lV66IlqZJNnawU7tn3PMSGrLXDddnoug
mmgOU4nLedxKgJHTou/Y2EMCW5pP2+j8ta66m8iw3nzm27ZFvOotnbHiGN5SjDcJgjw1MlGZIUww
lV1AHaRj3nQrb1+1D10XrPIB65+ZbzUsBJgCFwQqTj74RudJSS1kJ7IrS5/RI7fY5zPQMtokz+i3
EWoPA5Qu8R9K80MKHmTTwV+EfO11UD/U/NOCl1cKUl2b1ywd8YCG3efQZ3jr8/RVycJTHhBiW2n1
SemtJ3+UyS9IxnluDzsp3uU2EXMV0+3ERgEVC+kqp+fg+fxMCwtiyXvC0CJ7/m9ESZzHO7Bj1ha7
Z2ZFKy9Dfh5BZe6b/OS7DzQzfgYpvEu8yTa5LJpwURvhpwFw2j0M0hP1flC4p9aAuuoJAJC9DrG1
W9NvAMnT/2/rCB240XVnGUnqiNLWHtp1TXMiRBDPVJEe1GJwRiPZDr6h3jMvC02sVuOZDOp+IRoU
uIrisXfHyio3hk9VWB+p+m7Fp1E087iUELioFZKsxPYOwujfUbBnkb1oXUTkbi+DKmdTdZS5yZNS
gubTAjteWDd8F+nEhE/pDlQ2fT7Q6xK7oaVQWQM9ce5Za1kslZIhiwHq0vTAvJxlrZZzi9VMNr4u
tF2UQC7Xwt32kfagh/4yMjTHs3uMGKs8XCkSylKk7Y3uqOUqDQ+ScO8xQ9TBZ9dZZ2/4ZXi/sfpC
5dOFmobkqP69YpxDSTtV4OyllR+kXp6bulhmpmzeW32EEsq3tCVNHAFOSbfEivgWdLiuOhLaEhHq
75YbkTbbFgwDjbv/L9elGFGpEtGeiEKCOCuwAjcN78nol6OP5gjDZJ++CPGO8m/UPnPIAg3JQ+v0
EjUMG0r+LMzxkZ5pY3LqpArciO3JhxYTlFR/9GN0sOLdUMB0eJkTpDHWCgvR0LCO+mHlC+8goTUo
+nBvhPlW9Qw8Mr2xbHJVdfD/LGKjAHWSt4ULahDk/nMZyQvye3kE+E4CFMNZtayT7uBV7tyDXsnG
AV3+GDqasJw469DQVYXyno+26QOtEPEqvVRWOW9sdtQ1ExwArjcq4raOaQAmbjUn9gBpj1r3ysbb
KC9i2OguL22OzZJi/370iW9BtX5PgZ17D3wfun1Gzy2qjU3L7IrHPDVhYx5Gc9lndzWVhFIAGuj1
qhPuA+srlYnTk/5kiOS1PpqXesMqiXOEiXaOVCrMJUfRRD0PvIoHrKTJNq46sugAecPQKencvcAp
4GuKrttauXnP8K3cqYzsXFUPg7/SNEcPtF0OQqxoT3WRUUJ7NAKLLHa1WVFgScuWMqyrJvp5PKUv
0a1o6THsG4zjL1jaNracrjwlUlejMn725n1HbZaPJ1v6nfQv0OG06JMjlKE4BPMaYpy7WbiEro0H
A92m2BYoH0S1ln3lo61yRMbJtgeIUdOtaH972oj8PPi01BgsXOLss8kFe66zYN8TAs5AOvHhjzRr
rjbudBj8kVqi6Y/4XUBRhsXAQT4cJRZ2KxtYEZRZ0PS/sAzV9u9A+6uY67GqTolxhMmEJh7wG0vF
wS9TR8ORHxrlPh5PpR6vmPm6KOGOtORcpq9W+DyUnIN4zcUu7tCyl8jFtUNJNlVUCkDKia9YZhbW
qcCJJxUi/KxB0YoKrRqtfSn91YjMjfENmyU2mEmk1AQ53nyxwEHkk0tX1WvmDM2TwF9A8Q5MTFRx
3C4RP6ummHtt62TjQTdT/mUYORdCJOBslQqgRYSoWBLTeD3kd4l6p1LfyKt63JIZC7A/G8lBsnoM
rePzRHx5iyzf4NANQCWNDYCRrq/q9lg08wSYy3vQvUWRUmSjztb/FNNsLIARET1JqDvQSaBU8u8Q
k88i7UPQP8MmoK+SWojXEoeudGh8pCiMv40Q49k05arGO4IdCI4wmpLB8YqyonCTeVCly27o7vIK
cmMfNLtqeB10JzSNuRrt6vBc9XsTwagaHHNZ4tP0o9c80TeWEDy9Tzs/lVK6NS1Y3tJGlYk1Uvqg
7NjQlgP3YdQGR1pUse+Mtdhmts1YQIxbtLhZDa/dG8+y/tdIUnRd5jbwxqeweLeVJsG3gtWh6BQH
d6ozqDXyh2glhQhkxc6b7qj5oE3nzaOXAp3G+tfo7iKt8ye5be4C6JjGIji63Emth01MWvil9+iF
01cRnA072BY8adVVlrAuc61sNrW2F/JgkIhKCRt6FdP+orVcVwfMxhR3j8LLfmHUQAAAIbBkDNsi
VDduRFByayAqGcbUGdoPw9CAixrgAS9fkYsFnlrS+XcNSeXWXLWHjSIPg1N0OpGc6V0WxiSz+FRh
aVuDrpit1y9dUTNrraDtLfpmNTIhTItK3J0gT01fPQVlxmqvPJkJdwYZK3qtqidPUsynKbdPdkz6
e8drjWZjKwAHng2WoNvoNkWPTBQLFJYUaXgpxiPSzkj5FZXZfKxIKkAPX8A9v1oc7b33UEACGRgn
7HLphuW7Xp9KE7PEgB+s65M/aYXZeahcatQGZb9SPFuMHC6ThvKrqz99Tb0rC2UrpiyIPDnlZBeZ
mQjWWXsuAY7h1EYlmnmAYALi2FI4FrHM9IaxLMzfDDci5yjsN273x8OibPs0cL57tlvKpFQM+TEt
Eanhr2/pPJk/a+Dt65SjO3WPOVSIJr/GivGL6CMpazZJHL5qHn7cNBnuLWYJPICarik9ax3Mqz11
McInBVfDomKtlc29IK4H2X7gfw71Rg2khawuhNVsYFdWOUFPeZw8+ORlUTeNSNXIFqREZzID6r5B
f/OiY5I4HvJsVKHBgLphOAWkms+os8kPQPrrS9YpGce51rnzsFr4VfWp1vmKteS0lb9r6Jy0SJob
sI9WDHVduCsVZMjvH/SBwsx8EKCuTuUO49xKYkps0rGkpP2bTB9csGRs2Uoz7xDsFO5DpzOUURSr
fCovQN2K/A3Lb9MtRYCbjflUJhg594r1oFCXiIhEBktNnlFmHWU0fCH9hRIR5mziP3bLvqeUwPKG
f9EPYmdMU87xsTpYnTR5Is+gO1n4WBRLjLd48U8BZOhA9/aEXpT8AJm77j0V3xggw9JLHkWzcId7
hUwWacOyxNKa28tSeutqhDXhsjHmffmG7ttjvq98X7lbv3sclE3rriNPcvrg5IZ3MdpT2+nVh7hY
Dt3vNFnY6XsAK2++BQbk1HMNixq8+uwV3bMcLyyGUHV7FYBTSomnSelnx4r+Pjn1CYi5UCaRZ3Dn
WRQ2x4hNw27PpuGk/UFtn1P9QbTmUfKMt5yzMxYHamBHbg9Qk5XcPBX+trFfNIrlHBw8bt1sUdmm
exRNN1crXlqAx6NRMYHRrDDyT+8a62gXhB1WqOyz2NJ32mSqLQpB5Ce0+Lwk4zxRKirR6mAbSHvG
kC1qTMAYE+1Yl6ixtGxYN5KAicqqrWtlbAvNoK5aBFjzAtuVkrwU8mccDqsCL8mQM6W3HEcCcNqA
f8nYDZq7UcJyU+bFOpZwS8XSSsEEIEiESe78aR5Mv/DH376YCzc8ylltAzGb21yR6TwU1NOgmhsb
0r8C1su7Vz9ikH2qUsCYcBvKSrOthzajikcOvCsNCqIBO16RvJE7d+fLNNEZnuDQP7dWyvY7rAQZ
OX2yqs2jph5VbSOAhGAgZesuplWvhr0wlJlRFOVWt3zXCX3jF9wEgSPQ3KVPhBTEos8bbxX901PF
OsTjFY0w2hEKfFgOv9VY4trMVPFkEZAlhx+JQPXqQ80Mqr4Cvs11iloxbkst2ida9RDoSH6l+Eny
gp2LNsOQvINRBdpM5JjQ6nBtC3+tjhgiSFjrs8EhaqOFAEzPZP/MtPI5D/EzdItMunMbIqOHxJjn
k/0ogiU+N3yqLZurNjmVzYiNrihM1N2mpnGf9T3oNtR8NnPpFn21xywQVMmsKeRfUuG+SiG0MMyU
aZJ24Bu/TQ7rMl4oCPPtatMHSzOgXPGHv14Y7lIbBTtGBSooIwOkGyZlZ7pq7GZhIWPzlXThmmff
C/Y12hxDBqWY6vMYB25q2lulJNTpUbWIkbPQAkUAuzBrdeGEeOKZYW7gLqykZ08tHRtmoI59BBtn
j1+ErDs0Cmcc4XbT4XdhIwORoGQIfWkHDFEiubNADUsEpk2ApAhV4EyDD0zidFHpxb2bpUcz9k+M
f970iTjlzT7sCFVqmj8IaUJpLaSjFxkOkRu/FNffuYkpzyMfcwJVPjSkPQPD2kcuGqewR1D8cxyV
MiW9fhdGdRF4F3npmFh2h91mJs8/xhcMz7MpMvHczfAM3ohMvBJHfTkjOI/C1pBVAwWfvvSlx7y+
r93nGzcwpRZ+cwOXg4IL3ZeHWFOVnSx3+SQQVcv9oPohUkQDdkgZ8uK1iTqssUZpUNH7cK5/Gk9A
K+mjj/rgxu+4kqGqXUQdR7Walq2NOmfsD1N8boyfHQpwOTrou/ApqYsinjMvHc7TlfYheIN849LW
tUcw/aQv8a1lrZmjaXEy9DrBumR3mZ4rY8jrF2B5qKUfIsZzwt1gr02aeNdqm07ZmM17XxN0UPGB
ScWqtvEq4gYJ6l9FrC5Cyf7NKVb5a9YvwFzK0zRnBdiDXp1VY5irA5WazU0V9/7wkrINV+9aoawD
9B+yjck89Mx3v3viDMX8hCVzLnCYuXnP6IlmHRrSNtYr5PUkv48NFS3GeT5sDS9+MjO9RyaSWCUJ
ZwUr+11usVWm66Ip10pUb1NfQoukM6SVqvB3TH+gFluVf9bHOO80WNyfX+m/V/fdpzV9zl+ea5tH
cZak8sggRv/u6CRb95StgtmH81yto3omr5CWyLMXaY61Dq3sbNvNHhpHzACn597qrzf/xIO0l9FC
L37+Rcr3bxr48T9/UWp2rtHoSrIfzuzHWAjNP0m+VNmdJrpwDqRDRfzztb5fswSS/uelLNfPm1Ti
UlnoKxuRllg9ScfoJ4j85yt8H92qmRdbTy2VqWcFAU/or76QDiZK6HyP6vJGdPeUVPjfb08zpst+
eXs68hJPARfaD8hD4vEjrm5tOd/vmdplXLJrV5kZV1m8N9RZduBkp8DC6ttwXv4dHnVOdMNxX7wb
41WuPCbjYmORMuK7goH7iKgdnstH6R4IdgomzG5cQDWv7V3TI/zyqHwhqZVkedqdp7Zrks9klENS
8YvBBb9KS53ltgbo7S0AhCdqFa00WuQg7PC9aXR7hILCicU1Nf+2gQRtaWjWBWMUPsLqJaDjS8jJ
NU6Ff7KVeG3hH2g8svwHuMuOWFzZUA+Ip0/dp5w/xcau/2sM0wUsYuDGdZLeh9qzRPZmvkAj5R1l
nyy0SXRyUDuBbe6lRfWZmltc1HqzQER7Zo75wnqA6xj9p8FYyoSuRITQ7iXK5MaxaCzQNbBRbb3X
WsFngMgMy+ti1HHyL9MOImVF7OX9ZNIF/f/bWSioMLTOmRck77VPgg3zU9e8a5z2VERsOUm0i6ER
x/wIk9/npEdIW2S+pehnHdF47cwlYSwFVQOr7J6tF0QBhnanURzRhTTtGkIMG2XVbUzSqJroMGW/
JdpjT0Qz4kT1d5WztYKsuIhUmGY3osLpPgwdlbvfLINkPGB8pW7xfXUmyybbp3eKSw+nmf4cq/op
CPdehtLKPiaIWom5CAEeq0U9bCpVRx38INRD4/5hRFLdH7W+WBjFx5juMKqhf3gucfaZjIvJ2faJ
58JrpYCPqg8RG7VSPJR60JDnLh7UvD2VTfqhRpZj00krFJJJCnJA+iGJI8MuMuw5/WlQLnryJ4Aw
6AtmIvxQ3ZRYj3zpw9wzQT331on7XsmHlPYMMCjXBYnIBKqpZOQglltHMWeZdqAyGuF8NATdKb8q
6lZolhF7jiHpODmth8boPe1lwGKCDzCsnsph26Q7Fd1KiYIeZWYREiYQhJzKRvNXEAXoypho9W7O
oHNzBGNi/CLOGKs/Nfo+Sc5kCynexjYJXgoWNCCdtSsq3I0RfkvvtVKDX8L3n6N0ncpzO3+K6nOe
qo7SevcS3UTSthjpGTCXirnf4FeqNH/VZ9EMSX2OsLZJsoef99V/40v+e+fDJPSfy5lPpBX2kCMU
JuMH8xN5oFL7HlR0T2hgW+TRJjyyTxswxspZ0o+JQpYAeaSoKzq/nCGd6jX8rBFIWuzuu8L6K+mo
5pN6svi85wCnMmAF3WFLiL9/Rs5O7MbORyaPYydqkMWa5Rx1cGFRI7M8oo1SVZCA+07a1vFeEts2
2dqmgmjnMYbHjZFcxdU5H9ZDWJ1aYMbYhgDKm3oVQwfMDN8/G4H9mbnGPBO/K3fnIiKTMY0k9QNM
wyKv+3PUdx+a2671fphrpDL0MSHUqnfQx7c+3Wj13hrH/+3kMi4Krl6UXaoTBbJHFDUiITyYr+oj
Uv3x3bgR3XylLteMi9ojKiRFaCGX8N77z/Qz+qv/rc7SPY1WrazEZ71Xbl1pqh3++2vRjIvNn3dv
qRoC+H33l6Fx7P4wnMiq71WdxPJ5ufX/NDdyjK+dyNN5+uWYCSXZlIUrR3spZbO2FrYm3XghyrU/
Pd3clz/td646xNYY7X0JKV7mERlXGQ0+wiomFbGSIZEDQjLSZDQWHSC+I9UWkx7NqjnUVaavsrjO
tko6ujcqte+rJ127uNWGXN2YmVzqnRuxWgKJU5SNG21WRlzjz8tcfH/P+r98+i/3nMo2+v1Y6u8g
6vCLEcVYEtGHOJnAYMMLZ6LS8YnHS/RG+xQVTR7dScGnSz695I4I+nonaQ8jWnHpT1TARATRxqug
/0ppKdKtH7HNKvADOS6ECtw3aR0jsR0N+XQw+T2KdOVCAtOJk7QYVeLejz8V5cEPWwfkdM6hWir7
isA4rQIuj4LXJj1kiPhJVLFjzgzlrWRSatMvbek59z+VSD6XI+RvmDitj0pTIY/bDiFtpIZphs+F
fm6ZuV4nByQ3fc4ojP4tDwivZypGA4E22FvJRu1Fz3PXpZ/9+KSWEHd+cih7bExgAXDlIbRlEOfW
/OdXcKUe17WLElaugWQMs4Jkqle+RMQhruxfku496R5Wpq2bkDhMHEJ7oyP5vhTU1emff33jadoN
iGvkXe3l5oNVRtURphJDSZJlNjn8aUqITGw5yO8iAvSEZZxu3OiVClGdYsK/XFmWRpk9YtB2UlXC
8o5uuowG80FqqFtSVIOp1XtYKY+GXIOR/kkKedFKFXrfDlilAQXPAFdtORA3Pn712g+6qIo7P6la
zy+0nd9VEi7duHY1pg2k0muQyaR9BbDCvzsVJb/eWlCApiqjgzHYDPQ6JvzF0vvPMoonYVWcb0wS
+clPTat0V3dYJotILc+9ReWiZm712NlmiDq6U9BXTIuOmIgAsWY8kv3TiMq9sYv9+2z+eyvW/93s
l6fcKGoYyiTT7s3GJK3RApHLlhmhm9jo5o1rQc9C4sn5m4T22RAZrQ0ZT8PR04KJrUPVUwV/0iZ5
yONhpSNYT5BG+swiFUyU9FAdl2Wz7krIPHzKXZlD3RDtaQWLxDO3P38pYvr0v7uHi4Or121XViM7
Ixqsg8REcTWX39138shDSCJCcoSGN1SsDQ1Y0UE0m6Pk/2M85Oegfe+eJHoI2N6P7sCyIs5pNe4k
xGzcPs4DboihNMQofZgloSxrK3wHzSZ+WJ3ZL/XfKL7DfsB3+CfODiawG13SS8mQF9rLT2pOCT3O
QMuM4EyqFtG2ImIC7zvTCld4DOqUCL1Z8YblvZRnyYkUU6EvoupMjM3oeyhId5At6Y1JE/8mfH33
nKZd/cu7VgelyEZiv+6I819q62gLgXWH5nbmM2dcmj0KhsTpc3PLtN25v7SRy84kptTlS5OBXSYo
Q+S4MyrSNQjs9F85yRx7rEOQzlwHw3vXFtgfV/EcH+oRw8shXlEk35GLjYx6BW28iVfNutn5C7HE
dPe/fsEX554pPLc0M+6KedtzwhlW6ko+Y1omGZy58J1DwNbC3PCYZ/1Md0i1nf95ffKcaElvuyMP
oLhRaijTPvDd470oCIKxiXp2fZXRfvDTDj6j+fSIzBlAyZwIiFmw9J9+/uSV6W9+d62Lertke4ii
6VruXnpINwywOA2fRLHP08X/iKCqFweNXSMZKtXBunNt7ARFdBAqus20j9Qbb+7KfvpvRsKXz7GW
20L0UWfdKdJkkm2YiVSEGUn60tKOi5vDga7sDv/GMn25TKrZJcH8I5AavHjeNY4+PNEfIFCxlp3J
fItqJ4Bq7FtF0pUT89/n8eV6Tda1hRtjj2gbhg2QYSoV2wSInvhBYnY6J1eZTZPe+BCuFH3/5pt8
uZgGB6/HMdwqB8dqlN81EgHMW4/uSrWnXOyrnm7mQ6RrjFXyrHNbYN4kRvPnD/ga0Pmvqv7ywy0r
EZnpN2DXZUa2VVSivYh826znOG0IRO9NymbZwlido8M6Kj2agMAgjowxD/4iMXxqTib/EoeukS7R
FDWIR2Z7s36UG5TkKvExA7JZphoRoi9Lwc6sVHkTC1/eNWSLOH2N0anF808sWSpedZU0T2Yyu8gR
g9G27kSikATruoSlxbL9uyGOeB7nPSaPWM9IuCC08OcncW0VXGxf8OTliBKViSAVYUmksLOHzMmb
mKnGjX3/SmOn/9tEvjzroDRMLFhcwteiYFWipSS33TcWrYU00VAsedH1VrVX29w9Bn7ZbOMEDyIR
vCHmt3x0Qja2G2f1te/1Yt/yhwRhgmX2vLeCzjvYCiRvQ1DcqI6vPcyLPUsyNTOUe2+4k4o98y7U
filssn1uDVL5ftOVL2rhqnX1rNcY3RDEJZwCab3VvlXlxf/0IciX9W4dJHGBavnOFGT86LL9VhFg
q1bdR9yGNz62a2ME5YsaFjOwP6qjzEUGoIwmRNOfZO02THQqOn8n7PE4aoM1I5PeUXXkQj/f25Wd
RJ7e15cvsCD7pyhctceb+NQkr1l4A0eens03x6B8sUMJC268LPi7nrKN0inkEM28ggfWX5jjjbr/
2m+f/vmX324GdVOk2fTbJZQDYhlE6Y0D8Npfvlj6JUkhVpnwl6cUuzp66OQbs76uLAP5ohJpmO6a
uJLCH44dAqAHxUH3Tabhzy/zyhqWL9ZwWXWeJ6n8dcPyZwwjcVVi+1c//+1rL/RiASOZ6r1w+uU2
DlwZH9eUGZDeC32OpPXnS3z/cDT7YhX7ieuNbYzQSFex4WuQ+iZBGJ9ghz///e/Pf82+WMdB2o0e
gcTZ3kS478mjO1MsS93oLWGHTCoUfKjsvXaM1iFTSWX9+arfF5/oQ/7zK/VjZHCjnmb7Jmg+skgz
QMS1ZBXFhF1kUYMDhYTjny91ZRPR7IvVbDZNhg9qDPe4oqKD/DQmGMXn0rl/0ma3qLRrb+liZedB
IHJmwob7Wsso0tMiING3EB+hhTI3J8vg1jzk7784zb5Y3nEf2IrmVoTiYjHA9RQHz1a/kwYsgtWv
1s9v4Cjfr3XNvljrRSLFuo76dt/KIngqePE7187c9c+v5PslqdkXC973Qs/28jLc696yDR7D9ijn
N1bktT99sdrh9WvJ1eNwL5GYmlg96cWLorxxol5bKxfLvbOo6JSWp5I8k1mf4m8jd04h4HE+Ept7
a5+9chVxseINLWwRy07PHnqrXZW/4T5CZme4s57Ikz8/v4Jrq0JcrPtBKHU7xFwlJHGsdMKWARVk
WczwJTbS1sXIUdzYwa7dz8Vaj4I6Ykg0V0JmjU8BwBIvs6gWJPCXDMy4cUNXXry4WOU2M4DdKCNl
c7Bf2vg1jivCSD5/fljX/vb0z7+cqXVi2G4fJAlBEqcW7zEp5X4d3Hg8V1b0P/D6yx/HDldpKiL/
vb4nMr/B7gfSfJKLhZ7d2AGvLGZxsZj1umnbNuUKTf1MKhxuyRs//dpzuVgPQ5qL3O8kDCRjT87x
Z4V/tr6xA135aqyLVZBKZReiPor2oeqQByKT0EG03mTbcAryBm+NO77ybKyLZaDH+ZCKiRbJyK+T
1KMWb37+Zq6cCNbFV4/MTi/NoInwXCZ8LkB1lg76jpjWSNXnn69xpVXSrIuPXlPAPEQYRPvOC4lV
N9N2OCpS2qCDZjtSfPC80Zsire0sXKBK7Bb2mGprKpaPqBbSWvHa7sbeeO1BXqwR23D9JjXzeF/1
R0m/Y97TjY/sCoWgWdMVvyyQyh9iUcRJvM+J1LChQnFJECQwaz7dXxV+Yoa03ZIPXbuJi5WSj0rj
i6SI9yEC/MJ6rqsbO8i1r0H9z3toIM5G37SjvRillf5/1J3ZbhtJuqBfpdH36ZMZGZEROTjdFxQX
UbtkWbJ8k5BlKfd9zzeaq3mI82Lz0XZ32+qW3TXAAOcABVS5aJJJMmP7l+8Dl9MQ9o8RHujframH
++qfzxbu19K3H76lPpONVRW8Q29hT+jg0FwF1kvXQJ51k/Wv77e3PsXr8R7GRPgV9UgJrei9fJ8G
lApQ5VAuv1PUv/EDfI0F//ApUq+cPWeKyICL/C5rO6qprYdfX/wbX5D3aqRHiWv5zZJm58vTcOt8
rl6Cj7QG//q137rsV4O9c7sho989O+9mT8HDE/eNtH4Tg3jrul+N8Q5czrcisJ4iMPSYd942uv71
Zb/10q/G7GRTklknISMLvQf5QYo/hYTasyQe+jtI0EHm/z9+Q4dv7ocfVle514cd3xCdSMjLeuAZ
v/4Mbyyf3qshW9R46SACcsd0FNKcFlv7yi9Oq8ffrUNvvf6rkev3rSpMyD2P39S5Je9/EI43dF+v
qOD49Ud4Kzfvvdq0DlUZR/ahzq9Xq/yifayurBsWDPeTexQ+mOOjYEO59K/f642Po169lfTasnMr
Jz2v8chSHvUx/KAOtUsr+gx+/Q5v7SzVq1mitUc615EZnhdP9HpT7JaZVXYvnvR18JF98q/f5Y0R
99oP7teltlEqZOc6IvZIMLRsmt98gLde+vVEUdkjNe9cv02sNtcoTZPgN1f9xoZJvpon7NydG/p/
uJkWqjsKi85+d6gmSJFjvf71F/PWW7yaLkpbg4dYhvR8gOZFnzxID4/A8O8OJ2+9/KspI++LGZ8u
i3Gek2U5nePdGP0mEvHGbCRfTRG57XYoJXnp8RpkN0KdZj095u9//bW8tYuQ7s8T0FTHyjIjhR44
G6fb4YqKi4MN+rL71F4On9rPv3mbw03+L5ZhKX5+m6yOwV+kfAj8brhj5oM7YgXGzNnF5FSQNru/
uUvfGMjy1UCe4sAPYsomz6ktgMGlOmCDuzFYxU/V71a1t0ayfDWSD/JqCe2OJTNCb4twhY4f5r+N
brak9GH8m99lod4Yc6/7H+o+b9Eu87XVHYQp67hnJvz1L/LGDfu6+yGxnWkJaqLggwXKDa2y9VAC
yvr1i7912a/Gszta/eLTAX3WQX6zWRYC5+brK//H0/S/wufy6tst0/71P/nzUwlWLQ6j7tUf/3pb
5vzzn4fn/P3v/PyMv57HT03Zli/d67/105N44e9vvH7sHn/6A92zcTdf98/NfPPc9ln39Q24xMPf
/Hcf/NPz11e5navnv/z5qewL2tNunsO4LP78/aH9l7/8+ZBi/I8fX/77YxePOU9bPUbN83/9n396
xvNj2/3lz8p+Z4QgAmmM53vC+Nz24/P3R1xthOc7vlLK8w4DoiibLvrLn4X3zuUxTV+j7dvkfRn7
bdl/fUi9U9q4vu0IRyqfiso//+3Kfvpt/vFb/YnqkKsyLrqWTyJ+GvXa1a6UjqsEsCvtOMZ7NYUp
i+CNzmhq9iLTb2dt4VROMvc2sY0+W2orW7tJXx+lySR3QeQvn2hTDOksDagId0f5m6On/Hmf/u1y
BFfhCMO/hHy1kqmqGC1rovTcqpa+P4qTHs1nA2Nik5X9QPF2HDxasgbM1HZDDqqTmE9dgd4o7IDA
kOqjT2p25ZWpq89e7BPskqP7nsZUGCtpNco7J0dsZ4XSenCbmGKSpiE/B8ddHmgrfqXvRAigs9UD
Mkvd0bQ5xxb0aMRxlPd2YeCj8Xb1+3lR9FEG1Mu3XhrD8ZSQtWn1Lc8VMjsAbFoPz5mpoE06tgTW
LLxxfnFcTcCkSPOJMnN/9j7NTUcJrmUnv4u9fy3e+sds/u2LdIX2pFS8gXndiGG6JUusiEbaGvSF
k4uNQI0wT362Gjv0dlZwPuRfnMrZETXfQBctcrPT0U094E2wQ7gF71Giab2NK5BMdD7XlPcdpriK
/x23mLnSmC7aQ2eSOZal9ZsQys+z0/erd7WvhISiBQ7g5zVpqVM8OwmekDrF5hd2+JqdNC52PwzT
74Phx5v/54Xo27t4nu27RPOVY77ejD/s8B29oIhp6HzUM1oBS/GTFsF1n59lOv+0aOqpWBx/13sj
DsvcT78Mt4JrbFvx8SgkfF1GGrpNm1Qe1GogMTml8LhQx3zucBnF9vSoROI+M2hpF6BfvryWucv5
rEns6Kkq8/xMxXN5lrlSUMBuk8bPo8g6sxOR3Ce1k34g8gCZtoFzNFH9BlnLhPI3K8fXisTXH4DZ
zHcNWX6hXgfnmEgWNQOxXEfZANDUHekSSTHrLAuuFpFgxmh6Ss2XIdBbz+6zLXV1jDmbEs3SMQfn
TUQdEYZ0WOYlFVKiao8X10rX+ajMDugcOLj2Os+g6uMLSzBWKn3ulNZ4OR4Qs15l33TLXNAJjaeo
V9HvjgE/7+a4LeggdZirtWuk9pkYf7751GDR19SzvU0GCdSvafCiUqsXCvniwLgn9va7QNE/zXq8
o5AgxHk3o83rzHSWWmUw5Lxj1TS3cw2Sc+5HsU6tkzLHfPfru/7VfvLb55OCfzvGKMUq8vPnK9PU
blqJcl0RMso61W0rm87ZQsYWxCESsPUMGba8so89k0qMTC+/voCvk/hPN5CyWbocPi34cF+8npv6
wGrmXoY1bFU/3NGPh5Kyh0hCsTcAklYF64jk+aZHUUtDMVDB0q2ZaRQkzq7LICqkS3tmD76/LlE+
+253y+lh3kBOoswp7YD6RxKoP2lAYC05fZoGAjChPpdCTzqbwsxWt/l0LU2Cr3V0DmrolJpKjwzJ
OPjhTZtY5nYgOLjLvvLckyZHN80cimNuzlG8IqHlnqShnxrGZpIgZTI3OZ24trs4qvsTp4TPE2t+
uildpm/hyj+0v3pz8/TThuuyei7A3z8/d+eP1f+EbZbt2J4+5HPf3mydPVZd9Jj9tDv7+9O+7biM
/U6wofGU79qOZrP09x2X9t/5LouhNsqwHdOHirjvOy6XbZrRh8XGk0pQxsKs8H3HxUNKa++wSxOe
IyDx/KEd19fYyD9ufxL3Uktt668h8R+WmxbMTDrUtbUTDjX4bltBFDDpCciHfVGBZK2m6KGgMFXO
zsMkJJkVBN/1VO0VVCQ8u/jte7d8gGR22ubTAyWZH+dyo/v0xIhP0dzKXdJfiwZKD9UJL0G+3Fpi
/hgtqFuRnh8NQEUXNMUr2VUeVq+4xaoZXZRBuJ8Qk5UN4DG/8y8ovAfyBMgtq3CcRRpHZ4WaZrTm
R4l5LSpKvU4bD+8nI8uhK2zJXvxErcIyPguG+VPWOceVBGS3EHxqPZCgDvxqD+udRx9Dlww3NFXf
hE7zMWq9p6mTD7MdP4ObP50FZcKxEPfJsBz3DWCEznzOasJX7ozCOZj0zgZOQU3Nuq3BsVXR+6nm
KlrjrVpgMeZA58Oy8Fhmzm0YQuuZVfPcuuNNVgbOOV9WwVEGJvK1mKDSGQr9IdpSce0PqOijrl+F
BXAcEaG8r4cL26EfjTK1BYZJ+KViSadoiNZv6ezYcsIrhLKULlgTA2iIIqN2hddYNc6NmoA0q4zT
5uB112YB25d6Fz6C+72XujvL1tGH1F+OfIznAArpNxRItHRzUcQ2lO8q9deLNaebeZ6xRnhQoOZ0
OiL2eQvQc9ySnR4otAxLd1frpd3FfTydRaqLj+uWNsch79ez3w+XS9ioL9D6Yc26T9FUm2MSE4in
JhdKchAgdRhAMVdEH9uGThJBfRSuDZq657pAIYvuoQxEfSxTwxm6S72XKKU7LJn9b9GT/w8T2r8+
Vv43PDD6bLzVoTv57YnspnyKnpv2T2fxY8HBs+l+nNL+/vxvM5rjOu+Mdh3fl4cTpO1xivt2hvz6
yOG4xB6fbaw5hKD+NqPpd4KjiPId5i12jIdN9N9mNB4i9SYNM6dQnCW9PzSjvTpDGlcqaZiQjE1X
mbK/tg38MLEJ219KKF7ldZi/JPLDZDcr2lhQ3WpIdRSNwfgvMeBpivoiTCYFvuwfvrl/sZF/lU3k
OPzqCg577h+uIAq6lCpkrqCuAvrCMbcVyMANRq7zeY9bYm3q67j/lFP92nlYoKwvXy/gD93C//rm
/GlB/veW7fs4javnL/Hj/4Ql+xCVfPsmf5+VSIX6+PnHm9s5POfbjS3EO+Up7dDCrEkm24JHvt/Y
3jtuaGHb/LIEJvzDLvX7jS39d54DvMB3hHAdDrj/CI5I/Y5h4hBVMS5xFfkHb2zna6b2H2u15oI8
BpXiPSRAdq7x5xurbWdowdAWEYRTWPsQRCUhs8K3B8Sog7OkTJsNp+AQWRt9la7KvpiEboyld9Ya
T8fxGKeQlWc/cCDjZsLslsBNPs1DXMASE/VDObLqxLnjfwzzYLrLk9bFD7XcqgreSK7mft1OVX67
WI3asTelYcnV6XPWAVkfZBp9HPWw3CRNsi7MEJ7l5GqP7RrLq26G4knIOV7TEzjcVQDGVqZW1nVQ
ddYZSDIquY1u663SY34s7JlW+NoDXtQVnxv7buAzpOGnLCIAkMinMSmu/PQqkndVEOTX5TLQUO7m
w34J2yOvH3F3UiX+XrbxdDnaFMitm1KAUq4c9TmcB3HT63K51knkfSxmO2VvfqD6i0OenzyCd51k
obf3WSxPEhs4s6Lb/6SCAcLkhkdssvQRqHdzHJSkn+sqI4ULbm7jow86Hkeg1f4g5EUgEU4MkJzy
adwNzH3bfCauYguzXBRL8qHXlUXBBPLcYePZ0XTm1tV4mgOp25ZD2gHsC6MzxO3BLvDAbrSK9kV0
DxwQpqtCq+l8QHJD76cAkCwPGyYZXxkSU4hf7GlrV0FyPab+nYgD5BaNDeA6b/kIGT48L2xbFtNm
WldOe+LlebW2G/nFMnxsisfpn/KKW4tY3LlPyAbY7IHdrbzibBKHRkw3CRHlorMaPQU/y2u9D0ms
Hmo7VFdWFwQ0QGj3rAyjahfEaINHM6NgNyjEd3NRPwUJ1T/jnNOQpBbrRFCgeUBNlY99fue1FeR9
lTTXntWL89HtYPv73Uvli9laZVXvXOboR5BSld35xHVhcerbNcg1G/WnGha+hi67MWFBPfsw5Mca
+tBuWHpMdnPI79FN3Z0z6vFuGvjiOKbZ9267fFB2NpyS+AlPh6KtT6qip8NfUfwRZuURCoF4ldd0
/JmxJqqmmg44zSTGk2AsxdaDyf2pcsEwsJ/Bt4n3hHB/PW3cLl52Q1mj65khnCWlqc8r39Cm1HGm
LtZWMj0UYpqPlZP1l2WhJYaweQIS3833Nk85WiasGvvc7Wgydm15HMydPs5iJzwaOH5eNj4Ri6OO
Tjiwawu1mc0BZm2QIohF4NaahAa2huiV6GW1aeI4+JBXIXd00s6nYhD1NiWj/9RRRopFx1mI1IQO
faVusw+C2EYKpujSbbLKgcvYuNswSR9G3dGR2BVQdzM6MLMwuZl85eAexVzwhbvn0U9op2+XqYdF
R+OF2xoghDPt2PYoy6O2WopdJCf+yy5DRGTep8VESY/RFlv5PJJBt5HMbHOOJqc5AhgYR8h1la5z
jLqLl65J/DEDIbEgf7KA3Bqr5n0ex8OJjXUIcEeabEQ8DKfKkfkpBrMECK/j33pkCE/dsLHgNzma
r8maAYkFwtoT22DDXCKGLnAkPUbFEnHEL0ADTWw/D8acrULQdmpEJd5bHAiQpcoz+ibPlfHiB+Cn
N22ZPlhx22+qMhUXWlpQ29hb7OEDv0dhPG8qz7uMihx6nm4K4Ki4msRI2HUaIcnD1sd6Uptu3cwa
NasFhF2UJb9gOdJPR9gCXIrUn2U6zx+mdoJMmEv9vmjbdKGRkD7gIFCbpOfQVrMQnTW5LxkTXZgz
zph9Of7b+9mzr0In+RyLYynpTZw1OMMeHKOFLQBqh1di0nVTvZ2q+rOUQpbbPBrP5qjHZ1DnMKsL
CwuW6FL4wjAmV2Pl7lM85gQWkfEODZbfDhl5Gg8VOFEn2A7VCDIvw+fht+O9lYJLt22gqiDQCY8r
VGCwcZswuSJJhkpLA+QV6XAaOqLY9x4A8b5DROUv7Xtp4suZ1OYR2GvE7m5K/UNqQabs4/DeDjq4
LcL61NZU0UyhMld9nsBapz0zHoKPhdL7WozdcTPjsxmlf8xO9AQkTPdeL8nWiQ5u31HvdVdvu9Cy
T7XPfwVzOFdAxXExhnNdbkO4EpPrv7hJcqVEitG2tgJ0dSEmpRAqrTM6F0lcVyfSI12gc9WvmsYs
T91wUKy3jNPEwxos8F+GnqJNPrWJsYqAaCrwPH79uXppRPoQVUO4kVaOqq84ZDYyF3beND7HElIM
OZPoeJBBdrwISz0A08L2Sif2xvJQdshang5VaLC3wH8nVAWuKh4UQbtg2idGQ5Ne0vrMgIWbZlAl
OoeW4jrXDLKt40V4PUQMylAv2AXT5LLPMD54NfyaUsDzmhdIOrR2Ou3WDKh2pkFC4fCq6BBuKqMX
fwiGD8pxq+NMjiOuB9e+gHD+qWyxCYd2qPdeO7p7vDkvQ5RlWxP5APYmvzRwXgIMLEbZRy3Z31PL
tAcNs24lGUH4eYEVqJt6UfIihPpyReAcUWNXzLvZRPkN9gp7N+a+d9IvXXCeE2jZ1nUPQHjOAIY4
wby34gPKfWzp7W0SCwRuJDBpj+N2nhNWu26Je1BbsVw++GFMNa8xVfsszQHB6M+1WDc1Pf2adeJz
GiiMRVYnT/Db+UdZYXV3CZmhKyqO4xX5QfCalQtxZaFD/xTvYnieJynWGWprwnE4gxrtbmXuHave
trcg9eu93c3VFgnSmnjhe4WO60s6Sr5Ylux9RgHF2UBt1KZv5bQJbFTMDV++XmWZ521s1wou0e6o
45pN1jqyADkOmQk/tSiqx9jsObydTmI+hUCMocDaeijfbFdjz1bk0OzgJI3RISTFceMnpz15Q+Dj
TN6j5YL6odRIoR6Kw9k9KdHarCxvatcuAf047bOz0iBxr9til/bTCSLE6noePH3dB0iyp3wst144
P1m2tT8A2YDkY5eer+buNMZt5pTxzq2StU7CB+DviPKm8tyOiwsTUozYWvNppw6OAW7kXa+ae1wd
5wfypSyxjniEi1fzCP2lgZOfd49+CqHRSkmRCQBvDvwHxGnHuSX32YE7bLS9rn3/KXJ8vY4SbmLG
yDbO2fdZTU/XMw5O6H2fa+tTVxUR2PrImc4NS9naXQi1Nv58M8/qxpBq8ia+yal13G2WyDP65D4M
YbMceVl5ayLj8l7susLy1MxZhffn0p+j5qhc1K49tMbjusB41lL4jNcRWHo4fGkcMa5JWVRHtgWM
0iV/OLtmHWr24DCu8r0lgqdy8O8UQmaBto6t96pwnWRj2flNE3h8huHUha0xdHzPwcEpaGsmmkiz
PmZOiHgAZlPlBwuC3ngnQ+c2tfSxkwAZBVIyXwZR9wWEwukUdcM6nXOQvzq666S7Se3+k1uU78su
w+YWvgQpCh07OY4O4elqaHZNzI5lTsEUuCq+DgJ0p0tFUggIC4Dvgc1vD22aqJG/duz8RIZiG/W4
L+oIkUI7sr/O+PGheSrz3uf35kQwHFWeix17uI/cisZ9QpN3y0yTQxRfhCpkwRT0d5fGY4XOPhRU
0oBrre9CLU4SHLgTc+qs8u6ariIaC8J9B335xKmT6dJawvFeHKZOa4Cd9Nnq3NthKSwoRU58ZjGa
DZud6kAwmvrjpqlvKxWLjdPhZsth4kxJllwUqmhOLKdQx3MUyuSIO8//CKaEoF9uiZdsSdSnbKLP
oLSOiM2fsOPnRy27TR1SaOuiHMuwJ6bcipwvpmitUI+tiig84P1r3TwPrr9swx6MY1lzp5OO3LoE
1TaznQxs4ArrYmyAshM0+MynO8ks6zwfOvwYHuZpe0jNh854Axcz2Rf0ygVsjIC61gdWUsrLrhuD
gjpFs3XvJO1IMTC+avSV22jJyt2ARgUSQmMfadIL57UfAs1ObXDanlftxEHs2VU3M/XjiqrGuDNr
RTlICyUwxl+1SrrHoYNV5Zv1yE+42N4MY7kCRtvhehBEduOTKq5LQ1gzPmlNDE0reSDlXF4mnaLY
Jx1olTrMTvOQbtMx3HSjuYgd3z5tJRagCGD2OfsS76DeoEnMncDOEC3V/afUHg6e8eW89QMWPVu6
+yHJuuN2GZN9X5srlgEQ0EsAeqMryd3X070MHM4W9QjMIpk48YSEU7vgZBhxEecNNNYxHHBP1M20
KyP3PIrbm67Oki0nSY/hXEnGSfwxw2DXLTkh6txr0ILbnfexnVsKP5lS19oCghZZ3ecsjr0j44Z8
rszVW9+DMTGVtzLL7wobk0rmey+D4+OJSW9YEddFTBKfcbrHT0F3ifDsDxn3OSF4yTg+mL+DMWfh
hYSxWkaus/KB9Y7dcp2PyJR0kT3i/CL9SYR1nSaAf1MD5dmOF/GkOPYjBcHoBZdsLNTOLgKi/mVG
dc+Qb0IDfz+EkXlPUhLgrXROWgVmNO0rVmLD5JpQlYDS8Sjz1UmKxaXO/LNIEF7ufXfaVw6IVL0w
sS6RdTPMHrYApc4zo0G69cG6PXi/50zFmy7QD8FBnjpaHlVlpTdvhlg8daK/Y3N02ed2cEVyEyhc
fKoK+SCSWq6zgh1QTirZmCBgZ5I4u8ix72WqqZFEFMv1i4CGpbHgOFTeoS7rV1MUQdXz4nDFpjfb
se2sntGfzCeti08ihgXNoY7aLK1U/6VPHJpkGaZ0S7R+ZvZzYSUfS2O6c6VJh+g6g/o7LKBGkmrW
j/CexK7x5FBwIkqzE5HkwUdrGdz7ZW5nmg1j6xSHIqj5SI3rJERjV7rhspuj3N83zVJ9ED1jLCCz
CjzQm1Dp2ppN5jygR46SOUZCk6t7+slGue39+GOUdAQGFmbpFQEjeuU0zPwLr3bnbWln3m2V90+Q
8PN9mJT5SV3C1EsrI9bDzPa4sAYi6iG8FhHpEliTlEirOr3WXamvhR2At01Le8+sF98Wyku2nPKs
C3+ZWXl1RzJHBbLFgCFo3jI2cqQACF3fAdbrZKdeLDrJT9Jlds79xJ9u6zZEyhZmQG6UwstKvzMk
EZXU9/Ew2cedvaR7BuNwyYASEuIrSlevcnIsuDLHN6ICyv0q6rY2XlXUN2NTJp/61rM5fTXqWEUi
4S5rrRs8WMup4TgAQ5xzfUMr4cbNJRSaNDDb0A7snUla1I9ljB7bQRC2qqoluvbxBu7GxktxKjrl
aXbgCbVu631uKlefOn3rn/AtxvTFa43rtR1406VlIA5wlzd9vbCMo0HN8dzBnCcHYyo0OSF96KPv
Nls8zOY0TScEyvkwkuCyDmbDaNL9UadQcpioqg9d+ZZFFLodTjMIuA8Y1exzzB74AwaVrXWd1idp
6FvrBprhXhSTZj1Kg62RIvngyfCxJn4HSWh+VBYRwFJqa4ceodmrAJgqVfUhIlKmq7QGm85PKDfK
B/tsl2svREni5uc5O5Q11R4bHSz7siQ31y0oiQ/ez2Wb5gMXG91Kg8HWpNG6mnrni+q1Aa+LgsrS
ajmOLdI5qqqqHZJEe+/7yn0o8HUkBeBJu8jJcoWUVKyIp1lXRRvBR5dTHp1YdhsfN5aEu2eX1bHf
N9bnqp/jbVeKfuehPY42nS/FBzN36n2hF0DWPrOVHoBIF6F7s9gEkwYiNAduZHhF5yLu+mRCQpOb
5rjWE6pHZ6yvpaj0PbNLdu+jBboNgRJc2Ej0dqVo3ZugD5kDMscieEnl8n7BzXlX1PA/ZYhaqpvo
8aUcJBjfp5lkR2ccCQV+zMjbHak4yS+cqXLvXRU55yS48mhFDSsnsDJI7L0saudycuWoN5LE2VlK
8kUfJRIkudYz8hB7Km8kURvCAirrH8ZSYieKYxV+HFm26HBnSngfeYlKkdVYtkOYyUXs5nphd0qe
3/uWvPhDuYNfZur/vRTCf8MsmHOoaHw7OXAWdz0mrVe5AZ7yPTdwyAAQ/Pe167kC0TX1sd9yA8J+
5xPkENQ+OgK+4AGk+D03oLx35PClQ8pAUoLBs/6e9FLuO0NRjyGNbx8e+ENZfHHIKP2YGKAaQEr2
jw4FZFzCa+iNxIuZhRV7eq2Dysf27Ehm8kKKR6K6Xbou82G+z6pouEVR8SmzEU7ZS4zOfYkBdG5m
J9LtOlVdfjq0CeDUpc3pEHRLy1gbMXDaRqtaD/5VESZzezpNjoXGt/Wmux++8X+ROfvWi/bjB6H8
0/N8ii1JCFI28bqr1rTG1ZxxhjX8sMhHzcxhYWeWSC4n9di4uHbTLP4SC3w6Orfr55iIKuUDNVUC
KLbiMFs1OiaeVKkF8PogqvBDlzfxlRdQuna0lMDJJ+HQ0NVNYXdjh12sVo4kX7Kf1GzSLfMhwlvL
GExaFuCS+rgVHWzY0bbBwCagEDhh1GX2MehH+2TMB6rhTTuyG3CbZBRXfjjmdyQ6mKVRL+Kpi5a6
IebDIeqpIl6BjDGkUJtitZlI+WgDxUEsTpQI5D5ZpNUSMtIBq5uDnZeNcHSUWy50/sEjankkUxrV
j+ImRGVHbByubJUeDh96MNW2DYMR6RE/8tmkO3ONjpQtT6jdEdu2E/tsd8sWmmyXe057TK2TNW57
MzZnRV/P5kSpIqh2TkvseOVBrPtiYl2f1IsPYK0xOTW3SdHsMzU0D4lOaDyOk9DlS7LqulkZ2jX1
kc/x5bhu+vBBLWN3NUSd228zjmzDmrjMcGEWzXbP7gukBMJaLG8DShASdEWEallZ88EY7wVOcpnH
g2uoSS2WL0HXNARuotF9qdPGb/kQ2XhLxHyADcTZ9jkUdQKwOW3YUc5WcuFEXSIuy6kQZ/XojXKV
ZyUjYOSKc+K/9lGlEzZcyh6X29QN3fFGM5VSVdHms7udatVe2nnMYueMC3us0h0EB1y6H85Mqxzn
KApKU65N3gOKcxqp7oCFmKd4DGZ4tlYUIWFqixQddMH9eeQ0BbWIUehX5F1SZ6r59aI5RMHSTJdL
EY3d2irsBOsDRF15ZlnG93dTlgzNad0ky8tYsXas/IAl58gm0k/li23TYZa12GJXchijx7HKCQG6
tu0/zB7yVfbBC6eGYkjLYBM61QhHOFHyveiGHScJBF0W51ax1tM4ogODXUVxjB3NeNVmakdYe+Zs
z/1H6wXqXLUDzGunR1lswbbKlmC8J+1PI2yTm/7Kr522BP3bdfcBG+cbh7bV8dYVbfIxyUrtrWIz
jcjMh2xC62MRoqiKpif8VhRehJV8wibgl1X1Qh7HeeqtiEjIEhUk4iq23LtwMdlLoebuPNdpeeuJ
4Shte4q9B+YQwOAM4lM7aMbPOWfoE5XLZNmFpgR+YsxDR9UopZzRHNzOXc2PHVmHwwaalSfKTCqO
4P3cLoxva2hPRJWAOG3JmzUb9nrO57lPBmdntbX56Pf90B1H0QQc268qdqe+P7gw3tChbbo2BQ+e
HFKxR+xXiTT2VqCJngyOO+9nNpKg6Np6YpJyLP1C54CT7Ae+77WJvDLewmkmxNqqHieu3TTljBNO
sgeLbBFweC7rVlPthyFwg/Wt/SzgoKJnDwu62zIieOFQABPPbSrlV70ru3KNYpg0KCuSuO2sgyl1
9sYehdYSkteIRkS7KzHqmVimKDGZTNkm8dnnXJeu06aYqlqdHllj4eBjmMaEEhvZSIQ6FjcNztum
uydtRxFkKvBlr6KgZw9kqUh7m44CHveQRcvBIk7snPlzQB1jkN7T9mrNRM+ygQjOVHOWqLDW3kQ+
9VewZOMpPHJaUxSnvn045lI9hIdH1jToEMImuUG0x+3FqiECCeHRc5BRh4ED/CLClUxo0XFyAo5p
lSxrUndSb7E455ieVBdexM1Sd8dWIwO+IT1qc5b7KZ5OCjTGRyGa6Na4nDYOCnDvi+h9Aq02VejD
mceEnn/xkKAidD9kR8wSdPDPHRdzcdYIH3+dFVOM1CZejnlCFPNpOAqTr0dD6XRqUuc8njqarpmY
5ZOSQqAl5SAJbclnyipjr7U5NHfiPeTg7nSss5mKadqFuMnb4ppjj7nUUSquRTC1L40pxedxgES+
TeG9cNzHm0YEtG01omY/FT4jzGX44yr1mk3GxN2zYEXhZZJrlooSNCn6Vu6uVVoTxycR0LWPc7yk
NNL1CAfAZs4x+f6qIr8Zd7r7EEudIIVpF8XNPmg1HwdUmVGlNsY9LOB56D7VkZ2gPWuSkqaCKI2J
UpOwe4qUUhPsTwOLoS7pTKDkJZO3GJX521neDeak62eOJpLxQQKIgBXdZJZHQn2cwcxYoutREVaK
1oqQW2ytR+L3wOBivKgDBRLpmWhK/2psuu52ym10WkU3BlczQSLoD26UYZwnLve9r/0P7Y7/vbKZ
X+6h/xvujr92Nby9O77tmzT/r/9dxG33+FNr0dfnfdsie947jz0tmzcKubQUh3rW771F4p1km+uw
S/a+lnixf/1b+Yx4p2kboryd0n2KW36sC1PvqMq2Ke3/v+ydyY7cSJa1X6XReytwMg5bJ30ID49J
oZi0IRShEAfjPBr59P25MlEtRVanUA38ix/ojTJRqQKd7qTZtXu/c46U8C7ev1Uif4TaJQIm2wnO
hA7/ANj5FZ0BIbGrQpKiazUdm6iDrIY2rInl7gzLQpX5Gy+uM4rzUyHLC8j2Ig3uzDWB4T6q5S23
DyoaN/62VC12LYARa+SLhD7k35fMH7SFfG3nC/kmHB4KFdv76IlGV8ynTLd8fAs10e85QESxb53M
ux6SzDOxpxFEFbhM+WpCzymv6LoHNttsxmH5Nx+Gk86vN031jgqDr9fxJV/1B62C42RnMM+Ntymd
nYPfmglzd7+6JAAduejf3/hHuYxEocAP6XGI8ohc+mg8ojtvbMeF0MlRa4FItDVuB5kNF8MU0Lsc
uvSyStfsVljT7zwoPvJ9HAORprlcFXZMugBZvz5LuZEqabpTsG08c0ae46R3KG+7K3euUaiak4H3
mm+6+shMtL9J+Z73BcFwn3stsR43Gje+zJHPPPz9F/IX8dyPjwX16EnbhqT8qKQwmyqfBCK9razb
ZkevxjtU9kIm3WIRbExwNGlGGifgjghe0YyaBFZRXdpN60aLE1e/ezL/8sbxLZGvClxuIzPk1fv1
W6pKmcxyOKeCrsyANrlqXcaJeYdH/Uyb+qJOkrX4zUPxl7fufE1eCc7cvBeG/+GXGcpyca0VkqTW
7XDiTEyMS1X8ziL3L4+e69sc2lnqQExRRZ4lOz/xnSVluC8yLbcefJR9PZrTkN6RLzdWhOuJ8k2L
UgUXk1V5zaFWZd/+xiIGJf6HF41FJQDQ5/FDvQVj+OE+c5G0eM8zi2+04drBplfIeTa2ZxkW6sF+
/DpZvvFFr5iKtuaUPTjKMLtTsARti9V+U3/FaL14L5JzbEyRlrLaIroZ113qOyap8EgRSbPkjG7S
axSpdVNZbnEz5yTrbhPlLJ+LhMPNw+IP7p01Lw4tSaZ7350q0MON6MvRoErrMKnPaTc0+bnmw4/J
r8ZFMn5fOowTvKEge0ekqu+I+LV8ghLbiSLEYSTaoMyyg1PWeLjbi1GNAlvvtWA0O7jDba6yjK94
SZxt60onDSvLsOdzJ49qdCPq1isPfYvC9abFnejRrr3s5C36nP9HW7wNXsvapTDcGDVewURYN8LD
1D6tgi6qDcVoqe9NVDuNaU0EK5xbKd9JlHCW+6mb5HBAtFD0t2lrrt/LpbFqEoPL9A36TYudnUrH
2PZ+gYuhP2cz4nW7HMwNbyVuavMyWF9mx+NgVcXp+iWzhl4QtzMKTVN6JjGhm5vhRTlBMLBqlBgz
aG3kL/MqtBPVjpERegtbja+weY5BRLQq/Es3I3sCGqdNhhDwQWuGVnYWXBqZ3Q2XUI20CAmtJB46
Xy2PsTlNVyeiidiWezeeHHFopCV2ZWmNy9Xgzc6VVfZWsWnShqM5lvCS+Mm4KQ4FnTG05atEw9T0
AyM/227TahNPaRpfLHWPI09cu9N3CrOUMFKWRfdolLJGKNG1RfrYeaqzXyw71owRVndOb1Np1MbW
LrpSfurNOMdAOZ1S43UNugDrC/r91f3SZLF5yezFDK5qzwoyb8/Po/Mw58mYn0a+Pb1P5FCQCmfM
vZ9yxGNtEBjotxiZrHNi9+Zm9ViEoJ5At5stvjgTbfC6BC9sdcxTx/ACmwE/94jPqeXMGH5UTvyG
7jZTR1VosrfXSZyTTNntDQSrSEwi3cNibKB/G258XRj4yQB7/W3dIxrar7Jw0V/0hRlf9toGtslN
SfJy5+TZZ9M7B/4sSz1HnDikilppJwgSs8DdFaXv5vu41b4Z+W4xkF9F/EYXZoFWRWQORXsNB4Vn
Xlal4wVLqeBenKAlYpkaeyA8fi2+Zkwxln1AyyTfrRrS5KYzU7yRLTO3Lnt39XlDQU/ec/74qmLb
nGn6gF4987i6A9hXVZmXQyXWmrSdoIIhnr212LNg9NOXzK6QiPiTNyevukqYbMhcx/KwmrULbunP
6gVUSRVbqiAt9oFe03zrlI1rEA/U9KQ+JrU2tqs9G0xXBzKMz+vYfJpJcYz3SWLba2SUM/522oNi
PJCi4O6kLHLG2F6V2jgUIxpiBF3BOFUtY+xNTygIerxRCnNbxHyzYaWIgCf/t7ZDd6KXtWmLWZEN
KIlu2RRIW57XJMuuCwtuF8YzM4ijJQ19ijJ3jYkbWlrzWxE71sWcgXOyfTnmqV7T7kuaK9s+TxHb
dS/tQXwX9QRq53bLMl+3SU7rqBddMl8niUk42Jzb06lQ1AdEpnitcVjbmHjirEwYr+FAmUiCI5es
9POQH20CDJStuq/cRHztS9e/ySpmZaFYTUbNqmYuEs5ZkMMKQvw++uYqewQ7/nkhi1VT3xeEztMR
TOO4uFxWHyBiMM18OXkMxElEmuf681qQU8kIzQbqSQYxxRHp0ATxIFwn+MqOm6bY9RrX4L1fTcF4
mtBa6D2MGTlcgbKpe/qqKJ6qqbCWqFy6CT+DZPb2xWKLd5blQODKlQjcuFPL/hYoyuOQUhk7FTMb
0C8lhj09U3y3HZ6Pjl1tWYZNyKDKruJDp9dOHLA27e2L1SvT+gjgBrUgoO/tlsly6qj9DKbg0aiq
uoY4M0tYKJqaCgmTU9vpCXJkeE8M0l0/rXRJf6SwenedGxDpUg12Np7cvnWvGn/2SWZ1YnIPOv64
J6h2tPalbI1hEzDg/C5kQ+Zc3CftTeA10r/EM6TzIZUcetSk3redSRTrBP9+qbs163cy09PlrJpW
bcqhIcawnxb7rTRWgXyuGH0sx1n9yCSAANWb3G+8wzQj3gLJJ9wLWX/FLao4Dy4gmsleHug7nGrq
jfMpvM6MKK9TmB3PaxrjkmadzJ4GUXT1qXUYEF/Xq0rVPikC0UUzjrN0CHna+8q6IcOHEZbTsE4S
nZWZpTo4gz2jWU07ejA0X2mlWtFQOp2Hml4jBuDbTHIPyKMdRvOZnQI+yEG67l7iFNTgAVsY9N+O
3Zyl4zOWDsynHAWshk8Lney9ogNzUbqYDWyREg/L2+L1XnVjugkBGUMj0NY5XlvPJIaMFXSQNpts
vGlymlr0T4b0qWvY98J2PlNQmZdxoBc6n+8ZmSfLw5DKCgSeRgbzRCvrbz2y4elXtiY5JXUJui66
uFigUbNCAByVWQJiJJLv5biW7QnYIBgiS3fEja1TU+RHIsWS/i225jbeeoVO++euIXaG4btTzbdu
6/S3sVeU6ctoZvFTBnGfH4pWE/MUYxcoySKCW4rslFf+qU6UJP5aGUm281dzpTTM3E+Dqfme9dih
QzeUmVS8S5V/s3SBb4X92iQsX02QYCPWDlZ+Y3ZL8Zw2sQcPb/asKUC+GEvIFq6DdDdFO8xw/VgQ
dW2Qzgkjxrx18Zrgzcny6UGrqXK3vQj8W95865UE5/QSuq9PQZDc5ZvVTOtd0OTK3YjY7u7zNsUi
lWlQe53HrtdcJjrXxbsz1cmnIXDXZDPQsWtOzNhdcqYnNiRsMFPxShAuNd+ovIIqhDs3X+ZqcEkl
yMqhu+8l6EXu+noJB2CY+tLsLNr5WTeUgpzmwg2iwlYosBojLe8yYzpHtErm4+DT3hMzFy22Q+H7
MC22AhJqnUCS3eIbXXshQVKT7bR4aFPyMjA0gxTWAuQHHWkBOI6mZuglBpyh8JTwwerFNEdULHa1
sbxpODOncVYcVO6QmJXQiYBit7AqZa2308dCAVhH+AXPn8Vod3pLyp36bvqJyYgZSfq3efLX53x0
g5bB7Kzonw0p/s78QnygBBONBzfzuq91vdgQeINlPq8EnVahl67pK0e1ZrhKVqoz6J1y9rq7QNak
3E9VrPLIpWE8PPE89P435eB6/mIYrTVeUDsSALzt4imhUM11YmFI0Du5vHB1HMwTm3hAmy4rZIqg
YhT1dZXjq0cMl52SIukUdnA/pcpNL+1R+SZWCQsyKKblVRzvVx/Hexa0wpIoMAvq7IA9skqMd2k1
fkEevQcfkg+FYQHkE8aQjtP8BeggIyNyHscHkbVzCSwi9CucfDfu2tJWapcudOhIsF/UgxfH+qx7
t7UP5+UUfiipX8E7aGGkW88sXAL3lmG8wXbIPfP5sGo76c4uCuWlbMgEE8zDNxy74ndD4rwXKd0H
p4UvMNgYrTbArqUHCwXUVB4WqXK1JypbndXLpf2MD7j0orVz7C9J14sXNhtn2FY6LkifTzmGgMpk
0xfPyScyhZD7KIZ7+LaERE1KrPMTzW5iO1XK/BCF7LDz3KVPo6rOvfHM3utvSSvwMU/qPJe7gNDT
u2rATBkbiRycuQZt60IJpZlulNGbDF6tYEiixmi9N4PnBFVWw1u+z9oBMNIKCs0GlazMUSx2s28y
q4OTE3tBHFadtGcGtIBWYd5kFkKjpvfu4EtUc1iCwc82s2cOT/aSYJtSz0tdb6TKPDe0S54mOrjT
ugVGMt+HukLHVFfGWIe1zoP8YA3deiaXhtU4DkI4L3T7bNQnvMfX6ZB633EF4Q7MtoFOyvPAvB1l
Y2DdrjKej9Vp3NPoN0rvyDTKmfJgqvrd7A2Wmt7ONJdN2gAA2NHW0xB4eo78QYzzFtZpCcK1zHD6
wZmDRE1PleYRXf3IKX42Z/cqG9LCuygHX/MDKKe3EDcYPe4eyFXVxKiibTgzDSswljOnCwue0aIJ
CCyJZQJm7A69Y08giOLie6b2IttZ7TyLbcbB2NgkpkqfaIWk/lZoEO1NUSc8UW2XTU4U43r11c5N
zpjjSgTpfmDU8DLlyrDDap7W10rnUxDxqKoAtVFOdmrLMJWpDs6l9n4ZDDqAdleN/cGqrLb4Vko3
qd6MwtfFBUoqQ6KzcFJxSHMXhK1IqK53lURddMP65E6h5H9wo2FQ058mMP/X1f5P4tJ+aqKdrbh+
8cq6KX9tZv/46380s2UA7+FalkdLMwgs2kr/3cz+Z/P6bIyFL1RAw9NmwArH8U++w6QZLul+0Ydj
pvpDFvpvGGP9aBf/3E5GXxfgTgLZEXjYldgfGj6MY+CMcl9GpoAjRZghYWxFwjMdBXoxb6eMuIqL
afKnluxLHZCuM2qfyUxd4zEnaFM1GM/ZzfdGxKxqBuvMdW7VU7xpy9Hjz7THFopKj0qjamL55vcD
ajI7mRojigNfNZdS0cre2KAo96Kapkdjadlns6bOl43XWZUTOUHDRNk1WuNuGET6jGcvMyjIeNRD
PUJtDTeZ4ODkILZSB9PsZHGZrzWAuu47/VKWgdmdqzLeUxV4hGRksAUmJz8A0e0wmPW4s+pcHmWK
rHVftozUwnls1vXY2bSNQmfpTbWlzMeGneN3pnY9BaD9OYAtxg+FhugGdVvOv2v0MGdpQ0AtmrSS
wyzz9MNa1kzHnHhpxdHDbUBFak7t+wmXaNbGRf3Iduh+Y0v7l7at50o06Y579gdBpf+xkV3EZoGe
lNy/OQ7IoJ9GQYkD31vOB5fhPHLUmpacFGU0WCnYWg9kjOQgc10QBc+H5LCr25/egn/B4Xxs3dKc
9gOfnpRnMkv7y0zBLJoE4gKSuxyVfW2i/IjqdvYPObXe0WphKv/t62Em4MEQMqhgcv+hoTrHTFyt
teV6DBt349BlL7FfD1E51P0bkYXd/u+vd35bfn6bfJOXiMGSzx7O5Wzr1wbu2PQK9yPHj1D66ohc
lvnocBQJz4aQv7m1jx3pH5diGYHVp5HjyDO59VOvuK+D3jXpkEdiyX0cS3UNK9Ksv7PB+stlznyH
JB7UYBLyw0Lhl8tkcO05/QwvIqrF3yZQR7uUwuE37XXO1L9+c1BsZ47t3Hq2uBxPyK+3o2bSq7N1
dkKEvj2dAFdLQUZEMtvLkcNf1j6MMLXypXCEKfaVZ2Xfkyq3mm2cg/5Tt6SdhMstHIm1G3MUrW/0
XCDBwPrIiV9yJ8HmM4GD1xXH4cZCY2dBXjLINkCJlazFOyVzW14FAKXTYURA+uTMYli26wDpHykW
yY68blx16LJ2fWnSYpGjHc7+vJYvKSG2pMviHLiUTEh0wnJnVZImmS3s4n62BWvEMHWIgzg1Necw
qT527iqBx19IkelyRqAxa5fRSguuu3Tj0Z5xVxEjcnpO+yzAElGS9DgkGGUql6OKKSXCRIFUHQQo
C3s6sEIdmmzpgKNrWSHZdse8Kjdjr7z4cqw16G1clsrY0sQY8t3k0ZjBLnmiI3YqJ8PNtrKd1uI6
npklPbhlTPC3Xw25fKX3XxXb1oJRRtgERXBJlzt+Lq1O9BG+GNn4TDXkv61o0+6kYl6/bvqWtszt
WimRP5ZBmnd39tKO02eDnkd+8DNVZ1erqhqabEVVFiN5vfNZ5JhLyzZ3Th8vxLqvzdSeVqVz9YjJ
uZN/aq2hbZLQ7lDurGMlrMs11+PyKou44qMMfhvcTKMbn2N//S6FlZ4I/Fa6IcB1zRz5uih8U2eR
LPMmnQABNp3I++ZbnBR0CTmFJP54kGIJYObg2dBR+sg2xIMYi8B7oCjzaxpEI8eWmoA3Z+t0dOIf
+nSsnftpNVP9WORZQoJn4tM/nku6JaGJKHi6Kdq1Spgoxm0RPzsTXe8jTg2cWl2RmNUXfos0KQ4p
jSUzwc8QSSpii9Ejn7cxddm+JX4BrRBC4SCprPwgm0N60JPYxHZmgl1NbKBD5QJ9+/huk0yZIR4A
5Y39Fihl7JeD8kRQHLug9YB9Z9vdE2tXEVaux4IOOT+uv++nkRYu1bkNgsTnzsMO3XK1a7t1tA5N
oOqXxeKZjEipRE48QujryJjBEEHHEqQTiPiI4MvnpRlCb+7i4egPDtrTAnIy2DoGokmOX/4Ceh2T
TFpxVttqdF64EHKrwXbwe/MsxXEwy8+9xqGRxEksEjGxDSBQJgL00rI1zn/VgtFBFjQLzHaaLsSj
NraRnGyn1QhcfXNaDqnVQBkOmVXtEZcFX7LaSxoUP52XRDT+8gZJJ2eXC7ds0+GsLnGNo8UE0N0M
niCdFRe76grxcJDcTMPYyc/AWpY41PZowBcpo7oG3fca1iME2oD0cfLZmbhfwFHB5uKzz5QKECm3
y/VqcbqmEFG/BmApm2oFk0cvzsGD64ykEaVZuVbXWuTk6pW6y6zgAKRUsAI5eBw5+2ScXCsBnbSt
1sL9aKRZmuwKP2vJBPfWpnT22Vyh3wr/flP7Md/9aVdzGEd78AD4UbDVMPX7gDiwhAxAf/EcpTqn
Z4+aRMXOddfZrdqODTLtR43T+3phuVWT7eFZrS8Dr0lwQkc3DadWYZS3byuN3twcXIyV0rwNpoe/
/5Qftl4Shx2KWPxSTHZEkIUPlshVFSdphrlXlBJwfxNoFBTuGHOUXU3xm633o7Xgj2sx82S/YqOn
CP+wWVFNNiwMXgpYN1U7u6BpmfnzHDlWLR8XGWSfGhuHHqCF5DqGrWdqzNG6U2lz8fc3/aGeOn8Q
BvLnQwRsDHjxh5sOWg6pg1dlkeUsnntgq0leHdZDvcliwwtOfhc7/56xu8fTcHbllXh6Mqj+w7P3
58IjjxlcCschrxekKhoqVtdC12r793f2oe44P3MmKyC8B952nFE+VFKTxmWsmcwlIgaVrOMmyfdT
YPzOkfJfXIUocb45ag5qUvv8/f5URLU1dU9RZkuEY5px1/XnqYzovbe/v5dzlfnL+4PppcdRzfQl
DyfX+/Uqdo8lQ1sUeYQA00Ml0zohAwBzR/udHQJtMhJrJ/vjrf2/s/d/UvP+9P3/5exNS+lr1r3/
bMX04//xx/FbuP4/+LV92B5P8i/2+dg0/zCqPv8nhxPT2SPXxgLR+8k30bT+wd+kujeg0HwOVtSv
f7qM8Z9wNfVgpBB6Q8v7zr/jMvaDF/vvh4VH3bVtjuSgsbxmXOzD2lIvVm4s2PFFDRPTpxQpaoh5
IDOIFcIFZTBCoG0gGaJ0RfsYWJ5x3zlOfNFnrn/Jo9Wczfue4UIZrrfKH0PD7FF697j8bcZ0ncst
6m38O+j/7PqJkpUD/rhdK2N4cyzlPoxjAlFO0HrwoorKJxLEcd9FluRwG63fXmht4WSgle9ezYuL
g6A/Ldi4lumOL4Yo0Lme4xdm6uv9T7/hvzg5/orG/PG1+KwDZ69wfDQ+EmAd3UooaMuMelKRt5ln
10g2cQSRvU3UbVLVF/0KYs2EpvzjTPf/4kWa3juqgPf/wIe0/4/dWH37OmCx/v+Fvxkr3/8MaZ7e
+3pI659fKfNsI/2ngikAwpSuQVuLX4dz7z/fKMv7B4g0ZBh2edLnH/yqf+KZnBaxG2U5DAxKMTzg
z5vsn2+UwIoUBZNh/680TEieft0mfdZd20LHJOHXeL14J35dgHtv8VtD0406B65Fba5kOFYIbJKZ
gx213HVTdp9Mp9s6y1ScGEMM26Eej4bdfmmx/4rdCc9JtNjSQDSECfTO6gwUHFTnZFFpJl9ZAG4R
3GUDI9jgKW6/1nETJppQ+CQ/LrxQxeg+TQMWPY0zXE9G9nnxsjPR1O68wc7DwPvmt/bbVFrGppuL
HfYTt11WXExD/oW59xoB1fccbkf9iEdSAFGNQ5Ztd4/x7EaMsVEGxgE15TTf2BXzuMGmbnbqU1Vk
e1f0t67y5tBNzSkklueiOstPJgu0HG81+s+QzenYv0t7xbJNb1UO69Jn864V03fmRTOGIk1YJutr
roobV3FboimKo9MOkfTyL+iuxshFluql1XexEr1e1+Nz15W341JWYYAUI5bBm8xOjkwusvRRc+r9
kht4hSAngoiRKzjUnGBisPAxcalCQJ4kjfiMRT/3hDPGgJ56Nr1PvsKsBy8FwIq1Og8t12dAFmYm
2PYbXsXMjxO0rZlC9djV2WN/U2XznTNZNxQa4Upwe2/WV/QAc+KKq5e1M+H1iXkJFJDMYFRXso6r
0OzQ/GhRN0weLMbac4wc2Cvv0hzERxWAKJ3eJOsdhjlXdldei8A+9h1UlSea+27MPyULicciEWgH
BhXOjvDehI5v0X0dtef38DT8Zb+wu409LO2eSM8ymhA5VRsk/+KSd2UzmhzDVrc+9GVxXeQ6xAFn
vK06+174mbhHsUQzIsZcwJyDam+N6+PZGcZR9T0nNTCBtn3NCshMqW3zu4gbazMu7nyY0CGiRF7i
x8znlFkxWOYcm9kX1jIfxzxft8yo47MHVxYuXS/DXOo2Uomzd93+tuvi70zCr9yxeaoQiJ1ZkXmj
pbrJstbi5JXurImxUIBCfYe7jg4p9K+ybjksWVBGcvCOaQlzMSzjtSn7bidQskXDajq3gT9/dbJh
3VEiEb1c53yuNn1WNd+R5SfLhtMsUYapPKmxe+6K4MEQZAwV6bJLWyCmIrP0tcNIv6A1HCGyeZlH
E4+frp3ws2ke1YgXVmvV13NzBjecGEeCInsl9QHPdQ8Fnufm28w2DkF+BepCozRz5oshT0RYji3W
Dc5sWmhm60uRtyTFnykoJ63LCCMJpPIoUDapX7zNJu6yVdZREw9CRkM+MpnOHhDFTdGABSERdrzg
aRp5yVlhn+u3oFInzpaEYsbS2DW9CK2uPHqgbCREoPPKrNdqsvZWn6mwHYsqKjMbbxFfHoJMd0BU
505zsU2LG1TILYZgWZgOd1UsdkHwJTdbzaOQvyXzaRrtILKzDn/DgRDR3Jo26K2q0zgttLXH3Evu
baLbD7Yy25MrXOCroCm33Tr3O8vAdMxMiwsGxNOXwm3wODJj83kOuns5LidMrWKU1yPsRZXI62YI
JCkM8uwIm2SbsRrdaC7t/MIR+PAsWOVoZspbvwyqqPLqG3vVV2pNji2++Qenb9VxMqstD0JzOwfi
cmmmy74Ivq3e9BnHg8eilGEHwUNXV7xnZ146w9MBU634JnGb0FmtozMtl4AtCr5zGUMXIKpefJsL
1eLQ4+yEmwtmUn2NSt1a7NATVEoZ3hNlPR9qHMBSf7zOa8VagMvAYYRFgS2bL0fpH3slrKgJKvew
BsZpLMVz6yLfsdrJeM85oGLzxPrVWH7+qiqrPBpVPW1MrTFi7vTJKKpqj8QPlsur8G0A3T5bseyW
qbqXXvGiuk/Maw/VDHuU5Jg6FA4jCqbyGxLyls9xcbHWHev3mQ1+hEnurzhuH9GRb2mGHdNlRvqD
4z/CeEkLbpYOWszMkuwPpRfO5tq8GYrlc1GuumJcf4N0LgkhjfqNMabpFi4Jk0cvuZnLr5aqjEjW
Yx56arkuFsf9Oo3Nt4ycij3Qnx1izIDDk3lIa7GbIVvruF4hOOfNAKA5JytisexaZNkjOh93m07l
UQl1gU8blp9dE02i5/cB90SE/754PvmhSUHn04/PnYQWyzXqXWq8EORkyxgZeGFkUus/dC67wRhf
umr+ZuAxTpJmiMYYUM1PrxqwAuDIBxPTgW0N4kC7h4epxohj56YacxOsBPCEjtVuGeJdQMsCMPcs
ptPtiBgvyADZR7wJxvmTMxkvOsM4EzgwDOruqzIw3KpMFgCsaNxdLwp1FQTsQNM6v2RIpJsNtS/N
DspxbOvAS/TZ3mnpVrkDK122FSYTjGnF+qzX9cl3cc3EpYnKosHLwBbMnatBNgct6wlxmM6PWKDh
rZcn084BqucvesCinka/35KqG6Ykmb4a9I0v1mVWYM/OCERkLY8SBvRlCaryzlCkhC+TF3XyRia7
RTIFklisNpNxbwvniVSAnhwcTLJX76lq5HBRx62zS+naUSAVFbs5i6xQ3rCVBW2+fo6/BD22KMBi
cH7GXEZOy2EiqI/aMNCHtu9z79qn2PQJOWXmhEOI/Mo4HwTFkxelKYx7mOIna3HZy7xPsTfuhxlf
Ewdr9RBC5AobgopefVsdZ3OoQrs1p6jp2S0L1QwXhI7sFtyqNBrmuE5u8Iw8poFxMWq8fmjLE4ZO
gljVHgbWeMuYIjNLQ4UpCR6sG1qzG6eQj17WnuLY3VRWQfoGkeBzH+yWM/heTGBzvQ/soMzPGB7W
EB4zfDSkUgO/djPY1j4FLWVzBrAoYSeXNjRad5vnHntmfTJGsdUJ9LjLyxDEmHGM94llf1lqHJkX
zd7agX4aOyxSHvpCh7a54m+ViyjAysvNl3oTQGSOQbFlfHFtqpF9niAROoe524WlY71bCHHg9yrD
j2BIOH1NIBjJwZG3OCC9MV64XHs3atyxDCeSqZuEF8ErcQ1K9mU8HgBBjriHIh3pQ8qu3ei6RzEM
/t4MOn7ySiiiTBKPTKH1k6rca7ueaKAD2+1xUXuoGUvzSWYZ2uk4HrAiARZ1rQgvUjIjFvdmxOGy
kcZrAtFnGuxn/bJ+n6b5Co+mfCeJm6FRf8BC7MLOrBse6vMZtCZWBRi/DXZz7W6L0jlMfXyVjd1r
138SxnzfOG6k+jhq7Pu6Ll7wI3yqanPfDP5uCmgVi+JUJuICDva6lZin0H6NakYtkZ51AAWW7XTf
2jgwLd9r5T9LSOzz2qBczIkxyHKM+FIyYx7j+oRGYT9jE4KJzR6V5EYCzig5f5s4PGfufJyc6WVt
D4GR7Os2oZrvdlDYJ1tBKM1fpsU69TS2nU+Ju97R+LscCxk6DvaGxAp0aXdijs3Ly5gKqgvATneX
nOD1BpX61aiyry61rtKqDAH4qJma6pV278HFZaZRV8xDcFhgshwxOue+6MtuFsP9TroCFgYDSu/F
9aiogqu2rW9qu7ubhMTcOLly3bPHgX8rdbldu092j17XKPUUWsVNkS0DlsEWBCodvQ5d+izYTFqj
DpniphfB8qInY4e76NM5DNOhUJW9eUmH9DFz0oeGTBUMBrJku0B+FeYZgx5va9N4yRKcZiba5WwJ
42EZ7RtveQMZi3yCf1bd03jzxYZmw8VYBY+DS/ECFXpcOmOnLbvbj7a4m2zzoW2ePe2etBu88SRl
zG/VJysh6nNyUyx36INv53R+RZgVbCGEdlbhOFfV0tj7qikPq7au89y4nd11W/YLxgi9S87CCK9Q
eu9uhmqkG5fHTATnE0Ua+mxjyfmxnIIXTa2Us5UZlTgVWBGs+sH2GJwIHC1p9OIL7ZD0gBHBYvQ3
rTbDxBovFXsgeuizjp4tYNTyIj6P+F33ZZpugqK5XpLuyha402FcpTr72YmxBWDZY8/omHJYzcOI
KaT7NZfifbUvMyFvcYJ2Wwhzlr07bAPxIBuv6na07/Au+qYZpdWGfCwBAULpLFvl/Bd7Z7LcOJal
6Vcpqz3CAFyMi6oFSXAmRUnUuIFJcgkzcDEPD1Ev1S/WHzwiM929MiM7F2XWbdZmEQt3l0SKAO49
95z///4GOXcNVEA5m33kgena60bnjZH8crUCjl0HvvVZj+3PUNTgqfMDmo/hHGjmIuz9G1nawHY7
sWfT5rQ24ZCJQohf/D/460hrdxrK92iyvuVlkSzDutgphUA1kdroafv6lEplE+lossoQ6F31mjgK
ylsLsl08rE0V84FTgdxT2BrSrN+Bpj2bFSUpFD2AdhzT4Sb02hJppLP0895TVPD6CdLIhRni6o+b
BTPcisuk3qHBdDxbYzWPUF+u7AYcqNY7FX8sliJ1rr4MX2SWUGyBDQw0/SzL8pE5Z4ZeK+/3JOCS
xzOaj0YG7LhNOuRUIn5vpHFfKKLY5E3yFoIwXTDTKDdUpg8d4lAYq+VOyfDctEr1zFDvBfIj7pZa
CZZ1OED96uOPjEPrspoGde8Xhb2eWpQzkWO9B31xR0YJqpvWuVRxXPLTwKrhdbnR1fYErOOcIM5a
xDGzsKkqeaIwS3ukWVhAlt0ap3XwolgsAwoW861N8s8mNkxrVaCv36hgItcRUA7cO/NcyR36pWvF
+T6t1ZiPHKEx6SrXsAR9yfkYhmcZtDcJK3HABqaQBRWuuTjzZNT0ka7CC3Ba+GHCaA8pRI0lLoTb
NG5gn+p3uSPx4rse3i4JaYgg86L8FLZ2wYa19tMCJ6z93Q2Gvhgfkp+f7EjnMFHGYmU7pbIaurFZ
gyxwl2AL7HskcaHHRwrcc9gxo+cMGVCtDMVwaUhjg3Lb+ceIwKhsISTTX6PN87XMcPfHLnC2yJba
TiczC/Bhmb76zpDtLBDKHNE+YC4tHTVeM4hbRIn9jDb02CsclGp9b5nZl8Neixr0NfRVZ1uMBaqk
Mu5t2JDdaxb1j36c7xTD4ugeiD2QS2XJABi5ujjqHbc5ZJADpSk8DtYqhoERok80uGSuWyYrHKP7
a6tJFRp1ipCXiMpwx9aSgX2PAs1n80OH7IyFs7ZzLXrT0kEjV6lLNy5n603Q0IMZwhaNQSexRQHZ
szNPnbp0CQ4YzCxPH6sHBtDAP421EIuqJNM3SBWcWbb+2Prhe+smK23QDiBPzwZ3olOHbwG3Wm4r
18ip7ZUmE/QUcplW+ToEE7zoJ82bk8cqf/bMoOLfxlmBiMpPZrlp6+UGGb9tsLW0/hDAZ5mhpmup
odxoiwhCqZkfNE2c4xk3o4P87qNPw008BtN7NxLbLgsPRvmeWv7DUDuXru+WCEXWEGP3Ntznrk2X
dYvJOerqVx+zcZ1mKBEww6ThIR1fAvTcRT7ewk24GcbkGdLpUSbl1qRoswpzmbnRnjSPWwfAiIjG
BfkvaGqV/mgU8UUwmJV1ewm6p3KI72LJHAu+iWc68pmugrGzKYkpGIuaLVYxaBFYgmlr0GgwWkfI
niHlqV+eW5zX2ZSOJx/cXKq7tzyWq9CqrwaeJpazT4O6bxLtUx+WIAqQqmO8uUsG3T13Q2w9lm2l
em0xMRcugjlhayWU6iXFNab6JO/ohXZUYhV/HPvUorfcQ1zHDx3qguVU9sO+DiGkCnBmpkoCTpKX
56bD8aG10/2U2jhi24SZgfLU5NpNMPj2Ui90qkt8MEh9y+cggV+PCPhOceuKiih91OesuqmkBZFC
clVad5102GACTVChhF819MOdr/buKWfyTisnBsUDinhbRcnF0mko4lAehnYNZOLRCKYHjHXJokuy
8eBP9k4E4YnGEAFmWWixMTCw55QYRxsdGfoWWErSeiZseqTsHBAN+z7Ih/s4Sp+7kpL6ew/7f6Kx
//9YwhgGZSanf9rS/1//lX7W/7Z9ey+yt+jHxv5fv/f35j59/t8M/M4k3pjQyFRBm/73cRl9/d8Y
xWizTx6ZtgCj8JfmviFmjSpxPPNYlVnxHOTzR2+ffxKWyk/EvsgYDjDDvzItm33/fxuW/c5GQ9zH
3E1nRKx9tzP/ML8dXWJL9FytHiy/3OCvOjCt4qjIPki7ALAalEG5iYvx5ofpx98ZRrFG/Z0XRp0L
kwL5nUBc+PNEgVAWvWwa0TzIENcE/ZiG01zE0qakkH5VLfMogmAuT92pDEqKmU7A7av7ClYUpwEX
NASBY7VR743BWpNV8RpD8w8juc31jqQTEhDidhWocteXNMGKdy0zN3M33QpMMiOTayHf0WGtUayx
mk0ejr5rPHYnwOokapqTlwzFzsqRdU/DBpjfi92AD8TNeVUbFhNBy5Qzb/weGnKD75iTC/gxI3oT
gdlim3auQZZ6QSVfsEA/GAYPLs1+aLPfwtxfJGFwa1XDXWe1xKh2EqdA5Zwp/a60eu/mH1k31a7r
eSu10u+SyrnpXRTBOTjfNZoGxDzGCtmspyQ1p08Mr62yj5lHNOgdPAsDCBz/D7p+1S7v8y2c1G9h
2MbgaXpjY/fymVgvTzKtGKA3YklUwrWKSVqfOoyh4kE1issAHpE+GHaTxrDObdn1iPbY/cj4sIVL
Ewg2gZ3WeymtFZzNI0onvCLZ0ohGL7Xa1Z/fL+4v4hSXWw1Lv0q0Ilmb6Lrn2+mH+7SsEUPDtqse
VLr/6mAeQrNeu+Xogf+6HX1gNsLqb3QMvJ0VHELO/nRml0lqn0mcwLss72Vjr8sRBDR2wOcgRWXW
8HkVgDEVc6v7zSqeoGPQKDEjY2tn+u2E54eh0G6EPMewIz3nVnkp5vAdEsJDMlTU2DoyRnrGeLBC
a7hog+FQ5kCXZujcfHUm7uKCYNKqc9PloLV3iF65Zo7wogAbSBp2yzQ1N0lorYwwfaUIxX9oHsua
bbxTstee5OKsxSGh2YiVRvmCPXRPhOXZ1s1tK4Jb18oumW4f43S4CcTAoaO8dwN/labKoUyMhzAq
tqTAPQAJX2NPXo5+Brh39IbQOCc68yYDq17wgf53ZWXZJcCRVeGDSilzSo07RGvQ5mQ78AB7btBj
OPn/TGI9B1T/ugAhuwGPwoQRTqL5y4XtEsZceW/VD5XqXqXl0khLPWz663GeUqjMqMjVuZmRDrKJ
T00vF7Iq7sDPF2zADEhuYuY/VRkfI3gWc3AJ2coLXeonwMGLPpfwBZWrAVU5Su2jnMpdK6yVmk6U
JNpwqErcaoO5MezulA35boRz3ti9V0uwaayEtU9wiTA2Oc9bbI+HKJk56MXGJ3zWx+oCWvDdD9Nj
30FPVzEflXn/WDnxSraCd4QJJso8q25XSUMA6VhsRMBiRcN4VPV1R5O0bDLck/NHLy9dl2OMaomi
6ZYDVh0A1J7NKlTQwmtkfUKqeJOJdj6FceweDno1eUpYr2OtP2WuzkkdIFajZcuy0jmcx6uiQClW
PhpWd+P3M/DiG6my6O/hzA32QnU+KkxqQlf2XIR9W8ttbRaXOKTb3hTWDgXWJsbF+edP8ndF0C87
jo4AUNPYbvCa6/OT/sOTzJgos6ja6wc+61ML/08LzE0wmsvayLdlOd64vbl1fM5Htn+Rtuspsdxg
Q1opAx8jN4fMixcjzjzXQJAcpsVWTtZ6YnpKE2jrW8YSdecZCuBqKNon2GU7ZOYPpR99zE+JznMb
sOxX2Hb80d1ZhXOuXHfx57/kz+Py77uqDoeEMYFq6BCGZtXUD7+jkeqlbSVT8xDGNv44XpN22Gok
bnkxQNz68xf7jhT59ROFjsBs3p49AeLXR0iphCJJZHowigbUXrEmCWMl4PXZwaEpzQff7g9jZx5h
2C2BAjCnyJindMwNbD/3/vzNWL8+zyB45l/YATWEyQa+zM+/uqCPaou+6x96C8dZzAkfHgbmQWhj
uXXsQILODuksNTaVTY9Sym1P2qc0zXXG8wSphbwb6xw34twAcGO93oetfSzC8nnI80ucB4c56lnv
8l3htie9Ky6m7l4is3pC43noSnOZR/pDpnR3VsOvCU/9KWvjs1CGxyoVx6q0SEsKvmUZjYjAXDlj
e1JTAiWS6LNm19at4aaOeRFKoMzJ70ll69AgjMRU2UQCO/74SLYzI0FfvgSZuCX5p1ooKeu8rlxr
lQ6bCA+Shsw/ucjzHfPjNYZmpOPGB6eEHgTZx3zH/XBHSc03ojDkY7UUsa3YxUXq/37p/geq+X/I
WZtf66OQYxUFBKT+53fdTvBZrHB3/fQHZjBErty2n1Qzn4AVm78YsOav/D/9xz/8YiAMPv/j35mD
5s380wL0Qj9W41jEeA65C/+xOGeu5P/tPkQu/wtB7a/f+7dK3uXzhwlMAPD30MC/VvLWb8hzTINn
HqYYt/2PlTzuMMp1bb5uum5x5f5WyaOcVHGPGZYxk9Tsf6WShyHz3+4Rw5jld4C8uF1Q8P58j+BN
xBWZR9ODUmpPxqjv2ctv40r7SLM0wxQgDnik18jwDnri216dFp/GON7j53lshXnSMgXTaK0fO+UE
WOPOn7p1wCrS5/0Gy9ZjUtAOKeUQry0/3ppdPHhdgcm1LoJd6473Y5Xc0kB6LB2LKcL46hTmAR/3
dYxigjosZVy4k1hRuc9g0eKzIwCO9hzSHrNxr9g37zOlZDygbDsW6EWBv2zehr5oRN60jSDijtAF
zb4W9FpUx73BgAxMlCzblvGyo4CnyPCpxe/E/+S0JUGNhrrPPDopPitdIQy8pe+ElaVlwo6hzozs
kgaBvu+Z3YKuHV+LPOJ7BvLCAD0uKmDLBExF74E23CNeLBeVRnGAWm5FrEO8CETx6PSImGTr3Bj8
LQhayje9uVNqZRszB+sz+7HW2OtD9Kps1PoameHWlfyousJE3Bv9fZAg21cYt7uj/6XT02Sqw+7c
pT4kUz5bWnuZB/+npKWurkFW857BQiySpC6pHZRu08XZrW5TxZfMVIeRtiyQlYXm2FvmGPzYgkQc
hxMV4M5sQW19ZnvP6DUOxKrEZbnMnPIzTnnrrkK4SRdCN7aNUGN2rIeLtOJKTHX5SAP/qRc+cSfK
jZWqhzTGT5xP5Z3Sqx9mAUjKGYxygQDUXOQ1UrDWwqXSnhXzavTjJ76IC+KAl1wDv4v35TOgtbhw
nXWMJ37hO9nnlFXBSnXmvhO6LlKUwI/qqUQGUMeo+OPxyY3Fkdb3q9kGF9qcZ8QN7sIUylcb1mTD
T/eBQVOQiA9JbJuCEWd0t4bCYUuWKawMX/FIN7grNWULBu6pQ/uZaObOtIvHVG1ufYYBo57faYUT
LfsiewQbdI/NG5eDMt1HKZsZOcr4X6ii0zlkmoKDfmvI4aLTzWcETeBhfH+rJrxOaBxdPWRMV+cS
sVz1mWhc4Uo/ANW67Vzfc0ZjaYtw63Pl25J0GSfZYvr3nDg7oX/hEvjO7YD5BJQP1FsQs4rTmYu4
ajadXW6sUjvicumWbevfiBj0Ms/YCy39DW8PNdH4pWv1psNnocbpVpX6MqrjF1+qr3gyPafXj22f
3mrjAMipTwlHaN1rCQjVldpH45o72WTf31pvOtdcVb6S0KCZZe8kyins29rRcMP3UTWvmtCoLDIQ
TL2xT9VkC77wrk6Ge7VUthD1tqPDXaEY4XuoyDtVH16L3vnqcuWmL8UeXf4hHqfXmGIzMcfXPs8+
B6kfepNq4YcF/e/1G/7u2miCLTd0dgP7VzCcANEF9I7pa05wDkHc8jnGS4k3CwKDDD76IT9Sma4n
Pz+izniOsw7dvLX+J+/i7xRHaDld+kBo8jVtlmH/uItnbtmXZVWpvAtQ7iIAEiITQsI60rb19Oim
xX0ss9eM5HY5+vuiErd6EH01efb/9/pv//Hv8+f5j7f5+7e0e/tWVD9WB/N3/CFrd+zf5qaTCgWV
1h/WXzbqP2TtrgrulPLaxLArEOH+0KjTjN/AlqKm5ptMgPZz8f3H9q6J37TZaOcCStXmfflf2d1/
KfKxDmHo0CG1uqZOCfLfinw9z6PRjDqTwC33DJJGLEqLbM4m2WcRwxdyVeldJ1s7IjQtstG6SqCH
66S6YiF6oqsdrSxnqv/ZYe77ae1vden8tnQKfawmOKVNTDS/nHRsYxpGMVmIczr/ivnLuqdXXrzp
lTVtGzPBtEugZOO1COF8tj0/FgyFHe1YaVl1aYKCAN3IwaDZzL62xUz8lrNFdHwpNKJQibciABPi
Fu0NxyYvV63NeocTHoJxxBhRoy55hYaY36GXIRQwCAvt1iT0lzGKlhxkkYVbG9kZkil9sPCEzeni
DANXWWHb71UDGE7HOAeDm4i82POrtCJOoUGAGwWqeAojTHwL00zG5xyHI9Ci0FJPoV9Tx5RTplBc
jc1tRmfxm4wgnuHjxC+HW7T01XVLCBvzhI4256I16iD2NLK8tgKGSwa5ymRaRNaS7W7jQRsazP66
JVG5xeVLVdgT5Y5G5gHm5deoMVwHSE+a9Eum8oxiEhxSTwhPjLeE6Oe9nwJxSZ28f9VbANZMUEXB
z6NjgRtgMSLF+abkKf1JU4ADI4fAQFPABci8JgwaRi6i4lcfxEkbaGF44NnIT5DdJu8b4qdcazVZ
zhcZws010NEgLpraFei1SH9D8gVWbwl+gX0rBfGPWOBi6Gn8jfSEIWbDsuJpobpFh5WRLK4MP26q
PgRtaPkrW7bFWzHUgBL0zg23TT7IZ3VsnoeklIvYyJVtmjHTbQiR4TX7auXH+ktmNGAWYbPBVzKV
M+57Dmhd15GCJxx6aZi5mTlqD4lWnfHjq6cKIzCSDNd47arwNQl7eiSmwuwdo2p9gM4OZKwjDsIu
ex1/kQ3/BHmP3dc5FVzeoJdTTqPVnoM6ndB/0B+nZhpqPhSb/Y6kpXEB4Wu89UvVOiW5QgSmE9VX
5M7JBzDLaGGOfRZtTNlMZLCGjvM0TZpYhVpMkSXH6xTStNLTUG7phvsYF3MHwrvQCeuqm3qgh9wI
Eq3gdq+rNL7HcoxzEy8zp0+KNqdJvUzkX1bfIphmzuoFtaJ8mlBdFgO00SpHJ6K2zXOvj7cQ98wl
hCuS7TQG+RBjFkWszHjw9tUaMjmLuNCTauK9tCpauSFuSVg3yhpAmIf1ikmub1Jqx2k77gLBQFsL
Zb3OmXyBSLC3Q+Pe1n7C18dafsUu+lkDVqR01TMGdNUFaRyBJ1IraeRzn+JDR1hVEfl9h0VcI6ZL
sZHMqYTnedLQhi0e3Oi1wP/wXBk68Xt6388oCUm0paUnyND0W7ig5EA7MbkPjRZ5OrDCm8YYMliN
1uM41emyKQbxTm/ZMhedVovnilYIN5BftdFihJ6xLAExkZw8Wi4jVu1StSZPU6JgMVMIUBxNmJnE
RyFFFkj5tJJDQGWR9THBENoHFXAkvJwkN8vWWEJfdO9sn1BrAGqaV42Gu4yUymUyEICv9LWCyKfE
Ip82zGsiwAeb2aQj6U7mDKI9aEdEVRI16V8NFyPOaipZzs9qT8PKGM1powhAhHSC7TsD+f4KSp3f
XAYzLPdQcuqnMRD+/QDs0LgUbke2oYYpLlSi98SYumWvjsmMGRwuVNcWygzHpPvXG8MliUgxWgXa
qG0Zyhf3Aaq7a9PZ09ZIGndDtAARNIad7B1V1isIQ8HaspkmZ+Og3PVdkyTorbJpDWsYpOkIEHGZ
jzlyRYyUN10/gGccUjmSR8epg3/ON2aPdGkhLc6Ck0mPh3ppuIwxmD3WjKL7NNv5CRtq+RblBnuG
O+T+V+uiTLr4gVM+VdkAciq2pHUPZbLWQD03Trf8oTz4O0Wj/nPT5fc9l/O8BTIajrfxfYb1Q9NF
xIZK+kbEPF1BrDso/pOZ9o8TheGCvESx67TpqgFkIjflQ3DZAVkW9SoIlWsSWWdNQBn1i3gesc85
gLBCDDPLZlXrla46atG6/QI4gM+/RoDJZfrzt/+9J/Tz3kyXlaMpesLZZPurA9Sq7FoGvsHbb8cc
4mi470e6yH3x5gycYFPpXy23uKRlTfiHHm0g/Bk7eKELMZRea8Er7EB1WZpz+vM39rOb8/ePVUM2
oDN6wOT7qxvaUOi7NEw/1wzIkcDI/BHQsVg0ptYSimN5oum231/xX2ptXYuM/361kv3YsPrPf9jX
+umrNp/F+S37rH/9Uf8XNr8YHP9waebm2k+QpdNb+tb/NLv+/g2/F8TC/A2noGmxMNoGXs95cvN7
PSx0zGWEpzOyUeeDzMzF+YspzWU4zVwaQssMJGFsx8X/ox5WNHtODZirZL7JRMGk/SsVMbSmeVTw
ww1uwZCG76AyOudBdL6/j5+OU36M30afiN8eyPdd+ginpmNNib/2E794DHMV/Qm/Q+9Bz67WQ+qY
O7Le60vk4qfIHT071HqVXq0mctZDolT4J1SCSgKpHaH5ofK2AnARU415FEdLsw+GtNhJ2Ywry0VZ
T249cqWDaWVIipF4kjlFTrN/10y5l80yoKLonJXVw2xWB/loNCoTagdjil5yXObVZastmx7LWTWY
K/a1uVuOBC5IG3DZiUTLO3YHlfyHhaVBs9Xdp7Yggxe/KWGd2m7UCI0iPnvRSgPJtGLJvezR4IZx
VHiQmilsamc1JpV/Lcu3cRQs0xGTQx0FYWBYvH6p3QdZsnZFcW7wpJMNm10HC5qwzGEVTFvpowIH
aeviQEK3nCwJHHI9EhNruFThDVIglE31BDDSWLaRdSIh74FOS422zMhS9wZ47VNIRlEpBpSNkVck
xgqHCTU7etmsIWIrFvqnWtfhC4nu+UptTKxOpqZwKtemJTWH2EUBUnkYihA/USn2AV2FLBELGMvJ
XU6YgFFEH5UqskMC1s9TWkCa1OISRar6IRoDLof5LZTWPlSVW5ldTSSYZrbukvbkEsqTpX3/VqFc
3piooO4cysYyYazd4M/aMyGaRY8JyEGB6YIG3a5vtGfuqHyJb/cAI/Au1/OjJGNqITodSXhrAWwZ
Pyubs4Wo8zlNuNtC2kaxCD6kSYig95M91dqErDH7Bgjlg8bVzWRxL1VoXTMV41gcKVjIxv4L12hG
JGG+y0wfjTTcr1qdxLow2ngLOxpqhRl7VTzg7uo42c4ZTjGERnqIbdClyBWnI6x75pd9H61p4N1V
FgRhwsrTWODQ8qOE9lB9romNoZwqP3yynvLCoMQYdyJh6muzI/sugPdK0xA8NDJDDR9f2iT5rJm8
a9VE25Kdzw4ahp0a6rRKrF0dZTTYbUz6qOvzOnpwjOYhietzINV7Q+ErMgfzVjNqKx3g3soZBBGX
4a6Yyn1o5e91G02ejYjzrTOqd6PrnjH3JQlRz9oNErgVRHjQYZRKTNE1hRBTjeD42G++zeGcOvY3
wUE0qob8UpIbvxCEZc9VsLYlAfQjCYXOdls5K2hs+CYLFAyxku6hbLzpvSA+a+LeQXI27tyJfLfo
wmDJxNpkQx3NI5DQ2tZHOs4R85s1mnvdDzay3bfdetLgqA1Uly3mXR5+hIxRtWCyvsurDeDzZTah
qa/89ThUr5rgnukd3DdgNRd92q0GoeI3fRL1PWD2OVSUQ1C20CPeO4/8MinfmPvUhBDZ8olB2rcQ
Vyl8yM5W+SJUrrJcGhxbF25b2PK1b3rN5fHMC0VDbzhxMLWSKg6AtBZmG6J6F+F456ijAh+qmma+
NClD5ocZdwYWHoNVJ0acokSOsZsjKsJXNc6tnnJ+tJP8Fmi0kd/YGvrYl0JGGSamyCBI2q1KKEp4
s2CCbv1Rh/dN995PDij8Zs5krwf6SmVsin0APD1vqgnEeyUz50Z14Y+A0VO6W8TuBj4+05C7IS7w
64op68xlEw+c1pwGf+0GJKN4wkyKaaUfVVlt6lJYH4EaqBHEnXgSXh0jdT+Y8YSbFwg4bEt0t7GB
OyKn5kEIBHAON/yocBBuwQavJ/Ybc1XrLfUQiCSOKECp0fkYIi0uJDbYns+McBOmRvCS1dHCH8ks
bjmLwQYgehghe37yq3qX8pQTjZY8Y6VM3+pJg/Wa3hhOrJyKOhfXwidfSRJCih/SGu+Fhg2I6VDz
UlQgAQfffxQupCnIrd9cw+BgKIfsRms6Hp0mAaNK39Id0DmReJ6FLkmAa1xry2ZIDo3Znwx0x24U
LDOcfFbLItrV2w74fZB0fPDFpReEH5Bll6BNrxRtBptyPCPiahtMew1G8NIHhWUr2alzGcniGLpG
UYRwuPNfwIR6ri9tBA/8BZbnyUgRT2cqwspwCyB02yM7LXXTWQ1x1HCqTtZtDG9TEP+aKn3j9bL1
90qYYiztN6LtTGQvAURVcCV0rq1mzel42EH2ebTCYll1wJ8MQsknuephSi8gNc/bZ3hnRf6JQGwg
0em9T/m7kNDXrgHhzcdhHMRSV3HDBANnXiXbGWl6yKoEvLEx+EvLnHPqen/D1dy0RYukZKw/kVij
X+ZQLiot2obdKFeam6RbEYyIaG3bq1ITI7UcPTnw7E09MhU/zC59Nq61LvuqWuVoBM3GtzgsVerZ
CV8E2MM1nqxDVstLk2P4ERipBOzHKN60wU2eWqBRHfcRq8OR2OM7WBVz/jE8b1QxbDqIFBqZbFI5
bW21+qI5crFFlt4QUoFDx5g2tUaQljYox85syZVvgE0lLqLSFiX41TWGN7+/8ZPZaUE8LywtAuUj
EmemY2Vl4I8YXlAusZU63bfCbB6NOMbtZLP4N4MWekqmIywfxOxLJ4dkLB8ae9hPYTedfYWTAY6C
o0W6tRnpJPwE4YJcpQ5tCaIkCGabzojpbrzlnEQzQMQ4/Ha232sYPdoFRr9ZQPOSEVo2CmepFKRl
+mXr7uCqHZwCB4bNJyDt6K5Gr1KROWyzLgMl2tYOp+gIqdABC8mXLXBcG8o7rPWtU3AjSc3rifGU
BWBrl5lYBfd3145tskmi8VHq5XosAoSB2jaws5fAr06yCLelzwOCrm9U8s8ZMQzk0UNCnFLGEEBZ
JE/CbLYWxsLGz2+SFN9lpQbO2jERDQlz2Iiy2I416dKh+94k9sqILrV/RI7ISsIEZExY6lmM3Ws9
yCN2Buqbh87wPV+1Nk3/VGIhUUcrfWylyi54406qu4F9tQOjvtV1ZTFgrRFkVJi29aSWb12mfLhJ
yNZ/LHxss1FWMNSlOYI0zRwQGvrupo2UB3qTJE3GNuKgxMkeZe8+ab2a3vNMOpy12OWKoDsVpgqb
3vqyYkFHmZKmdHtWXyy7bJXDTAa8i8K6HJlxhsCK5ROh0rN8nYHV2HOYLwxOkg2k7oqlEJQ+FR/N
XuWcxYjo3Vcr8PTkUEe3WWR6Md0X2AiYhKC/BZdeFk+mE53bWE2wt6NODHM6aKGuLiO/PXQNW4Za
vA2GPMjGORNHoOzKSGJejCtobI41LQPVNFGKsIJ5KQFiWVxPz0CUc3baV5m6xSog7cqb7dKtvQlq
NvJOPRuNAu9bF87W10v/Ie6ZzEZbmQ/PU2bdplo9rJTCeHHLdyaFq1YPt4yIG2/07VtbRv1Kxegu
AoRYKlDiRZMAw44t34ad1S8jc1zOAqV0hJONmIW2yCZwp3oVITGnJsqqhyLPUxRYljF9IJvHDcZD
1x0Fx3JakMO0dhq9X2m6kpzqvE9XpTSuVcUWo0nzUtB2eZn0evqKIn5m2y9UTYSnmHvIq9qL2/QP
E3wE3Bx7G71bavo4O/RqWWnJcmQOEI8g3lJ73UlrXeGgNkt8qQZDcCWzldtppGvhZmHHoXy6ZjoV
lgKuuelrL6dntizCFBin9qT41qGy/a0A71E1Ff1nBQz3TMwawmMcEXnoxmcld57abPhgiHtGi+C2
5rsfRfPm8ozTaxVmjue3rRdjZvN6v7KupkbXl3ECowAj3SlBtbUa0PTxdNLjgH5p1/N7+Mwz29zr
TPUeffENvsr14OerCREGsSQ6SG61rLbSwUZXc75bEhSPj9u+SEfZhAZd+rEBFFJYW04P4bJG4lBa
wZYmzFLCGl12kg+vNueJb5eMWxz1D0JtOcxlhFIwcLm6bLJhlmwq3d+Jvn2gENy3BborH947c/hx
H5HqqGpPpcMIXw1NUppqYiYjZd+zfvl59u5CEPHaFLL7SDiueTs3ggm3WVYGuO1E6BhGULNhQe8W
fee3ewCDT4lQGJa050lq8dKstK++ij6DgUlDED+2pIG0IYYnnC/PRj2cALHwbLvbkcti+dsmHak4
Xkk4IHXzCG5rAfLeYn9Vofjr2MQ43Hlpmj+VSDoe47FtgFE4WwOdIW27do1K/WaK2JGRTdC4izkT
BqJ/Ahj4mqeGtqIdeAbY8FZOkVfl2UNYEiwA+x/8gvatJVU+xaO/r7ubUh+Xvl0RRlyqS1UpV700
Lo4dVvelka9joj8XE3GVPBDyNi2ddT+hlxBR/xVMFb8i0agsEag3G511VUUU4Llt5zGHeFN93Eck
BX/zQ6taFGYI42DItgrA0nVFkI/wm7U1owSEw+FD2F120IaaKtF4M2wiSgKa6fvAHO+dSbwHVXHl
eK8ZmbK0SXnx3XXTtmuwHojOE3ttkL7AMH0NUemujwk70OGS9SQMteIbAoit0w/3li+fJYV7CiOl
rTkj5emydA5uaqyrJn3AKJvX2S0Tv/LOB36PUHlbkdw6h1FIvEaE+kQ9KUq+farKEqPIZMWvSeIA
2dH8oQDlUeKQ7VpOCpfWdsMP8H1AFXWCTz8D0U6n2IhxuYMZ1XbcUUrhAdPgAv9v9s5kOXIj69Lv
0nuUOWZg2TEhEAPneQMjmUnMM+AYnr4/ZKlLmSyl2FW7NvtNMtNgosBAAO7X7z3nOxQkq6jE4hfJ
ACsVjL27lmSvK6HO4kQ0D7Mo7OvrTMRI5wqooqbhCD+zLYLFJw7PwTyfa4DThJbY1hrJKPHEAnCJ
THmAYy1UNxbTE2+e+5a9QuwGV7wFRoRrVIhQ9SHHu+varMc9s5bMa2TwomhRcY+4W+FAF2pv2ZjV
jy0zfC9qcrlzQ2YyJGBjBjWc1jfSvrziCKvi2lGGPR50cx8AgeXeE6+1iyJHv9ejwhzWSiTguMAp
1W7MOUhMrl9yzFFoNN0xgIsOVUE2Af5pKPsubvlNn0lybQO0CGwaVlqe2FrS2rOTOWO+QZujTbv+
HFWRellYwXBgVBPnOzGk0zcLiPK6merRZwUq/bCNJp+EDuUwd/BhG4CWZduENAxibTehjNmKyB4f
U3fOfTPVxqe2ssdwNUu0jT2/5o01jsNHQD2FQd20vUKXaEtwGl6ORCh9S02XQ6/Ip+1UFsgY2iJ0
3LWdcAoq+WTlCftetFXLavZo1o/MPEPHU3geXsO+tTxEN+kbC/lBplm0rWcp9o5wGKqyU43fjcXA
1UmJx0hLLf1usEidHfvCOOn6KKpVGSBjAgkb70VtaNBUME8kTc6SKfV0DVWI82+d3znsh2BW4iTY
9dz8c160BcZrpVr3ao+HT9oSu97SX0RnpVv6LU2YAKvVbF5YWme/jVqe3Ik85X5BpEo8V1TKrtJE
cCeHqDyWSaWfSCNPN7kqjilpYDVAAUFkEWgakEGi7K5tA8lLaEb9c2RrRAc1XTdfAy7gQOIMefYW
xgXFBvk9ykajut3bdWelqwR6SM0IqQSyEZvfCpEBaKPdP0BLCLrUJ9sHw3napgeT4O1TQnn01KXD
5Ceo6I7QOkLGP4FrKYAUtOCgc9XV7HQQIbKyIXZULWv9kfMTkjSFTQbMpE9e0pbZn2+61rVq8gwU
jXszMh7FoevVTXAY0ib0IhV7r4UGrqPgaJ3cJ0+4yxnw9nQASpsA4zVgl+lYxZiXCX9j918hRyU9
hgg9z4kHueEgL+8shUlng9iUrD/O9cXG6myTs0cBzKNTBBM2UXloDG3ivCw7uCmHIvIEd2UyCeGq
eAe8NACZsyHrhsNOOCgBk6ko2TVOpRJ6EmUt3Nfh1enKRyld9UoRo0EdsKB0h3NFqN9KS0F+pK6b
XKvzbJ9xB96URr5DcXs9ja30Op2J4L6saxl6zdDb59Hu6nzTEK6Ooa16SQt1eVOHqPPzmACPta5N
DISg6cfHGoUHxJeUJTWDGONVo/FmBh20YpXm6zk0yUJcTcwHT1TI6hYILt3WXNeA6sSyqw9qVYLU
KrvAsxqC3dZ6RcAHEHR6njOB9HyjoxgX/Nk1IWlkFaF1yClGiJyIqnyCQNVnM6tf0DtEY411AOBI
GHgNi+YeXBmQfZv/7yEIyV+KFTs7zQw994kW+kRukIVGrsV50Cpnq6tSu9ONeSk9Zkf6g6FCwGTO
NB06GhVsrymmgDEAjNBjNTtpVaA1LCEqQaJQbDnzqbNKU6XrfJoyEH44Bha92MqwF4ivZf+m1n28
gUYCtBmlxaqry61ryR3DLq+vh1PZa8ONRnInWdi6GN/trCQLOqMO4cBM1jjnaydaJ2ziPser+rsZ
t9FuRmyIaxMEN0QpMzqPeTQeZ6ulXaJpkYQ71pfhwZrQbTtmRfGTh8115uraS8gZzF3VPRYazpCk
RwbosHVUWqT+NPJSs8MHo6/v07KlsdiF16qElQC+2kKLgU0dbKJHu8Pg9iZAIYBGYV+67TRvboLh
2Q2U8pTpdNoyOzvgwFiONvGLrirRfsiaZytPrpBh3MlA/WAZWQ/cSspSzuHKhWzsisKipFsDtLUW
7RMtMP6TKXjqiAjYWplDSA1O821REipSWmvFgO9AyWYCXeQpDfJTbT9r8K3pJKkeSC1j5Wb61TDa
DA+HkmQzmGIpxvF4MB9azLmbkPiba/pMV3Ex7mJ6q4m402cVJbyZvo2sf2rW0O9VTKM+wfCurxWF
ZnqLsGE7T3yRgPqqneRNchRgYDb9OshGOxSx2kswlQy06YOth1na93FjbZ1WWae9uMOxbaxGx7kc
WyoH083fM0O7EEaJczoA+tOD7jbMBIeyKcp3k2elYlXe6H12KVLZbiPIkk6OQtYebjPL6LwZA8+N
7IWz1YwRjrH2WMz6e9tZr11y32KmFUG5jWdJap/9WGZMIPrFIJF2OQC7FMWNar7OhFwBE7PvB+Ge
CSwaSBIN2Wvlmi7ivKqFSjMlQfDUDZuS3pgZlleSLp/E0DJWFf4Rg6CKjKP2tM0JWePc/DBOyCjt
3MAEUicMxWG8xwlYvsQwbuwa0WhTNHcEJ10Gbg+4KqHhNeteLDgvkHcmtvGUfY9a2dCLtG+kqJN9
Sp12ot+wL50wPqcqRR55uDsdBeoVqN5kBRvmu47KYj+XZUH4sXMzUvWvLLjQPCLmLdY3QIc0t+Fp
A/EWpJ3Gw56ZjvHUl5JTQfWQWVCCaNNvOhSzQ5wMHrIRYiWHKBGXqKyVe0hvhT+4gZV7uqU80zk4
9kh40AMPDw4BhbM9jnsh2+t6Kr9VfR+vZ1D1IGPyDxRKtLfEx1ioj069uId0gI0GgUsrICSxh9Ih
3dFRuV9CDlcQVK4xV6YH2s/zWYmDepcPaByMLEdiZeFXq1v9VE7ji5Vlvhuq3Dm6YashL+/oxiur
NgfpYMWd14wGlp2pZXjEMMM3p3xdQjBb8BBmeS57ixyVFA1S63hCD8RGqDV3LljDX0RvreLdCMX4
RKAUMD7pArebtbMCpmEF1WK4HnsVB6PgFBthrJ/m0gBkFU2rcXEelfrssOfOJyTC1wF8e7BD2p2t
1c5KTRLtpTejYS8GAcGnCFHyuACGLq1FMSOx6IIawMQ/dt+cpjXh56TtLW7V9JmNfDyCfHqblSB+
xpXiXARtsCeTCNqGYnE8ASkn5iRchxUscvsQ1ClA1gBtrUqS20pPdd4Jp51OlouWRtdBA2XlKejB
ns3Vlhya17GmYUfbQ6ElxWDM1acz0/PVMA7fNdblOkufIuYwJeMhAEbpfqaLw4oWrDONVFesoOZZ
s3hPKwgJrZF+05JoV0x8asq8lT0EO6Lf7uums/xMBQdHMulKTfUtqAe+JJQ3Cue4QL+PAezBxO3w
xbjdR9LWT3PqRifgkBvwRyQUN2wqVBgrHRCZp8UI+o3kQB64jy6IrjZLdMQJN1Zn+WLWSrOVAdyX
oHDu5wGWpx2DCkwOamKjOEo9N6WuSltaKu0+GvIV6sL6FJO3fDEINVinhCIiY2Cpdpc8J0YaEyqb
kLSHGMbEmPAh6V2V1anuAa2TBEzV2pt7Fcg6soy9UWXkyQYkEa7Qx62tKr3DLfmo6OMHUyw+7nxp
aUXJ0r5UCNGTS4Op77Nxo0NEwqorbuMkvh8bRV9XReQbUEIxLx1hfZ/NxoItApCFqd8xNoYDG2NL
D1hN0GgtB0tTrzaJwVHEZrpBxB0dR+EeM3VRX83mYzt3PDnDABhvNNUD45A7xYVMRVjKulbqZ1Kx
jI20A+Oc8kl2pVUpa5AsaPJN6jb9oUye2+Gjbhl2KDz6kTpjyJhj83sXWi9NRzofTqwyJzICaQ4N
X7jK9wT15gez4oWFwK7L+Q7G5WspmmcxMlbIg2pLHALpCRe1zPhaa2tazVlk7JLQcTYuJ0xXVVaa
Tj50QHlG2RCq25LLQj26lnWCoZb7kIBIDUKYDmawroU4dqGR76uO1WF2aDWkpeAAoZD7U4itqe4G
subaZN67+ZJaVJViHQl8uxz7L/IR3nNmgv0kOOMw6lg2o9xw7u2U/jIMjmgDfq29hM3/3jPtkK3i
LSNOiSB/jW8m2tSRWhDUNr+YSXmdJATejts8IWFpJoZ012flXc1dIEdDZQFXrTsV2RkkHra8WcCQ
VDvGaQ8lz50pxYcl3hPZDG8d88OdaadcHPoQysC2DNwL23auGxMWj61fJhV9IBgzD6kW6CsDTm1i
yVuFWmM/Q4LDA/La8Hwh1nGHB4Duq6R2aFJ31rXQwv3c4eYUpUdPlaFGZDAhZ2snHpKO4A1hJGsE
Gin0m+Qe+Fq5igf9w5p3EPQIbzGgDgFtD580IlaGzGGyqIXXc86wcRzVQx3ONwEliCEi5s6MSML8
I7SyNR3tmBypGUtQT9nKVnOJqfrFRpOH/HJT9yDkXDwvRRIcwyE/6jX8GXvGEI50cp8Uuk+0JfQd
LPPvbCiQE12j2hVK65Ux3fW2LJuNq9X0ZxjjiSAvLnm1UmAo8w1nITiUDOWAJOLcboxyU2ZQQzV7
uKMDTLurr/ZBxDCYeGBn3ueRci4qzvaJnX0L2+FsZc2j4Qa8erqL0+WKidBa8iSD6xxRJOrYfepT
QVGYP2YDfCaIRvSK6KlZfQwYKtvpSF43BOUGYHSr90HPblpSUh1hCd+wOpqP8dGtEAyo4VNqM8Gv
1AqBF3KECXBcxxYCDDNeRmUTTX8TJKsm43MeqW99apVnjQDSldoaRxH2PSBetAwy2rrFML1YIm8e
47mT3qDQ/LNpCm2oGffdpDyPRrotopoWnTls0IEM6wbNbYtaz8i/4dO5IHpi7U7IqOV4FxnhxgEG
V6rlttG6D3qdzDNFwIsVTPeDk8QvvSyuJg6rQ0ODupLbVCoch5z66HSEli8I3fk5FDOiyxztgLpS
MxsddOYRh+f1QbxdlDEaz2KgN96o0rwrbdCmnFexkg9+1rEm6VO7yWUMaMVZ5VLyD0530VZszWQh
Ile4ZDzgV4m6G0v9XSEpe4UI9lxIcWpY491aoZ12LbWWOhNJRwF6SS+AJOoPOQCdkMGfa9xCRT10
kzhE0VIKGEQBsWdzAhQbp2BHdJQnpc6ZK6uQUe0B9c/kqTqgO7U9JWWwY5fdOLJHbK6B45J74eQU
kTx7seN1U/QOnxd3WkV3DYw6tw9gB3mQ9l1LLz8tg8zr0d0ZFVu6m95obf0YATns0nAbJc5Kotjc
sEFGH3rIKouVbD1aqc8Zf9Xk1naekTSFXeijMz23KoJkRxtWdRo+CkUegCpiE7qm3Bx2BM+hiSBH
N09eTdjYoaHcdXm7FcTFVAGj3Zlzg87ZolEZG2jHvjH8ykKHPCs6Xdwchiq/JhlEOdwrEa1NGe+L
GSUA6ZZOO3tq0B5yBN7BbK1Qmb+amfEo7emSnlu2GentW8VRNvW+wEE9m3V0rbRwc5n/TOPWFhN9
+qSavmsBR6dgMj7GhS0wc6NMzEBuejubB7foNlOm3caFvBgYmrCwN5yoqnY7unG3TdIUWUTpMWqE
0C0R5c4OT/bE/rgt6vQCrex831KeskBGNFxppxihcTCnYuv0uPjI+H1vKZziJr11s/nWaYc90UPM
yXP3nBAUfqpJeLtAkjRflnI8jtpMqRN8+0lV9xdCUnXBo38SqgE5WPqkSB4xJ36CnWDon4O04NEI
Stu8nNLAqj2j6NNvhd1k0JMGGqlxMdmnUVaSCjCaOo2YAUa9X9izkdj9+pvYi/IOZgzyS+Gqrlgk
dT9JWuOYQptYhGKFfK99dYGRGSuVniCAdTCmN3WuKN9o2zt3WV+2t06nDzsGl223UWYr/f7jtvxH
qsz/N8nlZfW9uO2a7987ggH+P9Bd/q3q8n9nb69FzL36/sMF7WNc4r//p+hSU/8hcPCrgpaQbmP1
Rj75ByzI/YdmLYmX6HgJefuRh/mH6NJAj2lhI8YvZ/DXH/akPzSXuvsPYlMIw2AEaNm4Ps3/RHK5
PBx/Psa2RnCEQNppuoZmaJa2xBT8/PDQmonrogtCOjORvE6LDgaoLRNlS1udVLi/f2k0/d8u5y52
J0MYjsWtAA/y6XJmTujcBPmsa0rjaXa7+E3YdYSAqe3Ls6MYfcfDCSscaq02vLV67oQswpq8mBJ6
xnuGF/gp4t5M6JpPIL7DqO3djdtXybXRGxYDyM6KBTuVixDU6PJynRfV4NOvKODguWbKxJHUhqc0
CNFlGBO4EXiZWjOtQ6T8ycrWkvzBZEiBcadJ9OvUasord8glv8vSZMbdawNk6zJDbhTDiZ+aoAr9
MO4VCmGTvAOYF8mCc42rinZ+g3uAPYIWjasrcCOmyY4eWpxnKsPEzEXqWeSjw08qNGlnpYPUr1o2
9DuqEXkRNln52DIeOJZDBUGfpSXZJ0Q5A5khonjxPtc96FNpICdQ+rq+ktLWwq2KCk9+J9EXAm+n
zt1LWLrmZRRE6AzRqZlPTtvjcZFNxmTVzbSB9tZc1A9iUMd4r7Rs4JC1w+naTvEp4qTSiOR0Ks4l
GsXWY+yimd0Ik+g1mMKC8x3FQz2tdTEML7gyWxX7ieo8ahOJRfAeuvwtzycOBkhAOiRGS2zEmohS
1P1kAqrX5M7l+t7ozBaK86z218lAp2NVD33erfU+hoba0VAV3jBafY9Gt3GOPLUVx/Vmcu8cBwII
z4vDMZlGMsJ86nLrJRotAwpdpxmvSt4qBCnMiR5urXSKml3BXOdqGjr5ltCLhvTu0pxekdg3Qsgz
WlD3TJ61e0OYzcz8YgSoW0NB9WAcT2JdDsN031UDXU0TLwOCt4XHAn0DO1Er86ZeB1FpbkzFtXeF
VapoSTqj+R5XDO62hkZTK9UG2sRE8Q1MZBqEfyEtCJUW9iTuihCu/UZEDSyYqZKt2Kui4VSiZrJ/
MgYTyZ02RRoaSIgMGuEL9vASRiMa5GC0EII1ZSM6wtbsBevcT3DOA2Nwcx8sJwN4y8imaM1jorwx
ziGuS1MU9gKeugBsFEBTvtkoYBacOhATVyPNWmjPkVLf6iTIMrdt2PJ31FUg2LXUoAsR2AXk5xbw
3pszuAbK4BpR7KoytSbdyhkZzaoGNgmJkRYz5Fc1RUosXGv4cHussahoMt5mfo07Ux+Hem8hTLG3
mqoZ+qpUpipabC4uM9s8gzOouUN/13aNTl85rptyq+tOerbpAiCFBi/LubFQIs5wZv1t1iViOZj8
vbVyareccCbF3WuFDh5HuAhLG+32kL0MU9dBGOqrAENaHNvhlhaP/n3Qzbw7U+7Y7W6smrb0ZrIz
KXCUGVBoNlQD5qQCLKRJhPg72gqrQ5mXC/3cTW1ar8tRIhDKCMFg/2/nGdWhlVkvs6U0dPiSRrvs
LHsCu92Kuwpl0k3oRmm7Fk0mr5ZpoLqda4cZppnqkKr/Z6PupmXjNdlff+8YXr9WygOJRD9v1ctP
/HOvJt6QfZccLHZc9mMgH2xgfziGNXOB9OGCANvCRin4oT8268UE4VpsbIhXIeSASvuXQQIvMQXi
QkVaTL423or/ZLM2PpV6/Lxja5gtNLxYNh6OT7t1mFsa6QX0cEehmH5q4L+ESOBaz2ZVGox+Z/2l
gl3JWtfo2raK6o49L9X1HcPk/JVMm0MU9Fa9VZTSQs2Z8VLmmSC/pupQTGDqO/aOYOtjsIhuHYFx
DWyTLuJTQO/nMulTetnpVOaPbjD0J+JbADKxCdSSUnnfqK7y2NclAwXogh5yX/MtEYbyaqDgQAOp
DltDpPPatGYdGoScoIlCw8f3F9//9JX+RXH+o2r5s6ox+Tlsy46mGy7kIgK8P5UZJWE5dVroH6Zt
aih9ihRKKiU5DQ4apkaY5Q2iGozEDA6JMYms/h20BMrqzABIi7wgHG+VOFEFfQZNPggLUueqkWOz
TpToXGZllW0TRUgyQZFwccKn647H1phP/8XnwExFeSY0lyWRovLn6kyXbWibQ/lRV1F0kwcBXGoO
tVmV0GCzFHPthuW3hmHomiVYx9sVWTdujkqH9UeBblRxzOtC9S3IAnnAs82IKhcnmQya74RRc0wL
aVyRjZT4oVrGX3Dglt/t03eAtoDMNofXxjDVTwekRheZ3rrhR5EzKwPLb5ycMOzWUye1E53n8p8L
GjYtaEN/8Z1/PpDxnYOeVBce5/Kt2ktO3c/3CvFuPBH99r3XsyclNe/ZjOH0Vkm37xBUHINhYOZZ
xsUafSLPPn7Sv/+yFujnpw/sqrYlcFGBGjA059OXhUhxpPNafo/njEmPkpiMtXpimb4Rn6R9zLQU
qEtb6VtKZ8bbWorpjeAC7Ov0bafXQa0juc2b3Dmhf780C5umB4Kh+kUGMtvOKZXjxhBdpZGHpMRH
6ZAHgj3DVh7KWNlKi0iLXah3gInDRr+ZXUXp98QqEAlQFOGNEjghe2/mVMe//9g/qJ6/fM+cOB0H
C6DF4dPElPjrfTf0oQyjqHvXZUPZVGrWdJgUe3hqxpqIiFnE5a7UY/ERCazM5L2PxrIWBO1F5mTW
bWRFEf3NvuWWpUM5XfREVzirZqr6R0sR3UWEoHLejaZzbTmt+TBG43DBv2rWEW4Bpmx96QPJa85o
LOI75pzXNtY3/+8/4789ykAkeIIhOwG448T2edlVSyS1jflW1Taq/iBDnpwq0UoloRjdXPBVvPgn
nh7LF9fjT5UFDMAUaLBfb2kN2lgjFvoNkd34ZAahuZ3SmNZu1uWJ3+eu9qoT17WXynyMugAXbhq0
N/DT0NBqkvWIubo8lVVDir29ZPK0asEorTEMxcty1/YV4dT6mgA6OP59iut3nrT2OnZqeUdqJGeJ
mjr3Th2rTWdb3VFFz0K0NeTQlSw6bc1AROqMkpuDq8f9B2+/esngWF+TL+FaX5wZl2Xi18eLIy4w
LcyuLuJZh23359c6N9D3Y0R+py0tydxqxGbiji1aYaBsK8xT7C5fXPLXQ+qP2+/wIrOVLwmy4jN8
L6IC7MxqfCeHy/HdtJs3WkY2MsMp96tF69/WDN6ZhS7GuoWNEhbIr5+OrTpXtKZ9n1z5xEkTWnXV
tdmzWgTrZHYJEcCtOO9Ty6SQjB07eyHNNyU02RrGL36Vz85oHrofDxyEYk7ny/n8118ldXPbiTT3
rTRG8ZxOM53E3jWaKy1BUYyCsYKTGTFkv08YLwMYMkLlCcv7QF4CJsIiG+rLUe/LbKMKpnFIhIvv
pgNbgNYgGhyaCqSsyJoyemU3TXHUgliHjY/GCBUJij8umdvNF9/kUq59enpArPDWuvRXkNp8bm+I
mH5gplivWaoBErcybB6i5UiH0IJE9B9lf+EQ/8d2Cqup4u35PjaOy5weYSJ5ZFqyBlrGtB0B1nAx
l2O3JTmH1HSzUAuMuOH0MVmSVUFT5pFKYtZujTZrLzg8094YdflQl4F2yVoMLzxR98w34+s0WuZh
5C9KJAolDXokyMtstQnKYq9N/fRMUIRmbCtFuc3S2T5AEzOPRlX2JzrzOSgwQG0uRONkETQjRLhW
LR0/P04NfBV/v/Rp//6Ekm1s28LgBjAIFp9KKV2C6WhD7bXRIvFs9I0FMCEyMKiKKCf+py2mBka+
O+ZHdPGjb0cjupM5yQ4J+K9kYzoot7HCMafOs0db68ybOm5aiFId8oGq0lvUsaHVH5kwcUxSura8
/vEJ/qcl+b84oSzN4N8fdv7JM7+tmle04D+feP74yX8eelQVmrnN1AsUMxUM3cj/e+aBb4hh3NQA
D6qU0uAS/jzzqP8wwDfzQ0vAuIow4V9nHusfuoYcxAW5xHEJv4X+n5x5PtV1isZTxx/6j03yp7Y2
rRFdTkYPZbs54Bd6D1CF5Vpwj0zYU8Ce8j6g8rnsw68W5V93+z8vuKwlP12Q7EuZaa02+jP4mlq6
ntbz6Dpz/BBP1dtP38NfVau/YsP+vMin1wm19BBlIpz8tL8ZmHkaDEsGMkrCEMH5+EZYG+5UIjMQ
DMyERXRIjY3A+mKt/1Gw/Lmp/nn15bf66SNmVq5OsZEqvkBoVJL+kgVIWpuZERmlAnpxI1vzgdGi
LuQZyvZ8/8Xn/nU5+fPK2q9X1l0ldotaaX2FsbRTel0T+6ZUCRCcjr2QV0NtH200QY1C8wzM0BeX
/XVa8+dll1/npw+cGoDmTacuEW5s3cv+IrvsHll3igeOHNEXF/m1UvnzGsu1f7qGglG5I6ci8AuJ
/MZwWQ0Hb2ouSWhhyO1uIgzyX3yc3zw92qczTjwNAt7cOPqD5eAzcakJ8D4QtoGX+Soz9ZUTzN4p
lyjEaKYxhM2b7ReX/s0X+G9w/1kZo1kdOoyXqifFVTfYntmEe5pXyHawqbfcUeMIKZSgD/WLW7t8
rr94XrVPNQmWWKUU9tz5KZZGnG4bNKueIg3k7vDVR+yezPZiLNT/5Yf8dJbBfkQocuc4Pi6P2/g7
wqFhXGcMSh+bM8p3Inn/ywt9WmvSoEkcRGG17yIhKfW7fOFDTe6Px4fkRtTzyID6nZro9+LLBY45
0W/u56fVBzW+MmHKKn1sMyTsPKhPxbmMztFtjC0nuoKrDcbAXtGkwUb6HgBYWMHIP+M2Ho+QVN+D
5IiHFMKqPKUXZr9uH5IrU3mVJ8YPK9bKUD8T83wB87Tf6pt0S/6EeVa2DEV2Df8aFY7fYfFVHzPA
pOMjx9bVu4O3eJOQBNpCyzqg+3YJOoyfuxt50zpndUt44cmBNea1frKd9qavHIPJH3fjxljr+O69
5oANRuyMzeQXe7qxQfsenSGF7eP80O2bC/cGlRdonGI13uU3yq6/rK/QIhYxWcVvyaN+Cj1HevU+
PJb7RKzpum45tGfXSHPQAck3A91ycYHRK96MXuMVmEeO/b79L1dG7dOarA65SyDRpPmkgq/szt0M
Rry3Oxx+lkyusAAQ0KCjrSAHib+PxVennU8Ywn+tW59rY0UfaNSPQvP75fVFeUxPZdOYzPU10p5i
KAQBKoOXGAVWwLIiu+oKLqHHyGzVffmG/zjT/tUr/nmFtkYWT00GvoNKBsidwGDWT85mcBMs4gz7
HOApbYZ8RxwD3EBoPUP8yuZaAd1gGsEiG1PFti20xUq4Gpn5RO1GiwVCvGlAExZKF3tpfZPEmyZ0
6YEwTTwAaYh3nC3JmgBPMMVoW4n8YwiHqVcREBo69ZQPi9tpUSW2oJUaZ51k4aO9mPvEdI910R9j
J9qZlM/o9qZn4CWX7Yh4vkPwmYXG1aia54k4M4dmJIIrmxHEvMFMkNh2fhGhNVSSHKtNdFtG7T5U
WyzeKNEEU7vdlBj9CrzpRVFql8iFsIy/hc6L2n2V2fK7jeTTnpWgB8yMugr8IN4n9ZPrhm+OIjYj
EYU2HaZo3nZWdTM5ZwfJZcM3zjr8xSb2mzX9c5+uj0IhzbQIEGPVb5GuAu3RN7FOCYDXFjDMseRR
ZL7z1Zr+m4/6uQ9pNM4YI7YK/Lrw+GgmkXiMpn7smquyvIEKwGnvJsICiX53T6zPF5/zdwXsMvf/
uS6YdexOY6gEjNzKqwIjY4HfLSPLKqrQUybV0ZiP0rwuypsvNpXffdJPu5eBb7clvAQ5rl+5LqQY
3CkdEWx8qUkZblPlzMT3Co7gVWlpR6KlXf/vr/ybCujHCvNTBYTBvk/bykoOgA+Oi4FMxEiwXIVK
AOsS/7yUQX9/qd/e1U9bWCkQNnYEm/vlJK4IpTs48KgTi9e6vXcslPJWTA+FsUX0pdBG++td8zMz
bpzbptCZ+vgy6DCDLfaPG8edNnmUMl5XjzGrYTDZlwGlLWdywm/xgPz9x/1Mgv/XKv2592i0yB6y
mJJvlMd0cPdBVu2cxf5d4hNTRzdY6aV4MDKWqDTtThCUSGJwL5lwqHVzUaBbnxeNXh08V3p5Io2y
jVJPdxd+B7GH3V6zdqAIAYfU0AzL4zSzFHkpKfR8e+pO6YJ11MvVpO1hwuLxmtcOgCjcUqyy+4hv
NkDnOzKUtwiD1op1hEFtuNHn41C9GdlVRZEYeVJ6jesXzj4U+9Hez83eJlAbuNCeVVGJPYuCjn7q
FBwJrNO1C0SmgfFkGje9dueOj5Xx0RkPeXGrSggnnrQ/ZLe3W1+2PsQ5oXo5yKPcU8fll8av1Iye
Kvco/CKUGaZvRnul2iUaVpCcuGKcu0oFER9gN/t+gpQVf3qi65dp099hqj/pi2EzmC/UMEX7SbqM
q++tqQbnTC5xLHcpRAsZbjA+XRCw56MquMUNivjYF2ImQ/BRt+5liUBtmvZZyB7K695VxjHJiN12
Yw/H2jcV0aPtTAjY0L60uvOhFOoNWNd7o7tQy8bXM+vO1YtzoefvnRsd7Xi8UQ2wAG3kI/ci2b7Z
hCTUR4idGbtt1al9HxRn51Ll5KA7q6R4hTfRMcmLaOxO3jRPrDnGfZ4lHr41VHzcDKR9UC4dcRJR
epfUto8q2cQFEyN/aHHa1y9t8BGH+6bfZe6GiV2+arD7Rb2zTczGEyWZWhnNQeiJezzIXgcLcgRi
aabOYdA1H2copPsZ7alYO4AVZAXJLJw80zrUcXZ0KudajZp9gReK0NaNW8fMLEkuZ7uJtL0EW5mN
xSXIH/S3mMBU4cODG1a2F4z1cmsuOVPedekjQzGMtoDwNnbvUColNyQzvxMqsw4LzEFz5dtG72dY
6wDdb2FSxivDHi/wSX9HwHDbV+faGNZI05Edpc2A0sA6y2mviZjEduMmHY1zTzD3ENpvDjrOOUUd
IbQ9sKYdyeGnbpVa01UNJj6pzWsphpPG9LSYLX8QMMjoV+iwlJSg9E1DQy7h7C2UyhMCeNNEglsf
GaxuI+0Zag/v73gdhVCGKbeDRAIrIf3YcGHOAJ+fcZzr4omVdZXaNqkoV6oVf7VP/m6V+1SIqZOL
/Frre7+e/Lkd90wDNgRlbuOIbudy3PzIk2DdBZRU1nyADPP3K5zxu3rgUylCDups2K0ufUcHokxQ
Z/h/mDuT7LqRLctOJVb24QswAAagkZ1XF6xJURQ7WKQoogYMgKGcUYwjJ5YbcvcISf9Lyv+zEx1v
uLv03kNhdu+1c/bRvOCYxKvUvLI7l+c5B4LCNFpd4YNG6HOP/W4TUfBBBKuR4xCrRy5OvVG5XJsK
BIFGml7qbV+gwQgPKXnyERivwp5xj4Ja9uDMlg9t+ck0qXbekkEAQHJ3g+WwR2a8l8Y+JPaM7CZC
2NptJ4B6BbdRf6PKu8zrIPTWa++hgDr860sgftKWgRX/vlKAvpOBO86OmNw5bz+HYN4EmP5P7DAr
l67TH7utDx65x/g9TjcIyNYBNSsGhJU53Xbj0SzXI7r1Esun0glye/uCyu2qQAB2iyT/N5tv8LMv
uhQA32z0TAjj2XGzBi0RrAE2Yc/QGzMa9iV+aQcB8FUzZ2svUetM3DbCuvDL4oio8IIwNsxk2OkT
MHbqJhGXfXweeMjEOTdxTCEO7mLspdAIUWM1+ZOtedxeuxqQB0iN1oRxXXsc20InCGp8hDicwyWP
tVq3fbyZgUVxeIJ1dNsiHJaA/ZYVo64eCtDpwbwubAbW9uccxwMtgIsbNNHxtsUKTLbRyoLlox2y
NJqvJ7RcwhdjeLYARZKroEiPFsZ0q+1pIzK4bM1tpo95fBTptQMGkmg+xmc8hca4tsrkovo4Kr2r
BCShAGtBSqgHIi98JYjOzHWDHAsm8BYpxzrQn0ptQlh5cNi9nfHVY9HtONr89WO1yFn+2fTkx8Ml
TNkAnVuLvvnCT619Vc7mHsXfzaSrfYTrqs2OroYb9Ag/dlWPnxB7u0W/jgZaaUD0BDOvc90+OF20
83MydGElwGHDiUuTdRq86d6tx81Yx+uoIbk7zLZdxrGG3a2nINxj8L0OMiIYkopoQ4z3UizEw5Xw
+03sTxt7YnzAtHPQHB4hoidP++DU2TqVLraj4rQccGaIn9KCfdUtkUJV25Q0dauMNtLBSkg58uvr
5P2kbv6HE+ywsZTfhs3RzT+FrYDKJy/ZvM8m1A7wX4fcH6/qJLgVnfOmjOQBr3XsmZeCG5dF+ZXd
1Mde1rdWcySyfJdOBuhHQIFN9qGNnY+iaGGfwcvXAsVotcYBuHbLpYnuI3qST7JtLoZoPPsGJHkB
jiZ/6Yi7CdhL5wip/GTs/RSHH0/jRMqGkdfXapDHSA2buAZO2nUHa3p2oBSDIoRVWG2lHi+V1x3J
NT8keN6LwoABFe5r4tJ7jGtmTODcYw3aRC4dc3UP1xQxKL7CYUVUy3Y2AWstuLfGp/P/3eJh/Wzx
+GHmVUWLqslO49OSM+kHOAVVe9sxwPTD/jzpa2CnGz/394oMr7oNPhTYp6i5Vrmlb+op2P9+rPiD
HPm/iuofD7XmqUcS6cOd8klaYfGyz+Z03U6VxThzypl/da8EBkGgHh4ov4/2fK+PUeafXZK7uSH4
VfQtzkVTrGfhQDubPk75h5kQn1gyVhjQu3IEylj/JILVOsypQX19h0k4PSEiXongMLhHnV39+vn9
2of8kxGKuTzX36zKHuZGTw+5hCzmMBuLn2wmWhAwtbUGjdSn8lzq6FGY9rkaz9I2Nmhd69+8PD/9
8KWc+ObDs7m2Er/pOaZhIDxZgrhE/1yp4KUgGD2uBRT2/mxP0Xa5jUGanxtuq+G4v/v8n0z4zR/K
lry0JCfokXdMC++6USH2NHcTdkDFU2b8FdPKZXY1uDfAkR5/fcF/UrGYP1QsTWagzR8n92jR1pYc
Fvk+/HWS2xkv5JQmQ7z4Yf69u8tJ9vcXGHeZXjT89jGV9QfJ2owABbP+m4iDM2E+RaKwyEOni5sb
A1IIJKUzavLf7Pj/vLNHevj9h/d1aQVLvMVRDozkCrmfu6uJcFrgauwG4R7q8e/qz6WB/8en+Ctl
+tsHSfTzFOOKZVg3XVsDnBK/+GDyG5cra3TGvnlva5/IVcIPHIx9ZSLZByhNAdL9+rb+YKj5e1Ug
nvb7H1uSRqftxT8OMnJfEL0LNmZtZczKuZ4111hray9yfz1QemR8rX/zc39YGJFCWs3gTP6xDRSF
/dPy7tbhYys8Cpz5TFraRpbGZoSUX1e/vd4/u7XLffjmxQ0Sy3FwagTHsesq+G+Htnz0JwYDKfM3
A4mNtA45tniOH9IuOpW+cztGT0Oonzs7JSGeEVoD+ZkU1V9fhn/+Vv1DHHBeoyVyO3prlYuXELcb
PrZzYpL/AVS3KsxzA7TOCt3fPW//fOFAI/L976/tglNkcpqPg0hffY4eCwksnEhk1ivfjrcicUlb
/ZjQDP/6B/70+fphqWrJcHcNnyccJdE+ccyNgJNkD0/EH0Dbbm+GiWGxeqq9vWlE/9ZahYj0+19Z
wAUYByMwqNj7czS755TTsiVeelkW/RJdF4eVFrvub37jT67qj1mhnSvyvMkc4xgx+lsWjIr3dAS0
sYwCRWPiRcAU3Vob1w3//Mx/Sejx8P+RCLB80P+wpEsL5Ru7+a8VHv9xJijz5TMg5W8lHn/90b8k
Ho78Aw2xj4IYDZ3DmcR/STwcZO0o62yBAo1UTYdl4G8PmvMHmkcSaD3+O9KpRX383zGXkr+E2Ewb
C6QTcHb0d9znX+IHkkJ/Kt21ne8r7yVc10ZAHyAYQXtPZP0PbwaacSlwQTcfiKC8y7ThXNZs61v6
uNcK6s02Jil1U9ANvkKuD3YZTmBIVY68lEKpF5zn01bX5bwjd8q9wpk90wmSdV7aIwgSAD0rWc+P
DgP5bZOV3a5rIFEZMbjwomAchUspOcw27mzXpIKagqG6sKYx2edwVvazAJ4etc7t1BJKPFjZi+2V
0xFYNJ8y87cxbwKfIFW8qbQDC94goK/wzGw3o5zaDI3qIblDdDMUyTRKhdN6ruJzpZeTvUDuvGkm
NzEqn+sWkGEwJ8mVn7nN0fPzV2uyb2mhL1D9vRVz8pp4DWf8/IsgZOYb15B522LnV/OnNoc/genk
vgvyC/Sd7cpOZyarI97c3qieabkQmFQaY5erFAA/z9jOjiT5XaHoDP3sXfjhySkJbvG0MR8SmETx
BOuyjQmP8frLUbU4AxNd49kFtlU2VbtG3fzqOU2/iknV3MN3IBOlMdOHWln5MeFo69rXCyxPV/N0
Rn8+7UnZERirOQ+hEdggr3M22ej5+4IqY9U4oXUxKqLps5qJpRxvVP1sooFdtXn5jEEGbsng++CV
uArLv6rk4t1p7sspOoezVluxcMBcF/TPUKewmXvjM7BKgoQsKIqlpS/jKRuAK8betohI+PFj+dCV
yZshzXxxKT9jElBkmEzjqc2bhHs/mi5sBguwTIf2r2cPwlYPpnJMzOYSgNqtCKLmCSAKp0pNH8Bq
Tt9Dh/jtafmOXf4cwCbaAMuBpAqou565H0kaM1AtW/Ws0sAlhAEpSj3b1oVdFtVh8F3naloendFu
L0kepN2oiHYawapeACtzYA/PpYX0jkT7uzzK1atlmfUtmWdPanBhsjADnZlZV3XyqjC5gK2q0Fnr
8QpHJxPd5j7Elb220/K+5dumdftUmsWN1WqGqMMIj6gxsi3z8lcPO/OUdtXGceBXJQ6UMM9ux1NZ
gUJyShxXQUwAGFSGU9yo+2AJVgb0STxDCYCmch8sj+y2kKQaIqyzXUVkJYcUAZcQPfMV89Z2UwF2
W8sicx87aEcXaehBaidvCg/JlN+IBqbMaEQbOyrvYWYoRgvxuzsBHKEpXw1dzmOXlOBcmITlscGg
UICrVkAD94nhTLtwCcBt0zFDHDlcpkmM+woCiBGVFcUNl5bMoZ5TC4KCDlB2qw0CCQDYs6t3feji
nozmSxx3w2Z0uZ9m4hG96tESJw4HxGpMiLEXbbkHJIf8kmg8Uq/baFsRDLpOI5K5BuJYiOfiL3Dt
GtCYn87Q0GkxwTs8QXeHnDjJaKPMsN3X6OjfdBV8thOANKGRvH89UFLwmS3gS5xWS/C1tXsDU+nV
pp07ypJEOAIhSAKKuACdn3PyHfGJdVA6G9OYH7mScouw4DLHiQPHiqDMnoBgGD1gtjhMeOuTAZ5b
9u6POXjglFg2gato7dShv0oSvlobxMV6SDWkIprxo5ensH9E85T50WsjzBff7MmssGt4nrIcTzWt
F+5A/icnY+KfMVImXQCJue/2rLRlL7bVYuhMCb/dqMmtT52ZdofMLtU1cK354I9hDR2L0zvfVyVa
prJ5VRU5vz28RgiI3eXX58bVGCd42eDf+bxSQTPDdMiINDEtHrKR9ehg+JO5cpIk2LtO92fe0b9U
a/y/+dx/+n/9Tyw30H57vy03jrrqGsAr31Ubf/7Jv6sN/w98P57l0kCwmbsUDn853qlDfLzmxPxg
0aEOoBn5u9pw/+C4A1AOBjrnLxXq39UGgZwY5RkO2QFRqxQK/0q1gW6Zmve/O0z+GjiXfAEP7So2
MeTh39fEairYvYxcfmhc6w3RJ6kCZtMy2Yyzy2oOxFbI9D0GGXfMfO9qtohBA85/oU1Y9InVX3bx
5LwNSAvRKc0BQiYtbgeY47ctLrOrYvJ5TbAC3REGUe6pPtxrMy3c65xWauXMxUXbg2308iUOrWNX
jmCQnbs5/Jyb9i2eLSqdsn6CIZPthKedjWdGb5NF+gNpZT6HD+q+mKJjm/qfrN6+VQq5kJCt2g5l
z1rszSz4pNhHOePzKn8OixA0pp8Q6Tj4D+RQtsB0FrN6zlbO2QuDc3MpQKb0OcjmR1FHH0RcPMOZ
Hlee8o8YFF5iyzs6Xf7ehWA0WUiuwLzvhGFzTlnBsbJF+3FqVMxoXFlPRZ29Jpb/0E7OQdF5rEzB
h4+tvFr2RbOj8OBlt1dAVs9x1zIdxktFfC/ODitl7QIdVu5N3asdgTo48IiRA19kPoYRXzMvlkhS
FHmWwWr4tYioy/w9FCzqOjAfOcKjcujbdk3ynd56Ef+AQfLmgelc5Sa/mywedR2KSHIQR2PduOVN
C7yfTZ4SwATt8xbZi3YoKbuD07fh86Dc8AlcYLxDp9rd5H0e31DOURPCmAUHVKxIwhsWBEGLXApS
SaDn5kg+OBtPnQF3k5zWpMlSPc2mepXMEJ86xROAz5ggDFJadvXctBtpUofkzi2VGZEd/GgvJtfB
qOJ3/MzviR29J4qsxN4uFwafT4gHlyjynHaVNF14NJlLHsCpjIRGkZGuA87ao0HdEexSLhIp9zDN
bGFdA5AzmdlgppGfz7sAca/vL5FUsCuUbBuVwMYViemx98H/9GQKErLYN8dUkzXol9S1pP8Q04Jl
CKg/D1jE3jWbw2NIZCaBOhzH0Fbctg4j7ih0sSUC2zPa3r1KlFN//lqYK5+49kg5t3FXqq1JlZBV
6duQjo8psNRDpqr5Ug3G+IGan6BQzVMUdVOztufyQUr2kC43EMlJ/haVUEw2gBqSemxJzuIuOl/N
EA6Hp2UUPkCDfDVmdV8uiIYq5RrAWAVXvVzzUrFHsYDdGhbYgJoUGmhcHExlSKGH/rKX+cXX+nEG
gQwhgzfJg/ayznCc4ZXn6XRHd+8I6re04tF1LV5ewxiii6DAOVSaPNyAIWvbS27nVF4J7uZibXsi
1RMVQi/J5asoAHV1bwKUOoxzRRcwP0YeFcJkikfYxMgiBoKADXhKcKrKi7wpnV0SdcmefFoeu0X7
olqYAIxh24fWzLyt70FUVpr1Ja0J4cPRvP16kEuO06oBRRv5EGoV39eDntAKdQMmB8hp4F19LU/N
gU+PY6CP7WDOByuCV4Bxo19XbvpuqO7yaySiLaj8YLT30GLhA+mGQquQdfj8df2r2kJyyJp72ylK
YNKbPEWQOx4NCUGIs4hq63KT1rJmF7cs7vHXHEmmUVDP8uS1Fc4tDueR0yJZXZdF6SBL90Z0RRhc
Ep9OzTRMWpyatoqEURcNOzG7C9xfYF4OuSSVxX+PKp0fZ+2jiQhYPLy6eSqt5gkcBErLjiV/CmqO
Oaby3msUaIPRae+y5UYWrty5+BW3RlLQJHrzYyZ5esrWfwh7dgGTLwP7vXnqYnYKFb44Mn4v3KE5
Vjnlh6fIR/n6d5e2yDbm7AIg8R7CbI62DXFrm2zOXqc+NzdtRQ3cRjROQ16rXQyWGaiHvS/j6TFM
0ndIEB48T9M6Bf1AU0xdTFoaqtzSTZbchot6yi7qgj/PtncVQESzw3Dczg3bku+kz6XTPDVdIU7a
j63VUhGqFoic6nkQSfSB2TF0HOCVUgZAMQIjrXepZ5RU6OncXAb02DsUp/DNepGswRlc2cq+JbFh
oYVS8Bd0rUb6IaXqWwI+eo7OOPP0Om6tE1KuWQNLkTsjgM9y0jOjKD/kc6nv7UxBeNDU82AftqZg
O+Ck/SmvB3LUrPSN/pEw7I7OdABUsh6ksE/5QrKKhIOQn2RPWguxHFhRY+vZuR0wRO7d3Ahom4Nt
1Jftelh0N2MoH6ocQeeY04YPxgJW1/H73Jf3M13o6GbPI19rPUX8z6mbvEYTfzQi/y2tp0dDy6se
YvU+Fb13YLiA2N7hhmpavmLOCYJNuRLaN77AmsdMwSlEGeTPPAdP5chDjbHlISiCz6ERvzH5GLdC
zKzeCU5keyJUMCTNLM+mR3q4p7CFfqvGlJPUkr7ebWmIA2l8YaeBrVcl74Zp6F1dlHjni+LZMkLQ
stD7hjh6M5C0glaUrEBLt5CUwkC43j7RzKaQXvmOFpe5J0j6aACcGOEqnzK/r7bVWKS3RhaxlZJP
L01iTodpyrbN0tQTkv2Wj9H7NEY7raO3DKTdimAdRieK1OtJhXTYMd/OR7G8HpKYbC3HH/eOOYst
43Ii22puLBsWQurlULmoBi6Skb4HCW8bLlJ3bQ3sgYnknbG65LW3jVOBIXZNUu5D57KUMw/2FwwZ
30ayOHcpz76FF4+oZKgzA6sBdAImArJBdrbwg1XcV5seCibPNyC3BrZxOF02veU8EmzMEqFZdN1B
xdOGkMFX12YXIIcbaYdNx2Ra68bmpwcpYC/bGB+zhJMyAgPoKUuOIkUWwtszb3XCtCWYG4Uqgxdj
rj173+Szuoq0BYAlJ0cxD5ZuiPBYpiTjI3FM4UvT04zPefu01HdtQpuVZGTtpLOVbU1qqzXgI66w
YMkRSR3svIQeqWpZZ0MzBKBNIbhlvHrRFtZLBa17k/bVcwG0ZkfdvNcDMJi+jN6SjIZ+ZLnKMlZ/
0wBnUkdUjnZI0+tOkrkFXt7dVDeCwRrnn4bNCpn2/EMoHk3PGVGFOazdBpbuq6FWGrydeWum3s6O
EHUkHm+N5mLKkmFWN6gbkrdKNqycdCFZgadMejaDljWSFOIR4UXy2hQsO3nBxjtq2u5q4k/6BFis
I0u2ALzj+94Q3W5qeFAzZyTzYtlfpB29VSp7jgaGBv1SYsdA3i81cd5wIwlyhIKf4BcqOAsP/Qc/
BvBD5mS1GmfrGDWKRKN+P7+GjYCHbk/Ga2SymTkE3JFlxIueh854/LoYJk7sbyOcDUXsvoNXHLYp
tKI1Rc9jr0J9GEbR7oPQzrbkE7Dtunmw6zVPMLkr0zkq2d+WhSUauP817ScFtfcwt9TL44zEr06k
s0nEWG1qcvlWaUqAckISwwn8tP435uA/7Tq/nXH/PBz3f2BvKpxfdqbX3fz6f/4zS1r9Un7bmH79
Y3+2pZ79x2ImlJ6Dvsd1pE/z+Wdb6rp/BAEIA4zqC77FlJwFfdOW8i882BKUTcDb+E9/g9jAvvgY
t30pbZuegMzcH4bevxqC82u+aUplgMmdT+ajlu4U4McPh/i6jSWPb07iXsiJU2roej8a9bCnFgQG
2grxMER2d/NN9/7XJP4/yq64gWuh2//9v74/a1s+VPKjiV0BHkiegP3D6RCpzICdHS85yK6Q82J6
tGrUARLRf2WRgb7KAyu/zKj15MrI41au+jgn5enX3+L7E8g/v4WA08KJAhQ6vMbf9+M2jOuaTTo9
1HFxTCivQkEmSTQLfA+yeEZB+hAE4vOvP5Q2i1v3wyUHo+ChOsHGarl4WL//3KQhJ9NwwToZrh4+
dG57MfmTPd31EPhhzYb2eCt1F8IOkY37llSqdTZA1qu1Z3VE32TpOH2G+DE4z32jxEd6RAWKkphK
+QFGVupumUR0RA5Kt2wOsZuK/B54Vwf+ZOzzva5RytqqKK/6gOD6fW5Dc4HiJm88272q28yG7WNR
hC4z0mo4E+xKntfU2R9LxwSJryafwWAeNBvuXZ0ey2WGvk7p6sCOkDWgNiSkgsqtMJdbVNUi+yCD
uPySqayAIQJ3M2rlcZYEKJfdEH1h7hISbGrnB2NY9hYV4YCdsxsVdADw4o/ZtMwiCIQizsMOFXko
+r6BOkZksVDX5kx+r5Sl+Z5TXq8mCiy/GeQ9U3bjECpBhqtpdZuenQwDTCqYgpbZnuApsmtHONz1
PLib2Og+oVp/rcPwychtd8sBotgHymZi60XNSkwZZDxtvOdDphF1+giYVz06rFUr/fLkopp+1ZN/
iookAP/MT5Tgr78oX7qf/V6pjaPH3rzrI+dj4aXNNjDs8+iqDloyAeZySwuJ1Z9NODl0OcP4y64r
q2sHbel6Kvp6b9XG9GVmP2wB8ksHDXzXczQwBSrKb7rRaDNmvVoASurd9yqHSMJ1r7P0zP88XA+2
di3IcKSIsv9J52mMJ99exX6XeqfA6wbvOnaLZuEFZmNHpVUazqdmtGCm6bAr6juRzENz73KjxkOe
9dFrF9BXX9a1B7mWCBRxkpkzJWsnWPIZNS8aeolygtY8Uwl2B7cU5LKMFZh6F9Jdd466QD8gqe7u
4iwtiKIzZrddG2EXI22xNWRbYQbk8omEsiv2l3EWQ4nKXam69O5EFkNk9CodlJgT0sjYZU1tfQ5G
r/tAlT+Zu6gwAoJNq8a31mqghlhbfZcPDMjT2iJXlUO+a050cDtRVyeLWr2A28ZpQzb1rzzHA+R3
q4ksxNRm3+5CkTFtSgdS1bZTXClOCh3lbpjWlc/gLcwFnKtyYxsagIb3HBlOd50MtXHMyctSDz2+
rfysRoAN6yLPYCFXwGYwQvQR0b4e6Tk0FK0xOWuyaGW5G/XimoEd11YnwY99GAKD2FpyZZnuk6Di
m5vckRHGvTSxEMHbAcdvSZRG085WC6ofwU61jkFFApYqcr876SgqzKMJ5ZHflUfGtQdXBplqD3ER
qo/tE7VhpoJzJuEji4QL6Eyf0i6WLeGsVfABorCd349zEOQIS4X/wIxyeNQVSUsB7Wp9lZYdOZm2
BCy8reLEFZuhbJLsEy+0XtJihRt97O26b3bJZMQLmDf2gwPR2+VlWnKiQq6eoPkneauVyOKNWn7G
eYtS3SSg0DuxO9pEleWiK86B6eDAEB6w2cgrB6JHp1nkG1kEVv9AwTV9TujAYhKwHY5lijov56VH
BVNeT7pZgnuCeZeS1H0mUju+c6nh3J0hfWSNjgHbeueqpvw855k1obGCPM2VTDqs6c3UfZiwH/jA
3EV335KCqXF1qdw8Eu2bzdh0i7Q889La4cWQNOhS3XSc75wRjdzaqF3o35qY6OpKjMWEyzIQAyHx
8ZxuHDE1XwKzcBvKNBLBwtqlfjSc3MW4xwL0GdImoaN9ItXD1DhW8aaEK6/crMfgUOe6aXFGooPb
0vj1L4Jmzj81acmhq/QjSkEmi+qceUU6HbKhKOeNRaywRFHoFZ89Ow9uwTm1pCGQmjwSOVCblNPe
+IKighJ8agn2MrLlBLbnuH7FKB1iojWLG6M0yY6LnTg+kwhaEMPJ2S8tpksiCpUnAoyKRPkDrxD6
ooJxszz1LUfMewAdY3ebN6wJl5bKhvmyCcMKTKEid+7QMiklBEe2ybXHDCrfG7VHQ8Wgiv6rlTZR
0pMmXeUqa1THLUjL6SZzc3VtaGLbVpVSdo7jgWN/fpHMhpUYeXCI02y51EYlYEB3RF2Oa+2Citqy
84bXpJ40F01fNdGNnpJw3laOQ04JX+SZdTO6pv0hiMBI8vzkFmaMVFy3T041H+uxGGfSEdm/Vlmj
yyflZ6NauQH2ConoVS4g7OqBQzkCWlqZmruqa8Un0uLql7qDgbfRuVXj/fVa8qWizvLvEB4spD2W
9pwUbyGs5qowOc3/GKRgH8F2KiPeab/qPmRlZNyo0eyYr9Fg3nSknkFRJ7cOZqlTEMdVy9Z09sYw
pQLg5kT8MPpnYNaQvxDUkehF4QOG1jtntumFu7qeDGc7RCYhX0420qPShMzxkk795ubsFJs8nwuO
VVlhjDVdd5QcGwDEzdn0yzY+jcpdXDbM7OD4CcwqueFf1Wga7gLyoZqz7zdZvBtoYPTOyZx8PlUO
ovBqchgGpbmFnhvK3Qwnp2z88BxQBbbHdiS+ZcMNr9660ezRlBvTeOiaIeg3s1W7l+zYQ7CtyS57
IVEsVhsUE63BQ27N5lWvk/ALal+zOHdJxbyxrS233UnmYfUuSwMQohThw5d06qP0AkRGHh363je6
jegoYFdTbKHsV3WUVyunyclakMOXsq+LVd92/WcNhDtWloFWhjRFYSv/OUDKLSbro3YIlHQNfTIV
gKFEdDmHmo3eZVIxJLP0iTCn+GDp1lqSPrMRDXQ+muvWlmyJHBm4PUfLKr2gc/df/I443iGwu3f0
l0xRhhiz5VA5h96f9amkK95U9UAioaEtImYy/YWQ42Yz9STSGkGefaLfBQfO/mefVR0Kb+2ZfXbh
xLn1puOiPhkECp1UULNTM/PfiQB+v6dc80MKYR3yrfBWRTYaO451utVg9ZDe2isK0nJXq/witO3n
yiGGjDaZN47wtGOfgQZijiIOpMRyrI6VZl0nOsIKMJ3qtjcPXRR5KP5Nyv1eT4fY1MnZ01a6NaRR
rD2mgmTXGDnAtuKaMqjaaMIBd2h57hqdUQG0g7WXZPD6IrisA8a0yElOxL7uszhSu2lCkOvn5aEr
QJah6XM6juM7Z3jybSe8YhqmV2UVou3QLO8cPqdbe2yCy2KYACAQKXhgeXjvgGHtXa95btEj6igl
OtELHs2F9y+ndDtafXUNBa0gOTs+8f8wHWsb9Zmx3FMVsTrTIIk96N8zA5tDE7e7Niiw3qYVSiHz
NmxgOgeGe4gYDeMfcdimYmiZIDY6vODovCNFODpBRlvNl1gHXSJPIcek64SQMWV5lEcwnS65g9gh
pZXegVrOSsgGbsxyNYSXhjmTF2STdcurNK4NxJf4QaxdMih1Q+HO9Fr3Q7G2hO6o/Qz3RVvxcBZ1
KR9sAM0v6VzGV31WP7tz797Yca4vYHWGW1URfmY4xg3JLCNpzuGD5RqsFL3EDBCQxjV5T15sXjYN
4Q50QeBvLac8ukjzYvCAhKpW7gk2NfqOwZ9fYYju6zhf1UH8SXTwtIc03MhG7A29MMGJP9Vlw1sE
8PSyU7PaqyYjmV3oy3lMj1Y8Jh/LPr7zDRvpqBqPYUbwIJzO7DIw33yRrIgJkqvCiA/K6h5UI9no
+LtObWxgHHKKK453zFXrWx+pXFDa5wNPH4xs+aQb7zFFtL8dc85dVKj2sozGLSGWyzYUrYqOx3zS
Z7vCihoLBsh2Xth3TrHkaCNenWbvzo7dbl/MQl7JofRf3UFQIcnJ2/lLGEZedg+yyS48075QZViS
9W2spyHFaugU2yBjnJSZjNSizJ2Orc4k1lKABHYf3eVGv+t0T5zqPOzA+5E0GTM1rNZ5NJycoNk7
jnNniInA8r48tFhqgB3U3ueJ87cnf+ijh8huJHVjkD9NpSeuYo+J9XaYPOeKbKeQcPQGL1ghrdvc
8LKtEY7WugtthqcpmCDfQoRizEtQrp0QbELm3M6MEp8cuT7cIFfPduE8POZ9MW9VQE67O+enyiS8
hyKpu1VN550GsqHNwPAPZlV7n0bLXkJOGQEojry2Ze9pxDTTCYsOgAhO305lJuyDmuNo65H8AhM7
JMy6muLiZVbm/VQPzgNCYa6vz/AgZPXfpKitGs+K7iCQhqxijNNn4eWb0NTjurQxChGj8IgFl7xH
IqWnIvXcVVUORIFjoYckTkjOJ1wk4eXMAn62/YLmS2FhtZOA0JWuSXZGZ++JNqAPGyoCYGLb3HoE
1VTWVG+y2MAUHTNTne3SurYcTrhlxVRZVKRdwsmd6b6dpF2Hlt3hCZvLkzWFNplXpdG/eEGkb9NI
2dcENqcr9kvw8bYRnZ2JQxM9pmcazmTjTqPxEJLGlK3srnRfPW+8JfUieHFcrhXNZRf56dUQKzyE
CYVvv+lqcmmkeap4eRYNmj6OgYmJsandjx63+bJHUbiuPF1expy+FevSQ903EjOysyaj20PcAbnt
RvqhTPOLoQRHMWZ5uQZb52zmnmqA4MrsriHY4yQLRPNV7X8EGjs4q57JwbVt9/JQQNheTy4tQWGE
5TmOk4+6HvV7CxsE1xsRkzEsDgB3esAfbQvceEl7WSTyc7ckD/WVefS0c8AMsZ9VuhtzmsKV6ptg
G2K/PSVuJU55yePajtU0b8yyLkaGCbbGANYXWXAfu/3YKuRYvj3eOLbp26CiwjBOaT9Nu5V3CXap
AH8w41QHuLBkdWg3VtQgE0W8wbB4hV4+I0cmqV1ssjokgzlaD8UkCSCZQ0IycuI3BKdg/jCp+tUP
wq6XK7K0XQJ0xlHHCKVIxFD+zrQZILKZt9Xwf6k7syS3kSxdb6UX0EiDwwE48EoSJIMxTwqFXmBS
SMI8wzGtqO86emP3g6rqmhShVFhds37oh0ors5SSBOjDOf/5h1ju0z4yq/lFjCLyb0ixe+zHshuC
BH44jn8pGO/oXY6mqS0vMJ2h1bd+LahF89wnMZg+KSFP72M0QahrP2c6LZ3yCOusc8nwzHXrUSAl
bUnocO06UFSJGXXEEB4Gl+wDhyGYnIdlbzWE3OenycWTPYULtgzmUjMd7Sdp7OPQb73L1Bobd1+J
vPoUdTXqYYwY9jI2dYWFSuvt0b+IXTMytOnsqNvidX7wC+uFS7ff+nna3rdNOuD6QlBFYCfGvGcO
gDrMx2/Q8avv1Uo3ICsb537VPJI+ECweatyR+WyrjVPamMifjRBGQ2PTwC4wO/2qIriOMwBjelM+
T55og2ZiaSL+RrzrNPrYIrNCly9gGGw1hjR0Y+bHwumKE1uxRfScqdtEFsblCJmWGVGeHqvRdLdF
xCilr0if3owOieN+T3T9Yif9cWlM9hP2lVsYbRg0u/1tojvJ43RT/eQtabVgitxGsDMnEiXDuqF3
moSR4rMyZ8/M1VJEzm62b2xVNUHbGK5c6Z5JuTMtwXolBzqF8QZiuSCOsEEk5obsOjSoiug8AEdq
CeHX1tkY+/HBIT2bgN1Zyac4EeRgRk4WnxjxUEmvRjFESPg00GP+aFapYl7SkqnZje4uR747EeR3
1uv2W8M0PYVwQUb8sLcLG9Ft7gW4cTZnEgvOgJE32apLtdzayxge11zq6zJs+0fysrdGC1uzzJf4
KhN0HRvK1e8CmmO26Uaru2j7QVwYhnGXJFIeDDx+dx3HEAFi8eXoFca+FXLXCrM85QjeD/5Aabup
2hyzFu0AZRnVqO5MZyTtoiEpL4KMfd9AvP5M7l6zmd1cnnWDS+LbiLFE6Rr61CXWUy39+kzokYDe
dn50i+VydjpCQYl6xFggbW7luBqL6UVemMvAREaXmOFFOFcpuwmIniI13J5JHxPTbTVG3jZhq1/j
XOCeJZlvHWq3nvvAqPCkPCqo3Ze606HejQAZN+GoemberIonIJowwN6wORpFWcADNdXOSNGTS1uF
D9SK6ZnrJix6qBs32JzfYVQ7IGXLitsKBhwFTzidMNEThDqSdrZz3KKGXeoW+0TC2FKGA8k4xbf3
ZBhDhGmEEatLN65JXMsJEDpZte0dctsfZ1iarjqMoU4u0OYa8JNT57628kVvTbhe22TANZVCeex3
cTs8EzlTf1gy/oqT+libKgF0R1w9DDb4EDeFph5u/aG5twkp3YyzQaRkQtonsIZoySTwSHU26/Rg
xw7dyCgEkVFNULvNviVd+Is2bUTvgLWo5yuaA6MgBm8KR2hVdvOV0ViLaUFEXKKJvUdv0oJABMRf
u0ebZvgLh3826yc6dqwgNnEROW66nYF1450oSxItsky47cdkiiU7hry2UNXd1UyLfeHz/R/ANibc
EQrzE05TBpbx0fTBgYyPClz39EhNHu0jbIG3JS7QASY301GARA+jaPE5h8S+9d3I+DCb5cLbVVXQ
5fgKqmUhEm9qSHsMCYbpbVs/4ra7nGSWiK/W0n6PiOA+ghbj2lSFxXCPFPVuNsk97vHf3hHeoi9J
qpNnY29w9LuUEiWj9D6aoz3saEzhU/sjA4cKBWnjwvShyBfAAtRx3MBeEipIvoN1UcAdOoaYVe8s
/JR3/VJWZ21uTvtCOfp6iqS7kR42ewB1/gcINMmVap1vxOiWN3CD84NyBWUItfYLRJNhT65cezXk
07RLzW4JVFkz4u7N6GjBioSZ2H8EiUK4ZuywMoH550Unpp3EFOth3IVlC/TQlncOjPozrR3yswWe
A+WmhVq/p+3BCsyBWA7Rtm/uegOuXNuoMpiSJj52GTbB2dI/F1Y7ncF6ii/ASL1dXsfybHZWHpUm
un1pfMJZ4kZle6PAQGFWIyLomCpwzFSdbTzdyi+u5RiHohVYS1SVZIwc+VX3FShqeckytLSeD6ji
FVwLYrbgcZD8E4SuSy5BZQxnRm5kVybwFTL+sY8fgAHKvcWkYbvEtXPWtvqiEEVxDs5IknJho4wu
vaskHi9bV/hbb4yPKjbms77ppps0TOJjOYfRk0e9kQZt5eW41S4CEsnkuup2DhuIGMS1EBozD8lh
arqzgnMUQtQ9sHUJWax91FHzQ8HXP48WbiPahOesm0NblswgbOd2MkdWdOwsmHEDQXWXsQjrL41V
YvWRuSKGXlFaXYZVn5/u+evmJxCEbvg0j2rJDxQhNXZVpjprIGC1W/JDocdTrQu8upksu2RzRmcO
FEjrY+aPu4WMFODPOvpKYTF/1kRB71B6M2UiuqIIwt4Ncj09DUgDGJNcAILAZ0QVFG3KtL6oJHHL
KBM67DgcCuEZ5ifRPnluXscVZfBe+SRuQvyjxbEase2MkKg2y/xiRQmWfH6vvs2ywGRcV9MOULO8
aszIegixmD4pHdI9pTJJkW0Yzm3YeYTulGTLNiBt2LoNBDMt1AIQCCAiwly5ryG6wEOX6Xxf1lbN
slnEbeUg0eiUwQWcVKE8FIPM+ZJ2n97ZJMPkuygZ6Vp7IgGyYRnFxh8ZaU0ClDRfNSmTQdyS4H6D
B8Fu3BQNST6JjmVQdOgRe2Hjc9TL+AH8BQEHNdx2NGR4nsy0YF0RV0+hyfHOQMk/EYBn3c2l6dyt
iNEt+I5zstIO2qWTuySWl64+qkT6h5wQktuBW+2h4rljAnbT7Ei5Wu/8mvFHDinyDvHip84ts2fX
s2pif7sBUzwBgYdyvZ0FmgZBVmGclFwrfCOald6ZP/Xk5T6JzIMaONTihz1A8TK7CbO3wfNYH7Sn
3qIZ26SdPK45VCDUVWKftIyMC1HnzQkTDZweUxk+hVNO1LQsCWvGkZPGKc2Gh16r6uCnHTETQJhH
1qK/EnNijmkjC4GH1TLPXVC46L8/OwnRz5W3NYy5nYISggt9BrQ6hAsx1xOPXkm77sE7K72g3iBs
5MnszSllWGNio9TSKn9HhENzs6WaXhlMptefTyRLDPtC1tmMiAYV2XkRGrA9dGOi5Gp9hg/M0wg1
ZCEWZaBFW9/PuluOua9DkCDH3ketVOneBUi5msem/CRri/A87l9Opkk21nWTmV8Yvalh53qV3PtT
a10pS1P+m4rikGOtlc8NGe8fRqNlMMDsxYJgkop2l5tqOEXUNHAeDTPo66n/5pV+bN4RMAus2xTL
Q5uRCjymK7Zuuav/o3nwq+Z+MBMWiou34RxfpcPaT/l3tWZsGaa4ykKFTVr1yW9JU5f1JVFgR490
F9KeWOG7frLPORu3INvZqY9DmKqQo7ADu1vnvAfMZLDUxGJxVPjhRXl4MadMn93IoefV5zwwBHHL
QWEd37ZWM+9Tc6727jKScASlyXPXaU5FnkhaYgBaMsMIVwp1fBXV1V5PC8eknuRx0NbdNDH/aloI
WQZhTHHXuhv4Xs+F75dkv3BVJPjWOliJQ8ENjxjY4o0SnxtDrVGp5fx7/ufXwNyMks8sKKy2IQ6Q
zeg9jIbmPAnHQGaxuld0gUEaT9eoZ1G0rR4a7JHdkA07e6yvElNfDaHCUFJ33/2yxBBgNLcW1fyt
waS4HfSZ5aSX+YDzxZw0IOfxtqnJFW1nU91Eo3cucj3soJo/CzP/Ij3v2pktEEqI7XnR7LxIfZcp
xAWNvf5dlhTRLR5Pl3UxveQRplI1JykgCQQvqQ5FrZeg8XwSSfGNPOVcTcjxsKYJSzreHlun8wRt
BdTPLKJ2jxUyOR1fRv4aNN4Q9NmVI9rhsMn3BbBftOgL0OoEwkQkXxZkxTNuf1mZ3hYS9KVtqWCx
oYAaSEG/jSKz2FpVyzCo6J54P8cZNx7Ryifpxxhw2TZmzC1HyIGKL+ROYfqUTlNy6Y3t+MRGwHse
pxsUcwMrdLEn5hs9iQTYYjgEFsd4I8Dn9SK28iyv6V8FwTn2zNQHmNbHaxRpCCzRTJhXNoUNmK/A
YJ+YYtgUZJXQ5oWfjbqAzQY+gcJx+KRtLb9jb1JstVlkLyETmPaU1YZPPwWxurqJ07jtL0MGYxPA
4uiOZ6090tiNjeXa1wj6Ksq3Fq9NOzNx7qtIQSoSBg4cXqeurJLoghkRdPvIIetZc55u/rMvTAw+
SfY5xjWF1LNllcM+dJq+/vhnJsor2yf4Lx6hNYAKIJ8/1C0rNegnJX4KabatzDg6SqzebnM77+9I
g6F5MmkncNiBdK8QbQy88URrMOgGBkC/LXo/fC41DqFwFWxjC/8+V4fJdpzxrmQyjqJlBMfY9FFi
5kErhynFEmtUgn6+TDRMhKm5kHD4nkt81nm1coAdEoUtQQj8+tbmx2P+D0im/rdFg6LSXV1F/16l
ffn55b//z1dGDN/+46v+j6uq/fozRe2ff/0fJDVL/oX+ybTho6G7xoMCytY/SGqW+RcMLWpR05Rk
hfxInP0XSc36i7wyj0gwhwBG01rzrv6lnTIRXEGqIkl01VupfysslHn8L5QpRUYoYaGeBVnNNhGE
W6+Wqjm7jRX3E3N0VQ1AxUzlLgAmiDa8iqP5Y4qtIdwBFM4ObrVd/TGODRpoxhcL1z6s9varE0F+
GDx9Y6OLAbRDD3OUMHhmh6hs7T9Te1j7IhMHLxS32BrupNPcOLb6SMlnX9P+ov8kJng9086ymEmE
U+/Nqbuq8u9SUrPVeRcGuekn932vquslPpnZGXrT4j6L6UeIVXYA7VZhDYWvPWd3VdMGcceQ1CsO
lZteR1O/88XUb8RUWfvZMxZUw4l/SfXgoy0ZICKYJYP+8jGv2g/c35fUF5fY+kc4sruQr419SkhG
kWACqqtSBsQHYuMEEnFNpLl1qVCck0h2VvjQUPrwTLf5I6e2f+gwB0wS+wVhxLwN21ZsIkCAazik
3/DnZezXYcsdUuiLvr7oG/oZVX0FVPraeMaxdoCjUrN4UoMZFF4iHsirlHvQ5nozlva9XDVfWpMK
VrTGPp/Gp5auY46WBzRK32Rs4OGdlw9ZpZ6XQjFch/QNcve1pMlOhYxRSRi3ZRKeV6XP5d7CcC3r
nMIPs9GrKIE83XN17XWd7Mb6W4iYq6u/VyZEk1513wqBuXDDgbNZuuZy4S+LvIgfJLmZMH86QHrN
edO3ZB1OVvmViWm2ccdU3THHeYjbu5woSaYO2Ij1cLTuk8lTW+DVB2VJoi+Yz9pgzhXGpMh7kM+J
ftkzN0XjXIGSInNgHpvgCN5a/bWyFzyRZnLXExq2IBRuzVdFDmbp6Bi3Od6aaRbQ3cA0a4hJr1UB
z9+kG59GMlMnKIyAlKoJrFXTYpTVKilj8D+N8ac5YUVLA+FRPSrqoiiYosE7NzzDC/AngP/h2oGw
8Ky3JAfzQDMLKR46VlUXX0jePBvF0qF+amkAvCuMAa61ZxDmbA0HhqghGqjwOKYRA8pJISlzOeHp
OjDUyxDZVV8qVXpQ3IZ60y6ltyWINOSxBrJ1LK97pruFOsEYAwMdK2o1Jpq3cUXQe9c9jeRSQzaE
htXpc2YeB5b5rjUba2ur9MG15cz+yJsv6QhBXVULeRUO5DQjNhA5VHYwNcY9XvXE/PiGnqwNoUmA
ntDGqPaLG6e6zuPwGWnMJvRrNGT7dHlaBwt+HFPMFmci1dauYwZ55cTLbZcD7IWeCK/T9mib7CUf
N625TALIaDiQFtU3o4WTQ/03B6qrt1L6nyLFyISdy/CTUJ3kGbYHh1RUzRt+lHZLOpoNCQBP+t5q
KEam+eiquT6iEh1vJJqDQzXV0a7oGlLvB3FPfxZoHxlgDA4wUYObrfpuL/LSJ0foKkuXz84cqiuQ
BX8bVhg2RDZJivyn3ail2oz2U+qfwuEiiRiSmalZBmlRiDu9MKCYUqMGyLOziy4DAWmhPm1xeyPc
Sp5VNnywYdQvDeQQbRvZvm6dg+tDJCshN+ODIzz+X/0yWzG+UxpbzNz8NrTJScfxDU6P9pF8xmpr
TZ/9Pi6DpKBZsgbz2pPWzoYeEcbUiEmx8RlsO1XLlonKnjVLpoo/fYIBA15pLRO9tdcfmxoRCxCA
3qS5zLZ2Nz4hYL9IR1gXeoFHxUz1tOq15RQfzIWye0mhzzJmZ1pqHN0yFRBNo+QcG/OD5zJOmPPO
weXRuPDozDsHSTwZucsnMzNOvVSf5hWgYXB51RZlGiinGIOkn59FonYOmAQ++cN2tqcXxI2rtHxP
evDGs5dLI46LHdQjDCbR00V9dwOxKGE1c9DXengwQ8Q/zUIN/imqiVqIa+gqyj2oxYCFqSTBVsux
Ab6Pze6z13iQc4cHmJcbbyaloPKHwMQfcdYDFgJU+lDkKBlhSseGfwl4T66IXRonw+t3S5KuiEVZ
7vpmTAKH8L2XahAGntFDxHYdP6Odjbeev9xC9Zp3SgwBb/27GGR/DqgE21dZL91EcLIbfRijOb2U
ZjZ9Spqs2Lup+1S6jthUU3jjDg+Gg9xUW6Tyhs2cnMLaVehLmv4GNOse3pG7NxP0WDPuIgwVFb9i
3G0qI/KD0uYqdN3m2m5BsKYvuYNnahoVz8qfEKqq57KsByiUGndovOB7E2sLqwMbN5OrRNQ3wujO
k8r9HtXkPpvuIDYlQE6yznX9xickNB0IpayHlzqZnU1S+1CXzfgxglZyaFz3ZSbBd+87s31vwlu8
jWxuVC3mlRfZe9FZ1jc23U1tPOZ9gjVoKSAf1HA9Uwd/wnZdab4d1x+EsPvLLsz0jWPS9C9J0Vy5
YdbeTXFqXEEDds6qoTNv6d5iRMJ9ftG7M4LMPFzFx0aEpANk6iMdS1xsXL3YF6Lrln0Rz/FTbTkK
GW+9IBVd5Be/C8ML5t4tJUVmbLt5YrVK1EjtiLJQlfopguP3mXmRfWqkHwaQWxl1xJMZoDID/cV8
BdPaddRtlnlx7Kw0v8sWwsE8g2l6PqA/sxDeOTmeF8zk6r2PxUi9kXFFu+pV/tZkdri1vTD77Nrp
RGBB55xgN3TXfdFi5y7nz4Yf9l8zP4O1lhbNg8/MY8dBwbE7tafUnTGgKNPx1oyWOGASEr7oaSRh
oSOfDte1XjGSApXbOFhaXJrMqM9lRvC07TQm/O48PuGdanCut21/4xRJc2l20DdKXJAd/dmBPRpG
PpdTWfR50FTxdWHFoNlouhGUNW7DcLxt29tx8o1Tt1q0T9pyDmKJR+AaCNJXfoosDOCo2+KCE52M
yEYwnybMLyqktxWZ6k6F8jeBCzJF03WcNZ97H/JZPvfjl9FB9EbtiAt1NEPZSiDbpLvcLd07N62X
k6XC5g700dr3sGGfs8aCo8Gp2NFUGcshiitITzGjxbK6ClV2HuKKLqG+cIf53ecBGP+g++KFgG5I
+O5uzNxzhSLZL60c3unQPyb5dJXzionq+5QW+bkxSy5qvNetdkyvtS4IN+8jm5Ks5lByfrzYfhMW
5iG0coYArXlRwfrgULFONTNm9GzZhdelOzX11a2qKn1ekzxp592dlj3eNuRDex3rFuB7v8R6PIxp
/tWdhLXVk8of53D40IWMj8iZiTb9EheBhucm6bAxevfPK9Ir4YxZ1bXhg8wVHoMP+7HJsDentmru
p3EMssG9xX18tNiES2iUW8exgR5KGnf0KpvCZyTsTTcNOcNmeymqjDoUZ8AmYSMnoKmQ6Izq0SHb
PsI5E3rtGYzPTW2qfZ3XyQGPk7sRayWmyNG0j0bzBJrzYVn6arUlwiSE4f1JTaR3D7ryb0mIKwLo
BuAKJlh0/EEi+7tQI2dlHQu86nQ5f6Sp+MglfZ66NfFLvXO0vO+N6/jXysqis6nqWPr82c9GCTA6
ldwS8JR37QR1x+1fokYsJ+0/TFl0UY2w7KTbBf7UjcfegFGbOEEM9xE3Wx+aMRSnrHua/DLeJqu+
ufN39HU31mqBbtLSFFVDJsCIoZIaN04TJt/80fapgdLLBkuhjdd/EHFjXKwB5uh5lwDeaL1Jo0un
e5SdV238ZLg0++xitplRLUxAlyonLTHPoHsb+O33p7mhy1BVucOn8ZTDBxm2Zj+L4RskUdS30/QJ
Tn6ySjJBrwjpMZgRjB7LSEPQCFo4RfusGAhgdcqTPVB7c3cxvtw0bGKmgXgLdC1jpYj/hIEqcGJW
si1L9wouMifwct0tXoEQmq/p9/vIsZOnLEnlRTs3af3/gR/8ERn4XyttW101/x48OLT//V8v334G
DNY//0+0wP/LJZgWBMmyYB8ALP4LLRD+CglAlLFWZxb+COKmf6EF4i9le4BOPl3GD+Tp/6EFco0r
F2ALvrsGM5Kd+e9I2sQq3PrJaMUSHuohwoEZeTqIllYs42dga8wHumEXuWdYzdUpnNzl2jeZGhqT
3wfMWzX43zjc1pE0DtAeE/wrKN9+elm/kbitIq7X34F5qOPjsw/8Yb3S1U1uMspixT9nbYtjtZgN
bFmjPa9nzEP//FG87DcfxXvlaYWNI77/ChyZCqMDPvzhVVEVOzcrR2LGEXK9lxpmv3mvWPmhVXRt
fixGvauLzs/vNes5VTyTZ6IOdAJNLOnRsz32ed6DRo8IDNaY4iZFQ18mZGeZc+EaZ43S84vjUFG2
8+g8hFHZYMPttnXDGMj1H7JZTOI4DiUqpWbs8dfm0KZ46MMB4Z+rhgyZstH4kKZGWIabBgL185RY
DqWZojubciG7IGr68asqXYW7+ohDzpBmHSoYTyVYp8+TM8MbYt63EZFbn7fglMuenGKSBfQYqzho
4TUxEUyMLt7+m78O6kqBXZoS/HNFw359aZO08lAZZrSNo+nFRaO7Dwcjeyf0XLxebuxDdqPnCInG
lNHTukZ+wnKbRnNZoqgnkKAj8yGyR/ppAtrhNniP/oB8RuDSi9LJqNIjtnDiGo5NtE1aNHlMhKB2
SSG2vVcLiHEspn8con9rtbha2P68G1ApEPOJwBSeuKmQmf769VoUVHle8/WWDtOdunMZ9NQk2aM4
aOH45anx8Oe3br1eq3yi7bJU1xcC9Oy8Enciy3ASGcLktaoheRRFRgJDbC7FMary5iXK7HrBNmAA
uLLiuqLtHDTcPNNNApEmzrBV0D9PFlB3sR+yAouDHEFRikihnj8zLLLiQ21l+PebXQe90qzrxvv3
35ntOibmmBInIiVfbWu9lGmfLSULxyweFwiaeLdGCbWFfVlb/tc/v6+360f4oLVScABLh13+6w9E
fwFTS+KdYGcyvAwBqw5Fmc/XpRHKiz9/1Jre+nox+K7lU5PY0sIE1Pr1s+JydYfTRrgph8SsgiKv
/WQ/sMEDJ4MgdoRZiq9H6K+OajMsyW+L0/o3iNtB34qyFjC+8gj1xuQaqQcVKsbwHvXfjYtZElYU
WQNP1OwHxKTkioLLMXnJacpMTyP5SYA/bVUkjLOTYbipkHuBfAAk5KjfrB7iddiZWH8gOMAugLSP
m952Q0KbwSNux2V2vkyOt2pBeqM+VSW5oUibOg6q3q2WdBslsUmVUs/xcYjh5x3+/O5exSIri2VN
njSAuCuZ8b75nTLPb6zFbfmd4ipsoO3XhMd4FngRYR2D84hFYvsxKgjcBfLs8c0eRB0HjaV8aFlz
+nUCCMHKRsv2S1v54ceuKN0bZLzujXIHG5JOOmYWbK3e/9BWKH9RpnjZ5z8/hFhX7qvTgJveUmsx
wI3lrovxp8Oqx6l3yB20NBVKiGLvzCVW7YQ17CK/S2hTY5Xju2EBhzD22nU2ISq5QyRMC2tuuwzw
jTdNNLgn0/L0o3RruRsNrp1d0Wfi3XyY331XBnLI8Dm/nNdi7dBrOWfWgzXN5LgTKV6LTqfS4M+v
ZL05f30jlkmd4K+SeO5V95URbZ1MbhRixLgVdUjADuPEC9EksNSKumoDhWqP8W0k+Vee2978+bPf
lEssKoov6jXOGbbkjxyPn36ODv8S5PV1tO0BIL40rqRjjuv5ynbi6LGKNMxZzfXA9ZtPzdbAnyTZ
WabzninA2zuCbwCVhxNbuTZJqr+uCtWEDuRbyhgjXvQ+7tLmwqmaemPPJZIWE8P9d27m330gSD9D
HDwZiKF/fTMv5TBIs4NkOcf9rpwr99i7DV3/1InN1KvinTtpPUNf/8g8mO9Jl3HaG+fvnmUToxSB
HZ6TcVQLDEDRj7931f72UygDHcjicCpej8ryyffbnOj0bdz69hErrXbnm0K9U97+9lNcJVbbCOK6
5asFO2Lhjb0mz+L7IHGOkTVgdHzUn5fm7z4FPyWsd0wPswvv1RWIJcUwDDaE1qwxlh3uCGHg9NF7
AXu//RRGi5zgWEeaNB+/HEdMBtGUjRxHqtYMdZweL4Kx19Pdnx/m7R6XbDPFlWe53LE/jvaftplp
TQlzdX6YMRvHfSUnua/5o4csRdHDtp4/EJSmMf5ndvfnT/7xBL+uPNJAleRuX8PWvdfZl4guZIMg
mWYE+mBg9kv10K85v3k8lwHWk/O2yvplSz5Hudf2S5f7DxRB4TYMk+qdTfe20GAsgn2Ju7aNSliv
zn7mbF0S2zpZX3b9OWoqRrDSro/MRKfzPz/2j6X+62PTrNCJ8q4FBZT7qgZ0saCaTLsIQc0X/wO7
3e8gFepBMfhi0rx1y2RUSOFM8+S0WUJSap6GF4WExEefoOMP4GEqJNNwMu8mqApYCjm0lVBf4izf
6VYvHIpL0gPVyQ7mqj3MQ7sxcDDBE1tPqHhFaw5Ql7B8QpKV+u6hM1t5tL1hjN6pFt++V5tFhY+J
ib0C3irrIv9pdU34YML2JfclGiirSWASjKGwG8cVpHhnV749NykfpMvadGHWWfLVuUm3kE+2QIcE
qmN+G6u5vzB6IoN6y/9eNeU/fYX+tnd4+2Q4t9qWsOgd8Gv3Xq0YgDUS1EY+bp7xGGWINSGk7xnx
GJ2AoPLnNfMqJGEtsHgo+nXuYAsi34/L8qf3WAwqxEE4DTfMfpcVMixPvdfVp6XOQ8Rs5PoxtFQf
8FWw7jRysDNTYm6cCSc7+/M3eXtcuEJYtI6CisByX/eNcvCSwW5YvGqY6ycrGrtDMrWgc7BD0Ylp
GS5n0GCdQCSF806J/vaVr+c6tA3O9t/0rNlsQ1mGVL/p6wxbCkQ1my6BlBob03sv/PXha0sBzE/b
YVsQL/w3XQ4aaGQHqd4WqX4R8Il2obKi98rmdUn+fBLQaGAKzOFOEwrf6Uf7/NOvmmZOBe6OfU29
rLCjoUgKY94MRDTME/NBV2YOtEFQ9uTMcMuRikeWxrybhkk4uyj1sPuykWp124mfW2/xiGgumj7D
2CAep0Hdchg4elc6OWYjfWkkTwNGbPiao8usbiIN2WGfVwU82T8vktc/FM9Fi4utA0ZQPlvy9VZU
bi0aPTBaVkt2BSdt2M9TbFwM0qneeYdvfyj0KFhO0bxjWWR5r2589Pd1VCwGeQJd0R8nw/B3DBjz
dx7oTYPDYrcVkInNVbz2CK92+xyD4ei87ckqG5rnKY+hDQA7GRAtXGe8HlKn8LamP+j7HgId5/kA
33UTM2H8iLwB9LmSq0GqBd+YiDtsZCGuxEmfb4naZBRiYOo57modQugcpWQGTVodqhy9pJAW/vzj
vCmseRaAB0ADDJ+Fw0/165nsj0m/NGmKjCNPH4SPDq8bGSrglaNOdmdz9U4ORNW6SB5CYl0vSJWQ
7yRtv/3V2GBcs54AQHBoHH/9CrrI1ZCHEvQ9HPJ9EqJ5EUyC37kRfvMplIE8IT/b+kGv6rRo6NN0
rMp+Kxp6ltoiuGmAFBn8+X3+ALF+3cU2paC3OmhTQkOb+PVhkLoniS5zKIhqClt8mEYMiHpY0PfQ
F6ZnBUH9mtjt7q4mt/aqTLPpsZ4wRjm0iI8zyC+Wl4CAUQghYTTHI3z2uj5gqmx+b4alvQyXMHdJ
WFrMaN+mQ/EJfT4+IXFuYVKMTN8h9Jbm/BH8euh3GFHWV+bqlUGIXRNeJrHon6q8ZBQ5YpiBnSfj
9Msla21UVLj/oGAch/w57ZKpP3MmE/pFiOXml6KWy0teTQm2WhpD1w15DpC81qxJEcG1emeHvbnh
bAnFTcHXw/LM9oX1aklky0DjI6Z2Syk2PjXwjL7rROXHBO/9B53IbNdaXYXdaeLHX0JmzfjgWGgV
YMPofw5X/vZufxXfBo5BVaZ8xdW+9p8Ua69+UoFDLtJUEo6tuyzcIHhC3Ih6fftekvVvNiNIGgA5
NncObeZrtzekkEMRGTnInl85+oI8USx73NIBmcWOSGU4mg4R8mVll3NQW9pNdy7WEdaNSQDBw59X
8tvH5hy1TL4FZzYmNK+rjKmLQ5K7ya22cLActyG0oZL1MvrYSkSJ/t4pp5sOXFB5vUvMxDpnfCFA
vGxQEa4gM/nA/INEo7429Dt3/9v1wXeTwExrHWQpqKC//iSFaGABGxkWmZM9YYWBH07ANF1/R5dQ
ka/S+Khoq8ys/D0yi8LZeIPX68AWoXFe40/23h33jwrv132vOFh4VyzblVT6Cj3WhRarhVVO6mHa
McEJF0hpsCIXgeJ7dJKADsK7lSXip43NZfFMbAQK0SxTxnORzOZjz/z9yS7d9L4gICVgdJo/5tpa
8h28sfEJz+bpAZwK027HLrKdRNxyaeWxZPbP+0k2ky2NBzvsjOim6jJoOGNhuBVXiky9kzNOzqUF
8P8JOZ/xvZBt3mwHy9E5jsFh+KGfq4nDpy7VWSd6/4XqGXJkwYklg9hbbA++ZSUl3JxYkaxNvcTU
w/+/nJ3HctzI1nWfCBHwmZgChSKL3kqiJghRlOB9wj79t6B/0iwyWHH/wb2T7iYKQCLNOXuvTQot
Wxp5EdEcQUxm1gY7Qapgf1KznR7XTNlRaKOoMBEYOTV6DWaVH5MH13ZfiQQ+ssNsQ10amoc/6AXV
btPFSbI32sX53QqvYAKTkjDfjHKiu6+chfi1vPYKFJW13Dg0TonpHm5dkR5kuTg/8c0hOXHcpPpm
08FgnopdfbzwYmBS0PAmWtrZqOBjmCPMtvOs9VBqzWMOWa40qRfsIkd4z3TxSRYlBrxBTlB3zxFu
Ncit9OewhyYLGwpE8vlNPqfqm8Ui0uxG2ed/GnNSP2WyZFfYldCSxfogE6hfa/Vbn90qNMuFwFY7
7lLktUPt0lrP2u4S36E3B21da39apbXzFgQMDTzTGMLwMzTz0DuQT3Z5VYxkxPaFTPdqrFfNZ7sg
Xgkan++XKfLuHTGgS5AwB1GCRcPwSxmMH782sjUOLNUVv0qnAvGUZet6XeVoZs/GQVc3FJSqH8nk
Zt/bps6HIF46XAngFLR+D5vD5LzvbnR2IqMc8iuTFhe4sKLyuu5KDw3+jAqOAja5dP4ylOWNV7a9
DFfIIFWoF5BgbobBKpddkWP2QCESZcSgC4WYKpObPKKL+s3z7q6eEZp1mwD2hRdXoTgcxJ96dWjc
E5UCAKau8o4EHHcAWRXZFN9vhQXHK5DwCMUZkF4X2cICBwxFQQcRcqE7sIMxCHdWjU5q+ELH2Orn
RW6Ne7MwSN2dvW57eBU0LWUoHRGVvgpfX1JwzAiv+ksUbnaLMzMX834uI/XUpNpIx6bMkh/YRJDC
Tus6/iwjfMOBK4j83Q+uiK4ncEPmFbSL5Hk0VdJ9G0Z90QLHasiW9XJ76IO2zMGCWImshrAg3IJ8
PQzLbpDkxob0neGOX1Lrbp7TlAAz+ICgm3wILc09TGCO7+zRlj/zKCFjNb2J9bWaxqecAA84hQ1b
fX5OWb2o0cB0pmbRX8XExrA9GEvtYKSOeCniZPjxDyuBQBNxNJ2MTPFhGwqtrli9/GlA1W5f5our
sKYAi78apwbnfpGzFwWvwtyLh9Amrlj1uglzAmfTS+0kpOggcFvu0tnG9KOLbrAvGrIL9QtTL0p1
qZP2R881GyABznLTiox59ZASs4XOt9FmSBzQi61Lr/IERjxdkgEddZy/d22vvDOl4VH0Sygw0x6Z
Fe47WDOocmkj1NdLMdMhIfHbWzh9D6UBDjDCNWbEBo7TrJmAK8sleZvjFuQ87OketF4rLlwQ71em
RcEwWDS8ppytBFdFV3BXxGODG8ll7g6Qwpu/48S2RWA1miZ3FYBSLCh0Z66nwpXhkpOZFjBNZF5o
NUk10+mssmg/SJE0Bz1RkQEWfSybc10v02elTJtUiKqkxSNgKFsBUzjWfws6G7RBb17pKZcpJIgF
YgtCVZVX7R5sDk5qoM8WveVm6N9STwdgZZqT1fnkCyj9fMao1oat5VQPYm2XP0Ul0mIvlLJ+2GpJ
2mCILRaPqU+9LIBf5pVh7ub9DuX+Ou7KcqmR+I6I99BHwXXeDX1ur3eV7JLXQRRyunI8Fr1zJfV+
DIDE0uNJPY6ufsYpGaDNQMJDrrPsQgJN179r7U6Ps6lxkDVjB/Ha7NKhAkaxizV5NuJJfFz1zNkn
rXFNJYpkMZKPRUfqd1vqN+WchmBOX7VGvJZYoauYjhHCt13J5+5r7hw2tgY2Z3iqUnE3q+pJjowZ
+pP+Wt2mbfNSgIvg1BhOef5HT7O9qdsHZySanDZzDagwcnXalsAjpVHuSsYyBI8BMbkH1tN9zNry
e8/ijnPocgFV8Vhn6c20jJeOW7xmm22oq69X46UeiL0uQ2n9NpTyyy0bhr/QL+m+IFM9LXEdFLOA
Xi5zcrI6g6fqdnhHcXolittAcRxZP7HzMts2VK6bSL8dtA3SnxjJ8BBVgr03JYr5nF7DJZVU/l0L
UaruEHpW9ESVxdGWBQGXPxX90zCWsI74MIayvo6mgmmXbBWad/dwzA9Ks1fusHxUXbdJtZ56Lae+
qJLpp16JDgcL0u9l/ekmTtj2qHlN55L3/2CZJbo1eOnpuPiIxh9kE99nriC781nG15YD1G2AOYwB
N40vGWXIpaa/eRtfCHbvEeYO2pHq2WjiazshlAIu73pmrQkUPUvSnZwey944m0bN8BtbAO+znqM+
+2V00FEUxstibM6qydxHNHl8DjN7YVg/Zs28MxJqbwndGXy4j2aKV8WLqoA0D+rXGgrDDn+ltppn
qk4erWTAjiPJz4Wp58NWDVutiPkZd27p/BiN6buGdnsygljLfoMjeesjGlwz6k8zQ22NDwLwL/uh
8jYq5iEoNOOQxYb1U6a8+HmpAkub5gsDvmEckfa5ckTD5DeZ+lvNAArbYn1LrZ8TPfrJWW6n2PmO
6RbpuJvuVpd4msFpcbpJOVLQcvHjROYU6rJ+s438fJnHG0oCZ07bOr4VZxQLVPdiagQG0Q+9K9Lu
vHYYFVmM8J+8bj782xpl9qFeKlSigimureeHoZtQR1vqN+kF44AoMaOXapQdm6QZkNtYV9eTavSr
To/EnoVZfk8YOvZBn5xrZBTncgGcibv5XDbdVU4yTinkFTZHnCi1AuJhaTdYoVcWbIs2ajqfR+xj
zpI+f+PYmwRr2f0B/PMEt+xFdFA9e7Sko4sBoG8aoR8Ifue05ShbjxCe1tFVXjrzN7eytJ8ECxpv
pVnES2Biqx98nT0ImLM+Qx1QACO6JwrKzHyHoyJ7SDZYgPH6pX2YMYl68MkSsw50HWgFplvTIGyF
yEYITn2RWkFuqvUHNigDeyfupgowc+NhJ0nG/EZICHbh0lI8K6xtbcFXW/PzyCpFwBhh2bWyehqD
zbR4BnnNpmHRaMaOVNf0FuxSakPHxWvpJ+htRDDITYLkMRu8zvS0X3X4Yrav0ObboSzHhUJ9nXVs
N/FtklRVJYYWTKbVjpws4CEuuoyWUF87ZfiUfdHUazIHBsZdG79K3a7ucaTND7Y7jdk+jxMK/woP
LaSSIo8iZCErMUdtJ+VbMmTJT2WPEWPXqtt7MfJx7doil2nQyXxi+lIakX2NtRB5RF3oAkxsi3ia
1KEChE/GtjFPFGkaqVixItVRXrdBXxSUQOyubSEOsbg8yKz2V9bBJNA1D9lsnk6o43NLa0B9uVhk
5DQQ3mLYM9sQZza6301vz/wrpXQfPAflpY/SwVWYeIDX+M1S5wjMx8ZY9snUQO0qXWn8XcjRLfnU
upGUpbbANdLgpBh21mQ5gBsFJBSeYl4S6kTRa7xsxYocDGWo9WAVqD1uWiZYMGns0URIWyq+9LIu
NXaWPvUgNbXB+ZtVLa+vbof4uz3KzaQtiuTV8DSjCd1cdcSjGCNZVH28qROGhfZjtIXJ6GuvY+4w
++xayJKl3c0U5LU8Fito2ixeybBxJpjajcA9F6xe09+tNDHbMJ2N9bkg+DveobuIvom2r14dLTW3
QOrK+GVGCfZhbdCbW5uy+DX2YqM8lONKiI4B/JvwsHZr7CXVADGDzeYYX9QgIhecMrE3MELh/PoU
cPUraiFKnm+cti6IXS99yCejvAQsU38XJGvdEAnAzS+a4inTh0TBrKppIuSh1mEvSFPbRHIrrSmn
rtidD3lk/mTyNrEDGSsruxxGtm+2M3heYBeSeIw2amJC6sf0RzxX1ghmKBVjIMnFYCoC3viq23F9
p3eZxYdtF9gzzKz8NuUFlIcMQfbCWaslEqmI+Br9Iq7kD9JDQaKsiyyroKia6dBb4L/YIQFZTZWb
6oFFIYusZXgm97gdBuAC0ULfNnWH7DZyJ2/1cexA8XbWbrzpAIMAIuiq6ZVzRoqexVqV2jdjDh5Y
tEnrW4AbXxv+gx+QqEXJGizNdtfSaqcUX9aSPUSv1b7gaas7Iyoq2AT49JBva+av2o3qa2RIgxEA
kaKeprHx/q2xcb5PydjjZCBwN52VvZ0VnJcklTG2nc2wI0cv4YlOHMX2ah2AwXa2Xlh76E4djjOk
NX3YrKOD86dBvnhn2U3X7MS0Dr8pzuhqJ0vLe3Tjqbrjz44vhQEP0N+M4I+JxzYX6+IwIMfuW/XX
AKn90NZZ/6LQOsfhAuqUvA6KBhyCGhvRO5UiDx8QRtRziExJsY910oNAxNjsaDGf0NbwIP5Bv1h6
KB5TinLaz8wVALf0jPQ7fJvie+Qhf/VtMfPPlibv6GO55W2Hg3vi6y/YUGoN3hq/olQg8Mav3eJb
qpxIAtaSPBwXuaUfKY7sgRXPfC8j24CDjDnUcJRoSEChSa+/TYLI0t3o6N33urHrDflQYJRz3QEq
YB4RqzVrk5I7kTEAcE/MZDvkZumeASK6zPqS+kk3ghab0PFe6pxS6W848rrQkfHz4RrD73TzOpEe
5AC6Ygj2lz25XZlfDNoQM+QzPvDOgs/DnWTzb1ktzP0SaBI7W4gG39jRan1o2BG7LNLJYVR4iZPc
LUsFEVN3++cahjgLGFQRO6RiwZhoM8XCjWEuhtmsLXApExeHIlGrs3dgzG0A33JuHL+b8gW7E6Zb
48yppX5hKJShu7kXxhRkbiIJZ169+C4RC0gLM1sAv4wqXzy4Bg5nkd7D4gzeQFOXyB4sG6Yuh5Ed
CUPiWrcz3J0kl4kXCK1V5KOE1n8tzGfmfmw6/WVwu/WPuYzNK/l4kNLXGaKvmtxE+NYUR/dLkkIp
K5ZOPYLLVm1QkPQlsP26TQFjGXr5GYforcJl6dkfyBMGgyFp02U39VSffAvdz2vBxLVFp9VLurPn
zXfVx8OGTVODOrOKsdMDYNtDH0q8TUtIGbXp/EhzI1gruHXvKQfYOh6Cls0scuKVDFqRr7scQOCt
ouZdhxBm2dwkMclMISnkmC7tlvWLNOQ4vnO6hsHg9tRE/dwDeEZm7zqY/qCtK/zTzih+lGpw3gyd
RYb1aTDZM1sNK7hGGXs213Q9s1e3/pnlXmmFYia/cim0tT0fyiX/Tf3RvbbmXN3UuMQ5P7Mndik0
dtMvOeXt9caDZD+ky396AFsr/0dpDUsMLSOhYzG1tx70UaPNJJepjjJY515fZZdwo+ZrDscntBEf
OjZchAwSYkhpVgi6r++LvPAw6CJXnE45euJsK3hQOSGUJ3rYH2TJNl8AMe0OjQY8AfJYWkNWZ9JR
6iEyF4Tp9WK4gpWgt79XM5UoE/j0JVHUsDoqytrU2qtQK8onCDfUCdgdX7TIxKB59xz1bDZVXxfh
P/RO//02Fzy5x4HJOK4qz1VNojnbYfijlK/MqoP9X0cPlczmE42rjcrwvv3MpRzUiNLEy0Tg/ZEQ
BYVEZnZR3DB9TASIgIgWf70t54l86gzxCNlhzrbBI7pBgd2yyOIY8vhlNaQO99GExzkKpV/1sbWE
UKyrC6l06l0ZRYe6M6Pnrx/MPznQu3o7P5djLUpyC1n5B9rCTC+8MAowTZqdlCTLtHRJhdfvAcKb
OKmSbp/gSCSqpdMvXH48pKV0uEj16LsH5n+Xs315oEQFRby29GvZY0YmHMFOEOwTmkaQT3ui0/rJ
aEZVzuhx0TDSJ9he9X/a++wKK81Y0OEQ4dD+6avCe00aQ/3vVzFdSxK6xCtEwHzUq9KtrmwIVAXs
pKL0isKu2mFRGPdfP/2PHXDa+JTbNuMKXTFX3wbTf26Gg4dXE8FWBSD0gS9J04P5tUCwKE2gcuDf
r6u5Ip2xg0IRNbV7TXg8x8rSLO3cRyur7d15jAH3GPXZoiugkljo1kuKfgB/CtGDIpTOo40tM4zZ
vO6+/vkfvyp+vYPxBqkO7p/joZ7WZg83pq1Yu9k78L7Ibm9QB/ZO/78K5LfJhcOfZKwietLto3Zw
MxXGpCZcHs1aC1LeyVME3cf3bLq/60FPT33F28R79FnY4HJsnEWoRT3naJQNusZhHjpH4DrReAM+
h7XJhgqKrqA7IM1x9i3u9IdJQAmkVFbvLDF2Z/SoyxOK3WMBFjeOPAJHCaGSiPWPNTM6huVZUKsm
+HVQf7QM8sgqp2rvUmOj7F65J6QfH9+pjZaURiXFHpqnx+pkGFtO0i2cn7yhq25du69+lO4oriab
jKH/dfggyOWlsmxsr/ZYZSI1SOmI8qggxDGcL0QcKsgj6uDEI3neiU/t47TBgZbHqLvSdgU39/5L
45Q0g/JjWk5JdPdlBxYjKVkGvr6lz6ZTnG2MUJYAD9nc0bxR51MmoQyinJkVGOTKc6LvEplZFJpj
tWKkyi1jCJD8z/2dsQ7p7Bvk+5p+QRe2gFc1k8lBjGh7Y67Uyv0OO8qtuUj3aeyznhDxqFwHn+5D
/A08szudmPU+efnYvkzkArx7pJRHD0lr0pTixZaXK8hIMudZu0kro7qKjMH99vWT+jiu+fMSvRs7
BrwB5tGmpIUyYyxyYydMwMGSLl8PmlE2h9aiH5lbZFz879f7t9tiWmed2+L3/jvTZhHxDwNnQIj2
i3M2DfFAaqLbwfso5W1KAHt+YsuxNarfzyAOywbddTZdCIPsoxlkVMYkjJ51qkCbzSnAjB6JU2qv
RWeIs7zPKasNsXpcDHjR4N/z4lRv/9/bOvoF/6TAzrYf8TAovr9lmxO4QgxLxKWqyrckM7zLrIac
GsSt5pAtvuSThgwW0iB+61x/67zY7q/KRsZkRvMZJjBx43kJS62R3wmcqMgjjrot2qMUtESkXhPK
3JSLQVU9s2kRRKSS/hZpgk6gTyu7CWtpk/9Gu1MnMH5p8xcyJTTh22m+zNdQXylT0623KbGSPTAH
xL1JruFlEJIH0GspWvBZXSdKtHZIJKZ4NIYVARcqOBcIzlKZ+iV73+2AimLJ8RW8HGOH2CH+NhBG
8hdONQX1LLG/92mbjlALs/5vX639a8lFhnNkIQBtqxxfY1B2pfsH5yYBLZ4l55aEqCT3vo+dqlFF
msoRgafXpF3N1RCR1+pO6Ysyq/aF6oe6izkU6jtWefUtGQjUDpY6w4LvUfIz93WPOOxqtRZ2fWYM
DZm6Ic1EsLiOwgcPjO0HAVrIUOvOERm1LY7c5xPVZQ27XjJoQbqO6tA30nuzRVc/xAsSsBDGyPoC
AkZHHAvd19jry0RB1BQ9uOl+HlMK5pwm/UXS+vYXLJjfdcOenk27HjUawcQy+e3oEsYokDLALkEp
E/vdrJHRWmh9wesAj3pjFxCZwgWqY7xDMg6OaRyS6jGnHkbdjyLlFXeXkRs/UgdUSzlqYU/CwV+N
NLkDwnqCPFQ8J0+kIq2Gn5PUcJmOUHogENFOJfyBhovyWrvDWS+KV6MX5E0oZ3z6+vP/OP27YMvQ
g4IU0/EdH32NMHNTr0wTDD3O3Ie09s3QnfCOfX2Vf9P7+0+OvSLbOERSG7tMbrPef/ZzsTfi2kdD
G5D61YEbcvNfC8+nAyHp6QeO42moVkI3ZsI1gqpNu92I8BeFZQN8J+/EZSb7+Vqx1QoaGqmpb/Sx
foUFDmlE5zU7MBzqgoN6s2u1ut2VI+WSr2/hk3mZUxxTFhsfabBkvr+DJqoam6+sBC5WOTfwLeJd
ZbbdBblitGAshs7X1/vgV2APgN+KKzJSuaxxtBBMMVhCabOVM3baw3ru/AA3eRadr3+LC1J7lvLE
K/pkheZ6DADcOZJ5Rx4tBBCLx8EcqibY/Tw8/Hk4HM78MDif/N395J/Y4HwcdO8vdbSc0j0r9W7k
UjMIB8BYVAJP3c0nr+vd3Rw9PQj7aaRvd3O5f9pzK2dnZ38fL+9P3Mgn43q7E7StmPklq9qRKguK
aYzglsu0Yf9MekCw3JGZdFns5wA5SdDv5jPUJgca/fFuvdP23svXo+TjxoRr4y/nLMZP+OCZozTT
Ye5uEGZTiPTnaJQHvqVm36lVnrjXjy/t/10CThobuA/G9yYaQJ23KsU/Y8bfe8TYbPq9/9XowGZU
538c5wn9lBzA339mZlvSo4UWyj4xLZ7auHIeFjujn5kTjPT1s/uohuRa0oL3yOPDb3ds5V/dabYX
p00JAQQXNKOWCbqRdkaLBKWg9aTHP4tSm3YZTpB9VkHUIUa6ca+//hmfvUKs8TZfHvtv+1/d5D9T
I+07ega8SAruhgppNk6EWlbfvC7RTxxhPnuDtAMYJRTVHM5N758tprGsdlNW0kxLpwMy5fVApIt1
auLahM5Hc73BmKQOQTYdDpKjiQShjzRHuIsBa+E4wPmK7U1c4im0PJY2hLXmGU+1yknGlXmpv6SN
Lh/Lskkek9g24TzBO8KkLHqUSsUmTHHoqym/iSZvT5Kj+t9LGjAj8O8Jpj2K0MfYgD6jfYYOaSsD
9tSVN3+nqJv2xMP/7KmgTBXEVjNXUKB5//AHchqMhbYSbfqxvIrcStwn1tiHUCay547xaSF1mPsT
g+uTV449kdfB6YWTy7FFUbYCbL1FidNJBgeiloBOLKLyxL199iVtxRoPJykVVUjo728uNQoadFac
B1llQ/2nsZ6RZ2q3GWey0u2JNzKbxAwjgpNwldUrGmOSOcZLr1n0/sRn/cn3ZGIiRqvkEZdD/ej9
byEgszf+aZk5LGc7Ys+A58GqP5Nml+z+50+X4iBWQvaVFDX/qYj/8+laiExnIzHSDc8miJRDcYgy
6pJu3/+u3MZ1AqbCocqDO9MxjjZQWHRHh/0+c5W1clhfR4RZ2KQJ/KTmc5+Ndnww16S7z7vVPaAz
p89IGMTN1/f77/B59GlvhT8OwcxV1EOOfkXjzihuJOePmQQ2kqaR1F47JFciH496wlcgvXXkioRx
nOtnmjml93xa9tssSR1EdWLwf6236+sS629d2IeOOLgzA+lJexaNFisYmpB5xJpEazkrijQc9U3f
V7bZt3mBHfj17XzySVrgn7HUOtsSLo7uJjJaPMHGwvioreUbfQ75SM9y9C3K36GhT94zAITkxDP8
ZHjiSjbIV5QscB8csEWtkBxPLDqAN9BtDEZ21Q8tQjqZ6CdOuhyqP07FNFFoPUjYI6yqR6sprec8
KcHx+XOLvsZ3CFiYfDLteNAZsciBPhKu4fe2jrgN0Xf+lOarF+qx1d5XSe8hELAgGA7aVTdUKZv3
tNQjcFdr9rS6myrRAQBL8sym6g3bbCr6M2y/hh3oUW05FzEYh19mXhu/GheKX41Lpww1tZg3Iyp3
jROj42I1jug4YibrS7geRq2jVCNd5nlJy5JtTVMTyIKfWLtTiTFlgTF4xQ1+VveHllfiss4bB+V0
pM83ebui1x9la9wgD4/Vzh5NQF1Ctc2fwR1qkqZKs0ZgvYi+Q96rNaBih8x9AlRmfB/juflhIRdv
N19sszxoQlbR3mQ6G3aibGFkTg0tSToG2YXnJQundRq+D8QjuOQrkWZOSkIydaNP/VNzbusciEgY
28rM/dEhvrjBuXNBdw4ZZhsv7XVCTandocRpIsJtZM/XJKfJw/iv86u3wovECmNpgrTREm2fV6Kc
Clh2ke65XkXLxjHjTAc+Wy4RSBCR3srYIVCoX3owrF4/LTeDu+TWHjAZ4vQihwLoe0WcfeuiMobD
3tjdL7cuoWZ0TN0gPwtMYlDzKv6qV82rucOW3l0hmCInrVg7nYCMiJTVYNCUSdxfYXOyZXQ1GH3t
ZpwDOatVna3E8ALVQQRe7wy6BReTV0bLrmnk+Ax/BbGVRp+s3U1z1hwKJxLlVTmPIKpK+sJkr9j9
GzUC8m9b4kALoLFucj2S+VmHqPmH66L1FvOsR5qFBG7WEUUjSZV/EiotW7ZSVF6JRjcbWH2Dx1id
895BuDiOiCbnVgejNmk1Uga7me1w0XP5Rrl3zi86cyFZ3CmQ4ThDs2ggd+PZCaU2rS8N8DuSkvVx
SncpbSHEAxVbRj8hSKPwzRm9JiIDSRVjcrz4VleLxSC2I/J+GBELYhugjllY627xmxmFCltb55Xm
r9P2qGvXGNWZlsaKANXcnBuAgtPchkPTt+15hKVMosTuCfqgy9wCyHQnm6CDqiY6cMWVRbmmNxqL
kU9+GQ4tq6S5Ri7M5TpqhJW1er78BGgdjReO2agh0HK3EOHwrzdURUXTANPzCKnQ2sqmyNQVnhO0
SUwW6TLCnMMQatTNjRwqNJMeuursPC8j0htQJwvIxF0qqsPajMh7SW6ulzDr5PQYk65un7NK2eSq
del0VaOp/04ERPOLsFFwHjmLJEKs0mv1HYLQxghB3w3WrTfksLTS2YwxT6TxW6r06mmqc7bhojec
+goQLhNlpw8MlsylzBPK0R4QcROf/WoTU/mtF7kpkaxM4k/LvgO3G4nbU1ihTb2ajLTWX0ZJ69U3
dFp7OAoi7wUhY4SiZ8zuHAQ2z5o1mw9JOXHi1gFWbmrSqgo02H0ILRxlXGRD2Vlhrrvx24KZ/hld
RP3t68Xpk50bW3XsUfh1qZu7Rx0wB6etU66c7FDpy4BMJ/Om1PT87eurWB8vw9/GUUQ5kNMQ9rP3
uyWy0XGUKy4D7idcd2rXBMW1dQAFsrN2MCqvvRvwxA/5+Xye7AED7b2zel+ERljvnRCDiV9dL+cy
RMNwYp38pG3+/pdtv/w/m6uuEUMXG/yy3Bd+sfsDEi38g5bFf8z3gM794cRu4BPP1/sLHi2WNQ2H
Cb5uGpT+64N/eAnC+/uvn/bHtf/9FY42HOkSoxmcuYImlG+2VzFgqzbbf32Rz94orRzL3cB/rAdH
t2EoS9ErYrVuaEGGoiU6kg/8lEPuk1vhrMQ+mwqVR7fz6FYyuLVFAhMoyLWiOzjK0SEkz+Vd39T1
7usb+tgwEOxeto627kBBOD625k6Frh6eC8LZGmlR3FHXbka3foWf616U44yZBDhC/9RqXTydO1ms
nRoa25nh/b4XDyAeTY43Dqyuf1/Rf8YiOkP6ZP1UBOPYZfoDbkRYnv1gGHBC6WRh+dHi5G5CaAKX
3XIvtBEL/plnx8T64dXiaBmv6akP5JMXTXeQOD6EQhQvjpFFdUJy2wxSDj1Vbz8TfVQhs+IZXrp1
1bIPKG379zQUjYUibGSb5sZG4flmOiHkGnSr/OUk+vLDdlNrCZYlqX59/do+abPAvtwKipxAt6rD
0QyGP3kRBul20FycrLqi54E2s+8N3GPVgk4aBW1KMl0kI9H5LVTqN1IOZRFWJHArxNp9/qslTeFu
HPt1036bS8WWUTX4xI2VbEEzt0gZMB1Ma6IlLgCKepIfXBnJdoOMYylph7bpT4zGD+AuuqToV+gE
OtRJXSzY7+elal3jAa8kttU8p52fq9y6rqJ+fCN9arpjW91E4P9Nb+DYuTS/q57ZFbJgYz9qyewq
FF7WHFqTJ7WDY+TDQ0IaTuXLFh5gUGGQsMOv38Mnh3PBr6ShCNVHMoiPJgQqZ+0we3T4ik01A85v
fZRWOQQECeaP/TgsSGp14/ear+nPhKPyHoeRWZ6YlT77FRt4x+MUa6FYcI6abkMDfieGH0OJYPK0
SzbvyJ2mcU2/FRZ7ryD3iuUntOWcGI9mnaewpAbzq1+r/PXE8/goROI4xMmL86vBwnfMUhkLeH45
DT8CXRU8zkbVvgkf9TI27fkisxqSRWWrh4TgLXeKTKtnBgTOHCPXbkUVRbuJCkhI+3Y55ySV7z0j
cs9oatvXik79idG2TaNHE8/GI0SbxUQLQ2E7wv5n4tGBgVEz4xtCERDvhzYqQe5o1h4EAKlSS9ef
eDifzCkE6kAxALmy0dCO3tI4EPxRkjcXuLSFbhDsNuetWubzE69g03od3ZYntpIbFBLEmcdN7rWN
Sw+wcUHmSkHDJ5p70ARGTGqH384aeWQ2n0PlC1fhIyv0sVp8hxb8S7zq7olp9OMTlvpWbkZjCCKC
bsv7J7yKYl48SV1ODd7wIzVqGfaFWr45q2NdINJMn7++90+kTUzYiMoMag+YwI6hnN5Q0Uq0aIVV
neyjPUdbupMq1/S/mZyAw5ed5/52raYyOTiq7s7BsvDXzYll2dG4pkssrNq+BvgwdTSGLfAfK0pR
ZtZ6M18h3Gl/xUUX39vrIl63FKo5HHD5nqyef9wBcB9gUDbAGtya4w+6jbra6irKvGL0tD9FD0eB
Zdq4bzNqBG1S2NdsOltcDva4U5mTHSIppp0Fexy6HaG2d6tRLOdAmigNrZE4Ufj8ZL5h6aFixmtl
IEPbev9el6zzzDihsdnnNfJUK0q08Xqp4xnuO5ysv+mi9Q/9MMXfOsqRCOA7zbz2lo7o+q9f+CfP
yaT4uqnyIBixiXn/Q3qTCOF5MSlpz55zrnBbYcJS9iWV91Nqzk/WJpR5qGbhICPO+qDOMq10wXwC
nrEnmW2vz1JdVKtbPDoiTx8NoDLkv6KsP2M1GPxcGj3xZU582RPEcy6qbjygx61uck95fp629UHT
svXc4NyVn2gSfJyDKYBRk6b9orNJOO4HqwR1ggJ/GSzWpL9Yc6/wEerqss4AaYleSzDVjs0Bxap9
ihL8serHpTfVh2RvQPfnaFsy6JHVrVaNwEZ048JEDhlnn6P3xAM3FzUdZJnOt0T4ppdRtir676L1
XsdsnJ49fSQvaURNLXGzVf1VlSakjax9KVwypSHms8nqiOz+egR9nJSRtwnKrjSCHOhcR1OU6Md1
TZgpSROQxRVVjHjnGt3y//FKpItqkeowUIXjzhsxN1TJRnxJRGmMj3kp8N6yML3N7FruVN+SkKxH
vfIrtuMnAD2foEAkK7FLn4uxwCRxfApF8F5ok8wDwmqHcwcQ0GXvZmOg8GH9RVqYhbNXR/MeO/Jy
W3iI4fwsstpnLAwuWVKEvLb52p2qD3/2s+i7WzbDhUBxMJTvP93Y9Dq6c3URNIbKiIvC/vNYr9RX
RO5ZSLfN7NXuSPY1S5NJrKuMpyEnMCYEzyQOUVs2uPHi/pQ2/pMJhfo/OEi4fgiTj/f92oy2Mk/w
6azZsD6SdUayqqU5ZPPSZ/t65H1yKQ6RdDcg5QBXP25auYthgWYhFIQYnmbXgWzYmWlKzvnkntI7
iG1Cfr8n2CR2LrCobUJAYvz+YROf2kdtYqtgbgihusUmWIYercTskBhxc4MbfICBmTQYt7Raofno
3AgDae9Z3/OMXOegLtfkqUVAaPipPiR3lqxj5FWCf7izhba5/7K1vRAiW/6Ps/NajlvJ0vWrTPQ9
euDNxHRflGWxKFKGZos3CBkK3psE8PTnS3afGRWqonB0dndoxw5JTCCRuXLlWr95mXQDwWuPXMeC
l5Opzr3bt4a9a4GmvIJn1V5QWWleUuiZz5qi/dC9Un2Gcqe+1nZzS4cv3U19lfTbyesjxEvyCbEQ
P6nEShFNHeyL2GnUnR+1xqfGa1QLOJc0yWkrXn3VGhHUI/hHyKxgne2hJ1v2dOZ6JQvxdys9/00T
ECT3SeoN2i4Eo4NhFE1FY1XkGUZ4gUByg7paGtBZcxLrzQP++hz5tV7BawqG78Jm9laxGNoBzGg/
vVjjgAqClkHRWhVqpJAutHYF1E8Yw69UJ5zsTSAtI8RSO33Et9ReusWfh126ZOgOSRlTGV9mBQPY
7tCzTIqhTKd/4O5sbszaE5icW/oNuiUBlMahWYhp722x2aLi4k6DR6q2ydbk6aJKxNBNTU0a4o2w
6SzgX3cWLPmPU6za1GUHx940EDkB4Sn9jaC3taGX2e2xZNM/1ao37QCNmYcAjhbXObXy7nLkUxcy
0Heo8uwhpVMDjWGJASA1nD1kKVQ9CiXWzooLTfq39/nGZam/daIsuRtXptVucTMyPo9QYR5Ht4h0
AJqegjSJOlj1CvUdbMO4J6DDVXgVVGPTm2Q22KiY2XS4FJCIQdX7YGh97ICYrxUFuzakLNCTdskp
YeZHw9asusi7gZwWfHbiBC/ACmWBtRt5xs9o4q62mpIkfqhH2//RtHnX4QFmjw8ouFS3nIShyT3K
UN7aFj7L0qktd/9sjmSJUir9ybRhns4Zlp8pHa2GtYNcwdZRvWRDuTbe5gA7XqPA6e9BC7tAMmnM
GKTuDwU55l3a28N+wgtpnWgF7ZPr0fHCkqa7BvxcakSBDJ6lmAAaA9e3q2ZtTkq3qRDd+0kZSNvU
WeCvYpptdLXCJbzuWUh2gG4ArqDyA2rbnEd/v4ngoqBDsq5TJTv4Dia68PTIZkpnKXM9TycZy9XR
7FNBLVDqmC1MTljaKpZGsz5HR2rrD0r1k8aF9hj5YfyqmB35pBUgDE+PVXwBNYvPBOVq60OoT9rP
Wtd+2XWHAuFoTI9W5YxviEe2n+LanV6uf4l3MNzJ8gBXARDKMoiCGrmd/FS/35M1p3WassKPUMFG
YD8FbSVwtcBrY2dq+LN90GIIJZtSK3MUDerJFwgeDII2p9uFlEqRcpzWBRV+fENjnKoesr40Fq4k
M69hdN54SLr39O+xloVyNcs8czYGX8+A9DyaybeBctWv0crA53qZ7r841oQorzPY44+gjOPnflIR
PILKTbKTg54314EGbW+dOmkFJFYTWXBQ+xIGhOgQTjygQ0km771fIVvYIHveD+2SwCxBDaMwgxU3
OkhuudXNlAaSq4Be3Hu4dJoL6ep5Id3BFYdarZSYg+M7J5WZTps7IgFG0/SZeehjjb6LUZk7N3R6
6i14iiMI2G87CkXrsKN26UGjhX9Hs3lhWZzlFPJJpJom1iPklu/iyL8ti5ZD1EjhvTJM9tWlGbrS
rWYf6sptEAXaXu9xvhqSgzOih1lNGGd16VLkeo/es6XJM9igiyzT5N+z+59P+CwaRz6D3oh7EYAY
RBhZt7/aAYZyqybItDXwEZIIR6XhFCARI1QNhxRQDx8lvGTThPl0ELnv3DRBqH7wTPqQfqeGd7Ww
ul2U+xWiOsOwTysDsxOf0h4NNRUaf5Ju7cKsd+zuYJtVNaT6pq12bo4eQqG2yJUXrn508ZR7vj7x
50FKBxKJdBGXXiD+6ixxjmMEKhvPIrFpPP9xUod+2xads0Nbtvr850MxsZJXCCgRhMzpzkfJJqnb
CDZdZwoazqk97MoWHjgQ9mKhbPWOljr9lFzAgD+yhTFC4GuejtU6yhhUVcxZmk/o4lZiJGeDwpJS
h9hoSYgabOHl1NuRW1r13HM2ELgHzHmk558mBcMU7NlVp1JjDm77VS3T7oCvGBRyUVQvugHWP3L5
nG6gmR+zMFMeKH5rHwPcp5HOjsobs+rxN02yLkWKIVcPhj1Whxw3kbtqLMol/MhZmY7GC8qpBlML
GpnGx+n7amM5Oij5Z+vEGe03NczTfIP6kvIx8cGT7Dire2WfDk0H45giWnTDBRnZyoD+MBJSQxD8
JDGpzDVzqt0MbRdg2ZhbVrkZhKnelJoLy6ASTpghQJJaz3pbGj+ur46zI5o3wA+IM4ztR0VkdkST
EtZTOCUI+8R9dI+5/fBQdo44eJOegLX0KJJM0VLYuTgotVM2gOSXzAWJ8eFoIxNjJXClov3INQ5D
0gIRMbT/7L+mZJgezdYtF+C553hxXpU8F8gbHCtkRGenS1Sge0idD9KhkRQ32B9oNyXuh1hK0iW/
9bFsXU/8wgVDQYdwlHo2Qg0RuOi0GvJCrCyV/M/KFjwQq4OCEqB/kqRZEDBMBChFir6nFTFWRat/
L0GjC5vyQpKiI/guX5uT5txbygqiEv9TVDgGhP2/ICmaxSvVj117E9Pvuh1DAWQhG5qx34XFFKJD
24cC9E5XDU8kFE2+Re+mC7dKVwKQmQJ3xEcVKeEEFIQJoiIMSwou15flpY8lmQS2BxnC5vln65Ja
Q4L3H+q3xVi7d02UBU+jXqVryJzhofUaa+MnmXlfIKz2cTQBTaIjM9zZdd/skJoav15/nAvhmrIP
ZX+KlLLdMIuh3RQJgZBbttaiLv5qxxnC4IHtv6oBHqwLSfN5YZYKFqchX4r+GV0Amen/diaPSAmw
NwgqgecP2zCyb+HW7ahWCzQrmpzacPSVZYm0k4uCRJbur7/rxam3gcqbhDXpwzebeiNNgIciPrOu
xjj7EltVuDVRoQH6zalYTrF4GWluP+AA0221pjT3U5TjO69k+mMjrHEhKbywSbg7gMDgF7bJvMKi
1H2l5UaYc0EBlRPYinVjoa6+tEnkpM5OLvJeqf1Lyxg/rVkkx3g91MPeo1fMlRfDI7f5rI96/ZeG
aWy+0pQ2c3ZqqyDvQunAQd1QbcJVYyQpf8zkMEtyNYgpKGdptb3+PS5MAOc2pjsuPWJy+NnnCDtX
BUfL5wgsiost4qtHO6msw/VRLqxwxmB+ESAAHTxnC8PPGR0zwsRndFF+mvoIK7w0BoyNKMLC3r70
QoB2uJmZ+AaADj5d37gF0yH2CHv4JHhHbuDAWl3IdV+uv9GlYVyYGB6lDciU83nDfwLVthY+UjGB
k3Ub0zuiTLPktXVh3ih+Uihn0Uio7OxeVYSF7rZY/65jLchRgFObraGYGVbBzqQtbIVzxA94Qm74
nBUMBNBjlinXFoI/If1z0E6C64Fi43Jba/lDniFjmhYayoCTMW3cvHA+6AZeikmRKxgfm94DHUVl
06k96XDttZ8GgF9LFYgLUwHCnQeki03rbn6caSWYBXhaOVqgtd+t6Fmpb/oU2N8lQsP9MPrkjIcY
6vJ9GRtmsW3TvP/MT6K/6bDgfASc1KxZuc6Acoqhc2KtagDIS1iVC+sCorJEpIO9kKLip8uvCCJq
hsAO19Qs6kOnw8WfjKWj/bwyToOJGi3x26Rkz486HQUvFw+IaFdj01Uj7d8PCOOWU7fRcQgEVRtF
Gwcpr/sYy9/7Aq3cdIPGefgVqdyXSVOMjU0NeynGyY01i3GYSxpSmMAmkZgb/OR9UYNmNdFNKhzx
qTRbKUFXJb/QcJ52phi7G0BEWyXO3jBH6Lfm4JV7QVloIaCdE+ngHnD7lasE7OjZNV9tfQVMqEp5
UcDspJn0yxNVsUeuKt3S3oo/1lSHP+fB1KLKizZp3I8jmHjxM3H1T7pAo8ete/NXrVZojICN2dpV
MR2GNkQqpXSchfNQfqnTWYP2DYKIMj//Y4uffkmkbj2rzPmIigIMtm0K9wN6qt4xNQZ8kOCW7ZVU
uAsNnwuDIrzPToc2gceKOVukU5n3jdWhvIRJNkEfGawPqPG0+2ooxnWF2fWmoEO4vh4xz4vBmPKy
QLC3YftCeZ1lyH1oJ7rZNdV6qLPma8gi+lIAkvvLLYV5j9ojsmgowHnfbDtEYJZqi47hsoXwFexk
P322wzb83qDwcg+KQJeYM2f82um5/bLwnBdmR6JTQN2A1yFJkr//W4ZUAYOoYqus1mYP9plAj61f
qpnTX65eBxlnlp59L814/KgpwfAyIkQnqedm5m78srW2EVB9/aYosize1mSvt7UfJ28oMmboG8UD
ws7Xn1dO22wFsdpB9JA6Ut+aP65TjFUpch43So16E6sQolPoXDslzIwnkTfGq9NGqEmHINGuj3we
ktHjsDUNJA9ZgurMJiqFQiZJkbKnoApSyCC8D1qqHB2o2oVT/dJQSLnIRhgXYch6p98EdW/qggZV
nB6a+xYhRW9VunG/GtG3XXirC5+fQwaJFbJUiRSZ9SxCjA4DRaVn4RTIgwJeL9zvk6EHt4qnjigB
o4QNFtyosUL/4+lkW0gGHIkLNdTZdCLplSJ4qCLcotXVNmh6b5ObebLyzD5YyMfOwYEOIDDAKMDo
AHaSKp3Op5vHIHwQ715jhJq76xJE9lteQ9STnqco3CaDwQVah5/o7QbHt8TWITZNN2Vqo6ivKAhh
rsjosJ2FUaSgb5vRpbQzNwzWqOLV+iHACR657aCrtl6gV/5GQT/1tbTjvF71QOs9XBLIvhdizIVv
R6tY8ral1xrr5fS1ysoDRZH55ToZrPCZjLQ7SgLqnYUZ4WfQJeomm+L40/Xvdn7kky6B9eXSz50G
rOzpoG5AZQ+/FiRcqsLfllQjV0Ys1D9PzxiGjgCQYkhgSA6dDjNonYBa58HajkYdCsNof7KHCXY6
ZBW6kTRpD4hrwjI0y+q2VK2KBRtjJSyLwChKIlFEarUao8bfa0KnBH19FuS2OA1DJpAqClXAXqSe
wWyHuqnJ9aVUofbgb/BqpyGEBKSJNqONruuqTe1wf33AC/kqNFpVKshxJ+KLzwocCg4cIy4H9VoP
XbVHGdr2Nng6WB6SPdrkreNQQDAIcZdVV2ZgOLtO66oJLb0qTVEY9Z1glTep8xqqWfIQ+U2HYGWX
LpRiL6RqLDMJBEfmQeoIzOaFsB/0rYKtalZUxhaVOXunq2ArYhRHXsmWwxhqbe1i+WxWt1Y6iF3d
YMGIyHzwGaCrfaQ1vQSCOxeDo1/Gl+Irkelx/Z2FmkzJNfSHdYR7MPcp4U+6zo+kDOOvoVVOb0VC
Q3jnUaLxt0kJCWXbF133hcJVVux838VBIaWVgnoEupUvSt0aP4G8N+bGbSZNXQ8TWGKNBsSPhQ9+
nmGSV1I3YJ3h1wZU4XQHiAqQm1qrCoIpPW4jfZPSZBqt4aBXY7IF7mtCawyHnVbb4r7ynNba9Gpp
/EQS2d5dfxY51Olql3ETPNl7hkCD7vRRSiR5ycERo2yC8hskX+3odcYPMVTtQl3xPLgwkJS8oHhK
b82Vv/9bMqKETpRhG8pAtfDXmpbEdH3pW1x/nUujgHBilaLMI3vgp6M0uh+HVctlKGlCFkWfu9uh
QP/5+ijnk4bLEM0CeIesPU7y01H0vkATwtaSdRQW9VoCJncoYQa3jW79vD7S+fvQH7ANgoO0LScr
Oh2p4t4speexhk3y/OiZFjV9nBC210e5EIEAVJvUEWUWRFo7i/wtdlSGVvnwcUXifYjKQbwFAEU2
dYNsk2BpvgRpG6/g5OKa3E39OtW6foP6arUO8pqOJ+o6xzSI0IVPOmfhjD+fbUBdGpksGiYovsyb
QPQVNN9PU8inZvXTT1IdAczG+By7Sfu6MA/nGxMNDKl+R6MP7PJ8Yxqo/xBCEmWFNGHL9pu0ZBVr
enML+DPeinjAnV7hTFuDhtU3vh02jx0wnWdSZ/2PVRbo9EE+B3SioZMHbuz008c5F0NBo4jjLsLn
Tp2Gg60HydJt97w3Q3bocQ0H2i/9lGdrOVC6EbwRQoy5XidPHknAKnLpzyC9DIjFVGMqFEjmJ23f
/TS4XW6Qwei/X5/38y8MMhryDZ0w+too/Jy+KjRm+I4cWfAd7GgXjlwWKW50aPRXS7N64RjjHbkR
cZJBu2DQ07Fw8CPmZngYumGBHZBVpLJaH6WtduwLK0esN7SsX2kxOdFKJjEfxpHjee2rJuApE2da
/LrUnnbI1Lixs5D2XXo6pkFmze9I/flHz0fDF1qTZVRdOtKvHkXGvQ7397EFbfmIrHt9G6u9Gq0D
A/aSm0bBHp3uz27uQiEZuUgcAgPRgoXHOo9CYIDB2NNgICViZ5zOGcYTaai0SYb9SpeCbTOzg40c
958eRWCsgTWDZOdXuSBOR9GGuFVpb+Vr+lLK9zKNiiOt9Il2v6UuFOHOXoihJCdSBnFK5vMXQv/K
LHMXQIonsOTrYyPYc2v/4wouzQlwsLaUkUDxcd4OyX0Fq0KBmDsMhfIGxBXa3bXrbK5vHrk5Tk5w
8nWp7MKiYQefFb6j1JkGH+3bdermw1OVRMaTgSbZs2M06gEctL0KbLW+GZBnR+NyKv78q5mGDQ6P
2PF+2zz9apHfe0Vuc8cCrCKLrV6+L90Og5gCI6frb3p2KQIMwk2WzyatMcmcToeiYpCFSoMOh64X
CFdlq1zXsKi6DcmUjXZJERVg0vnMcvmCmMg/pEhzMJArCPJuhScId3N8I0SH6N6aapoKBCXXhbe2
kgEPiSEzgge7yzCxG0F3f0trKmQrtzDMn1EAKHAfWoH4NrXGeKSH3O0r5FD1dabZOtj5LOeICUpr
hPxP/3sCouNNLcE4BdQ5BVr3GeiD3cIgqVTrC5YSnbmCfABQi7oo7luhNtaPoa+31toMBKITfitQ
unNqMWa3pqOD08wJeGvY2KixqYGCEXMreg0ec2sm0Sa0C/2+UTw/Rgukb44deklI4Oeh+5aFY39j
l0OqYHYUT4jhgyuFLN3b9b3UdYpRNRQYLnp1Z4RrOvnKt9iJxNELccSBCB8ZrIcgwDK7E47yWqCS
+BI4vk4Tux7/6pzG+BnEhfJaqpGVI+ljhcWq0xPHI+52yj0OuQr+6qYoUQwkI6nueql2syn7FoVP
8hkk+RJ1QsYHrEusHCY1jPaDiQDPPgvscFpVeokGpFuUkP3xkFM3SqN7rxl+A7wgZLG/SkxvzZXa
qZhZKSMsroc2NAkKGjqJgPGyAVukLh1te9tZFV5TaTyh44xyLZ9pwCk93tFNLb/2WZHpiJ43EzJd
bTw8tmmlmxsHUYEnfBiyfNN5LYYloG9rZ1WARa82kF5oOVjaiHhRA227XImx7J4n7A0fUUOnuxyX
VZvvUlZJABCwHIqth4dicTuVSBeh0ptn9AM69GXxKKC4vulR3u5XrDLb2qCrTHcKFyFcroa8RFiO
y6M+bGxJV9skzpT+jKdmYBOha6+vgsHVvhoakJNV4Fm4DAGh6p47L5tUtAV7sjpKv4mLkZkofgKP
6IYvntpVz4lpmWD6gEGxQrj13VGgV7V1qzWgqiMSlhBElNF/VFskF9d56NSSLO8ixJGNYSktzxNE
JNhP4SrwhfOEwkdcrI3Qc+/Lqe7vDGaTH+cE0lTO6M1pO8FxxBO3mgRQ8lSaFLAQHYm1SzA0Kwqs
NajLEvKuB57zEMvBpGkyC5elu/nJZAICmLqUZFerIMSs6eOGOw+Y4F0VReanabDGJ5GWCJXgNrjK
qKwsZMDnsESpuyTpZVSDNHm9OY18DVJPXtlTrstQtIDO5uUb9m12qGzhgsOY7I2exP0esV9jbbi4
hkFepnjjAs3SgKisyOOjLSGq/3x9Yi6co5RADfiP/9ILnyUGAJkmuvQmsutq6T4UeTp8aRrVW5j+
86yI1+cOQNlIEksAZp6+PoUYPVPDOFsrgtaHmHa+6WGKrD5agbVzcusZLNFd7E6oQmL6OprAMqpA
faizfqF2dZaogq2GOg4UHOS5RtJ8+iCaXrqt0GEx+cbof/cwhdjkxdQcKxt/oz+dWrYC/QVcBUjQ
qQudDiXMSqTkn9K5oHT2pZH6v8rG+WPrAtp7srlEDRWCCqvrdBTTGy2noaOEc2ab7IQZmI9R1AQL
d/8L0wa0Rmq4OZS46CbORrEH7rgl9Zna7xO8Oupph72ZVD11Fm5w5wsSkJbs3IHkuYCHqQ065A7G
3GvLZVMkkTPu/BJI7vVvc4794Itgi0lzEHVBCbc/faHOasImjvBv99AgwS0pp26zntRkcredn/vl
qqiGrkKYBV+ClRKP4qUybFGsB0vEUmi+6g6d0aX9wka58PbsEvCAVHSIU/MOShNWqVn3AomROre3
kBLdbaKh/LPw9ud5EacOWRHVUYqkZ4tGp3kY6YU0fxIRlgZDmHxBVwaqfVtWOxq51j3FQu+TNhjY
cOcWFDldaUO8J0rro6Ol8RNzg3sa9Xrv0Ug9e0WhXfz5VCDsTl/Qk3okpPunX8ifhriOE5pJXoDV
iaq2ZOEebJnrU3Fhwvnp76Vb8lIuSaejJHrVYM5J5dZJNSzlvE7cq2mqLSy3C9sHiBGuSvwji6+z
TWp1id2LWCul4U2NOg5YOyuLqpvUN/Olb3tWAZEcfflxAU4AdDzzAfCLgvO84jbh9OrHEOeY53jy
xqcussIbHU/3j12nJZ8CP4iwsNDtF7NPrMeq57Z8fWrfr7qn9xqehKoXuADp3jL/gmGJ6rcfgcez
0RaLbkd/Uv8Kk679zl0kAvUFZ75ZiUrk7hFVMONZE1Uc3vZ2NKbrzG3NLz6dmictKTAAzJNOXaV6
0R3G1hnCbYpa5w8EWcGU6hR5j6k3ls1umoT6M2kFtqjkrVTV4zLLfrm+qPVNERQUFCNzsp+uv+f5
x6XRAriRToMmadyzJdTG9lBqgA3XSM3GG452E93iWP9LgzGyMNT5/QleOlqoXJ5AL6FAcrpaLUrI
UFpahjKMSL+tVX1yV2VcmPeuQePsxuFfYMOFVS15ilwYGaYJjVWqPNQP5gBgu65G5IEwFxp00T7n
MeLXmGs0O8OpjFc9TIad6VfJ8/WZPQ9TlM9wdOA7Eq/U99bhbxVn5LAbVhCCqO7UABz1hWW9oOhl
fWj8aCKVSJbIyOcyeVJqFv1PChh0PfmspxOccOdRUxMmRZJo1ZfMnTBJ1uB5GrsqcDvjMAZGUOPT
ZiifQ92DMugmZfrF8fIOS7I2DT9Gwue2U5QKql4aONIvCbLeGwMz0QawAUqyBzo/1Y+iyevPIacL
bUArjL7i2OQh+4kb18cG+jM+jzmNJOywlG5ldEqcbsugSJK7wU9sZYUdZAV3qytrKGGukmkb2wRM
s+EaZv5SnLHJb2L8oM0V2S4aslWNUWk0JeNftVI7oYQ2+t3NEJAmrHIu692fRjswFWx7WTiR7lDz
ZK+2MCXFwBBvsqlp7ij0d9AVMFA2YSpsrq+QM8QBJQtXolX5aOgPeDK8/7ZCAqhWrhr1HTVtJ/2Q
6BDDpEZXfYM3SXXDjTuAQuHo936RoA54feyzo4OxieZkD9T76FvP1gp8LyWAUYl8CoywWxAIcPB0
z/jXzeE/fwz/FbwVH/8VL5t//jf//aPAuCYKwnb2n//8EP3AFbT41f63/Gv/88dO/9I/H8q3/Etb
v721H76V8z958hf5+f8ef/Ot/XbyHxQNonb81L3V4+e3pkvb90F4Uvkn/19/8z/e3n/K41i+/eNv
mMvkrfxpAS49f/v3bx1+/uNv70jF//z95//7N++/Zfy9j2GURmUZ5W/N2d96+9a0//gbzYS/c5Wi
cAWsH6iVSdASb++/o9l/p8IkIxVrkGsXMTmnLBAyqvZ3xD0oPgGroGCiy1OrKTr5W+bfyQY5OuHT
SQQLyK2//d+nO/lO//vd/iPvso9FlLcNf5ul99vpBxlQigpo7ABoE1AAZET9bWlCZm3Gus9RqAsT
Zac7fbelI1MvXCzPRwEzJe+20Jo4D+ZxWYuhlpdDNt15vWVsx4jA36BXt/+jpc67vBf24YBQazUA
GJy+y9i3bur13niHiTnkgZZ83G2sYSFuzOlichh+NoR2StVM3VwMxvUUt7CdcrgzRNGom9BziFAO
do9PCrJfD5Nli19qY1WPaQUqH6uXwLU2+GJr8SZSSOX+bIO/Pw7QRs5ZwEWSj3v61p3ZBNagh7w1
ag8bNRT44CKzsr0+t5fe2uaKyIEuu3cEsdNhbITOlZD4eBcBwUthxEVcPLSpQSHJCKcSX2hsGPxV
P+Rpv1YbN3uepq6zN/QPinBTIK778foTyfc6XbnUZ9lOlNf5GNTqTx8od4G1gtPq76Kp+O7kZkIf
rfjZYwm4kKvOzncmWOZMNEcprmMhZs4GAgaGIpZe9XdjEBY/AgpV25QC0bYKjOG+AD+9MN6FqaYI
JCl4skFBVJiF7CDtuPQhoHzXY+W7LkLJYoIZ/tUqiuZFQQMzpqTVO798e2x+aloZ/koj21kr3ijC
P11cFFwoSCE9IsHo5wWhYsjHcijxsyB+bDizxnVLp2NhS52FB4LDew7FHQ+Rofk1V4tLD+Ffzzoq
pqrvg9L+ha6uvdCBvDAIt0kg6OA4aGJ48jP/Fulc6rgsy7Kk20czvXW06gm/L+3l+qqU8fJkVQJe
gS+iS8IdTo3zGFR3iAuDakrvDC2Iph310BhpVKfu3e2E4vDXEuVc+oA+SLOFTzUvFrjUixyWJ2kh
MGcKE7N1qvpIpE59U9w5tayBKHiy55u6co0jeOdQwDB0ms+YltT6jRU6lNVtGz4mYro2IHUvGcNP
itviAvjHEwJ3hSzLRFQIj7BZUE77rKY54NSybobsqVGVI5XVWs1/wWeo3J2eTeYv9EgbdyFinW1b
WAYIgxmyhyOLaLPvHcISoLQVpXeeH5r7yLHyTda5/qbhkn5XJWawsG3P15ccD5gZHAr3nHyObHwd
VHqe3mU0Y9aCG8jWc4olrt4sleQjUw7iG0Odc9/Zyqer2PTauOzyKr0rmtjQ7xMVo+yVM5ntsJNm
z+6x96rhkZJF/NbAa17yKbnwkuQjnOFS3ID/z04BWXlN66wo7ooatW0QDAJw4rhUiJjjRORbcpKB
xYCOCylvHnJRgM1wTnABRE4K/TehoAa9wplKeUVHpiwPetoNP3obYRCsNovqqUcZ5cWzK7pnweg0
z5ldupy8+EsPqyrxcXhPYpxSF8LWvFwuH5NCLUrlrG22+xwWnhjoe4ITye8ULdSfRDuGe72eMjAN
tIi4bvXPZSCmJ32I4r1NeXVt0N46wJCJXtQ292+MqWTn5Xa6EITmnDXKuboBbAMGt6zpnlELRvzt
hZfH4zGlIHbfJT0tOUPPSxpcWnSLefx0DLCZvBF2bN+Yk7C3IHeXtHrP1sr7Q9CvZblQ4pkXsSvE
TTW98oZjEDrdo4Mixq0aLxatzsMew1gShEVCRu1qngcMYBkTrRHD0UcPRcpaGWjHQXJFcFCYwnuE
opN+7dTc+FImo+lzr4wcIJBq7O6KBEmiVTcM6dI+OUtOAFnS8pd1CAoDiLmcbtO2TopRH4bhqAwW
ogFo6hxGSxc7o1LUhVV4YShqdXgsgHZDNOZ9fn4713SkOgXUhO4YW2AMBn3UjtE4Dcfejexf12P5
hS8KFY3mEDVIGq/zoSzWVBkoWQd2bzJuDas2N16DR+L1UeTcnByhXJIwumNvMQZSfbMYo6J1kxnm
0B67BHGttJc5dKmMu06Y5aeqNvwFkMbF8Siz2xTIKH/O6c9q3qf6RA/wqFI+3gxDmWwNaC9rxTet
TadNycI15SxFwI2CNj83FJoUVHLkLP/2wVphQzcPnOoYDOq0MdzyUzdpz63hAhgVH30ArwsTer5C
uP2zRDCE4OCANHM6oFYnuZeS9BzHjGyO5KPxv8IrLG46aJKfrn+8969z+vVk8CFn5ogC/GLP3i6o
6fX6Vj4dgbn2AxaBWgF5OSsSbSPgj43rQozIkveeFkcHZxg6HUQ8AqZrMhIDYr2Y2kd9bIWCBkaM
KG1TEOzXhMs83IV5o6CpZfmatSnTtJUQHgSOUFcHHbgGJG/jidiOOBjCPkbrOVZcdA+QhUdcysK3
MFtFnT5mK9C8IkDRoDS/Xn/78w3Cy4Ok5HpE/RNq4OlMA6kYGkAO6jHWm/IGtG+6b4rmjzMNeVnH
dUo2Qwnz89PRDPGNzQMTCC3tnzeMRM11CJ7q6fq7nK8aRgGQQmglmz2TojJHkAMlBbtjU2fiQ+p7
wyags7v103bpSn1p2rhUk/1D56DfM5s2SIlp4WcjJpDjEK6NKKrXhg0D8foLXTgVeSPucbKgwn15
Hr4y7ms+BEb1GBnAWKqc8uaqtSUkZpxCa+uIMf3Ko3T3rRKb67b0i43TdPmCfNall6UJSnHaZZOc
ccnAWidkAYV2dBJR7JKpEKukcJccYC8ci1T7TGCd3CDBJ8/r/Xo4TWpa5NqR7nx5EO7QAaF3m/HB
t2t6gxUem/pK0Nl5gker6VITCgdKM67AkdlZ29ifjDTuls7Fiy+PeBgAPzRGXG/2pfWSc1y0Phby
4SRRcTTlcg/BoOtf+tIohDxTKumADXFlBP4twgKxMcq01bWjG9TNqvUc/wFSqbHQbb4wCtGUwj8X
L8l8m7f+Oi/oTCRLj46d5C8KdYJbUeZLe+PsdALcRypMdkm+r1LaOn0XEG9uQ0V2PJpFEn5Tc916
pfHhrROSwM+t6Io/PZ2A+dEOI2kEPwIS3DgdL4560VNtEUcljRSyUwidj9GU5n9FnVHfYTzkr9s6
qhY2xflyBSBA34ctIWsBaIeeDqs6o+v0AeDYDOW2Y17m+Gx4daN+qtOx26mNRiMXmFX0SUd86bbW
jO4ZYfbWWGHRVd6oUIYP19fQebQgcyb54CbHOpXp/ekT9XpK5zJNjaMnTLtc5T0gjCyrzE9OUzu3
lWpnH+y4Cj60ZNKHqaozD32SxSb42X1PPgXcSqpBrDTS6NOnaLI4ZiPhjgImDu8VHKi99VTikeAH
fritUNjCgcewvqtohP9pwUQODYkCuDTUbD7L6dCGlyeeH/TG0cnt5NUfhvB7pkQL5YGzTQTQkn1K
UoKcNW3JWXlgQIVnzO1WB4KbY1QT+Kq6LozC+n79a14YhlKaK/X4KBpSwTx9F5x7YX7hSXLs/Tj9
mhaRcuAwUrZ/PAoid6wXDk5ynzkuYnCaJuyjXD/aTZw+x3WV7VRuV0u8xwsvAxeZVI5yPcW2+crU
laTM06rUjzEqORsR0O90O6yH/vxl4C/KggYVOUROT6cscnOtwQZIP1au30NEwPJWAa6+kJtefBco
F1wSpeL/PF1MnKrQW6dilNh0b7kptpsaffCFzXyWcpOMAjgAyisrUUhsn76LnQ9tlmWdcexiv/wc
W974mgEy3qgxBQy9z4IPaWhGC6nweeQmfgBdYQaR1yCQnA5aO8MU6UqaHbUwqo4d6IpngpVy0+bN
uA8cRV+UOJch6ST35q6J7QcsK42yLbeL0xGNxAqDPg3zo9PEAhRHVXxIQeuuUq3Xbzzc5tFyHSPr
tp1M8+hh4fCQ1eiIxlpSHQC3Zu3q+hJ6n9ezB6ISSgEAYgklndMHGtI8HN28ygCu9cgQu6IsPttg
hrBXUvs3Vxf2g9tlaQ5m0A/SDTquwKuTXm2+1UoZBFA1hyraNq4RlvvE60Ajy9Tti2iGGLdsM4fs
u/DEMhDMnpgDnaYfvm/EiTk3FVOmcWp8Oztiq9nsIyvy7/DACb7QubGOQRn1ybZpBvHL1UZv7eOS
rYE6bnHAvv4cMqzPHoMb9nuZGt7XmfpsQqXXLpKsPFrCR25fRaB5h4ZwfvDtPnYxkkImEJFjtf5Q
+FOEf0g3hd1CNDu7ABAm6VkzGVQ0YbDMQnMHWb2r6NfdVrbTHfxIeEiYOtjnjaq/sD/Po4CMZ+wW
go2DTY9c2L8lbDgapBw2pX6rpH5z0P1UQzDS0P8/RqF95VGUQdCJkU5HSZpMCZsyNG5Z786+kiKU
foxAwfVPd2na5AlgwJThrjEXIcXtK4INoRq3Uf1/ODuv3biRbQ0/EQHmcEt2kLqtYMth7BvCY4+Z
cxXT05+POjdudkOENrAxwB4PXM2KK/zBeURa85fSm0gWhQiSv3sgnaeTisWihaWvJ003CAi1tghP
ZhnJ01AKyxfALE5JH/15e6Qby2NQcKZvAl8GQdvVveLlTQwlBHEyrDTboyYxk0H/N9qYuNujIKZO
uknRd21vPBFc6BYak6cY5P+d1WGyLQq6J29/y43lWVh3oHtplRJnrjZBZTUNHgKGe0pw9vGbBpHC
pPSUQMOHZ+ODbg9Fc3K5AXlJV9NGZ6NtFXQGT1Vo1L+SpvsX2BWa+4k5bpFzbg1FxM776bBORG2X
W1tUNFCUOHVPkg7+L7MxnQNkmvSDluVbIhbXEekrVgHgEUxOiJLL1fXXWS00tXbMfApPRdtOPuL2
5UtKoZWoTakLzDZxRRCVg+NZl0bN7u3Fe7XpurwXGRwG9gLbwWLGWj0oSoWlAPyN8IQjKfbXXMJV
Bn9a935mArvDe61IzJ+eqIofUw2JyRcyU/5D5LK+T1IXFUs0mqwXCE41uCc9ybvA6PuyP6Rd1vxr
A6sCL9ZBoDoighUJX5vK9oOA3NL6aqorKdUCY+ZfR/rwu01Rk1yQtyGGpC4HA+dgz/uCwtVs7abZ
pS9dSdcNeCLiYwZbNfZHi2Bwh+ZC96kBolcH+AtGj/z3MWLduAKW+0bU6icx1vq0rxEa/9l0nfEt
jbsmO1cRXpw+0iXhFuz9OjiikgTw20ZwjS7vOtBrakRacPV0T0blfcnr6rOXTLhIlMpzkYbPSrxl
mX7jnAN6AZFEKWbZRas1NCD+xGo+uye7JrBcRMBOBdD7jarurVHIJCm+wzol8lv+/K9tivri5OTL
OR+yJNuVoWsFaVs4G1SxG+eOXBlYFREDzYc1b1ofrTISPd8SQmy8V0xjeDZL9p2pb567W8vEfb8A
dJepe21G/fVBoOhqe+gH94Q8lABKN5aPFDlU6Wt2l9xRFLUOCGv/T9NI6AxCbgEIrTXD3TRqQyXn
DgsztzpmSdz5bTL2G4t1He4s2JLlYSb9ZxqXaf7r2+Z0jo1Zqu7JdRq0zztPHiZ4Svf10PbP0Qxj
sm6M4aRHrn4nZLplJXIj16cjSo4P3wLqDXJcl+O3pTVU7Vh6J9GX3a6ntnxsw0gPtH5JfeapPlWe
CQpjKPY17LwnzwjdLfeOWxt28WljPwEn52Bc/gYhK6wz1Mw7EfdVmq937fAjs4b4/VGDSTucOhvN
ajoQq9OXiwoxiMlkmBlNGQWOMgofTmJ8cBQk+d6+rm8tq7XQBMhF0F5b6xdYuR6WCWaOJ71Swu+5
JoaPPX3j/+SYjXcGvo8PtZT/xnWuPynRbP96e/QbE0oLlGovucfSA10tap2WUW4OinIaEb6ATV0L
fR+NKaz6/2EcHEAQIgV0xjG5XDgDtR4kMB3l1Nbt9AjNz9kRRFmf3j8KzXB16XIugIbVs5vogr/e
88KTntb12Ra53I3Sen/NByQi+BWiMC41OmKX3zLG+HUMvRueJH7OO6nP7a7s8RV++1uWPbZ6xV8R
RYBxYNrSK7kcxZwytbCk7SwuDMZpdkrtv6R1veem7OLPnVFvthRvXNN0LCkB8G18nLm6X0oVd6Ao
E4SW49KSobR1GmSd7tAv3cIu3Nh14AI4YPpr3exKtE0L8SDQG/fUG8K8o63i3pPPblVpb3wQWp1U
mZYW8/XJiiPUUIvJck+lNbv3TVPbj42IvXNSVdmXtxfrxruDCB2YIotaBvHe6hhNvYykdJg7d0ZX
M29cFdGgdnrOasW56/tE+2yEsrl7e1Dj5ge6QCxRROMb172avKdNT8nTOXnouZ7GUlceFhDTn6rT
tQ+Z2zjDfS+c7MWRmgPBNXsV/9LC8azS1jFQENHtf2jvg7ZUJoBJ+HgO8/fFrpFmsmWH0D1lrn7F
7hlKrFvjjLFDcE7wrlIXED6ydGPrt3Zk2UeSA/eDN2mweevF19vXstL+jtpg/ezG5fhVMezsH51r
FIpvHxVHy6yaCRxkpE67tyflRuTNE0lvldY7ydhaGSke8X5u4dyfhCKLI+q01b00YWeWcasc9czT
TlkqgEAUVWJtEBJv7GqGJlaDKAjE4nW5/nqgq2LMm6bS3NOEc5DfOJl7GvNBvP9tAibCNkOfD8CW
utpqGbRWN2v4QLSdEVmSVe6nCHQEwhy2sphb+2u54ujCLWynV+n8vz5obKqyzsqaK0iO812Eseke
K2UjsFrH2ogRb80dlEeUGVA9W7D4l7edLCrVLUPpnNw8dJ76Rrf8sXHq49ub49YoCCSAhyWCIuZd
vUKmUpVpRpJziuTY3rVt6u1Nt9ugPd6aNVDnbIAFK05Oe/kpBGaJg0S7c6qc2NyHWmrdW41eHLNR
1zaqp9coWBDzoN8XGSd6A1eYca5nQsJx5AZYlETLji0Atu0D2ux1EI8ddHLcEf3WLO8KXWLJOJ3H
esvU/OaPgHhH8Iv8z5JOXH5wjR2aUg8E3aDkySIaHHzMCrFN1Q7zHZUzD869/QMSZvHAwuKQG0bZ
ERvSTt0oCN6aeaDAdBUolXP+VhUy1yTFVuaEBB9yxtHq+/xOKoMV2IY9797eSTdeZyJgKjA0HAHj
Xn2zFnrguQnG4QI7AQ3W6CUeCu8OGld7NnM7uX97vFs7d7nmYTMQqjHo5RyXYlHjKdm5s2OJg+ek
9c7TQDX+L6OAK4RGzolf+3lZauuINLKgwMSqc1f3lnbCBq/duMFufctyRRJocNZp3F5+S2IZfYyI
n3nqlF4NaM8k5BDWVp/p1pMMrYfTTjBDyrKKn5RUn6JEVcyT4za4wuihGXSmmwbRTGrUWsO8L4uy
29DAvd6B4HnIpTmJ9IN4gi4/DaywllRTbJ+cDl2M3mnjnVNAjeTobF3Oa7k9pNUZi5sMuULeAqR+
L8dSBEIerp5Zp7hGA83XXQTKD3PYOr2v54twSF152ec2621seB0JuLkwwu6DJRG1Rvw2pzavq3Fx
jMxBNWBgNHWzd7PSrPy+KwW+YJjbWbz7jbaR8VyfHYdYaZFqW8Ad9DZXP9xwlRjovnmykND6Aaal
fhjMYr4bMtvysxal3HdvawakmEH7bCnPrt168kTWYLoa8zQtEEAhjeh+jCx3Y1vfSJChc5Ivon2I
tPoViwwthAHtJ8c4CTcCPh41mLh5ttR39oRbYapn8f1oK97ecgvnlEfZ8MfD7m/jV1wfLn6EDaIb
iiepyXpy0Y4pQw+t8pNRuOpxbKxfU4elzXvviaUEhoEpbfVF4W91G/WqCr2aLPHU544bVPD7dwI3
go1Rbu0TYineaoJPOt+rUaA7V0ofafYpGiLim862DtyQ9ataz4F0cqtlfOvwIjgHpoMh+cequBBr
iKUYZmidZiRi/G7MmtNQKO4T0Id8I3S/sUo0pinRUtrjHK+vQLOx5RjVxAh0l+RiITk0ZwH9S3v/
zmecJbfngiGnWz3Nod42CAeF9qmgD/PQmcBCUiX79PZuuL5p+cshEdALpC6FI9/leS6nvGTjC/tk
IIqxr0pJYyJU7Q8iD42dsPT4NM2tuRHKXZdN2BDkXJznRWt0Xbhwagjl2D16JyAXMwSgXkWxp22o
lIy9l/o6f/yEbecU40gZez/ySdfb57e/+9YiLjQZ+kqLeOj6u203RGm1m73TMPXmSxNreObJzXfs
xq5cLpVFbICyybX0YNpWniY9alGD+YLBm/GkNmO0V8W05eZ543sg7XHY8Iciel1zY2jFWF1hluGp
IawMIGpqu6h0lI2Fuz0K07bwxHjBVluy1iuBCVocnlLS0Wd0bBOfLlOxERnfGgVoH6hMHIS4BVf5
RI44AJkE28PGY/jRmLzC7/K02sharpNNUN4ATB1icDAma1i9Zqb8r7fdU+40zZ2ZRd2R2zY7215K
7a5vxg9Dq+oHva/Nd8eDjAzBEuNo2s6vfNm/i8HoQc7UDDMqXbWrPUqjbhO/HZJ26+m8cbaX92QR
DgJLQ9Z/ebYTOs5Fns/12U2QADTiRaLKyxo9Q3uz1HYYtXX7JpT2lpnSjfVjJ6IbQ4KDOORVJJrZ
ZWhGYXXOS03fxwoM+hTa6sY1/Cp2c1lko24CooYbeNkp9jpeMwUesWOYnvN5mpVjWybKItqk0ojK
Xa0+imIwVB8/e/1Pq7jmJxXH3d6XwzCfawuGazD1ZY5wmzJVLu6LiW4EttrUiU9MJrK7CJO4bDel
04yxZiYixLxr1Tj0Mh9GdAls9zM4CUPdazBLwmB0pZr4wgiFdhBuUafoMqg6LnMy1r/OqKiofohE
nOFLrsM/ClCVfIfID3rB+EUnKiuCzPxzQ8fb2KU5IgP3Yxq2qU+AHcogS2z3JcchsPabNpfRt2SO
nSEoGi8sdrigqD+yCY7nju64Ku9Upc6qezENVRJIHikw+Hbciz3I7sLZ1wLyQWCMjZz2ztiFpY+J
ZfIjsqSW7yqUroSfhNH4YxI1zs5ZZvZa4CBY9hL2ViV2buioT1ZtpTBRxs64S7IZOHpid1zZQu09
rJe19Bta0APeRtSnKYvj5IC7Rwht+MlEZOqf1Cl68wHlkzj3ocCqyQcz7xbpuLKo/8Sa+9EBYeaW
Bmy6zFO0ieccIfy7Cq252BdajRiEIFXzDi4Wusc6aj0apRGoTt9C3vaPURTKeW6tcNyBHSnQ8JuT
8Nvbz8drKLbafAuiC/QDglqAoFYBvIu+PT6ltjz3fVt+Ah8UPrilabykEn8hH00VcW9jXXXnKEp/
sEcFiQ78cx4N0bqKb+X40RqY8r5oai43woabP83CeQ3SEPUFimmXx16TlWD2y/HcFVb2jKSFflab
flZw6Ya6CQJaht2fFpzAdK9m/B8fbWJRPYU5Xul7zcnLfys8Zn6HhVa1vuH13Zaz+PX9sFAnlpef
9A54x/Lnf5WmjIFXrIJIes6KEHl4SZX/0bIQ6t6YievXl3HweEX4mcuW9PtyHFXWkTekhjzLpnTu
O3xyP2q1rh8oI9lf394Prwj+y/3AWEiRg7+Dp3SlPlO7cVepqdqdnVjLjJ1mJ/1nr4/yzsdOss73
3uS1yb6PBRIBuk4/fOh66wMqJt4X3cVWAmEQYtZd7rbl41jKykYTUoaNjzwIqoOTO8G27y1v3OOF
Fp/mKC0HH/B28mRotWbSmi88mIBaUZrByJplQVZm449B2sgD0G2L2hNS7L0X5Ji9WRvzfP3O4Ke0
YODQ3CcZXmvt2vMoEd/J5XngQtjpRVb+qRORHId5Kg8DpJXAKYdx//aM31pc0ugFtsPbfUXUNPQ2
SQkf5HnKSv3koOP0AVzPeEiTSNnIeW/sVwBVFFGhGQCbWxcGzDLhttTi7syWRqUcwbV7NAT7d0cF
VKNAVaHXi+QF7LrL3TpD0oPgrrWQXrRqN9RavQvNdItee2PaICvzsCyxD9SX1ZmQJir1qZa058zq
9SCfXBlIUQ37Kom3Es2bQ0Gk5XMQS2KHXH5Q7kS5LZqyPSsVqkFqhtfEqMJMbEply/j7RhmTXHaR
DFnsi5jGZYv+daWgYdEk9hLqQB80/DFP3b01RkZQK338aawt8ZGmRvcBxmaS+qBSsE6vQZ7vo7qs
D29vzOvkhlYpjE3iHjDSEHEufwrPrSJSr2kBWCr4N6SW+6jATI2p4OQwxaIJF6m6mKK7nPtir0qh
bLxNt34ARPSlmMudd1XeRFQfooGnNed20IZD2Tn2uOsyfSp3YVHKnwpOcX6tdd6h5FwdYmD/G2CH
6/OylIeWPgohIB2m1QOk1LiQVHDDzm5t5n5ZyHk/KJuWZzdGWTqdKLsYcMVAhl3OczqmStfqwLd1
T2oAN6z2Dl8P8e5TueB6aUHSbeJiXwMn8Bjp9YkE9FypUtnb1L0DFUP1jRv0xreAVqMNAISbnue6
Xwz/IosRmDbOqSmqBYkq97wjykbEfHMUbjL6qWBRSeIuZ4xomsJ3nJnnuEnE/Zxow6eUyG7r2b01
DC4LlFIXcAJOJ5fD5MITVuuFqDKUWffU9nH0gIigs1GtvTUKTXx2OItvEElcjoJJiZPJSDHOE/K1
IM/y8gnJZe3l7cO8Fs/jhfGWvB0wydJev4LU5o3XkAsm5hnx31TuTXVQPuoWxtKJI1TQdp33PI2F
xEyiGPdY2ta/TWXwKr9okmofZXlxkMiE7Y207sko5LRLstTZt2VZ7gkvlcDEaHqfm2Z8GNqw3lOJ
Gx50xPh8DOO1HaZ18bEQRbQrQEEHb3/b9f1Mx5scHjVYwkScii9nsHcMonQn0890EyYYrI4XdAkW
rwP1ot27h0JdBXEkiuvAu9b0BFklPdeQBu9p8NwfXmqHQc01/kWPEmVjqOtghE+hNr0IF/Bxa1rg
jMJ4N5L7sPvick/Iqz3VsNY+Z80YUzm3oj+lVwwbt8SNqSTDpt26XHcwMJYr+a/nJ8wHZ6oSl0Hr
Kb+b+8Z6sCCyFf7Ua+pG3eK1c3sRatL9BLC20HxetYFWO9+odaXIMbQ5F3Ft/y7ROpjvZRbq3SKs
XoZ7S8kikNJlic5yaA/cJZmrOPukmc1k1w/zfAYhhlqg0Oz03HkIeniv/hyA0lEPNfQuRv/XkeEf
EWeNtiP2a85elimqX1tV1+wHNSf5q0sdWlg6kdEhNi51L0hEY4hd0YooCcqha71AsXpDP/TtMH16
ez9dHX6yG+pCoATYVFQaVltXqJTKnUwZz4YTJs9AQmYC281y/NWqQkyAfwyjFr+dBeK1WlVFTbsS
IsIZy3TtgMZX9NDAWjhUNr4Nb3/QdQDDk/laEAVXwxW9rt/Fjio8TzGTs4ldiQ9OqttpuZYck8bU
k8CW9fCstkN/j9u7sVcsWfoxIjhBhWzCxut9zVTkp4Adpx28SIxd9aXjZG7ROE/Sc6M63Ucye13z
HaC/58LBbMiPFTcqj1XZWb9aV8Oyu0KzxVfnWv05TjOFj0LQfN14IG8sBYVwkBMErnRH1imGwAEz
i10nO7cove9z0euHfCzTfUZ9473RPp8PAoSscbn46QdernrST9Ipc5eh+hkPMTklQWoaycY1dWMH
A2WASc9ML6nw8ud/3RgQ3ByCMStDIyF3fE3mWdA5xbx//7Yiw+Y4s5VRcn6Fm/81DKAWElZ8tc+8
yVi/6b0hH0QnUupQLkuMt18+OwEwtui7N8xIfGaRq/yasql+gTgwmRux8a2vBg9HexV4u2Fb668u
Bl50RcnOUwN8ox5EcRxFs9VeuDXKsnALlogo2FwVBtWi6BQ3rLNzODf9nvR6uG+GSm7cw8vpX13D
iwg3BnwuSAJuidUKeshnjHrYnAHVJzuPVH4PcL+7R56lxKW00ndvr+WNIwBbGaA3kDrC+0Vl8e8d
MyWG2s42qhpqPGn3IdoT+xZLxUdT2XTuvTGBHPwF8PnKZF8XaIZZke4wq3D69MWCNfSqU45sxcYl
fuvOgxW7ID4R2+ZYr25xfRjJflDZOyu19OB8YYfzJcrsKd85kxf91r0qP5pIFfx2tMlpfNFSi/Kl
N9ZtYA6ZtiWUfBU5UNBjY9L8BRPCq7Z6xKtK2BgBjsVZgL7Z93Dy3GDKKkxwNa9IfMmYoB4Mcyt5
vTUuL8wilwC+FkLa5cK6rgAU7Sn5We1q5941omynDFINajnDAEm0ufmgKaQhG/vJWL5ntYEh9nMz
LApiS0PuctxwzrpGl3l5jvRWzXySYlDZeahpL+zquPBTtxPPPQVN5WvUxPkv5CLqxdXJtH8pRVPm
e2uxUtNKG3OMpAViGBhZnP/gK7Ifcy7lx0zO9THU49EJBB1nMAwIWGJoryTad9D9yc+20xGHoLuX
75RKzYo7RBihD4m6mot9pY/p5INKH+Yd8VX2qytcymmNa+T6rm8U60tflqHKz4Qo47vT5D6BLwrv
1XrQtlxEbxwIklm6DeBRSdDWqmC5Fk16OwwlGgVWGDjUVPcVZqcbj9z1giANwrMDopuOIR66lwuS
9yONeb1Mz0kGxymBC/QFmEjy0lWF2RzEqOaxrzTZ/DsrTNuHlNl8ffuKWTKzyx1Btw3UDQwk0mp1
HcYiR4C7u+KmqLugoe3rdhPFvpcM5W/XysWpQMLwFHdiwrPLVrbswq+PAbcN8RxuELxUV9xyzaig
Oc15umha5P4Yp3em3mmHGTamH/cTuwf9uY0U6Hpd2faMRWUQERigr6sZ1xoeXYvnMcuE/WykFSyn
Ig7jb2/P69qBnAeY4jDADhvEHAWZNbCjsu25llncnhuReHs3bT2sBSKM4ELTCZtdO7rdErer+C24
/XKe1G4yMJYuB+XfpsIFhtr9FBL4oCMY+T16pL/c2IvlgYeilJBjbaQFeh6In70JPGrjprh+edD9
g3ANWASIAFIdl7MUemS0ek2vAxvr6BB63W8vMT4RE+kb4cHNgejo4V9PheKqOGmIkaIHLkjnCSK+
9EvVqXfIWobnona3HM+vl572K2ARYHmLlNlaLdOqazMuENg4x72rnoc8RhI8UcWWd/R1lLDYLSL/
AHkKO431JTu0SegZnVec40VDPNegyPmhMqb7ugBgmaSKsYXPvzGJS9MHYAskDGB6q1ukTXMEyUer
OGcp8ia9Z/U0H0Z9P1vquHFh3ZjDi6FWgdYw91Y9VXDJVatpd7MJ6XCS79edBGz49wfpl9tvikWp
GbFTnAuS0ECdXblzlE2tw5vTxsWHTjrkZmrwl6PgzzjY7sS0Fan4UqBzFTSZZlJ3Cefj27fBzVmj
Ao+6MnhDGC+XI4GgJcYzGUnHU/zeUYoWc67a3Ti013c5s/bXKKu1MSeZS2rmxdmRjnpIvco+VHUT
7RqqCh8z3Ut3wEm6e0hE74ZvEEUtuAYg4RblzNe446+cI0lhehWY2Z0dr7P2uZZjqjTF39+exBvL
xUotgrCgiIieVp8XF21mUFLi83pMraa8Te86vJ93laqn+7eHurFeSBQRnaEgiQySu9p/hdUqYw1I
4zzoUfdvTqB/HlxqD+8fxWHFKWazJ6AiXO6KgWs+bCNGmUrJKwR0Y4mtKufz+4fhIuJ+WIT5ALFd
DuMUEADjMAJJicOwP1jOsEPgML9/e5QbqwOIm2L2/ztxrwXc8FJwa9ekI5i3Mv6q9d68L7xpekFM
+v2JNBJGBM8LB52S0DpdNxpL6SyFJKIKXf0ohdvuQ4Q+Nk7TjWsc4Tu+iPwUkOi6/lATDsWw6uvz
UJXWN+nK+jAluvNhzPL0xSnkloHujT1HTklEgr81Mjj6as/1rVurk2fX5z6S5ge70KfAKap0I4W9
OQr77f/7G8jgXG6GuFRSketTfVYMvT7EHahMV8Xl5+3NcB3Y0Zhjzy27e7HzWDbLX/dBbrvoBIwE
Py7maR+zYaafHcsJv3NHPHVM67FXNkXobiSXC88WFBlX6UKkX406WdFY2bMH+Im9c7L1IW38sKij
nSat/imyo+heA8L+oPVqc4xo/jw4Q9N9TptwC+5wa+8sKrUg82H2c41cfr8zhUjydWF97kINPldl
xscmlcmPQprtAZCFuxVz3KjgsZZAUxiTeJ5i8eWI8NyWqHeszmpenx1FWHvdmZLdNNr1PlPAGPjI
uilPsXS9fZEZo2/gDXlU3VGXwVhEG/fna3z4V1pB6QnxDKzEFgl0+ujrqo+tNYo+tpF1btDL9UfH
DDtfrwA6dYoZfWjmfLFzLbyXNBrNF3swil3WIOYXJ+74GZyZ7cezp7yvffT6m3h+6Uwv+5LK2OUU
pbo1sPy9ddZUcpwsgerV6VJ5X0D7OgrCaugDAxYGkrMapS701G4dzT7nlBUXrQb3kCONuAuFsWVt
+ErxXM0ynVDuQRCgtD/WQPkiVTUxT6F5htEePw2y1EnTCHzbIG7M5HMiOpJlpBndf3ujA+/dmK2R
IrTTN1Ewyjk5DK6Ik0BRRnfwW6fAHadUy9jHlbNL/VEM7uep15EhLUPhxTsqN91Jsdr8v0lX1M9R
q1l5MIkYvHo2lRZG6xpVm0PnVIUaCF69IWhq3bt3sY1S6THpI/azyJXPPlTgYggIwKgz17KgW1Z2
Bp7wdFuqH8XstvhQhON8GvK5HHZZNmtnq4/bj7opO3svhEG3LAENspUcrjkBS0WeHIS9wSwxsWtV
mKJwU3MqkCEzy7ECNFnk3kOb6/h6kjsM+94po3u7nppgnDhdixBUdZixYfv69v1583eALKIDTUtr
6fxc7lUKnBECF552LlsdcFltJvhQDBruRgdEmDmzoAk96atQxVDen7Eu9efYRJvWqSxtQ8dw9WS8
zgm4BuqCGIwDMljtaPQJ4ioB9nCOp8F8zoy4eZbINmz0IG6PQsoEegsGwbofDjJDiFRR6bqPbn1w
dOifo1qlG4H4+p58/RiWlc3HP7BtWb0RJeDR3sBm9KwM05gcvXTQrGM/GN0vsCTtN9fttC8TmwSn
wamNf0JzbEFUTkPyjfuzfCEvblL/7cWmy8Jqrs7xoqu9aHrQh6HpfLnaMZqELhjT+dz1ffdDYRF+
Q1pOXwYADx7VrrBDdNgLx72NUGTh55UbFX6hWGV5DMui6H3VjpJoH8ZOPVNr64z+kCk0sakpxOBP
84hyY6BnvVL5ajOrNPgUMxx922xmrgrDGZ2j1uZDulOtMbu3Jmf+OssCsdoeZ607JxuHj7aMgRO2
GXrVgQXP46kuVFzUE12F2J6xV2XgJOOQBUPsJfG+xUj5EWgVvimt0XVPcRvPP+x2jLRDb6YJeJ2u
QYEMEpMC53+eZbqbZNSgXVs1yss089f6WW7S8xqMxv0vtKjZ7NsWY2y/6zT3V+UNSEMVYaF/bPls
c2+g4FH5ACowYzYarx52LdVnbcdKpt+wa7D+KcaIi0qt7BJF5rEeJjhUZvoPRnZyQek5QiFLd7uH
QgXZtx8Um5pXbXnys0JXVffJPcShAGeBcWWslMYeR2K0dpKwKF6MwYmHXaG1THAjzFYGBrdi68MF
6KtdhQgPBzYR1LIwVaP3mnvaY6eP4U+tqv4bOl3/EscJDdahiuNH1Riw05vU5lCMtBn8BA+cFzN1
yscma/vPIT3ub40tXOOIrKl2L2XRsjvsMLlr7U7+wb/HqA62NQvT97ycxm7mifYpwvrQ2JWpgSp1
7rrkTqaSddrJHdPqPpeWnh7LIqbaOAzNNGK7rfe/3Mls22Bs5uab2s/eXex07W87mkdMceGyg2cV
ZfvTcqea3RjK8iVve3Ef6kb3O8ZAUgS2l7tAFK1Z/VXOmvLQ1lGuB9XYTg+CHuJ3oaXNkd4oNxyl
98raLZjxOIjVpvqXLjq1BSVpnDP15EEcQf+qz7mhIHFYWJ74rlZN+m8TTfNTKuv554BywKcJI5PZ
71ITRPPMBPvWFJcocBZJv08Su7yvzUz73CSdqJAJCe0vLucAU+9OFTnbQbfO+jQNbjAMff6AE3b1
4gnDzIK4aPrUb0yrrgMxzvXTkKUqHt7SdF4Wm2m5V5QkVAilq8i8E7kVf/W0cvjcFGr4E4U296UY
INYces/J5l3q6so3IaQ6+WXdVgMWn71RYfAa68PHid7Op8KynSiowiSrA1yCkWt3O0OOD1EMWBHb
3EE+FFlrfpsrHXjv2JUmAQ2Ylf9GOwKJUsO26u6irNWKl9wsNPEw6JX+L2YC/WcLXFqy06YGGQFH
i9TI13Amb597YaovaDuLBdiieP90tM+sgHadqwV6j4HenZEMcxxMDl7Xj1nRaTXP+JCXvpWOU/Mw
xaZ4xmeY3yf7gltqzITDjVJWysOUqyV656gOEGzge2r7wqphlPC8Yv9ZK8NetVJvRg4xnxfn17n9
gkAONcE2s14mW7F/ISWcqTz5hvM566Pqd9aY7INklLhlaHktaVcPFFpPokqS31kfDtGnqKu1z+ro
msneiuBT+ZmG2MNJ60abGFw0xQPKRA2RZpuqvT8JN4sDWowiCQaEW/7VwSxPPlef/hMs4xx9TCyt
yPZhXwlskhWzA6+VFPmHUQNP+LxoCKtHrehA7rddh6NnnUbZHwAZXujHhYVvZlal7n889kPDruyn
u06SXAaqXc5hEHGR/dH6QY4Hp5cK4CGoUtWvMbSQJ7bC4TtWtGmyk6nVVD6mxhqJjR7WPwUkc+Cp
8P52MPK9/7IuoxFSGElRBSG+7wOW9lZn+V4Tw2YQ6HQXPiaFnr1T6jLufazReQeMREESyEA94M50
GtH6bEr2YyFV486w2lqAXi/df+K5GwMdlkcbDGqknHK37P+Btut86dRh/goaRXEfJ91TvqtqnqWH
cdRFfDDAPYlASRtv9ku9lTOInIaLPhqz8Ns8mx7oI1lwM4swA8M8wcf9ElJm+JE2Yn7Io5k3pRtS
HogYEUBSyFGE9Wd7mor8rokHrXwoE2AoOx0Hx0fZjlBBZKWk/8BxCb8m4NHPZmR1sF4i9PF9UMXa
dz0pvFPdKjxDSjsnn3B8UaJ9AnDnrA2NioOpFKO5Q3EP4eagb8o6Ocs4roc7BW5y+8D5xpqm1+LR
+pB1cvJ86Lsp/kuIa3h+opTu9znv3TGozLkhbJ5D965M3OijKI0WMzW0+6u9nYFjgfRfRz0rWthx
IJTI1v0a0g4nOGpLdweSoGRnZ4XtHV2ZLk4OCc/TXunKLnl0tRgQTOSVMt0LvklnIetsDNwpnT9F
FkQJYvoOg/E4VXUE0BMxfchjowAoDmw23S36PqlfpFr6R+rEs36qlAkcsmbWCNxdYXuczbD+NjtZ
2xynIVTKAxhTXvqixeshwI5kvvNCWrqPJU2m3K/cVDNezLBUGqKNvEnuvbpR73CqVw6Na8cxTut5
iHSroFV/7EanUUEddf3vSmvSh0jIMPOtCN5KIAmJBXlqxH7tsyHrAq2yEK/Dxs8acGg29W+tOTYe
tb96fjAB2ZY8Rt5sHxE3rR6Lrm+rT3FHOQopYR1hfC1sFfIalqnzw7kHFUUzIPs/zs6rt21lXcO/
iAB7uSUpyZLsOMWpN0SSlbD3NsNffx763ES0YMEbWNjrYm14NJz2lbc8Jt6MTYozGQqJzpT+aJM4
e4QJbNiBikYMvgxlYhfBlJjdJ6genRrSbEk8fqW2KBSKJ82FB6NPd4h7m21AS9v4C1N1MHejg13D
QdSycf3YMeu73qr5xA0Ryn2ljdVXj9I5Dg6VuXDeYsd+8HIz4y835MVh57bJL0Oxzb+mo9Dt4UZT
1I8TSyX4HqkidwaRGMHWghVX0Mg8wqOVi8nz62n9inVUe0YAeWf6U6Xl9DeyzK73m7U17wMNnOn0
2q4IU7XrPwg3g3xO+bv40ZhKLHZlmjkQu2tPyLsS170vklxRgDSLrORHZPfV/OBIGrq+8ApOG0I5
DTUUkkE/dnPzaYnSCDGJ2VETHwHsptuZHj6JIS2s5MOce/kvCewHHkQy3deAK3/i39kcEBTFUnVY
0uxjtFhNElTpbNA3icRY+9HUWN8SMwdgEVmDovtKMWj3YzrGna/0qKqF/ZCu0v+5HI9UR7oJWbO0
NvZLskoetoQsvW9WUw6iQNViK7SxDPtS9F4+HGVVyd/ERnm2m3D1O1VZrJEjr4gMnIWG7BF9hXHw
RVMYuQ87d9YgMNXyz4JcQeortHXrMB1lQaBGp2HwK/xyP+ENmWRICsXKYbSF4e4oJVpnq+p5UpGe
Ek0gskEcC7XDPES1c3w9xhZ/6gnzoiqAaNTVoRpF87s89mS+46/NX2ZopO0HLysJ7OoB6adgzhS2
szmUSMu6tYgI3oppxQEqVg0A3Y2+J6anpz4MNRQeozQ2P/SjN93Hokl7H44eRRme1N70k1rLacJP
ZfYHOn7ZhVmna6dkBLAURoURcVzkQMCgKA0CkbCFpx/gVgYcoEe1eq+bE39/RuQKGZ0q56BVqT6n
n4ySlmaAtcas+EBCOuRNYjGXd03hJni0ean7wzZSy/FRS5foO8wy/anZSt0DBGjxck5MXJB8s0OR
PnCMqezPVmlO73MhycdznhLqK3HnfSraZen2BWlft0PHr/qvEjS8Q2NOvfqI3FH3VWpZ3YRFgrHQ
LzkstXkw+oRHNG7dogm6BOkx3xNuOfuVYmMphQ4FLehKkJ77PLmWzvXbV39Koxo/oIUko12RNMmT
RfzTHMpiUsSnQcu9n9XgxX9wRc2/a1bJiZNConKPH/bnJJuj33Y3eYfMgy20SxKXbL0ULMiDmHKJ
W1WCMnTYtza290WScs+BdIrUQOT9AqWo4iOHizHN1i6GnwUagWpfu2sQgojDqZB28zjqlDID8sHp
garnqhA52vKziQtWc4xQC5/vl3maHqfZWSE+rcERtnnp3ltu78y+kIoWAzbokuiP6ebMPFMX8S5W
8nYgq0MQzzcyZEiwLLCSz9zg9Kw5DXjgTFphDL4tNPu/MdLKA1F/NIexlMoXZzbc7B5pFiwWirYf
H/Vo5hpUKFt91JPe8Q49aPLkrjFr/TM+cOY7o/Os/o8DlksPc6VHeK7K0upzpfTsrgRaoLGbkyiL
CJGi5o9S1ZQ2566GBFWDQuYnAda1d7gtW90RuQO7DhGZS4z3hVPa3+HtyyloiIYjn/TH/SoLPrsf
U8z84tS982Rlcab6XuXKr0nsLlqQ5DQWZk/kFFuUhZhfaaOuRKBDbX+CoVHvG1cd0nCRmvrT6av2
dzPnHdLIurTeWZ0NwdTT5UrPJp6Lgtaxq18uqcM7MD4EidB2pti3qzaK7xYIG3f9oLt9UOvL8Fes
jmcYx5RRdlSGyIh3BpYVamghxTFAGK0G40bVdtM/XGsjOFRBIQScuGIy1qr2P1V7BSeDaOwa47zw
/ztVzdSs9XNJOWYul1zsPLNoLaK1wUvZOKm8JaG31l4uyiA0ECnuohZJKVujg3A5PgUYFPRqwMq2
3TVBhsBwUMbq8N+8NMUbxSPWuVIDAi/4jChGFONyrLgvKyziavWsdpbxEZUEC3UVy77jTN1Sp9w0
A9ahEDtnVoB88W18gRpcqzIF4Obz0BjvO11U99Qu0h3gTe3H6FU3qtxXR4MCucIBLOqEm8qhCfS6
b2JLO0eN/liI1YRKUidtqL0cukZ+fb12pb0cDkUg4JAqVWigkVu7wKEd7FYMqThjpavnoTWWsbIX
7ZTv4UurWagMcUwbWukLggnHHrtA4c79mhSm8U0jjJ39MbIL9aFzkxgUXrvM37TVUt1Pqji6RRR4
ucEAgKx7bLX7BSy6+TalKwVWZNPCosOOlyRtgYgEJehJ0d/WZ2PREUqnzE85D2AB/YbN/nIVI1kb
UmcE/bSdUEQdWtjYv3/982/6bM+j4P1gs4uZEs4Zl6MkkZPVUunk2YZxepIA5R4ns659S9G7JwyY
tHDo51vayi8rteiyY90CJQF4E3iDy0GhEGh92TTy3EtVCyIND3iPskf4+tSujQIsjqKoRTcPLtbl
KG5UuQulZnmeHLcmhPTMuzJZ3gYpeP5+horGz3rrAcHYTGVcldrMtJdnHgP1jEJDspsgTXzFYGLc
vz6fK3uP1hyG4asyCEqHm6FaqfZZSZZ1Rik0ubPqZX5ybfx1RoPu4I2K8rWxVlEh9iD9fmTNLr/d
MrZOiqjQch7IOEMcAClxNUu1Y6jsxrSunH9YO1xwcIrgQG+duqPa0cbYxuOopUygDwP1XkyeI0WL
qA6Z2o1NcW2/gwEBgM3JYuE2E+t4eiunQuGKF1NiTSQQbgSjG71r1Izq+NIXSC6I6cYuubYV/x11
81aobuaQape4m6ER9VTp7ZPXx+2vt+8PeitswtUs7kX7n55XNBDCa3iYyPlOt9ryEPVK9EOKZfz7
+lBX57OKNHl4YLz02pF9alRUVLSzrmgTYbJlBVE0LTduwGs7A3wGKGPVBm+8XSvw3HklHZw7u0kt
d8tgxceMyncarIYZk9/qEpX5N06MrjM9V0Au8Dfpim4WSs8jYpMYHxgtLftDMVCu9LpWu3Hpvvh8
6yjwfYHmg9aA8Ht5unpTJICoPbquRZnstXJqAwL4/G041ec+8rpEnGOCB/hfl6Pgr1PV+TrKnGCt
k2hN55ddNv4vo5guwAFeRgCf64H7J+RzY3dwmtoyz70m2l1RNCrWL3Z9fPO6oPAM+A1GPXCIrWyL
RRyfG4vmnFNQ3aGd52UwFV5xYy5b/Mf6yYAT24C2YckBO9i8uWbpCo+mkXOeKkv/aHQljprN4hGc
m/XBctGRTxbYGtVs6juvSN1DizXOQWbA0t84Xy5ecP0gaOkk0zfd/JC5zLqhR2/yrNmYlrfD9EV3
+ujGXfhiG66DrKEyj/8zeeFy6fKorNsYf8Nzi2B/QDlU8RMHd/TXp3LtKQH9RKxM4GRymi9HkVVd
0AbRtLPSqmTQNBZCos54Z6dWfeMpuXa5Y/bOxYS3MM/xZijdpHwKXIUbUNOpfYKuPqqRIU85TLhH
ZupS2S2lmG5cGuubcZl18PVWmNKzuQ1B7OUM9Zqrv58xd3VzzUYJrZsPVEc9UqyuiEbfmtPiS6Uv
lR5UGinSjdGvTBrILoGOZ6DmDmT8cnQsAZM0gs551uKs/xEj9GzudTHGexUURRp0XakWQWPa7Y1x
n+ONzbRxB+DIcMnoULM2e7TpNLwXtH4646pZPKVdgoZe2kRpuhOa0aqHauzb7yWSJYJMLMmhIXhj
/cG0KlSUFLmyXTM7hpKXeFV5h8CgRefeMBsEeSxPfkNvBQmvydWGJOxNs/9UAEf9kaW6/QuhBHpp
spJ15nfZFEcPbZ0gUBW7tBdDc1QL5HtaKb/oSlucxowyR7jAYZWBUUbmLzWerfkBbEQT+wYGa9I3
JrX7SglXScNCnebvwOhJUKkP62bYxZKy2BInaMxFObjUQO3kcF/WQgpwxU7yHW0jSkOWmyCUXE0G
WnhmSymxID8VIT2t+LujFUOxjzC+QR8Sh/rPyVSPVLiZru1P84xko2H2P/rJTO7cciXMIJBWofQl
IidcaII/FGwc5Yzwhp4/tJPi/RZKZDw0iMQ4QR8p02eEKjp7ny5E0dDYrOZEQIwbmEQNN8VPoDG/
eW1KLUgfc+2roZflcNRp0kXBXGnNhzJ3y8xXcVH5lfeGUx602qSI5apYkvhNo82feancj1iiDNmD
K6tGo5xezo+zzBttNyrQ3Hd0yA3DH2gR3jKiuHJPEdNYZKQQOXEM2gS+6VDQJjUgSmdsiX3az93T
LHu2wOsX1bWDxLf0Vj8BLpEt7sqNFWTNuB/OjZgoz0ECOCASVbwv66l7UCsHMAOK6zdinGvpL/vZ
gUUG4Av09eb4GoVGdzWZxLmAn3uUs1fsm6xrfxuz3uz6sc8DyDXqzu0M+UC3092jghjfeUZlfaj6
ckZQq0ElwFW1BmXrpQ5Ne1L+e/3DPOtubk46twvYbMg2dAK3mkiOGjeFmbfiDDqr+a4qUn8nZRz/
UvShC5Yp/Z0ZQgkimh5ntl68E7M5vvPKyDuO2A/R5nFtemxqFcRxrR9e/3Hr93nx2yBT8rPAvQLs
u7z++tTh0U5JYAGPaI/53OgfY1VfpRDU4VtieM23N4+3QpkwmyHgQa9kc+vNAuSa0uiE8k2B6ahe
eQa4jTm6p4M+1eDP4vgGyPvKA0oxjcAesahVUGIzIjeK1ZMsa2czGv7Lc7cCvla0YelU2ZsrPzob
EYT8SuVaOdOX31LVy55l1syzPmouNKGcFKwW4lQu9eA7oGRujPcS5EmQTeFnrW6R0QJWuxzQGmOS
WtoHZ0sH5tCg9/KzaVQqvwpVH9/sFW3faLHp0AbKnHts6YqT2hjVr6QV3VdAczWdCeUmrX6lJm22
FHhICG3o3VLx3ZJmZxXIiDU55pmiDh87GfKdjR3UXy/rxXfDabQvArQkHemqfMT5akCYv7eAi9RG
dXRno3vXRkuWvz2MYvWBFq62kUATNp+qntoOk7bEOucTKWtXUUZ3tFT4tJBvEcCvbLhV5xf5JZhg
eJ2v9/E/IT0zN0beOPPcRsZv1Srsu9Gzvpq96G9E9VfOLjqTa5mLqWFzvJmTJ2I3y1EgPS/pon/L
Glk96Hq+S0HX7pZCi24c3Svzesbjr6W7NQHbzKtBqduYYNCdXUHdLinpviGTstDJVPsbmcS1odg9
7KAVfolGz+UnjCOzhGBazedR0nMve2HRs5qSXa9Ft+on66++3K0G0S6pgkGVeMX+Xw6Vjut3i/H4
QOLROne0I8K0Hbsb1+zLx5FVUskkKXNBNd2ah4vJylCiSuUZeIb3XqVO8hTDsv0Ckdb8niC0+dS4
E+3W1y/bq6PCHbTXHUJkv57Uf3aitlSJEavOfC4Q9MdoblH7LyOawz+srip/ZE5T3S0yg4H8+rBX
Pikar5C5OW3Ptg6Xw2Ifnlj9PI2UpHt3pw0NIjdldwuv+nL3A8/lzV/lBlbmvL4ZxZ3x3IoG1P8g
jO9aGuC0VGkVP3GbmB/nKLqlFP5yUxqounKHUGdjNbca1PGkSR4SMZ0dEFSHehDeHUyRfu+Jsv7+
5i+IzhacLuR0eE62t5VnjZapdPpw7pdSPVhY0ASzsM2710e58gUpojAMMNxnN+7LLyhqkJJdlS/n
Jem1j5YpvH2hT+khMzGgXZYGqPrbB1yVj1ZGBmWCLdtf1jBSstqVZ4yRk86n9KEeIrOLQkUW9rFJ
QES8PuCVnYhNMnVyymzrP5sDgF6UpqSIzZ6bco6ftGySpylt3Bv38BWw+CroxCgwLThuWx6ZqK2R
BrAhaTDN8OTJij6oI1wyL6m0IBaLedDTRN+vhrinWIf51avRGy1I11tlBYdT8qCXhlX45jGY0IK0
C0Us54nr4CgdRw1liRh1AnT97V+VfMHD1E4zwXBvb2fDizVnBpV6joZa+VhN0ycC0+7Ga/PsCra5
mGGwrEpgXCKQiTbRlDenMamaLc9xP9UHqTbppwLwxKl33fy91QHaWwTqAI4rFNDOkRWKutGRVSnG
O0H3efITtDpPDchaNHEN75ve5PPdbKjdh6ihky+zAuWV1b26qPX4hqXNlcgMcQ0IhcS6CCVDb708
WmWTLmj55jNUF0H3Hhf6uQ4ADWf/wSCHZQ6HCDRGnUXq/Dh1YNAO0MK0v1oXx+6Rkk/Un5s5Azqi
u7M9fXr9VFw59xbWeRpRMYkNcnGXP26y8f/IFlNChrVRp7LT9mBMgJ5SB5nELHL0GxH4lQRobbis
Yn5sTobcDIiqMNxEo5DnsgWfhuAQKkog2em8O41oPuhZD+C6y732vXRTJ4aKNNcHI8rn+r5PIu2X
AtLkDx144JRSzN63wZkpBbz9oxBNwYTnQkTfdHNVAKUyebM8iW5v6vn6FKe+JuSTHPNupydaHbx5
uLWj4WJERPUJCbPLNcBqSLUTkE9nfTFbpOoR027jKH0wvEz9qFX6fGO8K48XVUS0EFBBX6XM1v/+
TygQz90IPCqTZ02IMtAdIcMqTusAlOIt650rQ620QyiUtB4IdjdTczLFFH0izTPmiA2BqNMCmO6m
o1LNyY1ZXbnfaelzsUNswmx2S3Oc1Uhvukg3z26b/+wXpBLovHr6r9fX6uooz7xnKtwoVG22Lxwu
O0pM0iyt0cc7g1LGw9B1xtPro7z8bPxpd20krxhY8/kQ/bNCUALKDBisccYFKAeuEsPBWrHKRlS4
N6omLyeEWxBYE8guz0KEmwmpzWCNWKDp56pOYTHQhEWPvGtv0JY8ttTlBU47cj34q5DFSsa73HK2
VCdzFK4Gu7/56ibJA4zad3jV9NQGEfgqpNP4g36LpH5lbkQWFAd57df4c5M6WNWiiAJ95nNVRHXY
iV6G82Sr4euLtf72zdxsFLNJvleiGq/g5dxM0FhppdGyjoSZUUtoTqltzKhr6QUVHW2Xue5be2v0
ubg7AZbwJHJxbwEzc0bQoOe5d2xSb36g6juGJXKCN07UdtHWUTzqF4BKwE2wcJcTi4GoZ5qO/WMp
8gW8pZ11P3WIiY+VrvfUlpXFfqz1rDqawC8pWg63OJUvnk5+AdvfWesHSDXo2wXEgtusKqWIjk5t
ZyPYLANeaixL84gAO8jXPhYHF97UwzDO1ZOG92ZOCVWzv4D1nSGOjM5jB9/nxoITF2+W/Pl3Ed2t
Kq42FZdNPFLbSoripBYdo2ZUPlnwvQZ/IueL/ExbRiNwUFLpTk5pIsBU4JkHr6PPsUx3x7GFMlZp
UDyLPsYUEuivmYTDYKboXImxyXnlB2sIYkUv7bBCv+Rn7iXeJyWbhXdYUOI9aYVFl3MEH974WUJn
AG6SpzwkK/olsIBbtj7sDhVuxmj/LCzNLpAnT10bmqI5RnfEE+oRYorp7dXYyXQ4qQAX7iLDUR5E
H0fAax3CJ9C0sv6Mi4Cn+2O2RICA1QSSy4QqVagKRUsAN2ZLEeSR64SakfV1aCieBS9NlY12LDOr
uEtbI/nYtaP2oTGb8Z1e2HCDhJm7QV83+Z9Go2JF1X7BaCEtEP/ZRY1SmGHh9bVFzaqzIFikoweu
oEnzT40ZAW1c2qH2/FJPuR1hzoxrjXeYTw4KxDkOIhqC+pBAHPXJLrN0uneX1EgDvTfnz0naWnlQ
NqaO3HvcpN+VPh1T3yl07adr9dWDEcN0AeKvY602uWWnkau2toA4L5c/VlwYD1WSN8jG4Ibyt4U4
AGa8tqaHVl+0Iqjtpjr3hVLlwGyxTwmGbMCYC5cxN/AqmX0DOtl8XiwZ/WiiMYG6FyvFXodwEe2L
hnwkiHqjSnB4iF3Dz12Ib40ZayOS1UARQrSc5XdnMaz/cIuSXJfRJMzALmbQyamji703VdHkQ7CA
K0AzpfhQJIAf88Hw3vc5fug7YenKr1qNvMmH52JABJmS4nM/QPb2jXGQfSDqWOt9F0hcHmqQnx67
ocn+E8AhvpneCFfPiObOCmuhYtM9eMoY7YfFREDRHYd2CrRRXX4gf4N4Jvju7pcGNRIp3iYVn0uA
YGicrR2wMBLO8kMiS5f5XtEXJREWoTNuaR6VyjaZ9HlPwmkUFCmU+D2x4kKfU8OActfVZZEEo5HX
D6Ob10/CFBZcx0gukCQiJZ0CJan6n/EoIP/1+VS8b2W3wNrstOQ/qx41awc63IgCo5u7/wrkU7TQ
mU3jDzjzWhw0TanOCe531S71+u5PXpbx3z7OVwcATINrX8sU7WtmRvUPq/HKTxWvcxL0VaG/E2U1
f4MpNjwNE80f2ItZvtL1wCBxM+RZQ4BvCYhvHWeCkyPKzk/ref40mK5+nwGg6HxL9vBZG+koy85h
JabALePM2Gt9qyy+IWqAlwosgS9mmhZ/59wU4w5ot/qu9UpZBb1r1t/iqK1anwKZ2x2xk3Z/ua3j
vjPNIvpEFxDSDWUvA96nEGMfGkabj0HciDnDvbrNY1oewLzuMUvEdCIGifxOVWehhGrj6Y84tHDN
pUnnfHciRU67UtHyx7HTomVXT8aU42GVNCJkNaHYK15lP0T0iL4vk/F7BkHe8Mkqf8mtVcWOffWT
mpPIAqlXce/3KPy/T9Uy/kx6PgExV2td8XE2qOO9Any+urfaOH0P4yCGcTBGZesDVqZq3SLD+q0r
VP3PNHlZt+uiOv4k05XrMxjlGMNtkvFXyAnkM7JOgEIlpqKY/jh6bJdSc7NHJVEQM0ztIf5sNanV
QC9NTYC/RRd/jc2kf6/lbJqwSj0sEEtvLL6NUeodBy7gYTeVXGq+ZkO7rG3hQERR0qb2C6toP78e
Z2xTNc4AUTR1hTVXoPC6eXQ6aF4lFr3QRN3lXnqF/aW3k3qfGPp4rLTEuVER2oY1z8Nha74qpK7a
CZvXX4yzbsQRrFQNxO8jvs/RfdGZ0VNOhh4i+2pCb0+NW6WLbcj2PCpcYG9l/QO12eQmmSZnMnJD
OzmLNpxaKF77EaLvjQTv2iho4xA7rTUaWqGXkQ3mvHWvKoV2UpoIenFWsR+0vLgRWm+j+HUuwJ/s
NcFGzveZ/v5PFJ8VpouCg2DBgDefE09fAu5T8JMDmJe37g0OM6q5IENIqzFAuZxQkiDIuKp/HO3O
kodZScYfQ1pWv1sK8u+6JM/+vj7ey81BixBUCIEQbE+6aZfjzaU5Qm3WkJOAU/qrdIb+AAWhfrCg
zBi+HDrEGWcQxTfSiJfrBtRwRQ2vJScMPPXLYT19XpDGHLyjlXE7GEomfiS5TG/keC/XjVFAT3I3
k6mwipejlBHsKqFmSFniMgXxwvH8ZIIrqWbZrdT/6oT+GWrzHWn/lmVO8fpo14sMixXHoxnFLW/f
F2CsNV5FjmYVNKCoQcv1ckZxk2tlitfU0S6Ar/gqyK8HwYcbfe6+VXOxUa00qCUFKr8wO54JN4cq
FCBMbz6CFm/KG6nFlXk7gL45G1RkAWVtcibeeLV2vdg7pjC4j650tQ9FXSk3jvnzNvw3NWPetJVp
CayOqcBiN7cJRUMNE/nBOXrLAJ4lwksi3RcyxRMqbbU0FJY9f+iGCmKKVdpoqxNFGo+GCpiVukge
/6pBm0aBalo4RONNbaCT0qJGABAJNsxRK0zx9h2++u6SdP2/8cGaefxzZ0AyNhJci9yj0pZmqM3S
CeUAA/D14/vy89OSJq1DR4SMlW1+OUpKOZTHt7GOS53OAT51aZA2enRjkV/UwtcLkIcDQUmoFkAA
N08IMgSR5Xa5fiogbb8zVCU9twDbPueNQ2qcxvEp9iyIV8Ted3o8teGE5u2NxvjLw0zRFQQSeTnG
9lz2l1PN8ULp1vLnaaxg0GSejP7r0zIOZkspv73+Va+kqyAZeCpJltdWw1bDMFczZFmlVE9WrnKG
cJOV7zBLNv3ZiUBPDVN0pzRpttc1pzzlaH/fC1uvAnROqkevzet3jlG7f17/UevRvjwC1F14FfgG
0ARepKoV/iJK4nTqSW9HcVTbApCR03mhFzXUonX4qa+Pd+V7Q7Ok5sfdyfGzNifbRn1wVGByI1Rb
oqHvlaY/yCXbcdHdKtO+APyws+Dl0MykVGbx0G5uT/xURhMbUXHSlC4/e22LiFqkewddsNNA0qaB
lFm5A6AhH+wJlFeE1zqyE/38FGMUEXaLRU49x9lTPfZmADHRu3UE1i2++fzcPvAzKH5SNtxK+g5Z
ohTwQYYT+SZcVWHupqb4pIzaXwW9EBeDFqsTn+sEzqMyaA8K5oC71xfk5VnHPYG+L77KWDUCkr48
AFUCTHBIrPnUFBD7HQfGn4hAVL4+ypVt9lyrRNOVougLMgBYV5EtRitOixmN701jaT4QHWtBJ+p0
n8tF3Iitrs1qrQxhB2auz8hm6QHWxeAcDXGqs1x50mEewrTN36pStl5d3I5AmGmDUH5aN/s/t/Gi
ZU1jCZPqgr2Mx8Fqp33X9OOn17/dlbmgr0obmeQX5Np2hUYUhHSB4unJ8iorhFvpBDXc47fvA0ZZ
0Q3g2NfC4eVcVAPPxixihcraHgM7H5p9r9VvxdYg0E2lbtVbXs8kcNbLUereUjIch8ZTi7pOiAaP
enBSswpGaiY3bpqXnw1o0coTWrtq/M9mY5dFna2yEfopGuPqJGGf+uVoJTc22sv7DAAXyFzaGNTJ
zS1kDPWYOc2d0Tg1xKMPk9bGB2G246HFZuvw1n3AUJiCU3Wl+g/N9fLbYdvae8iTGCd9Suxw0usq
QAL8FiLj5UllFF2nEL/CFxDHuxzFMEXkTpJRik6zBeJBIn1MHa0KMHBr/bGr04fXp3XlWWREB/Ft
5P7WNuNm55l6K/tIslAOVbjHdu6Lc5XU8hjXwK9kjeofGi8Kvhh5+tiiN/5nKiUVQ0j/P9R5zM/W
XGQfb/ym9dm/vJf5zAhhQBtB8v3Fs5hJbkQpe/3UV4n1vqKzd5+o3XCw4rU85jSuvevaVoSz3tkf
8OxpArPSsyQsDANtKHXQ5neN0jXf4inR36WVkX8yDOH4SO72YacWt9i4V38usD5r7YLzJTdRjKPk
nhBINp5yK47DcTC677x27nv4lfZBzyw76JUVm67UtyCT17YLWARa70CVKARsNmVvWnM9oE96Ij52
XJ9oLztlhd75KHKYD0U71R9eX5rrA66W4HRDaRJvdkvjLoDOU1c/zfGsHgtFUXyVh/5rTuVsbyAZ
9/n18a5dIzSIKHEQH+EwsJlgK7GpH41JP0kUFB+nyNP2ppfeOgRXrhFuKeJPwm3e4m1OiTQgckl2
aZyyhKeqHLpkDxaKUvLsvfk1Wa8qoAbrv8B3bIJuGzuLEqFe/YQGUXEqFArnZTbdwpte+WornYxh
IFLDENlsSKspmyFS0aWwWrvcJ2mdnTyUpu5eX5sre4EiAlgBWshcIC8IGV6dRBU9tBPlJvNMClug
OdLYdxXqcyintcMN3cMrq3Qx3ub1mttqia2BEltdDsMui00ZaAo6BuOIRcbrU7v2AVcqHr4WpMCI
NV9ew2ibZ1jUJdqJAqMIElefAsgAt0wdrk2I8BgfLTDdgK02yyQomhJSltpJlGUKjnyaiM2G6VBl
zVubrbz8eJlA5CavJ8bYBuMZ0hwyhbh0moehC1WES/ysRmns9c/2DE7YXNycoZXEzYaA0mVcfrcO
jnvu9qp6UrHGtkMVKfqfFPr6PuCib/f2gEF30CFt8r1sm9yirmcrKG/h+qkHFLfVd1T8rFWpZo6l
r2uFRFwSRoAIkOBzj2NctG04pG7521xK5ffKjUJuJGpWiPBs8IcwFFVCEhq6AfhqL+Pbg5o1aiKK
gjlH3ra5jeZmTKBIW+4pN0c3HOSU0P6ZbwkuXDlXnJh1262ZCYWhy49omo2xqLnhnRRFoupIH4rr
3WsDiVPrvmyi7EYIcGUbwgQkAedGoJWxRYnZtWI2gL+dk+BS2au9Mh1mO1GDubeNG1fGtaFWrBhx
O6BhounLqaX092fLTN1T0vXGfqad4Zt0+faRVf59fSteGYl1MlcFAx4OahyXI8EZENM8eMYJHS6o
QyOivLzJyv2iuePx7UOh3L22wSl+kl5thooz2Xj0/k7qXA0/ql71/Ahi1I+sTp23b8BnIQ5oBKuW
wZaUESuOrSpJ4ZzGvsjop+rebiBNvgEDu3L7uURddO1AF8A42ZziacA4sItb9VT1lbO30a5EaBL1
uzd/trVR4qxRLm36rfzG0M/2Yqq9esqBdJ1MTcl3RdqYh7hZht3rQ105UXicU19dix4uCMzLFfIK
+HDQlNXTUJT5nUdPcechkbCrtAlR99z++fpw60N0eQu6ZHGrgwVXBKdqE8QPeqkrtdPXlBWqaQ/m
ID/OuhrvakWl+cslLZDlohLy+qgvdzzEGWA0wKzA1MDbuZxkvpo+ZPQXT5Vp17tINdsvVWmUXx2k
ym4M9XKDrK4jpF3Mkg7oNr/3Zr2nLdiUp4GklYC3oRnaI7T7+oRejEIAgzLDKurM68hOvJyQpS9W
P0p7OTXRMkIHK4az1Xe3SmIvRyHko9OEdgZzcrenF1/5ivZmG50iB6IjNP8KFTRp3tiB6x1wsSVW
NRsAYwSXOBcwqcu5GHqGT23Weae2hkKYerJLfTezrRDif7Hr0PgsfEOtygc7NewbSfKL3c/YwO7I
k8GQkaVsYvZoVSy06jI6yRS9tjL2Ot/Wuq+6bj2JQfv4+qK92IXPA0HccRC7YKKbRZOib0dpCPfk
oCL1qCIs9h619WyPgmJ34926snIo1BFkoNtBRVfXL78pTq+4f8JdO0Ugp/0uVYbAhBJ3Y+WuTYhA
kAYhzfdVI+RyFISfuYojyzvleSSOHTf9PZKaXThb1XQjwH1+2Te7BHaLCRZoXbAXXd15yex5QoT+
pMlE3LUxQqCj1Ir7Qbfjvwiu23coNRSoKej2PdJkq8yr5310kjELXD0vH6PBs46VlScn2ouL5SO4
hQ4hAtcJAIeq2795qellUuRZa8l0Gzf7CsxQhUmz45wUV5F3ltY2J4Pf883t5uV/GIourcUOttfW
y+aJFX2HWl/XsgjQ+MO4nJ07QDv4HbrJLSYCLIAXZ3X1vlqrD9StDXe7r3AWScBImNwIszPhktzV
6gDSeZnRklRX7EElrEgjwwENvucdhVE8N13noNxX679F3s1fbTEVht/YssoOWRQlVTBgWOj5i5Ja
H6OsL+lgQeWefQXc0NcEmbh7ePVGRUwpo+ikJcr/cXYeS24bWxh+IlQhhy2YhuCMRlmyNihbttHI
OT79/XpWJsgiau5GG6nURKNx+oQ/pCDKQxF2e6S3rWVndVzXiMsK59sEJe6TPWHKJUmL5StxbUbg
e6rzL3rn0jwvShH7EwD6D4qINEBMamUDmdLzhnQV2Y9/AeJVP8OqiZs9zR8LkNcU6R80MRSv5qJ0
z2bupX90vaalvobkCbLJRW1FeyWOhu/2SAsAXcNu/MH8qPpkK07xq3IbMyeqRc6/cZTXyWFkrqN/
rTytLPZwi9VylyVz98Ssv/2n8NzOA9PsKfh8AWzJzlMxm10g5yCvY2m1zj5DyyHyc6wwql1bVz0L
mkOh+nAGRPQ0gYuBI4W7wr9ObChQB7JkAhxbxnTIZkgPfjkO7nC01bl5Mu201ZFHbg1jF8eT8mnR
wev7uqlYe3Ct8Xg06t76YahZ/1UwpgInGhk/DBTVYhBOTZcf7STW6n3UWCg1u4nezVDXPfUlB/jC
ULjwOt33MD5ofa8rF3cfJRZyo3YRpZ+Rfg3bg9nzQSKGZ7TIlqst/s99jenLDm+ZcHl2aiP9w+4W
cIBKupRf7cSMvyWUc/+MJlwsEGOF/reDzFe9FwregNCgbefoGHX3ocQRUOIVa9sNOqOqAQEOhlcf
osKuvAOoXUP9pFiZVLsYhfp70hUOnGeFyI2n5AjGqS4Qxd45hQmp08oMSBmG0Irh3QGUxgoCS5QW
EiOzbjpbSJRCm9OKC7rVSNXaHPvMTysXszzdwPjjcVC6naaDeSDrhwAGg56Eb5UGTcAI6eXnzWXp
Kv2rOi/ahBhHGDq+QkL9tw5W7B994RLcuwsbDqKrmGFhpo0LXKnM0WLY+kG38UQSF5GmgUXNnbi+
EoEMAEqfEVJu3NSy9z2TyHnfh679V+nZablzJ1W5KH0G/WdObSU80/V11GczQj8R2XPNGHw9H4rp
wHiQ4thpM1RMVC7Z5Gi4sf5nPOFhjExEIf5ssItpTrpw++/ASfu/0mw0IKzPZSoOetxkf9VDl6DM
GLXRR+REkdNCOD91PxclKujtgpg19+ii5cEAqPRHTcEZXrIoVBMqKKv+Jze9GrwqwAvlFKulkRyQ
D1XTwzC6YBPSJkdjolbS0g2MJE0+OrgTDj7NRPuUD22b7LMw8n6r9Lsiv1+c8mdta3kPn7jW+n1q
OfXHWCvqX5mYYT8a8P9PqPHO1S7D8gThc8fIvMNioDLrz1nWpr5RqEp4st2UfRoTr5me8Cww4UrX
aIb6mpu7z20ZYtbgdrNxQngWbJsowwRJz5R6Y0de2SVnxHuL71U/YTJNGobEay8y9K4LLJ4dkL5t
X+4Q20djms6v8rHRcjvaV+5YTvtyLl2xo1Nk/h7oIEbIy09oUfD7leIpmrhf/NbKGs+vw6QuX6hE
sefOGwXIqZ14U3ryEBH5OEkrq92kuQUcbKNWvk0TlpV7r1PcHx1v8hfmBkLsIjteWl570nyNZofQ
Ta3UB3RO+/olipqB4XUU1dgzGOpfqTeMc+DFYdSdCreoekms6orzoCkLKNiUvvRGYX9T8tA9pVNB
jokCHdr3q/y2i1HQH62yvLRdZAKYjdrvJGzmUwOedzfhcHDM+aPY+LZuM0BWxRXYxcmKicl6Njd1
bTWknlViURIPx4Lz8Rk94WojgN3mz3IVWceRDTigMq4zQMYPRlhYbQlNXsqE0EtQX6fY6Y8gY4bn
Xuu2EEF3AgbWlKRWFOCGaq19ybOin2pbFfUFMbX5AhY4v0TG4r22aa9uvLe7S0nFKWpjiY1Y5dCG
OiEdgfb4ZRwshxYcJgFLojKJ7rAYfRwI7y7FpNbzZFPLslZLNXmFrIu91BeofNgiWeVuUUscdGeQ
AI9XunMsgBvAnWKkxVjLkIf1v4NhA+57NsXVpbas4Zzbi4M9kq28t+3DRSOHErLOfzPlvV4FId/J
gSzHsUiQvG3oXvoabiz7FLruxtbdeyA5CkOkwLDB+6/SX01Xm3AI3eoy95oSTLHpvpSq/fPxrr21
da6rD6iQErFBGsYwaa091pUZwz+zFZciVNrcL8pc5gWGtnyxBTYJwPxp5vjTYiWXOm1DpHuNRnxN
jU6rGNQVo/o0eV6BMktpDuoBIzV4FDreOOC2xioLamyxEf3GLsog/bKT31loj7+sSI0CkdOfZNio
Y5nz+KHufLsWiDo5oGDMeaOa0iBv0erjLC441XS/DVUYvrNk+WcDXPN5jgGVPV7vzptCykxaQCFT
Sxd8dcinxWsXe7AESg9J53djr/30cs/baDDdWwWdT4/2COU8FdH10XPxLJO8kPhSJIo4zGOGtZaK
RvXjZ7kT01HsgWNJ9MNObN2H1rpOHVLRsQrmIcGikRbodmqisD0P1VFnLP2dkcKWjNqdZ5OsKTCR
jJSISKvmI5arsTLREbxoTuFim2QssCti2nobJ+NN5OX6uDOH82hfyb4IZ34VJXpzNsPG7aILfga1
6WtDFy1PZlj34y7SLBHtrTROzC+jrUc/w7GNDN9F2gz176Xpv5dWNvyIMILCbKMflxfk5Bt3F4/R
ZPoFolLzk6dl5EpF7VZfu2wOPUw+mMv5/WDjIIWAut+ruYSlL9P0G8GJXuzccXH/QNLb+JlQXw07
XZjjF0Z8yYsNDfCfUqMa9Xu0kL5iFIott8YgdvK7VOmAPHp42PpaWo3VcyTapdsXXZT8WqLBbvcW
9d5AKjJ5+YeosuJxX9Y9vidm4drRzg7pG+4mJ+qyfVKmw19lny/2Ho8E/UOj1+6XWdStu1fnfv46
qSlcwImkBsn/SYvynQnLGwuXMMUDy4At0x1qYNDFPqf/7r30Tp3FJH+e9qmMlPjHaOXaR3UcPPuI
e0DypGLK9pxWUeU9eXikOH7XxVbsD2qfGYfCK5ZuZ3glT9ObWvZbbTG1h0riWs0lnrF480npihEH
vD56pdYs/+rnUoEF4cW65mOWgFX6bGY28aaIF+HbZdP3Els4f7SnLPpgTZ35gZ/UYnBVeRD9iyIx
iVGC7cc+JUUy5fEXdRON6KkRi2g22kiyMkG6/m5rxgcYKU9JoJhecoqFUfljoZtYAczhaci2oNK3
EE+pOC2nwIDcdInGu15PlHWptijVBW6yOBez8pofYCuG32EN4Sg3Mv1gNGWKZUGoKKnPG4j+pHGd
b7S1br9oRiMSoCDlOAzkta5/xSIWd0mqKLkgVNwfk6FenincthjGt+kFzUBEMyVyGdnbdbc4tkTL
h1frgVd50aENsS7qQnMkp3fs975GIDomkkFck3BKb+V8kihCha41glZE5u/cmdUPncUXBt84x53d
Hr8/PjZvKIdVqOKwoElGEQkQYj2OTkpsLhSUqgODTPSJHj8tGSi1Z7XitFq5Vx71VqtPNeYcH5TY
nj97VhHucyxUXrXQpFJK8/Jr0pebGE95YK9/mJzyAlYm0wK7ts5UQ7oGktKYXKbE0L4vYWhrXEek
4H5mmEa260ckBw/xkmCVmdi9eXCcgTp70pT+48YeyTtv9VPoMABsIz3i+3JWpyxnjrA4dRFdjCy2
eWIRzt+Zibv/Wt2U/85zU/8BXrx4wazQHOCKjbglOSpWHL6j9sZfVJiEAQ/mwlM4OMvvLEH4bw8X
ZO73Q97jfVOoWueiDrYMzu/Hv/32AwGkodLXlJgnlI1XNxFOhQsduCUM0iLhFKl2vYf/YmxceHdW
YXtMyfeHM3RTLCGtn6MzUoSBG+bI/uXhbzWy32nnS9caTCZjPSANpF3e+it0Qe/H2K64gSuw/6uM
8LVvYXEusfcjK8qNOeWNRSU9Z8nDZxnaz4wcVnlxys9RkaQIz3NeZtTjYZPsyibPX5OoT/5Fyzbz
GXKGh5KGxbmDTL9ve0t91b25jPwM35v0+M43yZCRKEceDJGeLV4FXDjY4eTNvXUW2QQh0iTqNmMR
bsSfmzfJ8zI2JQGUvAnkXa4Daq+I0PZ6QOs5fLhDM6C3HQ/KlkjwvVXAikvFU6m2sW6kjXUVLR27
GRihO6NJF0a7cNT6jeHUTZJJ7JAQXnqDmGbcyCpXRhepvVtFPEunn8bM1aWlTMQdnNf7OJqzQ1yY
7cbk6O0YXgULuSrFjmzKEcPV1Q5Ogl6opTdREINK17vpm5i8nTlWH+HyBp2HDFA1PpfJeMqm6u8B
7X4nSrGUaT+IfvnQWOZuMdJz11tHhOrOTRuNhzLFgrFyNsoJeYBXv5MAC2iHn8hPXVNkvBxvFqsZ
kgA9t1jQ8BqsX9VkZ39NSCccDQgDvzoyIwyrcPXc2KSbC1XukQN4G41wxq9rrAEIAPmx8+HQpfCO
1RKnB1Ohtd2Uevjp8WdzJy/iS4bTxTxJp+OxCoCtBQdq6cMoGATCpw6mWrAwkhxArxl/j02sBTf2
9d6pQ3QM4QnqaSqA1WURhjqDvJA5WY+4IhAj0/PVWT3C1059vFWCvA7f62rwBqX4z5KrI2eXCCWP
qAMHcZz/bHJNP8wppJ7UjbbSk9sPF1FXZEwpb6hBgeFfh4fZ6zkYxcRuLtpyzsLw19BW/QZz5xY3
LHXQSYTIM7hVuHGvV+nrZlRdq06DZCTG+rUpmPKMwq0Jr1r/T6h52XhgGixsX+/iZPShPJoU+UrW
6n6shYgSkwrbL2oG4Gn/+DzdOboYA0hIOEGFVGC1152mSiNqPhuKiegABsV7oaRjrtbZ2T+Pl7qz
2RTh8tI2GDbw5/U2zCa8qcxYkqAocrTYoNsfujrZ6gjeXcWGKATmgvRv3ehkHGnwxTtJYLXpvDfH
qXiN7E57L70NiUo0a+gwmTTNqL+vn2WsbC3MrSIJqMjwCXbagYH6aG3kIXc+dmbc8F25IUlG1FUR
RJzvRaPYaSBMu34JhWo/q1OkPE06Vr6+UM1x44q5t6CsCFz4Fay7ZvoybIXpq6Z5ANANNehBtYjU
KGGCPO/BLCfD8d1HgskTY3FSEjjM63lPi86rF5e6CErO/S5eEMubk9R8/zYCV5GEFBqQcrx0/bKq
sq3zOZYX56jFR6XVz6mpi0NY1p+GhLnx42d6Q26ubiJLYlegQNiElTVBRQzKYBuIYwei0jPxFDVj
/YrnX/g9EssQLL0URwDjpP22GiXrfQau49+4ziOk4RVRiYislxX6UfYa8kuxzAitYPvaak+s1H6S
TnJoAbS2Gu8YtNdY2A91vQvTqmdmakm6XomBD9j6uZtOvTqp2QVymWrtmFlP9h5qU703sL20D+2s
Ob0vkjD/NSDK+9nSs2zeuD1uD5TsGoEGAf+OnvX6a2RkHXeJE2rBmPbOTnFa8KcFWFBqQhTU0Wbf
OFC3VDqqP4aWZNVStxuOwfW7XmLR4ZrpLUFcKpW56wY7/xXXYV3uqsgYJ193xsryW6UctH1smJWJ
mXCqG8e+670I6K1w5JRRrz/qVWKEx1TFYdXREybeqaAH9fio3MYqfqwsZgCy0FC2V83JOO0rilN+
bIOn1nPvJi9tEU7v7SnIHeEGpwMqYXbrkknXuw49GGUJUtrRe9vA2V3rnWnjG7u9RyTIVzLZaNkQ
sFahKtRLFGtqSw/SpDf3OJxWT2j5Dq8SivNeryhJpyAYkgjTXCDrXuVAsVYiLTL3ZjDiSOTHlp3v
dfSCNp7ozrUNeZ7UAAkHoGAEjuuj5AKHGJhbtgHp9i5X+vSUNGI/pEUAq8avUnGU09S+tV7oBj0v
UXuO5ce1ePkWWPzOOaEvRbmIarAEta42t1I04L+xVwOzIcFGRR3RkNx4rzkM2wq1UsYsyjI5erp+
XnL2VJt7vUEow3Z/NGRCuylK3k1TYRVCAeEYqAOINP16FZTZZ7tJ7SaAvewdI6XpDpBZo/cfeqar
6MCSltvoi63CANgK0RhKWAe2K5xj4WrFuazpSTz+fu90DdF9ZdYEJBdYHd/w9cN4uuisXCmaoIus
8Iz9QfmCPbWN032WfVDyNj5pU28nPio70XGhHH5Rxil8evwr7nx6Dj1D4AMkCSSZq9PhDM1cY1RR
B1hDWDtbF/lZse3wWdOHZGOQdwsZ4WuTnwMCxSTopHHXD1wbeqmzo3UQWTPqWUW+B81i7oww+YAN
qwJVPAGjqWgMImozgzY9Veirjd23x498+0FQ60n8n2zOOLzp659Brlzn5Ww04ESM6JQ1fb1X4E5v
RIDby+tNtE0CcZjy8U1cr+LU+GI7Nhe51UQKbX/bPRpCV5Hm0cVLtLTxxuV176kYLlPAIjDJ+HcV
cIx4VNRoGIGUiDjeF8id7KfBdPbv3jvCM5rxUpsG2sfqzDIYp+ukKHnQ51m4c5cKpbMOtNTjVW4P
JcQtCNt86FLwbt2/1wbFybVMLwKrRxQgXmL9kNiYewq8Vjfqq9ulQDVwyVF7EyGJXNevKc7cHuki
lYgyTYYCDCy2dm43hgf6AJuKhbdtBmKkNL6QBDiqjNVii+EOlgm+OlDjcPgIXkTDegyrB7usOSdD
Z3ytwhocoNe49sfHW3p7PBhkytaGlDGUW3v9nGHhIDEl6p7jMRgYapf5p7ywrdPjVe7tptQTAunN
TcBlfr3KSAYVl5ndB17ndS/VZC57051h1zhmvVXfvPHOr1NlixGPSbLG1Bk29yqc0HTKTGvIB8Cq
lb7PcI259Cl4CPSLVedFGgSc6SK7iG0NvfDR6UO6DU6A8i1CKOqfIp3wq7ZSAmxHK7M4mgi/b8SA
O9vxhi/GMo1Qw5d5vR3zJIUr02EImm4CYGKm+WmwQb9jHZV9frzzd94vJDo6fGDeSQbXnRaz7MtJ
n9Q+QKyyOFSLW/kOAOHD41Vug9rbGBxbAIMASkPq+oF63MoWPSJ0Iqb6KcTgOSna0F8a45jlKLo9
XuzeI9HeZqbFdcH1uFrMrNzeRdurCXBLM187JXRPlci34vTdVbCLgMshk4u1CkxWx2hY6loTuMs8
f17sEv9Bs+82ovO9k0BCQSWD1CSNmVUHPTaXpQPbxCq1N+1SZ/qBmmKyb5z5y+NNu13IJpYZtHih
35BPrxaC/4gJOjJvATj17JzMy3BC3Fk94tS+RZK6PQwcaVJbZKxh0aP9en0YFOaQEhfeBNEUFUd0
HCffNlIAc9qSHbxebKHQ7j3af9dbJX8o5jUox7OH2Mg2302EL/y+TsKvg23nGxMPQ6Y917EFiwiE
xKSDsAVAYpUWJbRIZn1KWvhSpdr8SkEAfLCNrPbOKP15BQhrXMhBIrekKKnIlr8LmMgmYoZLmJ5S
imqBS3qCEXhvKupCHyQUHRN1LU2enRJF6wMH33B3hpo75lF05vw9oqci7ct775OGrhIY9tyaf+p1
IYIMpmfmL7Y9/hHGhcrt3lfFD5yd9Um6ggnt3R8e169L1S7tiIirxvWLrUWbLcz18oDX7p6KTIx7
QdjaPz6pt71hcMC0OuizMV25IQTVox5lhaiKINdm48tM2+2jtPCO/HCw1VPvqtnvCnT398er3jm0
UI0xfIS1SCt8rdmG20JrLLFSBIyWsVUfEIBcgGgP5KZ+W24x/O6kvCAQmCHREkPgjEvgeiujTK+8
urQLKtsoe6ZaxJkY1M1Hy1OyU59Bi4sbVD+VBKpc14k+SPFppzdeZsXGS7374BQ0CF07VBxroia3
Q9FRzBeMJWs18lMzNj5ToxaHPhOlA15XUTdSK5lSrL4hQ0ZVBmgSIriO38qAlYYVGindFDY3Tos/
UFP71BQWgOD+jxaZD1/3zONoLO/v2UnEFumjnFTLBsb1rodqF+vWIrLAtgZxKhZs6VJFK/Y9ynwH
RGCjjXz1Nq+j7CWzIO+R0IG18wqlGZMN/BPQ9tCKZNcw7UB+cLZ/hfSRy51WpAKFYYyJPk/anG2c
6NsLjMW5IKniKDMIxtcPO01JCOvRyAIDWZYfEUj3Zy3P3i2WRt5o0UWg5qbIR9zoepVCcRZhNkke
KIMe75umrF4ac5w3Wsj3noW4Y2KkATfoBlxSuWXmjnB6ghbA+qELNeM5Fmb99P4YAEEAQiy5MOjB
1Y5F9uBOQ5vQGccK7KSaU37WGqEdE/rMT16XehuR7s7FxcGQwGn6TjpCB9d71xntIvBZA470Ji5j
D1nl5w5YrzmM7K/vfzbIGMwSpVgTq12vNZYhlxmUn6CuFRwXK1AixygPi4noZs1nBNsQan285J2X
JmmIFGw0IUkmVtvp0b3oFsi4AehZb+8arbcXaOC+fxUSTroyTEjlUVw1mGLgaXUCHj9IY732Id+N
HwdDWButnzuX0luCBoxLKoiuEUCRs6hj0pBzqkabvwpDU8692s0vC/5QH/RajZ9VpD7Ojzfwzvng
cEi8mskJow69fmdYEHMNDmUdALMYnsjdrT2ct2ZfhOb7y10yaQNLagDOvLK1EGDrxJbeqVYZDIYa
7lqz+I0VnwHBTZTvP/SyRKBTR4+L3uDqVCT6lCHcHlUBAuT5YUAn4JTBKzvlSbfFfLr30jh+Kvka
8zQsDq73byqEmL3JhBYpunEfd87w6qBMBekmLdPIX7RqOOa92Gqs3lsWDilWUewnV81qWc2LdKhz
XRnIb36vNFm0i53mYzcmDNk8dT6qWvluRjgqb9w0PCkro2a62tVyQshZTecyKPX0U4aC6070s7vx
6u6kClxmAPvptUo7h1UMseYOkbyU/VTGJj838cwUyFXUZ2y+sn/SuBMb89A7nVDm2tLSiO408qxr
MziY3JTRZVMF9lhks0/g1j4Z8aC+Qu6Jsr1SzUr8lDYjlFACmn4e3HgqfbzIt8ADd0LZG5oKEjI4
kBssDnwwa4pHuwr62tCeUXt3npGZfzcVXqohS9dFKZYgKQ3X51Uvk1kZsOTge2+9p9roiye76crD
46hy73j+dxX5rP9hZ8xlZcRepVeBM0f27AMibg+2mtADKTLzLGbIzCOE5616+l4wI+eC5A+3Vwa0
62UHRv+hDo4yiGRpgcgT2OliYMRdmZPYmoHdO6kOTWXpD0NfbZ2VqMj2qrHK1CFOoNxPBlzsVIyV
L2pMP2sS+40k+s754HNgHgZShwi6rowauII4TJZjUEyeybPN9d5V4q0h8J2noldHlcIuomdtrO4D
3WicRgzVEJAoNU+JANRp1324T1Ql35XLJpjwziuTvoGU8TTlgaHJk/Sfk2J1gLGTqhkYcZOoDzgG
PLVmnB/dzraOjw/lzQbKiw7XQG4hZEIoaa+Xct0h6YxcMc8ZOn8ZX7phHYUKlfq92cJqndXhz8BY
t3Pjcs7rOr3YObCAMOnCjU/sJu9nFclVo0oGOXajjFkYBTaqJJFn1Sly67lKbfVTZ08tTtda0T4P
ZmeAG46a5ttstcnGWby3uFRJlvI+iAOs25/wNfJhGVLz7EZq8dPqJ4wY68bOtH2fDJ73NCS69jQN
k9c/5U3eV1/e/yY5MWhdSSUFKoPrN6kiGD2gnmScRS/QuFRnxbeM6P95j9CkyFmoO+gqr45m7cJY
J4waZ+o9sTPj1DqgUGpsnJabUMl3BgtQItTgDQNdWT+LFTpe5YRnq1LFaY4S59VwJ3jeefNmVyN2
Q5b0nx9v4M1XJxeVTXkMrmAgrjGHeqQbIY3g8OxZYvqilHzbiDWKMwTlrbb8LbCdcEyiQpMF7Di5
8+oB28bIGmMqnPNgV8afOAkOJ5A66TetsJQXJYryD2GTihdU7stTVjXKKRG2fcq8vDqmnqp8HwYt
7k9jbLcbX9BtPOCHcYL4fbSrkJG63vmwn2NnIGM7V5jMHzORVB+X2d4Suryz1eBp5MBfgnlpkF6v
Mupm27tD7JwFHaE/xKJ1zz3t/3+WtNc3cpm34HzV9Xi7+VD3Qr9acghWJ9YYHHfpKp21BP7hdpYQ
5jqAI91urHDV9Uel0DtfBWHyq4zU5tXC3HzaIZcVWjua6brDv0iiF/xe6mGPQ7X4zjL5K1OsCg70
7MW/8RRp6x3/J7pyi9KgweYV+oQ7X03HsIU1ZKSJz9E1w13BbWHBAtTDH3R5oFaJPO8bHwMQ+kAJ
pAK/A86x1Ri+zefYA4nWgw1DXg7sYLXflsdJSQ37vCg9ms4OvZFvfTdXid9bRnd0vTR/4lYzXzQx
Tn8tml4vaIzq0f7xF3bvcFEQgK2VQHwyreufkRg9JLccgzCBCZDU0khguI1iY5VbqAdPK+euyELp
6DStr88pi/sxgq99XjS+D7pRRu+Xed3gqxIXR5G109cQ1jlwosp7RSA6nfGtbzB4X3Td1yn0AlA+
4u/3P7tUQEIYWAbPdeMxyxJVGzOcXfUYxLpeNvqhGd/fkufRXUIXtSS68gCnrnd4yDIRe9aMQydA
2J2x1Ojo1W63S3pvK2m+e6i46tCKYeLH8G7V1JutBY5NgRtokw1O6+clDMl5nK2gG1S8vNrI2mnD
XMDOcT2/T100EpzeaZ8e7+udUCKF8sk5IUTQ6lv9CgVEZVWHBXMApzZ/4h8wfHZmD6kD0GDxj8dr
3eSBkuwjlZ1ZEYuC9VpzFuIKxqiHZKnp0DdztQPyyGbqi86wduaSDe/WimNFadQCAwr9NiA21+/T
0Meo9RCFBKSE7E1k1f1Tl4Y/8Sl6t0IhK0F4BTKEiCXYk9VKCEhELh5mynmcOvy2kYJQ4KgPhoLD
0KL9Hy9Ndr4BLlCm841ePxbZkDMvma6cUXMzXruwGA+FMZifUrRaNi60e+dD3jBc7EDe8S6/XsrM
baHUphcFE2aPF0cx49NIEXsIMebeCDx3liL5I77SfeBqX7f6OjnxzvMsChIp7zIpSDTpqILum7Kv
NxKke0tRdONnAOKQDpX8+/9UCMY4wkX2FhGos1Y9ze5iPrti8V5cAKQbaa3coNX9SXtPpkRwk4mq
q4MRu1alJ3YUB/2Ad7PbCOeEykit+5WqjF86tSz/BA4qhl049cM3IbytFsttXk1bGLaP9TaxIaxd
P2svLROW0I6DeenCoyMJvMJEIAwRrv2ssBwZxo6Exj68+2t3ZDMJPXJkbADXXK9rFaTxvVKG5ypr
kz+TqDGflUTLPmTZ4n40UCzYyFTuvFMHEDpzPkwRmNWun1MbeiXseuUMBe6XHtcxtqSdIAdNlNPj
J5PX/fqVUiFIWiVfIRpE109GFRTBUoPbrrXu4u1No/Pqp8XzclRwMkP/WnrNAvuPm/GPxwu/JRo3
KwOuk/spB36rREQ0nROO5K7BZKf6fgQxfVi0HgnAcgj3WaL/zvrwE/Ebeaj5FQWGg+MqByQjweVo
ojguVlzgtxkNx0hHf9krvHjjJdw77TRHNcnN4qi9XXr/+bAoH0vTGA0CrtdoQRYJ889iNLIfdj+o
p2jwat9F8eYCUyv8VMWI+DzeoDs3DJAnxlPgU+QgZJUY53wGhlpz5tpWrXZ8Fdln3PbaZ5Rr0h+l
lYvv717PYf7B902jj0O3io65i2EWxV54zlX8nQpkwA8w/dPXxB2LjUMnY/rq1f93qTWwscUPNkU7
IjyPGUZHbjUjH4ae3/tjMKtQhlNZ0VNf4zq8ciIAJ6ziaF30acpVd78oSvlxnvC8fbx3t+h0erL4
b0AC4p2RgKwOc0Hzvuj0Ijwni1Kd9Sks/4FCh61qV9cd+KcEXfA5WU60+EsKjKZ+KnN3OWFF32Fn
2jviHKe6fgmr1PQT0MffnajxPj3+kXeCJ7AJxCDpIsn7b3WgVGGPjapM4ZmfczRLEA1jWX5ypjFQ
cTVi3hu+lp3YGNrci2Tw9uDrkLuABludqp69imq0dM+zwIG0Nwr7cwws4tlJGvP/WYp+CyhnCgpe
x3Uoa2mTeVBZlDMz12+2lUK0Asp37PRw6xq6l+8SsiTKCoVPev6rpGUZ1aHDjCwkPuvLIR7z5UUr
gCQWTg450Iy6V9Utu6dQ1NPRHZP5qR3h8z1+nfc+IimzIklE2IusuamTF1VVje7XuXZQs+NaDveQ
77eMnO9EIShdkKIkxw10xuomUssM+mXqeufMmQG+MO2unlqGnIfS4DvaIwBabrzGe8+FtDhYCJkS
cv1dv8Y+HBKw5DWcSwDQe/wJcYESyhbn9t5zIQUrC2G0OGAoXa8CbaeYFyDe5zGEAc3UOX1WnSE9
T3kdf0nsQXl/mss1DrMMv2g2cy3pgorllFQAw87oGI4/o5QuT0mR+WlEKGgjut775OAq03VAN0tj
H68fLa7LxlVsRznX5lw+21Va/HSwEtnjHLG11L13xW0BwZCbgxJzdTpa1ErR/kwjWPuxHfQibgMr
K7bQSHdX4Romu4XmRTV7/UB4DlVGgQBEMGLcsyt7Q/wJmyb9+vh7kiF6dSnBLWQJlcwd2aJVcqsW
qPFhEGGfzcJZnlvF8w5O0wsU9Utz/NRliLiRD+RbH9jN26Ja5X6CRCrXviFShXUnUjOfUHNJBmc/
1ZHxlCiVeyjsfNk4GDf7KAtjzgUfKcwJYtf1PlKmJGEplObiZpPzYngI2NTVuEU1vA2O0veAcQW1
MThHIO/Xy9gjKsTpEDWXMNM0nHQR4Kl2s9DrGOuoPJuYYlTGB4xyk4EG/KADvjfbaF+YrvLvO18p
v4TcTTKxiNU3veOO1ryHcTK/xLbGfk8WPOFcpaXOazI3YjoZieMBxY9ttAUfr3yTOzK+lwxkoHoO
WcEaTe6VFTnAorYXYPHoP8aJqiPy6IzawZ11/al12/Boqbn9r5m2inNsc9fcgEnevmyGlx4MCmI2
ueu6/VPFfRM2ZllctKLyfoPQN7+kMDk2wtot0Jvummxi0btF7wEZlOuXHXO5V1E9FRej7JqPXhka
h0Yd6x9AbgzfzkXikeTMA+kFPfw/Z9ulOPQ03KPm3umOdl9CJEiV5hkceA7NKnM2tuHOaaTEIIkn
ryVMIZVx/QONMdNa1YrKi4ALiYgBpvF7SOHpl0rwKyzwB38MjDE/TPgKPM+6GE8Aud6d8DqUjhIB
IcXluEXlbfSfUiJ1MZB3RVVeurZbXq20d4O+ia33IrTeVnlzt3sjBK7vNHTUy7nrykuiOPW+aZX8
pRFGsn98tG9xk3IZZpE0Ut68C1YlIx3VXhvFWF5SS5s/uyIRu3mIlaAqRz7lpRxO2dBGr5aHwFJt
muPXPOrHp4Eq893xTModUbVyhcMGs1eBpqs0PZ8HK73QvLfRR0bE8ZdmVd2Pxw9850uC5w+oAzwa
IKdbLhgVBpom2cXJOrr6du0hTbPpRXp7D5BlveExwUYyPF5dP0noppUbF9klLXBX9SFdaq/ZNFvQ
fots+vX4ke4thuIlL1J6LhIgrs9jlqqdNS+I0RSz7nwD16q8kI15T2O1DBsf4L3dIzIwCCGDhDi9
+v5CsNpjNXrlxUNw25i7eqe4UAMfP89NNicFOhgkwBWQ3YQ1yHNwi9Qp7by6tHSHf5uRrR27qZj+
TZYl2qsmR/Lxem9M1KtkgQXBRdMTIgWng+9cb+AcuQ52MSK7hLiPKWD5PW1CwowsZZfORlr4KNUh
hmnGhfNchbqHe3u2YAGUj2OLcJUQrYObEqI1kYmmoL/MzADhNiH5vWvG1Pp7ToYeqERXez9rOu5B
3YzW09CMXbzXtLpBqu9/nJ1Xb+RIuqb/ymDuOUtvFmfmgmSmTMqr/A1RUpfobUTQ/fp9WN27p5QS
KrcPGuiGWiaSZDAivvd7TZp4ZWj3c3JJK6XHNEBMxa3yFa3RKrOBbZd2tb4X7YjahHCvBGiw0vsb
s6K5iEdDGWAGrdV5Gg94RhZhOTqFHadStRf91MsepnfeIfaTq1ridurnR1dYZnpmTaP4Zm3mcGEG
t2wIdTX5JSnJmT5dqCmA3Frh3Nphsj1MKvRHvTPCuc9ypD/J1KesvXXzVE9jUt8L5XXZxYknw40/
ejAIE4m2xeuAW3dsPmkP2LhnOTahHZsWjvDI5j2vrGmrnXSye+clAijfFPCbjS+coddzQKO4yCZU
5wddFd4u6BAdOFJHLGqf0g++tSX1WH1osGCfzWn7DTWQ5qE+rYKhHMrSWKB/PR/nyt0lg9IvcfP2
L3ttTZ99lRkPTpAMO7O17YcUj7tvnS+MqG5HU+BCUKTnuMKWt7h41VFT1F6oWllxuF2zK8QL6nLF
+XZne6X1B0YH9t3vn807bykNfHpR5Dpz19xtqfhlF3QJtw2azcI11RyLY4FRxksnsUVOEjvqiurL
74d77/lA7+fR0FT3mA+vhxsqzUCSrLPImficzVY1hm3v63staU8J19+CmR6cNJzUkCqyAqHpfj2W
RdW6OsMgDnbH/h/6qbeUsZBN8JCuqyF2ftvJ9sJnHVRhF8z+mR5kyxRSneqx2cPwJPI8Kb1Ieip5
CPDgeRYo1EGSVmPYKafo1Yld/J1ngT0wSvvNgITt/GgHaJPaGzs5DIei9ecXmnYWHjUjxn2sXPp6
nTbeqXPD2yOxDSeFNxLAgs7IsXB0ZX6JpW/0QzoPxg73IRIBpnEZfxgz3e+4hg19VeEedpEv3nRp
uIno97+fENuifLQ2bJIhNj0eEy2Eo2tO0F5uNnb6wZFebFlC3/uZuCvs8sVpqnIPA+AURYYE67dj
sh2h6UAESSfouHbFfXFoGpcxs6wie6KXOXwqFn1zvUqrzOrjziWQ9qxkJpx5TZYwUVPfSbCEtgip
q3vJwWaFw83bK+bJCUc4bQEaFCf/A/O58qJu+mUObTdLbjS3mIszvXGXzyvxS1WYzGBsvUtiBjAK
PgrhotfNPUv6+pCWtXrAQ12h0xJYAVhO3tFHITyOaTB52shO5YsPtlMvsM7m7aNX5jTeu2Mw/tFZ
6Ur2B5rmRycDcQz7tZ2+VGZVfPOKJFsfJlcrSnadpHxs4KV/WSY7u0FT5X/ohSmf3NTuiqgrp+K6
MdJC2w0qCZ7WsnPzyBrTFH/xZh5/DKknprDGM+VhKWtoOK6dPKL9F/j/O6v9lCKlZYvVDe2gF3ny
PdNVo8IxW6CpGklaY9hfTGMdzhVYVUjr2/nYBXlXx92Qjh+sTOGVD0OjClWecXNQJUCCGHIUT9A1
uFX40g4EW6yGJ8hDqgPQXJ9Wuhnlw7DeytpTP6hzPQjvQyNvPV1Lk53rtJM6K6ckE3vVzL6KhrIW
PLZWBFM4oliTsZclxhn7Kq4j9ezhY1kUFp3yXkxrVPCBJvxyJrIEEjFOf2j1SDeLbawerp20Ludb
Igfa4SxR2P9HSi8qNt/E9teI2lo32dNV0JxlI5RSiIl9yqzCObuO0MxV3/wJ//HQKg3vpionfGXg
nnH9xuwKnPlXP98VTml843hSL9TjhSsjdnHZRqrv8i4y/K40dvXoF308W6NTR3Jq6itRWW4bJyQy
4MRrSu2Fwp6LFXmiuYjrWzOPsmS2n1EG1nWoJaaeXGXrpPnRyH9U2AhXPG1CoCzsVGGqHcynygyT
vGjcEExOu/bmcsn3mIaNyb7QjPQJorwrN2XWokc8PJyEdSvhj2MKI8mE85c+JzTQHj8V2HNNkeK0
y4Q1RkIj8ha//DDplqS4gAYjH/CPrr6Vvlf+Ma6TM4YcrFR14nz6ziEYJICzAjaNaD+O+5b9RnLS
DaUfBhRuUR9kxVXSnlxh39nwkGDYONIhZGeF29b8X/ZXfDWnYBnt9QD40+6oe9e4wu0y7jxDnFhK
3x0KHiwgD9UPNMfXQ7WWtS5irfWDz951XbeYLQWlWM7TgPyDv79qb05ZQMEwAN5YueFXmglO8OvB
NOv+sqKFECe+Pu6SphqfvNJHw7U4/fffD/rO9cGdAaqlD+ZuRKnX19e14Psri9uh0PXuvtGg/IZA
WO3ndBlOEaXfkpQ8ADlgqg0gYJs4VuZ77BGyFvpyIOAnEaHNjsESR+qGF65rPSwRmijtdjWcHINs
f03XMEeN9UKWi7GEI5vqo2QJeLEr0WgnnvPbiQsTcqMPQUzcBPFHZ6hapqlYOVuyafftFwf/7Eu8
CN0x/P3t3m7n650ZPc928cyojQZ5hCItvlelaeqrgyAAPrJtOtFtWzdhx/ONu4xF/PfjvXNZjMc5
GieprT94dBLQS4wxBiC5g56wxfSZle0K8hF3vx8FYP+968IDDXwMSwmOHUfTCHvFhZ7qcOjoIy+R
aU7aJVA8+VmGVlTtbmFTp+M9BYW4Ls0svZTeXOCK4CaOip0hyesIknDVxYEj53nvzIZ5sJ15LPYQ
U70PjV2bHwX+pF6sV51YQ6coEhr3QpoiTmGHkp0jWu+jZw8dduRdTgdnLo1Zj1O9T7ooD+z22U37
Tg/HSfnlrm+17ClJRlA6YfndB9NbEjPS9C5Y9r3naUbYSTV3kUvAp4jKWfPnnSQM+5sqUz3jKFGb
dVjkLjzGuRnJS5CGMzx4lTE9NJS4lJmLsqx9M8yi4CpL66Zmq51JwoGYHZuaqr77aS6+VWYmyp1a
CUoKx8L2yQOyg7KKJY2aJZKcUprQmX33oSfOqoxknU/ykC4aAF9S5X4ZjnyyHFknmaS3ZbAO5iM3
HaGDVrryjzkLTO1MZFn/vNQy/552g2pDd0gHWvpzLTmDJb2nhzAUMHH2trodb5V0IgDNatsI55bm
fupg+ES0RFQVlUSjYLiiOu2QGfbyUYMJ8zQZznRud0uahuxG6uvMecncZ4pEQNVIrdoHucMjyIYV
rzRt0nWFlXWAT7CxykDfZUwo7yyfRonzT6oZ62Euy614kFgzxxMcxuekMnOBc/OKsaRbV+Jct5Qa
Ysib7R+NM+RjWLmSYkTldvXAvqqGnY7v1Ycud63vzKrejLHp0MwIfXHZRK61UiwbeGfz73IMsFnR
Rk5Ev38ntgXj+E2n4UFXHjb35lHw+o1Q9mxII8imw5Dlc5wBm1xQTRV9mI5pG2dVst5NyZCTd/k/
AGEh6kE2NVDA8GCOzbYGr5oMMoimw9T0RgjlNY30Xp6i/r+zlKHu56y/LWVv8a4Rx/ygNH15aKwk
v0KaMNxbGwZS1EsVw3OWJ7bHd5YyEDxIB+z48OSPcUN99ScjK3OFkKJwbtZp0uow95Pub2PLQAuw
BiBSwA7h0l4/N61Mx7GzCnVYl6Q6rNZGW7Dxd/797PjpWXc0Pbb+G92wbb+HpPx6mN73BiHaTB1w
sJ+tKEAucYMdoD2EOPx6Q4jieD74mhq+6W0zcOqcTQ4AvAF1Gmpe5X4VlZd8ga9lq9DW+gF1wJLZ
n4yaI220OhjLhCsVSRPZeuvlKOvX4tlMhkxc2EQrfmvMvsh3pG6sVTxJjWpYJAv1SDOpKQkLchKK
OBGwu4HH1KB2lTeRHiGLHrN0bUxvU7v2bye9lM+qWpMXW/XlnonYixB1cb7ss5EUmDDN86CKfR2/
2NBUKwFAbHEqIEECOCDiCKkI0ECFdkqm+7YW3Xgw8BV+apc41RzdXEK3RJXp8pD1gSDKQ2mCoJq8
uBCZae5wlKpfGnvwH3//TN8epRgVljfnm41EdWxTOPRN1Y+DxQthl8mHbPHEFTnyzjVKyvnEaeXd
C9wEyDRT6Qgcd93INyrdYJ3lgTLTLfYmpf29jcnfPR7SARBn0G5VzSl07r0LRE8H55j7CmnvCOEu
Smsqk0SThw6YZg4TvUuuV9OqPmqpY579/ma+d6KgYAMCRP9MfWsfv4fpUNHGZbfzrc6Zo9lP7HAE
54+UW2tRnzZLF2qWEmGhp/2e7UO/k8tcXitO0JFZ6ME+6cf+vFS5/g04SwOLqOpbggDmc680gye7
Uul1Tzzfvedm9RXvhnHZd3Z94km9c8/AgDZzTITImAkcHcAsd8x9tcrxYJMcc6AuLc8pyebLoU2z
89/fsncmxcbC3cjFHLDBA1/Pen0gEXIy1XgwjU58AoSoqphyEHRAB69zy0SLa9vA2/z3w76zDwD3
YEqLVSEklmOSfxa4cinkNB6UDm/RGYAC/ETUB7fVx4/l1PonLvOtuIU5HAR/Ls/w0I4RPUn3Ifcr
ezykrdCfzMJZWeu01i0io53sqwHe//fcluKh6tY1mkhlHZfSf94AB0COFv+okNjP5mtpB+NHleQi
3aGKUJ8Gd+xuiHYndbqH+/upzhLV7ebE7S+n1WhvZa5pHwYpkhtpZPIT9pXVc+56gxkag/bJzUEK
qHiNut0vDXrK6Pe3+e32x5q4Nc42/0LKlKM1zffmrLLXcjq0WuARv9pk9JfNU4FMbx/mxuaGwLOx
xuHVbN//pbJOXSV1q/bLQ1WPe3r7HcKGSXxKpWNetLQhTlzU2ymLDxUNJkjdUIYwbzgarqk6B759
cVBJNrO9zPtCTzqYsVUVFonxEeLAKRrKO0Uoxwj85zecEtHRceMkLUm1al2vOnSYQ1eRq7K52DZd
BIQoOdZyb1ITf+/Tqf7RUxT2oY358Bf0VFiem82Ehoq4S03taJaov539hk4IDj3KbzrxW5zP6/vh
lxDuANAlGYcjmAairA1yPPXGvr3rr0c56msbFSFL+sLSyibun6laWwpqsLQ8mNQLMP3UuJ8CVZ/9
fgK/w6Bgp6KXDjOAh85a8friSKbOx8HN5UEpDHULzuz3xuCu8ai19YVPs/3KtbMG5mgxXVjSM857
P18+68pwo3HU5ZnQlXOogjK4S7q8OvHp3q7T24ejLocQ9VMS8vrDBVzv7HmZPJTwlCDcmw4ew7ra
BdXwty37ecg8YQ7PGwxAyM/roTxtrtfF6+Sh5WBEzpicgXnVSR/pbbl/fcJkGFrEPymw2wv2epim
sUyRNpzPbQrPGDQy+dzQ6bzNx7nFI6LAGzcJ5I6uiElnbSx2mpjmj4NwyzO4bv3/4P4S9MezB/0B
KNju/y8Li0g1SS1rULxmq3ZAkzbeEag47Gf8qU9suW9XSjrkkH9RMZBmwhnp9VDDQPVPlggvkbBk
yE+JyGvnYvf76fx2pURJAGGURuV23jvu8ph+MdSJwcYO3p2fU+ar0ALPigdYibterOJEPXlqvKOX
tsVOKVPUJofFqeQnhDYqtheFfWynXc/mcspk4B3yC1MHUj54FTsC7f/Xd3EkRVh0XqAOyHGwTiEj
rw29zKzPO9Fln5JGzEAf2eydicltrtTsNQdcyIdIl0qdkt2983JCqaajtjkiv3X0FGmSG17rgJrR
+glTrVqvsFPFYVINp4Jw3qqUOUJB33YCxJoOSq1tdv0yUeUQjK30E3lItN77UCKnzyMhBiLavUG6
NLaKfHn0awLJI00t9SfN88dP2JPgPFlawErR3LGe7RZqHmL4APtP5XBty+TRe42DGmZaaP5pMB+L
u5ramy21AiG6qeNdmdVSOGGPBvCytvoxMipjOCNKaYic0Vgffz/n33mzyF9CpkHMHDHXP1f4X+6N
jeu1wY44HrSayjJNauvM7OWp4ubdUWghIOqkX4vk8PUTcNt6KQ2RjIcM94S4Gsb2zJmT8sT7+86c
gg1Nm3bjRqIwOXrOpPBVTbK9T06F0aaVFl/tZfBih9bPiUPOO9fDSJQw+EYhlDu2K0681JhsGmiH
aSUiqpm6MZakVp8Y5e2m7gNbUH3yL0JOjhfYhQ+u+w2rHssfq9BsGzHSARKjrGWNaKTIs3zVTnkk
vzcoonZuIjUauMzReUUC0RddQR2qwX7aC7VkUE3bLs7nZbq0ptp9GEpNP8Gbf/vkUO3gdwFHhHWJ
PeX1/IBk1xdImUhM1uZH2WHU1pvtF7Ih8hMDvWnks/gxCCo4rg7//KMlsO2WZalq0yH6YRi/JrKz
cI+q8ZMxK6F9yAmaL/ddXXk3BVYpV5nQ+vj379ubK0XcuwEJUBAhLrzpFvQaACoC8v4g+tIPh9Ja
48EUVlRwoD4xfd5MUoYyN5qEBaeIMY+uNdG1QGle2h9kMFVROntGtE4ktf/tC4KPgCkPBlIIin9G
df2ygEw0LKdAa/KDp0t3j7TswSNdfSez9MPvB3rLU6E1yDMDPdi6kZhevp4kY00mUGIX6cEsYQ0R
r5p5HWlWM7YH7by0TUSuaAV8vi5lul8sf7kNln75hHdXfptb41gRz94SHGf3tVeTtqHSP5x2XDYJ
ZuvZaNkxyDj//Wd+8zJt05qOJcQa3mHkS68/cknUY26nvna5wEj4jgeV0EgxdfNDZsvplkS73I06
vR//bvQXSzoc5U32wtD0bF8P6wYTtiRtmh8qy2lwSRpU1OVNvyOvuzrFi3qD6myMGMREwDqsvRvR
6/Vgc5LO2WSvFueWovqeI7W4X5uZitxMHbLcg8qoivNlXdLLBF3RGMGvXesvYlz7B0MMpnZv4alj
36k8zS/KXKu7UDcXt4kdu3YmHHC03gIqDbQgKvD7lNiq6p4Mk1IXP3C+TG4np4ANoNcI88JCWxYo
ijWGYlAFROHQ//FSgn3LutDjtRs790oGrbHxFgYqMS+xu/JSOml5nw6e10Tl2CZkrbiFNewFrro4
+LfrGM/p1DuHYBHLp4DTtBFrvZu8iNFcHgjcJn7XkJQ5Qi7kqwWJMWN5RHjgt6YbNf0iq7E/4YUo
7CHy8tSpwtFQuYoy062ciFD49nxK9ITonLSPeW+sp9ou6s3XoxyuErNKzSit6i6JkAQ5M9aLhGPt
RxRMJNasORyOeh79S5I60ydaMYGzT92pyylp0XdFlVic5LxcNbgaOVDRTePlNNs4b/Qi7p3VvXWS
fpXngb3KNXJsGAU7N1fFZ78tO3EOD9vV94tRdaRBCiWbB1sVndhBgks/abqCnTiQR8AllbrSY92i
F8Y9H0QOdSVznpJgSnjBEADjmlDZhRH6om17Nmcze65QEpA6RG4Kfl7aSqxnUsvpa1XXgkiTQJDG
s8yO9tmqS39vrsL40mMtMu0XIoFv9UGrtX2V19UjMWliv+SOvy+XWs/iCSPaO+60/c3IhXnZq967
MIMp2I3KGO6DaWo+UiXb+0AU9X0jZ0j1nvdxWbuGj4drzKfFNUcRYbzH1EFWg7P7Yv/A7IiFRl/l
Vw/bsW+dBwV5ILyv3JOaDhjZmo362phutu41fyI7vcvy7HOdyeIZ4HwOQrNggYubzhsQKasOnAIX
bUhCmW/N0WIOmU1+aQ1Du8emoo3NRvg1AYaWK8JyMocf/QZRoaeVLx0vOLXCWrZfVz/LPtOCbfnl
ErHRzmqTJA81Qu3vRDCMRLit/Vd6quZ3m8S8r9ywtKQ1vzqPVpH7za402wk+bFVbdQxHp3CjrDfs
w7gWaRDliWmeGUtqtNicDHPDw5qWJLRFQFsbV35Z3HcALByhS1uXYeej1+rF0p27XqdXuxpr+u91
0G2PvW3LGQXDoPzQLbSeZ91CwY8q32+WiwSVHJwfpQ/fNbevPg9rINuYgo8KZdEAPM8sJIp3lcyr
IewXGDRRPySClu5a1HNUGPN2v2epiosGRp4Z+Y2fPudlbsjdSoBxGnHeGT8aLCY1Aa3JeJNqdvPV
Uf3Q7NFFpY95vjZ+lMJWDG462ME3QdovB7O2jCnM4CuZhDcGsxs2AZHqoe8Uy7xzyL0/UEpilyGS
tLyeOBmtqIEn+uKj3cLp6e2x/JTN+FOS1ZPL8pIqVuQFh3sHawVnsexdx0uoImlU6qI0hVugoJrN
h8HHgTySlSmfyQN0FI5mGRY+6cCZaC+4pOAs0GQ/76iZKhkbnZc98iIq/XylVX0j3LxmTUwxNAiJ
A1d39pIsU1xzUUEoxCLsqF8SP5yLbBr3HdVRFjp94fe7uXDILukQnYRtOXXzzpPW2odymgvMnBM/
NUMfora7W1gdsdOWwrexBsqMEepT0fEaKFbf0A8GiICIldMPU1eUZlgo6DHROrPARvpa++0urS1Y
x1mBmVqdlYYdBZrrPKV24T/27ALJ9TgW4/PEFLq3V23FBNmhBxolVjHclN1CeI495PONPngtz1Ra
7mPZjbKPMQApwatdrVrOzAHWbOwtXqKuuwrTmWtZLJDKtcRg54UE390EjdF8mYyOyPQi77qvUjOh
oYMDYB0wwJwToSQLAnUN4mgEFIkgZT0xljqy6qKT9PMH72CXVpLtJOtznJprmkXKDODEe+StfRl9
AwavNjtgYd3WQXNrtN1ndZXrDy7L6sEijqyJJWjpDfx6u8bnHqzlsl1MvWS9sfsvbrK2FzlvOw12
chqqUMvahXiJCpetCNIY77sy0+TW9gmCCXXp6Wf6wrEjyqbF4EUTk3XfNi2PJau6TMYEp1ZuCNdO
PvRdaak952xTEGg/OD/Yvrs7MNzVPjdYe4aQWzP9Ad2oGPYqASq9tVXQ2aEbFDKNgyrhfR58b23j
QRfihea7yze12e+2vFUoAblaq4ntFmLsla88uuWOQ+Z9DBm/9c+KwiP91Ftm7cVLFv63WfDPHqtQ
o4+blbx32qZVnt1lBf6Z+ykhP+hsaYy12MJM1A/s8PRi36ugdSJ8D6VzjnaM7Sgde93bkXjXDLuB
s/23wdHLh1zZ04uhQSvZrzAzlsjKNRgJnkRZ36dz912ZVfuM8KIg7rpBb48E3iz3tcl2x71LLXdn
ONnS7My6LfK4MDpqvqC3NSvUcd+C+drN862tp/myA4dIjHOLnF8q0KofzghoWFgi6VX04Yh1hR12
bYentrGWt5prKTo7Vu09i7UIvhR4bX1rp7V3Y4M2VLOXyBI+kLYFaarusJHI9H5CCon5+y4gvWDf
WSNwRqmlsEWrYiEGVa11okUEBFgypnVb3yHPLMxozeHZmqJf7IgYR0tEE4zBLHI7C0OtyhksB/Oj
zvtimY19A0enKO4H+DFl3HMKxNnT1tY5rp0+gRDgFh3sXHT/N0hC2NqIemIp7Dqjh+uR0cqN1qRH
qp/3rOvO5I8NSo8+uNMxEP0iZaB9dCrh9GGnCWOGFWSbRagZbveicEP6rAu/sqDEutNV7hjc3FlI
7aZXOjbrVbBo343S1G8Nqzam2JrVkkQ4zawHd1jLR3MxsbgQyoIPG8huNWNakulLOQ7Gh1Xp5ZOm
536wswZi+0LpD+2LC6RqhS0FYRUOXqkvIfReUoiyarR+5JB0KlazfMnDJlF9GpH62h3gmC71jvwQ
34obh8okmpTFBLdaYzvkVSzFsajzZEZWX4GgjYtZfmlGo33UlkGlkVdtXpVpa2hPdVpBxqnGxD0X
iSee6sL1vi5sMsx/oeiT2kAAfaQGx0h4I5ahC/GschEognyBiIK1/8jGoa3PJ1poL4hIKiZvIkfz
fMgDkiKcJZAQEaC4Pmr1tOxIQOBvrHredJFXpzABgqlp0bfWFj7sRtfaHHaqIb8NkBzQPpvSEs5X
MY/rJfIX7EuASOurMbOML762mLghr6NzoS+99CLQTO1Do8O6C4Wcquc6mUhXbvWgbs8GKqEHRwrd
irqqYRNMpAdNaCrIfTqveqHubWUqK1KizL44sp1kSNhCN4Ql9oGXdEqL50atmRfnWHt8LTJ/PAxO
UYKNrcB6oYcY1blrxomcgznpnDJMMXL95gurvp8h8mrhPNNIjISZ9lokPI7nxbJoJIYRDGicY16r
RYVjznZs+6Iwz1zixJ5aD5ePnUIn8a0kST6I2H6TQz22bnnfJzZrQCZWKSIdneC3Gfzhw5LVyv9W
ubl4aZtG5pGRYMoImRWCTbRUOI2FHrMzx3wodz4NY+B9NaVX9edZMlGKwp931p1dleJGFP7i46/L
zgmXahVPSCLwafBkkCHXgl125y2+BtVr7Jw2nEgE+GCmeaHBEi6Kh0qRZBraY9GNPGvd+ADIbv2h
MALp9r3ppc7OyxZk4QDiwSkLkzew61YYYv9ibA5j9DmPfaxLDYheZ3+5zLMpO9OTVH4CBTWu7WGo
7qaauJJwsr2eQKE8Xbfskfk8qWT33bOLMfK9xLkf6JrSNWyc5QTx6Ccq8Svi+udnQzXOhkmP8jgq
t63Hcc3d0boESkijdHQUgaYzO3wiS87yjpE6+yHxCQwv7f6sl5Dkq85I9+W6BJE+F8Y9bQo/Elln
7RxhrJzo5HRZ2Plwluo4ivo6BW+49sO878EH/gQ6/9fz/L/TH+3dnx9U/Oe/+PoZSGrI00weffmf
6/x5aEX7Iv9r+7X/92Ovf+k/t92P5lEOP37I6+/d8U+++kX+/l/jx9/l91df7JihcrlXP4bl4YdQ
lfw5CJ90+8n/32/+48fPv/Jh6X78+5/PLTDX9tfSvG3++de3Lv749z8R2PyCsGx//69v3nyv+b27
Fr/qfzzkz+2bX/rxXch//5Mj4r/IPUcxD5y9+cRvcMT0489vef/CkggvFxw6thCeLUi44Q9m//6n
4f+LH8XwYSNwweHdjDtEq35+y/sXtaCD4fzP5Gbs7f/5fy//1YP67wf3j0bVdy2eOYLreQ3KYf1F
sDDwI7J2/OQBIo9AuSYfUzxfRb0jUEEjT0tNsS1q6FymV3GMa7IqRuflXaJtffR19ZgjyNxBXiOt
p1p14lXc/Jy0gh59pe/DL9X8K7fKnpZ2UJeQQoOIbeJg4EIacrQJblPkPZd9tZwSrb4GtnCW2uTo
6Hp4tSHtk7T8GvSZOtvIOUPXu6pNhojcUxHXSX7n1OQyU9zVlPwUTr886r/u5a/37jV0uo3pI4jb
PEiAGUFwj4Cm1NE02SwNnncd5xFWhhfIbN8CvZ5OQJrHz+h4oO3if4E0VTCvsBCrdGfb1behSOvI
r4MTaOZ7Y3A1On0pZtcboxPJ4t9kknRzrdM4QU9iijU5dH8uFK/WiV9v2VHL7+c9c2Cu0arYUsdh
ILy+FDfr9Hbtai3msBzEaVUd2jr4nOTOWaCGLwCDHwdh7DDhIaVkNe4xrzmFDzLAfy+0f32ADdLH
+RFrqWM/RmLPDOr/XENi0V5V7VReE+nRw2eTRjxOU3AC8z6yTPhrPIogxNTQT0zv6IJzh6pjbZIk
zlS/RG2fP2U1taxI/TVMKu+2CRwRDo5976jiZXT7xxNzVLfeXjBoL3oPXnGDnK8j7NVqZs1e7SSH
z9Nddk5/U2mrubPd4iVV3Xpfus59XuJKVo8dbHeverKt4sXKq6vOlAU+up2IEQwFHJfWbG9lK8io
7d/0uQMRsL7CHOdmLcoXXXA6hywetwuH5GUiIw13RkgvJCNdUrRmd6VhdJz3jD/GSssjzLPyaEms
+9XCW6pZ80fH6L+VifuB+v2+HZx7X2dk20s/FthORK5TPHmdJ+CqDCLeRpuwtwy3jwF7WIRoLD/g
wGWxaRqc2NKnBBeLMFD6V38pAiRjfMspTedRT2a5c01gmyrzh3NXoEHDjVnECD66yOZEHGuLvt7b
Q+vHOWqqsBvrq7ww7wvhN39eGVzI62UEjrH7bc3LtXLXEFl7qXt9eZ2X4kvZtFyVV8zrdbPW0TRP
fqy10tyBVt/0NK2gz7pfNbRwn+mFQAqSIsBLhTun4fIROeVocUUiODOTFovjvn5yaQGBqt44hWzP
S9Gu1xWxEHtach/cxOWYXBXrtd/ZY+RlZKSDhub7BgZEzM5zYziNBVIGHo0xB0Q2z7rvyvoJcf0n
MzfNOPDEl6TOwMc8PgLEieXj9lwTr7kqpOcjQq+yWwWJvSro2ShU0JHT1no8dra2s6naAOA4R87b
Tf55G2cbSQLojR9nMl0+eqllgvVzExarDfYAHMHZkulB5OfeTZARIuUMy3LW42iygZRPdkPOvVXK
bq/Dfg/TYDJ3QgPHnFB8nbetc0/2pnNofabCvM7OYeI2ZHj87OlfEaG6Bst1snlQ95pVxk7Zm1FS
82XSsMX1ffUCR/KLmXkXPz97lXoNSk/voqnXMWrn9fs0mi8IrD/0s+r2WcHrqq9cJBb4L+6Srvsy
nYDABScvSoHxh8pHufOLBSboWN3Xbt6e+XSBdjlUyV0Z5Os+SMSX9f+wd17ZdSNbmp5KTSCy4c1j
HxxHK1olpRcsUgbeRcDPoIfS46iJ9Rc8yrois0qqfOteq++6dVkiDwkgELFjx96/yWtjC9mioJ4S
4mdXTmprKsYpTLNkT2FgOdSKJejX/dPqMgGEm30XiVMfmkU+9bNf7CBpoDssSn1C4mXC/GB7hYUZ
laF5G5otbMqROxN5x2/H9aVeNMbIH54GPhS3fFsv9yEt5GYZ7RRmB9rCDkTZ3TyEwWapYO9qzeFy
rV4y6V2nk3llxdOHzggfqmGAcjKr4gof5WK3ErcPlGMp00zO7RqPYdSpOdiC3ryuaxPh2TLjKFuH
1+Zi35Y5C8nykhc7ZGCWxuQasXxCwO/SEe2TEIzU4md/+nTBtsbEC8NbsY2sMBUPUGCWq5RzwQbM
cwbmQC9Rf/0yokcGZjd4MNa12MaVeCDnnzf6O+jzf+9V+YKKsrZk9R9UaoqdDr5971M6UPIpr6xb
mbUsWovFUeuJb8RQx00Zk2EKkILW5G4BW9Qb2yFkrL6cz9usn8/nqg22lUeNZU2oMZs+fFy7H9Y4
chJep694Na7iJnHtyK+MlXuaSsxBxrZ8cXugHshNwoDL1mRPEwRS69hUX6o1PeP0lEVhy4pXuXyS
fvoy2sOTrORT2eixdxor8j2IP/QZQZyn3HcTpN/LrFv3r+tUtP5DVRrrYciDbJMsQ0g7UjbHNhhZ
FYnLuI1MkmAUD/NSMLlEeA4TqN0HzVLcjU5efhx11Ssy4nxBFT/+hlJCsbUwDN4Jh9+KDeu2LJAz
ZcuMn2lnwfTVaV+MDQXMnNm8tP1GUPepXPNgq6mjHOxPKCTwLtdkmG8CmyCYT2axQ17QRh0sCTcT
5Y0d0l1qgddhiWOSyQBIhnhe5iS9sYPKinLi93GwCPiF2zx5GcBzSgwezjWxavdmslp35prBeR0p
ZFyMWADvQruggt+nwsBAJ6XrWJiDOFYQvhAKGBZORQs3sYxE+sq+lSkWkytCu1Gv4TiaL6v+lGWa
fihEXYI4dp+BCxdbx6zUdgqxNLNS23jibO1eqLlrAYIb7ScTotQhqOPlSpSgnrZGnr6ASqPOZ1Ad
6sCJR1mu319ulBUH4lXsrMm0duPUOV/btmiOmQnAt0hYLGMJMaKGv72bFwhosYkekN+NxtOUly/z
zPasgxMVu/ncZsMOZv5uO8qn122RvPV2mZBCrxFyBJut90WEMC8qnWxUgXttr8zD2mcZtAQMex15
IPBGF47ZU4VQ0wd37LPPTU0Ef40RReZdG6qt70WdvyRlG5+3SQrvBz4yrp6J3lPKB1weORx7frLV
8XheByuiRPx9aK2b1h6uZIOaTFp+qv3iolhQwV5XsgQFgQxVHlzu89GwIoll5cYixO3pvy4kHRSG
XfomdE+r5WLujOJymX0OKnEgt9gf0/tJ1Bnew/e5Gqs9iizDtp/d+caa2EPUpObzGh2eiIzyKaj1
Y1qG4qKsx7Lo1s9DFnJCTF+yhPErZPa9Tfi02elFqxOM13ShNuXT4hUvXc5oBpniiB3QNvh1pqZP
KG8TU2BPwK5B1nAqRGvjbWZsV3Ts63lNd2VArEJy8GHiSgTN/PuUSV0o9bMIEEf2m+u+qhK/uTAU
IS08hrwrZGqUAd9eeF5qNSgzEVsfP7E087f4c57bzngbF6W/ac2akmCdUceX5ZZ85MrrxUfT755y
Jz34RV1vKof9fHVsUrYijwzZ7eqh2+dyvU8mHBoSDm4UpNRZ3Btf3KAXGzsWf3LavXdbedFBhN93
s3ueiuTRVMPX3CqPZuIDi2Baj2X8vZV5H6VVdg65kjQNMfhrF1G882phLdcxgZuKytmkc/cpY9Ho
OYf+zrVN1yDK7UXsqpIIqfriA60WwN50aUI6yzZZYxmyJCcFhD9YUBBoaQmKdrV3g7B+A/T52wEV
0LUJtl6fsbEReA8Jb1q/9VQWiC2O4mI30j+PqBmcrX7yHS1LMjNVfP/1hHqtZ717sZiboUxCAYIp
9Z6iRNWy7qmLozSvR4qX45xBoVtv7TRMdkqtn4bAP+sAMURV6RzGOLjW6aS1EtCrcLSivucAYK7s
uTpnMiZSIP2WJckAskwvc8pWWhFDxjo4W7Jxq8AonTVW+b1r5ZPdkukMK+ea3L5FGD7chKqAJZu1
ZEFs+wgLlbuxd24tCMqRTjfFSuZQkYQrg9WZWWwSqiQGpACzydo4tLzmdKNsKXhawUMAQGoS7E9F
IcVRm0BQa3CvIWQQUb3uiaKYQnLboqqJnFO9xcYOsSa6xuennZEzVzKxMUyLIXbzrO3PQiXDyJpa
AmvFXlxa7AohpX2d2OGfy0MP3lRsdbplZ91T4a39juQ5Pk9giJxkxf5RTe2hqfjv+zLZm/Laf6/s
dvjW6IKVev+n/i+suBEX/8dfBa2/1dv+Z/21kfLbz8U2Pn8qtZl/4E+FdLemo1LFAHf5V6XN/IOT
N7RO6Bgh3rWBhgz9KLQ51h+cjTGh5kevKHb+3I9CGz9CkRixGWwwYNlS5fknhbZX8cZ/rUYqfJg6
USYiFlGDNpDkfRtmrbAWPejWfBPHjfGSjbl/A+cTHRlvhXRpUO9VsmwIkn7wOKKOd6SvIx7jrr3s
bCM5hKXYhf0SIcByBv0V50dnCqikz9lHlGnGKKOYuEvWLtiHDsBZGiNfKgy916Qc2cKX27gtx4MP
tECn+ikLqCnOSo9Ov6EQ0RkTR36WZva5m4NP7YRje93YF8scPxpeCse8B3UZd/LCDDQxbq4fW88c
IMjm32IK4l2zIvCSOBDnp+rPbhnHHQ09/9wCHnWwrX7ZmZXp73KBFl9vzv0XvMLvuJXqaoQrPTWT
3IXTrDa1A89c0tv4kKCfsscvm8OvgmDFIaqLlsnDKAgS1raAV9JLU+yXZKh3a+Ct+x4Lzl3b2F8b
Z4232aRV2NzqgG/7+JCX7Z2dtF/jQvzpjDGsepW538VsnsNrTx/iQjrHwp+OIbHrKIqwi9qqXc9J
iupTmf//r+nfVNGxT/vVqr5/pjgtNs+Uvv/9f5ffquXn9f36u38V060/kGJhSeKYDPn8tSz+VzHd
+gMaCtZm0K3AsaKp+R9r3KTOzhaovaMxPtNk6P9Y4/wIlC+6g3Bk8BehJPlP1vgroPtfa5xiH7ho
k7//asgN7/odVlnJIfPFMFnbxUgdjB7or8+9yPj/Hu2OIkNi0brxv4V5/AAgpsRYMUOwiR3JH/qQ
E2f2EF8GMgj3zhKS6Fv+tg7ts3oBr5QP/cfeoDdUVM2VVgb0BclK1osa5lI8bAEJ+BvWBIscHSQs
B2a5W+y5ujDW4hxe5tfXF/SPZvIvezlvNqkPCEz1g/z2bzR91L8h1vT1uafR8v/AbvQap//r/ejf
/1f/3CvxWGfq5zn7+lt/zVnvD3YW5BtRpcEi7JXveJqzkE3o8mgrWHCSP5o8P7Yl3/zDdkGw4izw
uvH8tSfRFwphZ5ocNtlNmLD/qPnzys/613zVbSWTfRF7T+2izb6ozyQ/NRZKM5eUagr3W2DikBLu
rNZpcdEy2jFbP7ru0BbPjpCu2iOMphZn21sgq0iRm9h4SWqUMEXUWHPhn4epuwzbAtx1d5xC9DOu
SrdqBQe4YnbbF7eAd9lshYdNnB0lkEPNb/7cLMNdCb0HnZLAbeMvNuwS7zrxso7yRgVUkltxWlfi
T20aqGPRLkA+v900SAdUl6a/ALMBtcU2oXFxdf5dqLHhd34KRf9Jl+dt4k5UQMAcQUqP8MHrgy7+
dox8s8qG1EuDb/HU1Hl37CundI5wg5X0j6tK+mzibNaW2fcSzKwV7399ed0E/OlcqKMSbQo6M4Cn
deLwXhR6ze1AcWbMvuZmYRdZ1Df0GbGQQnaly/cSNTPZbyWHcAQQBGiYtr6ZHHtRlNCc1ZvscxhF
tQK51XS2NK9DN4DQ/5sx0p2un+YRvUu4tVooC7aaFpbXz/DTPJrTTFiUgcVXT0hO8duEY43f7fHB
7m3sTyA1eZ8L14j7s18Pzrt3o6+LIalvWTDwIIi/v247LA31Jjv4mgAaUN5mNPAUekqd2KqTzZRn
Q/ahjlPOMZs0bSzrdyxLfTJ++9i+A89Q0wDZWVhDbx87cSn9G3Nqf0Utw4ec5U6QEp5ZSKI/aziv
l9cZcG3zyi66ZbgvlEELZaM4+DAovx4IdrC3d4K5ERUlNiBc1HD2fPcCqCoa+VLU8Zc4XJGrOTRd
W8ULUKBKhcthCeTMW/n1Jf/+8Oyc7JooygDx4OD49uEpyMYAuwz5FaU0VjmYbA8l8L1WqlXOjn6l
431GCsiiuaY4D3ufG2MZJZjnrDHa6TcT4R3j+iS9iaumXqgcAVCIens3Sbjmbtj24iXNpF/hSw5u
nQVRzU2qkNybcnpgUVapxWo3M2dC7srNjHS4r1ovX6JamLK+D6u0kjVwZ1wE76oxq9XLr8dMx9Of
JwwHCcNxtKU5DAVWy7tYgu5JII1unV9m2UsmAXh1Wlk7Y55sFySQtEdx31ooI7Fo+qnRX7I2Gf7p
YJkkT7T8KTQh40A14t1tYDIGM0B5zUtduoIYnhO9VhQVF6Nf3As7don7KhkkWOncrYmosq2k6R4D
kQv0/jpgxq+Rf0FykDvEn+/CmYu2qX4TVl41Rt6OF4NEVqYVJ1DgfM/dn+0Jvf16tV/wC/VEtct7
1ZbDDfyArOXg0C0dNyf8auRnzdJVzbKF376Ie47weD2FEkBiVK0rcnBV2tVg9urQ8OI+GlxDlHce
+GPacxZNCUKiJXJAvOfGylELHaoMheXf2cu9a38TqTzqa5rcqO0OYZq+ixjMzLob67H97LuNCxsE
Pp3LVIzjIYROaa6+ILTHyyl6loPDz4bXcNKaccCP5glccbcfJvv3C9p5H8Ut7eNnQMNFe00HknfT
AqNYVdECaT+36ElRxbMV5pJXlpnaywXQ2YXhCGNQhKhWzMuC3HEqJ7BmBPzJu0u6NRZHCVNk/SjF
oLzrIPN0gjA7Y0WHrxhc/XoaZYdMoWUEcH5HZa9YP66lV4APNUrYSHSwGH1eUFOja1VsbLBI68eg
mmfenQ3InS9qNZIeJTtX2Wrv+YN+d8WcZCQY3evlERcV6AHTg8v5Ew3JA3dOXVnnBn3rVsXzrLya
on0I/HK8h5m09pdSUiCnK1dJq4pQH63mY+KwuX6qKeg7H0djNJlkfpCQZ4xdjen8PwzhjD560z4w
HK1aSO/qbQSzY5AkQBPKz/hdK5lsZjq3rcJWKm/KM9gxE4Hin0UjC+61BpzprJS9+/0VFQDpdKrs
6ZO9oooM5nFwdPizlF+weXtj53qf49xemYRovvQqudLVRubpr29DH7/eREVKItRG2Li0DYLzN+zb
ao9UOvD+/UghueppLjWDK741XdoRjdJC1eZOxn6T3YwqSIg4beo2yS4JemtsNhA4J9CLPfjJizIO
vHsw4mWwUPIzvfGuDwDWRjAa5uaCSYSsXm6AhQCsGgMUZLGnBvOwGVOyi7M4L9CSg3KFzs4HSrmg
LGk7SHv+neL9+7gWwIRDZ0U/NU/7d52xwovTeuqU/zgOtUES60ppkcSOq563II0c55iayNZCHStC
my9J/5rZ4smqpzQi9ZMV38ezp6c0XjAIWx6z1rJ1iOxWZZj7Dvylyg6ruxSsuniqdE5tLkHF6vTN
jmX0m5eocWI/hWowQ1qHDhk66kwaaPLuKNHZdM+bvLYegx4l5nbft4m+gR79JL10X9cxtNCFe4NZ
oJc4sVKHFNl2bDQiNUnjzdnV32q6QhXPZZj7zjGbkMDv4NhMDYgEWozLRZba+hGXpPLUHlSntPdt
IEew4wv7BY/7m0d7l2XyaCgBwVxlqYDFI997uzJ7VB79cmiWRzsZdaTqZcfUWss1a770RlBY9D77
pls/+hZKYwXUMZQU5HFGRzBZdmvlYZm3D20KA49kqZLhmPzcZvbZ40o0qTMRMsUcCtg6ug2EzWNm
tRNhrScj4YJZHxv8izOWyVBUicNQ0MhOBZLC+M+xJNLQyvnXaXx0KCyefz0I79YoGkjI9bB/6Vqp
NoR7F53MaXW8xevEw1j5DdHhlN5aaTCPRcTJMk3q34WFd9uRvqSuv1I4tfk/sqa3w27kDSlkO9O8
hyVXPPe4sTCh2PsZHydvncbdxZNoqBt6pb0w4KDVa1IWgh6jNMm57G98TwVxvo97JyAYsCDHO4qs
fGquBAsfXws2qh+vLemmmqGcy6BmrbCK9OtIilm/CJFnJl/w9w7HO6OpGu7ELQr2JjQw9Tn116Pt
vIoYv1lOOIii70/ZChutv5+oSAeVSIx5eUjTxSvjTT8ADI7iic78tWetjlx2XSq9NthQ+gqhh0jZ
Zd25gaTv7G5ash1xIZNKOFcAe3w76qZmTr4YWWnA7RwcaqjQBcuvtPxXeVdh9yGfEaAqpw/OaBrz
ug1ygGlt1JE/qmE/0dAdr2WH9DTanpVR0eg3pAl5sJaQP2DnDzKG9Bx08GBS+L04vSdQq1gM4yqn
Ba6CoCWH0qplDs69V0JMRTByNlHkObThhE87+RuA7LM+Rfu7jHw4OitM9JSp2J6hWB0Pm061ubcH
mo7APWZz8/owefSfPw5OiV2f7fS0GRfOp82y8RIAVdsw014F8FuTI6JpPWAO4AwXcVgbxsFE6NHa
J1SkU2NH571yHhd3TArxGDbGPD/M/Wz3VwLXAXHHjuEPX13pefJx9ceEennbNGaqbgFmlsUhhnY4
79fGCRBpBVZoW2nky1V1wYtZ5UH9NbXQQJ63TJWl+xYO/TQZUQH+x8yP9Jg7N9hyDnBL7wCIpYDp
By2wKA6j11pIDH5Lg9ruGeWZ4qd0rlbt6Zrv8TJAJOWWdnLvGbu6dtrWPwOjBTvpsnbnokt2+Zj0
03g5uTEiifvYqabBvYtry+7OPJq3CQZDM8epAtzAarCtY5WTTSHaJ46Hz2YayzVfzjDKFinezhlu
bgD8w8khwI44YrlPjRg8V9F5dScRR5NN2mJeg5rP+SM9fPfZ+1BSrOVLf/qmyLKSn9GFdrjcikVq
97IOXWiN57kn28Q6mrMQPm4uObZO/mGucyRpNi7QE/ZFwxVIuF4mtsum8jzHC2hguBFp6CYfoAhB
ErrJY5FP5d4vbGG1Z8WwhMH4Ae60C36xC0Ndk/Bl76YFlqCoDCLujc4zIyWWjpB9RdTuUvdC2DE4
yEsTq2CzvMnzKQ/i3ZQTCJJdA0KDeydk6VtaRoGC4M5I0iXrtnALcqArdW8It36yEqvmelVehuHj
gAl4F0nOwYysFQwZO0hkYqHNH+H+SVk2HXwsDukOiiT6YJCate3toUPqEbPLvuBLo1LoMqiz6JDv
jD1cG1gyfcMEWGvyjUMfyorPtadHTSFtMHxd7vMf9hLkNydQjyaHzNrM9OsxWye13D8h1ulxrjF4
o5YkBiF5FaIugtT51nUcaLq9zDIyLdrk5uJ3URak7iB4g4hyDh+xfxyymvECotccUpq+5nwV5L6+
5Yw33a73HjOLK9j8qHuJxawnmCeFfvPuIvheGVZ6aMYRQfaMLTboJu5hrGmZ+9GP55HQL7oXCm4p
33PntoFh6TpxaEcOWu38eUinQMR3P2ZPvKqQP+kjcs/PMNl5HYyBWSOjHzlu6K6u/pet3OLKxkpW
3P8YanH6+F+DfPoclQKruPItmsN+ZGoh8xeAMS0ci6y2Fx66s1a4lJvEAn5p3HMAT3BHAUqjXxS0
/Z6pxsl7kMlZbYZLjP5XkY6L9yHEOoBRGi2QCglVWGpsMqLMAapuA/VLJ71JhV4ma9RHbfolPI1g
07KCiGunZ0qtjDNa1Da1N2nmEMblLJrTqz1NDw9EB+PjORm/sXP9Uj/87C0p8zQxpb5M6qQe31wa
6Irp4yoyZ+jPeVK6dZv2NJHWYYFxtuMh9V8xM6n4PRtRJWaX6lN966cBFeu08o+mtBvH3wlcM4r8
bAURNrfAr6hoGbspGxrWNMaCuvKhJt5vNvpW92J6Sc30US4ZKw8vR5LdDwhl65trrFF/ccYEVm9U
1oZeDtXq6vuvBy9Jp0dYUaVGwCZg3e7TzjZxgizU4iMOhkC4nisAvMLeP/wY8jBHNs7YzbAb+CPs
AA0Xz1uwvNlhNDskHh7J3PJg3LYdoP8sMhCM4uIuzs4cmcC3UdssKRhQsuE1pcOZ3yR6OSNdqws9
SHV7OXIAJIvzcm6HqpybY+80+NoD3kQ1VLNi0S87M0Nz4POYVSm+kDS65XXVDfzvUk0U0VxjMikV
ddTyy+ux6GOKApPMubqJetb40cPMk1NAvKx67k/g4CkSz3ZnEWHwmC+HYIeNgcFHZlHHoTpDpEqu
8yfDm3PiTVJCiy+OP8rJeV+mMt8Pacl598viKDQdj22eMhwH+3XNdE1QMmAKQl28frTTAH7cIwDn
dPKOGCHpR5/DRDFEdjuvBU8Edla5O281TKJcj6kiPzPnVs8a6lV6ip/qp4EqJn7bHCz9vH2WWXyR
THA+32WUQoV2AaOujPZjUYcbShaLV13ZrSn5hAcbnEkNjUoxr05FFjT/SxnTnIKpb53h57TyN9ZT
6S3mWE7VsHPx8loOMah173OFRhQiLn1JYcK9qAqEFKZN70yg0aKkCHpCpe3FC3se/PWQYeaspwdv
yGxdKrDQgKcWn5d1wq/LpeQpP8HHnGNk6/Fdkdl1aOe6SAm4k/DjFzEOGrcOZawlRhIU6ZB0j3AG
lFSa8dBQnY1PEcj77CS0OLsNm2HIy19B9/NUXl3pbaNCFYFRk5YEgrA9jSSIcSrRdmagOYPKqFvF
/m0Bz0fcS5Jpqgpr24XeZ+It80vgWscI5A5OMEyjtkb+YM/xUlepYIjrai79nWZqP3vhgjDDizOX
XnnteR0mIHvHauDEglcz8znesaPZNCqxNCngNgal6cuPVCSnon9ATzdPkihGcSCd7yaf3Kb7Go7Z
2FmfFDQ3aRxkMYxVGAlrVcXHFRKm02zQaeTAAYbAhGaw0dJNA/pB3FAeWhE81kX4EBknOlOoEZ6e
5PQuuzanQBy5LnAwHus13IAk0/EvXKCtyojsXy/eTFX6ExASGLM4t/T36FALPrEki/5gbFOdQK0O
Qpn+fBm3LOWEbDG+XvvFbHc5C1WvyrDSP/kxZckpiUSa08WPTvVwHU4FFnXzIm0fZoQ0gpsh9ZMJ
2qRRUz13lhX51bOpq/UqTxAkYfQVfSK+gHokWnSrwfx2DPoP19Qt9Z0XAEFYFKcLuTJkS+uYKuL+
dGIDWb/6BRTGdnBui1PAKk6Fxg7FJ2aDKEHNc4/Sk46zrZKqa+JN2nmDuB8yt+WZodDmTKXMSnQa
h4g41/DHUt/W8LrgBMJ+zGt8F/Qiby3dZtzW06znpB+vFnBON1V1Ve3SHCZ6vD8NCHVgHfSKwNMp
lqOwdbhI0X72g98Uvt4d6KnlaP8YJEIJbtC23peV054eAvVq6z5tGo+79vFyZTVMDWG2E45eQeVI
4QU8cdbpe//N6e5tqURf3tONE6RvgPixcN8ebOUwN2JSPqWqU2jEV0evK84BrKRfX+pdk0bL60Jx
4lqUrPjf924ouAl2QUwq+dccMQpIGlHXxo7zAUCUnt0hnCy+DFnOG24c6fDKfgTHX9/L2xKChpdS
FUIuK9AoV+b5ux5VPNoW5ds8ucdQmTAGh17n40oB64BNQOr8u3H++wURGKZwgGy0Ful8r89VpNIw
y8qI7wAssVEkBTv+GV5yhLkfK/vXD6hBLT/VwPQTUrtFFhtrF2iMaFC8fbFzmTtJ3Zfe3Y+IMaWr
Ltovnr247h5STDDu8zZe5e0w2QjiVkOt47ktCQ1CrQ770W/u6O1M5444SgFvoTWKWgElundtsSU0
xOQvdndXnhbVRF7HGp8HmFbdPkNciFeQOsPCygxtNgdSC5HqG8lbuxvWaOw42e/dym5ctnJCyxIR
6js+zvqIzetssTlPRtOpn9WewuyvH+L9a+TFOYa284GrihX2+9IT+27XW7MYEXUodGRaXxOhVrn1
cLuIYHB+487wn13PBQ9o6P+gdvhuzPyZbMSC6nr9Y9uDhQCRzWiIrM0GIankH5XWXIOSv4kLBAsD
8yfopO/CgY2GiFmPWc52o7NgkmT9NnzA1zb4/U5vGL8eUP0H/1Vboj6LQi4TVYNSaNvy77fTFH2k
OZOrWxz9WsjChUxU+fZnDw/B3y7Bv1+KVxfQ9nqFZf3NpbICbLcMiDkcT6kI/sK6qTlbXcWXXz/V
u94aR1gQGmg+W4wi5wAi69vHqo0+jfMZf24jp0z9Y1lZXqFTRWlX+jipJT+qyKgciXaRL3HBKOA6
Gaj39vAk/cd8MgiCv7mvE0TkpwGnhskQhAB3kFh0IEC9G3DDoF/kZ6k6yNUyUgUpZtYoiQHrjqH5
Dj2URnvUqISab7ip4pVT7AYNuN6sLsgigKsmEeJnVKQuLYeaiHFTxW6SNMeFnMVtruM5w4doiWKL
Vtgn1XUVxzOZWw4Ke1U5rFYfGY3hqWobSJcS4KU9m43t3YSnPmOBk6OwP8Q46HbzVZGkYwiUZxi9
zKRWkwMhOXIA8rNqW4q8ZYr8SJwwNtTLsTilO5wc0MvceK/h9XQEKl5Hc0Juji2FI6tOT6bRQibt
2ICTL69ra2C4Sf28wb+2FXpIpLWnnAsUN/WejdEGEHs2heorNA1q4Nl1tvVav0QK+a9SDLaO3MaP
BOt1CdHxmxhfwLA6uYA1Q8WLM0/hWTu8vrgk1n86gzHoomRJVM6V4pxHn6HMy0ebdDy0r72lD532
LPewp6ZIoUZJ/Xc5nQ/DaVG4TabFAE7+jsqQT/djk8OAb2IUe5tkMpDagm7vWjdhF7b+tEs6DBy6
B1RPxrV5oA+iO23kprCkr5te0dx4ABnvOQksDAeYwz6VnYm6VGWSDH9fOBKr4Nz15sn6bLro9gTX
lPNi3NTCEDWrXV4rYXBCJ6DNfQTOkh7/robV5QXbabZWuWwMQcUE9wCmO0IRCwJc02URqh7xPdrk
U8YpPwwk/dosNdTBMcp+ekGWuVjSbexwEIDn4ddw0WoqQgIz4lMr8EeM7OjTJ95lULGf5HtEAzxr
ILt/zf8oyOv8dal7vRmepkb5mqXCuis4SsoQpE67GaXhVSYRNml8bsMqUOlCp2UMMUSAjHvf1iFO
T1XmJu4mTZLp3kViL98u2RQfMme0j5lhr2eVnMcjFZbmzpeeFc14e137WV8a1LJH+YDKc3h0ErdR
G1Zf+pLLtnxCkqXZzqEZc0Yu7f7AIZxSl1W7Fwjefm7wE8W0BqVGb8raLXS/lLdrCLnP/dnZ5U02
fFjzsjd2nBYggi4Gkj2F8qovaTvcg0ttL6QjEvRZVI82B6VxADJ4BzcQ4NNwCm4xbu7AG7TZ10x1
8bZMW2yuHHS+3TjszoPVqvZLXNOdxunF4U8HC5Y7ee3vJ/7kGWo36Yucm+FgLWn8tYPQdyhms1w3
S5i70FeN5r5F93XdlJSOFIYmTfI4zWvwXIrapcQwVA9TYGU7w+qNcwcv3WzTCGFfOpQP93hR1N8g
dsS3FDUzcFS9HX41aUFxzjJb82608jTbt0stdqaq+js1OhRCCAVbhVbQua0ktAoX/9Mo9jGlDJ6y
0QqXM5ARwxdlob+4a4a25/iVVRA8R9sNvgW961eIyQsJcRyYxNYxkfWbR7vg/FY1F65CiyuKg7R5
NnLVXs6Qmy6UZ+oZGmO9ytlonM5n0uwrwy/GM6ry4jwr0KvDJigrv5rTZNeQzwIz5Tjfik9T203f
OgHn08rM9RlObmOBdGiBNa6rYuaiUobGmYmkxbZdcXc594akSzaG2WbXC6rhx4WjXjROdmmfOwHu
cedy7uTeagcL6edq3lCB/uhOyxdjiONrx2T5jGroIc90BjzNuULzy10aG7Povkbtz5GflnYmV9T2
DwkM2wJsBho7aHUiFTfYzjMd82ZjWyXkYAoYG8uo+tvZrItblS5YrhV9nzx26dI9ybmt8JSdhzmK
TYkDWc790QkOqAWy8JBFjZw5mG5CS6VlVK9j/pwDft/QfKo+1k2GGFY7mrchzY2z1pIBik9GfI4V
u/OsAm++RKRBjrRDnIGLxsigDgKkfjIkl14g0IcrzSJ8loJkaxuQN+a46qnuxpu8Yk+g97wIerR/
7M0mvQE/BOZkSuWj1dTtYRxm84BOkPcs7fhx4vz+uHbVGhy61oEp2lXJt4UBOaTYPA870tPlHmF1
RP6kAzPfLJJ+Y6TjeOaFRXvoyI/NDR644SMqc+GLPbf2Qy7j5mVcx/UbnuMxmpuNdeUAeDgY7BTb
bu76e/JexHemerwUUhWfV4yyDnZpxiDGKHNfp4vhsJfNRCRccwPqVG7hHX0aRlGrMIUp8Fx4BHNm
c/+jdW4atb3PPVt9ol7Y3eCvIo/mUob3VSVxhVQ5coc+IZfjeZUhdmb053JwpptaxfJBotvxxS5G
goMFxeLaWSoWD7U2JMf64WKW/nSWTbONTuIQ1IfYq5wtx3aQn5RjwrNVyPgyjlN5C3cqfQwo6Xzq
1qB/YMNPjiw2/2o1RQ+2ysv2UH/dSzrvph31lbbXWhfIxgYYuf2aoE1X0Bq4Seam7eArl8ZeTnn3
CTdDJ+HQv66XMnSGCwBUqF2JqnlI7DXENT6p5p2NCeXRpBcZjUj6fQjGxKZjIMVXzCPAxl0urrNm
SFJVMzn41h8otQeXhWuPfo+CgCzKHq21Nr6cRJvcUP0pr4Wz1B/LXj7zOwkF6Mz8qCoymBxtv+sZ
JVIIpK2ZnYdYzXweRDxMUZlOBgIO/vCYWePYHVKrtJF7TE2UExEXg0KDt3N4jhBqu6W/7KyokKXT
NghXTN5zLAXHTWXH9XUjwCFcLIj4M9aeMfXysguR+tqbuHJPZ7XTVR9sNL5u/Vqz9L1Zps0uDVt5
lyfZWO1oRS/pRZXBWNwK+X+YO7PkypVzO48IJ9AkulcAu2fPKhaLLwg2VeiBRAKJbkZ3HJ6Yv60j
2zo3QtdWOOyQHqSHEsndAInM9a/1LahShzVNLePgT6TzntagVTo/XLceZhL2S1d3FZ9aB/nsXKEV
0A5g+excyJNDArtFxSmH2NFXwiX4Q1gjZGdvsBGmVjJbbBEvIwLB+ELx6RaAWjOUHF3KBsysxe50
nEbPP7v2Yrblt82hqXKCdduboT7bLHbmKaBrAERDvba0Ik6Dq59DIyPNNNuEKFWkjDSrwUqKcAER
hJsnsnNRP3arZWyHmQMwwVC/t80b6jmXNrYV84VbH6zjDDGk35IOxe1c2pDJQCpAQDZW6i7uazrU
ww3yQgO9rUnQj5rq6h6TttvcjyNozjFZvdKDhtrqoeN+CBi7xtpa7WYnLECCN1XO1DgiVrhs8TYu
PXH+ZmUg5euyOraFcAF/MsC8rQrk26RciuUICtEKEgrDch+prlTWqcqUZEyqXX+N7JmpvDfa450B
o82PGxjgECNFRTHFipb4YklDfU0hWxPnmmU6dF1qObtsym0C0WzhcqOL8QxgkZtpu/CeVkN0Phsz
HaxFHbOSQn/kyzOKpfhkEeoDb5dL+uvcrLeWcFc1vuXnO2kvneveEvjw9HeGzE16LPtAvGfT9AaO
Nfue5fItC6VbEsyfm+cZz8kuDVJ1MHl4mCwSnmIs52+XerXrO+UUej/lxB9lLzcQaNhHZdQ0bvOs
2tpLlPLWSAeFYH2dxuZzzNJt7187lOBUprdMPgMztpZh7hNi9It4APniPPsYm1RSTGhQXA9cMLRi
FfOX1cnqUfbwhHeD72c3AzDQZ90PY7bTSzalJ9TszIeFsoQnwJY96OG+3ld96nI6Ni1ycHl3qVLX
uLWrRVxsyTC1ywaG6iHHIiLe6fTeal8ftsWmuh3mUd0kZjj1w05aXneHr3EeT1JRQxgOs7nEfZWV
sfAGsAyhdcVUdhg19WnweHPQKgzrmdxo8QXtou4PJXO/RHFTzhFkd3XHU56Hf+FRqVqU7C94CekT
T51ir4kwxbqly6QsMusNRXChjMYKD1f04N6XfvlglKaKp8bLX822+V6XONQyDm57307Ln5SJjYCO
gcT/dMxUnbXtXCkmilrbuEC0PafS5k1nJsp7scCoI5J0X3IsOU+zVXxWueOD1Mms18py5puJiXLi
yr47OUjZLwwFyMOypi2UYZVmf+ulKXwQHAfz9SIUnwLQg8m2vbk+tRd7+OimwCh2QAQZ0CJyd96p
dduiiwcC1SMzsK1DxPTn0oqdmnUE6mpRurd06dofeZ6PVWTXvAZamfw8iCt+b4wsxzWRr9I9NZ4m
7sQRfgLNY/D4PjdggH9ITm15XEnHMd948M4qCoFZT0cC4F4yytI4Fr1rf7/6GfbWNlXgKVdD3rvu
Un7oKZA8Hjh57jud4tLqUte5YaSoLnLF7BKpjC3NzTJo+VHZ40IJC/LnFBVTvXyO48q9wk3JOU1L
1NWviWnaFDEpnHZtCakP8TzDylUsG5t57Ky/BNbWdN/4OX1IK+e3yGA7MiZ12hvuzugbvMgmUMoX
yCT1T19OS1wNDol20+jNOz371jNTP8JfjKr5sLxxzusDEILxzOrXzrulz3NIzUvI1hN3idHdOfBZ
jFinV4cgoHFg20pOJB9wynARxSIHJiSqiRIEjxEPlMayYpNGLoxj7BSnVOna7KmdNt1eYQC01b3d
WVBpOFWkFUta6IHqipWlM8jFBk2Jrbj3tAOmubL6wnmvsbNe42dQL8p0zyCvWszbKu+8DiQh6TQh
gb7mzaBhEs2muyY5c7WgjjQuc7EmwDbTprqsQYqkEw+aA5h8gG7qeA5p+EyHeq+07IvXLAN9AlSC
W4XxDikhh0rvCZqnN+4z9mrtSefaaH4P/bBM7i7Hl9W0O7dnBvgMsYSZ0EFi4BqpLFlJnpYPpZYV
34MwsHEBVtGa2cSE/Z63/6uh+s7kcxwA8iShzBf3FfqHnT//KSIb8joIGevwKtnaVrrIy98KDxgF
s46jX3Afbv5XJlJz8Q74vTfut96C0vNTyzmHetEGCHAGJ9u0nD0eESzH44vOERSCG6j0JgTpMgSX
HOtsoPL0sDF149vikVd25YcT6HaCDlqPem0vjubt0WDe4f4YYGQN9G4/O6NLK/HOw0BbOGdTwx3r
8EcVI3sczg5Zv5eSeKyNfbBLKtxRtzRXkFRMaUw+gJMkLj8G4lCMfrOu8I/EhMILLYTdCG1xu6xd
BNF9OeMECtEO2i642dj6BbvUqL2U6dyUhlJHluhDsfPXzREH5pHNiww0NZ64fsbI7gjFRUJz7+xw
wTRfZluxy8KVn6tq13lDCG9f4Z8BLEL7D7xtT69/c/+fwyKbHlxcu0f06eKmM1NKkWxP35bWCvxW
Og0msilkQC2N+rkMlxnGAVs4H166XEGDt3PVHtQIa2RcAjm3hIam6ktuZlqxtIomjTyeo1BEnG19
Ggq4XmwQDFgFUJk5RJXSdQ/KE2MDcihYPowtXVbAZhQyWE9BVVRuMhdt+6lovFKAfCaOBu1mTJxG
VGlRja4wbh11DuPrKwNLjeLCjtpu463Ksz35sSk19o22AkxDdk+SOzVF1+3Eag5HC1D0z3qq/1Y3
ltpZFyMoFi4nVH8d7hoqgHVim64eX7FkYOeIlMT9F+M1AW/f6mvfuUDcuss4eTeR6NmH3y4MAmGd
OJUPdc+rz0Y2QKfDEE7oA8+fbLCU2FecYtC6IIx9Y8wP5Cn4YvwlA+WB5+/Yy7ovYyKs4mPDSMG1
kYaPVHrD7Mk3ufcsuTysfNkJxH8oxyWej18GpirEw1JmNwbL8PDG4XLOH/2yUdddl2MXR3Yw3llR
XVN8sEQ668EBUfTUzU56i30z+8qUxScfzNuCjS7VKCMbNOlIFub8PYBv/jBD8OEtEK9jau0D+525
pglRVG74ZCEf+klYdvPJQrQoEkrlix+zI8g3utUgjjCGSmyTyn3u06zbj3ZrvnrACaPQxx+Zq3oj
OTBsUKkCd70j6wmm2NbDRNisbjHuh8UUTqfMU7jmhpZO9ihLZzAcc1hfLRuchmPZQiraM7li/ktu
uaBnfoKbjUZDDqOIRgkmPnKyoWdT0K7DraOlvslsC4yN6WbSh/pUy2/z4o+4oceWd4lLwX8TKg+y
qGEDft8b1x3vQM9RG7GnBhdNR2uITabqizzhgV7iCEMuedgaFIBo86T0dhVdC2vimE2x2/qFn8lc
bH7YWRqZTI78PQ85xPF0WOJ5dNefPqvFdFnGVsmEduLgaXAJA/PnXLfnQFCgAjV2d+vUqX0J8rry
sS+l0FaUlYYXw8jtj7UuqjOw2+EBDyHdJUVgv5PWIdvfDn64wjYAiBX7syjWRM9rCTxMBWO60zkl
ray/yqkvpWWv7n70ZvfFSHO53KFcweDDYNJAIJeN9ZM+U2giDQaRuw7ni7nzZ5feqi0EPx/1qek2
u8Yq82+Vu6g55rnJro79eZI7qqcjgonZ/ezMyNCO3aV3AQUVrz3ujyyadP3TGZruVY1dF+VFi/aI
0xMDVzZxydfqZ0YnfcbeagGAzs7jVgFDj4EQzW9tpo2TKrmpE1VU/v2ox+48uj0ZFLBYN+gC/tFI
zeAFxRieWgZj+0PaEGoWYQ5Pk1rtEzTA8YrICubrbs1ssPS0SDz+MATHwclbL9lCg41TU4TLoXXt
qX4ixVskCnErUVzqdC84rt6xfbEu7drleBZn6zVP1+U1TEc6LQaaVDIGRrsmgMeD3dlMQIiO3wO2
+wdLpNZHhzP+1eRH3MhY+OCIIgAuE8HtgvngIKeRuy7Q7xinxwepTSo7grEzLe6D7SGEkMWOxhLN
geeBajlmDE4CRvyCimbczL2tfpSIHQktksznAd1SF5Nb3YtBQ+9zmTuiiQWq/knSl8KIDgdo5Tif
q0b9V7tKogepDx5QVTMlzOZJV71you0a+aRoaRXu/VjmPav8EARXz5SCj4xOzapO9wmzBgah3b1Y
sfjA0bPJkNiJ05nLmJ9MnTfldsJgvo7f02KZ3U+3FV11LLugGUWcCmWORhJMrpgVi1eFy4ZZG76N
MqTuAX7i2Fsb28bAXCFiVp4yl5NeF1TMyLMXdy9EOwdvHsBuFhWaEeAwso65uekm7PPwT4Cq9LIM
o43A+4VNmm08bq+VjDY3DfZ6ATx/ymX3y+yN1R8SBq0YCHeDnNcqZ5JaAF0fE5mlV3M712DPGCQr
s83sHycnGDnCFM7iKfXSBXM6lQkD4oBzH1EmqP13ZdkNuksoZwTFtjNhfA39h662iVIAfossVtge
gi1ZtMmcleGYEt8sr7Cf9fpOhJeZYX3Is2Xy+x/agOLmRkUaVPwbHn3fWy7GOHBgvpTrkNaw/qD/
+tP+vx7P/XVCztQQB4jJ6PCa5GUA+5+xLEhlwWiSXvjVgGjCdjL96XFx3FYxKB/8XGgsaZO5GAQw
CnBpw//mBfx13Hx9ARgFCO+GDICxoV9Jz/+YnS5cyMpuVvhf1Z8voPnTedJUIaUCB6NjLvbnpPRf
Yjf8n2GD/m/4Q/+GaCHLtKgtDLkE/jnR4fm9zf4R5fC/fuZPnoMf/iHMq3tI0IOIcfBatfgnzsEP
/vCZOnMRYoMT/C//8necgwOBiN0X/+FicyB7M5tmbHvFefNPJp4GmrCvU3lgXeG/QiCxPPsvw32O
HLDcyJf958rOOc1E441FerDs5XUqNDTjbOwPo0qtAxIvBWMIxjsXduK52NgeSIoE4O6ZZGEBLh54
N3SywWO+qQ1nTvoV1QXpliIbp30rms6KJtBh5z6QzbvK0ulUkC3fWy4ArAUvRaSAFBwXwLvxxnyS
DN+AXa+s3O9eh4pV+2pPbZi8A1o7sU8Lx/eCISqWazLDUIaYIPUVhydGdvMHrdHmWTPm5hlMsWPb
h+xzNTyymaTLGa1H7Ng8KaKfoV1FAU8ZJB6iZwn6Ck8UIKmPIf3b0eJ33gtHXB03HVEWDJAj+F6K
YVo957vUghMuQ/y3HpuzU2G5djRN8odRhuNzB0IgypHZX3hmrqyT+frLpzplHyo/ixFm57hFXcVG
TpsIHVXgJrvWjanP+W2Y1kjbVU9rnB/ychhtWxH63mES9XU2WJE9trp97pbFN87VAZVvgfZQcilg
YyPyROdfvsud9nbedMib6K3mqLMZMJGtljikDvOLToLmjWSz/3RlTR48elluXXudrsDu5QZUybyv
/M7YB8E0nDnPHVvPfsXwljOiy1fId3qI5Yi8F6ai3q9CdOeWnZ8N/7Dy95rRIPGY5Ruul0OAOTFq
Ok5MoVC3XoXI5Cr6hOp0Mo51ttw0fN4Hx1/YmmTmty1Ydt5cpiecBZR7aFpq1mBsogz4VNRPvsHp
d8mOPexVcIeaLcmsbihxqx49RemGMQwtb7EO3wZndOJOaudMCw6MR5IGxyk15cvkz/J5ogApyTPt
X+isRC1gZpsCquspLAG1fBVx1YvWgz742zzshOE1x7Cx6x9/Wxf+vy2j/4YL5PXh88+XxsN/+49O
ZcWvf1werz/x58IovD8wuUBfwtyHu1EE/3NhFOYfLLxOiPOFxekvC6Nw/gCjT127g0EPa8yVQPP3
hVGwMJKQt02fNc1hxf2XUDe8lL8sjD6/Hj4IhAzsgLgB8QT+9TmLihn6k6MVvLARWYVOY5MOel96
LxwvxLjPNSHLuOcE5u09oZbvbJSDd17xcqInsmR12Dz2TFWuKW2xvc3WZ9OkUevCMSN8dVNd1NHI
tKyCEBpW7oFCGzbd7jZN94vtD2R4WQAZUWdD8IZHkKt/QOZx9xj109s2wIkRqXmkpjLn3u3iprpC
fitzXm7G0XLYMGOFB51jTdX9TADsWExmeDN69XqX2X33LmiK+93JlsvfyM33bVsdNtUQ2X92fx4H
1hqtw69z8w79dvk5cjsyC6Ub7ZCneQkCrswZ0sG3LooopQeF6HndbAgmWTO8e1VvfeU4hERkbEXz
wx75qiOSKc5MsmZr4FdaE96FIB84YFujql7d3NsubVF53omnVn8gS3VvC8690DhCdeZ02lSHZmiN
O1W7eJ7Driy/8rICGuQJsZ4JN4YQMqbRZ/6B4aaO+VQtK3Zt/MexUMY0JS5JCs7JaQvjURhwWnZl
7TjpLqW8pcUT78jbTiIY0eik7TcxtFYZdV6tHkniZwaAA7N7LUcgPglwTKzqvT0G9zDEPSOuM/Iz
cd8M1w5y0ZDyMnAG/8AHGX7UhF5NDD4o79HQzNb7ZFgWHoa8CdKkyufxzCQl8I6puXImc2SJCGPZ
HGijugcZH/mN3h68gWQDvhKia8eAbCT6ADRVsTfmFqcaART7OlKsA7jwW/C9aUngxUZa8vwJRVXy
4ButtUhan/jwAe3UNxIhDL8/I/6u/CHqxYoI3xknSdmFaLBAwqR9HPu6x4kaAh40ce5NjCOvyryC
uZyhbSv7mdGI/9Rezze0mgVPlBTlATTO1sH56XCNZZSJ0XY/DNP3pVJXtK5frnznoW6885a3pY5L
NtzvZJ+J3qe+xyod6Kvq7AU87e2AxroIp7LPbqSR4GzzzQhumVh6VSxmn+i+LXFEUo5ggIOvfPh/
TLYIh1I5pVz3CPWdcijm0W1AO0GVF7uVvNkbtZnhT2kARYrFGFC7GwyC0W8argwMg3pe9+aqwg+1
jfymXuvwOnZQpCk5M8bkFczj2Ex1tZtRhFTkXJ1WV2s0k7arc+03jprip6+3nkqnaQRSQF+ru54I
SxV420xWCPqMevXbynAQUQxriCqx3MrKkqkj48sjyujqWBep+wMhqiUzLZaSyrxQ9HyYQqiXoS3q
3/U0G2/NMEJqnxHvfo3oMR3Zr2G+g3sOlrGWxIYxEHWNFVcKFwSbKVVrgNVW/iOoQnuOCVF5Vuwv
uZnFoHw1zowCRDY9kGWdJdiMcePVVrCZpGXbboPpzsUTtxgz/HMrKJiLxIh9HwD/xElMipn71A2N
7YHNwHyFKeQcPE0e6+RMPKlV5AdEiZKWzjXz5A3BXB7GgkgSfVpUz5AU72wqUg3yXIlXbp5zXJmN
ZVG3jiyHzFpVvVMc+8HzCLiL8SZnrFX5VnLUI89eh3v0WfHauRzM4wBi4wvSQfgFgky/0vAjjGQ2
i2GiGcvNbAY94/iNPRt4a0QVzBi4i+x256BgAh4wSn/etytFaqw8plN+8nIWfSq8plj2OCTF28I+
GBLOUusn8LZZvoNiNs1H1enNOWT1Zo1PyGtcIYaxut6DXijOPfExGu+taYlqP1OcIukWqfsvs5jZ
XBMi35eN1yS9LB5FX7Pr9nvKaOK883F6IBQc7WwlJYgAhZxb8LU6aNP+4oaofm6JHA3HkkS/uNm6
9racbRH1TXpCIoqCor2Abse84+xCtC3yqnNkNfquIiLtcRs3croXvfk58LdNFGcGfda5UvrgIJ0l
aUrez+MFQDVIHGCXRBlZA5oycsLtfpB9sCsyeRmU+8px6Gsd2ueluoYt5X6y7Hcre0DAuMUhSJpu
PTpDfhrG8iSzcLdSuLOZbWxl9f1C92DT56+K6WGCstUffTV/0y1tPVF5nbZ7tWa48DQh6cZh71IM
ENy2uYMg0bs7s2eB0Z8YC6+cwy4hvIc6AA+1VGT+4CmdCVH9uMaI9nj8Jm7LK6S62QMTZsTiiGRj
LDs4K4ceipXF4NDZ1uhvTJSayBVDgp2CtuPqaHcNd+qqGPXTk5W3wZH0PACz6Wmw9Im84ZnpFGsP
MzyxfGwT56Z29tcTP/8jVdmPoeTEkbbiua6KM7LhJaicm2pap8gMNmy05nqY+sWMDJNfKzPxmDNj
dI2y3TVTTvnH7FqTH7lqeGlRChl/J4Mage7b+3wS3KLbpZTmuW6tCyM/K25oBsYMeK/zmauGFces
WiJtg4ceHuD6MrqkKatfnRfuerM+6tI+mmvwIgcmKt6W41RoAlJVpiB0J+8H3H9W4QA9CJpb1iIn
8hbE33wpsatgeIvz1nrxuxEN2bpuZOrxs+jsJ9pI8YNxM8Z6MxMfc2bf9d9wBL6ynOJ0CPOT0dqP
02wqdkYda0Dh8py+6ms4bNbn3u8ukKXf7Tr/saRjQL+YZX3zbQj0wtaR5wS4oXNLRwwYb4eZ4UYJ
uVa73fI45fxO2usYFumeHlHDsMWl0eozEEYZc9yybmeAItG4vApq/biqvV/8uaQM6IYsVMukmfAX
vZG4Kt3GYngkdk6e9oeA7UZiS+NrM9yklfMOzEd6tqWSz4PA/YGPMp4W42xUD6KcmeY5TyUnqaEO
qRbtbG+lK2QSP7WatputypKqn0m+0T9ZteujLWa01TyxWhszZ8B3yEj1AW/KQak7lU3ZyRPOXbtV
sUQkVHUb8skXHxw/bze6nreUx8aS3dE5dhpX78EfS4gnPGQXmNpt4zzTvbvG+TwnNG3scuFrjCMb
nj/JkH3FshWZJCkS0aV2NFbNcdSEVY3qdlXZpaq8B9tqnlqI+rjid7iOyOiGDzbPGVJyTHwxyeu0
OoZw7sywP2SMcwNQNPVbXtl73HHf2WS8Fkyfw/yzlcEN7p9ivTOw4kZXd8fqnD3cmaSh39kEGnCe
Bn64wGyzzQ86e6nrIvYttU/VuNfhF205Nzh7dsBj0ttauRdzLPcGTdxxgHis7V8z3rS6FRYYjIpU
XI6LgWeMPAwbTldGlTDkB2zREyrr9U8NRfuWht2DkJlpHVKHzk7i2UlWeeF+miv6DnhGh96+HlJW
Znv7BNlXxLJyt8SyhY5WxWaEru2vdsj3xB8ngKuaLXIrjqHX3M3ucGkXrAKUUh7noXht8DGimbOv
pWKKELfbv7O1nmAMvy+2gW/OM6+TVm9s8jd/5As6obr6X6TP76057XOOBeMY7KivYCyzDIHZ7rtK
q/WovKZ6C80qDGJ8TwEEyC5cdsWAiJkwep/neMSDuUeU4FkwSF3ciWkeGnTNQtCXhCvwk37K5h25
fZ12duilcuf5qaeY/zZUV6cuE+EI93GhEgYb1tH1JhOb5uLxRBx9chNCpsNFBg0d3MYyOGcOMBoM
dIfV1vZSH38+zr+SixIhhq6y5ncNC4+yK1OhuBuEjVkSSfdHy5K1L+jROebKhe3VvQdI48EPpzwH
/D6JZ2lnVhB1knx0ki+NoLR5XeQXtxb9oYuqlbnHOcskRbcalzGzVDxX0h9TjHE8Gh7n2cYdZ+Hk
uK8NZhCMdzCIJsvYLPORR49JH9GSaWaDouQFNi0bpLMpPcFjEaING8uwtr0zwR/jB7qRccfGZO3p
rvCYhBAm/7JGj8eMlBqJYzHK7eP/lcDwX5J4/w11BvsacvrnQgOC4sf7x/wXoeFvP/Kn0uA4f3CI
J8EUOqAnr0jn/yHB2pQtErEhWBkSP8Bqjdj+dwnWsNw/kB4QWklPkCR1r3UJf5caDBvUO01+yLkm
nduhaTv/ighLnvMvWoPr+ci4vklKADaGCcH3+u//wEPtGSoQ9ODsZ3Weq48r9qOxfc5ki7PmdqHO
2Tjkqih57vDI3veW012AtKlvSwsvYkgxXKGxWHvCpwgBaTF3J9gg6lLgQAQvQvNLXJjW0+oHP1BQ
Lv5gLwe2ePOhDzD0MzRma0hfe9xwt13anGWHLHSEo8b9FAyoErhy33zquPZaLy+mOfuxSs3ceGR3
Qy5C+z1uGEzW7adj6vq0kqRl2dG0o+Vbe7q2UR8l/xdSBUGmd7PTBRe7M7yDnQqLQg76JFoCFkB4
cMjVlI8mnZCvmPg/tJtfHK955Cs1mZoG8PaCCm4QLt9jINLpwh99YG+8D9f20Ve0zDnM4J0i1xd/
zUo/WWGc9octJ7bzGwLiepVT8qyKBiyWB0G764mWugHXNK6gGzRw971n8YvKJeiYHonntreME7Ov
+UC8CjVlxo1A5US9z+EiFT60GTwo2t9jLGgxNTMxm51pigwbfs6yQdQPxvlR2qu87/G4Rya58zuW
C+9KndQ7M2jRh4b0O9FwDsuEIWU0dq4XGV2eYjoeHljU5Ql6zXKyyIHd46K6Lu5TxxjcxSkItSfG
zJ2dYHnppIcH+A3r5BU3NLXjp2L2vKcTxnrdmklcVsD8b7UKjUNTquaIYk3UYdQNX2BBFsUrbKaY
cmxlMgK7u2q9doITErl1llFeNazDc6r2lZVj8jfneT2it0giEaUUCiclO1wXMNA3dAdYJGOHlFz6
Lo2MuXGk/7hIFoLwO5nL6hKsA0rN6ApOSJrPkOElruSh9j+7YOleg7JpjqRWaL2Ti30Si1N+Kyd/
2UOMo3nRm+iIaarunGe2uoSA+U4OiAEGnlMLRJI2koJcLU47CQ5tt1iVAZHCEjczHtmLxygVx1rG
EDIC08CjHVP1+zrPtLK7homBb1NdZG/wKDBYmVPs0JQVIUAJuBtpduOocTvZzH+5roPq0g2rizJQ
8LgSUx45xuR85pPxYa3hwW9xZ0flMBsvYW21STcyT091F753xDS/GyIXz1w4G1cKxSgQZZZHYXXk
focOoIc/Dp/ZJoyzSUTtSVWbgZJe/Ggb4R/c1iXOZlKrZ+Ycuedtyhl7W0s8pA1sO2PD8ho6au9m
16YSt2PCYMJu5Ozv5P5vQoD9IQxbcUGIecyajIAAj+9HKFAHtqr3mMjDg2q642C4zd2ivLMcG3VD
NPQ4whZ49jdbHrgM7kA0Yphq3ztbDXSkq+PsjWWiWnn9wKa31Q6N263LnsSEz+eawtKlUIe8X+su
Dp3q2cI6RyqlsO4CZb2SjfJe4JiXewfG4dGmZGHym/cqtc293XbW3VJflRJj+3TQ8j7mqb7HmvKt
67qDXC2yip5IgjS7z7ftOwWSh3SoHhu9vmM4f8W7/z1tKDNvjWYfjMSY/E7tBm9gK2MeXE/9ZvSd
XTrTfbXq6RMzLZvQfgarUdMMaff31CHnJNB9L+o2So42e8l/pZ58CnP/Dm0FlORi/MAhtAcD18Vt
nSeDV1yapTjBbHpFEfAfbGGsu6Lof4Chib1CRJITMDOL/AGcztmRvrFvW/Ns4P+Fi2GRh3EP0zAN
0ejIvVFk5e5a8F5hgKY4TwJFG+3hcCUqmySrtuLb0rvub4lisDf87NkhmMAwab0ENZ9fPlNNRR7u
LhsRo9cWR72/uSS+sLTge1/Iq8G03W3QXoLmSziV3GPh49Tn5bfBqrsoNcL6vIJPO7OtugsznO7U
vqbRJMPtiB5748NXi8at/sRB96vYjINr2FdhNr8Ny/5clCWKL819EW6Ez2wsz1uffSNce/RMTo+5
YEcapLdO1xMWmHmmjMr/labe1RrlPXJCoaYuvCzcGahptv2qDe4nCAT37OeGI+YOBJDcfpzRNcxw
fqgtL/yNGGNR4Tl6+3wMwboq464seHrSqEhzPb9gv/XsXz2nO/g0zEfZNlq7UeBlF25xnT5Rv2hv
/oVmlClW+fbdbHwZqVLiACW+yUNrHEAFKU3b+faGXDTBCQnqX0E91E+hwZfmKH42JpxEa1k5EhO0
m/4zIEQVFWoRCJaV+tqGiTAD7/Rw5bMfSDIGPq6uOS8vs9+P2OJ8jwt820YTcgbln3ubXNxdRyYb
zwnmAyvu67n+0ONUPMue/06U2aKQBLlGhwJ4Xu5736PDMe12hg4laNDcjfVVOMmRXM729QQTDv2E
sFAiqdmYiEacQ9SiGGT2BQELt2/3fNnuHQ2dB9vghoNKvKFQ99XeW5W/s8Zlee9NmiyTcnTMnakU
TSz40BDsPMIXy3kYr4LzhO62fEPcKsNz0WUVdX/MoNMS+UAb8mEpC6Ym1YaGhtltnq1mX7aO3hUp
3j5UWdhP767Od73KEjvsGB4YsS+rn6QUi2vrEypvJX4sNF+c+GAezIGoeq8TAH0aFmYPPIreQJ3d
pWitiJuKdZsnQExyjtFxYV3Mev2Q00oNZjgm6WI+ynLtYkyFD5YFtL8zebKiBoPvn3reI9Jul1bN
b9w4yKcdJncyhUvCV2iSodrCJdHrvCR9Xb+XHk5SnXoBxiMk0n7ZlYu6tmXb31R7vTc9x2BV6eo9
aDy6sJfy3usGdWhC57XrGlbOIcxijutZzLS9idbO+170tFzW6Xg9YXNqhEkS14YKOTc1cpcS7qH+
MqMtsVq3BG7OdKqCwjk2hTn5semma1KJjBiLkeW09KBokcqpDhOcZlhV7U+0lHTDQucZZpR2RYFH
c0xvSPWRR1Q1CS+0qJeZfN1lmhiA42d/8/O+3/dtYNys0/i7b6o9yXK5M7kkjWaeTmzDvLdyoNgn
/O/UnUlu3VqXpacSiD4fWB6SQPzRuOQtJV0VlizZHUKWpcO6rmeQQ8lxxMTyo/1HpnRlSPEikY3s
PMB4to5YnWLvtb4Vmy3iwXpotkXobrS62DY2yl4ozaYY76E3kgUwJJjSJbzoaGrPXEU8WGbWgM6b
4lsiHEj+Q8rLK1A4NAdwuQ4WaZ1dFUSHKauIpIQNA44yqftHiCw+B1EOXm1LhCO6nXxai1DPUwde
i15SSwWi4ym0pbgBBUaXHfVQZckfUnCg499J0JuhBVSqa61iN51RiMhYbUyznOuzoh0xAi04N4yN
0YTjyUta8H7o/hIIl5thDLNpo8vuQU7R1K2VUDFqH6+Ykl1QCKfI2qPllHs7mtRrNdYU1cuwltSb
TJ2j9EqRk6HR30bqVSH8bBbd35QVX8O4oWhmtHQ0jlqpqpFggp3s5zKXgHM8IzSC8uCm9tBuq6QZ
fhattPslTS6NXROkYj7eqzRGXkZQZxQ3aIErUM7CPobbJPU0OhhdABOz7vSmPDQBocErXJniDBhm
WP0oW4fgdyCdhrabo5kMYpJP5+iO6j/bBYF7NFlaK6vRQFS+wyPZeKCHzEMdpNiC0nHsKBP3gbVG
pjoE3wUDnEWqQ+7bKh36vj4OdPuaMxAT4W0TLcHOlO7XjTnk3dk09dF4oH2qUWUxyGRGmW4Ve5m5
GVfcmRHLfgGCbjUzxKMDwIWaMFgJbBCiEslwrlHj+hXTHOhHS5A+ReVAqfs9npnslqah9YOitqTd
ITQMfeUs4o6GQJWEsB8oanerzpxbfpg5z/pV3Mcy3Pc9/R2c86XD2hXmzfccJ5rlF8AJweWPpWbu
EDSX+sOCx6RtUgPAWtO4izrf0OjPURlCslrChapH5Qawxjx42Vg5zU0eicq912gIWxzypkjdqCl5
EVu+MbWlIAQRNfWqqGiJ0mRpa1dUQUgrh6laKdu8KHJK/mkrBSzuDHk/Nklym6WGw92nlifYBTNz
1D+Nvh1YfULwLyxMo3WeGAG9ujpw5VezzbXH1mH6RQAU1HdOlE6Zz9KQDbugDm7UFhmVP092NF4M
1tzs6D7M2k/H6J1mC5NW7WksaRpHlhW5FtMZpuHiqNDzGfFGKWI4FG1Ac3gkLmBLwrLTf4WjqpZ+
HI9jfqVWAxm04MqW1iiujBVylsb2TKWBp9lo1rrrg4cCMTupqUm2j9IMTtyy5oBeyTjN9kgl+zHx
RR7T7qUihMh1Od7perd3ZkO9sgkJvdLVukcN4vJcFxE8ScSqXn0ja1u7cklt/RaE4R3nJt5PrVNx
6oTkhHg6Hx/mQTd7GHoRX2pR34UeEs6ULVbd9j7MAyzO4TSqj24qsLCQqGlQZLNbd1exF7/nxIfg
s65GuznQ/bJVP5yn7myxjmDraiqCoEe0uqLSAlThlDrdQ090buqjakpuxSgfW7wMF1Hh1psq0Cis
O+Zx1vtuTefpJ1rhC50OFqSJ+LqRphc6cRkfMrsbU86y9NdrGb9MVdz4tiwS0sHLUNIORJyJQpQA
YkrzANOxkDwqGAF+M4v/H8hh/n+rVokPBYP/8T/kVLZvalXLP/hnqUr8BXxqAV/RzIeg/apUZf4l
XEQtJHC4hqEhKfzfpSokgegAkaog/NV0/hb1rX9WqnTtL1IMNZSiGnzoRS/4twpVb8pUNjxvHL8I
dcwldUAHCfe2TIUOt9BqZLje4JgrZ2Q3UaSHErdBjHzNTJtNFd2+quNd/Wbe/EveZVeosNvmH/9K
me8VeuifI7qGBkTdNPj1F4r8q8IYXGqHuRANQ2I7Z6j/tlS3fr+H5InJ5+IPQ5zA9f9zDGFZ0MaW
TLcToQ8dmsWB5EiPGWdPwGGKkOIlOES7aHU5rp650lUnnurVofTc/ceXd0IA+zU2+a7IOXl6yEQ1
ntzr6wPyWKZ1HkA2rJ8o8KQ4KkNRnpX05SQJu6Z6xArB4vXyd8d1kFfxEqnIbpbC58k1R103hYnK
uEAJ/SRgR19rx0I6Z4KsYkOux7i81lNrC27s45GXV+T/oI24YAcdrIaDxhQ2j/P0ZpOvUMhpwkZY
0FZajT3yfcMu12nf3xYGQlKQldYnD/htcfX3kGjJFi2XrjmUbd/e46i3nEx2DInQ5UcDV/Fg4wNf
YQG86lX7DvaAe9PQ/fyEL/WHYV3GRKiLFo2IlJNh1bGngRjFHPFnSR7foOk/kqBr1sGY7Ielge4e
zMFWnj6+v+8+GIdqNSJjYno4CL57sJXmKFVC7ZOzAM1rFqc2vZ9SAlE+UaEjQD59jrxAOsI4A3Wy
fZoVLGSKt6nKY29R5wDD3sDfoSSVnw20wz++JCa2k6HQ4QJzU23HEsyJJ++qQGFnW5Uekz/erqL5
OOpMNvMng7y/b8sgRMEuVLVlGnj7kpRzmhaaQi84qjExtHbgNXg81/+NK7EI3AKkRoTf6U3LRnYQ
XW/ElBOKYKP09CDHuXzETR36f38kE7aZg7wbnaR2cjkydmOdb5zXIFQX/wQpcGTZOMonF/Snu2YC
pbSIu+A9WBae19OXXcRYyMsi9qQe3mLe/1Kl5SdDaH8cg68IQiKPBrHo2zGUQevQnvNk+gbNHNBb
/QqHdLHr6+LLrGb+wn1O/Enreh+OBCxidwIonXfqjV4jO/HG1kJzHkzFJ7/YH34vPjJur8O8It7d
4pFTyayqFfAceGxy1WYBzfrCCW7+9pOklcV7qZP9Ap3/ZBrJFA1Dn3Rib6YZrktAq2wvzbr+5P1/
vwo6nNUMiqQOzoIlcvjtbWa/rRGXAQvIGIcfNZ7FDWW6Www3FlpHS1nravFMuVZ8szJZregcRzVc
ma45RCgHzytZRYRsjNa+MksPlILx0nZGjSTUCP1Z7dSfH9+V98uIBScSgSbfEk064+TFE7Y0wWDb
3JXpSzr+tIMjuTbXk3H38TC/1t+3yxXjEL8mTHpzgs/27V2hD927ybiQpHpx6Mp+2FDzGI9w22Ik
cHXTA+mnomGvJn2ko2CM9a5L9G5dK1JuJyUpxFpFQPnxb/V+ZWFriBlg2fQRdHa6smQAElT0aayh
KKCcepJXo9s/Ju2uQ+eRDcpuaVt9sohaXOjpjcAkwjuossd0303CSpazqmiJhxpnTSuQUgHOkKBo
P4m9P/2qUN2xRjNFsnJqdERPHizlD13rCCzwykkqly5VDJ983OaTUU5Xr9NRlt/i1bZyTorAyPKQ
b7eodAyb0vbSYhYkKhkVvPO6++SJnd690/GW//9qvFBdXOg9V2XVF6Z2Nldftb87T/wawuBjsBdf
GOmjb4cQFDk5HjKEm57jUFmRR78qEK19/OqdQjN1hjEh5PI9IN23WF/eDgNkr0viHFeKZcnhHHmc
2C5E629I2PqjqtbNY9M06iaaqf1k4xXn84i6Zjc3n/wipxPAr99DQzC/fAfGu8sdU7SojUOdTzbh
tifCcuUEKDOwOq5bXe3XsVt88s78WjNffwK/h8SNRe1T1dXTNdWxCF1Uc+KLEEqNW7SnAYUm5JmB
gN83E9D+hYKZ5U9JYPqV0fvUdHXwLeEVqt7SU+PjTNitYV9rmqhu2yr4BN38h3fMJKGX+ZvjGQ6J
k3fMmkERRMDSPTMYmifFMZINOm6WwoAohE/u/mdjLd/Xq/e5cpC16zHTIkgQb1KNn2JyN2NUfHJJ
yzv77o6/uqSTpV8VqKIG8N/eIF3nXOblgZRFbxDmJVqom0kP0aUV3aNdF6n/8Xv+h2nINH+dnNmr
sXc/GXmOktaiTMtrLoDv0QNNzmrd+Wyye/81sawQoahxGFou0z65jyyOaisjnW0NEYmriLb3xLFv
ZRXIIUuxqWN5B75r5wb5gdLSNnXDTyamdwdQtu5804hOXHyONki4t08S3FqNf4sG/ijlT7s1j6mR
flELMINdFl5qdXurdrAZI5iBdbD/+Ca/e4tOxj55Y9sC7EYCrcyrjSfauWgLI0RZzifvqqafvkUn
w5zcZK0EYj1QRgDOMK1tu9vZSvTYUmJBd1AeRCYBGEz7Ku32hq2YK4zSKC6RM358se8mrOW3sJH2
IBhyDEDyb290YlcNsnMedZvEV1UIDl9R1ooWEyCD/6RAhvH3x1vmAdJ2mbiEeXJzHTuYEmO04O2L
ZMWUsaWW6gveKYHCgBzEj0f7400GWcHVLQorDlJvLy/EXdM0kmdZDe4uLKNDaPXXUGxwCNA1id2L
ksAmPHf2eRkhJy0nR6d6/9kcfbozWt5m5Fwq/12wt6c7oySyh25ooX3iKzG727bRmaNmpbEvlaTC
M0E3cSi/pCR4YmpJ+9K6+fg2vJs2OAg71Noo3nEOR5f89i7kABvmtmVTSCrMOXcZ1oMI/2YFZTls
swBZlk1Bg3LgyQpcxLhrwe5hRh3Tb5bVeRIJgdO6NwJzUgtp8r9xSa+GW76uV1P9ABQMOhw4jViJ
utWcVIex7758PMbyBb6Z508u6eS2jbACKTbMZDjYHSiDgU5Kbq8B25jLnPDJBWks1afjcTA22LxQ
+jKoup1+G4Dg4IpkIZhvUaneCHBT861OU+qXbhb4BbRUwXvQCCUJYMcFxZeCo6e1akWHQbWcA2hg
q7SJkWA5VNQvHRl04T35aMRBINLL7UM50Q+iWTxZ8xc0BOMxRYX/AGzDPjMQoybfG8C9IZYLs7gc
Ck4Tq6gMCrg8MX6EldY43S6pq/qK5lVWPudOpF8Gal8nd642S41po5vPh9G9sePYWTe2Yt/Zjpqh
fwgH5zzSm8HZTYOrfNPcqKG3OjTFda0WhocoW2AQmXtkfIPesyWZnenSVLNsPwpjcU/owUvEwvpA
HFJ5oReafUTEBfwxacudmSQvkF1mc9/gASJXtUcyj4ttlpU/FmDXiOdRk/WUSim2k84REZSQoldb
/HackGqXjM7EqTeRq+mHnGrzsO4hOFH8bML+QS1dvUXMmJ8HyNHp6jp0Vw99GxlXCVruVG/DM6Lp
gkOlgShLF8e2XtXiHnLYXO+IulTPVS03ydjLDH+KQTYmRXusqDvvhzlsCCAA1Nl0ISahOA/2ILZs
COhFuB6GPGx3ShEUw4/GorVFolAxbPrOhLhrRPYlAEP9qg2SslvDNzQ2HU/U1yZl7r5I4vHurBaO
ISWpqEQs7Fhutu+dfAYpWxJOUukZNy5bt6Tf4Tug17PCRhheDdl0QEfcejMNRZRm1TYrE/tBFGnz
AgbEWBN+fqE1qA7tEnyQOlVX2VhmeBs4/4/p+OJgQiKsOMEUpIa5EuDy2ZbWdNDVgZii1BQ/YTHR
mBVI7JN4Tn1SXcTanhFzejqZQEdc1ckV0YHqNc+rxXeDRvTCreYfljrPK5WHJleRTLnPZo6pLGFH
bbj5i9EDC1Fj56pY6koFKaIyRloGuYMuXaWa90kz/7CNSHzDW0nKG/4m/JXLLxgl5b4vRLmPCnvW
PCGVvV7qL6Vh1paXDDAHsgShgRyRlLorJU3u4lGmK1EWe6fH5omT9iYIn92pgU6EEEB5QNt2SfRY
BJ450WguGqBI4ScN81Qe7DLrPf6SssvsaTjUy4IPfMs5K/mrVlB2+iVCf8z6BezTuYO0mo+kxMZa
fylY6byGTKjdkHG2TwfkXRXODvU2NSoUWXx10rPkUvZC7VkZY/QdnjocNMiq3hhUT4RdIteK0vKC
8Oz5wNYpuUz5wn4OY6fOniFCWIz19zmNzyjMaQMm9ly6SOAmNJbZZdoiYbMeSlIEO224K3g98mso
vGOxdoYu3+Rp1O1wAYEoVJI8+TIoNGxWqlbpXzr1xZz1lE5j54vQ9Z00/Dbr+qOET4nnFheMDYTW
59FD8qW0ddbETXrXBACttCoWoF5oDAAUEl7VR+EKOvOmU4T+BNhMoC9uAGxKZoW1RAWhJpCJSghv
QHYnggdX0rWe7T46g8x/QEa8GaZyPbcNH1BirkMHk9C6Ty1arKpOb9nQsHciFP0q+7REmKDpKw2s
nDbE9TrKsCC4qcO/H2aawuHOdBpSltx9mJkrBN3frU7fTJi3WhYIknU3vYnhK+7uR7SUsJUZDvOj
lrY/O8SeBYeUXaMJ9F24F8ZuV3a72BhXC/5nQHXc9IHPQrBC/TFgbyuFcV/BwCWutHlgHvNdgVfs
gH35wGEX3ZA6vwinRTRUlqsytb8iCumPsWBakAKAajUnY7nRKLL9IFkAe6DQLxXeiwO4yPlCxS9M
lkps4BgFlIyfRHbNEzDnJ0da1zO55jsnFjJDa5RVl6UJuKpXYq1ei9z5YiwWh8Yyw8u4mxW6s8Se
bro6qG7GpJ153gbo8WLSVdw5KbbnyUx+zLMd7IEn/nRIEEUB3Yuvai7T3WyEF2YeQBFUvuaW+RCD
+4f0B4zHca4EARdruzF2cpqrK7yA1U2l2MbKdUem11zB2SmhzfI+oRPXsBdqdXaop9G8zlwKhNoY
1OEqdCsTkSHrw5wG922O1Bt6RZyuM9SV4yHgYLN1e7klg25aBbPSvZgZuKd1jFImvM3bfLoyiCDa
osNRziW5tmI7N5l9BgEiVPzJmeGaNpl5kZr6gU9OnjtOQT+9ppeH/7sNYzTLrYO3UNOemg7FSz+K
8kBDwUQ1MARPrg2zGHSTOm9ny7pKjazkxJ4l/pCUx8goMOH1jY/bBLofPKlkOjggktK6XLc5UOIo
M71+QgJQNiNycB1giFuTYrCuOxQG8JTUe+LcCpOYXSLGbhppGM+1hpBDlEO3Zg+LikwANcGuBY6/
CZr1bKMuA4pdHaP+iEkHOypI2DgNi32amnWD7w8h+ioW1U091d2BvL0BYKARZXw3TvzgkCyaHnA3
TRoyRhQvYTbGq3py6fgjbcdIHYDH2tfWPpYG6Wqg7Q6WjSihU3MdAlmeLzpLaeFkp0KBlTRWY+DD
CNryiUoOdVKxCsN5Fw5yRr/ZFVwgqsM7tFw9Naea0bzGETn2UnveBSA3fLY+T1I18qemmPsGd3r5
wEz1SBEatTvYq8Z3Rxcdsq4Mu1lk1TFVeqT7DUBMAKvBZBwV5FYFxMSFLSLdZEACNSX6CqptgYlL
CzCuj0pxMdqT6heWEd8pSV3g9uzjEVVbR5QmhQT8PioC6p1e2eBMaunKYzxXzveqLoctqQ+L6VJa
I8pCHMnIcbScpDisYBXmZ6u4Ry/loa95aABA+EaqoKrQe1ALurK3yurL6GjF98i22m1qzgAzhaLZ
3L1hWLfRMByRPE5XYW5nq0h175GUVxfofXfYN4bQH0MMu+gY0Xlkk7zUSNzC2sZMrRhKvNL6IJsB
YMJFXIi/DUCsxK8GHHxT5cYXbRbBzZFSPkgd/sk6iBzm0KzaoeSH/qpb8zdYZMccS1i8E6RawihH
Qygjois4oFy1g9OeB8SbPGWTkftq7hK9oAfjNRkeWxungWa11U0RysifOKwD3DWTXdaF4TlcUtKX
ka5RapTrec6+1XG3H/K0RqGJ9DpwbvMyby7dwL7P0C/DojM2s1ViCB1Hi4Y3xUlc7332IEGWumdp
0yeQ31LLY04LYC6b9s6ce7JOwy9OYmFQnTr2h33Sq0iZRXZjaH1P1AvfEupHBVaMm5o3cQXAWUG1
eDCnoj7DltU8pNN4I1PtGhjyvTIZ28FGELUjpRGlEwkbBrEF/EQpHpNhNlDxEhuLVJ7AySsjYrFp
g309m/1VhKcBPb+lBPjzYK3/GMK8um8Dp74p2fheVk3eekMzl7fdXEJ57xGc4/y7iSK393X0v0bS
2n4By/plDtUtiIPxocSTSjBhRLG2Ss2vUH5G31L1R7uLnjMsF+chYQHlGmhAcKjt7iKK9WFLdo+x
BeGKrjuJvhrgnsHydZk/jApI0h47XjekZ1hqrEuZxvrWIhx5ZfZsx5spOkpVPW9rCESzxsJmN8OX
ag4rH3/bmKyU0vYJKHkUdeiJvrRfaltQLGhLeZl1zkGgoMWmt+Fw6gl62WZXKNs2Zj+QIkI9x2OZ
7/rC7TcCsMcO+VzOOuzUvqvYsVwNTAO+Us7L9+gVobiaRhe9r14BdhcprZzkFzk6QwudcL4dypSF
W6f1258ZVl+E3lgHWzEKnN5a+4LZmIIvkAYySnDyZNvEaCeU3RxKnjqJLXWwBt0zq3D4XgfshKxI
/sBo0qPDxfFQhM2N6xbf82oK10iH5+y8qrGIM4dMLR9AmOzrTusuqpJNVti246Vb5xLZKxmNm9gV
2KI7OAN+lKgLDIR6IY6ZsF944Ru0U/XOjJhP7bGuK2+cg/wFdw3gxrF010gsY7I5Jdzn9RI1vcpc
0tltNHxrPQGSMM5tjL26+QF4gHJREN0nLphc3MNyg66USZwQ4HKT1p25022ZQFJIEKwXyfiVROZk
ZeI8JEz9pdC7+joWLXYlMmzTS8K0TYAeTKNoaruBfajWUobxxVBBS+bDyR/nwSVBhlNzIM96bB75
+Zjr04yjoTJyPDnkYt+4kLAsuuOOROCsOX3qRQEq1J07dACnDLvKK3sFA2NsL5KstWlTBSN6ardM
+N0mzU3ETU31xtjQcek1H9Wrux9HI9UPJXYu9crUyKT1ENg1w643MxxqdYxILsTgtu7SyZjuoxpz
HjntiKu7WFl8wZIGLJJUe5W0OVAaKVQjuMei30db1QwX6GRIpuTK6OzysRL470GNJTnbI0tN76am
t9P1ME7THfX9xCAwZHKfJRBl8qVNuzzvYyO8spu0/eIK2X3rdCvI13KewvG8jPvhwN/UFPJQHZlt
Y/SLX8Ns7icykdPR+BFFpXvFsaNgVi5jw7hkQ2IPX8MOygQ5664OikPBat8DvAguw7JvHPBXox2d
x10j5LEwpgXfmMuSKSkj9Shy2/OyCLXdWA83A0AOTPOVtRBunus2GVG6o7RalRkHrRW979o4ZJjg
3Psi7zt8cbqb5p5SGu42AWu7hZ/Ytbtxjlo4QJyj9NKSyZrFOxC8je5xMtvhgh7846DFZ7miIYzP
KyzGmpK39YqZLXmCHFzfQZIIz8t6QlhIZ4ZpsCPQ0ypac7yLSOnBXlUGt4r7JYrqQyQKDuLATJgK
ShF4rCQbFr6yD48FxKTYfI5k9YUgYSM4AGfSzzmaywOrae9Lk1OsutXUayvhWDxK8qrXWW3YGNpm
3yKJMkLAmiqN5gchpnnclKoPrsA5J+HYqTY5Ho/eMebc50Yf0yg4MyJMaep0ZtT3pv19ml1vrrVo
ExhTcQR0Z6TXdY1NeRdn3tB588x7d8RBUVyXueXb8xUDFg+DrpWboY+/JzHbfTlrHLUu5uCedHdF
4IMcz6amC/wwtqjQxTURirH5g4KH4g39ZEb4z/PzsonOw0ptL8AmLCSbUuEuiQEIEOS5yFPGdlgl
kbrtx1l9bugagK635sD2DDTQtylnASvhw8PjGPT1mYoZ9sbQterroFd35RlhFfW53RUpq2XJT69j
D6U3bFHzXDdaMlk8TGm+zNR1omtHQqBlznQuXGVTBkOobVI1CS4jQagDmuXQ58QOB53NXqj80AkF
EQCAMKfPnsokm8/dEhiLG2MBQGjroc8Fs3taehFiXHVgd8gdsg0E3AQBLfxZUGzrCKe6Qlstcpng
JHYyaP/h9aRmhrIx6yJsLzJLOYS6/t2dp/HJJj7EL3SFnA05GE7o8UJyuLFz8ZijPc92eUFRpqYe
n5+D2W7rjTKmIRhidjK9qyNlxu7RHDGhEPE8GwGCnxAoBlECTAZdZZu37TSeJZ0M4S/l5bcxUfd2
HWC+iMxuHNaF5I0/KhPQiKoLbytEZuV6sM3nxjS2md3ctxWnsF2WtaFNyQouMKii5EjqlIGXgBSR
hO/klj2pvGndcmOhD5brIAysva4tzsdBNS7xSeIDSBVZOSujyvDOmKKA7mGSWRJpTjD4jb1YItrb
UeSl+NFpanAeJ4THDzOYIYOV2dNnSzfMVdYw3+Wb0M4DZd+RhJEkAG6KsD4MRX/syXuj8uYesOGU
R3IGyYJTNR8kbpP4VjsTIuR3iqVhnQWnHQLiU6zkHLLbTI4DsGKKorl1US5mqJBtw6OGoX/0Jnba
BzLgdOoJ5F8vxYRR8ULSEi77PGFWdKKZc5hdvKRpmMbXOYyhLxCEOYZqzYynR00x1SVxeD5iPcgv
k1yd2OW1Y7BfWL060SJ6VykQEeEjH3qrUUkqzKiIBkEBGJD0HN6yVM4+GTBjvEmoXoANm5P8Nkzc
AT+KCO+L0Ijz8ybEkOw5UHj0tRR6MlxOQS/j7axP9nTQSnnL9mlS1nCR53ZljqP5oiYErK+bhPNh
r+gxwe2y3Lu53j4FphhuGxb9n6laJ8oWjk12jWsQhb7SE66TlEA+VnpDsBtTTYZoFm8n5ZJ061qT
fErAWZ5hgyRkaYYh7wVJS/jiKkUJs3ccR1tPjkb7YQN+CVb3htp1mVk3ZWuHwcimaXZZ7xaLNKfR
b0NkmJy8FHNsSk5Qjc0cv1IJ2EQytgmDmR9B3zZRFED+IqCrHZYwPXekdIQwNmzzjpr4FdDyfEe2
h3EGU966HDMORlpnKD5r6BAfJIHn2HN5s6hLaEXjZWrvmJzPstha69VEFX43piqM9wRgpD5XyuMw
oJ5RSL1KM9BJgwV9ixlg2v29rgKv3y9Fk7BUE92UfdKSAsMxhyFwLq9pyZSh/AWg2RPubTB+0vU5
7TotA9HUE5rQVQfR5UmDUR/x6Zk97Qu6Cq1nx3rpZVp8n4TinkPr4NOMwhvdm8UnnYzTbtOvcS30
4gi8VQJvl9/rVWsmRBAulRS1W59l6VatZXLMpqL8RPdw2rhcRrHQt5GjZFv85+Q2yhaCf5hyG0NT
eNDPPJnpRLzbzibPRE92AsktHz+4077wrxGX3qUNZxmJ3UmHqw37ySgGeol5dqlMZ25jeiK0Phnk
tOe0DEJjlGBz+u6IC09uHjvLHEXdIhWM9pSdOXWt3R4KOmvax1fzp4HAUrr0RU3LMBbK7+unVKZk
J+iLEMOkhiyVYBvnhAAlXV7dREH8SUv9D4NZCBbogWoa0stTvVo8QoDC7sNgPadDth7ss5ui9vh6
P7l/77QL3ECLvrIJiBMFO8qwt9cFynKSSMx5+x7cyzzYiBqLNf7+jt0M9fJo41h7oX32zv/hApnk
uESkTrgCTi8wqklsUgPORSmhAn7YVCooKCB2OSAdPyhi5ZMb+odvDEEkZgdhcahA+vP2KkOKtHU6
8Zq4RD5RrlXBJZja+uNX5M+DCIFymznEUhcdzKsP2cJZ3AygbQEaUYqANmr5Rkho4cej/OHWuaqN
1AMRn1iUU29H6eiwNoPBrcsdfNM3+fDTDG/q9OvHo/z6cF43c3kvGIZZEDcKefKnzVVVENJTxiMp
ICmtsjj52kTDI6sfup30AJ/jClHPxlDTYpV2AQRnZ5fE4ly3O4/S052ec5uVxpw8t3Cv7KH5+18j
HyKCUdrnNlLDk7klbLOm6tg1UH8ClEygxuj3U5nva1Q6noHOaPfx7Vge3du7Yao6Sk2blxUNs3Uy
e2qDbRR6yVfiNPEW5p6XOs4xxqZrdNNumNrNFNY/2iR9+HjY98/aRC3tcDoyNb546+SNwmmIMtmu
+fDLbMvK4cPnhLAhbsCmffLy/nEo08LkwFfp/uKbv355xxwSd79UKjLKwgldIfQmWs0x+5N1aPnS
3t5JFgSUoSx0ZG/y9N6+vjntLrcpmUeNKibPaPJbCDMgR9dDHfoTsRPskD/5Yt7Jfxf6sEF4H5od
C+mOe/L1OwQR1orNyt5pJmhqAkZbMqmWIxCtcvWu0ZJvTdHsJH2NSuW8mlC1M9qbmICIT36Vd1dv
QjhFBI4AHsbWu1UEYGwzEZdFbBQ5LJNxXQyqR6twZdQc09IdMPGPX6B37+0ynsUsgY3EZht18t5a
9LnUutDpGqzTq/ZsXlU+ar/7dvvxMO82FwyzzK6L8Nw1XPvkc8wFBQSyxhCz2AqgS6uyPYRLN6Wl
3LIJjTxH7/3/uxH1t6+RmxtOptPEA77+kxxrr09JDSdVDU8t3M1PV8nlPr16axGpg5FmwcLl5Szz
+8kbhFSpaqXDClwW3QE7KLHlGe7Nx5zySCF3+uxuZKlswtL8/cL8LXvlfyGOYftcHB+z5+bf3lC/
/v3tH5vff8ZP5z+2j2/+sMZ33U7X3XM93Tw3Xdr++7/9dt4tf/O/+j//5fnXT7mdyud//OtT0VE6
4qdJYsheo8NR4L961MvP/+e/Wy7gH/96/I//WT6m7/7Bb1+l4/ylQ+laXmXck/jk+VG/UxgcYOMs
BwbMU/6Dy5D/808EmKH+hdWRPT32C3ahqsbU95++SvGXgYwPAJjgEetIzf6Or5Jf5e2H8DuGAYj0
MsTr2TNWaPm0dLx3dmrV101WdZdhGGSsR8xslqMo16pepGBW256s84gIUXcLbkfZgvPvbopEcZl5
ioqmBYGexA5Ea9fQu5csiwRZbVPyYzC6fuckNvGFMo775zSk4KW2GcmhA8pOjL/YVkhG2GIVJLQu
iJtjWADbMGluoCUGNebp3TBeOFkgv8xpPlP51NTnZChcn4gIjCjAs+ydAf/imhjc6FDAMbvFYU8E
REx18SbJHG0v3NZ56IGp7eMsTaEBjfG3JsGH7FcK1AjBCdcf2sw5A4wdw2JRE+dCrwKOTU1O6GSt
5IdhtO29aUfRvspC+ybI5LQEGlb3FfFKsGdwAcFaNZFf+VprGhuSUIvnKM7H6wp2eOF1Xah8Y0MB
JrevgxJl0ESGpUoAIIo664qqrOcUqjxrokQ7tpk17qpgmG76uEwfMt2Sd1FSCWulx+6wq1wVb5WJ
NO57X7TtGSE9hIOnaRY9BHYC3oMTqbNNUrM97yBMfB/pBK6sSTQvBgWLY2xm3c9kbtXzuHFBXxFL
7awUAMxkHVJL3lewpe5HkWh+3czGAYihxPvTUSKgmR7ryMuJ/L4PTAkBiilHeyqrKXsq9CzfI7co
fyZWaairGBjVau6HeAVXaPKRP3AWQGuzrvvmf5F3HkuSI1mW/ZX+AZRAQRTAZhZmMIOZmzmnERuI
BwPnCvr1cxBZUh3hnuMh2asWmZSSYkHgYIqn79177r0o3SIw1QP0XXNTVRGQ4Kx6nuA3ypm0LppR
HnqdECUlvJu7CP1JbXlHYTPTS4m9tUdnN88jc8usAAwReb7M4H1EsXWIhboy0Rn0y6L5Ef3muypB
SUN6IcOf6kfEpj1ITJJrexOdgAbfpYSEKOfugJE+IMmz9XGSpQyGSGZl2IEO664raZI2Rc5IOdN2
sRfBcvFexxQCBkIkY5b2j5TmNPXztKo6DEv/Nho0XEtX/KjrYXyCD9jtiOnjbSG+bE18Z/wpXvE6
JQfy1Z5HrxivOwTfJ2Kz/aljUkRyqAUTQGmQvPBpIrfs0K18psXh44JY6NVpxyRLA0fzys/GTPyS
W9wJi8lMqWWP2eDBsnvozdSviviy7l15zGHXIVHddqXb0FMcbnG8xRurGG+IqIOprvog6nJwFuXX
pkzcjXDXhLHwmebq0bRxksIZk9tyJlVUufqx1RtgzRpSWxiaUWV/chMk3CK97ttWDox+vyeOvEEx
v4KP69oX8F99a2YsYK2Idlr8rj/mGqFJ0bmgVbLpMsFJjzdO7O1ihAhUtjalHB9Iq0julthhqOu0
j42nwX1WCXnwfRp0ZA3AGgcqC5KpIP7KVwusJ8cb/ZyIvZFybqMchs+14ElkP1n6ikAAXSfQzCwa
ANxDSN6abR0LK783mvIHqY8jGy3IomBwWxPWtcn7aeSS1quCu6sLIs9QaRgbhrlHTyi44rx1D5Ch
3JtxAXkWT9/lMicXiKAfNZWXYLc1Tt1ds/7oW3ha4aOtOWYQw2MQYYCFzPuyIcW3jW5d6Kr7RIP+
A+bW+VGqhWSXmey4oWA0C+v/yrGWV4fyCO8raeOvFm5/wspBMIAQj20JOcgqyCdp+9fJ4qaJqWyv
R/BigUb+7JUOcIaEvHpRJ6gg0GZrEV5klY7sRlsW8VgNkC9iltiTF3N/7bH+SgiN+apVY/J1ib3y
u1no5k3UdtYxaZpxD0nV9iGnEz0+jk+20oDqQM492Jp4yqsmJ6G45nFLNXvj2v24kd7YXixZTR07
TxVg2cySPzDzn9qosnCzwYlYXL3adb36nDO7VTNIQEtbppMwi+iirHWmvZOlmB52V3Sg6i0gfOuh
9ur+1mDSUZZOfZNMwytgxuyGcqtiJgt9DuRaeA3ev/gaVqHzNS/CYmYXVFpXXsqrCucNPJhifAYG
PJmnHTSQ6naaSwSxUUpCQdg9aExLMCqI2yISXxdrIYTDhrlGcoTxMEBs9ckdgoat58vEcpZN5xzR
3CmMF+eFJO/7ptBHgVZAha/UvcQppsD/hxT5R5Se0wpI2obPB0tqVNj7bnH55njU1kWGLG8qxsAN
PdMHE2yNfjLR6/TnmI7ZNoxl+6WWpXOw82o8qcFajrCFxityOUoCz9PW4uFbRlHvWMZy30r6EgXB
2JvEqfKcteg8E6X4i4ajZeT6vh+8iKRJdEJzSQ5DZp0JKZVXvXrJ67b4UrU1HLyMLoTeTCDq9BLP
kyx5v2E+xyrP9tyKgo8xqUOp5uR7i9RjbiK3Ppt3VWyA+Js4UcreftkIB72aS2hTKDCy+jqpTdl2
Gr1ncqFNl46Hw6fBS0b405qLVcPrmLeWiCwtNXj+Ure7yI5vIjsy1/zCy9IKtyrKyyDuNPQzCqHA
lJbbRnZ7UuRf2kwhU7BgZk0QX5pJ7GLYP1yd4XGErA4YvHEuE80csHLRlNznUtsA7ruoTaQNCcXY
iT0vSfPFqpbplnnb2nw4lvVv1YpPuPnIFTa+aY4CZxZ5r5PDzylL+1hZTK6mfvxSZM3ZrWDoMVbK
/Skfv9OAJn2z1dBRJWoE98TqR3YVtrV8MA4maCFw6lDQGAS4GUpNYDa9I2AzNBKNqAHCnyDcrWkS
YKTZ+sWSe36c5MeyHshg1D5PsimvFvazIFjn9DQP4wR4zfzhGOb1EvW5X5rjhalZBy9LL9N1YjZ1
BfOUqdmUUv/qEPsLVYqpAy0Xgi35L2LEpOiY3Y9Zl1fTdC3t9tNQmDeTFc1BZWrNxUCuFcGpQCSb
4rsiS7GJIGulcULqefOZIkedegVQjFjjJPDcWviLOV72g53dRv1Jn0MNBdGEzCyuAak+hFmJFEyQ
CSKby06awwugm4M53eHU1IF8f42b0DhHq7xycsn1Vpkfk/NsdeoKDNMeyMI2yod9p8rnuOzVNimL
J2Ez4yL/YTZu3B4Bn5qPeif1i7QRHvLm0bfj+DXRC/eKDuS2UgDuM3O5tWV0nvGZwQolTGBAmlGA
iWSNPthG/rxoQGzcSR0JZL10EymGQwL26sJaVbpWD6YJyfREBcBUKn7qQCTcl4v7w6hI/GzvQY2Q
MK6yl5px+CaKV3ngsuz04pyNdIXxi3yRS3JrEp1GLcLDqmUjzcDiszsm6blBKJbpoN0Xsdwyxrty
cnTGQ2L6pT69gM9PruvegvHNZcI7l+9lYTfA8zXrKpP45tMndyqPtjbuGoTDd2Y//ZhkiIqvggY6
dNpyBLrSfgOJf+qiFMFeWD4Oif7AyBGWatGdeWYziq7ixfWSlCUAHRfgB4TcUPqsrBr55C3MP+zl
Bn0eCujKxrSew2X0tMzdtgUR4/mqhCWXRlrdXqCeQY/Lmwbomq61XcTWlpS3epeV6RW6g3NRU9Ri
gLxjnoTcDHmO5j6sBhsfh2N83wuCLcd4osYoMZBBbo0RWvfJt9S1b3pTD8aIrFS8BWJkqEpii3cW
NVpfixBN0d9AmDhlnn1JIHDORDsiRzcph0OdKbfyI563eUkJvICRDCmp4WaQwTPXAL1JRLF29kQy
mTdAo8zSve3UKOimMg5s2R9bt47Z18zfWfi1IjrN1KKkaCKcjwQ11QIiD0kLn5XO8Ij2FXp9z1gO
0mCmS5SFJGTTODnrdXXyHCBveXpHD272hZUjNoSFM7qnVNMfWkoeozG/NAOjdkvZ1wN9UCwTJhNZ
cR3aGRVuWp35Jp31kGzSaWm2oKEvIhZxVKwB89dDzFx066bqWhfXiWsckaTflqnWcUdkSCPa4GUl
5IVSrj6FjnZv6crbdV38WeuKy3SxN8MYsW6oja0lrNNt/SC7sWhIlvbKK/Sv8hN55Bs0nmzDhvEL
Dyzf4bmNg4SJnBb3Ha4LF8sHuSR8Hs+ochUXm0CBiTAnV3+hmCKT2XVt1GM9hY+njzunhRCbOFfo
0wTLapU9DdLmwbTEuiYhbxvxJmwgiR7Jc9/DaWuOXvutlQyzZ2A4myRe7h2+LdswfNIErBaZW4ci
fzAntNYWMoet0PmySFwMYUZKXJgZsT+uitUS18/XMkumz730rhINh52afJNog6Uwz7iEQLOpAcWo
gbkHTTIFkFpJ8SnyE0e1iM6qR22Sh1Ea37Jey1gLhuVoZtZWa6ygrKNHQu8pQzywXJ1SR7ey0caa
IU93q+4L5uK8Ykzq7RRpeirlLVoiFJiJuiY2/qujtFs4rQdIiUVAlxOzj3chWiMCOUwrTxJ2vkFn
E+/jZNgOOIqTYrgyUvHSEpKxJUL4XKXq++QsyVXtdcAdjfLLzG9RIWr/YVjJzJoRaJ54GQy99HmY
uzsRJdMRaRy/u2OPkOSS3nrmfU48aeyqKRpuCrdYbuFoIuhJ9K1sbYRp6YKouy5vqkbdJYK0X6/o
8eMP5dnExHcc6r71tVL7ggr029LEr46VdVttBJusI/3bIDR5caq6fSHv5JrE88RnH1H7kfI4jToL
pMjPujNiTLFTNFHEMd7ZnvbQMMk8pGFNqJbtnkav/t7GinAyvZ1O0BCKbWh2aKVCEQGNbjbo8C7M
Ub/jzhc72E7JDn0fQyE1M/uGI6l3xOPweBaXStH6yIxxRz8DDh0qXAIHjCNDsk054P6nsUFUx7Qn
P0kgNIeAkarh1ITFQabRA6r2OpiaRAWdUei+6zm3C5VAOlhYInrkyNcpON+od79GKUucp9LvZeq6
G6O1dtgEidCIysPoGTeFN277mZLaofKagaq7xFROUfU4VDUyBVcEUZycGiKXNm1csmVLhbudBgEH
dYQ0R+b7ZkSMBW5b50U1nB1w0i1SIpwX3uIjPe7hbLTQGLWWM3XYdja5H675IsmgCNPSaGCjlxXn
WpM/ekc/FUTN7bQhwv5V7ZkMIfkeiTDgrm7a5rlllT6OwiY3UcrUj+rwE0vtFYHs97kBRbZJ6R1l
fDCMdlT8W3xNSshLaUw3fTNmOzmO3Tkmbaeu9S/J6H7vKyTqyyyIfddhMFOc36KwxtyUuhQbtL43
fFdB4qj+llzyZzGYjy55Mls5wa8MCSbp7UAX1FaqzrYqL/ZQ+R4KhYoeOGAydoqXlPiYJLmxjO4L
esTHFDi6lVY3dMvwSGaAGZcyechnBF1G8yMMyT8Cs4+VCQMQiywKq0jT9hpyIRJCfmRgd7dQQO/Q
YN/o9cKTXoDatTHpyZ4Pz8K3D2+Xb8Uh7+2ifRk11toF3xmrcW7TyMGE3xHNQWaMtQePQz1qE021
WJcVitMmIrnEin+kSM0IRce7Mw2PUTsEmUYxWtNe2SCtbaBgNE9mYnzJ8fFsh7rjd3Z5ukt147oA
yxTUja4fcyag/Ua3tPhW5kvvzx71AxsnOMLLCz/x1hyKu6JodgobjtYU7TWB5+WFqZLmGW3egDDE
pQmkkk+9u9zMc9XtWlPeA+h9TCFd+3NCEWDE9lM9IYLP5lXTT9OnzxrStPNdHCYvpUynoGjlQyuc
y3IZL9NkYHNQXOb244rQ8bOiRLdJ+Lg2f+9s79xp7TVBcruej+jedDUyWBAirpl5n4rS8jXHSFGE
DYFMyR5lod/lPIoOEqtqqI6GrR28FNAwslQseWZMfYk+cozQCxIMywjKzUC+6ikCPBYXCWvZtp8T
Ro6kIcZ7R6uPXbmcO7nsWze5G9y63M5h/JThDiwEgxzCv09NM1yJXuxH0dz2UX/JFrYiKGu8rtyF
HcdIXpkVZWf6AlzX8tSu/Dsvc/xmGVdE582A+2jDt3PrABfdTIxEN7ZeXfWae+1Bs6J+zq5Dy0oC
5ugHDHL73KJZy/cp0+O7fCmfkRnpezmI2redlIYL+r85g8Diljj22COYaYvaZAzHAKlgw8sd6fdT
99zL8pCYe4NxxLa3o3UEWPNIkCU1Fl9piO3gxqodRHznZrSz1f9mByJClmCE7t5tKVR41I+Dee0t
6Umz3LPjVddsPC8KZX8L654sAPEwDTnCs1x7gr9L46hyKOrnZ5KBD4ZtUAPU99LRGt/BOJFRaetJ
uuna2TyM073uUfm07P37MAnIL5v3qd53n3MhPmt6d9JIczG1sL2ge4pbRAdr2/amz/+4UZ5NXHA8
P5DOd02o3gWv1NlcskcQxKR3oaotE9KLZsjK2Vyd7NK9qsimlUigMRfV4pZcDYgR2BftQZ14Kfxk
KPDEmk8he4KNhVXQTOubdGxf0pqqTTgkn6GxiMn+CeuT0ZLlEtPmI0crsc173ciPbu9eN9qEEC3z
pzT/7vQ0uWhHZltBjyxv2NoZ6165/VzXaLh6SVsWBX8RBboxX9mkRoSkTF4YabH4jcEWujUo7SO7
RQ+eNxjZzDX2XEMOmFw5Jnu/Ag9MQUoNrOVtOmYXbolOIDTz45CKr2RyPJmq1LdNrSpfN73vRGFU
m9bj+dYH1rohy+e7vuuTHXlJ9TO9RTOt0KXCo9tEVOeQcIhytj85g/qUs1nyc33MzuGETVVf2ujK
9XDaZuOFbJZ0nxiFv1r4E21YtlaBVaxq7y1bXQiCCceqjx+lLtu9ZTvtYVm4KQSVD7flYlD6JDP9
zq7B06bcMfAKNqtuuqqTQbxh/DyboTiUzgsaO/zEHdj3Jf+agOFdLJpnRTxgIRkCTVIptfWja4ef
8sLDw80bnqys1egBp9fZHUIiI+7ylRfXgLEa3B8RlbrFZMJ1zM9G3n4t9ZrowISQhG4H5erZbp0j
zDtch5jwpuFpyeLjUqbfcBp+n23KFRXfa8atxj5PWc5Jl/mtgQR5o6R57t3oHKb1rgZJn+qIYpXQ
0h3ZMhX4d9qpiRzmk55E1mUiwYm3BAZpHo2p+Sk1mjWtmuZc23g31ZI+LG1+w3yE8tZlKBDSOsJh
ku2HFNn0NEYPsqUN7XqsKXSMWO9sPEGWEfRl/Kr0jDI23Dse+gs8aI/o3UfmKOImm2CZaFZtkldE
5nMy5sum6nqC1mhpki5wiU7661TftWi3HZqiqxui/MrXmy2hilKcEzy6RhxdKaVtMtt5VaNQWzXa
ewfb97jaWJGj1jwshlbEwSqHIhtLJyBhplMy3bOBu7ZZJ/hlKc+2S0qN0eBtoXZFfBOd7SF3fPjH
n/s2uxwSWt1a8o2S8sllILXLap6ZjPrtiOjW2bSTEaJV1i/iYu2BtnKTmCEBXSVdRMGAIPG+Gy5r
kxOnBAQkt7g+CcweBFBmTcc3sYS0idsfil6HxpcTpT/hiCUjF6Ic/RWxcFstSXJgx1+fvIQSjUb0
mtVm2sSzePVuMLxty1Z72wldBszsqk0/yEPnEvelazd1T84afiH6q5N+iLG079NGbdvE+Gz2vDgL
+sm4Tk92g2h90pOCsYXi7cuNirplxsB0Odh2dygs4hMGYjAf0PCraksWO6B88DvHmQ7PZwex8GVL
5Mur3dFEY3GL8D90QvT7nqRGCtIutnzs+giIq/REi+iWAFlP93uyLCaa/ZN8yGsdpwPx7PXliDeT
waAeDmpfCqs5su7QPDD6PYk2X4pZb7ae3d14fQUiRaZf9Tk/4wbeTyS2bKZsuRRQJzdDSISiK+ur
hXbBl6YOy5uJ+HFez9S9jayBxn1Ppg5SmAYP2IBHKahVzr2KjPY11YeSV5wa2NjqbdHtyX00/EqU
y0WBi8hhAzNRgNSyCYYIG2w59/p9HJtWIJtZ35dLRaAMDRLvWy2ITXJGGtetSt1Theltl7Px2oVO
D/7DSOHSc/1wKPfJOfOEexXrDH+wZpIOjnly3oZl3X6f8YFuZ5t0RafnZ8wgC1Z4dPAJ2+wjLsYc
2aXjJDowhsEBVeTayzFcSrZ+VPbQarO+gz0fJWsqwSL7L5Fs8qN00HilmO0RzIMEtWs2/xolZd0s
PDawrs9cUUUie2sTlpcuuA8n7u1BUefgoYVsSL4C2vkJIaaE/I/rbkLnkxTXszlhdtAc7MlRLdof
Ewj9gv0cr4w3OukjHswi2Vr9QLdIF5rz3KfNqmOuq0NrzGyvl8wzj0XjDRDaqa32aajxJbIJFsRl
31kC1t9I3TQUipopyvdG7yafs6XQvmliptESt73cmy1E+1Bgp7U5XEml7TV8RF3vNZom/jaABFd2
HS97JrUIh+m6GZ8QFk+31lIbfjjAs1a8ItkmDcMumKWqTxGNoEM2FZ8Ig1sehNCqwPTYZfC9Cs/L
3EDlo54BthXOx7Saij1St2gncosug11bR0mG6d1IF+s6JjhphwsbL0XOJn5TxpU1XrPXYSxHOExL
8d4l7XIUvYroqPP2f2njlKCXuZ9u7Erz7lyTDftWL6V2adLb2dWElg4bLfWST8qLYbzFbn49iso6
CaKDPnle2M4XWWfr6QEjZ3Gmx46VUHcSrfvkZGjjIHJQVVZ6XfyIMOcENUJRCIwlc8CDG0VE+4RY
jWiKRDPjx/KUw1TexPmgJX6B75ut1djXTMuNyb5hAcE3BPDGvTJkk8SHvMC/5zs10+wR/oKxR0il
ArKFQLfX2l3I/B7fg8uyGIqyuFjIKXpatKF7dunl7ppcwER2CJts6my6bN3KDAz3c+E2diA7EWPh
UwJjz2IW/mSYOPaJaK93tkriW+TxDWsQNqCaABbiFXqW+DsMJebNrLABBbzthCpZw8hWcEwmeu3u
OEqMS+XgHXMQ9KfGjCVtxr5tIEa4dGT2bqduDLzgW6Kj40uXbWS70YnX3Q0F8iEzTL38G/9fbX5N
dVp55DJVbdDCL6TJ4UVqwklH0i8RVuohAiREpk4y2k89m6vnRjrAZ7SVF9Hj8jjTZVNHIrn0czVP
4ede62xaIvTPccssM+kTIrxscdrsqowuPp1qqgjyml4Lq8/uPDnXBA/UtXuKsKa+NCC2NuiO0RuV
ZX/bOI11MN3F3mflND11DTZXshWIQByivUhaOp6sn84nBAMR2ElLWkwES2dvDbLUb0hq67X7uR2d
K2d0Pll5o3/v6RVvEvKm7I1tMUFBCsB+rbU8ezs6hXfMJlmHN4JInQes/yAm+CjJjgApdCOPzCu9
+yEBrrSBNkBa0LyO+WaYGQnm6u1UpuPidxNiCPjj1t0Mz+Q5AS+wG3Pyemw4DrR3Uq8HmSLnZy53
cR4tj4aepoXZSWfju81n2jilRO01qCw+z90Sxmy1LPOTHrveM8YM2sxWgTmK9lQ0OBEpBo793HuF
c4tEQ3eOXsw1hTsxiF2CH+qhSEf7YkDxsstkxV6mt0FqMLdPH0xURhsPVqef4BP2oRNG+zRlPNQV
CuOT5ky97zQZMcshW/8OCfB1bgzdac7y8LYzxu5hjiO6obkqLsN41pnjGbgs/alesOIj0aV95UEU
GTNGBDBD3CsM3HnMg1uZGW7iheiwJe/J+ol4Xi5bq1UtuX5U2hupF8PNMktap6FTW5cz7iOq3nIe
/UJ3yO4q65rdBtRDSCPGZJ3Z56ld1JS3tLYxR63g040H0HpTmSGdwG4OTdY+JihO24xfQo3S0Imn
4bqagRUQ3FFf29WA6a8kqtNnZZ5dPxG18zBUOVN6z5GJjnYlql/luDjVziT6ZweQjH6rBtoDrIlo
SjAZfI9MUkGTvZFX2fNMkBF4AfQql3M7DK9klxu3aS6YW2VI0/fELYwvOPQZtZk2BvHIzdjxM/ot
rg2rl93B8FodJ/00B0uNRsDQPBLFOs30aRKXF7Ma2x9kCJKkAyzmxrD17kwQXHTUqU53sJXt6f97
wdxKxkVn9v/Ozbx/hX6kXb62KvlNaffvP/iXdE6TxGcKIFmOwL6AAHVlv/2lnVt/SZjQ6wE2rQmW
hkS+9m/xnHBXXR0BmXR3UXjyx/4jnlt/CRGvoa+aOhvB+z/Rzonf3SIw0BCqeqAaUceC7RbuGwWd
qqo4nUPL9McCfVQrkL54dvOEr9qq6ifcaXjiq5IAcd6vOkXdkOV8FZiQ98yM0mfFPocZcTz/QWf6
k0v938rPnz8Xphm09gR7wkldL82vyr4xb9bJ/GD6dUZhpzrCzuxWP2Fh/hI3tUb3JPys0ZzmM77c
1HV7k5UONv28epoXnXc5D5AEAjOp3UchWlYaBvhdHl160ZKfcT+ShtKHFC+Fe7MsIREeYA12Nh/c
bdua6Z6oYivfei55Zk6G/K2b4sAAd0RrDO5Cvcw7y9JP9RL/G535j4SnHyZ2oA/9WtV0YaJY/Z/r
AVdy337/r8vXuvuvfV9+e1XoPn/Xn/7vlKN+/G5dvuavSZd8/02Quv6Rv94qIbx/GRJWoC0M6qGf
r8dfL5Xn/UsiOOUrqusraHm1uPz7nXL+ZYJB+klhRjON2N78zzul/8u1V7vUGjcg4f5D8/4nb9Xv
L5WDJ0+yCOiEJ/CfK3f/94c3Yy8pS/rNgQXL4uCus5UlAiCRh2F6+GXJufnrjfg14uPvDsUVgKTu
WAKm95tDlQ10MagmXaBMgAZOmbyISdd3s0Gf7uMjvdG0/zwpw7R1fEs/ZcBvNO0xFqEJkSiZRBak
pE5Tc+AOSb0DHtLtKzEYdyDdmnNOT+klpwX8+PHh3zqm/jq+w2qIANES72w+S9HZRj3qXeDQMrxf
POarGCfSvUPW0iONEfymsOm+QsRIL7DO0oLWZ7irxlL9YW1669H5909C5DDXAQ+M9+aaN0Nf95rB
7ZXC7hiDLrW6dVkDt3UsiyPT46Wii1nHpxir1ZU3lsUleUcxlbtOFwXk0eDXKlQPmSwxYaWq9nU1
snDhQD8MKIMvP75y64/z30vpz6cR5TbeEkQxAhLkGzeLPTGPTsFiBKD9Q2ahQ9WjgFRqy9TBuaic
bH74+IB/80xidjRNhtJsAAzjzfVJMkb/KuKA/eKF+9JY6xdsvadQU+IP98Kw/ubkMJis0nPpSrxJ
v79qM55hD3Y3T4UeIjEtVJkeK31tySizKl4cx0GOm7oWqZOeAAU0tYt7nzO84fcuJq5ow13RS16B
6y+LZPS8lA1SJEEc1M7GbG1thKmsC5lmao+7ZDF3+jz15S6dEiKs4jRbCF00nbb4w4m9v4aOYWPv
YAnh5Biy/H5eMOoGAu/YvWddEm5MNF2M44C14ToO/yrd/jIS/M0S8rt4fn0+OJTkQwuzGYSx/cZF
0mmDRyFa8Xwkg3bVW5Otb0QJEyXsXOc6ljYgu3L4k0Xmb06QnQ7cZqyIknAlyqJfP/AxO1gbypwK
jAXJXJpLdhQOrXlL9Mn+4+fx3TNCEc66xUqM/5bokDcnWLa0/dAutAFRYuNFN9keepPK/MMd+7uj
YOHyAPw7+KXt9TL/YkME1sSeF21ywBjFePBC2z2wVQcn9fHJiL85DicCU3Z1cZKv/uY4rRgLtmJ6
E7idiwMWi1X2bQbFSFvabIfPZFXW38JsVpaPelhi+MIgODCnQhGKeMNys8u0p/VHrWT30a7pJtKn
/vAjvru362cU057h8uyuAT6/XwpvHoi2pOkYwCygl+E65bEeO+sLgec2w4yBsM54AgQmtcgng3YG
i6c7ZFYboy/7XlzQyrIulrJq4DtG7unjn+7tckgbQDqAnfHaOauPcf3hf7lPokBrocVjGWgWMum0
7e6qoT67I6+6Wow/JT+8+2yth3MpSEyBzQU7AUXHr4fzeiWKVrfLYKySnSNqG3lK/2gNxVObzXvX
6+GLWigdCqPdt4s4Ta19+/EJv70bP38C4qJI6Fq9uD+X0F9OWNqgSZtGlsGgqmLXeTOwp3iRCMk7
EXx8qL+5tnxkeMdgvrOvecux7vImqW0Db0Qi7a20bG0TGz/BJe3JaGgvfXw0vEW/fdhcPEXumm1j
UJJwI9+s/VU7lPg55jxAhQsB3NKgaqpewNep3KLBkzK7B2SRprkDKjD8Dw7ugcqG8mk4tqe/ObjL
fAulTJ0HppVpPuc9G37qDMaFQQtn5woyO0FIQf6RCwODj0/87YrNicNQlRgxeLYYCb9ZAiI2bIhU
mzxYGte+RC7IbMvVhmvsKPQyMYw8QTpr//AYvTuo4WH9Eji95OqANt+81CVdmqgxFyNIR5ShAw/1
fuGx4s0pv4cZ3qtNNNnz7uMzfXeLOagDFgLEv2fpPMO/vz0Q5jyRxboRTAwhzi16g0MLu/QwM9Q/
IAsVAYhIIEokk58/PvLbZZalC1cb1Aay/yjz3oIbxib1lrpzjSCbmGAXvMFnG/Db9T8+igV9gr9+
xdu/S7AzCiKDJzc2AzfqBtqECAw0E9LBx0d568Qlvo1NjeQfdj+Urd6by9i5SzpJkZqBxkxtD+py
oWOGNAL/Wg7twO70C3bW02FG6H50ek2cOoMUbB2TVVDoKmdEE6Kw+/inWg/6a12Kr9qmD8fngUk2
u7E3T7E2a6IodWnQXW46lkcwavXU+qCCmuPHR3p3L9fal8Webz8tExz8vz9F7Sx7qQhQDmLDqU65
ocdHM52H/cdHebf4AcSg6CVg0uPlhCLz+1ESsGXrwMAIzKZkiuglTqAnSYTPx7AOanDaPxzv3VlB
qsCTSU4Z/+jvOOzUO7BvFisPagexsBSN4zNBKv/pOvcXD4NaTTcdi93x72eVDuSgIgLKA7VU0zeS
aeW56QpU1akrkwvZRe2FFRl64oeCMfrHV/TtlhMojMNiw54PTAv2zjc1ImX1wDxjygMbxHCz6RW6
Jj8V2M/CyhyPGQqWjKoHzmFi5Ayb8BUVNx//CO9v6volWxc+lmwbeMbvp6+sbmHREXmQUYncuqo1
EVSpguE1466xH40/+PTfrbKcskOpAGrCljxQ603/5WOd1BLekVvlQZEQlxUaotqs+CsYniLf52nm
Aa6Dt/7xSb57E38e1JHsoXhq6Fz9flDLaZfZxOoVzG6H0sOsB5svWg9M1ERG94cr+jY0xV3vKovq
f472phyn+8yPUXU5ykSPsce0dOJbL0iLUVpdP1XSKcRPBu8nCuB23o70sdMjeb/ZH876/a012H1Y
zJXosdL7WX/9l0s9xIWhUTIgAEMEVGSut8VjisxTdPGO7LHdx9f4/du6YmVY7xC5rsyXt0czdRyf
ClpumPTOvmRuGfSFcP/wxrzbHbjkkQKwESTSWHRK9DevTGmkmZZa2hAoSDfDNqaTtrcIVPgyuRTj
m7R2MloQdlof8p5kBH90x/gV61J4sjpLezREgqOpMmH0883L2D7806vAZpbPqlxJTysV5vdr3vbw
beO4KwIMiebGxSaGKgfi/sdHefcSsZddmVI6BSJ5Kmuj79c7azXIwfWaoyhXRkhBa7CIwMiwbzoN
MQvySWi9+MMx391fGCU0pSxDIMyh2//m/kKxKseyTvrApZJ/SUK7vOockNYfn9nfHgVXPTUJjXte
1d/PLOvASmjG3AdICb2j7YSQg0pL/qH2eX/9xFr08K2kLSpJD/79KKwEsT41eh9ILR/hHecNO7nZ
uGrRbJBiYKvrheHfP300WN91kBmcFx0+aAO/HzTk+4ISk66REnRvirycfa8Si/+PL+BftAIbGw3T
lzcf6VwSHMS/VFDrkpQ1xqI1GpnUufv4MO9WVBY4i+4zzyHvoWu8WVHHIcKLydiQWgC7xJyS/914
iMwLLGT7jw/1/pFgFAS+jnNxSf57R1mZ4AAYodMEc/d/OTuz5TqRdtu+0CECyKS7XaxWnWU1tuUb
wpZs+p6EhKffA59zYS35SFE7/qg/KqqizAKSbL5vzjEdLCeJ4+7c+j8G41Jp5yKEXK1xWyYz99n9
jN1S+DHN58M0Cn/nz0l0FcTR+MHR/F+3wvTAlp/UYDYVZ9/Q5FTQ0Q2As2WQkYPkU+zVnDc/OMi8
fTfwRAimdJgfAO94ZwMNjOjYTj0FgCJS/iVF9TxUnNxu1Ni1HwyDtzckfNKGCATldoR1XlqzDEEf
3K/qQ2p182XR5fqB4BPzg+3t+lhebaTXzgXHMs73ksd3vrRgl2sppHnjoSBX4khVxngGaB1d4PaY
7lK/mj+YHtbP//X1+CyYWyFVAS3iUPH6S/ViJGDwFFg4zbE8dFHn3Tl1JOHF1lZ/YWg/uCg9Nwsn
7OEfbI/evrtXl35zKrNnp0JNOmGQbZLdXESrwxovb4IQ44OZ4u1TxZ3m07W1LcrmbwYjotCKsNZ1
psDMcGX3pfU9LpT+hZZO4kmJAam//yG/nXUdKFe0dTmkMO+eH7CNqbbntoB0nrqLe4FGNQMzwIFu
h/RuuMywc14VTpnu3r/qn6no1dukTAOfKeCKgURbcDbZt1EXzTOpnUeRtlhCsbgV34q8Gi+7HCFZ
mMV58o1Ev4qIFJd57agHkes9nRgNn6FqMS7SU71zjJU3gHCjcleKPnAeURpleTu34Jn39GVJXyAh
w/lRJfOYfPDk3u561gKhCUUPrAzcvvN81VogugGK0h4HgxhlmAIxMvgix/RQ1gBUyYGNMyJ4IEsj
OTH6bJ8MhDg5GSFZW3c0cOjVij/3YlgyYobaMmvVB6Ppz/r/12NGzUK5xmHrx+aPTec5q0kbU+NK
LPAnd2xo1+FhxRoMNOCXC8njRcTYCjZJldlIZXEI5dtF5SscVzegUgYrg0rKscDAtW7b0WdJogD6
F9mvHAhANfYHDxSlwdtvHInMOg1TNyDua53Z/tocp5GsTLuyq4PNOio3Qd6B05B2Pry0MnAR3DSQ
+GGX1xICjKHtb20a61+ooxG6VoMYN3gCkTdV5iSxD1RZ1e4kWGQKrsxfpFxgX7yhqEIEQTn33kA/
P0HZHrnSCMJ4ZZqSHamiy0awoQ3NQaZW2FUWTlXl5zVaLAdJM1ixGFS34X1B2J1s7Nj5aka9B/yu
xzBd9r6xRwgWlxtfFqsPBPb1GHa5aRTAKqV4yMnIwmSCUrkM8cQifU7RJ1mQTl1bMSKg/W5w/E7y
anZMxzq2NdtnbLI2NqneVHdKCgh7hrmQzkEiyykYqUqFS9D1aIVHB4pAG2Nf3lXuhG29YlN8W3Oi
V6QYOPGttMq03BnKVOJymLvlkOZ5juRybMpv00xtf9ONc4CMbRw7va+xkN4U8N+DDbctyn0Efvsw
9rlo001i6RII7pQWxrYysdJsXW+xs6u1QNptM2HNyBj7OWmuu1GCn2dWgdmJHdn/oZrOLAE/F0PR
ISZunGQHH9lGH9sNvgwnGRdPSlbDZetPlOFkl7bLMV687tNi+X6/V5Mj4n1gL/LBS2wcVsLX+ReR
KeOH0Rbil6C8VR4szuxIrochPiyF0ES80ClFIB9XzSNOicxdLQZVscPuSfBQ5HkF1H03cb+h45zL
395YCcgIdroo8+DB+wmdoZ7aHzDAFxNlLK6gZzcjGqXQjQU20SvK9oCbvjCv3Hn0vRMTeYDglgrG
EJbdiM4OuXFu8b2ngX9MUlV3LyDOES23YjDkIdaVHDYdzEWxjfUwfEJKbY17sm3s6yUXMxTpTHjx
Bm1XFx/NJSmjq3FAGLmt08bMQSgpzAUpXXF/M1gK7WRhmqmz0e6M8yVz8D7OtbA+m7Fr4f/LypT0
pDadv9lzjj46DhJ9I1Vk3s9WkSy71CZAivFfjvcxqwcmOqga0SZSuJr2LoocOKwNXn0MQWyhwtEP
KpyoVdy9xFFgfG/M2nhJispbHaCPnBw3ldR+Bv3BErCKyARh1k+Wz8qHK71pHXRnG2yN7lXVLdXe
lV4+be2yVuIYFU77aHUTjBqh0CbDVkjdOwWM1qXgZUUH6Xh62RsmSQjwD3wO1uxEZm8jaKDedxBy
iF9C53y1IHbE9LCKjwi7iSKYN1XkF9spVT3JCphCTjm7WnczkFQGC13hIaeXXxOthiK7IHdLZA+M
tOw2x9vZA89wlNo0I9Gr25qj5Y+8y7AWi55RFRIvY33X9UQsWldb8+3AHG2Fc29mbmh5U8rUBIXj
so58PNVxWiTxVuYdzhFt+Qlg+CW2EQ/5bdbsgyR3HhPbHsTWbCzjWx/ZzXO/2LUKyZyRJxmX0DEn
B3E5PNXSYb5i/aQy1a2BMH7kwbky1wWwde3507DK6A8Gx0kS8UwvP7ZtlVf3hbugo21tUOmbeRzi
YGcHmI4Po9u53c4qy9ndZcTcVPfuVJb+JvcEmG6vQuu6mYBiP9ZeymJsTKIRm1iWwa6oHHvE0Z9j
jV18AbCv96ge8nT1YnIMVwt111iP1wxf24MVYU7NhhJw5EDkEPN0qWmQEwlhDM+C1c3b9Inj/fRS
QOCbQLvLfWGW8CODbOy+ygXsDuYtDDgbS2ttEOAlyl8k4jk2n0ScdfuAt2kQDAT/PG9EVtJpd7rn
lLsAa7JkcK1VT9DWBq6AU+zyoMVO3qZZT/aNGJeHOU1RxtoMvWo7JmaLslYQngQ/SEH/6fhOVj/n
Yn4rhnESN6ml83hrzFMsycEYXW/Huk9mpVY9PzSykgYYQCWK2yYZSzscdZ3eDItBUpH2VztOiofc
oGsn3MuJZEL3Agg8S5jtZ617rVNL1UAUssHGCpW43ICftuLYQcCIPtWAlqqdTR6nRx4ZEzEe7mk1
ucJR5RMahH0RNKZ151qz9wz7RGAIyuwBeTWbF9gofYIje6osr38kBEnMDwJo9LzzBeIw1oHe/12K
IP7CzC5M/B6RQmgEPOiup/7C1m3oI8yyfUScdgZimQTLPrGuZO9D5kLLH+chPqCeKLLYZ8HNY80c
V6aD/VvG7bhsRRzkhFWyqJHx0BTWHqpe/ye2wsAkgolS7nCT+FYYuEn9AlQkVyTgQeu7lEPESql1
ZDDSl0T+BC1R4ZTNmeluzcE0v9IQQY0dFIVhhTqvS3FZI5TJjsgoK7VvWOXHrRp7YV4LX5Hf4seG
kldJJeCk2rTj7A/OULb9esPzZ39GYVLAccOngu7i9YZHzd5QmRHpnDPD55rZrfRo5XXJ6iqRVhTm
LRXZDW2uIeCz6SBDERKiTnY1TQ/9QDljKwHNlZuKajxMLFQX1s4bfP96blIAb9hgpBXmovB+dgYI
kX2ZBRr7TdOUIVA8VrH3t/Xrzz3fbv7p9gR0n2Gcn53RAp2hE2xreRqcSEHu6PSFMUzig9rD2S7x
z0OjAcvWG80dAtazQptTBU4i28Y9EdE2XMoJrIuHR/jkB9NHjfR/XIrzmEP7mpO0i7rg9fsZDT15
Oo3dUzTR9oDuJihU9nS+LhzJhv79p/fPi1GOCqhQorI4VxWN7Whh1yjdE6dnO8zUBNsAtwBG6Oyj
Hsc/L8Vdob5xQQ2fd41mk17uXA/uybfXAAKpzW3hkH7L9JJ8UGE7O9Gub8sB1U5ryhOUvM9B2U0r
1gABT54UwLdHVK/WEXcY2YGxESd7gyyHDw49Z4WC/3tBCJ+05lEYkRj8+p2xDOaeQb3lpIv5G5sn
rN79o0Ejtx+y3xPcMAJX8Da//+7+fVFUzew6OEuc11ymLvALZHnOKYIPeNku/bhLBhHssoQAVxWT
NoHL1ZyOKpIfaZr+8dE5DFIqIg5FMhjyr++XXJZ+rpwG9EPOOHGHvjsUjrd8cINvRwwMVg5dzFKS
Moy/zmR/Hc3G0fA85KVg0qJ1t+O15tNajQkT1o8PvoO3NySYCSXnar4BWrHrT/nrUrFsqnwC54eo
kUOTzGS3x0T09f0X9o/7AWNMLXaFxVKOO7ufeSHp1e4lVqEcRkbSBDZVzCb41A+i/UAKed4IZ0TC
E6ZBi4yBJhuXfH1DkSkxwja+wvA9JBdRXFsXVdHK7109GBe6N/StN8deaJPdtwPIFhwLGaiHoMzV
adDucKT15/znj4Rn6yPhRdIBVuC8VByjfxutOepOpZsbK1jNggdhqOvGKexNsXjLBc3r4pLs549C
HN4+eDpS1PndYP0BQp6/XauKCX1rxhMbSw19o1UXbJJwRi9mc3j/Hb8dSGh2ucif7iIy1HVq+msg
NVWNwwVU2cnUNvt+JApbttkfzaX2ut68XvXwO9E0RXe96kbOa1k9ceM5CAvnRPitcw3eCvKca4CE
yga9p8xlnyjY+7gBPfvZ7UbyySNANnJR9YUZKOynmB4PHNyB72oiUhNnSh/1JJbQnedk74g+wm5j
NbDl0hb/g2PswCmREP3+w/rHe4HqYSNtp6yLbuNsGqEYnSYm4YmnvnPNxwYjJXTTDPJuFeA5f/9a
64D/64mtEvpVwMTcTPPXoXj0+sVYorUtR48tMkyQLViNrPu2h5VR0OWGJrbABEgKMjjfv+rZcKAm
jiKFfjoNdYlU8Fwnpsuag5kRZEfWPm+n6IaHThD9P4j3/1fY+o+r/HEIMH3Rc4XY8frePCfRGtZP
f4TlaKF55lSFdd0nkvD9uzkvPzKrIJ1dUzyQxzPry7Nt0NQWvRdkjjglCPXTg9NGZk86kbCHi8ge
kx9jqozvMzxVYASiLj4JzjhWKAn1qjeVN8KHmilOUmBlef5Nhyj6aCE+exLrD6RQv/YLKWZzuD17
yzr2s2yhdHCS+JW3jSjECsKtju8/h39dhUYRT4B2uo+i6fXzbvATokdj+cuTPt5SnBdbp1QfaQzf
XsUhnYGMjD9xCfQoX18l043fIRIWp270v6MgoMNLKhhCkPdv5u1H+AdaLlENU7lFg/L6MgsI8dFd
YnGqs9584PxCgkHjpMdW1fbu/Uv9645oHvM/LFioTc6emzQKTfGTIw36gPHkZEBdECvZ2/ev8q8b
wjbGxGK6NDb+zJ1/TcFdM/oAW0b7VFqlc5NZEW7suYcQ7bbqA4nH+mz+mlQYbmi62Dcj2qOdweVe
P7sBtsk0k3SJQmdK/C2mZ4y3WuijlMlwkzcRNlShGszNA6mv//0+Magw1tHPsws737uj0xnspObk
k8JMu6pG7Pf47OYLV8GK+M+PlP0K7jQkfGySzjfUJPpKjC6S+1wopwmrizZjIil35vV/DLlZHylb
Wp+rrX/RuHz9SL3Wnrqlie0TEvTsaI1rSLcR/y/GiEv3fU0k4gBF5/L1VYqolcT8SnGKKwX5VlF0
1aNJ/m5KIvT7z+4fg55LBfxcGgxEEZ0NettQvqfYrsEwrShfemT4ujWu/fev8o9Bz+qCWpYqJd0t
cfbYZBk30BoLBj0eB3CvekXdN+qOufyjfuHZSrq+IS7FN8wJlTn2fDBUSaDTPh/sk3KnDMc18Sab
2XQmcdJuGR/BoRPmWY+G+cEg/Od1cZii6+S9cfXX7wxcMxkBNXCwqkmeOqrj5OQRlqODn1KCO4Lb
8/C/eKbCXncLiB1xzr++oHYk2LEos1lMAhpZQUqbCi37rpny/34lRuN6llrHPYkRr680TqrosyIV
JztR1ufWgYIBLEt9oir4H+VZWHDp0mPCXTXlXkBCzutLAQLzUaWwQtpTrBEVL/11HyzGBxPjm3e1
XgWhL98W10GB9foqJDG0w1ww6OGzYPX25ra5HTzD2DmyWlMKaXY4nMaT4un9V3buQmCvxUdA8X09
/HMkNs+epGUXXlmBciBwbvRGPOZu8kC25/gI0KhTwJt6uNBqtLLjQKami5W+FsOlj++fwiW86nL3
/g9ax8irFYICBC5JnDIcO6gcnX2XNZOcGSyqOo1tQaI1oI6HSQvzA7XA+jjPr4JoBSsoKhF6mGcv
FY6T48bzBHJABNHOoLR5BNoe7a04eywy+HD/+aZYBvCkElXDoepce+fPelwcuZQnoNE4JBuh9kUb
Wf/1e0eiyUYORYKkDEDsyqsx9P4vJkbrzVpNuZOdlIVf1aQmeX4i9l3CFiMVJcd2cMSXPiLNZJOY
pvqlxrz9RTGd/Oo2cLE00inpYXjJYCSlkobAbR9PxreJnc3jhBv0t6NdqwzNTOeEpKUTcHWWKq8/
JFDAiWCuoBUllbTybeCM9IGaxFLwCRZTXPdzPVfbPK36u2CkUQVLs0iqcIlMoFVmWzUXonZxiTUN
0R/kd892vCnSpOM/13ZCFBD2NXgVcVKah9it62jXLS0Bp7OhZyjmPWX1tDcyc1dXCqZUNxUdjUq6
jz+aoZmjSy9aIrELiJ/AQl4mqB4CI7JenMxT+a5XSfMlLrC2hFlGi38FNIlv9TAdwDlA+Kg6Mfj7
tABAvZ2mmTBRBJgkP/WaYAPE7A56BAtaeluW5W7KxDLfaVQeaDEBbEl6HCCQNraKaWCMnhzvMdVC
wTJTryU+gnA7Ec5IDk+LpGJxIO8suasUkgViPuzkRrtpDd1x6tlL2TQxnsscemY++vxrhR0mzntw
b1ERYWwcKEzDJ5rb+wVYFiTCtMmrLW17jxa1asV16xkF+C+0fe3GzKAQ9n2FhcewMv11Serhs5MY
0tsZWWYjgI5nJ9g00m1eyD9Zod01mCy+MWXtSnIgoXU5VZ1uqbggr6D5SG18mZci2gxjPh+NxJpG
ePtkigxODDI6MfS1yJaULHXFj976bPE7jkuO9xTE3khzGpePvsiDEsZ22aEl2LK1KK4MKHfJvmki
7157hv0oGp8STd4P6mswOXO284fJfsolCLpoQOkATNuJv8dSFy7N/WzqeUaRywAdPWN1PNT82hGz
Mddmxsw2yTR4J2xsFtC2Mcm/QAW1Xuxi4oSHSM2XO6Qe4yfMZgNj0mVIh82QsfvEFFy/1LXOEii8
Kfi3iJPe0Zgz/9kRi7pMbIQgW02IgLuhfI/62E4COe1GmIHRZgIbBOi486Hj5Y2OqNEGBkwbOgXg
irRs5wLqamf/5Bit011H17nnPxpanuRsEQyfi6a9gFnuLpvZacpLLcgjC2siGn/4S99+HgI6MfVY
pEQTuDp3KHjgU971M/JzoPpV8tWMg+XKsit6H4kRD59nN2m/oidAxTgVKWKNWCnNL6o0eCJSjeZf
sI+D5HJu6l7SO4/zE02xkeQeKkO01Uahg9Asp/gpSU3nuQ5i4jG0bU6/rTopy21P1DMNFnI7RFi6
Ro8qjxXrmxEEy087i9qXCqzU59TOxseSdXzaZ4B2CC3Ih2vdYnuGcN6Smwi02QObudLskhHBUVgY
XUmA4JBkv7w8juWhlmZpXzbRsnyNi4RIXz+WiExqXaGEALTsP5cLeQg7d2n8k1vTJj4u2lye06Kj
mWy2us43gvLM7by4+mWCVaZXVVH7rPKBKl4ySfKfrLQF4u0s+U6Kzvw0266Z7GiKLvdO2ppAjGza
STtr6sCctvFSvfR4G5LQc4y8OThTTN+5GhAJhQ0AziPCsI5swG5K4Of16JMAXPh4FevY7cRWDqXH
L4/mYdy4YwDEc5A9PCvIbJUN9bT3aPdh99T8/ex/shnRHfOnQxogDZQBeKwl509zZdVHsQRDsVrU
C2er8ch+prlrJSSPt6mzXwzu5zL24BzatclaQHuOcsIsfZLfXLNgpNhO65W7MVZtuVtGYD/BNNdE
SMPTso61K7mLBer1SwyiMtjICFduaDnsOUKq9W0T+mWCodoWlf3Fblr+8Ghw/M9OUJOYkqou7gCn
R3zfSVIte7QvTNVOq5MfbZ+az5OfN/ZmCdIV82E62WE2jPXdGNO86thkL8DLxmDp675vCc8ssyra
NSg47S9xk/fMXnJxv7YTAoUjbZnW3ATm6H41fD6NTUANif7z4le/u76I9M5hSUtQCXVOup+JLVhA
ypbVk4996xLa8VhsVe2wGZAzuLItmAbYwgaM9urY1V39XNiEcW04G4mneqqKOHRVj6Qws4LBOXhl
YRH8M0zLTebO3o957OqU7Hrye4oiUGSwOwudyYS2t7tZmfY/OiQnpLL3jvPYgOL8nmEdJK0hdtwj
hLs0CWfynn4NpsFHuGZhVVuImK13RJkT/9Iqbb9pgqqdTYKSjiYeEAWYxllNKzTPi45wALMan1AU
cBMDgrV4S+HSssK0tY3xcvT0mkSQjH3zULTkyRypt4JolI1Rjtt+5gdCrZyAI8qq67yDoUesvmhC
FoR3vmw/UTcjzr4M3D4gj34eiWfqNAqnsB7hJxKcJYcgdD2SVsJ6tpT54E5WOh77fMnzbU6S14u2
UPNu0oowDaDhglSkcTCMr1mZ9eJgFvBuw2xmYQsNv6fljOInuksd5AuzHrxfcqz0r8iJQYz1rQPT
qyq83g59msLRZkG0A7mR9+VvFMrCrxQ17M924+lv/Ij5G8aJ+S6Xbf4bQUHwa5wKBtpAo/5yNFp+
iFH79U65GkisKpInA8HEb4uMphVrs/aUpzQ1vK2hs+jXFPX5Y14L5zPqRf/zonTM7iarzeGiaOR0
9AC5gSMUDpWGoINtAY4zhwicJsJJtyguEdsNRmf6gE0d8b2t1Jxep3nf3TNLkTxUj65Cl0T0RL1r
YYDl235Uy8tAPa0/oJceYTxXHfk6ZV+hxolk3kYH5ZK4Bi43adTeaoPKPcg5t2/4hEkdoL+QZTua
vvNLMFZucpgs7Cfhgq/m0QR7Ch7DX+CwZ5Jco9Yp0u9ZFPMrC4KvEOrZbd5tyAZj6XXllLqbmcX/
ixEgA9z6msKbq/KAMPpYlFM4wGsL9kwuxV3Wl9NVJYV67gbEgNzGDNp2KjueZ5f2pQ5FoHVCDIAf
mazzjQ8J3l5EGE1Vn7EPXL8WGnlsFSvKxMQapH3Vb/yijz+TRTIiLxkK95ZM+w5oZQc4IESTyFbT
HNGYbdkSpuPeViIYt7OnMoZRv6p6VvXN/TBNOTYi16l90v2K9LfiyGCe2LpOl36btProj/2zqWOY
vJJoOjYpnP0UGVaHng3nQ1+6ybCNHEQ7G+07YLNFijaRYeZdt46MeUiZnXpbam+mIpdrcEkLLkcR
hYul0xtYEYIColJLzO/xGhVKsgCnL3gfk+9mV5jXi5nVP0fDGG8Mtq0vFqhb6zhq0BJb2GTkHtWA
yMgym5eoDl0+2yzMQJMaYUpSercVBD+5x76w+e1e0MgXN1rshxiteLdvZTNeZNns3oysc/POW+Ao
6khZ6BhzUN0b1K4D+3uUOtFewVcGRV9kwbfFIv3vostr3pbwWUG3ozLGFiCtsqbLYFlMe9vZPZPs
ZCTGyxxPMbhcir5OXRbiouXgO27bjJimR8ONl3uh4gGFBqHUKR6oRfqbiRfyzGYBMlQT9xBpe2Hz
DrUb959SU4zPkZnUzcYnHoL+zjI013IwkczIsfXccGihg+7AU5PHpduOvd6QZQ1azAzC7K4piBxE
4hEkR21F2RXSRRvhX4pqOSwBqT/njm08SQRVbHnZ1zEqf9SVda+qwIPrZ18axfDUiunYZjNgho7/
ixu9jWeD4Z6QVQIE+rZxlr0j/Z2L3H4ejP2Mw+kxagW+80XNCYCTtmNNbovpB6aU6y6Y1FOuum6X
oK1lE8jfFX1w77AT+JSZGcTQ0SmBksb0ffcqq/3PBgKlTU3a0Q2kAGcNOtzlXr0lH4rYHpZAhKgO
UilY2TuqFSjWgOs2k3efysLdOjBDp0C2IclkPnRJ2AqBYThXCH8udJfuzGrliEfljfBwOndA6UmH
IRoNaXhokUcIzU9+svsWEWjujt+tyF52nq7ih9JIPI5s3nRRpZ15m8VBcGspD/SXb6cXYIUvMm/o
d0YqvVtlKLUVuQDk2JXBV1+ih2qiB0EhYJu20XIFSzS/I6IRvnf7A/xnOujp82S7NxkiMOixx5H5
cfWb0wOFgmL+APm5cWL1aVryH5GNKBQDzA51a9iSmOOB4EaIuPET92Qk9lERg+h5y9at1R3YQjSk
2yyLf8acEvP8ZFqqxc05PRSmtx2XokEQNdrkOD10bBMNeyESqQkVmISJ+ng8VwDFBfixR0rK28xN
vy3LpTfCDgKUu6mNIt4b6Bo2HD+2iV52RXKlTMhMg0irHe3RhUQZPKoNr4DaKMxvhKy3vqepSlqx
t59JABRLlV8aoux3g9W8eDNHC4Pm0ZUH/+YrKz5fAoJsu91bWcO52bWS+eAUeru4LvCnaDhWybKV
rGljULMItMVtlkN7FfnOj1RK2Ncgb9PWuSqT+SUtgLTPhjfuXKxdh2Bo70o/Th/MJrUvR9WbP1U7
DydEcv7WXZIhzKdgW2mr3qUrjdeZnM9AqPW2NHCXZMVd4grjsstgs4tSPFlsWMMEZfamqesOXrC+
xlzefzLbLnj2vPqHoJgHdLlwdgtn8tDpiuu2HA8+62xYWAvwyy79Tj+hu4xbXYal3x1ds763RXY3
MzMgVpw2unVPoIR+znb6INovpdW++AoIr7AuGt9E0jlsg9k6yNS/a7G1F2b8aPpLhIwPH8Tocoph
VggAfGwbIziWADz3zRqltxlm/3ueiKdAyu9JIb4Kqp42en/Cy9wkhgugOD8iynycNXY8GsNO2Tza
Mn72+ib+FWcEvXV7m+RwZHwR8RLzkyZr9jONRaTv9TeYuDMhar6+l1XiXVq5U23c3gr5fg+561Ga
ztmsO/2ps6BWWiWcu2hs2jtSafXGJhfvovEqOLgpCoQiN5fQiaXBgdH/xZGO+cUhBoZwwy0RO3uH
jc9GNsl+IAiyTobvWRo04Sqaczg5RuROWfWLTN3gZSTP6J4vv90As6E7a42kvxpqrwNxXYj4PrcB
HxlmrG8it3ZII1lyswgpju7SDPE/2/xLbXg32pahQEpIWN33SvbpfkjKNgtbf7llWduLNQMtnY4d
W3qFaC/tY5Ikqso+AflstwE5pr91QGJZMAU4Xtp9Mk1kNxg/5/qxq6iDtAYpr0Tm6E4+DnBOQQt7
aKcaDdvVbC4lEUGZjFgtTRoMylLuBaG/4iKQ3xnnxBL4k6hCzIYjKzVlHNwTn4krIxKko9CydYLB
urDb3g22TZoFYeQLxFEtKIQ1oXfcBqVQh6CoY0EPJmv13u6rY1Z2xCVqywrYAZsD9RaTmkMoC0V1
LB7ZQu1ZaouTBxjPDdvWIOXEj5iDQV0l2V1g6qIkkCOzybwqOlxiZPv1rvnEtNZ7odV5wjh1RV30
n5KiHb7WSHF5oLrp3RvKhZmxn8rK7h9myM/UR5amPSkqGMUOwxCO4jpC/X+gPRejxeUf1LhIvWR6
7mieYCvoCcMdC7IoOBI1DRC5Jir86nHiTXQ/hd/MggW2IPJRTelPaTczqTJewkROuSzac/4qjV2W
I8zYJVmPbtyvxgmNptJTcugT0VSk43T1L+yxBEugk7KPaHksqiho7H9Vk8uSNwxgHA5j1Qxf7LJN
f5Jqnn4V8JA9gtQI9tpMVKe/LfHk3bEM4JeYRln/oK5CxAQlFe1ucsr7D4OJcD+cqjYer3hQDetF
IQoZSulUt0CaeWfIquR8KmzsVVtT1Vn8iWJoVDC35STmJf4A14TEDk7+U3Gy+0Bxvm1rAGSacukY
ApHLJ4CxzvQceX3LH71oA3OHpR2i7Zq+ubenMr1RruvsYrNhEiszfdNSztgHZtM+2RiZmqMEXE5U
a28gD0fVT13fGNhnbkYibOlaOvNy2SXooSjtLuN0S/RE+owSG0fJnJpEWyS+lfSs+GnPZlep6sno
Y3bti1y/gXnxm2+8R5fImEEF2A5EOqKQXUT70+siU+BP8r2cV1Oyhw3awqSc3BvoYmk2UHZi/LNK
5pZqvrAkEAEyp2iGO7tF9W4Vdn5NXpSVbZOhEP0vqTuXwpkjjDCxsbDglFP6mcTExCKzZE2Mid2y
uU0gI9eQnSriVlxZETzgBF30UHTF9GTNVRRt7ZGUslJSpgizSMxEBtTFVG5hO5Mbl5qkauDRKfK7
fvGuY0quPzJVTeqTKJb2InDcSLNO+jMzV+/l1KlTSqnMfmlKQToSxq8hmIonkc/iykqEBlaqTfZn
fpc31q5rIsjEKFyXu7ScjfuxS4MyVJNsqLBbQEM2jZdaX121ePdBBMJ8b1vF+LmI0D6vsVb9k524
zWPTLeW9E7lkylGnZ3MmhjXMjy3yqqqMCiwWJg6uQ90SVPFBW+Vt88aXCKVXo51NX+W8dQvPyOnb
PBpOUhvRFmaM+rQA7/7gKm97VpyK0OnBSliRASAMXzU6/k+RzjOhPB0pl0Zjke00eO7nIKu/dUgX
dljkrN1MxuORRGBxj9avuJioxO1F5UQf9HXeNJHxiqMeEvTQUK7RR3v9Q7LKr9kZF0h0uyR3CR7U
FA1JypiuFifxPrjttz0r8tboJaPuxG7tn7eRdVJYeQ5979RQzjsMHOMeJ5aQ3ew6fPmN437QYz3H
cdAa5G3yMtHMrWDPc72spRhfHGfVyc+DqH+2eun+AJiH/K1qioEypLKCelumcqYwPJJdTuAMvru4
Bpd4eL8d9WZg0c+C0bfq0aBr0nB9/aDJPhu9Nouckz3Khsvo/lDblftflQcobUyTirCJGJpG2voG
/hLCWF3q1LNjLTzhfjwEVV5cBRVtqffv5U2rd70K8Ua01dD6/8E+/32VyS9akaURaRata914HPuO
rSvGRyK5TI5bsdqLyEk/6A3+Y6TiRESw+z+cndeO5FgWXX9loGdxQG8ASYBIhmV6X/lClMmi955f
rxXVM91Z7IwMdWBmGtPuknF57Tn7rA3VEW7OEnyBsEujcNOYd01kkShjRyN5BPAD6ch8YlJ88K0O
OiwFHivloX8rbU8iAVAyjme7Uc7mN6ktlavAVJsTI+KjXgT2CuCNqXfQlf3+rfCMHvV6FuedribK
NTWVuBukfQ/4vq2LdaZwlRQDqnM+/3a/5Ki/JY75QQeCCHo+EVnFUiulhdVUC7U+78hY4QAz+BMn
TB2bjR9EY4HQT0AwukM6a3zUlGF6noia6odrkYXfa9MoIymJ4XCMFrGflusAT4G2EslRNtKh7Orz
t/2gjxDQIMaACMl1YamSGE2jFq1xQA8+EPFSK5iyRZu69Sy0rhiNCDhLJLCfP/NvqxRJ7gMVDe0o
n19cFn5EKZWABVnhXUiGrZGjBOOCmLxcGL/kpH8/f9hHP5BF6oBuZoXSzYWcrMKyJOLEJe5yZQJw
VwQ9RLZKiNrVYITiXU7l3cM8RdLXzx/7wWRCxA++kipoMABLVWeoWiPVxLgsq7iCe76GeiLPuB0U
2skC9g8ehdAF4hzgnoO08dAD75YkfUoRbVbyuFOtvF7hHkNdtBIY3S7L8+SEFuSjZzFnDZMFHynK
UklmhpNiUug77yx8Rb7IuPO6kkIwCRODyTqh8/1gmAAAhvODwB/QkrVY0DnDh2qjdSyCha5jMMoB
eSWaWbIP+JwmhzjCeJ9/tA+WJUqo4TKyoR3QsosnNmzTgONZARO/qNa5moqEWjLl7vOnfLRAALBC
Simz8qEvWahDe6FAZi7xwxJAi99nRu81VVKk2tuwkJ8FvRcvs4gyYRSx+a3FZuqR3NW/jhkqRFtW
ovHC96Nx1UU+YgpChsGGvPN04kt/1Bdw7zj9a7/kL4uXbKIcI1kV72sVYZrbzE3htl3bnVgKPnrK
AaxLJxxksks0zBDgjtjX1oRtkylvsogsSSVh2/p5j380avEnYNHh5wCFW2i5w0xqfWx6591kzMJW
ztRhPZGR4dqPuOTXo/4Rgv8y+l4XTfGzXaL0f8fvl2/5fVu/vbXw95f/5OF5f5L6mz8g/MFb4X5t
v/72J6u8jdrptnurp7u3pkvb//O//lC4H/7J/9+/+a+3X608TOXb//4f33Fnga5w9xZQ4/cbQV/k
4x03tLj7v/f/2hZ58C+PP/zt3/sveV/9N+UV/EcDGsEtngn2B3lfkpR/mxSUcFrnzM7hjU/4H/K+
LP+bVRSAEDVElIMxN/8k7/O3DrpniANY+VEDw+L+399/88eOTNf90R//+fPjNHwqS/GxOMBwDqPn
3fopovwZwroXvUBrnGTeI/kk4fjHuPjHjR8mwLvG+6nJcuS3ojfgRUiW9omCzl1v/TMV+F/vriya
N9rJSAB7YYhOsazAmeHUAeF3iddfLdPr71/cFMuYVG8neggM8G4DMQAhPZ4LONiXskY6p397N1w+
6P5DT/x1bPrrQYsNOlfYu3zYDF5tXkr1haGeqmb9ffb/1fBCj4zh6CxH1E56nSzYh0gfPjdkjOcT
d64j771cVCI2QmhThw4auVo9GuWJE8SiqPjP915SIwUO/uyopeRJ6rxWlWBvBYXdZ0TOjGKLy8h1
lxCFxA9YwZWOAPsN3kNIVCy8V8qL0dKuAwm9YmqSL2wv45B7vbgnWZngXlmeWFh/P1z99YqLI0dR
amZvQMr3Ri1+IcRtlyiV5uSnpWZ7Ses3Z42MpRifyAXrdkEPS/mrUuO+Ga8+b/jIyPjFr3k3KTGq
RIWBYMIzxKcpwRZqXGfmiWrBI/NmeekIRjAhushLZ52CPoQkJtEk6bsRXou1vPVPSY9/FTh+MG2W
B/egLcDRprPoacqbPjZeheBBaHART4lBan62SQUT5aPhSkW6L0RtHUjdY5YQC0iA5JjNaphEN0AK
WPtk6fOSQOl8XemhW3MeD7VgDb5qFan5ZUyi3jSTwPapgBpFy+nldNWXwlo2U+J4wqYOLEdBsRLW
T+P0XHbtOhw1zy8vc1K2ggyMpw+vSAhddxipm9W8LmSCmN14NYwJb4KYUtsXBXWbVbKSArwek3rD
wuNGsr5riPg1yXAldK896XK9/lHIuKRFWOggXvGNH+Mcu+jJSYQdSD138azYrVLfnjdOFmtgPsS4
DMyx6E35fVW/qvGFVJzCTf66Dn70ARfrXgzuIoM0KXo6ttkZ2TNuCgCNBsOZG3xTp91EYjIgB6aG
TiejUsy1lYJ/2BCFXkkiTlMmUjbCgwJExmw7xI1Yd7GXuUJASVjXn5grhzPSR6+5WEXzJqi6smY8
9325GuSX5BBhnV6laHKKmqwiBBGQHif6+/DbP3iYsTioMS3HWRJa0VNMcoixtG7MGx2lGaFgpFnC
bkrfwC0ytbTrVkch24qSG+iGp0RoHg4Wfy33hE5EmoepdIhhfMCAryXNK3X8JZGEJmm5NXyoCZbq
9BHicdlEmLu3FPT06heO7KTYhQsJ+Y5W/pRoBIiww63SxtKeNGzn5FmxkcfZQQ3qYPo9SE9Fcekr
UHX8BzN5g2GHjcjwj+4lfy6zS/S0L5jdQFpG9ORDdkEcQWadaHlhgfJX08sVXEpR2QgSnxUgUhim
6CVlG9xUWB9M5FYjiBWJnL+Me7X0ak5bAwU1UmJX7ibsky1bn59HI+IvcSMRpYs4us25o3WSvsrl
9hSi7cgWayyCbTqRU/QT1uRxBt4GKrvZKTTlkQ1sSfK0MLT2y1xmawkvQEasBNWJlB9ZtZXgB58Y
zEfG8uLkVw4B2cuBTaYV2LGf+uErwf3Pmz7WL4tTX1JmfYIjKqc+iEs9PPsTG+6xXlmsd2Va5jEV
wyxJLCM+TCSpGSnP2aF/3ar1/ecvf2TzXbLsSGw2UJJ5yODfFGgnKuhb/wiM/9egXqxVhY5fQoFg
wgtrZMjb9j+Xu6OHePXIurQsBq6sigt6P2Lahp41i+tN7rcrAi8A08hNx+bOiL7UCB7k+jGKdw1a
VlTcD0PbYv0aOBFpNwlVv0BOeqiTLQGatdVo+whphoZzR+Ar636uNgIyNQID2PjCDulummi87Y0r
GQudJvvaqPlKmCCyIBEvd1GwssR1GTyrwSlTsCODalk4LqDDzCbf4FBUC2ulWteWcOK0eKzlxVqj
Eyqvoyg7XFLu4umCIuYT+8WR8brMJZWhn2bow2cvQ7uEcG4t9uEq1G9HH/glwZvPB+yx1z8M5Hen
xaqdZ0H2E5bKcCPIu1o9MRGOvf3hee/a7bIoZsZxAEgihMfBxRw/z9PPKSD2DkPgvHdfrBSqWrRa
FOPlmwbfO8nzq1OE/2OdslwqqPAY5Iydug5RbNsnbYCOrA7L6l+C0FQZId/y9KZc69LgIhS4FoIT
a/Kxt14sEDAF6kYhr+JlbeS2/VopLOfzjj7y3tri5BIkol+IiTUDgqPyRUCdzil8KE58xiNDRTtc
Nt4NFVFUA4R9NYd9TGiN5GEUb0LEiTF7tjz8OO8XLGZpNClZZ4yHZ9TbVn00ksaO2n+WPvtzZV66
7VBnVHdTx0wtcrdijp664x/5oNpiboYzXuhmRrvdV4SmVBx/3hfHmj389Xf9XbamEIHcnr1B3IbT
yv9nIPG/umExHRE8BWMNoc9r8dAapPtGP7HzHRt+i+mIoWCpdYeGg+C6F28l7mDKiXD8sb5Y3FNS
VOBDP9AXuLsIqAWLu/P6eDEXMUKnBufw6SzuNfP2ZH39kfddwsuCbMZpHL2rl4cb467oVme97pIO
Q81mUyPunlmtLyOFKq/Nee0upl1ScUisG9rNgtsR1f3wdl67i7MzOKTIJ8HMym98HZPLkATbeQ0v
ppw4DhWyW9ZQc3TVwA2TMztiMefSAOVN2quzp+r38nzfnrrAHjrygzvl3zJx0UD+taUj4vJWR40M
HZJIWOCKtbkb81O2YsdG3WICQuz3o7jgKSGE1UnYF+MpsM+xlhfzr+wbcIpNKXpzuGqn3Tietxcu
fVuyMEr4r8KATreFBlr5vImiLHbCTijjDhLE7MENxrmgDc47RSqLPVCZpUpQEtaLIdvn6to/89Kw
tI4Y2oxUXGWNXja4Wr6dTukBjgRO/lauj04cOR79MFtfMVRXOxxyusbBN9616gcgmeuovTlrSi5B
FZBxJb+vjZl7MqGk7kHKv33e8GFOfzB3llT5rBpKoy2ZkwitueeLG3liG9DWn7d+ZGQvitH/Z5L5
FjJnznqjDEsX8WP4el7Di8kYQ1wpc4Ou7+sVEmW/O/OFF1OxxcMi90eTw6lh2rN8HZ37wou9cAKY
IXGQYe0rb5Rs13X/yBvjz/PGEm2PxiaL0b8e9kIv7UIbwcWJXeDIyFgSjmo1aBQKZdm9sW4wuNh2
8k0O/O7zD7hwS/7rxRe7IkiGIQDLPHtS/Ap7/Ca0Uifs1hMeAwAqV5b2WFBQWSUNmu7cnozIDqS7
VNpM6loRSkeaxC3uaafe5vAZPpgGSzZV1EWFoNS8TdMbjo/8WkUcOkr7rgVuz8xo48jpjLsRYPfn
v//IzDhkQ9+fP/si4glZOnl+Gt5UZXFdn1j0j322wwPfHWzJtWthCTvZM7pNDGOm8K9DxLufv/Wx
xpXfG2+hJETdYbRR1OBUabI2xftIkE98BflIEGZJm0sRytVNLY+eXBNL6Ue7q4J1rndOWLz6TeQK
FihlWdjjcOTpEiUQWgytDJcqBIdtadjgYbEaj6isFtw0RodtiPt2OmXteeyTLdaGWZcaqPRMYZjS
hIR243Tq8nes5cXiMM7UxnBYYdWZHAkZkXFiNTvyuZbW3upc+E2X0G4k7ceislV9skWMyD8fDL/8
RD+YNEueaRXXU64f1rQBTlgUp+tkcsRRcxJKzA153oyx8tOKn8Ueumr/LTceVJnadT5Trrt59SMd
VK9X11MJExy0ABoUuPWbUtbdeNYcqg53ZfOkCXefv+3hVPzRyy7Wm1qMG6sZsskrRSx1o9sGhDmq
EQyllROT48hX/CUKejfzSPd0FSXvk1eohR2nP6f2vDV+ibRLNa2EiZBPnkhuj4vJmVfrX9zCdy9M
qU0CPZ+o3UCeRMjwf9br84760mKhANk6SmNMb0+FpyVO3p/4isf6WP59AVIkba7rTmIBouoyMAfH
pDD88wFyrOnF9K5S7GLVqpg8naRnbXfP5zW7mNs4iQgNdWWTR/msfBPUq7OaXerABXK+E/LlyRty
V7s6u9nFEdzCx556AX/0+oc56r+VafP98/c9shSJi+lXamXQQiklxFpvY+HLaEYrX0nPuzgszZa7
uMQsfhgnCmUdcob1eYfMpRSynzgaFznNjpFNALc6820PA/DdtBv9NuDz0axyod0BoPi8g48M3yXC
axCFCDUfAyIPb6ASvqZCfipJpx05HS1Vk7Wu/GfW+XipSv0Xi61Za50KVhYaX4HyyIDCeJhAtgA5
CXcLe2qtVWi+UYHltEW5Svx7QaDgr/As85aBi0vOLpIfkvpZr7hMAyZp4gnPk9yO5oqKOYhD8feh
FnaaNG1Nf6t1d+2w181taVECarZwAPQVpj1QDlRnqhRq9VdZ2wAPEfGlpNoulBwhfKzFl/M6d7E2
tJqR1WY/TJ5qOI3uYCv2ebu/1sMPdiVxsToYVkQZfCCOHj4ce924D8LASSRxnQ0vvnArRj/S9E3I
7qvhWetfA44/nz/348FC/czvQzAcxZbaIW7aprDK8606nbCAO9buYvlIokHMVUsg4vC1L7bTebsJ
Dqm/v65h4dDha4dmf2rFvvtnzsz/vYKYy0oPdjxpSg9f1Y+fdQ5z6Xyn69/94bzkPpeZ318bL4oA
ohSvXfhPIBwi9UQo+PCz/z5oTOvQ++8WEB3sui7X80hqm6p7EZYJ4gk1vtPyLweHkvOGyGIHt9JW
4QROEJDaqgA8VXliyH+8ESAG/f3lK0Ns+oPq2EsAWFFEH+eWowblmQN7MVHhF3Vw0nnrAgFHsRvK
3ee98Sti8VGfLyYqFXNoytqOw51/IQXKrTztg0F1/elBDB9DxFizOrhir63TIr6J4FkI0pVk4TAG
FCRuqq0W1ltNnTCHMZHuJ6uq7FyxMG4l9MmCwC2ltIv8rSu3NTXvUujmUgOUKXLmoHbTZDzxUSkY
+3jsLDWNao/nFGpwgtENFSnBsOpK1TXJOQ/VjxgYYUF8KQgU0sOZE4rmKtMqex5DNxl3fWraWmfs
Rk77TX3VlwOStNw11W4t6Ok2YWOv9ZVMAbgvBqjUVBeQtVvK+YWeX4AFdQoAGlaCu5r0OKo/sG5D
c/NilJQZYyyjydl1kXwT2yfcI1fNoS4l0Gxd0CnZq1c5FQ+T+r2MLkLE8n2gr9viJgyf03gNIOhS
wo5mhGdnartcZE7M1BDzkpSnFeBvasphTfNRKTO3Hr+mONf34pcU547mYKpXi9wpa0dAjg8L0DFN
wQ6yx1m7MSCi+fgwa0ls56YP1mw1i4/+ZDpZgLWNqF3p5hMF2Ulh2dNkUdxvrYxhI/hULsTijYl9
1KgLq1qW7CL7KVKEG8avSpvcNErnKFVz3pq79EeYVWwKKu2QZVEcMmR9cWqsHObMB0N+KeMgqWym
xsBZuywfCvPC/FFc1IFtRk40r0tpC8DNL05MryOjcunbCXIvRFHITdJP933n4x+10auTmckj6+VS
29Fj51xQ70eMU5Bsvf5qcMyYfqbKRZk+pDDIup2v3LYwtizjexPcF+WwT5t7IVlnUB0q8CIYIMAR
q2xLveTStKV2717sum0oEXowQscsS9s373BrfArrdQrHSm/0dSZLjoyiWrBWWZls0KANyOu6lZzD
47EGV5X3YfwUGbd5sGmBXpWndIdHNuGlzKNVDYCA2A56lpjYOFi2/e3ni+CxhhfbsJ/WUT0I9GNm
gRG8qfuHz9s98vWXcmhssaSoOgRWzOYirvdjvAX2+HnTH4fogWP/vtsgD6+0KWOr7BMVqeCPKmid
HDZMHsbrnhV70qv9AJXg86d9HGPAyf73p/lKUkwUA45e4t9ozUOdXFL3bLf9iR9zrPlD/73b900J
/8m+YA+iNsiuhWhVTq+NhYfFcMok58hMWUqbm64Xk+5wYhFzT81xbDN3fgOwaa8nJ37DkTG0FDXL
eStQ48IGzVXtAMAdVp93/bF2F8cKKY1SBXI8xwptPYbrrD2xCh5rd3GgGBS5g9NMxFNPdlC+Au3E
JfDYt1ycJ2Bb1KDUggnjXtwm6xz5NF6t6k1HHO3EWejI2F9KbWuh61XzkG4dqqe0elWFqxpcgwIJ
VCYEJuJYUuanDhZHummpYy30pBNwceWqDL5L7swNQrPzVp0lgbibqiJXw2byzAl6pxefyjYeGetL
6amU4FwYHrKCUdtcSsO0wzLRqTqJ3kn3oqC6nw9M5TACP9pGF7NWL6K2T2VWN0O5yAXqVJQLy6ic
WbyZC0xH02JTWt/a6UZAS29GW0UdbbG51iCjDtUMBRggybT2awnrw8odhGgDEcIZy/mhrB5BSGHq
CTsif0uyS8FMbCGCsgbPVDfXn7//kSgvRjC/rzqjPuaKWTOz8vYlxaq0Gnssz7hjZ/0qD7/BquGY
I4MhBC5W3pb+darfGua3uqydiq0uBiQlzokrJ5U3E1cD2Or28bqFatyEt1LylE1uZpxagY9sJUso
BHaSZm21JBxBxA2t22+U+KwgLODN37vBDKVY6A6bVFB/68bOjet/Vin55zVUXwwQv6UuLgRI5Bnm
97y4EYYvn385QPQfD70lin9ugQ7NIFa9mmSJXOMcW98lw2smXdc5cbIJ0DEZgbR8vdXsutNcQ4Uj
+SQFrwpWt50M1YdghzGLG1XGBXL6OUyMzfglHSqHqgFkal+koXDTdNVUmzjIbVWIgeP0jtxqK2DV
tg6SeAwoLBmnN1+4SGsvjC/E7E4qL7XMK/NLcb5MNa+d3tp6W6prSfiiJ/fRfCM0kJrS9qHB38UW
henSlII7ozYPlBTpOVET7nf7Wv8yDddBErua+drWF7XuBv0zfl2R44fWai6bVTb/NNo7ta0pvL2c
dWA1KhcUFcW75lR4MioqNHOluQxbESncgzE9ROWNPDxUwx2ERLcLbsT8fs4vKn8nCldJvg2yi7K6
hpEdq56u7OfIdMM5cI3QiyvAKsN1Ant8rh8T1SuVH42a2rq0jyZ/A+LZNZsfaTussEq8NqvmeaLo
KdSfw6F3GuGWV1e7H59/+WPffXF37wNlqAqRgxqFJXF7FQlnzoHFJqtmupUVI+0OMsUol/OppfhX
TvmDNXKpCa0oBgkDKHWo8eA+ZqktdJYb+rdBJtih9phKUPte4ucv/lqbLwTji6B995MZr9qdZT7r
0Rt0wbuyTm81Yav1yTY07iV8ZEFkukVAgd15wigs735fA3wRc5BIQoXhlxnQRU8MTkzVQ3zsg9+/
1JZCFlTimMoYb041cu1uWEHzfVTGfS+640kLxCPDYqkxxXcW4GPTcn6vyJ+73E/OGm7a4pCNXWkO
vvWgFEguYsPF5vrzdo/EnXEC+72/k1TP/xDY9FSn1nG+soyvIWBVtpRcSNxOuoOSqhjfq2lfRmRt
GtjjxT7Lp3Vdbw1oF1WD8bJCchLOrjR/q6crQhqg+A+4DaqaYIxdCc2VolNBtMIWyBb9FDftnzIe
Onn2JpjlrsvzqxKcbirtk1EAwDZjAd3bc/nY1Nepv2q7SyO41pQrTVtb2ikLvmNfarElWLowSZnP
nb6q7hLpAkDsiTPhsYYPf/3dFSKGEQ0PmREsySv9exedOCQca3ax4CiargjZIQYhCrUd6i8+kavP
x8CxlhdLzmSmpdAJPsmS7wDur0ajPiF6PXJSWHKNctjJIgwWFB8mECNuyqH+0I/9iX6Wjpwufw3p
dx0d5qEihprKVVCo7BqsIpi1yElFmahUuw6UN6hAjp+PDaxJwF0J3uYtfPmoiq9aKOU4YL8aefRm
CeJ5a/dSNDsjXc8ocpi8TG9/KM+hov446wstZbPB4CeqJg0zynXbgJ126ih35Msv3VkC8K2lUtNu
x3E2dMO38153saZEAukqyHKzJ+vPtbg/U5QMq/H3mVVgvV0JBa8L4HI0193J3Mdhc/lgb1AP/fNu
JPVi3JVhxwvjEG6Dj7Ut/fFA1C/ziwRHhKD/mU9cLGDJVoKjhrcEMsFpUzk63uXmd+x1KeudqPeV
r4uYKpT0pZz6+4Eyyjb1XXYZP6OiT9qMWCSIbbFtEL31L7N8NRc3QbVJ0y0WfXPPbb29HpoXJRB3
532IxZoRyxgdVSUdpr4q5b4azluKDiyJ993VTCMuITPdJSTXQb8RmxPz58iE/lU49u4zhL0SSy0k
HG9WrzEOSWxcyckzAldXzZDj5ZmzaXHECAZl6ijGY1mSca832nVjPJzV30vVbtHMmlgah/k0brvG
Nc7Mci1Vu0LhB3Nh0q4kXnQvw6l6hyP9vRTtjgqM7tnoUbfXDzq1vXlBjvSxC1ZFc39ehyxWAqWQ
S10MOmKDbXbZNYRguxPHuSN7y1Ktq1UTID2Zd8e9ocpniD4XtWmd2FqOrItLxa6i5arZHBqftVU3
rRvxRLvHXnoxH+VSDVqg/6zj8Rfd+pmSTqmNcHVeXy9mZeQX2jjIDJKKamzfUU+99LHOWITnID3F
sVGgemhxkNzm/8yX+M8r+RJaNFq4sOkdr2v4XwPpQg3Oy9Us1bozUDyrkjvWvJRA3KqrNmd171Kr
a84jkSAxYdGTXBke/D9Dev7ZD79iQu8WvcmgsFMxYiLOG/+mfzzvZRfzLuq0Wpx1Gu0v4KOfN8CW
elrQ8tacqn+8KWGfz9/0V9z7g713aZ7oNzl3AGkcvUErnTgxUZhk+rdB6pxCbfZp1ji577W6tI6x
zE2A0EQZ2c88IIt4UwJDshu92BTcMOJbAbFanl9W+VNWvqRqsB3ywI20GYet4TtiuVUFJMIAxV/7
naO1zeykirxvQB5o0aMZ3cRUnNQ7rb9SZEIo14Xcb7pSc4z6Oe2rXaYQno6/oBBxcnFWsNjVkL/q
2AhDO2udUTRsISh3fpLt+qLZhyF0iXEqL5v2apDzPaTh1r8bRwIqXhgczBs2ctM1tjTKSF2BMRO4
dEs/upmHwosEaKPDVmZHsZtpwBINWFwx7Cwr36iBtME3dJ0P1oMV6Ro2boG+LZT0vOvAAVj1fncv
gjky/KEgVZS4foGDw3mL31I9VUF5jEcI917UXjTyiw5CvxXPFCUs5VNW0EVlrjA7S+1HJ99P2Ykd
/ciKLS4Wv6ZMxLhNwf6P07o3pZXavdQMqs/H/pGVdalMarIaszo5YJuhjjF2I/VE4uPjlwbs9fsX
rLMJq2GJng77DSdxO8Pig1PU5y/9S2v79wmLI+6idUy4WgBK7DOjYM+K5La41SjiUx0W9pxjLIF/
QyMFbpbJbmf+FPQXbKntBON2te9vIaeeeJGPe+9vxMYYo/Q2BtLsieaLUDxl551ZjKVkKRIjyQpQ
O3hy+dSY10p33teWF5s//j4j9twsn8o6eJy+ff41Pu4EcynnL/CUVEL8X71xHVxOJ8bPYZf4+xc2
f9UOvNuS1Ka0qq4PJ8/AzEIlpj23KGQEHe3fiVX/yMlTXhzBtdZXqqGiNAOTuHUOBknURpxvuJw3
D+n0clbfLKX5EbJSdcQJx0t31eWZOYqlID+RfDi4Bw0ooIdHfCoeg/OOyr+iHO86XWgwN1aJw3ux
2q7AZZYUV3zeDx8vB3hl/z5hq26oR5EKZA9vvG5USSEhy49PlSgcGYFL5Tz6PnmUOt47bxDl3ANk
PrEPHXvtwwPfdYhszFMYjKyOsfFaCfOtmXY20KvsRK8ce+/FdMz8qhnyiNFRzdfNdFWe0vQcFtkP
Js+SoC1MxZgIPrlUHw+eEpUaSSEnoYom8xMHHwhMlHCLPFX/fUTdiuHb770UdMWs9w1ZYSXczCXe
M8XrSKRNE8cNLmgbNeux9dJXZV0RlCUr093gT/L5uDrWg4tJrOjFMDQYsHrJHSmbEyvDr8rOD/pv
qbqvY0RmVsnik5uBF3arNinsztSucyLq+NG5cKG3uaqtSs5OU1asRFEgUr0rsSfM83wzmSY1J19o
AV+ITWI+ZeL1XOwTvE/H/ik2u11AVYqPgtCX+m9D/zVp7pNmC9+6q/CiMkyntn4Ixim05K9Cj49+
zmK3jDNlyhWtnj1FItazx/7FLkpcaEGgiV3uocJRk92UXFO9gF+500j4a959/n2OLLLLeoA41Ch5
jrltZuFlh1MYJPRGfk4tbzDPzKsuqwImzdRbxgGSkKf5Lll//t5HxtWyJqCu4yZNFXP0MOCzM2PV
T6fmPCYJ8ofTE5/x3+eLOqC5SYuc060GKrhz5OKbPlwE4ovZfB9QF2bKNuivk9JycuPrgXJdxHs0
JDBBa6dLDBy4tmFwYZYjrLLnwXg29f0gvTBibTETNqZUuA3WBC24NUu8kZoLQ9kp/CvdTY4Zcqc5
WOpu5qLbCAj8Cn0L33XbAENrw73F/1L9blT9fWmVnlR/P3hG4RDswLa3/RHWivpW4BEkGw9CbV4V
LSpK9YoQ+8rUzM0olhs5ggKB429fTHfzKLtJiQHtzSDlhB511899VxR8pxa2eJnwrJL6bwwVlfyy
sDB6G7AYaQKHUnm3ju8yAhPZXDoj9LI+GO7CUlxrwlNevpWGREKbP7M2w8E9zcQwzL/Pg72fyp4/
QARWbub5AmGzk1cuuFbbEC6LYt+rkhMOGLj0PyfhQg7xlpS2ahysazWjNwe7KPBE9N/E4esw4p+I
DTbGIz9LukjvOyfohpUgXlnZVhziVV0V2wQXcXuqR7sUYXtO4m6cm80kgjQU3oZsvJlYdav8ZyXu
k7bZKubrcFDeRgUh3DUOwF4sP2elZw1vkQiu/0kuYtxx8YIKQ2yyrkaz3zSxhiH3XYKGv66zOw3/
bJzhCotUdjCs4SG4Q4LxWvdzKEo3b0tqFuWNqN1YMU6YyhXO6rbAsmQPE47n1joNRBcjOUdhNRL8
2mktvEOm70l8qZbSBrKzU1L9IGFvaEbYehn3RM2IGNnNaG7wlnW6KMWwEUco2aux3u6TN1j2V+p8
sHZKnUG5miEgmo3moMW0FetrOm7QH7tDrW9mDFqMLluxkaIGaUS3slbqKlbvNfmmsR6C8aGPL/r0
pp+wf3oI2sP/14QDThL7IsiSeJpe8cecP/YP1qZbzdWazGltrZwEf2Xi5tnQEjvfNHJty9yz+/6q
R4cSkr/Tr7Laq+SXFpuXkbTumP805S9N8l1pXk1z0/tfJv+L1P1M+XuGhM0IrpFG5qSpcJnGqzi9
9OdXX97GGjrhzAn6mzG9LtMrOd1xnHYEOlSyfGqXUWO6/nCZZZc4LQ3inRVhPEklSyVc+Wgp4rBc
idM1cZx1IFTbygzcJnvp45z9hUopThf1K76+eVdf+ukEqHBci3K+bivEFRS9hDiGmfm4zVS8Vnyn
Fa60/nLQMfmFgo+nkZR9NbWHfCpco0ndqe4eRtBlMjEJKHmXnJOweLvGUgrA6B5nACdLnnHn1doR
P02vK2RXDyo70vZ13tsqgxRbUXtk1cEJzrYOidlqLbMQYbnoxIbdqAmSbLp8wOCzayxCIwhM5tEx
5QbLq43iJ3bEnArT7tKKbjT12hBvMhNdtosgnZyY1IWwE74a9a0kjxeBKuOJjgpFUW0heYqJq84o
nXJyu9zTzfw+aaOtVQsu+IgVgNRcID+MCjft7rLyRz0mN7qp7eO0wC883ijKnW9mOJXVuOQBCSFB
MjYYFAuDLWca99HOtYYHy5rsslFxrfui1wmVrejPy8Btg/ERfz67K2o3lu7h8uJfPdi19dg1aKCY
e7hFu1Y4OoZ5hbM5Kqmv+InYAbZ9cZltyfE7AqQPPHoFRbvAMs8t6kdVQpfXRNsx3WnUnRu9S70B
QqvErZUnS7/35acuqq9k0JMB9Y4Wsg5ZKddI61dl8xr0xF3y5qUWx28Sij7DEi7Hhk0gn9MDO9Mp
9Mz2624bHwzSlHZXc2PqE2oQxPIL3rF2Ola2iEiiw9W5NA/spmStYuBVYWvcYao1dbhFRK6RaxiH
7Zq09cp0HQbrViBErG/y8X7uKUuNsYn30uZlUK+76kmXKeC/FfJnQqhCudc48PBPjBg0KMJrHt4O
jKDKt7i+HZCxmR0jqcfDA9cnW+7ug4KcvBys9X4T1iuzuI4HAlVPcXSvMlnCvCVVv/dlyyM59v84
O4/lxpFtXb/LGV9EwJvBmRAAQU9RtkoThEoqwXuTAJ7+ftyj3jytqggNO1QNgsnMlcv8xi2d1DOz
16mqdwRrXJFcScN6WZfBXyt+Ld+Pihqk3Hyj9qRZ90sH2DLHBw/mWfNSYc42OBmftBXRsSorX8dJ
y0L0zFKnx0R7LdudItGujWvMBenGQS8DpYUCrSReu/rDULdaR9JXbyvjUkfvytJxIg6I6GzSZtPn
v5R+l/JKVbQDLLU1x56McD8a6ipMH8UcSOPgzeEzCCKlUjxHV1d1vZYtsFfJ+wTJzhEXnH2i7sFp
frT2upjO0rgb1GTb9/c0e7hC81m8L7qyGtvUVyUpyBd20U+zfOuopWKlpUln7UZCbFojqJBu1RRW
9bEsFVQVKpKvdhNV86qo1vl8qvAEbEqiV+x1yp2SVUGJGiy+5OvQSleYQfuJcQcZcJtHp4UOdt5t
hPTbRMMQ0I5ccfoVGp+tS5uQyshAoS+C4FeWs1sXzuoab5aqc8Oufxy45LtLka3n6Kxr3pQdYmiW
VhLIWsBlDHbMzZJ6leSerLzJ8mZS94b+tAxnRX9W8jstHxiPXRoJABcE5kFfhep5tO21wgwKHYyU
61DEL33kteWGURKiDvfJ+CRx97U2Sup9jf7x0tK85TOgfjhldMYI2zVTbCP7t2iUOJg6dp7tVh1C
LwVYVsn+6JCQjRurGo54Aa/avnB13JubpTmrbYhVe3jKC+YQZC0F1tPIC7tRvyU8n6x6PxCdqrp2
kyhyY6cLJGG4qiVItZBVLUdfhRo/1A+OFK2z8ZiKLnBKCYW8Aev6NTyyu/hqPtrRnmXsm8Sf8nzM
1H1R/UYqUlLu8njXDw8hHn9G87NfQj/qcNckBk/HOnleEiRxl9azNb+nba0nP7viJVXXmUBublgP
8GvsjAiGK589pGsLrZZKyATwzzbdQFRykzJhE1leRw2zEAGmF8d5zK3N0p8ao/KaxAjyYV85xUmp
xSmLwGkhDIQV1qFBU6wHby8l3C/mZFEZ/Ya5HExVd183jVvjuJYseRCP9Xs/NZtp8C2+dIh5exU2
BzxVUMa9kBwSCuw1aBszf1MLPFyTxMPp1uuqbq2oj6B/VmWUuYt9GI1fqrItwuu6anddqK6wr/S6
Ptv3LIFJhZFIgYlppq0HpVyvy+x94X4ryF4WcnpsBjG7IxMiw260eC0yw1PnXxIXnIka8NCe5uit
IpmWUaiw4s3CKpdN58bGch4M2S91/XoAnHjYRJ1z7CE6acaH1XbrzLL9SIIVFpbbfsbLuHXchn2T
1tUmV16nsvbMvCcRcJWj0mur0FD9tk/WSmL6Y7dp28abcsiEWNPic5rhvm4OD6n5aep3oXmfFXck
oH3XBW0l/CXbOxHwEqVxq3SDSAwW8tgeLAPxHTZKccRD3tPTeFWYxlGvcABpyA0rdVPgFNgtRYDn
3apt8qBroIMZCkejctWrY7fOqg0qtCpcEo0P4aD1NzN4GK36RbNO2vRUzz/IGTajLF4xg+DjtX2k
ZC68FIIbjoXF+1wHcmT4Ka3YxTxNo7VSVNL5gc1IWl43411S5G6nXkrRebZRczB6VyKhwigdkLag
IJgCxXqJCw0v6/IwYoY9xxPyTs2lRa0ybpU7fBaDUQwrzOj2Ki6buW35UbpPGi+kF+HkjtuNttsU
iISZOh3hauUsZDet7XaJ5WLs07RkixkPKFiUtvOMbL1YE6rS9d08nBu8JOusOyZWiR9svAFG7kqo
X9g81AKfcbUMRvyOIZ+90ersMCL4rbHMi4TPcAl+TDd+5gTUFnkdhaRoUT/xKnfN0Fo5VbHtxBan
eXw1u9XkkOEjRKMaua8V0322iKDkcNrViAjLsBrJ5KcsvrOV6Ygz9XW3yW5ffphWdVaTfVu9dVro
m7bK5SU8c+42VgdKPz51FRwne19nEtaQg4+SHrUtPLcqQNp4FX6OYeKF/fNgOhsZp0Hky/eas+N7
5MpLbMRBPK+dyde0yQ+RHRq1YC7s3+mIVI5T4g09eXHk1VfG9GEQ/bqa1711tjReHFZfKQCqD8Op
qS3fFPeqOgc9PaBKtlco8a2nRL20dXFoegCRLRBWm8Kx9lQzZjj21FMiRuZzhI9jAziezDGNQt+O
cANeLOiqYjvazaeFNvhK9IQ2a+iOdf2AesvKVC9Dlfwq9PhuJtLAgiybIFkSF/hCUaCLPB1KLJOR
zmlWClE76aZyWyAs02vVybH3BjwxBHZWwizhbOESL9mbsL7v2qOITKLjj8T5hTBfvaoR8sySmCuN
CijpgfATxdEE1gblJGz6PEsbuQqerYpceVmrHQUaA5aieZytoF6ecOeBVo+pt3hARtGvbaTKw+pR
GNOjjH73gDMxQx+IjUGnBLnOBy7SKpvmgyMJfxTWGq8IgAJ4R4Y+huorM31UotzDW8+dZ+oJCkmR
Lq7gCE5h6Q/Ls9WREhS6W5jmxkmxy5QdKSgBQRaEyqxHe7+d7hyN21VReq8xwuelzdzCiE+L7niq
vJWz7M5pPu1GX+kQODsNL2joyQtY82nS3Z5iYba7kz4/Ltq5FOF+6VVfrTmPxt4JLwtFeRz3QehQ
BUeNp/ZYmhpagCsx9hPjoa70Tx1VelT6m+qu19ZWeYqUHZrQK0f5qSbPY3wZnRjT0ANxCzR7mxyb
lLZGM4CEXptI65vy/CjFqRuGqptV+R1jLvKHesWYNzBn56Kl8SacnW2fRUe9EGsjUj8yMlRzjA/C
ep7HhmkVGQOenLhIYSOurZ0icUuosWVG8DClAJv3HbbABJeZgpwGA7ptiENjp62hwFNEq5pagiHv
2gylfWieNCqNzmKYLB4Ha8GfhrLfWrQg0o6jCQH3qmVfTSs8nH316lVq125GtFN15YwX6lEwMhay
p0MFk8h0igiOkupJWF0Xs/k62Z9OHu+bLlspya++TJ6YypzpiiDeoOzKmBsuH6yTrbePXR8GwO2o
Fu7sqjrX8SWd7q+FqVuQDCe95qbimJcMmC31aIrZtbE7Twg9c72PzPaEBTh2r2/IIroWXqRqKfmL
/ZrSUxScIvpG4HHzmBH5uKxyJsTla5VDW792cuL7vn1LadeYuk5mlntN9In7BX2tyO04ax1C9bP2
NgGMVJn6mg5+t/GDPbKDcRwf7I05UKo02iHONK82MbS5Ummwni6MoHD8ljezxGdlmSscjDdGfaLj
6Cr89EiJB5G9iUtrZeYjjvTJ2qT1po86BT5nAluA3oajPV0Dz1aLug1qRUb/EpotQfZzIXD2UD7T
MDoV0riJriZmeBAMSgYCOXXVJP/EF9kFmo75wOXaFlG4x4TeP6Tqxm5ODN1gwSBtVv5OmjenC/e4
ywYKDr+qMt81ceFb+ae0BEZhrNVwm9taMMWOGy9tILNrU438czI2BtkDtbGiLX48L8Q8Wds2lk1d
W3lpEW2KfLwrnddSGU4V3SjD0FbDSK4eyaeFV+uht3ZYMSTWj2LZydbLCEQnkn5X8x1tjdl+MLzM
F8lHq9oHh65QZp3mzlln5FSlyGB5v6rGWxHuBJ32diP6Muj0dQcXWcqOuKCtxu5HWm4rmhj64Bvy
McSVtgcWK+JfJULKaWxiarus2kRfL8vnRMKyUF1OiHFr3SFThN/QIE4RVTKgO9FfA7YtzoWQXlqE
LYesPKXE6SbHPKHIt3gzrnJnWSkpcLT6Uo6TlyXaqqIuXbCHp9IG+32IRvtgxdqmIIUrzAjb9dei
H/ZyeK6TBCb+uYpsT2oGr3fe9E5HNSs5powuZN43kk1Wf9z2enaWcB5Pys/CHrF+Hv2xIfurOi8b
R2+MEnx9QtqVT+ESbhw7sJlxmbj6JFa+L9rnugxdZyG3qoz9YEOpkenk9tc60jg28bxzOqyDNbe1
wKabhSvlQEu6wp3BqTuZfqgngrjTYgHf+VU10WpSID8ItyArmBqdjh1AVAxXGizk6kaB9wJTmcwJ
9+tuKJ+t6CpNn56j2fJlg6iBx7jRhF5RC/7p4MVpczXgOwibjVJkh2jGSz2/T5vprp3w1TYIYnh9
60oSjFVIHwBufyk2GaGqtV4t3OYb8C8620WVSUOkhKcRN8yXHl6WIikXrM6fDVRd6E48wdJ10Xo/
NovzlJViq3fKsdfH4xxOQQeUVqazrUrbIkd2nwbk9Z+neMybSulbU4rlp7TlOlTnNqbGJB2LxmM/
/5ru7V7b933/UxVAUVSq0CEU60gNaelWBnxg6SEeaLG14NEUmiNGrN7JrU322y5c8GgyWGOyEXP7
Ljt1UKj4tctQ9gp9VyiS31eGFIjidQn1vQHcYDawLsl83C4jGFCQ/+XIm6ufUwcouplPaqhgkHuo
EOmYfmoWluPhoxH9iFpnN9TZHm27n/FC5HZE0C6za6QcEPPFHrG7UT6b8aXBn0OPLX+RMNHpQz/O
ar9Qxblr86uTeXxPUQI6wBtLCnXnR9zbOxGXb5MAumtWx7kxtkrWoighS9kqtXpGUsyhKIQEgShL
wcEL9tfsC11yreYgKeKgtazx/BDNB1s6Tyk/2aaLixhP1afU8iuTNN/psSmw0apQK9PTjRYzl0V2
m/ZioOE2SGlEEmW4S3i6b5Lls9aDuq2xUpHovnXUGU7brwV1f+w8ye29lVYXqWl8J1N3ZTfTv27W
HbI+kQYaanpwSFe7xtm1tUptxg6zsRJPlnplJq+ieyhoXISOupN7i85mU6361iBnWipP0k9ptsV/
FnEinAGjttqo6kVfTjFYfFvg5o1Jg6/lDQ7h470RQWMZyzeMKN0pG9axozIEG9bX/8YsBmPeZYsP
/LpnSHD97ytXNKwWfyEZFIq9qqGp9Ul5rXtQS+LBxaCQIuZoSupXPPYWT9mV1hx6EoZuiS+WOuAX
HtNLNT6nsEJdCCmarrBds4fTYt5BZ/QyxjrZXhQ0YVpS6UlrH7rKCibRrgRT53CS19FA/8k5R4nm
yYBeBrlx+3l4wMrlrXbgH7SlOxSvISPX6dNoH63wfRm4JiVr3Rt10Oi0g9H6GOsPq35srF3hjNy5
nd+K4xSX625IfG04m7a0tvjn9fKb6tgfjXo3dEPQObqH2CscCmdFArDvB3ykjk2bBtH8Ws7b2NgX
arEqyoNjPjdy59dCWUWL7El0DVLZt2W4morqJqYFNf+tY+/XtHgVZmyqQx5e0TCe4VJgwxwqcYC5
8I9kVJ9rYeQcRxHQ+rov7J1UbzIr8kW/nY3lTSbtbKceoSkIkNE2FJuwaTaDhLBnKa/jhC7VMKxD
xVjLHISZxR7ijykr35Ku4ITlnmQKrtoPe57carKfEw2ZScfKHuxUcRWcPVcS+LMlVY8IwqyjTCG3
3o1iz7WxZYMHPd7krUIcyMZPkyhVdfVmUR4jrEtM3r9h9edkoMUYWt5s6299P4KUSy5OZK60kTva
KFHTqmggLUu5KUe78CxZ96blglGQ4jq0+6Zp9kstOaDacsEz5iC67GCbyyZO1G0oyRu5tKnq9EOc
lBcFIFffd0FITTAW+rrJxo2OVW3H2ELJj5H2lM0vVfrupO+peIu4AhS0TbJDr71VglZ7f46MkzAv
IzVbiVZwRCeShokk5X62vKfdizO/ZMPnBN2qnE/6uKGHD0xQttd0ULXY8M0MmsLxOr5ulQgK5h0D
RaUtecJdpF5sujKOvJX63SQuWXuM6pOeH5X4mChHeX6f1Kue9wPb0BvrbD1I0gVR0JLQtMipm4cQ
kzMx/4ghdnbWaTTO+fUGfGzi7H42KUibws+b0WUxPqrqvTXWtQa88erBPPlT6PhT4hKJbBRc4geT
fNegCV/GaHxGXqPV7gI0BYHAnaVTgMGV1XZafrqWl7Nzl0nndqB7VB6lULtftPZgcKVFOqPADbLk
jN6CzoA2TPa/3BliGxafiJQCtzgM8rsiRRtN40CJY4pVsvQ8JU/t5KrKjlZBiWpUJq46Nd1eNYJa
c7yimneU/7l9/b33g6WdpOTU9WdDR7qEaS/DtIju5V5ku3KwtZ/pgulqlu/z6lWdnIM23OvdhBZz
KaNG47wN1XA2cBr0nPHNkJ/7WFlTaa0jJ8HxELurHgfSX8T8yxI5G13Sjld5nHy42PFLMQBsH56k
5LlgXtQ/2LWX1vZOj3c2qflGtz4k8WD8LNOt1HZ+N+tBJ5+U4gyVn7GG2wX2CNw08qMQwZ5Oe5wL
xc2JxyJs2LcnLR8vSXayuthHID3I1fCnGV9iIoJsIPBDjsjAgMLPTlalFbRbypnC1N3BfhikfCtp
1D8yH1TjzPQIUtKXB7qS0kMdfRRR8e40lb+MzkHWor2pLge1ZvSMM7fbWGB7EWDNycOdxPYNwnfS
rE2GjzihJHQBHjJKUr1M16LHQqe3B7+NwS3Fmqdi3y4P6AR3zJz3cv+utmINbmql0vrIaWQYhez1
ivQw1R/Qr5qOXkbNX8r0aRDVgz08KLLkfwenYN1qhOlx1LWDACiYd55UMr//i/bYv+MfLOcGmZRO
RcX9x3Ptbt04x9r6FjLeupUFk5NEroyZ56YMMoeN/F3A5A0EqcTCTK1tEGBzi5g0P9FfAGBfEPws
5wZgFBWNNvWFxKWkmds0eR2l0cefmDuWiayqB1PWuFGurgvntx1OD3ncrWr6r5HTehGU9/KXmWV/
eZcvfpNbTS9Y/kaeXr9jYzCa8rLv/dS3sjxjJkw7q/hJ5OI0M8piAP6tvWlfMUHvb/dJGXX/+z/K
/7MX0xmTooAxpHhD6id/A/z8OzTUupXfSbTWzkIVfjOXTWkUgWafKNtXYb78BfzzhUA19vb//eaJ
HPXSmEgCFVPadY07LH0Q1eTYDMdHZWul8mqS8CDUtC0V4z4xDF9XX8I5Jw09lw6zlZE4TGdECauT
3I7nvviL7PeXr3bdHP9Y1HzMFjmOQBwXdL2xi4WrvkF7IKrrQzZ8MIPeNsOm7J9A++jmsUZC3UTF
QmosZBwyzN0ZZTDHn6RDWDyqxvfou9at3A8/R0UzwUGmtvDoOeOU+r0tdEVQ/ePbNnYxdJ0M0rVn
NDurv4fv6bJf/ab/68GiaiurXXiwHkj9Cg+f773vTbSwRKbokmMi2ai6skYZ6n3rubcaP1arZ41I
Wl53Vr0I9KFBG+R7j74BB+KIp5bLABOx7PdyvsaT/nvPvTn9GN1DUhjnea+8Ly/Vx58fqv07ntD6
P2o+iSpZxmwRjnXQWcA8RuOqRkv7ZFoSBtf5OSk0UsDw4kjXmTXCIC3zRZEfav0nIwhJOujpLiGb
qFNssVR9yyRineGU2ywf5YisrJhO1+l8IjvBqPyQw7exuXdUOTClxzgaAUTtlMVEfpjDVCj3f/5a
17X+vwBNy7qJN5aaxopKx3+fi4cZrRLRjngxdOKnVjdvSc1XjMPpe1v0VudnzozCzBu2kpWel3Zt
2c9//g5f3E63kjxaqQ+loidE++hQpdda4c/P/SLaWzchwNSHGq1N1maUKgIxLoxSSGPJxgH8bwKx
/9GY+rf1v4kGYyprcmNwBlI1dpfyUlYHWX+sxtc+d+gyhgyQt6N26KqDlb+W3ZlrvSpfGkkC6Jat
6GLSus7dqnkvxldHegitl0T9ib26OdOwxVEDJ/TuOrWUkNmJaO1U+bpqfmvMSXHCNtWa6/wpyZ6N
xAPLvLIZ2aROoCC+ZDWx21tHdQgscSfTR5R/JenFUN6d5SfdZ3eMz8p0t5hXL7a7onVOUruf0lNS
ATuoGoaMrzX9HbNp76JSAxcJgie6R87Qbhc8dquHSZe9ungew10DPtvZRcNfWN9fYMIt6yYSmpDC
+nRAk+iqzUExCPCJUQ3amvNEo98E/Oi4RqTguFF5NZWwTvPdieJvyc/hLPvf4b2bnEoSEL32U3OM
wo34G5T6i01+q7moVpEeS+AH9sOn/Vj/5U7/KqiZN6FyTqTKHhvg+uX4YmAvChSU9piL6pYewfzt
aMcN7XqKFE+ZzZUsLzhMM5GILK/utnG2pdoXfWDkM01DFpuphmWox6hafshJd3b0ErSBebHL2ENZ
MFBoLk+JuY2WTRFpblwkh5l+cqYdCrxZEu1vzO6v1up6oP9xd/d6LsolU8gJdigQiO+p0Fi3Mlpj
xzS7jXlscmIal/xNMeUaav8lBNxqaF3NBrKiYMeEBmO5D4gTG7P95l1oav+9FEknhrZBe26fLGgw
+EX6l0T1q5e+iY2KVMC4rnluHBWuM9LpAEwivuedaN2qNcnYdRTygGi58s509HvVxq22UiepZZdP
cEWsH+Gj+evPd8QXW+1WVykzo04agelctUm61Ou+WXHdKimZoqtCcV2B5cdy+pvSxxcXmnFz2osB
nXY9LMjlnCZoHfDoYJAsGZiE3XvfW4+bo6enBBSRa9O+eh288vf3HnqTpKSoMcuJzWZrfzSWTxfn
e4+9/qb/CBNFm1B0V+SJoBgZczk///zYr1b55sipRtRKQlUp4bRhYwEALqLatTot0PK/CfB+9RE3
py9T0da0QeKiK89Q4vdoXlKM6p3sL8pFX6S6t8pFg5zGmqT0xM9ZHKZoXDm52Nu0M2f1DjLP99L0
WwGjNNeFOWUo56oFMPON00frP/8AX5zJWyEitdHHYe4UOPXP0aP0vY19K0Jk6hUDW5kRgaGEW5r6
cNr//LZfRNJbFSIzjMJWuVYrSbbJADmRX1Vx6f/54V8txc1xVB0shQvYjtdurRi3s/bN1bg5kfWc
GnTGWeKuW89XvPjqz+/7xc67lSJCwqBR0Q+bsYQDFNwjXJ+Bmbs0c+qH+vKXD/ni9Oi3B9TM7KhP
+RDaoldcB/MFHdSX1n3vorkVCNIM/EKiDk0Hs+mSlakrXgXc8M8L9NUPelMvRIatZIPND2qEqMGh
/PCXrPmr594kzTZ64sU8886q4Yl3KQ3+/Lr/qY7/Jbm51QTSe2E4mSOmvQwnbEYTMAWTNkWHFHVW
afpYohHEI7yiDq7G3HjSJEPh2ppgLmV1ZTLOyivQXGdTtQEAQ/No4iCtNYaeRSCWJ72cr5P+fWyr
LmDJqzqoVsdPTqH79mwG1UJXVgsUc/RomLk6Ehph+evKjpAyGajC60KRhZvDwUSwb1ryvS73QDUf
OqDdicn8HDXZwnpjRO8rVFkRrT6TkUucl8GST1u1b/0efT+79KTFPOTRvHVS/jz8Nhim9k+LEq1j
mEljcdeh5x/q97YKMqFQ4aM+IWAHuuAvWYhhXX//f1vnm14KVGFFITcVKHf3cG2fw+nJAG8kAaCs
7IdqZn3CV5FKgepo29np133W7ubOZIaxs/qZubzYFNaxDFEuB5+qo1w+OYzK69Vof1y7Elm1ay3I
RGoVXCVIJs3PgAFE8g6oYBDpEHb467ycm+wjVd+gPsBweCwZHJb6ZmH2PA3rSQfHskTIG3qiKbwE
nHci3it4X0gYuXrXrXLAwtY0wQPa6Eq6zphuLICScgb1xgeu0abYa8PPMXeCwhaBEdMkAaE9/6rU
XylOJZPYpuAylHOfryUH3A0z20Zx23o7qZ+06V1hDk9ZV55rqd/PGUOlkUklJOVOq9wWSFkIxiTT
0IAVz3MHUnq8m4HMRwUrkZ4sZnIQ1MBIoYKWILsvDfdd3IAB0zd5rLvTLN1XPZjPN0WZVwPFZh1X
62zJnif8v/PkuVomv2r3mrmuZGb16DkOSutZ/FEUzwtWyMIQFwkGeaPzP6vJCEJWkj0NwPgwqyuO
QW2e0MFaTfXGrPtV210w0HDLZPA1/T1vDsZseKlZuppQXsqugaYIJp23GhPtl4mMO1ZTm8RBdV2M
w1pecLaGk1LE3f3U1Ff0l2Z09/PYezZMikGVPHAbwZTcgZu2itLPESi3JMUVybgdQeFHVu5iK7nU
2E7Ey1aCYKWfMNjzcuDojpFhlGG7Cq9g8NENSJYxAop1HTD6qh56ethulbBbj8JE6dTZKVA9nXCC
U1X4sdVvBmZtfRL7OWCFrJ2Cxvzsx3CdJM6mRFtTjbX3MgI6DUErYkBrF7JvJqpX5g9zq10lYlxT
Qtq3zU+5+pFYdzNUBpqkLu0QoKkO/nmFa1vDto8Nd77yDpcQMNGP3Kkv9oImExMUYyXBR5Cko5P2
x5rBbzP5hf5jxn53SQ4W8nfDhkLojn7Z2V7EQXHulfj3FMHWVIAk1CDbjcqd9EdZiJ2TBXSUmIuG
gQHego9eTdGaKR0aHK4DBh1YkNNh4XAUigxcrASE2fgiXx4HG0JQA2xU1lclv5hevrTTi8xOBBo1
MSQIx9AtwgqoVLHqIsltZzRIsH1ZHGuliRd0j7skdrMJikkBMnUp1kLbycAczD4GzsbUsgbtm0MC
eKsyDVrhtkm1VWxp+CQi81fAbGwPyTytUYFCetBPs4essAEO/B41e4VDjdLtpBJyOn2iaeQHH01X
Qy9Ik+8NWNcQd5APV5HP6ozXrirWMdMMO30s5vtOBmAeOS4/BhirvQpj2CnB2zvsY5qRffYiFS3K
RBpcDHWTC/sSGc7DaO2BbxXAnutkJ1A0r6e12ZrHgQBtdT+kHE5gBlc06Ty5Rqw5JbVCcYuxCejZ
PM78vP8xGZzPAZgOjiOj9hvFRleVIWDNulcbbw3o1n567qcykBOL2esls5HNtDeAg5Q+c4cY78gr
+XHMdtVyVrjClOSlG0DFp2+OqW/q2gRu2G4cS6Y7N64qqJy5Ma4kmUMH4edsFpcqYxtPxsoG1y87
m9k5hhZ2bZ2FYnTljv2TrYDeBGPvVVn8W07zXRQ/FMzXOUvXC1EYAKCsF12UhMjSX/roJWTa1QML
LpziaEavdgQUng3Xg58T+MOsZkBDNUdUtp9TkB4lFjpVttyZjfxUgImfC+jFU0lcTp3XQiIixlPW
BvlkemY/ua1B79loq5/taG5H+QAoNUYtBo0HqMMokJrlWkv2/fhLaY9JflTln7aY1mnFrTwxlOyu
krlir+pc+x9z32y7Wguy9B6soT+H5ZEKwNX53XCDabMHo0aTGRpg74Cv7RkehcVGsZxjqx7H9lfD
RD4Sbo94vdmjYxjV/mxvjXZaNdZTb7/SW/LSZPQa89koPjXzYUx/4hvm6VBJIpKOofxlwWNYcN5R
O+vSpnd1h11K9JC2z0Wy5kQFIuRpRp4co2y+E3iCJdIuExZYOiIwGFy0VV0mLhDxjGaVpR2cYHvX
lbIrCsADRZf6Q3ofVv1+LOFpgMUxgXk3YDdNMhOKKdNxfobzvZyV4HABsETxY7Q88BqeDOhItsdf
2hgeWvki6U8iCXp6wlCppkRsc2lnhfSEnWPGCKkGxH6VSylm632ouHHG3xXcvGTO18UwHXoLqpvD
+W1+hI6ynWKmrB3ITonNmssyfJlwZTCku1raSslEKixI1O6N4W8Kel9oWli3Gm8x5okhhBixd+ZT
3yleQmzuWpjhzacu0qAkteoBuiRtiQkUdHb4A7j/+pEpuSKG+5Z8Lmpxn4VcbuFDWxReYUTkeapX
cTzTir6jve2HEdAVhPekd9tY2rRDBSrcgav54OQgQ8tqbfaAqgAG/zmz1Y0vUub/9FT/0T6o+njI
6nik0zuCV8xhvSNe01xiddh0UuMlBGOYxhuhBU29HGzlZ2t/gIFdqbnpWdW4ihe4lxCxalAeU2rA
yD7jMLJaoEWIBQKp5Df6sAdWmEyXtM79Gsl5M7sbSkirqbrvrljCmgSVUV+vw4q3ajcvHzPl0iN8
sPTCsyvNl8PZo1b9KCChOtmyTiJUqRgazBcM09cVRM5kK+CJJf2dAYpJm/Egkp9GpBktyCRpeMzj
d6C0Rj3uhHmfck+lovQjasn/z9mZdUeKZFv6r9Sqd+oyGAbcdW89+OxyueYxXliKCAWDAQYY86/v
z7OruyujMzJ79WOEJJfLAbNj5+z97bAPzrlCkUY3P6aywsDGnEErYhJHrNPmClKQsyqbDEv5rsVy
PzKdbhEFsRws7ZelOcH8oRLCrhzoV9sCfU0r8YKh7a1rv0keOhauGSfAZHZRc478m7bddNm9q5eD
nR9nrrvBzRUnqIotffDcZI04jbrgKq73cXF0R7OWMt0sLGd+gJ4Ts0UoEGc79VaEtxWLst30K7fT
rOJIPjESeR+ifxjLhxT/GV1YfWlVZ/c1QjmIGVEb7TJFARruLYlPzbOvs+Jmsb6wZaDIHDcelVM9
PMw5c9JkZ8fnhc2zbR7DJdwk7t6aVuNDYM7NtKziy6zFPiXLvVs9Bc6dr9otYccrwZA868998Gbw
ZRbHiWVNUi77DnfyRRcPT0Bx3ZfsSwhsQmH7N4/x+GLb92nydWhPWf4a463OuBdK7j/Pv6mTr1GL
l4oXzp90m10Sr6k1WHBDrPuMtMhXiJPwLsWFMwXolglC2/YYEdvSfpqKe81cPSB5AKHtNizdY+Q6
u1DGD4Ryb1V0IggjVO2urpHfu+51p9NjxeknRiKuC4lyissTzYwLmhdtvpTxo8menTK6wiQEENB7
iqf+zbLrU8EjrYNvi5zuB7I/SV4g5m1TEXxm6D/1+kl0rBA2RoZUX8WoP72MDwC3dGYljwi81gab
6GCzCcz3uoyJKptWQ3wzk95Zo3RrPmLnYXD1qsWIEQXwC8SzD6C2zHDL2upa1M9Dse+nt1zNG91f
gSu7BIVStqLCEiyMjneueBS9+p7U4RUPGR54fMxEN/Cwfzj5Q095YXP1o2f8XeSOdONHG588psLu
He0Syv2ti5C4W86+uM6GaR+G0QYCSGefZvaPUnzJcTpM0YsIPx0i/WSmt8mgHwKRPFeYtTMwIzBQ
OjDwmz5GGp+yAynOnwls7z3/6RRAHeZ0Xzrf4m7ehhNlAKrwdSsOIt3PY4OT/eQwxCwkZ1/zqnKN
IVqhm+sxtYNhGMxzaJmTrQmNadKOM7OMDwvlte7NWwogW0Y9Hqx0LyJABkyJJB7EoUPnWXbbBNeB
Ec2T7KMjTP2bEVd/MKNqLTalBJ/mYLxzovVIxE5+OYqPlEK4/3t552P+T+Obi4sGeEoc7ropYjbH
Mp7gVgYsUC7pDkNTwxlgvBRzxOpF1rRLkftWybQJMU0E5iqzr139MtFA84oZo8iyVjEVOV4OR4YP
9UJOyOV6RvO+Gg5mOF42IbdofmSiOOSxt8Zyvg5bDBHicaaFUNJtsrBkLUWywfABsuKY9cig5WGa
rkwe3gaixFibnT0PSG6BqLDptmmyz4GuhKZ8iB2x73DCJG1/EwvvCm7afk6RTo2EvbXTYRHhMejt
kym4H1mRQkDMo/9uYfuJKxYo85Ag8G/bL0Mb74ISffMTmT31HF/PVfBYqPHghCgPAeH8xXb2i/7B
T41CnEt8GHimTzPGQnzRafv55y/8G2/ujzoTP7UKR2eQo3Cb6RT23TOL2U0MpmeS1KEeYAgyombq
/7BE9Bl+gmugBpFrzGWnxXJu1RQebbO8pOGPPEpuovjHn7+py+/+o/d02dL/betul6hBPy/BhhVi
pSiCLhLlsdabP3/53+hvf/T6P3UYhQqHoSkY6dW2t+kW+3lMriqXqKLxR2Y9Jr3DYP7ojCiNu6uR
PbGf85siuGn+Mn73NyDfH70D9/d/IYByLbkH+Qvpoyw47N25xA/SbFGSXcVjhOuClEl9O5GjkOF0
NuxVpcsuU1139Qmp6wRVIXTt/79ev/dT2zLFCJYpBuOn1No74/OS/UV/kd31F5fyp8ZlICv8G+xX
J8z3q4aMXbpx+BIPSCMeOTxjDqlOFEBEeRTriql/lX1rCkD1zsZezKNmR1lSsWkwqbEXbAVW6Qnf
QlFx/L0f6ncvETtf9juxiKu0Hrap9S5QiGsvvI3021gP6znJtmX50izBelS44eqjMdfx/FJ1zQa6
UYQj1ulu2zxfl0BFWhrNTXznhVchqylr2rqW1zj/muZV2T3tNdg2He8BQxmru9EYgtSyDup3UCFF
jJvtqhsgctsbVCB9GVA8YpO3uteUhXLCcTTp8tJJWMeWWV0oA01fU1V8qJRiUSHUBaBRdDhD0/Dc
yeloCRT9F1LHNiyuI3uLiVUs2BWbm1QfzRyvfVqELn2IySsPOSAuxbFAd5jpnaOo1QqgGx5VPT/n
nd60fXoEmApp6z3wKNuzo2qualpsRC1lyccy/ah0cqox+jQp+mlcjBBaXG/vj9cRuGpNrgEjsutl
yW7aLGM3pm5nVx2dnGel3CQTDvARO2Oyj3eJ70CbCrjUWF+n91y450r/8HRzKMJ5U/QXd/9VnT5l
7fKuRoofiW9QOluOnOs6Y8fBpmeqp0GdXXVGKArcKc530fzVK53tbOcPQfcZpd+Em27qEXhcGdD4
yDlrqVXr2uupOlj1QxfUm8Wrf4ymOnTWwpntPRAnhOTYXbvr0vO28Ew4yIs1VKXVIMu7BTP5iN+o
HabdqGMaSMU1hrffEsaTtHgPERakhd729ZuiQdxf7JWAFIMlp40UnErnJl3OHdVjOyfPvvU65+0p
qj6DFFetX24mr9nO+Ar6MboRqXfVJd7XzKMDgXAjsj+twcN7TKyW8cHW1gStv+b4tqCL9fUugq9R
leIuD+y/mIP8Ypjj/rSnNCofuGXikapjoGv4OCXpxgqRkKS445a/Ujj8Yi3/mcsNrbVygQiNp049
l8QM++Y6wtb65yv5L854P+O5o6XikEIlddL2IU8IzJvmvzo//vG65f60RQSJkwk6u+NpMud+eGQH
+IsX/sV062cmrow8PVYBnfIePMQQL5DBgMgRdlzZf7W9/WLY8JtC+N+2Tz+oCqMWnwuLk6NWHRmC
knbZVQ6yJMufU3s/VyHrTLaORLj+8yvxq8v80zpfLY4dzJc/q00/vOBSGeLpAwHw56/+iw/tZ1hu
qNK0XHquc+LbJJGfJrfDgAqEbvz+57/gt5v+Dzbkn8m5edyhpPU9dkA5X1bqY9ZmN6oWX52EJj3R
vBkra+d8C4aJ421xU8ZvYcuR5JKEh+EOytKmrwGHJfNB1Zxobf01kuWxw2/J8G7XDs42z4tTRTX9
F+/4V1f5JyWbLefEjuuJUSMOQ5kyVpD6eiweVfo+1m/J1EFZS94XkFwC6EekYPoEFkizbmWNqLpq
rJ0GM1KobUZKH5X1LQcC/+fv7VeP5U/TLhPnDnS5kF4iukM2kZn+4J+/sn95/v7oOl0Ws3+7txvO
wU4vuBO6Kr8r/XnflMk26sajK+e9xpZmOfXK6GIDuB7KDzSOSr9EGIQcmtpJdQjzcZ3LL06OklJ7
V0ybVnGKJjVf6+BrkrNyq8fmAiqhrek4lBlkgto4hEdYUIkBp2WDdIvVwYTd1kvfVfyh/HqLP+5Q
z+pFz9NBITcusjuPYX5FzGoffYljsTbRvspAPyzTVzGJB1Kj6RJ4f/Gp/Orx+Gkln1WUJg1I/pNT
aJogxXoCGEzYG5Pcf+nX/+Pb9J/Jp777nx+x+ed/8e9vup7bLEm7n/75z3P2rdVG/+j+6/Jj//vb
fv9D/7z5GDC+65+/53c/wiv/6zdvPrqP3/0DX1nWzff9Zzs/4Ecvut9envd4+c7/1y/+7fO3V3ma
68///vs33Vfd5dWAaFZ//9eXjt9xnFx6hv/x76//ry/efJT8HMy3RBfZ5//1I58fpuOnnegfkee6
tu/aNrEul+J5/Lx8JQz+EQiPprfnOi4TLen+/W+Vbrv0v//uu/9wRORHgSOZH4UBy6jR/eUrwvmH
H9q2G/qeF3m+j+Dkf72z312d/3O1/lb15Z3Oqg7zjOv8dMgJ+O02m4qQvvR5F+7PoN24s7TL4lye
U5G66yQQXUiB1MJrWze2MuOZw1XOEibrphz7l8mNXKgtmUox8pvQternXEej/SlTJwxvZS2HC4Rp
Hr+6jcP0XUUxm6/KSyE/VG1GZ6Ubb1h2OeiahX77XPd3Re6raqcQ/m+M21LrWkRP7e0mty8IvrS7
MFHq1nEYAnrgMZS3SMOkysqeCuODHfGbsXwypqvHO9m5VXltUZA+DN0g7SO1VZFtk0qZ+64sxIuq
CpIy5sjP9atYcq+knTb15mBZsS9Qn1vlaIAdRQHVMmypMsO82/oHKZUA0cMYiiqfgcpkYx3u8+Rx
MSLgKcLrF36XtRVeu7kzTGtEdD1ngKEfTkWcjuU2HhxITG1VddXZFGWv6Tv7miq6G+1ZHZbRCySs
Y8detm2uy+6tHJUb3CTw8dOj2/raHBKnds13FXl1ckytHGongbPFl2SpO/A7uI5uHezBdId0GmTP
S9DoTWn7BJO4YT1/kwJgXO8bsFi0eLHa5C5eVbzwDcb1xNrYogA1nyJRWYeJX7MY0V6iWZPHo5Vu
lB8D/MiymrZUUYlq2lSq8zuG6waeSLaMbs0oJ4Ply03RNtEOePNyk3Q9FUzp2ZF3LSn+IT9NqZPZ
UCn9GVe/mmUfx2TFyzxeWQvmhR10Yx1vJsM7vS89WcdXgnhkulmNazF/ysOtN+rggTsZCLEqkqZ7
coNJCSrnyrH6x7IM1bzvQ6hKagWFRrd3EHESfdP5Jawg4k6HmryS1Ct7IIJRgqIBEFFoxg5VcOmo
18YTTNlCehlM0gWDukOYyjSyD7How/D7kBBndxyjfJr9XTgoGAXDOHtMX3Pnwuwh5jDYDNHcjQ9l
F3bXC5xT8e5wJ3ivY22rdDtUbdm7u2Hqy4Yjk5P51bYalOs9CySjDCRNV8pNFAcXEstQxeUxmawx
vQuc0mPmoBT6xK0eSh91B0fi6YvwaO+RODmN/WPXl7Y+UL8NZhvJJE428SBga4z2MgWHKM6YmFWT
mIvt5LuoIDq7yrJD3Jt6XA8TUk218pbWct7asGfuFfc6SggD5S+fIctRrXPJXXJ0zjYuqAki75SE
cwn9xqnTK2nnI0ELEMYEfEhGMRNko6Sqc2xdheoNGEeB0b0UbJvGj16jwUZbhO5DZTOHIMqqr10g
xpY1QvsKOkjeqjxBBdAMfrfNcl37L3W4eFG4tuYoJOBV0OQMzogpA4uKNcJNtqtLgUv4KutdBba5
twJZchIjrcp/lMTxTvtpHlvvS+3NU3vwItNBY7ONJ5/i0mkgUzidXHDpREPxPNQgTempgF7dFnWc
dutwIQYnBoeCh8iNRXnIQhuVUeyJEp6fq/yKM6+fqavGs4LoDm6m4bPPw/p7Mplwa3ezsA7KYAXg
zJZb7Pso3ZuNjoV4YmCLpMaA9a+QSXBuAb9pMu9NhnpmYfSzttn3c2gHb2MkLXqRg409ZIyB6cnM
6rN9M2V280R1wqEaVGo60j7Q4g3eC8CkyZmOQqVRy9yh7K/NZPIz+Aa1XCPxorGRN0wnqyRL/L3U
A0PylXBsGDyRkw0PSzboN6BJyw2AbmDBURPBORPDrYnww/H4K/tWlNkC+cxM+oKCxELeOx6j8LrW
u0Vn1nuyWN27Mo13zDLHAwNRtIF3GPGQfrdLRaNA87Mrew7B90SmgtrlMKWq4QmHDqHhkF9CH9Le
kLyEc5BslCkcyXHYNFsyydT9SI/hU4Xx8hY7GSSh0hdzvestPfnHfmmnZBtzE3u3pnFBbIp0SsRq
nkc0LmXfwjfMU/1VoSt7U1NcMpg3TXJ2s0nNj67VM42nzif+sJnr41zlzWUMKOBrxqZXcQGIdAi7
YziatLpSdWzJM8qfXt/KLusfaZwDe9ajsXkp33uYvSZFgDrO2z5V7bQNqxpL5qxLN9/aViHv7KV4
UuoykZit4AlLKcwQFZeQZcI0qSbQpa4PeKK1zHPiWi1CuybLu9e5GdVL4g9tv+VvsNcxk9NgnSSi
Pje1M78Te9scx0A1t4kNPTpOABWUiZM+TB0T6SLrE6hpLuuPGPSpEVUbPwoxWKc5WXgipcUHkvht
NkJEHIBXx45r9sbKFdPzirGfPXvWO9Pw9rrvRURAQS+vTNGF53GEVQSJiWIZ5tNt6XBPht1lVlXO
TYtPnO4GUkvzPMz9tJLtbJ3DxYJgPPruSYLCMqJl9JO5aqBfFDqbubhEsjZsYliDW5t7OaHN5JbZ
dwngI8st0HkmUfdtYPJHNeb2Qdd5dxSeFbEStNj3tB2Hbwkar3d3xr9kh4J7x+jsKobh/E5n0ZtX
/TLeuBMpL/E4MI6zxuIoCjaQMYDbFAagjTPPYcwwu7CC7aDo9WbO2hGu2BA8yGXpxbqRDcDqYJEr
vPY2hNyedUMR6/Ih8hAgn9BM5uyyhVGb1SQXxoUdPdp6yW/tCXVDM3nhCQQfTJJqzvdlt6jnzBoA
wBD9Cyo0j24kMRlEMbjOR5xnLAaR2zzGxMWPKzWo6M1NgG2zpzs3OAXVsVFUT6JbvE2kvegm5rT0
kcj5UxUFEIW4C+67hNlp72T9qS5dh5xsO7pv7Ug90PXH4CZ8lG+Da3m3g6fLmyJr6K9VxV2TCdCn
lJqb2bkgISmmVrUzVFd9FUSHQaXVicXY2ngJE64B8PJunhPOYXFKYozje9UqL5vwFOkUxnUwBE9E
MJVrZQOGnEQZIN+Ly1dXxXAKuC1ZLts1H5O6ExWzl7r0l53UQrwmC6c+PlC6dqZnwmW7zpPWDOOn
y2Q2X7yCvmtYnWVESdr1yz53YMl5jXj3u+FbGs/2PpEeA5sizw/GgVLYYO9hwpB864YufwpReu8y
ttVDXuYF6+3sXjqSPGRpc0W/xL6uu3bXR155Ny9jdjTAKdA4oT30yu4AfDzYLCHjbROM+hrXI73X
JgU77TQAzO64Jzy98zMvKvZB7EjvTueqvRF9nHwSJ5B/8XTPQLEMGhrLBLEOMp2v83ii+eCzW0ws
diGTxlKn5Xf6Le1LI4oGnr+I+PDtu6rnQd6jT3okOBf1BisNXUSxk+GSHhBiIp0syUMvF0ZcZRWV
X7zFQxagrbgf11kn8ruEEHZ3NXWiu6+pCa+JP/JPeiFjks062eXt0m79pmh9dKspkNM6bSNGNIgL
q2hEz1HJZ+re/K4zmc3u1RfpAScjZaBpmHSUdQ/rsRv0Wcz0kFc5d+zas+QlPqIZvJuuw/U4TBlD
cw1RNRnTH5Ylu/3iOew7CWFkj11u0nrtD5b10QvbOcWF6W9aTwecdpe637G/0oyXSn+DuwgsK7Th
9Ddt88xtTXQKMRNUpEhMKuI5N2WXArkLyLDDD+jeGHmRCE0oXLsp0WftU7v5lEN7nYvk0yWdfpWp
CJxV68oYIQaYyhRW+orzEFWhX06Mvgu+mkK9GdMsPMEcyV4HM9JviKN4p6VXnSeeuRY4BCh1YY5W
aqESTyDXWMbLy5W9kDNlujHmBMLBYoXW1Afu3sS7EQrtaRasMdMwuLSh3YHBW8XeISs6725Q/Ug7
G4iXmHeSjeVcVkW3SQPMvK7oy13YGMxaQKo74TgPtd/nB1Go4FhGS/gGP+65SptwF8Y93Ly0QIG5
hHYMTb+61pRex8Srip1tE+8Hb65CuBmLx3QJ030kzfDoiOatV5DzF5fKvjctpOeyZ8G5CH50hWwI
TSfuM1CbD0mSFwcfPdW6MorDQpGbmwYCLx/SiBSmjRBkjlNUHV1f2ls3iYYrUzN87OJyeoMh+6WJ
0uLkq0wiBislD3n13k1ZSlW42Puo0BIxozcuyD2mANaKt9S7XML666YSHXqWPXQIiqtVrWMJDY2b
2M3dRxWFNWJoUaHYEeqN5fdLFfjNPsnKaQ3S8z2xHATuTTuC5Aq9XS/NBzfYDNuI45ychX6YdR1s
NOLYXevF1W6SsbpzIlBp/VCVZ9EzxKIYIC9hqh9F4CM58cR85XckINnt5fxbCvGj8BAELs7E0HUJ
EB3OlViVA1DW3mIbDybrbaAeZnDEAkaigJ+fSDmwDl3uLYd5AQVl5trnyOGWuDbrMr4Zx4rgZmSK
8S5cfHQTxbAAEFvqgdEurQno1Qjg/S75sIOpPof1iCzYyBEUWtQ8csp31gllxuW2HkuORp5eIZYG
klon94kOrcdOe2K/WFF06myDBD/2KqRrrKUQmdpnY8Eei/qxvs8050ROqByRo6XU63D2rXfiA9Qu
LwL0TnaXPtYBGVRTWfQg/udvRkQ09N1aDbQSGg3qMJMACxNSM1d1a6tbhMfqnm+aHoqlDg4srvlx
ScvqmcMuYKFwtu/iuPHhAdQeiRBJeWtSmV8hTIKl2nu0Beyy3Jtq6m+CkXBhL59eBeeC10hnKfod
VKrO5ARbHk00AWwxKN5McbV4i7jXun/STnfvtOqCiM8nwj2m5kPJYblim+kPjg1VIOsrZNlZVJND
raeXmofltR68iCNHS1WXpn0PBtJ6gcTqgNU3xbnMWXZbztEfMqUgCOd8kxRWcx4CMez1LGEVLZM+
VDYH7SpM1RWt9nk7l/59OeWCbJRO7abSnXdJXPg7ZPPyjRPKdJ4GR2qM1sT7dKzDV7UdzmfApU/L
RdS5+C5rZ2LsdTZBrCPq5zRJRo9dDDUNER3dDt0zNyziHke2F2+iyrkZHAOCMFiea4/5IzoXl1WK
dkLWdrcs2OPn0qL8BLxQV/ss8UK0OVlPggxQZCF8UClTdycKosUDVwwvWZqBXKsvm4qMJoSEndlm
Yd/s47LSTzrCQeehD0wrNzm6MzVy2hLo5oVeucsQJG5rFTvnyAGxpUfO9SSZ9XdtEJD0kud+xhFt
BthLk142uKObFnVcUeznyLsJmMvxyNY8xo79gUI6OSRhBhWMK7Fy80Ee8otOGJ2NtykaEQI1AwfN
fg7qfkKmh4Y7u4/RWJ1IgePs6XgthUbqX/HHV1elucwCYDVQeLpPfm08YIn9VeaQ1WS03T9FXVWs
wzGzoNcjS7FtkCxMO5B8Jo34MqqZlKK6QK1YwQq2BFpYhGkyOzRhktyaIh72bUDCyeKkqK2qeev4
dbByOe5+qsDzYOVpRGiSBiF44XYE10vRttEB5D6altFu4lk8icWMVJu9eHPDpf4oliaIdiGdxg19
G7Ofc9nctW2d37DsDgOwLYWPh9UyOcDXLrYJjc+vdgDtsZisC3enkpQ36JNkNuJlIBFtuLIpotcd
0sKNPcsIduNYXRW26V/LvK3Roo/yDqsGFGungvUZAJZmS463lifVR+7FZhsvY4kALbCp5XVOqObk
QJePF+Qolwid0KtgL/bosqiAOTD6VQHyzh5OeBiJjakmZ730iwUeLT/XsxjoL8v4NmqXcVW5WUU8
VlIsn75UNnKLmM/XwHvbAOh7p5eS7MySD9vCoWPHhDkq77Ipc3JggT0Ae9POG+n5H21aO9fhSFJD
M9WcofXihVsn4rnN8qZ6m3NnPtt1r1C02xZZKQ2KzqnKzjOa7x2IcYIxqhmPVA1LzMT+8GUW6RxB
PgxAIHYhyUDB4r52XjbuKjdFcJdxTFy1dtGeiyDqL+lz/m0ze/OeDcRdOf1QfpckCMerriy9DQke
6r0KrekBddT3OAB5Vk4LY5P0MqWrwwtIokzCXVbM9dYNMx+GsRecZduEmzmKhp1VlSNiRwuzwzSO
aMNEDFsw9+Dw0TOlD+ZKgkryOXtMB3o+dJ39vd2B2OzSCuVqXqIXrKWHNtsk9v3YEiFhuXb4kPaM
miMlUccGiALHJmB3jgZB+ZMo0JQVuyG2rQutKC53Uz1E4MnRy0c5YxyE593G5EG7czHyQNVpPHY+
18M0ICtHcT4d4g3d+Z6svW58djLF7pF4HvlAMONB8/ZpfE/wz7y1uhTepI4ubU7lRw57kmeF37XF
+nfp7dKboKEjj3bcC6jTMV3XGXYeGREQQjaD74A3nNi6aMOTYGHCKcMvpGjDhYTu7N2EYy0q6e6Y
5JCN55lMG7fss2WHHMB8laW81M9T73xYpkuf5KwEKlxvGZ9Tw3FWuDrcS/gYp8aBO2z7NSJd8RvY
ppE0f+LJx3tSljVpI838MYIdu+lH6k2XjFEi38IJtpxdYI5Zik9tdcN3YmQFbyNwviQZxAieGsJv
ZR0RrDVZyILnlhhnmfovieaknqfCu7WbYDhP+ZQcpcQHuOoFDWMHHjJKPmjleQ8HOzEI5OAfE4ep
g53g7uSc6k8rRpNIJmP3SynjDIHHxXWX2NWrGS5uMtPrddlMCF6b5VoJm/OJl0Glrr3vKs9x7HX2
Z5j111Zu6jVdo28hqr2MC47SNmidOzQeYpVLpyGsYVx2aY5xI6XvtqHr7F4pCcxGcj+uqAv6VT73
ch3zYWR9+CImFvSJzZWapb4n1+qqvpDd08K6d+uAflmLBgWGSjVPX5PEejfao3JaFv+9zJvvSUrE
y1yEDhVIjkNLuOXtTPjJahR84pQRF+CjR09i9rpHy0QxHnANeX2MlXseUezuLN1x5JXIiyFG1j+6
wilelzw7uD6LpoSAuEl7mjpDCWnW0lnGsb/yWgJUfOdjblguOJj7YC6Xx0nQj/Bki56yRtrcNdSB
trGt42TUfTbAylVzR5DYYF8ioqcXcIUdcm8pLw1zkkFaOh2ttWR37ZjW14nvx2cZenLbOOKBHvpz
kziQIS3rGRObfxOHzdkfa7C0dBQ3UTaFd1YenrS0pxvaNiF3GmfRqR/Oirixb51gQeyDetoGOR0F
P6k4BsV9dqwTTqTubNnEBYzDtpuK8iEkZv2L48DbHDFDQtPGRDupyXzxBpdQrNh1OWr7SXD0TPXo
qVaellmZo902405w2DvEi0asXs4ujpAxupOJU5xkAJzWSVVwW/kRmXP5YB5sv7cQE+Tjg4aWuBsX
whRSkXQvcQ4QjaNQ8TqqyyIr1EjKAQPk4+iXDibVLFEZymYe4sZ1zcGe8QFNdTzifTXzsuoTAkiy
VHwJHRqsevb5hR1KxsaprK+GlsC9DKx2M4Ll5NfQRtN2be4SYtT3Jpnzcxj741PikL3Q2568MTGu
ndDMuG6tpfltPU8PSRPld2NIBGnZwVzPOR4jQEv1vqZhd9V5QXboIjnCEfb9Y+nQDI61uh4l6qwp
pCMt9AL11S5xsBTjckWgMrxQ/qzPJQx+MLwhQKkghxGZHQkWoZMASLWs/GHS0IrGvJeE+YzxczmT
QKXyxnAN0qLDpNeOT4E7B81aWH6EfNZjTF4MPAkDdnRY/g7rcSz881D42BoMEA3E1Us+Yy1xsASa
QRIJkNcY1EI4ei7DmjNDMJouJarlQvlusq0zI9eJNu8BiRz3bCSwaqawkNhC22UryLK4soeJNrfp
gzsblZ1YyZCzHVaEfFNV9blqDb04u78RrnqMfR3f+SZ2QDzlgHgj3ZUHpXR2Q18Xl2zTZ09dPXe7
tggA6EorU+QDNcMWvyl+Bq/KnrKhe+zjorzVWdTd8IdQHxknptYu8J6oxKe7Wc4FnrF81vsh60mb
6gp9HuraPygXx0zCnOocDmV1F5GB8uGmFh1PWh7TQw44CxV3SIBBNQ4Hq4+Da6YuJRVgT5wEk/+v
1tx/VKpB5+N6aftCYypP1pEn09tOYrHyXTNc1TVb4SqqgbYrPVeIFAg/4NwUkc/hepvW9XH30vxd
FUiy79t40JcsSuTUYePe69oZvzVlNd7MQwT+uWjfIpfDyMr2YXUzW/q6pMF45Hg304ykSAqi4r6R
zH1rX59dn2p/UcFwx61eENTiLfO0dZd0HO8HfhHNG9IryURc8nGJNjQ0XKgCixfX9T1D5RLifEL9
jwvNe+JgL8V1VWqJtC6IEdc0hN/ptWHbdAhMm+AWuu7Sdd+A+dNRsdyRGUyIEvHiY486/61q+v/B
3XktOY5lWfZX2uZ5kAbcC/nYJEHldLogXb7AXERAa42vn4XMnOpwj6hwyzabh56qsKqMDAESuLji
nL3XzujJYjwot1GYFByw9EqrXaMNxZuWxg5N2kZ43bXeaewLA0/cVrotUPcgBvPXQ671xXowcODg
XzQanKA1IV9rkbQUk3ohb+umRIRRK01+l1es8FQqc0KbhjG7phOXrfPB9PcKbTB/F4JRbpbBUJvj
agwC+7nVFay99Nb5eQYRdsnaY27mB/3QNr5xSTCjvac61t4wZVJf0GxhLqBOoVBUy+SkjHXwZhkO
wtjJeh1pDrkiAK9UZfZ1xUBaaFloJ6uaXsdtmJqy5yXwxoOWTwW9cA0EryKA8ODpptlRJJXeHozE
y7/hEe9v1M7gre84sfU7xbOMmyr29ccw6KW6a6Miuok4wMYUffo8IUvDDmx3cvLuqPddQKYEBSbn
HOs2amoRMDe8SF2JScJovbp2dQfQIPFStBWYfzm+JkCk8zVUfCo7JjELxbEOGuhuZZS2J6ucDHMd
Wbra3RGjVoH+b3Q/eGsUveWQNjMpjDwdOaKgYRGdr0dbU+e+TlJ0Vx164A3WA4o3GsnUTyOL1xoS
a8QpujGSjZFniICyvg2xNYdhR+VU6c4hXuU1N0yAm1SrVRz01PzwLes9E/o8JRqV068595VbWymN
o8FRYTc0ffvKlpdEMsCkdJnhnOl9DGadtYFDN76cmu4eGIRexTOtT5d5GOnLSmBdUDs5fndYCE6o
vitBSmtj3tnk8d7EbKrfVHPSz1Pf2w9q6eUusSWWuehjOrlepgeHVpjpvqBf/ZYbRbMeowzMt9nK
fjOWtGppvUNQoMFWHkzVwaLpl1R+F1Bqi0ur6+U7IbvptitpTsV9/QCuhclUlnsjL9OAFl1dnpsB
KM+QFMN3qp7qqq7n7RVUnSeCKF78os4vQlPTviuR0cAhszHqewF1ntBnt8sMrRLLymZTRHP8T9Wb
e9Xr7E2Z8cqCLO7vUkYRdo8uvwF6IbYBjq7L0kcMD5Ri1FYotSGXacgWBDuDy5C3cpda2kMyBOK5
NIX2GpmMn1jJgzPqUPPoVLqzJY+pxhPkmatOH70tot34bMUdzpGiPbHtFuDYE6vfoEngEYeTfQmx
ky4WukP7QobS3jL6rRMiIxWjBC1JO2/NhzxDeLUIM5mvWqUgi8fv0DCEZW4vmaJUHLi2xKyVdw92
UcdnvwqGS1UM8CLnUrg05R0zkjg3ZRbsQQeHPiB6zqwixkI75jIDsBI5mPgEtr1gLk9PppHfxU67
V3vLOilJiz++m269Un0HVt77RA9QdIDlVu0zlbC3SMK+ir1Qc4189FYTJYol726GKoRCXEnXbaFq
OF0oi65i27K3tYrgPU4MlRO3LE1c5cOIojrN7+Pem9aNlROWJ5gymBzJD+hMcRs2Wk52D6Wa0ZLW
2h+6qZ23NvNLFyfHMkcMgNmv2Km+5PXyJZt9v5cm/ZcguKy0EuYGWuhK+ibb0CgHBG6jvfebjubu
qNPWSY16y+sltrSqjWU6b+ITBuJVKyb7drQBuAdFfePrpryJZdveB0kSEiE0aAS8ya56d7pBXDZF
mb8O5SRPPVPAQpGOdu4yEp/RKQzfSye3tqkC1p8W360u2xJ/iDccFMFr5vji1hca8uvWuAsdz2VV
UNn+yWQXe86rnwf+0hYlQUd8hpDQTMDjtKJAphjoT6SCc9TrJ3EbRWNFQvDwNsbBS2dJim6JcDJA
KvHZ1M183cm6vKZuSa5EUbG58Grt4NsTTV+9MDHODQOWgVLPiY2hCrtQLFqsIevnthKIeoNutjAW
A72AYegRPuiSHYjMg4vYjx7hRwbaEolIc0/2FZVnPTbODI2RdVtHp2mT+xX7zBhlV/KRusk6tOjH
KPoZYm1nANdRvzgunMEcvXwqiaMtndgnwatzLh3dkddlGpFyU1erURKUzahXVkSpkHaUd5jhHBQn
AYRdQJaEMRg52w+tbfSXgZ7B1pRkYdAA0ghBo2V+8pU4ONEq6s8GNfpdWGPGrrCCrkyU63MUUB71
CySI4iGnlbCNEudRrT0T67WjE3nXzVHBfvCN6gf12CBVYEuwCBF0Xua9EbznOknrOD3TKTvYnY4J
P54Z8ryzh4mbcTUo/lQfUOGYAFHykeCRsIvJ+ApJNaLPCrGmpV1VTxhIQzKimybH0hE0gbyqWrOh
nKcLGvfk0JqcfJJ260zC2mmlPy1iRTe3ionktJBRczDNsAWh34ykhk1zPptdGZu48Gu3JjvxUjZN
dUkgnUE4F+2WkewbNdP2sRUHeIOQ9fjlIor1zqPiRP9n1QlVGfZTiXJjTYck25qmNR0SEaFFJceq
6tbNZMrwKVKpZgfMWTjWN+SCaQ0hRq1JPLmGumnRj0kZ3ZidL5pLsy6Ns5WjysOfP7UaT4lDjXqv
97ZHOJY1+vKgmCyK24DmLv5UJ1XJ/6Rs5YzDPvcHQzn3MjTsyzZGdXShp9LrVlJJhO1WcZA2r80o
dOUKLVni39DK7Xu3KXW9eQN5C9YaCq+ipI+TUnqYcDWbVFREudTlVYIDyI+wghenULX4e6D0ikem
JK0Y3qdpa7CD3bdGOaVklFHW0Du4NqZST8dMkMOs2hFZTBSXT9Rjpg5qUZZeJBXhFSrv/Daw6yrY
jV5K/Hyjzd5+p/BdrUyttdca8aqDBLxqVd07NUJsM7OnpogOx9BIj6FV/p1aUkUOErllhmIkhBz6
wiTSIRqHb1QoxveJDJR9ozrmS6fJxsIUmRfJdT5y2FpnShfp+yEvGXNjbYj3IgwUcC54gCyUUbRs
vAYxpxcr6iY1+vG7GXBcGnTdY7oe0wrnp9c5GPloH+E6sg1t3diciVK/LbYGawmklLwyWApb2g23
jeqJ7/YAvKTSYo4/g4O0JwIr7VGiQIiZLyadMtuNgX65IexNWCZZ3ZZujFdGSHztqkmjSAgMq30o
HttSS6D3DFo8hMCJ4B7BoDCjqu3OSmzmyVXaaaqPKE6OVlteE1s4KhGMET1ByZXYJXl0TThYMR4s
J3bWPg4ftti23cDWEFj2yELE9pGMS3Qic6pG0Hqo4lwrCPPN6A/Jg1WJ2l41Bf7+lWV5/ZGSdk9w
l5URbXobyKoBgOs/00jonrJ8sqJVj0cZDIZDFQlkleXRaHbzkbC+BybHJH6oaw5fqqrXydYZxipd
NRwb823fOUQacqy3MA2pSe6zZipS+o3b2Tl096hPKtIn2lg20SIqvE65/l+zEvn/gRz7qviWnZrq
27fm8qX4HyDKFrMm+t+Lsk8vCJ4Vt62bl7fggzT7zz/4lzRbMcUfjm44dAwcYVlSlzgR/tJmoyv4
Q6U0q1k6B1BpaSr+ib/F2Zr1BworQzi2qaF4QdP9L3U2v4SSWkXoze9gM+Ro/0id/VGwbxgsqLrN
y2cajpy1pp9cRmmojHGU0WkpSs9ajhjfdbbPg99sM6ftljVu5XA/yip8SHpEa4linuBXrjghqKuI
KI5l2euPWm9Ha48Tn5/46aZK6mutx6vSosexrfwkPKluZNTf5GQ7Nuw//nL8/KMh+NvB9cEjcNV9
q5q2+vYfjML6P+C4vL80yPH/BwxIzUDY/+8H5O1/nvhOby/5R5sAf+b/2gTkH6YqkUKjaJG6ZTIW
/hqKmib/QOxvmbSv5sE2Gwj+HolC/CE0Ct6YB6Tm2FSQ/zUS+SVNpW6lalKaJjAa8U9G4q9p3Axs
LvCjn8bHwl1A+u8urA4EnnOMc3k3SKJskcn01x5UhN57AK6Dfy87IE3/AsIq57//Jx8P1+U7/3hd
NdDrRtR5d9GN8KT2iXZS+/yY+XdaYJM1LJZXBpGgXgLlbU7VtQYy1/cKVmz9tmy2Cb9hlvSY0zdV
pRMHXskZi2VuXvWUiCm/by0n39jxEyogStQX7azjG15/eL5/ey0+eCvsX5qa59ng44en3dalkR90
F3G4G9RvkfGahM+adJFdwz94MoZ1Wbxl2ndrOHZvqFhJQZ6gtEfE3ZEhMF73OPit5Kg8ha/8jCIq
e7ftJA6aOFw2yr5MT1bMEa/j3LgWcs/ervcRzPguu6nn8jsATuBJi2CXb+ttdpk9o0KjH7RWV+QR
bcat5xqrYlW7rYuRY4V67IAQbUHQkmuv6CMsI9I8sytl8WotYA25RKsFh+ggRqgbbu49GA6YcEFJ
6yz64xBso3LnaU9mcUySu2zYzystUWEluikV/tmDM+v8iV63M4I4DLy9y7q7IlPd9jnL0B7ZP+NR
zvfISI2QUNlFeatIeLtbfHYAlxoUcTXSSe/YjA5F4AWVipIz3HhFgC/gGsvcJtWZC3bZoqngnFP7
LTy0aHu9PPTpUW/uSzS541YaWw3uXrDV9O3QXZftle3vNfRx3U5272Y+rgQh1902pS7AD6IdDbYC
aK0crF/xArCW7havbIjvQAEb8S1GXuMSEQV9Nd1NgNjc1j1V50XhDsWyuVd0tsUdhcSVXtFIXvMD
jkmw0kpQGANpME89e2nBCeWFcs0bXhE0MRm9TdPGVhMpC81c8bcxYLTbwSKOGFAUyI633LuyX3Ws
xmSozso5c6cM2/4UPmJ5JG9Je+jnuqtPU2Az1uc6JQYLOVPck2muw5DjsSuX+Ke1/CKNveUYvpj0
gv0lkDBjxX0K3AFinkG3bIFYMUi20rrIspW8n/gfxxXROl2NmB/H+3YMFzI+mua+ce7rbl2usTS4
9Y4MjX1y52zF3lg7a6LzXE5kHkfJTfyahV/gLrSPC6TC5GfxX8f5ZG4cTC0lv9JpL5RTck0GwR6t
6pU8chzaZ8fhmO2zS+06vfj9C/1vaAyO88mvGA2V1FVKKhfZob0vjxzQT/lzcPI39PeP1TF9Gk+Z
W13ax/y/e8VPNkY6JMnUBzbElyt17+3N+2lXboKr+NI82FfGPjmqB3MrHuyjPH/xHdU/06B+mnK5
p59cgl3StwiajPZCXqGdbXi8jC/I8A/OMdwPO3OfnJECBN0ivR/32q7cmi5Hry2vwJ7+y55/t65W
clfvCXF8k+vuUF03V8U6vMiuUdgYyTqpt0S4Ns5i0BZKuAKnQ3Yep66e7vzSF64fL5VsGaq0IkkT
XJLIFwjYMjgFFuLSKRbtq5Yt+xs654lYOPiwRtKhlpGruSaN3mWnLg/HfH1j1ZuBAMBxZzRL47E4
iA2quRKSWnejohsu1wWRB+YW6CFIEoir9SEhAF4uEuKpv4/AYPna9/HIT9hAUaeimGB+BxmFeiTd
pDfqJcQag4Dbl/K2PDoX53ojIeBmC0Mjh3sZXzbbOl90tO4ekRmM1yNNxDUSxXA2Fez9HRe4IgkU
75EblUsbXOFGjyAUAW1dpBzvQWf6yGswru7b8hte0kVefHce4/otKZ4aeS+y7z65kRZW1e3wRqP4
QnniNMVWUNNXiMLMfeFvMSNX39TX6BK3Be06GBKr6s1/nZ7goXbRalAW6etwrd7cg5/0saLFz1AE
CPwlD0cxt/wDaK7KIxlrqwJCRMzduAyI+jvUy+ktPI5uuPW35b0sbxx9XkckuKiFs60vxgtQcP2D
eaveqjeELZ/lI3aERbgOeCWTy3zbLjEI3Der92opVqjYV/6Vc83d1wj6RcnRoFBYdowVsQJsR2+8
2VGzX8ebbEt/w8Xxs5zW4oZOUr/ECrYo3fhIXom6LA7delg7V+r34PrCX6FiXIYrHtSi5/LREtrm
I7mxV+09CtBZcr0Ckam7/SWL3s5yAZMu7D1fsdg5C7I+oW+EK1Zu9LsP45V29J9r8jqdm1nhON7j
cVn454z0lpwakWoux+xV/eZclLfFU/XEICj5Ebt6tKmmVVVviZzRXYan4Vbpwlj63+d0cze8o++s
KJjIdna2ac4GaGVSWYinzoFbocJc8ReAg237hXarjic7Wcsb9drGYpDdGvZa3pL2cUMu+tG4KR+1
m/HKPiguM7QrD8Itl/FyXOHtX02LM/3QbX6rPFpr4zDfTGUZLL39c7Nz+N3RGo/6KlsH6/gSIsni
SVua6/ZsrlEwu+O2XD8NyzdsKuvxABwYsNZT8xJeJ0fv1D52FYpMxGgL8xrPEywr/jZyxvfTnjVr
FSx7xCkvsdw04ByxRpUU5Jd172qvGirrlToHNOrmRYdVD9kVei5ez6WORpvSGNU8Um5Yg0M309nN
LaDbrLN1d8Hbpr9T6MkfVYcj+4UN8ZCdImjWaVnQW1rXp+KSUks3bmJe2ZWyyQ+8idMmPaSojlEv
xwfDVY7+Tajc589oiA5duBjaJY3W/ntfLgtnNzLwxaXSbWq5VikCSbSTa8pRRr2Mn1F6bvW9XHP4
WqISftAe5FZ3MZjAAt0k9U5bt8dpRwrq0dyn98rFdE0n801QZ6m2RDpWJWauBcmiASO5JHVlQaAq
6NIbmnU+FduchNsNsio/2WHmrHCpdzAX53hfeuF9u6qHG0NuK3rqzbWQizlNWWDkMxZWshLTtTce
UfqirtDcftgXD9kpviBw91Dj7CnuhUaY1asTP5vKg/VIl+KpVq1t2VDpJP4bx2F99kf6MosscqO7
5CYZmnOdJa9WlrtIQXPEZuo8U/bbCLHPgg1qsBhM26VETAOZIljwjgr5TDP3oUuKdJmX5XP+Jxd2
bRaEV9POngGSLgqK8lv6DeLKLZHa1+NVOsEIZb8HEvCtefGfmtvuxn8s++uEhBrV7FwxlPjWISmw
JxQu9o4tggIvfPZpymXaArIMhe8mWObhnV7N4TZIR0K2UNUt4t5lc7K/Ne+6uWDXTLBv3B3aY3Ol
P5knNjnt+Kgr5s5q6F4NYqfR5x6ZIwaENC9heNV1G7+DnLdN/LV+m79HHkzQrQlO5mTfq91rXL+P
2k55TO+bR/1GZcR1xkwKZfe2N+2l8yraFfUymJE9r3ieYoxYFt39RAwBTr8C+wf3kN1n4a3ARxwK
tsK+6V869bsk6ihe6QUQGzet6VTsgrsi6dwca0rzgE0Alc0K9BMp8HQ1WWHKcGM6t6m2zoDXNdcl
mhx51SobTkbVBbtnFAnmQd/GV9iE1vT0gntsPS2AN4in7ZL882JcdSnSKrZ67tgvUIwBj/V9V+8u
1HidpaR/u0N3N6WMMIqsT6xufDXvoK+cG+/NfyfF0iB0jOz66zF9MikqB+2aUpwy7jpQTCN7XNqj
bu9vSLnDgAtIVZeL9Btk2qDeGNrt5NwYzQXqduY5nmn0HcNxfC0Ozc3I2Cu2QfUiJZ7qQ6q/klvg
cQA0drVNSvyVVt0BIV0WAI8dguYbBKeLlNDZYenlK0NDwX0xJK9aAJRXsDyDXMrMZRDfpwM01+E9
9M4smxYbmGatXI33zI03QNGxbRrKhWyPRntEUO6Gt/GLcVU8yvw5eeyKRf4QnvIreecRjKU197Qo
QS+thlvt+Zo5yW2WxR3AqdItSk5aQUI/n9dsm9EKZ3XylyYRwTWOx63dN8scy3jWY6J6IGvxAkkV
TELaMLuRVW8zufF1hQxj3I70k27EiVZL2sXLgONJn53bEy0mE+7JA3nI5/JasJhNy2l0OXUMaPTA
ltz0bxjb0K0x6MrQxcU3kVC+bNcMyPgtd41D1C71B+tsr+vrxFhGGwwb+LNH0JWn5tn2QDiuFbFx
igtyjiuaWTop0wsrdVv8mNtom67KVx0U9B1sRvuiPWU3yTfC14ZLRjjWN1Ai/EP+Gn6PDsNTQLsE
6c1dcIgfvGOOm10uBmOp+VsHceN7+eCwJ6PdWcwbGyroQG5JAACfifK6WqvYq9E6Q31e/u9wtMuI
CPDuIvRo+ihMRmort6Yd3SiP5lK/C+wFK0D8zYxWSGE19RjVlwq0aW9fcVyq63uQBga7nHWvdPTI
MhcArKr2m6JSyBd70soX9OBujw800XFRoNPTHvuqcof8+5/b739ULPv/Dp9h/Rafcf+StS9N+6Es
Nv+Jv8tilvqHkBZ4DF3YcxWWX/m7LGaafxi6ZhGyauIIkBqlo7/LYgoVMxVQMaUXR6NQS2X3X3Ux
RMN/CEgXdBupjBm6/g8LY/NJ879OS7at2xpAcCw1FNts1TA/nUSjXlhYaezqhI7VfLA9fVyWCqdd
ZQygitkNGqFQkgBYx/Qoqza6qLJYvFipKchSy3NyJWu0kpE1Xfk6hF3py+lKNTRrU9s6EdTR1HxR
lvp4ZP7rA89FRNWW/MfUPxWn/EklFzKIAc+O6OOTYZrcLi8g0onaWWtJEK1+f6L8s0j9+Q453BrH
5K7zfzyLH0t5UW209oSa/9Sx8N/rpQM8nTVrwFLrtoP9ECd6vsfnEEFbpzQRt8jDM71L3KhB214o
iEQbv6b/Qz4ZHtP20PU0P6uGNQu3OGZeJ0JLTAbAJqLWv5OBGLe//wrz+f7jNxCMJEvHqC11Q2jU
+3/8BhNWZj1G/3OKDAQuTsqOfIx88FhEE7poQk5qVGHXq9vT76+rzVXOTxcWukEdV2N4W9rnDGkF
IAP956E55ZiG9qMiQqTiRXiRtk1LZDe0w95S2l3u0y4vRkXBvWkTRWBXzl9FfErvv+bE/OqTcH1h
zRQb7Gfap4eYaEIWXlK2JyNDaREluTzYwdQdwpZy62jo9XVrs9toarXaWUbUrPUaZ4meB+1Xn+QX
D4NWiEqmBH0ZYf/5SX8gPBX6EGtqVkyneGZIjx6bC6dv+7uSEbSxxmQ4VzODPxyw9mtjVhx5m6Ba
hwabBbySu1bt7Js+pjIpdLCDWES7e1tJKKn4jvwCcPWpPjW/bJLpiVEjTCabnx4ghDgtSZpYnOyy
Dy+tgLovAHd/aSA+uwwwIi5B65ub1huzE6rWam92GUNsnDJtrebxsMaiNa35ZSQjNIqulFBRv7ih
8+D9OMbgZfBeMiOqKm2HuQL/w/1UWpxEfhbJkx5S2YwKFs9JsKGMnFgsvhjPP8890uE9YkZmrtRV
/dOLlDgRIJVBF6euRNNHNEWIBxrtPyhV4DwkvEQ08mfJjaFSlVTVW0AHg7UO2zFKXKeo5mauFopZ
Eai1w9rC42heKKGjPXSylO+//7Q/z+zzJzRYXYRmGea8hvx4Y2qjMqYm0OQpSQGeVrD41oHeFbhW
RkjEHQz3MpnGXTgHCKW691WsnfXTQHe4PBZ1un9wnlhePl6/1RPy4HXLOUnUHU/JiMFl36V+LWD9
6+qp8fxRggsZOEqx7LC5LxPpcCaIktlPrxLWQSwn9aym0ByiWgoSMwZl8O6knlhvjgpmyRpq/I+p
xm7bjEcq6wHV52xpEwbxFlamjkYr8G3frVF+XHJ5sBqj00f1rvLNmTPcljknQaI6OfgPXT+tGuRW
KFrzLE2XwiM5pXNKgzKfb3DCrJI2fsfL6Lxbwq8pLo0pFT/bjuuzZQS8Co6jTd9iac7Vld4U5arQ
R5vGhN7EIAlR/6LqKTj+UCUqHOE2fVpwMLM1uBjdVGQIpdI0XE6JtAZX65IJfkZZEdA8Ikmp11As
MIZZPXQI1askwFhV0+JL4i1itsAE/MWrELkPZfC6OEdmFZKC0/qcvrRKauuxEsLbdE0VDTPSNVJ2
hdFHu15tqnxdijS4KurMRrAqekOlF9Mn2ur3w1H72E1iLnE0Ws5MenMzmEnlU0vMxxLeRxEKQzMd
HFeZqGqmYBTXnVLoz7kh0msVB/5iyg3jJJB6vw9Bon8xWfz0AjuaVC1Nl4awdSa3T++ElgMXCADI
npS0jDcC5hAgAap3nZ/lBFCJ/osv/dPkxPXY9MELph4NB+3T5ETGxzQ2IrBPCn4CYpqSmIwC31rb
Dqet39/fX3w13bAlE7VlCdMyPl2KOTZSDBTmpyoPyN0JDB+BKElQQy38NSrbZP376/3iq7GMsXFk
X8S2Uc6f54d5NyuG1vcG2zmB4sRjW1KbiNT4W6Ym4p8/NHa7EkOnxqTLmvnxSqUeaMSGqt6pL7R8
p/aOv/ILxdt2LAirvvKGr7oWvxipGMosTahs+Ez26B8vmBaxahFUpZz0ROTbuK6k24VJfIJ5ni0z
kxUtbFrAJEM2uSWu2S30yeKLkTNv/z+ua2z90ViysDk6LXLr0z6XsJSurnLFOI0h8qoFamVVQjQu
0WcnISm9K2NIgSxUBBPCucLQThwNg5BeWEY7cWoQLi2sIiG25PfP/eetlKPZKmuuMe8lDfFny/uH
By8lhLIIvNjJCFGpDo63KzyIBlppaif0vNZF3pFZ5MwaOJVsDXbnY3/szMD8YgD+vDFnP+eY3B7D
5jBkfWaaMvuVZh7a8TlpUuXN8+vw0cgd/Wr2fr233AykTiNUk0UZJcOLyJnmlmobkiaNIAFEmFM7
8X3QJBSZpeHfR0pI7Xq0FKzWcV2od1LwBVdhYEEl4ajmWdCdUm5zkejSX4ZFQWP79/f253eYMQ7P
EN6JzqHxcwurrQqE53XrnZRAzugN6intZGpruEzk18nqq3f4V9fjvjHOVdOxNflpP9NKwhjSySSk
RlTbJK+9VRjH0LLSq6qxvyS5yp9GtJSOYDZk3JjIwj+NaKH1tQhqqAqZrSenXDbhlfB8iuwe7tgZ
70IYGCo2W8WOElQkyEBX6beyFW81M/Ol31A4CUc84Ykw0KlF1EcWGCTwrnm+gTh1rGmFVPUE66yc
LkaTyCEJr+aL8f+re8ZwY9zr+qxo+Tw5sHVQWyX02eb5kANJmu+i6b3uxCtELff34+HnOZY7BtsS
HQynNkOd7+gPr1okofb3taGcZO83yyyVz0FPrcsyvtKp/OKl5koovhgKKLWgD368Uo8QLR0Nxz/n
QQmFZMynF4JEUdvnOBcVAOFGBHMn8mpqgaLrZqxzYz73ZKnAR9SUpviqM/7zHMwHYpMwbxQEt/rT
pK9njRamReafE5NeoaXk/XUzYsLvKyuCUFzT0CvV5NDqxFXYjmdfcSwp/lFcwLxjQVKHh50tP3sX
TmufbkoQRTYi4uAMRb/HMWT1rhES8fH7h6z//FrALnU4VFAhMoEVfLxKVle1GcO+O09xE6wCNmCr
ECrbPx+22GcMDnKc5Jg0Pw2ltMotRwhCeBo03YtMqU/GKHcNClw06uO3338l8fPT4+zJEkrVS3Ms
MQNofxy4Y2YKnPRFdGbFXmVYof0D9m+agWY4W6+roDGOetIJa6ZupNHNJAQS2arQEA+VcyQF4I7x
LhGFc93ZSv4qskLfIcMorZJutVlLNsuzStporGr7+88+v78fzpOsJ9pcjhMIJfAAf9qmmlqnOBMu
wXOt1vvIxKhdWvVdnugXaHLfBMaTLyb9n1/y+YJoQHRHN9l1fBrpRhTEU4Da+9zjqmdTofhrL2lh
jKJw/mIQ/OpS1BzlfHoV87H+42NJyEZKZavF576AvRAAjFr1WkUun5YUX4zqX13K1EyHIYB8j5nl
46UqEZmGUbM4s/+lh1vm/sasYmUXCK374gZaP5WZeGRcg4qgxnwsnU/XAskaxVJvcgx4ZXtjm5Wg
M2hbr2amak+tNsp32bXKZZQFOG8IEbQegQ/qiKLiWAsXWCOVuy7ntsdRZYHCrfz8LY4nHVEHlFoi
MqyoEqt2NEr2gVPfHLwiprvNkJST29dhfZ3FRq7zHuHsXUCmqp4A+ZmvVeUhAuvl0GWE7jSTv4/g
LJBlpWr9ldKU1i4KxjQ5+CZdM7X2IfJMPkS8GU9gyhUSGukvsESREzVNwlyGziDGC9W3bWvJ4mnf
VP1AflknvAz7bqRGqAugHD8pqV5ASfGC4FktBjpUSZRXiVtaghZeM5ACo/W+ZNkq23WkUDHF74D1
AhpvQb+CHOb8WCmYuVaaWTls7f2uI+fNjOdUOSLYDrIkbWKGng/HWCvvMC56pEta43iRNIX6/PvX
Uc4T06f30WLMUnu1ESVj2Ps4kHAg6WWsVcU59cEELDTGar/MI6BEdFsMy1uBHI6g5o+2iaAQ8/er
Z1aAnQC5VTd5V/XMGLK0Hib27M1qdrfRCC9RRnTeUO9sdkW7DJjffeJjvFJ1NF5xFeTwOFpJpFfZ
t4nb2LK7Cc3Ieav7gVIu/CkCpEjEiL+VhhqGZIfg9SAtsNFAAPRN9BgOjfLVMejPoMJPd4LjJPcC
SwslTHV+5X7cDThO1Ogyq856LJw3A2MXZrJ69gFrWK0J+UxDelJT0PooFdWiUDegP5pmgTiaTENd
QxoIXRiJSuKkEDHVIffeFMA/9iqvSpr3oVSBjSWSNFvwmZd8JYIz9II9POzBEJEEfFFq2E3ia2hP
UiODSYzQg5Rx09z9/qn/PAkbGo8bGbEwkQV/PlwWYPYsaG3FWaWxvNaczNsHgDEaRRZuAD/1woqB
iv3+mj/PWJTG5Vyxsil10hD5eHuF4VSN09X5mVgJGoEFyVci1S1Xrfrx9PtLzfPsxyfJqW6uIkpT
hTT0p4TthydJWoIqcy0qoSDQTDa1unUxvk1fTMHzwvHTVeZypTbfRK7z8QtRQDYaIyjL8wA4d1Wr
9lXQKqXre120DJrxNis5ZBhdPLi//3a/OLrSl8JzwIOb69yf5+NR04swtaxZv1nloNcm9dLK1eBy
tCCR5JOiXZPakbgmkx8pb7F9pFbqIFYKrG1Ypd4XC/ovPw6vjOS8+uc9/3Qfmg44Sp/8H+bOI8ly
JGuvK0IblENMnxahRUZGTmAZKSAdgAMOh9gR18GN8aD6N7Iqq1lp/4Bm7Fl3WXVEvAe4uPd+5xBa
m1pnOvq5fHFJ5G8SMYwfyNZ4xsGFkXZ16kMnQu84LbN5lElpX1xIR7852P6Hr17QSHJp6sHBd/1f
TnuEwLvan+z+ZVSoiaQas51dm/g3z/J/WCsACAbYEHmQScn/etdSAHkGTNnjS54X9NNTVFC6bDg0
x5Wv90UTrMBiK1V7u/H7i+R3Ba7lxXBYlD0M2aayKzaiwC4b6qnW0EVn8MmaOcEkX74NVd8PO0H6
D2BgqrKAGQ63v062BUobhPHs7tzMtOWJ3Kb4hhKeyUJN9J9uPuHX35xpfplqpWvgCh41PkzPp18R
BesG8qeXaXCIN6booV9iOmxH1/TsmmXvKWDwpHmp4xwBYPc3fCOvS22KV1m7hNJdW2wyumIHmRb4
dYxqLpA1zAGKs3MhLrW68uzfSYL+aDP9+ZVcf1cKWQ7lMkLHbvDLASwGSpjrVkwvqR3OnyoFP2Ou
6M3D3qwwEDI4TUbZPi1FVW4dnpUnoGsW4yFtc1FhGt+7WazfCzHowz+/sr+ufevvtb4bvLKuF0T2
L2fQ1gxZL4J6fiGmDX9Q5eY6uMyARgOGvP/+j+J5JFoU/HEO/eXrSi1y0TUQhJchV/G2hbGxHb1E
HgfgHr9ZAH/dRda/ir6HR1yPJZBn+K9Phq1tpAgymF/WnZE8X9a/zCPi0bRQ5rauyujWAQv9m+dx
fYF//Yojj0ajTcuD2MovPxS2+JAHoeGHwq8FNj8Rj/cna29S6lE2/JDf/Ly/LW/8lTz1Ibd2lzav
9+st1XfcCgWdtl9kH8+HFY45bUWaZzet6Rg8wbp3tNdmwjIJ6iHGeTVdM4A1lPEtsMnuN3fm//CZ
89VS4aesxMe+TkL85W1sY3wclHFfKFeWW2Aw01NDzWEzjkx1qc6d9mKC//HPz9R/WgOYsOCrZiCA
//z6XkWd75UuaP0XAbv5usTMNyMwA0xP1uzYA1vde53VvJA4B/QK7f2lp/W2o5bUXqGu3gLHdq6i
8+3HobX02bIxJnPSb/B3Eyb459/1P7xqNMboQjBvgfj31/PsUtIHKcNmeelgQn7CH+2up6v40Jm+
/c2rtj5qvzyKnDI4O3s8GpST3b9+F40zsQD7lfPih8PCAKA3n6sZkKWoCNCms7G5YzTTfkpK/Zvz
2/ot//Un87q5pAht2tz23w7tjJLY1J7j5SUws33RnTs/QJz8+s+f5N//vMALWLcizjg0lP5oOP1p
4YcXJ7niVvZL3ZZyZ/ivb7XN+FbsN+XB69vp0oF6v5OpNr854Xi/9la5iPxxV19Pi56Aw/nXT3Y2
qUpk7rkv7UJYSUeW/yRFwixcFg9uS6QmL7vdsiz2V2JNnJw1VNZxp+PQgWRoy3BPD9Nm6DsCl8qL
mbWvbp+J00Trv9s26cL/kw8e3QubzkYhPS8/J1fA0kXQsjxHJOqfx8Z6F2KpHoDFRerAY5Aygh+F
3k9/EbgcmCVZGAgP0+mQwA/4MqRWfu5yZhsYUK68T3oWTBLnXBDvqzhsGINkZEX95ln/o1jyl+cA
jTCxYU6ftk+byP/l6BVVZu3EBeVr0duK0XrXHnaFaKabcM6rdJ/FJN3usdinzDKGvnyUYV3gC0xk
5Wy9HDfwdkV4Mv+vvJQcgrZqvTW++gqAGVS1nNxos+DHsZCvE/OBAzMhZoDl21wtrRmbmKcU3oWU
yjzBRwrTQ+xqgT0nSfXGERaKOOo9/YlOSgTKp1bF+z8/on+s9n/9AGiPeVSKvZDyWyzW3eJPz2iD
jqcZPa1eQy/Lrm0rh5ODugdgJGjrlBWoafKNzAZ1x7WmOKVjBQdFDeS5tr6yVrya4zvMXM8ZhA1v
qcwpncp4XxlA0SjieOmZvYzn20hFtJrDuGzaXYRt5cOnL6X3EQKSgwGpgk6hDrv7cnSoMUrwOvrg
2I7/m8v6314LXkXMTussBhsf7/9f/1r6F60p06h5NUZBS2R3IeHgpTjR8xinuRs1eykiiHJp5uvN
Ikv1m3Xnb3VswtAx02X84cSOoz8C0X/+vP0BTcsAseI1FkiKy0aqfRPq8qRtLXZLKoazNZb9sYlc
NuPKg8bdBMVjFsr5+M/f/C+JU9b2OOT8vTaoGMFYx6/++lkYe8q9um6m11mO+j0kxczEnM4Eic0y
KmBJt4L+0eS27ufFXrgYpWGZ3teh6xoGjiuNPciEWxvG5r+/pP8HM5r/GHtef97/dqP9/yE6c3ke
/+8J5k3+P/9HBZOs7//qOlv/rX8Pa3ruvyg4rHVE9kLaDxHb2r+HNV3vXw63dXqNpJhDzhnsRf81
rCkC/hF9irV6v37n6yv+X64z4fyLKitt/7WMTEuP4cr/juss+mMY8/+sJtBs1l2On+LaHGbpwP5y
tjSTB8IwcbGtJ27JKHdXMfI4QVKqhiU8pSuNeQnCo4gGZ9ehUziLKr03aMs9Lm4LeFWMKkfsV1+U
vQQbJ15wYjTEzIrZOsfLVG15Grsdl9Z4M/T2Y50O80lGTfUcWpDCq9EHn2+6i1pp+FFhDZve7kLI
iaRqmEOzdmJO+0sE45gJyek1iciGZIu9QbTARLlVBEy65VgbEkba46qADgvLiWStbmkisTVCYxTy
cYKufTKyfW99iEcJJkMzUIykv3tfV8sn3mt/1yWZTZx4UTsFYmBjQ4rc2zjMI9W2sLzazNvMY39F
9LLGYeL00PANwQFLx6vM5+9jBsMTC8NLWk3wdqvx1rXr/qEwljr6KfMZtdM18CJrj3HMwTvUTNec
gphthWckhSuKaEkq0PQlDbGTix5oW9vZQA6NluqmDLPsAJFxODZj4jLs7S3WNs6o4JpOFZ+cKFEb
exmXl0o1wTW3CIqVGfoVpmems/EAVzIPdOPTXv+phwjOZb481am5+IFW2wzY5aaLHLy9dMOmxr3x
YHpcCuoV+FY7le3TMYTPUaIzb5Hgsa+ifxmadtrEWT29qtL/Hpd5d9Vh3xDr7YLL0iYtVNEYjsty
z3nFbD0qjAdTM2pkLfh2spqOjDUJGL5MmCDPbby9doiReqa8pTz4xbfj0+RP+LgqBhHOs2qwMwBU
2U5JGJ/yZTh7wNU3iYX1wTT5uGvLUmywErZbTOjwnZwvcaasfUuskoYjEJwFJtiMdXlBIvEyp4V+
KKK4++Jwk9nmqapO2aiSK4d4PDOroG4zR4bJtuBrwbA9imxaGtZNyhAT+yAyqYZCOt8jhPKbkZiB
coKbrBGXtJZvkOBJWbzzXcB88pdT0TmvUw8txRdEtWVmrVNYiIb8k2EY+17W+bx1Omc5JR6bCz2h
+r6ecgLQ0JIFr0UcQH1K/P4TpVRscpytbOREo7rmk9W9moHy6wLHjlfrWGofj12bXLsOsG24ULRe
MOoUg3ukbs0n2DprKRZkGWDDe+oa3rfCAjpveW6x7dOBOUIbdTL+0wJamZoJYLiWvnHsybv0QmHX
ijsV7hsnTPfSnlCCjAwygFZCnF04F7/nneg9k98WiRc8coscIXdmwXfogXex1PuhYKfMIb/VlQXD
I3KZ6BCFvXOTKthXwSJf/caB/dmk3WfdpsWDbFu1iVwxX8ayzbeJ4Uo/esN0LJchJOA0GPwPQk8P
PNw3Ye8Oz0uakpVrrAbdW198dsElbvtC43wAmsDYB0nvOTlyFCIrryIqEmhXxGUA/L4tl3HjVeN4
zNJpLVjRIc9MoS9e+DUMVHjlDGKfwhwNhzt3023XDZpnitGPQ+i3q5G9gz0XLNYjA5nDRpuClShz
SfmNE/izPHjFT/O+9MRmGUk6xqVMzqkJ92UdDRtu/k9B4xjcJ6G1ldw3d5MAnLTqzY41EOmbHLXU
Hp9XfFFJ0mKcTh1x1+DWenIzlousEMlD02aIjVgc0OluIyCMd8yX/mxJDMmW8WyTl18EnaDbxeBS
Y/1AWjeKUx9SsiwSI26sKFmTU5COKOZjeoNkONwb8OE3Bd0BaFU5jScl7woNpyyO+/WQKapXJ8RD
gPGjxDWPS32y2vHSxWG7V4gCaJZAZFuorIAWmDxUVKVf7g28UWwaqCLxp/gkQz3aCGbG7wYOu9Eb
v1szr0n/tZcSKoDcl5lzL2OS5fNwzpblpWSfSLvwMrX2viC25MRm7w8hW9jMpO5KaZ63csoikKDo
KwOY4SF+s5VXG+c3CbTYwXfvKjjMaZxfBJhXBdmJJ++RayX4KjRi5JeLdNc66QgGQWw8PbzDn7nX
5m30s2dRxduqmB/9odPfmpn8VBVxtU/4A6e4ekjpcTjUTXwC3COLE/Bz/7tdtOfC+YB3eDsDXSX9
pAn5ZSrPHsPMs+/jhinydqkwmVTN3Gw9lwbTPCEniaemOsNNjF/aNPreyAmgki1eE+ihR6Fi2mli
lKgGRnc60laEEuKYdFMQDNhrO/vJExadMHyW7k6oNr+zLFuSHyROlmh/nja8QdYbvcZkx+xnco/1
ZJX38pv3E0o0TznXuda3bpYAG3b6MSVpWOa3roL0tOH4Lo/ZTNk5HFX01DZR+hW4mfMpiHL2KlWE
+uh3kqkppPP57eSBmaf9om4XYEOfdeGdJj17HxlUtG3aF3Q5MfVt+iHjyYlHzgzeZCEV0a6AAQdS
HvvUGJ8JIpHErSv1MtZ1fDeHdnvf9wWrRcYZndcwqGHCyRVnsf5vgcvYf4cSIY+DczfE9Ho0FssH
cNWfXaufzzIQBDAjc8kCAZRz6P0dHLb8BGaWl7PqhkeMDsu+t8lQ06z8tmCPpJrpdhKB5yBvMqfP
v4ws/YfGi9Z0AnniSH8kNffCpSYEKCsS9K5ZnHMKQOYQNnG3t4JAfhiTxbc8WEys2glkOhc+HdAb
+6xykIybToD8lxC+Kmrz5LCX4GTsHKB49i4TV5+ndnmvhTyRS+14Idacezcz1TJTkxqLyT7rMl4D
nXV9qMXUvMGwhIvE5syXnikKVQaqQZUvyXkZxuhmymxGaVu2tDbsrEM+j3rDEwREutbLTdrI7jgu
ZPuHoL0vYnQVukztLcvESHAZNdO2wIRQiLY7adlUb0EsVjsAzxDQ1JDwqEma9zrOu4PfRtMl0QG+
MVDd5bbPmMIsvJ6ofiyqPUNFj6UOs0PXy3K1tBJUjuPl7FZ1fgSpKz9JxzWMa7B7mVECEDV40HrV
ymPcVbvcvnDE6277lBuv4mC5G2FoWxorPSPsr5QSdwyZIK6WX1RmnqvSpnJB8Fmbh2rFxmRB8pBi
bjvzJYqN46MwcBxALpk9vyxLKd4GgnlyzudVoVR8ixTMHSmGGn9vZh6aHu/vTAmkKEXENFmuP4pl
par1jjVuR9up9qKNmM/O0gfdmfIttHzx6snGuQ9akG60kCdOzpiz0U03DCzF4gaept7lwuYCb8Jy
Nxg6HyyMgCIEsonayaydpgH9vUwi+6oi64B2h2RwVo0bXHHfUlQR2mWiXcTtISzHuy52dzECsYCw
uJsHpwbc7jpN/hROC17M+XOTIi6ghs5pwN/3xHbz2r+4BYLwaXobRXvshH03hoLD3UR4NTAeb2ZN
DQEPxyYd4uOcNdBjkuwTgxv7eSEMbximGAcIEonsLyKPL85s094Zk91ocnNcluEpaoN9CRqjH629
qr/ZQ4gMy6bQMxNQpaD/RVpgn5vknFWIJ4DGvZpI/oxg1ycF+cWat7UeoYBAqd8uoF0o4By9SF+4
We+zJt0vdfPMXCbbhQMXZ3E2DcBqILDyh6GjR3k3nC5qGAShYyZmliworr2VNXf9OLes8AAlcgb9
TYG80UpDDkn0AG6tNIAuZAf3YWq/Q0sE5SddF36Fy7fFWsevlFenJvXfapyloM5ZxZZ4Zi9FoFA6
zVEuCqm8mB+qlYQzVeewJeRv13Bos34Fxs/VbcjQwMm0Ob1OjKinOmzLh2nJDkM63lmjuPHS2Hl3
RtN80cK/SydGf4pxchEC0cPv8no8Vo6XPkk52l/HmclP6JcQN+zhh5fRxK2nMNn0WQoKpxtcNoZw
vJ/LeN7H2Fi28SK8eyn9Oy8aHifGY2FwFM7XECD4YfXW/ShyRnRZboqPeunvptqwfoW8Osa82XVR
v8YOWVKwHgFRfqfOthUZXTaFdCNKB+xq2U53ePy+B6u/0IM3eFcjqdh4dr4iRI3cg178kTkN5y1G
S7Z2Kw6j8sLbuakitJEt2ioBt+2CvP5HMvTgLOcZRIqXvvYuuNfEx8E69B/A3PRFDpWHOmnujmiF
bl1dpF9jhLR47EYUzdvG75JtQjVoT8JEfmWgur8K0xEriAgco5PZc/R0t6assvupDw8j0UWi6k0k
T0DSTz0EdwCi4/M8d49BBH8hrNVjIzLSyNnnsIIO2ukJtn7+QeiQYHua70crPllFc2F7yxjmGfJL
xw4M357zAstRfs08JkOjXgc7W8IfmYrqJuk5ucWqXo6A11n+0Hm9Jd1kk7xpgq904vV75zs7T5e7
xbN2hYlDbvCapPy8zVrxSUJtp2+lT/7onSpC7/XQxaeO/QfyES/1GFNBGiJsR2P6apSyLhM9bbfK
PwJENnubme1jYNqvpkFHOIgfkSi/6nHstwwIhS956doHIThG9y1LURIz3zGQjWEEk8mkAMqFKqsH
i3UySWxGi7R3cqyvBiqMtMxBjABfc7e9EIl8QI9UfdWTAbviFtU5WqH50uL9I0SDcXAx5Skfhfci
AFdSgu2iQ+Dpa9drHq5QQc1pV0+C534b8u7shUpeaXoVd9Ssp30clvD16wGrqNs9xyXXGpH0VHzD
9ks0JmTQTQThN64rrjqIuFThsLbGy4NnyVfh1OHe+O1tjpOGDEx18XL1afCpxXaWYfx5pG0AKUOq
K1NYXK0449c7s/joo3k9GWjviojhZMlhWfrAyh1i4r3Tc/xyrbPuq/6Non59Y4VCAU0x4UaHUj9q
BCftzl+WBAZBBls2r7ihVg4kjlq62UPewsxQTt7sxowjhxa1uWnY5n/EWDdOs7ZJ+9v5fAOo9xV3
UHvy3Ep+JI3TvZTwIfdqyesfnfSCi/ERpoTMeuxmN5E4ZmSGhXuQO8/1EtYcr0TSWJefVVXE77T/
hq80hKFJ5OJH4Q72uYwAUiwNPnWrINtPBzc9ZDKyQJYR+O99iUJpYtdpMKhcmJhoGFP0yv3CcNoH
uHPrqKyAzuPcAh1LKqt94qsxu76KW0Cu9F9tEmBmOwxwBJh4CJ/9oQDtG/jZ41g03pPG6dHtOmuS
J20IzSHTrflm5m4rfDE8eEa1D9zGo5umtseNHevwOlkZkNS5RGAcDWQpi8lhfhLSzYA1dWdl4Gzr
pQO3Hwb5OSJ6+ELaKr9NKjfZSSafbgs3381yDWBBRL0USRpRarek+awMX4Oe4vns2w38Als858hI
84GnJTXaQH9jZp3jPEsrCq3xCuP83l2nBwV2KGAqYVHwEc56RV8u44cfqhYTHG3J2rGzU9g5xdOQ
LZ89W96mI9V/u2rBATUoglUaTsex0c53lXRQvJltHO8C4SO0KGsm/bbN1FfPILY/2tIidCZV+lz1
qGHTOYydXZwm747lIlCyEmoILnfr9U6vji3S7j22OTAUS08Jhtn68A61o0eLOH138yjhuB0aiFUq
v40hvm5SYXlMiTSF+54w8nFKA6xnnm753Pz83ZctvrXE/kjE3GxcPp4r502yn/6Sf9Vt9Ywo8N0a
u5s4ScCbiHWmygB6SYP5YtXesrP70OMoahx06nCjL7OMwpMJC/stKi3aYj5wcyhOlj+dcXun8WaM
xghxHUYep3fS3TRTudDGjk5BM1RvzLVmpzqXDp+Ys1w7Hu5rorP8Ho/D9JQXmfcWVfZ9p1ofZEKb
sDCrZVrXaZuSZFrne0u0SQ/FxL3BNm94Cpf5ToQlfeKpznAiQrSy8XZsEEN5hyx22RMFfTZeCP2D
Kg3seWdaLr6VuQjpEeAU1ngNMIgd4T0697MM70AUb1UN+sgj7thMU/LS1s3PhmPaLhk4J2AJRQrf
xZmAvATBhEwErS0S5ZzVegt4MRffP6rTG0ag1da10no79Um7n2OHi+QEpHds8D/UAs11rqPxhjzr
IemYnKYyiJqEvxnVMykPknUqhhElrXZ6rpwkxUKduCh4k/S8uBVwdu4h76sztkIyeurqrLvKkYYF
R98HZlvuyiysXlrRc19CfAhxZYzOgag4eE6hd5sEyru6fsL2OfU0gPWMxqDK53vA2jnycfhgbqvl
rnBTip9+dxqsRTMri1VLJCFfsDRfbTf8js/6vcpyTrg1aUFbvTuVZ2E6CHibJrniOBzqEn3SB8fC
DGpblXhyPD/7QruUBOeL5WBzXi4prXwjHL9nL16cR39qzhPGuAMJ5WhTqzg+ek4EO8hRj3GOUELr
exXUt/bS3o8xJ+HZhiCjNEciSi2xsmjZB+2wD+TwiUeau2MmHqWxoBDF9mcuZpcYzEwfih3LDWLL
KG9+UsPY9THZF4n8vZlU+j0J+CLw+hzqzKcJvKDMHFnC38gTXrTxn9CgeYAEwH5nnPyoudefZMZg
r2+D3Q8WxqiVN4GUQ36K7+OpTlKz76oEeFnnlnfaJR4BdIAoOaFbbBLZe0s5ZWyZKUKJ4clLY5En
tfgg4yr+qdzmQG0EDM8CenSAqshM+pXpmo5rfWvuAg3QkW6/vHhYXpdIEJ/vGuCSg7VVw/w8L47e
zykgok5kO24WP52uPzSVnRxzTGM31YwQ1Bqj40g5Gsd5ra5TWzMV02aXOZyH27mXa9YnY00ZUnTb
cfgeBmPy3aXKiZbh1aG2/ZIGVb7uoJ5zHWX/wdXcYbiZOgETFewlc86ICYyehvNvvfVN7j90Scw/
7vI8g01hiXq+6Qe77CjeFu03rsHQqryQIJKdYzLbMDfs9bd6tjHcmG4eNlVYhhTiysFR+7k1mfwI
orrsgSAVGN8Q5HnudvZSxMsFStu1IG1ScFsmX46JJyxuBaj0EtKRVfs90LF/1xRw/y9JRBB2n0R5
9O4YJhU2LJHNtynuYjS8bpd/6AISqdun49agxiXEOaxiqLLWn2YxSzr40xeNam/Ds/Jmh82A34YV
7hJZ3pNolg3nJKg0dk+tzfb9G5uryXMdqnTrT559ZIzX5l3V8V2a9vJ5rMvsukjcThsrFtneyhKM
fwlAPc/y6d7UZQERrJnDh9jhmhfRvL3arS6ObYAwkKjUTmRFBPgr9x+RUF7pg39pM1FRUVkuC8HY
Tevh+gi/a59XaSIQou35x5AX8m2gpHwf9n6ysSwO4x669UOrQd4Hc62O8ezS9sG+u1061rM4a3GO
tGl2tPvxyxiLR+0YnLitbPYpUaWnGICEoMO1ERbLkIUh75XJdA4jrQZpT5fM5QTG6joWx0X0+zKs
L13pVxdTctNzUjTEqjA7RrAZhUyAMUwufY5KUuEudBLtRKGeCDlSc8sencmOvxnTT1972O53OcSB
ijEeYUAfFM0+qHnl3FEv0cbUyfAoh/lBCiYRCnQh9H+Du1l3495vRt5ihEIjZzn36OVLdu7T4pX7
zSsPqbvtnApHif2eIQsNo/QFEMm5q+PHGi3RT4pepNIt8BuMlfEGZTW20sGSPBaJ6F6iecIhZ9vf
0xHUaWUYBdiMXnFq/Jy/KrExoYftXTGJH0j8FvpoA2oHWjzoPQJqoDYF6GSxORSAnN8OkVi+UHWv
985Uzzzb5YD6Oqk3vWuhqhkyWjalI05D1+yaoJ+2mb8EWyRDTx3zVEmf0CuKuTSz3Hvw4KTZt1Pm
7yVs+qM1EjiENxYFD1qOYOwSiX3IpOk7VXAC9lNXHvwpDD4zWRawxtjJz6GsLDZxaX22Yfizn7Cd
zxsnzOunUg3VZ9pu9W7hQMsVub7tp/zn0nYkAqxvTtuIvRfV+btdFV8ozQ/Htqm/M1KOmsnauJBr
FxWcKzene1LWDbq9hnu0XlR85Or/wtzBQLWbow/J0+9sf4gW2wR7HqnDKKlvSZLOV6rv076z++7Z
D1Ahrt+gDgk6is6De6aqJ5DLOU/bggPQoiw5VomLvRGDmgVLHBrCci8LvMJt3wP4NwHuMABufQAU
uZHlN+OHr8FUX8Zs2VRWeUo98sFVVlLdq4AsKtl9iugO7Us+bI7MhTp4MXHhWVkPod9I3KCtL+9d
3AlctfOTkLD8Uh+y1tJF45d+tMNnhA32J9L6EP3IqewQlAxPNfYwDiMYoSmdF3sfteoNrcbsSc1F
B72QQAqDfsNNrxtU4SY+qaaBeDgxl1TlNtnNemmrl56D4k4SH95NMrbOkY6LZx0V/YHnblizCvOE
aAbPuwxhn7HueTt7DEAABkrvONh+Y7cELlqM7O8dzcxN1FL+iBsEJyp/9iIruHpSHCzCRjfMdsN3
aDPOs1X/KV3W6psLQjhQP1xHn51qYa+XefvaZdEtgm9vF6E1mgQKq9aCztxtmF76OpCo2xMs2cHE
du7c1G6+1WLAlxp6THEwvLuroaS8En1psGnE9R3zWeKazGz4rd0RlEifEn7xS9rH2xlXFA9lDx7U
pnfM9bL2r3HVkUaRcJrb4g1REm+rHbJ/efq2mSz/ogIFHgfCszXp+oVrYb/1R/fF0jD+MNA9oDZr
9hEOiU0a92IbcpvaDDPdqmxBRt2Bo/C8hNquHPZckeqMLSbhjmRN34LBzQFZ1hpLbJNMm9aq7WNH
zbcMrO+QVSR/GvjYZijISBcqvnXrDjB2RGCTHrGabonmCBbr8ZMehh961MBea+7ofcWVoGk+R+kE
JtKiEutWXv+QLdN26rJLnCBAQa9teodhJErGYBbdF5XJba2Lq1IB3FQHXsZjuhTBHZs+ICkXtGth
w08sxxvVE9tCUcyTzMg0AmCk2avuNgx4ykpNP6IDM2Msrz9rU3E3Gx5jFKEXhGk3uVF3qQryW0bh
bLqiEt5rq6h6MKBKIzj0Xw3NEgaxrOI+UbW1C7uC0q1VdlRFaw/I6kRNOeZ6NOXzO5Nlx5Q3FEWc
vo9G39ni9qGyCxwwd3GyxWvrz6dJcxr7xD/C7hu+z4XmOs1g6lMZLy1nViNmJvInKqZuoveibkLY
4w75pnwJvwgKglcHbyQlDdCgEOcmHhkK2942YwBxGzWd/xw1GUBRM7UnUnCY0tIarGg2FHcK7w0n
JDLSi2UXlMAhTdqK2q/GYX5qpfOg6ri7DqBMdpmYKlyn1eoJJiyyC2tff8AeAm9QBO/jutSVSQUq
NUTJNQb0G5mkl2e/qbo9A/rpNQm7i7PU1hEP0b4uo/e+1cgdiedtBgTTukyGvcpZZcvZ8m7HBWHv
gukz6773bsgnAqB9UsdCV09hMGyg4VFg22ZMinuKVzyn3esE7S5pPzt8QfmSc/qsbkUEb6J1Plct
9eRIPVuCKkoOcNCzgEUKqr8a55aLYAV92zFR7lGvAj/j3OkpGg+NMc3Wjcc3XtcLNJTnBSs7Nh33
XPaYjSKzt2ezkyD1Ct6jGipu6+rjNOIHZuRvT1VxX2tSBCUOapYSTqItq/QCCVRJ99zG8KAt5yMs
SEDwphQRzcHU5vkEsezhVFYOBdOF3zzT6ojZkmul2daRd+Y6QHnBIvUUAvPgYw4GGoRJdXQ4aJ6X
xnfuESxDGx0kwNAmnDC6Ms64r6oGzb1TPhguy8eyrKa7TCdYDtrhVAi6Q5SV+Axt+3UZrWPWTPUD
g6GYTYeI5cqPsnsXKs6ujXsmhBO8pa4e7FNARvdUUla8dUb3SxiClrAapzzzbvjlTZ5K9eAxzAB0
u0jOWg2c/CELb+2+/5gCYR1ZGu+XOoefSlOUfdt/1RGNE6Q/1Wd2C4YE0NSs8fL4mHXle9PTE2xV
Vu0rJrF3YY8fufbn+zxs3W0+9QOXxxwyvTOklKzD4G2RAy9wRV+PWrqaCb41LZ61kCu49+5xRWma
+gjjYONyv6gjChDe2O4GFdJXn91tybKIPc45JSHm2CDg44jy79xb9p1qjqE3x6c07y9OG6p9VE7L
Ls0Hsnd9UriUKiFce9TFPhPuOHu5S2d63P0x1r1ECMAqw9WxKx+afF0Xix+zisEwldsRIgZLLQLN
xfZuw5GYTcKBqO+zZ6ZQkB4rF7aUlZtbHCsHYVPZb9yn0LGcx55bHbeb6Kmsos/kWMdtNVGVTQZO
GA7tmkJwZO3y+IFvwrpvuSi8e07PRVsnXXQkMc/Ejd/n7t1IvWftwtCUH3YhE1/tT49rHS1EiTja
GLuHezr755KZ3EFkVP6nOG/WBvArnfBrn9LEdx22tcKbh31WRelNbFXP8ZjI65AQ7PhfzJ1JkuRI
lmRPJEGCSQBsiqh0VlM1U5unDcjN3RzzKBjlRn2Ovlg9jczqzmiizKbcFeUyMtwt1BSCL/yZH3sq
4K404CvOolQwxSTIF8Up5oZfZ0D1M3Wv5vTip+2jEekrrLw99en7oFP3qes/2mkJHxjRj75IwAOx
FT7F9hXF2Y9qa2UhKF4vMafKbfE5gQXEy+Al8jcR62ykDMzv3ix4P1tpJVcQrRNkL5XFu2w/Jkmc
gbCmwO+uDFC9TevcSRZ9iNT+Q63jdbToXdkMCDIWb71Q8kucMs+AO6wVdM/Ek4jQflsnwKLtMNkH
I0/kxtitUc9hB7SKGFFy7MZYvszpnGUb7vleuOEv53GmWil49IqcJ12qZuf1pn7IgzK+YZLEehY6
Vw1Lci6NlhV/J36EXS8KVguZ47ov7COX0mIDgazc+ldh08JjsIax4q2FO9552i/WWloXrOMcog2P
aiWgI4bRU96o6xHr9GvK2+Kjn8TdLXATZwvshgZEnb3hjUs2JOXesI9xJXBIDdRdGT8sBa/mgK1D
5ldbzF3fUrdUfoBodQXBMSr9EPmN46xUOIJjUJlY25r8aWl5z0ud3EuOIepCHzK+cOsk6m6aor6T
s33x8/rlqn/utA/a58qqXDuTJKPhsB0Ih54dF6XDL8s8dxt/FnddbnMoKCSGgU0eC/TuEZsZ60yz
nZHb4ZmDOI7NJcjJLavrang0zqa2nEdLLFtkUR+vTfGcV9gVpFc/1SIybIn9cOsLAKq2Q+n4iit7
xzscwayER3LX0J25Fxj7BQzYGUJDvXyVoA03DVVl69Yb4rWToKxlfXsefebVqjX5NtZ4ECd/qR+Z
J9XJH+TA26cSZ6vk6b721fFIjfGucVt7RylrvB7C+alauL31EqU5mIkSR7JdD8mIsc9GqW9EzA58
dEMeqQnHkzXIte+kzYaguL1bUmrxQp9Sx6YW+46w35lPBJCgU5Qf8ZDYa980wZmS3n7VNtN7oxwg
2K5s1iLS9UbGEzZBygz3bOuCu1S33yPLhFXVxNN2nNP0Xoyg2zzO5y379y117z/LamCmo/2lwrZ1
ECMdseV4nVwpU1sh0ETnUE6fLF71AU8nr09fOBvhgDWoKhkfJqPQ5s0U3w/osZvsambPB/YtUe3K
O8x03VrZzfysmVpu+LteUkr2NiZZxCVfAlIBqEjRvREu9fIZ50Nnd3JH9Cp/ZtKf1wvS8cpG1rkn
adM9tDUxu4VYO7/VyP2KOzmdiHcYmhnm2BD3Lij2o5H2SIae0Sgcin1mDQOrf/gUTuHZJ8g2022D
SxPOL/4WCrkXv98Equ3WKF/LQ6nz/hc9VrR7T1kUPHujfc8YaYINUe28ZmDsWZLKmN3IO418c7+F
VyCKDW5vuREshVlXsAPdCH76zdhBClicrvpdN3bSfjZRsIh1gSn4tz22HocaVi7iJgsevsZzcfIm
yWydtKNr5qNG33Z9MqY7WmdwfRR8SYNVWjvxfW7X5qGxK2QZMJUMY0Sk6AEnxdnoVRUq3LRwjxhk
UlNCoOSIxrvagX92Gn/H80xTdGh+4l2nhMIk1wofH8+GmzK1uUmmD56KN4MJ7m2SVonPfSUdQGIP
ZJw3GF/lye3Yj23dtBqhWbmTFXKbxA8i0Pc2YT6fomuopg6LC/3Z6W4ZKXWHK/tgjTawgmL4Qaru
4gpuOJnLlrikk/SmzEtxILzJ81rbzHoxslkCDJXTyP/oa2PdWn16jEVdr6LAuneyeTmMoGudyqfD
FOndH98TZtooHLZOOO90Dyyc306atT/qMH7LwJHKJNEblIBzpMLjDBNA2uh6zIbbJpuhVkMNobOD
tyMsLuXEdAnQb+bT180lZyGRRt5sk/WJu2cKCraqmJxTnHn8nTh4rzuj8dPWy66pZWRWZvJ3VjIz
aVM+vA3ZAd6Mc+w9tgkLUOItkfVD+xm0+BFEyCssP58gX5T96K8UsmTpQ7XpnKjYdo4c1j3DbYJl
pIvOQD76dwawByegk5ehJQ4OItbjPufmssrKOuPNNmTfqqQDHoH7sXbcmSvwckls+Q2hj020OMps
PMuspvNkvmsBBOipw8XnnkXdPUWV9xWw62KmcLk3dvB1dkkQid2cieZF2eyG4WOYuzxLoSi0ZKTc
gUbVrPS2zQgsdoXJXoHaCOYi+FF0PosBp3e6dWcq50cnuvJj7pnskjh1SVXao8slrzg6U0WPl13N
93VlXYapG6ZNiAJ5VhPS84rLffyRmOu3tKgVJb8eHaVzRblHXtJ3lDrMw7wT4TZcykTaL2VOmWWe
pJh92iE5+QnRlWy0op0jhP2BzPoo2QXd+AWPBxcE8ascPIHzmabNl7Lha0IDfUl0/Npv4lXhOiod
856k8CBLdsbfOCjqW7dcsmf4Rg1rCSGOYJ74PBrrx+jZP5uQ6TdIqww6VvUxFANVTKO1vEkIjgcs
1B0keVjzGhfLl+KOcByatr1I2bj3uOvtE1WU2Vnz4V44ldlddEWBgs1vMu+q6ehnef7Vw/XYljgz
wtnK+B2g8jlLN5wrauvvSlLc27ik41bF2bbrrPBQ96F8y2b/K0vG/jRStIPJDlf3zAd+l3k0W3mz
+1D28TVzA8bzM670vPHTOnnieV2zJa24WSp5xB19zsvpd+VNR9PH/WmRY4SrZMyWQzE03bj13Pl7
qnCApbA/EZmWXR0B+PeG5Zfwx36r6eN8CIcGS39OfGswVvFA2hZtUQbWLqqLEMW6XRSVvPzBE6aD
dSFrvQFz/YZV0/vs3TxfNo3ONhrG2S+fA65dGQzIXKV5vBD5Eam0sZp96tv2HeWcgmR89lXHgkXC
5AY3KtHfGgZff0CAKne1gGnJDczeWiomQJ7x6aRp85mNrBgnARU2gcezacrlpRaOweyYemvgwEcQ
SfUdepAL2R8RM7g++0tmPvwEQybL41CjtFRPvpXzKtCFWg56Up/JEIbn8rrmgHVavZSFcsHGEBow
I7/Uiubrle/HnN/p+F0rZ4EPU74inSICm0raO5Q9rFjDgnPEieg1qRxhdpOWuO7LpPAPPWXW6Qps
TLXFLVYenHH0WKhbbKd8439w92Bj3NMb4gynvrXxWTWROxyU9KITRD537/ciP6ZcZFE/rOi4lG62
Hiw69towO5HdCu7sug/QJ6jXyCdA4RU8m0Yi63g5LFiVJcF9ZHoLm4kv9jwRhhWUiZ7tgpGjgl9y
A7lZHRgXioMxQbaefEzXkoHrBx5AnJA2Wq+Pqs7cZy1nIBdi63UJb8HYehsjFe8dO8TNO6Eycm7L
+BPNhMFIdfKJ7LQL9ScO11op/Vjo8AYyZb2u0vm29pOfqWloGMir7MwyNFxb+eRsM9wSzQo9pF07
fqcOpM/MtsEWsR7n/KdXTK9Nyj0YFis2uXY4ai+cD71wqR0y9NbWenmGlre8zom44MBGkPbDlyG1
geDW8mMMwcZGzAYUS13Nw214VFV1VxXuE7xZjZ9Jg+/NadcYCQGhrXsvwDrjfVVFcgvVAASxwWGh
Cb2Vwo22ViKzg0PhvFwFWKE2OemXF7tqHnAb0JiAgohr9rqBXVBjqfQLaTPP71ghbKe2cJ/bP78c
VeU9Org2VkQ0DQUNTGq2jQIVZiiNqz4IBKgHPW1kJ9fA5Hde2imaCxx/ZVmyB8wwpgdmbY4dZYJX
klgu77IWOa8W7QHSNKUjKq/wGqbkSITwDl6Xeeek5zsZxMQLcNz2QCr8zql+4p8BG5K7H3GpuTLV
+a0UqbwbBiqpktaN+FzsZV/y7tmFkohFDbdijS2Ea3k/cN5gwZ2dlh4nQ6xqGLnjKi1XSWY195Pd
Ohcd4LR34oXVvejn4RXb+HToxmY+M3p1bNTETzMmV22I4nm+1IB0W2adJQMhHF5nrbic96FxprPS
2fI3msi/leX7lym9fwzp/cc/bWb4H5jlIy75z6N8/9mV//t/VX+N8fEv/C3F56o/FOk9GbiA5/9s
VvjvFJ/r/EES14M/7CncW65HbPvvKT7X+gP/umXDO/ddzyLR939SfE7wB3xxUKxkmMHagC/+d1J8
lpTX2P0/pviUVJSe2mAFr4lB2I5/TYZ2SveL8IeMdG6V7kjtJYhOFpOkSXzuTiBcIY31MW6c/sXB
LL23S/UJ/AAza36bUDGNxeK1NNkxXpo3Z1E3+EBPPvuBvLMOfecc6qY9MD0ToHBmdzezXu1IOr3m
QicnZkSkzevyLIzWDvGvjYXm++mUYQ9BXu+gjj3A44w2duXYN7Dqb+Uc/0BxtTlE65WwZmJ6HvEo
rLdfYFKwc4qYxVVrx0CHyydM+az3gxDbpX4VS8rOuZmmI/xI+z7pyK4Vxjz2vQf5Os5uU7cKHlVW
YjTOKIyXLSLzzFqAJPx1t6m6rY5EfRnqJx3VL9C5MHcI+YBjCR2vJbETDTMkLpb8K52WmOcZTAkz
YbPqVPiCoHWJAYfvwjK/a+B5HQjuNzszO8WXHrkrKis7jrARVlj2NSusiMshMfkpWz5aGweJ5aC0
GTyQo41zb+C4zSwau4lzoQHjGYPOGg+njr0Y17MX7Yot9lLKZnT2Mi92dyDCaz2QLlJbjuQQQzU+
8UU86uijHpcrrYx71oheDEDB38h+OfbGf2uE/iZKgjokQvs6KLjAqKrN5E+rWnLrmpz3qiQuYiXm
M/IbiG1FQQFT03R4kocnG+8wJlZNddRcd3jnMZ15omC+8Hv5Tm80lxUtX8LgIoOEPfS4Ubl+r5rw
saMMk75vTjcVn1Wvm7WrqWiIYxZhWZWt8UVw3k3pdVya+teRfNad1rKCqNF84qLD5kYJx6ESBYgR
/1H0YWLo9TP3JUu9bR2wWCgVcSprZrdRCvtso/lvHB9xf/C9VW8i/1yUoltF9shKvxL3VpR9V2Gx
z5c5XzdUAzp1yVCUsVZou/wuwuFiT9XMSn74yuRr3WWvXcBCx86G8SupkLujNGdT013jDu0UXdg/
F2uWPgI29qQP+BnH13FZnBvKBZYt5o1s10HAxcyErSUo4nuHOgPcuD6+LZnTgIgl5Tv980UbzS+B
kg63xM65c5xipss1pK6UEutNUBmbFVJHCsKNlkcQRjiHZTnvYPxV1poZBGUiSLNT2M7tz5zZ9Ha0
7C3OOTZ30LnG6Oi3S0i5g0p5SIsX4+B/5/xaF727T/y4fzDz0LxXczCvwc7iRB3pigNvyJfTyjKg
QgFfFA/VzmGJ54nhcewCelriuNosmGofPHv5CpGOb2lpKbleMkRIK8MD1/Rts/YKqMi7ThncVMsw
FSCq/PY29a4yX2RrphPKWKfYTm5836vecmhn91omLYmXpFO7qW6WVaa94aegD4FQDlafNW/w4nau
R/PAiUn1HHdyRinfZC8WxOVLXrXYcsuFkAxS4gAnBkPA/Jgn2XzpKzWdismvHn2qHsBa05fkrvKw
ZW+aUuW8HiKFA2HOBrMfia4xqvjTS1glnFXaj9xPMSfpDdekrmGtVPEgDbHhzlJ1pc2T2Tk/UmoC
3jqQJc7OwhO51UFvtn++wxfsHgdb5Hzr3WAu2cLPTLZVTe7GmnXyWuK+3wCbtFajlOKsimXBgQZ2
aJ2SrbnNAirgZoJEP7Xj4wwq5uFovJSESQv4AUNPNOF0rSg4qHmIwbPlX8TirHXvd+bOmgVTjiLz
3dGFpaLbDk/vznhDuKyErcbXihvHWXsdn2Rsonzju4ZtUWncHT4HrCXVZMwGf7516gYNIoX/3iMI
ovnBMbN6nFvZndzEm77bUEFqCP2JwsSuUbhrq+WFLY84Tgs+gbXf1zxVAfB+yoGqX4tO2oP0h/6M
xEA5KEuhNUJwuBOYDU4VyjvLyjy7sz0RvMcRIgbcjmmfghsCLsUsi40QuWGNkzn60bYx3rASGuxn
NqngYttxf4D4SPa7sKdd4o0FoQjusDYEMvbtJBMSlRQvCDBiy/VvwMo0IX02eUTtsfAJurg4h+fF
ohWR0hvvuwwz6zwkefXZc9ZcecUpxsfCa19EFVKIiLi6snUk+cOBoiYV7VtNpc59MOvbiDgJQM4Q
2yIjvh1wnVGYbmt4SgnWtP01E7gnmkkcNeRaN0OXw5VYE0AaBJWw+JD1uc4xanCvVCdZ+8NbkKRs
tj2ZP6RR/KOPEmsHi4cavSLo1hVX6t08ZO4GJ76FqF377y2pki8K/bLn2GF35Qy2fQol3u/andqc
4u+p2Q3Ka46YIWOe/TSvDy3uwZ2mbeJexEOwq8043Xnt9OLBHzuEICsIjEWAX5VbIgf5/qbPSNLO
vtujcnHaFc3YnvOBGE+UWzQpT/AFZGWGTYcj/BAkFGjHdKl/LoYSmzg2mMadHmOriN7agAZGt7TK
82CXxEO68AFT9/iCK0tifdC72aFBs+4/IsFrGxAtHoBiF40V4feIZlhnfIqxKC1Om5ASkiNh26+u
6kECQwvEwphb1RfBH9IGWKxTmmHdHmGaApNN0/g1huiMPro4rVZlS8xTdDYRg9jbJ6N6j0dyVbUa
o1t++HXgDe96qWmWngduJ2o+4CUpvkdtcFPaUUaCGxvDAOD1PVJcUX1RXcpFiX2fWc5tvkwSZ7mb
vgXzGD6y1fdWYEC8bU3uc+2mZNK9OpM3zBCPbgj1A3Qm+rWzx7qztXwxbubMv5Rusiu7YG14GCHO
sT6sAeUXSjyq8tof2rqPiXA/Fin6d49FHosH6+wVLQtwBi2Wuk5kbwIP+0wfD0csSJvGCVilLlOx
68tlFZikOY5t/Fu05SZJeCG3FSqHHGK8pUnUb0pyo8rNMA6M5U4rFtu1S32yapEug7J9xqrUHHzh
M0Tk0TYnBTWVYCbapf0mxkUIp32cy6fBnw7IyR9hWm0Th2XaWFj0asZb3+DkaREQwl9zvTx2XV5u
2ymkx5JDfzNSRdx2E7Hk5m5g6BrSgIZGOd5r3qR5RqYYIYmQ94y5R20pBJu3agAanQI6OqVFucsl
Jk1bhy/CcLWz/eW31FAOR4XWz6Zk3thFPDOhZukG2OgH0XRWdWpbMUXfsH3ZEHD53cY2/3B6asZC
E/+xm/bOZZ8Cpe/3rJaXQXo02dqWYTZqVpxBe094+qy8Elo+3NV1NerhYCvVrVRrh3vvGqPl3Yc3
DYQ5OImJ1w1LTVOpPe7nDUky0jVxbg5CGu8xSP1TowcqYN3oobYLbMg9rr19P3HNHdzxIUqt+hJ7
QXXjaT6uqkm5di/uqe36fl0mHOiEFoSP1X8JrHprtcUzahZbpKjGlmv3EDcVNdN9Ep8LX6+vC4l9
KNPf/YyzPbbxrvQVrrelwPrEGpoaj9mCblsp8xaHMzdxxx9uG5kNVCdzD3FUcApFdsVSxD5Jq7IC
tQai+23C6beK53I6EuopbvjRzWHyB4cNYtftu64Sa7670Yu8ZvdHmFOXIUlAjwR5fQMfjKyKPQP/
T0fSWa1DJr6p3X1c9Dgp6uTiE8M4qKK3762QRjXHD8fvjizJI5JzgukYy4HdS3MqyphmFbjeJSka
yTutwq4TBUXbbO0xpro0BDrog29eN2yK1rMTscElKH/nTmNwQ7LVXV83FFjBr2Fp5WcjamQw7LOh
IgXWmnsIDbncODbCZx32wdZvmuxmCiLrVDtUTTZtheY+SfttsE1+tguV3VN3UG+squ/vmsZrtr3I
JCubJXvwodyycyyoXu0CcpJAMU4zDtc1wLPhFPR8PBOOuvWy5D8ihxFYlaI6oK+LQ9xOuFv6X2Vc
HQIVDeuhsV6pJ9ln9A379n4x6VudqpvA/I6oBHYC+7ct0wmffosbx262Pinoro8OdhbfRuwIkMSn
NZrpnq47QL/Bc1+iH+JHONYWBh7fnQioRSmc6f6S5PcLAAxLMU/R7rEv2+T6mC55BpglG/fdBPEa
929wjPC2rTQJblK/+XhRAwERy4zgQNv7oh97ZxuH+IBUB/LFYw/3XhdpfzOVJt6OWR1si9m7v5q3
+fux9Ui2MJssqcXziD+XMGyg4l9kDpvtoHsDSpatDlN43nCDgbGGn7Z4SIdEXVIxPuOrKlgaCIe8
SYf49DHY+G9XZT83a5rh2q/BwWoeVhI3GtvPdy1Cyfajjq4+zDmlGHnotr1VTt92eTWfVnhONw6U
mbMr+NnyxotuBcugXZbH9WuTY3q32/oll1n/ZMP337SWyMWqimcI2h1BaxnXwc1AJxJmN+VgtTRR
eNXrXZ+If9xSPVvErvyRYljH3k2nyb61GlyIAe50HIHB7zlwad8GjECIXKj0kPul3nf+FLKzzOnu
joqOdW8+4Ypohn1STtURu2b9Krjf4q+r/ae5iSiINeOIuacf9z3FVDsSs9E1qu9/iaWPT3Elu0e7
RgxEL7VOY9Em3c3olcVecW4cLQ0RIF8aaKuTendGex/IlI9NOqQ6valoVlp0wRbpd3ofa1U/9qo2
26F08U46ndbkqy0W67kezQ8TB5oEWO47d0lWMp87/sLJnI9vQDjotO10w5gyEnfAnsEYR0Zrl6p+
WAnC60wsKdkw5i9u7NNVAU6KtwE/wvUJtT5EwBy7qtmZkItKF73ubNfhUhZNAGF5xd0sbjHcJEEp
fwGexoAh+yG8sXlFn9jX4ySLuljcjTKqt6SyKFHtMhXdlHNxqxa/+bbb4ttt8AmaznN2Of9w7RAG
vE1bNd7ojjLqmeamhdthRxm2Vy+7yu7Ec+gW2W+Y6nC+/NjsqyigKK3GI6ZFXzxUxcA2R+p0O8Ry
eMmwr2NJ88jkIk+OPOal9rjh4vPfh5iO8MOZQX1gRcZmH0xV9qAixooVqLYtytHIkD0F6E1UB97k
kTed6rn3kPed6RO3N8dbLRfIF3xQ/WdiN9+5HOz7dkJLhnvT3kKZy7dzzAySGacwvIjclC9CMt2q
wFs24bL8sGPzMcI1icmcA/upT32hccWR0PlT7Pu3VM9/qmX+RfH8l9ro/0DVk2qGf6V7nn/U+i9F
s9f/+99UT0v6V9kT1BztTFjCrjUify+alfIPSRzVRcS0kRt9iKR/Vz1t+w8PZCyMRnYFNmERpMi/
s8uooA0tZEpe73SfWj6ssX+DXfZXHqiwLde//s/6fziZOFEA/6kyPLrXftiNlv8fwqml5F+rRv7v
H31VWf+BrJgnccWml/VvM/PyaewBr4sJgCVFVW7YfSf2IzYC7w6xK7xFE7FPfVrZv1hxpvGhxD5a
4JP08fG2thwxPTQWxnTTOcvO97mDgYrF6Sxnz71Zkqj4Bniz3GuL6/1Ks39966Mw2EonHC+m75t7
7FvTi0Og8LOcVPeRtWn92lpJ8gSYsf82qCZEr65inQic5gGKU/iExLA8avLE731g5sviYv0JzBB9
tNM4HFkz5IisS+ywn4Bi9FsL0z7CCHLWtbacJ88b2q8QTuamTknCEwyQFg0RKTkIpTX0H5sM640p
M5YfGQuaYzkRFVu5YFK3xmNSIYLc5WyO/OKtl8CZpMbuv1nyMtwxAHr3Pdu+L2RB0PQikrt6gNd8
zAjUQZdYiA/4+MW19pZfEDoBXERzeoI6s5zcsOZ1qI3nHuzAVoeWguB7RcHORlude1vaGbKXoYmE
7l4n/o51N/3AslUCaA6BrFAgNt955F15/Zksgl3kROu8xP9ciwq1pm+jW90iS7qp71xUC9x0zck6
/5zsKeYC4c7vY4/mWAFE2yZcZR81B9CGX5/3kTap/eTDWBrWLVDlQ7iM0SU3WEyXkOsPMS0/Pg4C
JXBOBbohQFCQq1ZQHvmBvJUfgXRBKetv5ili51TQhEZ0u9e/bQFHHlOvtp59UxLesQB+rexCX/Ow
sRM/gaiI9jD7oMHkvK4L6WKkQLMbd+Su3GeCTygISzk6940rhtuUtT7fZgc1m6iKfspT/2rUCbj1
NaiGnZPL8zDopNgYryhdhr90uiPrKi/UNGEuXZqANAiWoug3l3GweLUlAQ80ptqldLIchiBB7Qxw
5HW0pWwwAHEVqDBdqynQcp1RG/diampCEVeXWyC8FRbg2X2lIC2+h1icfhKxTW497aLXTLDD2eDr
/DDzwtpFyxQYRuUlelFqDr4mWPEVZJNKb1jwNrfxkie/Ry+F2AMM3iBcG1nunLb274l8i+PSk1CI
aHXdEOcDBgZr7FepSYkPbEsuTVKm+xpbxT7mdvoFC8s9sYAlYscDseq6on0YQ35wuCMZ+giNSis7
FFg2QW91Oz9ktWBNzDWwVOvlV+B2+ojiT2NzGsi+ZTD0kRHYkOsrBwIpWvB2T7eeoW9kA86zxW9d
ZBum6+lzSU38Dn8tOjfj4p3c1qpfUjYYaz8S5SULeiIkotRvvV25L6Fe4rssNQMWDye3DuOi9E7x
ydyMFGE+eXwf71t7dH4A/SwFF7y0wkh9NVO6gXNTOwkJUEi7T3ED68mvZuviLpCeTg1aND9U0LeP
lHDVoJ0puhmCOGQyl+WInkW5AIsgoLvJOigaHGnkC058FQLcPDxfih3Rg40oGBCiDJ0PixbMcq0D
8uzuMpbkf71oOPIn8kiFofhQi4DsKMSwnwG7PQ+Nzy+PoA0yWjEzngxm3kaUItKzsBDXS+VwN2oh
ya/mzrsU0/Ieu7m1TyEds/voOu84aN/sZpXkG/7T9cmd4ah5qIQrkyXFjZ9BO7FSxkdubqylTUMY
cQHgtxrZQpyWrk45GtH7H9kfZOcGmymnHE3sT2aW8nlxlEOj9By1a373tMRh1PCPRQIGDsOFP8N8
tJqzTgihXPPu2G3J8/12omDuNwUmka2IVE7ia56tfUwo62FO0aHANwbdY1B53qZN7XjP3kBfMkvo
B3Kr4xHmQ3+oBlP94reRXhC/vNtRmXCnBICVoSDGvpi4WR4cK2a0NNV112KIGyJBBg6pxk2oowhu
r+d2eNqibl3EDZu2AEHpB20fI3GrnHrFCX34gvcq8IliZNjbwUAs32TI1D5qWA7uDXejZDcXWfdg
wrk7trPrPbF9GWEZQlLoZLHcy9a139x2XNJ1PpfFy5TL8Wy4Gn0uojA7WveI0tChdJGzJM0zjbE5
hxwEDz3LMVZvwKH41cJdIIPM8PGZposD4CuH98WgiOmkH73fSnAxYg+Q7ywm++eoUvmuhXC9QmjN
T1LJjvv/wDEDsz772TTJdOxjd9xFfVZ+JEsRvtiT0jfxkMl5myWVeU7yfLpP2kQfRzwIX46mOgH+
SXgLNoL4TnVdewXAdtzrK286WXXo7VnuzhzAacjDGrNCiucOAmaQvlkMTpgluvZp8vzwK2H3h9oB
evSlhIS5sVpBmpHDLD73S439rS3N9+hqP+QSF5lbwHbhZlC+IKoWjR/1TOY/K4FKiqBfthPMEC50
KdFYkWXuvqGPp1qBYxrKVU524o7c4HQJM0y0iONNePdn/CFUozx3FgRSUsdcL9MGr70enR1MNevO
Afl4EnAdCMRjDiJIFANXbSNe/vJaK+7CYuu5cxisB20ZPDRBmvISy/MngKvJMZg6++iIrnia4L/c
Krd2b5zAwhxdQitZubx49laYwEv0AqzVflxZ0Rp9Q5wrNnjveuwW/B8+zpQlQknlkKnyk1XR47Ay
A5tEr3eyB0A31TNnc7tHioJeM7eY/iz63/DbWWR7QcOOOZfEupanqKONwJM+3MooFNDBy/4xElyz
mIcAe0d9H97iMqrWfop/eOVjoccd52VoYln/s7OlQQ9NWeBZHUTCIsf4jaD7luAp/LngdEbHJwdt
mHI/HY3wwOXRcgwzUDQjYyz6mNnld7nQLAWnVG9FTmFOwL/ySLPrGK/nPKqfJBuOx8oqM9Ycg7fN
SYMca/ZbmHZK/2bR9MfzW3X8dZrG7OsJp5+HubcODYIpkooKYjRk3b3lpcrg0Sq8sIHPpS/OUia0
JbnpsTT9xquOT5UeUx9ZwI9AqDYY80ZF5/SKRYf8ADeSfdRuHWCHJRhXx0t8WxR+dPALUPRi1s7t
bIUk3/CNE/+LKS8N3WkC2aaWDLoassANyCCAkMPQ2CuHMQaxrrNeF/rwUCas+ZF0JebcRrtv+Kbs
CxbV5qGLPABGtWXYeTRSvIUgxBk5BCs3NfXkdjg77uecGHYZFvlOZtOYsDWO2icvwRLMRoT1fgPD
FHGideN15WUFWS63bzezGmERXcVVaP0dI8aeEwzA3RIBvtAGD2lUCuvIER29zZacXgeyps9S01Y5
RVN6rpqg/yx8026vqbQjmd6y3RF2+I4CaEOzq/+LuTPbjRvZ1vSrNM49AQbJiCCBPuciR00pW7Nd
N4RUtjnPM5++v7CE3mUZLaPuemMDLttyJjPJiFjrX//ASAIbqDqMsQ+z812dkIq7pdDUtwnZEMeR
B/XCT3qgRhuo6npKcfYLl8G6prEFOAQkZYvv4Pu60UAfvkInwACvmO5Lx5M3CQqgvyVGgM92V5i5
5JqFVwx/1huXYnA/oaW5hscX/MjWokFUvHYdsqO8QEonVc/oCV8CYCvygGrAf4bcfRgCX2cAmfCj
ymk5yGgeH51RV482Yhr2PwdTU1q6gFAPHx8D0J/wlCPDxaSrVeWIMslZzpw+Vp/XsimubN/P4+08
GgSk79CyMazHJKwETMTNFvZ3WCwMskXUnK0DZMuhTH0ymdLpMpp7qIgY56MVc2DzQekr6gOE6cHd
um6s7hHMjpd1Kf3LujWfiNmy3gqmuLtQztELMe3tZ8+0gdt5Vt8gcHt38Rx2ZzNMO7wGXcC8PVSF
4mZiynmdMb/cZmHK4+STyLssEUsVeq++p67KzjH/nU9l7KwjPsNg8NNQe/tyhHrGt6HRDgEQ48kI
VIznNCXx3vFLM2V1O/ubJwh+aawRoqhW0G6WaS2uallYRwuDswvcD3AlLcMVqsbgrveQYqLzTtfT
Z7loYOTEqW7aYvKuReCnSERsvIndsO2PYmxWWLxD11zgAa7PrBhD4wpxKU4tTmWdhS2q8Xy1lu8p
bRrss9SIpPD9dUbL+aGHBItd5TZfklqOl1W/dngjh863OuhZh14pr6coRsDItgnTDoVncaVBarGU
iYan2I9njuo2uphqR38GBK/vWpLf8Y7u4WBPrpx3mZd6n9kXo294ArmPzirSdgc5ZcE5w57jA3wd
TZ+UT0a6isqmbEro7F0ZBvuuldZJdAsynzhzxks/ddwTnsDB0cuZPeQpctJtt2ITNaSSFtSFQbBV
Vu9+EQJNROnJAhjOI8qgi7R3aMMx+9piGPwIzInnJ9oT7Ek99KqVklZNxiyCSE49Rg5rob9HmZqP
fm3jyVXF5fUaGVOfUdvc5bneY0o0FRtczZh2+DnILH2rPK7+iH+uh6X5Zl5b+IiR7z05U1iCESLL
2pWLLO9bdCrnQxAGD2HFLKkTKd6zDXMYzfbAlLyzxxhsuZfDD0dNxbBZhBKfF1iRfzcN5nxlJhgN
SCrda0fxxGwmXCDxodTnWYQDxdTwlSE8RdUJQ7foH90i8V+iwUrx3CZ9BTsRp6EFxkHq2Ukzo4YT
zmc/5iFH/QynKIwXf5dxFUSUzWzp3RoOV4mTYbvU9RQWSI+4IcRJnhwrjs9pHeWVhEADD3x2MR8M
kut1yNXXDCbJM7SC+YBIW93aIJi7qQiIsoQGIs/dzs8/V82IH0jITN8XhXuoHcqMjV+OX4ao3sFb
H0ZY470L5atcNCxYJ3wIqqg5ESChT4NV2df1bJNPzXj4kyPJ3NhmLQnci4soCv0Nxn6VLR5WYwnP
uFbtZ3/o7pCH2bhCxfNT71Vpg+nBHJwmpy0vHF2c1d5I58x0I7fS/FA5xuHlXFa12Mh2Dr5r1WV/
LZm7FthYrdEBFYB7D3DendtRkd35qLjpMwOLo1iMh9WuskfXqtcfdTB3xz7SUJ6miHRHvOYwlJLF
XziNxhw91P4bq6uLS8UJb0LMEtTSeX6V+RDxiyn+Ca8G8pLbsm6zKNDPZG/6+JkxwMa2TUTZpcOl
HMl2Gw5BEriPYEy4YqB3PqNwvp8Wi+SWsvHOwp5hVTmWzak01rkc6sMB/2+Mk20YKOcQfpc9nKsV
E0533EbCSa6H1hyFeF1EL37aftWyIdHIa53ha2wLNofGsr+ANtCulr159n0G2kujyy9DF95VgwYE
b8RyKhJmfDFnHjoPnDXPOmVNTOVKDYai+oWJdSSs9UXrDOpchtjRnUV86NVg3Yghs05V1dVPI1rS
76lVet/izFx0MxJZQ+sSHmzOKlxysFC2bR+5Wm3sFeoFpL4MLmbRxce1YsugKjCf2ysIXyKcq+Qs
wPIW2ox1krqkYI/KAFOo1QERcSr1V7uK8NOcgWRPMd1SAYvlWFmU7tFsVdcMhhFqMZ08dbj9X49B
M8w7NIQwckO7Wg9r02D7lBST0crbTf25I9inAWshhoTKRABhm4JL5XAXexcnNAyJAXgaeHEsqvI2
H3XwTSvC2LZOXMdXyonh3rWYSryAymH8ivM1M1tGvy0A0ag/4QvrHKnx6pPElGhv1+IpsheM4VpI
fBZjlku3wkUBcjceAAdMzIw7mr04uKsae5qsGmcoCaJqbt2iZlwdjhFVEEWf3CJYQNc6W35xaCJE
8bBmnHgxlqLshY7HcbjrJ+Kxu9RuX0hnmY/wttiYUxp0Dx6Rw9Hci/7GxN0EZp/rQkRhnv+ZzjW4
DNoYB1dpl/VBtE177fYWJJjJduFkdFA2Fvg/O4omrMOwViiQv2H8lR/cclbFxToX4keNr9iTh64D
/WKUMQ5uk7D7rjRCI/QLdXOa0PV8ZsyWiN0c98XKrGVdPo+pVhXy/FYQJhoW9DNjMsE1dfFzKI1D
cXQLJQoMx4E5deyw2SzBBivv0cvr6bysdQnVsRvgBqi+f0K1TiAqjAW0BllxwSw5PnCGkhVf47x9
XTOrPAaJRzRFvyYSL17OD2cDL714SsYMeNexMaLeRjioH9AXSrEJulI9YHchrc+hHFdUrZDRQRx0
se9df9oVazbdMF/BJkdN3Tdv7abLzvWRn5DtzRhPY+oI13ScHmZoAVvaSO9hsnDYYNgdHhXEzZOC
LpNtKMD6+zogo0N7RfWp1+H0tYSyGtDV4TmGdB86uYATIK0xukAgQiXiJn55XqRER2y90htvm6hK
vhdOI/bZqjNn4+AUdghgjzFYs4LgPBFSPUNTlwUBGAl6dywBIyw/4R5FQq93cd3B/JsTeJp5aVk/
GjY4NFRNAP9g1hlUWlZ+kXn2Wb9Q0OJmQBfoJMiwK7uyrrM5FecE4VaHAdl+jjAS4yBUs6w7Ms+M
KSoqGjxCIlZTMBC+vGBphCVkeDfjf/OVYWbyHYhSf1HeGJ31edl+WwfLO9mY6v6FzMWbNpCTj9qe
vqB1N5EaqdtclZ30/oJ7utwyEhCLGW67F3lr5U/duqC7xbML/U3Yw8lzBV133UXdQ5g2yt3iSV59
Ile3/RuvHo7cWTj9p76Da2SH1KSbFRexg5sjF9SN4z/6Du4ROI96p8mCaAiBxbqMF2avXfQpdAbw
EbTZZRjjj5rTgoVfnD5JvjHK9g568se7UGH05MUag81qtAG5UKgl+6TDc8Cuc/8J7Dzy2LkKZu6+
32ATNI+V/6VqnfXHOAmTJlQOF4qJLnJEWFHHKKh4fCWH2oVjTxA9wPvW56GN2HK8wpkwTQ2x5YRR
lp/ASeXfCQsTTsiAjXMXZuW5I0R4mUKoOKZqXpsjAcskXBR8DnS+fVpto2Ia9nR7k9FyMLjdaJJi
6n2xIOKxopz9JQmm6gDdJvraDVXxtWWWeecAw9wGPG2AE2V0Qg9UXSAvd49Tb2EIQeeDUYGgJ6Bz
oplBsUXmTDxDtluVHu4HbaeHcLYgt1M3ApdZoCVjOTQXhPYV93Jl94siNR5oLspj4o0LXhGd+tQ1
c3+zuKu9dWwYsXpskm3Zls6BfAcSbEJ3YiqKxgVvHOtsijwX9pWg98HuDB1pWV1jbpo+pUx/qYcH
q8T7wIEHXan4sYwAwbA80e2hx371oAacODc43XjPQ5o0Z7DFFhS9ff01iMlUlnHX7u3MUB5z/L4J
dMPvdMcXVpzBgBgpzMPgLsFpGu/PcNpN0TBvesdTOAy1LVk+U7LnQPCuZqzSsX9c7Mdc2qhwfKR5
TKNnwmoZnVzmc1Hc5FVvn+EfG9ELw5HKMDNMd5Fr+S/5Qje6FfgwNEdiOtIjQuD+e6Vt/9THZHJA
84c4tvPZ456nOB8nbBFS3FTE6N+X7ZqnF0RYVQteQpXClzfHoxUFva8eF62nqyIbx3MRT+OV1Xm5
tfVkt3hfuhLxwa4Z56A8CKeCdgCsND6so2WTNKK6ezRXxroIaI0irnaZc42hU8R7qnuT4c0afU4W
a3gEqWx3Y7KEV+mYtU9M3OWpHb0YJDpswj3DeIKHNBowZjOu3xn2car9A3F8cGnpmPpgZ0msvJ2u
oWTm2LE6/FGX5Q6JXqi2nuhDa4cag5TcMBDXSLasv0rPxUSo6VeARtV4E6YNJKCgB08GSDZqbZ/a
uZATpu8OP9GNhB0f7Rnww9iHZvfGjpocPnbav/uQhEXy1hX2ei250vIskyNyOVW7Iao85n3sJEGl
iCRQHZyxGOjrpgziKj8sFSzIM/ay8FjlWRBd8rP19Lx4oghxBIK0f9Z1S4JleGytdLg8WUE3bhOS
Ldm2c9W2e1WY3dqDA/6cTKvbXseWjONjHODueQuziDkHjDTdcVRiH7WZ8nT+brUWZGY6uK7eS7+l
SfMC9PPnVSETJB4EwBNyXnfTfN5D1HO3TcX+orFdI+4osrrbwqdM3fPSFXazzINBOf2oFccKL9PD
YDNH2sLqF0fbZpGs1hxxYhdLfJYOHV3KlCTtFdIwN8dzrS9uqzRoYebE1kOSONYnkQU4nVByV0+l
9tMVB8i+vm3rPP22tkN1JE+q/dykEWbtdALHFN8DsANN/02QkJ4vpeW0+FlV6fqjSK0KOWyI8eMZ
zgjia4fFCxTdpKIus1VHo5SrSj9AVIZG1M6rRlPKwmUbWh9gNOJm3aQ17rVdPaRnemobIMohGS5z
Zx7viX2T29hu1TmE2VQeumjE1yynuMJGmPo77vujX/XDaS2xmmWfG57WfmkPqbMSIVB0AR72Udw8
FX2ynrNuy+sa87izClbdDQPX6CIOGkCZXCrvvs5L78dgF8XXHiv5CHNdSX6vCyS1HbKga9hRGufk
qAYxfo4PyYa8xfZ7zy6Z410bkAi2iO4uEXjNQhPBdGeVEzMk2d8VGm6OCAcPj2/smO5ww0xu+9Rb
sJGoUBX+NBvAL3Ff+zEexqoptshJx/tc1+Pd0mfqqnOd5XyWKwO6majrLFvx9YhrPH/rWv6QiZTX
QVTCHAHiY/6WRIwq0tVvHhc1kt+ZNNnFaLvORs8L+E6ftc02yUqsxpLCxyV0bNLzdImYgoiS2CdG
D3jB5Z04zBbksgRPErVnpVhP+E5hgRCi5SZZJEKh69rddMCwJQX3mLzHqG+HbNctCsMvJvsn3+mZ
D9pT5DJAVFgzFz0dRIPF0L7UGDCAs8ewZ3u84XaT7c+fmiQdriDxh1tdjgOsWdifGz8T6C+nYd1C
RYh3M/D01yxrAhyiKkN1D7GC2zP+8S8EL4fABp97Jv1SLOoTvidiov9txLcWx5qdcOP1Xkf5aL3m
mP4rIs19VfD///0LGeYn0+P/hvv9z/F7df1cfO/e/9Av/+b/jwhAk9T6/9YNbp/L52+kzH4v+wQ1
1bf//i/z868EGks6hkCDzE8g8SNG3GR5vjJoLOGRZPnGmfGJAiQQ3meEEnj8l/qPUhARodK8hi1/
EnAc+a8oM78SW/C6QQyP6hDOuE+ILpmavxJcfObiVqWn6E4jf16XF0hweB/uxq4cm/6h8OWgDN7K
3M3a5FjA1uXnNGJvYHDJLmgecVtK2m1yRFIsA4u1IN/rHJfLCBANUzQ3fSYXqOoSxoQTs+NPwQiU
6Jy5tKzMD6Y2kWlxcqMQCGTrr9rKnRvlrH5yZ3Po8TYyg/awYvoweB0m0wMN3HU6YY8C8C81GWnX
0cjIDxOl18vqFmjd6cFLRYtdeW4BybV3uJo4+DLOzYBBCyxZetdl06LL8ES5AXH2KdvYFVZYm1YC
FzE8/eMB+Pwqu/xf5VBgsMUY9b//S5lM0v+oMT1ys4WrhVCedAMltPuOR1QsbVKXHvIftDTlxERy
xWzP3tv4h2NlgywJzdTGolxuXojAW9GHJzGxNjMTBgyiHsdETVh4TDLx+Ur6QrDZ7IYe6wYkbNyc
dDkfrT4CqicGUGIx6PcDSXY41ocuX7YqMvIqj55yGqwq6hycArt84qjgnubRgDgGuH/Kua7IJpTY
3kfWROeE+0PqKvyXG5hFIzzEsAav8bVj6xt3KiIU9RkCGP2trbCbeDDgN1eHEZR5QdVWNm89x9GI
b9aicA1l8ifJSXbOMM0L9Z3lZtpYjzZhb4tL7GHLQRuYsPLkwSftqGbHL+u0/tbarhimw9pPKDJ2
KU4SGokQcxdev2mg3Y5XeHmUfAlZ34f8DluQlHdrpFfysZuattt0lwymrWM+J8JCejDY5vqptxI+
dpw6snn5+J6zxt/dci2U45Hv6ZFJ7Bqt7z+pY23WS4VtdPtIXTRHuORKL1ynCzOzUkz0KXX7eA+Z
EYnHeTVUEITurD6b+vSM+osp6tnHl8O+8uvlSC1x63Fc6cMj8oN3l4OHGSYtmMEDuhEe2G7n1I7w
mRIKzLDY1+hF+KrGKcZc5MZyMDocaQqGEt3bx9chTCTtL0tBsvuhTVaecvl23kfXr/7ESVZ3+kFX
WSWL67Flr4FI3GaJ8jDdGJIQQ9iB5xH+p5OtJjLRYrbAowXZw2NSFa6D+WWcFlxndsVQyx4nsnRc
XOsTZNnRf6kIZosyhIB4CJ/8IhPq5uNPYRKVf/kQiGWFtlnONnsx5MVfb64UAXuTrJeHGZg9xp10
JFCl2HvDVAXLMaYucMeLwCo7+prNx28tbMNn/OXNwaF8V+EB5VH/u+/3bHpJj1gHN3pQhcKC9X4Y
Idg1h75TDfcwdHPz5johUg6lN9ZqGAjaVgdoeSphGZfude2ApOHrRMYlK5XJZIzt5dAh7OS5iCzM
+XZtLHQafKoGQovkUQ1YYmCgiAUBr6kYn2pAH7FqdmHElmPwNSyydK5v6zJAvwf20OaUQwFIlBcA
bPBcBxtMK0PVHIBbpVm4XZdzmcu8aF45cOuBfWcZ24ErKjqMZgO24sTsSaE1K24+JFKPn2zxu+i7
baLxEGTU3VCX5phJ6YW/g/VoXmUEreWl7R4qFLx0rzMbywypiz/0S/Ki+Xg41PJ3aRKw7ueqa/hn
Hk4eXvx3iPJ2WsDWyK5gVqpKu3lhE0WbSkIrk07youwO6vKOhA8ldqJO7JgDsEUS5mZg9D5crvMl
moTSNylgJbcE9DAawxvio0plPSMZMV97riPoa/eAwPlcfx1Fn/OH7lLyfT/ZmY/86ypPiX/IztKQ
qRrOKSu++WaDXceeH53q3Fy174U1nytIo9G688be7GrF63U2cM7IAmDEzr+qJPU98DKK8UIcICHY
HQ4yg8plsClt+Aj2nuPcbV5UCiTbHN5eKjI1jvpEmrh5muY+qmbioqht900Enx6dEmrT3rkfqsbc
3ESidofrOU4+yY+ZxmE2vMji0nzgCbK7GuCaL5gR3NCWRHylH68NXBLeLw3lsfY4gjhqWRzvyplY
hXZHq94/VoNHo4q5+EoeElaFP/c8q2lnvjIq/5WHBvK64JeqbCau7u1H3ARZRrNz06K3bgJGuzyA
buW03EVQ73a6I1LOLrrdkLcZT1UQE6vBY9iC3R8l3s10Q3Pmog69A3eSSZQgc+2wA7/D8cbp11t7
TrvodppTOaurhjbPjFbwi270cOm+HqCO28nsVEHW5w1efyNccNgWA+OfT7sADzBVEDNiLkt6o7Ug
A0wgdo4X5PxhJ/i5ZiRno7Etu7Hq46e3007MzsIntmhfB0wF0Z6g2rHqpeR+cDxSVm1anURAmJGX
RrZ9KNMYJdwV4s62A7W3UGOfiV46nLEuJqD4V1t533TqQmZexDC3QBdQzkcsqEpXHTI6O75uWVu0
5n/cBX+909DPAw5Vm/3PdRU78bs7XYMRsifJ7E4zJqzsQxGOi0lhLXk4ne1baRh6XpEm2FEGOZG3
vkhjIS/dxZ3YldcK4NP7l6ebDyGCQ00Fge0Ezu+F3prUjoRX2T7IHjIZaXFjZX7JOzjEwamvR1nf
svn6Ffs1ZuDz9HeASq1eyAHwp9iieyeMqTgFOGC46uhM1QgcUoZ0ZeTqzMxuZ0OuSRmMwj1V3nkb
MeJJLj9eRu+OaFAlqQKbKPLAJ2vcfr+KZjlZsHYa504sbRNZRE0Ql50YBpgS1NbYwOEdgrPU1E/1
sV1wIXHuP76Cd9UKV8A6FkryYNtmMZu//wfvnrG6kNPaTHcRML6WTxPol1wOViAKHnnEOxn5tbFq
e+618IlfTvGjKlwcIP7tdRiZMl4qvieRNrz/JrLG8QrVNPXd697oyM5syKx8jv1DH9ozt2XKncAs
CFY95UgfF6bu/fgy3pUbNIu262FIT84oThzO+4c9zYa+jeGYckM6i7zNDUe1xcB8roiE8n8oCIxd
dpl6M6Zcf2hdfrsTvDGVjkakoc238K5uXEEJswr6+l1sJYruj82CqTbRHYHFL2+bj0tQ3FIRYz6O
yyMxIzKv/vANUDq/W/BCYs3JqtIOjyf39N2CnxiAdvAv6rsqHma2P/d1gcUp/rb+GVwRtvMjOs+W
5fZWxBQMgoGN4ypMJxsfBEk7ehC4PbBlZwg3s1MyJBx5cS/NgeDV8udnen1hkD0c8M6nfAnx6p3i
WbY+GVI1/kz3iWXhsvupD4u+sva2zoiSJIUOy2V16ZSjKTSmEFjnBW8CUzi0WLRa7S53kIy3t1EA
epPgV90iR76gQ8oxEaitELbeIcUckEtB2G1Knz6ADkQhpJi9clK9bv8p/q+Q0sHNeZsumJq0uxrl
7CYh4RG2OTSY5kd4xQZsojI4OGjNq4cSrgpnjCjJmnt5OwErhv29rjeyyXr+LivzgouF2UKrdbmu
pk082CJERP1kSbyEr0swUzGTbYYXR7slJZHPeJAusv7xqq0LElQ2/UJ6X3II/TCEGD55WT1id+2X
xngRDo0iPxy/fYwa+V4qTlrGo9zsA/1kxiVAsI+5hOq1ZpmwkpDw1FdCXxfopiWjxMPq9AZOmIDW
+GrqcbW5FPw/PS4sJ0GENlD5bcyLyRm2Abkdr62qxeriJ9/+gWBZ86CUnLk0k9Rs5gsO3SXipTXZ
CtSITMcoqUamdgAJGFLCGT/joDcVYDlRLlCL1jP0OEzXfz5RDHBNoQUWn3Oe5ki7eQMhQ7bQPQWB
OasZq1u8nTfHTtseVoYOYXxwi5IBJpQfaMD5+GXWDuO5y4EUuH7AvSLVYbMnE456xO4DuWLwNmJ0
8aPBR5xXpnBc+I6IiqxSBgZpFhILEJVjTzNFchfPuHKxSurQI/9cGiugDPtTv2Zu3ZO/HBejb12h
hW0T8N6oWxob8SDa6/hHQT/gwJMJlBt0N9CxyDe+aAMk2c0hLWHRIXHyy7zqMHwfE/aOR8sj06y5
gIUUpVBqSjulyIaEj0foAdZTtF6qCgpefV2EC7l3d6yYtVoZD4fMqYjcyVViylfHI3BwZ4W0ssW5
eF1Ptu57vs8iqgs5YpbjVnxOyjTXQU+UuCanXUetaRTeupu3+y1UbMqj8rWc8qQ2r/J2KluDZXbu
QC8wKQkgMCX0xxv3b7un71CiCJfT1HZk8L5VQ6IgJq+s4tvX8wPEgNLO5RPNN3LCgwpLE0XCyoR7
QBbTR1Ya3tbLx9fw2+Hha3NswNSEcKFc31zjP87SJkEBPpI+eWM7Qz7fkLOostNS0kw8EpFHr4Mb
eJxzrH38tj8/2z/aVCAa5QpHS+q0gP923vXIqSrAq4K+vY0ZfPnRURQwllIgD+yW8bDyZpg2J3Dp
LrC3QsSNRvUKKwiVS5CFPUOQILbaAQfneuVu74sm1z6skWiicD2DUutyr+MVryySe8sVEv/WQl03
3kaLxFuK4Ykdp9PRqTHGx/yEaThza4dWT+THhK2rdne5G7rxn9SCHkrHf7bn3HG6CfAB/DaBBnBz
+/X7FsimJ+JEhtuA0AXRPqcz8SjT30nbDdxvtxK86Ub4E6NCjHqJnwK7rLxVtLuE9YYmfka8kmxB
cUynKuyOG1XTc/EDVT1DvdnZSwhTlR54MKBD+vrCRAKmaXvBTHn2GMhbLQDrRmXQk5pLMhvx293H
fUT9cs5seqF8Kcau4cvuS/RDbE0u9kPe90ZbzP0vxYqD8H1UE6BEolwCxDJdzPVECubeJqXE8zdi
4hTCiiB2BHxRKDU2TIubuXYB7s7o8IPROkC0wnFq03TBIMjukpw3AxY/jLDNXa77cP352ftE2AfW
bqHKP3QJ7wtZGkBF2UQFY+O68RvsmiKpD+BYBzeul4xj/YWOPptv1tiNWGumZmH3RuUs+TZmxzMo
8sdr4P3SAwnFRB6oS5oy+rfysWrYaxE7+jcAzPn6KF/X+oJqm0fAYRLOO1LAsyf86/dlMCSCQGsM
CLEM//URRNikkslbvRskgLyvByUeHHeC6Maa6WYXKF3nUvBnH7/vT6ntP9e8Y2BujCOQWpohx/u6
nRTFEh+0db0ZobNinIUFQ+Em27dylQ0qdqoLvH+0tvYL3XiNIC2nZ0sYyMcLqnqcfFPdnlfxDJcQ
0xXqoC9ADP4EPeQP12rW4S/XihYZMNum10CdzDb965cUzHaBktONb+bQh1ux9bPYPAheqzr/L2oA
bErJpCrC9iEdEZc1W7gZc/o3/d9ArfvWioT1RL4OfMc+T0tcsGqrmXZtrc0X/fH1voM2fMehD5KI
fbWHPTVI7q+X2zV2ihdvIeGKLzMbiUpi8xTNnrvwu/rnwZFMeCDspIMn0nK0CYrnZMkI5qUv+fhi
fnuwHUf5vqJLNP/T78FtUyb0FVj7DXrOhLVkD54pruDLY++16/yVAw6GRrI+fvy+4vdvgZE+3RCW
byyt39r+IMJGv209dhoMSvrzsh0N/FqWc4OtogOdmpKI0fEw+qb2jKvs5q3mijrXHBg9ojfKgclf
TGEtBUI7cJVXRK6oG4XTjy9mA4Q64xINCQqFeMX2Q88F3BQTppfJ5MfHH0r+9iS6PgilubfC1Avv
l2vgLTGpful484bIBnUVMKAVDZPifaJX2HtnODiua7krM9Vk0Rki866HYGznZhQHj6fh0/StIygF
R/qWnKDNFrjqdoUiEWKunw4Kuxu772hdN643Bw7aODXbubXRRSyzAdcOuGlQi3uL4vcBAq5tW6RW
mGLBmRCsUWR7sZkctIA6P3+hGe7wPPeVBJvUXRoRJrFAMMN9iphGuWxQ4NkIQfIsdvzgYmjG3rpb
SRch8untdqzLaBCpdVjMjUNSXpHiyKC0MuzpKBd5e4DUYm4HCFvB0/yGJedzzBG4GxgSVT69U82Z
cpW7lbk+fOZgqh3p8/xi7Td15nuldR4VNm51VMEz1fBWjyLBzO/j+/jbacOc1mXao6i3nN+fTcOK
gLGe9Tdj6ZoVulYgry95TNI5w8o6Md8hIW5hf94lkOX/tPn+/vZmUYjAlqZV/s3xlVorSYH565s3
KNNzSpvzJRt8xfsnP0dcnsxcriKPUm76Hz6+89sFSHZ9pSTTTgqK39Zm3Hspiu1m/BypyHRVaU79
BkaKoCkdtpKA1Tkge4Mp73DZADlwA53V4xnZWwHK7Obw1ptZqL35w4ENmT8Ma8vA+OXrTOCtnF+w
RbLuwk62NhHoZTQOpKfJn+/69mTh9WdmHG009IU8W/SInekmgHKH/0AvFm2Rh+pD8MoIwkvKuLD+
sEP+tlEpsEDXBTAxY3rxfuI754QydgxvP79tUbQjHrf8bVjt0q42L9kSs4cpVbo8LYuKy/lmKto/
NgDvC1JPaZ/ngZGRdnzPeT9xC8Wcy2jJ5/ui7El3gesCdfdlyoacrZo0kv7843Ug3pMKPG0qAC09
MyULgPB+PaomS6oIQ/3oPsbMyXW3SJZo2DZiAb2iZKywbX+ePF3g4t31YcMQmr0Ob9PMBqPA87Bm
YPOnxen9flE+X4GpB5kN/H5kdXOOrJbs8PsoiMxOsriZy3EPid4U4q8FGjGOHFy1NfCdFGhOuGHr
z3OGY83LTjLGiYmTF4yCr1GtiOxP8P3M3XvdKIsIX8xHnSJ+QBetuRe3GMIyft52eIYxbn0tQBtq
Z1YhWkmq0be5Flwi85irouCRyEVA5QFZb8QbMCgUgzo4vDbWtVCke3vBPV7XctdJhOfwCDVpxg5a
8KSgixsnlCngHG1g6lmBRyKX5w+WaTbnV/Du49v9vhZg0TNUZiAvqAgCeJm/3u0BAzo7YE5w99ZZ
Fq0mu75KCF040JouEMKwWTOr/eP3BQ/mlf9TwUkc9IWiwhY2A3a2PWXO1X90tsSQ5zztI7xbEros
f6PTiChrIlYCgQYSW0t0GUClCcaj2DUFc4guNPDjiljSn4MQbIpnvrhEt8J6EQNIA8hqRNrG3dtc
521kOVb0Psh5dV8gIWf6x7KFYrdW7amN9LTY20LHMQkEgPdmEltO+YCXRg5ck1/n09DHzNhomhay
HV7HLHnkGnwPt4yRjSiIyeElLsEMOl/egK0qr/GGwBsjWMV4rMGEuoRepZP1qRJQJ4ojxs2d88yE
3PDGF1m4+jFbEdAiEcHeo8v24bjCtrkkiHON7eM60AtdTzafPNqteVyjFy5lllTpMSe/J8S+BhIE
7YEMrKnFBHOsg+V6aTumqpRNycrzA5y5RhkG10zsl3OUqIiO0MEQu5btUbQYtEd2nT9bT8sC/lVt
OxenV0yfKEise2+ybeKEGJG3S37IAHAcTQYVee72flpwqqEgW/slj/bJ2HXWnT9BLHwp0sEcWaFt
Bfpv8KI4xbAvnBqNXrBkEe8w8Z5mf7O+TpITEqfY9yc5WykVobVQwu7GuTPB1L27YOhD9m8bp+55
Ae42tPcR+EvqXthNQNN7s5JPkzTAfbCXO/gqQ509wxif7JegsXBmJT6EvDRMDMKcJLza8c1B9zZ+
7n9uEgmZmNyQliDKJbsa/drgf6+w69tMPngdaGPoZlg5eM0AQY84hXDZfVYbJGscOKgQ6hPXBCMd
YKkdv71OAqO05PGMtcL18BJXMM9ud5NbjcxhUgJz/1Ru0y7+usY4ySE6eIzZwHEkPLR3q5ulXSol
ank+VkSBoomtg6hK741qnMFugb3nmYY7Jon4y6syD9qa/t7BuWbKmeXvZjEnGZJTdsFdDb53NU19
DZY7iOg+z9F5ohvH1ejk4MrRbePZUxc238HAYnaw58ku/GYm5TEjlKrv7N3Q8ncxQQsZhu1pBuXs
wqqBbY8DgE5CaloyPmPWs6QHVyZTsc8d0d7SLiXVvgHuzAn58SlM60o507mq7RnxnxsG9a4JI41y
o581DlKiz2ZxGQRlfW1pSof/w9h5LNdtbGv4iVDVyMB0R25mUhJta4ISZRkZjZye/n6Nhm8de3Du
HalIkdwIHVavPx2EGzPe8BWEQh8gNsEpLyAFKUFBfx+7YxfAN6v8Rw4XVXhG+YeDHppS/0tRDebT
0DoEPoA9WN9NL0zvsRsk9TOFF/+MIQFmt/Q/PuaSKKa8b3/gXd58GKaVPxcOVpY4Wzhp35E3RUr2
SL86AVl/bNiurOCEb9SaqmDEtuzEIz04489wjG0s3rLytEQJCSE1g9V3u+COezXp3XDIPkjwgK/Y
tuWHLsQCciBr6xFfE8yQwsJfvonCWS99o5KvRrPoXsa0qV8jGwFRjFwc++PefYf9bl+jUGANkNUK
inPd6oFiqroKJ1mUgQqZUkbrP8HKI+cMRP6rqF33j8UKkm9R17dvi0FYVEz//IakkEjfoekw60ml
SeNuWs/enDlsfWs234TdDw8yS+cXxDfmeZ3a7JxnjkXffaxjZcOy/FkHU/6lgRb0Wjqiv6fLnjxP
Prm7WPNmDfnq7fogcPj4Qtu4uDfjyH0NrHUhkAo6Air4IngQqFe+kWHWfgvBZa7wNozj6BKq67ZD
zW5SwaE3jZK4N7h1zh02edWXusfo5kjfGQBjGY0fCG/lYyjr9Oih8Pli5uRMYROIHsWXMKTtGOXu
Oq6/yOqVn9gE0sNbUAdIhAd4EETmpwkEcOfLJb/DxXd5WS2jf/IIbyDUFxFEMmWQvFGzPSgfwuyY
ttIh76AI8DEfyopPMSMUAstCPJ+DOXoQtP4lKHIMmvL5I/Tk8GmyvV3JhQrxirCNQ4dq7EgSl/jq
sACfjTkPXtzY9+/slSC3o91xA3HpuV8Dzp2U2JNnEvMYyOoHkVqoz6mg5CNDE71xWCMeda3q2NCf
ZcrATX6MaUT9mNHB3cMID44R58eby3LyJiVW5+yZ1Qe9qPWAc3T2g2h57NImFbHVuESVRjWixRDv
UdLrp5HwrHIqqk8WVPI6Lf4h/Q/jfeQikN4Oi2U0v6vAi4u71tktH+qBNSNZ8zcwtv5tYrM5rDCB
rgMU0EMw29UXj5AB0mBKaWJISAZqMsRYzdTzeCnisvvDJFfuOQEfPBsTgYMnZJcIpTA2jM+0Nz7I
LScTYpC/JQBSNyiZP8fO/vAK5cIy5PPFGHzykEMLkwjPx+Pc7Js8fAydqLzjxgoM1rKpfqaiSHDT
52w0nprGYktODBLcSGevWV4rog6gWWWCWDJjPk4hLuqdUxt/GLAok0Pdkmxx4KqKPz28zu7QaTgP
cl2a72Epjfs860cmlzM/oUCa7oe0y4jpxFL4xAm4+WNi73gwF9f7Bs7SvJVRI5xTleT9haht78My
u7I9RZHR3iMt9KGbUgT+MpIyWeic1j0ncguS7Tlxu/SpwaaJ5leEd2ado6/FzAHpdfC7gxnk0epa
8v4qnvA9TDUyyeXU35LV694lKMQZa/skvYxuKN5jPP4xBQ7KiBtCcSVgAbxTtqMMBsT4Je2F5SdM
7Uf4EGhtePDifoIrjGnzUH6l0e8e5nkNsLGV8bc8Fg1OTJBeCbDnqX1B3OlesplA9kMatcU1lkH6
3aH6x3l6ST6dzu5uTtT7dE4Is0OFg7E3gX/kUnTFVF5AqJr7lOALRH4l8IKTkyaJU9qfQZ2Qrz0H
wRsuDCHUaSe+KzDbOxZj15/p08a4eyJDbtLlmQv/mXVe+bNZTSyxY2Aumdus3Y3dn9tgTfkttw7v
UXiFz6k/O+cldduL3UzoZNyJGM7MNdxHp8YFy6/Fd3pwzgOyZf/oF3i3TiRrwO9h7p5SRCu/r0h3
Ia+5BAaWeR/eIXtvv2LOXoC45FhhGLFhodrr5HvV4tfkhcaKwr11rtOyRHcOn52dfFyc3pNgHEGn
KpJ3idnL0+qax0GS/TIowdePpkNxWJ7XFAeQU76aqreQrhgFcZ7JPQ5O9Uqhlh5TKHJUkVYYp/Hw
gs0BlJf9BFo3IwfivT2xn4W6qepr+31AdKX6GCwoMGP0ES3oc7yZ7pLSBOE/98BXRXici3ha0w8f
w3/q2AwSMz/i6t43xZU6KvlbH544txa7OFEPJS6CJtG468ecoij+LXLDckZVvjHhMBAcieEs/QAV
SFi5lfOTuan6jbPRg2UfuxJaxmkZxnElbM+L27s2MoyaLja+W8rhCKuYZzQX/Tgc4tDtMzxWozw5
G11rtyfDwEPyw4iqJfgl4AxEKofbLB8szGiNLxgwiOnS+E5dvTlTE2W/924sezKxabul76DREUkd
dZ0XlnigQTu73pWeVNwg1IITAVtnggG6nPsxwoSrIHwKl/kU+BS/+ylj4zpwSMfSfexm4AeyndVh
NwsLfPHIUSOPBLYa/x1uiEmzrvUSHjiClP0vGDP5QHxzIjr3z7/BKpII86fJdev4fhHE9hEEI+tr
lEd2WRxJw1u9HxRkPi6z2TQY16Yx8+p1p5WWq6ngCVHH1fqhT8hoiRv8KXCpIIgjGc3uL8B+xfkX
y6SOC7NbqqYaycMSKogujVNhqEbhzgoq88nBiydQq8DbDjXtPKowcgoP3Y7N5tc+U0sxhCcOWpzp
zaJQ3XTSD9YyQwdm4Kh3BQmo+cx0tDmu4wFPc6DYeCN5TJPpTfcGqgI3LAZDA7EguzDO1WkehIl+
QNkMBNAeYAWr74G4KtbSzl6Wk6VIdQmeXuruCraON32OqOdKMbMVz2P+u6PYkGgK9sApCGPxG8re
raWYlGpMologIeKgrya3A15epVv/6LnUw9LH83401Z9FdxdVhNfxg7N5S/zRHY1b4Yx2SpfM59HI
K6fvpbVeolG28i/yPv0WQ5EEx09azBNIRX2PqSCmQYhg2fzL8wCRknmqSdcVXMMOakkyBxtLVSJG
zu9oGqpLjWj+8aaWyMSxDTvEEQMOKHs5hl3XElsZHo9sAkbbtUmQrN7iFG7Jx9A5Cp/xRMADybXa
o0fRSVslJmuPtTZIgXp/wUCMJW1tBNmuz+jxsvUD6iltlSaM+yS4cVgHK8fqsuo66PnTSoPmapJk
rZxm9LNqHGuexbklQcECPqPbzhvTPGmcgNbE+WUQuOEQQWpTE4lz1vQLLyac4m34VK2aTZWsve2N
4K6INYN+TTsGGDtTAPJeRnJFDTAmoXqh6BDXAtV/7tQFIj0Uc/y6b5c8gszDSC45cbJQmKE3J+Qb
XcsJFhK1T5S3qNdS4GMuxbHcgmdskkDPb0+dAcMZpYQaes1Cd+Jz0UjnsPo9SRaCUUt6D9Oucb4B
GSp8uQfMEQk6dk4OT3PsYqgCwJuoe8J0UN22mZE9QQusGUfOKLMTJqI+FOAv88cMftB9SsIkwJEl
JgisLh7WqrSrLN9PuYoJ3Lk7Ru6q+lQh3lDYz4Cpzd8zlgXxVUBBwXyBnlJWXgYEJiPuHEH6o1I0
Gezj29DM30VSDHBmZrvl8Ny1TeZ8JGucFY+pBzvx0nIe8970WtJ7rcKZcaFhh+ljnDh/GDgscBdj
L2i5GqOgzaAnXTOm6pkPjaOwNUL9VNesHFP1RC3yitaPHbzNe3joVL3b4R0lF0OywvSOH4MgQwfu
QIfGo3kXpK6VoydepPsdgagZ/pQJpfRn7vbqoI8VqIKi90m7UdJ0F4ikGJfdDk1lonoEtWP17+Ui
o/JHbQFlDEjCh3kRGLnDCEqPej3aW5bZtjjBwVGXQw40bhI4kZC+HvmVgzuw7v/W4QQ6oR8RcVTY
UeAnFCwRY4Hj4/y7n1Y8WmS7MU/K0eTGdYOTdY9S79hYUbo8Kfzi1G5vBTAzCZOiocI3p0goAJJA
HhY1vUbv2/ziZ7RZw3yxf3UuATMlZi5QW99Czuv8fqX71Gj9eazWgnq1fCpgcFjzKW5l4X7VSxnM
mow5sXdBCzzh149ON1AUjGr0L9OCaSLuln2nfnDAZzx/ilCd4MNv1Woi0fdSl2jOi5qp9QgKNbxE
iA+4/BajS74ZzRQBpCbVVLFQiXUjGHtHviebWt285tJA2VXbzzpxXGf9qqxZyls2WiUmn/tCjMHG
wjwgkFMBaCYCONV9HKOUi8P5XL0uPV56B+kIhn3pNLEk2qjH1g9vXCBj3ualQilzjPOQ1i71vMwz
D88BxO8sJ82cBa5/I5lErQS0BlXNExeCtW+pQ8HdVOw+smGfk0S3HkrPUwNc47V/8zGWSGGiGLqq
jQwz900ftE0ePxFq0O8v24Pes36Q2aqgrAYvCP7xJpx02SrLTpGafOmrCk8xIuc3hBEb1wgw0IBP
ucIgpfjF1Ivpse1xzpqPQ3sXpVVnD+cE0UNR3NP+DJr2anbItSok+d48g2x7JYP/Spc/F/B/fbo5
431eJsohd4SCAP0OSTGs7wBbtiL1sjs0copMs3p0lPF8wdVIXXMcq9HqCWkn9bGoSK7+2RUm1sNf
7NYpHeJcxLj408XEmZRnIYCQeTK40jBx5BgqojkSDYV4g+bY/OMVlI9v3rblGAWZ3OzfW5OfYHrB
xZU+5chnp+kBOwABaqke4NxUqgKovZTtKspHl9e5o+p68+L7ZH4fcB2yqG53cG+Ua+UnBCYKIes7
mvyATvcSBhCXthYR78chsMSw3UNZFqQYjQZHytM0NYiIniF1czTFwiFBxX/aib1AdkpiGQZ+aFjf
MlzDi/BCZJKaJvsw1hO6IqXZJuMoNWZy4Rvoy7L53pnz1JwlaoZxOTUodriLvdIhAEq9/7Q0fLsn
xE9sw2sDXOJYSoZ2Ho4uTwy/gJRnJZxWrboJxFgKsxmrFqZC7dEHekt1FS4wzuGh7w+QPARFxiQO
Qu1MciAXHNQ1SmB1HNIZEN091Zot0AWBQs1bIwPbBrHuVMpH3iYMl2Qj4wxOOEX+G3mW6q4RxKqN
qmUr5S+WBUdV2AEVcQUo0kZv5g/vwBAGR2qT3jkRnPXVJKgFskj6kY7g6PKGOrvp7GdJ0Ye6k0wc
9TdNtmB+D4fCNcPcDANDWvQzpFr+NGkQMTzfvuQMJW+Vt8QtDPye6ghUZ7ZgIh/XnCgnOs7VilvB
SZfRO0hftRDpghtWSqnfYcGtkS/UXLwJU+ujGooWLkxuZbDeEcdwVJu34dL/cU/4QalJ43alQtcX
xCw1XPMFY432B2Eyigyzl7s0YVpeINhWMtxku3QMpH3MtLWlgN4J0jLf7LEW4W0GYQTGgLEKtL8n
PBlwMvqgKlPTZiYaa/0ICqEm2f5coQiqmRIi4OBC5ggnLUxdJpYTF/sk/APEaW4h8qoAHrW30UpX
RLqFZiQOErbAjeyUEYICf2IfM/vJA7bqdgDBk2G47ct+qmFzV/MyIUYLrmo/Ji3QfTrzVBVpC/6h
T6SxhN7HTp0lPc9Mb/L7nEbQqO+dM3F2aTQwt+AeRXTkiHwLIwIpUh7ZvmAbxaRIqtx8Cq96l7+V
dZYwDoaMHsNy9TVXKVhsterukJ+DvQ0PptNbm4aYq16qLWdfsjO9tg8iGfhmNk5b7ZBleCMSxK7w
5zSJnPo6YOYxmTccknkgQeasfIhR20h/HpLUZOU7Dw10muyiH7QeciGVIc9If8sasWJgB+ARsAGI
Uu2df7/NwVKbW9x26uULh/wrlHjbUWrtyJhKTvZAeU8lVbFVL3TxBoOEyDUMSJkR+IESzkiyIl3n
mpYT1lf7WNfvgYA49dKF27HL4wyiLt3fQNW95N438pCzEx8V5rPai/evaB+oV7RTDjgQqg3a7Nwk
gDMcOOTp0V7dJkXT1er+/6YSJr3a+/N5VMO1wsebS0jMVi0fLaxLVTHTa+HzdunIfsl9PdMCaCup
dmE7aZP1I4mg9SkmFSAfJdRWAkHTVUNd7wOebmjQo9xEaeuKAODS2Y169oII00Yp9B2lDeBopwYt
RtJqqVUMXZ53bEl1EttVmKPpqz5KuEw1S+7aIliGhkF7A6rROMzqZSxaOCnpYPNXdtJiGfiK4bIf
eskHUCeznZM7DLWanwNMef6mOq6pa9lqmL1axBsTJuRJkX8kkaxYYHU4UegWBOcvqnEUEWrx77eK
TTdtYjugg3l06Q768cFnu+HdcBjdekN6JJcGw5ZD0obfTzMxjGoEKrLDvnUjLqfKdHAe439wo1fX
uTNxNVOyoavBgPG21oi1UW+BCVSRp6uoziFC+KPUlX7s1IpZl+mVIsesjURSnGONyLg3tQ7NIlQg
fxpiJHtq8dZcOdvdumV6rO/PzkjsmQ/W7ZZ9xulac043cvuiSau7cNXuF7AIuv6qfIoidKGfVd5w
5PdZyNTr1e0ukdZbm0zvoTtfWNTEk1Lg5YR9EH3A9MqffXxB1unYiJkIDSB+6m6ZYbHF/rsxwMAU
OgaPq5+cvQb1coFPLTDQg+ihdkIfOyb2MNMqFFC89+dcO9vmRWQqDvN2sWzki+J/xYiKPuwwU4v3
ToFAzqXWd30UCPQqvz9q6FZbC4MuFm/d9zrFpfHnKLHmp4B2ouccPS3BNi1qefdEz25mj3P0SXy1
BKl4D/sCBCVa1SW6/6UPQMYMceAJkYbp0iMe7AkPS72QlZ2FSQzY1nb8/Qcp20rLbdIJsCFBwdqr
R9TZuePj3YNrYbhUZ+iG6jiwdzT3Iz1nMVXr718JuJ78yP5msQJTL5BpyilRD4e9hYkeeWnbD+jE
0HfLFr31295yqeOsJytztmZBbKmhHiko3EZV2QayJp2hROx5eJVeq+hXskVSJ7oQ+2yj6656prRz
MHVPJcu3fOPYXi4vRQMDNDg4GL03n5AvlUYKGr3PpNh3Ry1o2InUncqGyi4p2cmpefaSbm3He7Mu
qVUuULTbEUmHQSJBfreve/4k1X4wB6Xa9RpHqLKn9WpV4dRbjRYzX1n/9n6K5FDH6xvbUU3V/ahk
e5MqG6RWMuyLlV9h7kavKyrU4bTSlZt0A8WaT0r6PfJmQYnkK4RleHuxkSJrq6kyNzeE3CIfjfXf
DZJ+ho8f5fSY9qvt0DJwwPRmQykiQZbVDcVExIj2Cgc4MJcTPTrFvytM32ZewozjCwIoFDOYprmq
rNCNMeoCCVv4014Nk7tiEitu/rQ1DnVbYCfV5tsk8jNa/xxKG0eVGa3wVHGseM5qChKTyDf7yaj5
BxthwfMk+00VyahuFA+IfunK7bprq4bCXpiMusG+6kpqJ4ZTOW5/U0Ad4hSjyxqcqtSaaiB9J80V
yQXcpqMNakMjYfXoMt1Nbu9TOu5nSRtYmEvR9YG5HfGHwSyt+Jw0ptPnJANwRnVPcLPUEAgEDEsJ
TwxghGYoKvggguWBzgk6wLaOJwRfN/xgv3EaHWim3Lc+M0vH2TpkOTJKwith2LC470yrfVL4cUkL
KKSny+xzEHfyYOCoqtqvcxp1tG2rZPGZmbh50y/fGxB6A9iFOuHcxcMZc6g27cCdtlJ0bzkL3Tz2
4GjyChNd9QWzj13eO0IIdRioyIXiHDrLUvUUpsGOHXHEvK5bxg8jgTbKiTKoTJOoYRP5BzWTVxK+
8lSjepnd5z6Mwy5UvdI1qovk19wKaqiLn1dW9t7nsGs8lRM8uiT4RWY8YMHjQ72idm9XnOUy/Heb
X+hvsH89GYge82eO2mZxwls6N4ffOhQUTnBCMEfEMlyc1fbPJNrk+XUd/do7qW6U+dRlpNY8jA2k
qOQaFpzEX5cEr/ZbtZB++FExjP5yDWDdj8IbwvHiZR1pjzTzyKwOYqhT93Jqht9F3bTy2TftqLxG
I9cHi8ruFkIhciswFvfcrZZzpeeXDK9zy9i6lFa0iGstxbQ+WITlnHIMumEGSYv4ATdm+YVu4oQS
p2Q3dAdyMmb4X3aXTPetO3rElWLdJ83Haq2q6VRD7vIuPbDecAitdZIPQVqsor04Xahc+ocAAV96
cYrJQAWaShKTDNjDxUIday0RQwwIkDBRt4qm3EaoJyqboE3TwMbxOKzthKPpFGQdsV9A2K0zk/iI
Iig7pHgueRw1WR+8k2Aa2KcmcIT7SBSIbVFoJzl2wPeETKQ9Kd+jKeb1NIJZTS8FRn7tD5KJYLWE
Y0K8nmn6g7wszmJVSCkLcZdmWXlk7LXjS40XRH1r6Hg6T2HRSePBleNQ/wxYlOuftfA8wsDoCPTL
93KF70SU1TCPOGN3A+JAOsMi8D+9AhcMA6LibwlvIo7+7mPXZL5TwqmUPqAkNu6kp9forSmj2rfl
d3elvKKJNszU4bu4RjcOfTOOyfgY6G6/QpLhyRxaJ1ykDY89p5yBEsyZIV1K17mLgV6Iyi4HQRdV
6mXZgMTCVK31RrEXyrrEt7alKJV4A/0W0GnncKBLJEkGI5sznuB0AC0twdL8zdAivfVttiHEP4EE
UkLpP5Jp/JLVT9Xm+q+Y5uZ4gvYKOGLHMlAgTgEzjHkQLad5k9XtG45ueWqINLKtZlubcVljsPqB
mviDpJWdHn1lFXgzrHV1v0Vj04rgZXbWygjOeW9Sbqapr45IqwnT71eHmkxWQGqqEP3fM5sqjmaz
YXXrAinl174m7+Uz7XMv+nPC4mi4zYKopre+wA39Lw1v6rtd9r5Tp7w/JiPkwJcuE4lK3JIgmyX0
u+IDdVO+nCXdRWK+0YvGeMDbSaQ26lzjXulWlcTcpAWHA3OVtMIvPquD6zL3UDMjYSEZfWkIDy+W
K4Y1PaqZweU4gaW/NCeMZsmpyl88G7P73wcKD/y6PIiUZD7lOf2Cs93nOGL9sAqLDKSr7Io0luO7
3/HnfYLiWcDC8SGhe+WNBgErSyJDYZ9w/EN1fWzqsYoPcymIxh3aRjlj261lHBtOnBJ7+ZA0Sw5B
MSahkxvkl5Sy6OL2mJVewx6jQU4EMOUuWL1YX3JhNOK5Ayg8oRybgYyK4o+8T92PPqjzO2kFw082
n74++Sspb1HokoAN85APLfykf6CJCDO2Hevp15jSg7vjXCffE7qYzyU06fsgG8fzMIVMxJ7+svNn
jf1GdepQVrfXhACsn60DpYwYP2tKj1M31J9NXFst7oBldfJppnxpMdZ8mETmPCJYsavDOqGuulhu
2Tx77px9LiivX1jdCt5yRjh4Wpb2t6RujTs/Yp13iVMY76zCnLAM5JAtvqP5YlUratn/RhkS33e8
fEJ3IznY/okQKPdm0f3+kx70fG/HGGEfrTYU1QEIgoeHFbL1CQSRu08Wx7wKLvOUmccEQJs0tDal
Q256o3eNfSq9Azbq0ru5LrlS6GGDOIMMZnWfa1XCQIotzxYHB/wOHkWRTLi3p87BykTzBMUatBj3
RCs/ZRyQwO0aefPL1D5lpj09ZlFs/h4I6X8fJjP9mSb5cA/z0X6ZZpNRFnoRFtaWgL9UOPfW1OXB
sQdAnQ8WqQb3Jiazf7C3sTOMa5f/YZhOdcGikZN9VX4bVGIROfItdipT9lqJsLz0Fok1rivmi23P
4rtVWslHlLre0Q3z9DIZa/SeZHB3/MkqQGIHrL2NCitIzGFZUlMjGU8w7Mrmapd+SrC5YX7pgi7B
eXcU7U+4r5ihwWykAegkxlgf6jxmZYlqcz4Sdx4d0GgtINVGXj8H/dx2ZzFYZXkaw8qGaCrS8ep7
/vQjCzmLnaqYSD7LiUaIITNmmpGLUT57/MMaD/AGk8X9YlYYfA5ZhPNROYc3typjOJH9NEU3uJtD
fGZdkl+CYYkfZYNc41xTwb1NcTr9adV9DAA9BiDydkY+0Ykbsb/YSrb/KmbkSyDRWSCOdTxHT3xs
cegIJ8DuuS9/Foa9uF8zUjeODb9BWCFFy18pe+YPvOaq6E4Yozd8CxfITO5TMM2+n5w5fq+h99UN
eENkWqsfSeNr4SQQenF6AEA1MJsdEmugiyEj3JnXhVYwivK+nF/WPM57ZE/Q8G/Qc2rzRh8tNz+X
pQ/n7BiEU+B+xCOMjuHgm8w21hYSQHwqO/xfyhchLFyLITWWlZjLU74YXrjaBz607LKXlPAemES9
ArrWlCDqgv29aBdM3qto8J9mkQmQaAJmxOO0xEC71YhJytUiDPBV9u3kH0Tudq9k+jqywGEYr74W
giKUtEMmANjvFrRq8lgXYEUnNBH9cmXdbcSNYVDYr9lQuOv/KXv+J09YmS45Luw/tCbQTCCc/JOL
b9VLChdazq+LIcK5/gWw1jXFB1ZFZY5Z5v/aab5qgv9/uinifvLPD7PgIVsMThtVi4UE4N8yU2de
rUAicHtNJNgPcUf4kLAsJC429xXdeId4g7vS6i3kcLkrIGzEcY2hPqDzoP4hehJf89MO9NminaH8
b/J/EruIMTxG2xduhLWiewSuw0USzYXjed89a7D5HrkyqgGDOYhCbYbege/24CANhUreT8x36zQA
WPCTCNVWLiOgu2F8MRnWqueUDcP4wSqUEWQ4ZjAWYTcaTku0GQ616gpJ/1I35s/EERiHKBZ+8ZwU
COktMlZblz9fr6tQt8exYsbTdba7kM/UNlwVNkNtdHHbGPvdb5V+EBO7+Lz8xtzFxfZomf0g7Bd8
1PC+vi8hpXnDhdHtOs2DR2xit77FmI9wKZUDZOGcvTZPeGZpV6qDdhKydVcHsxnhrN0tIlOnrRE1
rVfeuXNXO8nZBazBOcUBm8J9npggcPYTAU/NkD/GzdTwwlZktqm4JYjy1ui1cLzUJLVsdIpoPYI8
KR+VhNAgsJiI+sT7HhWBuhRlfoybUo5pAWqL/R0wqTr1J2uHiuZ9bymFIvewKKnyqUvqMz3r1baf
IdcH9XwMOYdiQUpQ5kppaLSxur4VzwxcMc0Qyl90U4dgXrkxq1vGRGPiWESixUphQUqIatAGqAG5
c+lKrNb0EMJ9XckwrcoMcfONeorz8kQyIAjTuZZOw0N0TNLeiUYZSHc17vIIUKc67XZCnOlMEd2n
RCr78x22evgrneLB8Lv4SYwW/nWHNoohvV7zJR0H/7kWzTwnXwFMS/ATy8tdPr3GNIWnUfsDQOIN
Ty9G5i0lnIJrLgLOHOIw4kftHPu07s3HThuk4b+HgPFp7rPGvTOyEPPs2HI6L33JYOtxjUPq1vzq
/zGf/xWv7CKTR0DErLYdtAYeZjn/XDz4dEwj50K+jujynBaEnLwyGwQe3j022LjDI+S0e49WN1Ed
yrOPXoLq4QbaxnNJBtMlE4xUFGU/aHk1fP0PAxPDIP6d+DZ1wodjZoRos7V/SQ6A410bOOFldIRR
UnXyhN6YmJoDmwSF0W2uO8HTHbGHArHC0VF93m6TCjsG6HB2I9o3MAGUx+qqjV1d/gQ/Ryxe4DkH
E2jfbM6JA38X32trxDAvngwinOhs4cJA5goMR6Q0QbSoc1RJ5IYa0X2nXGZ2n7cmqwo82Q4w3ULG
cga+HflnvMymun8oTNMuw79/cbGKxoBn3TNiSwqZ0V+aE8Iah3+oJPsAK3zTn6rfdoQjtuuRqLXZ
dssRlY7BqMdvUQsuyX9T8IVWruz+jMhdlAcj7aOofVnrHE9TqMp5jY9hleFYzVXa2gxHdkkqywfq
1JlM2MVblJRzV3SSqBQZaX80ykE1Q1g7Sxm/eB7qKkZnHY49Vj67mnP3DsxIAV6bV5Ao12zuEM4o
LyOrWVQvEsmx3UYnd8RfAs4E1jL8+m6BGFmblLSpIAqZz7vP067qsmrEi8BlwMh+DfoS4eFKXdR4
2R+dqc6dZ6tzOXLdqhw5IQzbeLOXCRlyi42Dr4G93f1/nwn/VNDi2CBsHKH5HMztfNOyleDtPwRt
rdJpEvu0Psdoumgo1puqX7MCd1Bgd63YqRj//eP/qVnl4y0aPAxXmi6hSwfvX9NwBPWVpPbMzzu6
vdOgdumqxt7jtFQ9OlRBalLtDcH/j9TfUp/2H+o+iwmJCZxr2o6NKN7+t64QYxRfwYAZr80ZFhhA
PYOUSjFlNRDGcSg7Mk7PYy0lcyWclFYsSYF68cvSHIZ9tGLIFPnZa0I5QZ5Qwu8xXUMwE+adbgig
4VOasQHgJv0xyCAux/c8r9SWthtxpWzAXnmOWbipqf/7U8eO5F93ymaEQwnrOeZmmMf8Wy/rABkj
f+3jlyqWOIydKUfIFLxQijDszx2GEMwLWhBqp4EN6iEq1Et4KJO6JOeXfLylvFkBGWwkEIlhGB57
KvjqEnluxu8yXUi0JemLhBANM+5deo3JDAU8Bve0s6U049R3MAfFKzMs1afuXAYzylT/l2Mg0Mex
MxDyLmdaSupJBUOr/ohHTDhwZ94lJvCCRf7SR+mUuerss3nQcK00dJhhPYCdHIbDJnMYcpBCOJsp
U5CjMRGr4mJksPVMoezQFcoES/wLy6NFvnKFVcHyaEFRodccGEbLBl6MxWZ/O8f2AjWbg0Q6HEBk
UTlfdraXBoXFRA7q+mZDS8q/oOuEHKVJOnNJxx/kQplXqqGd2+16IeSmlOU51Lbleb/R/ojt7CaK
Ll5DTWKh8nbZ21HIDhUgEJStl8r7cWK/kycwD3pM0siDhBBwsWIpMTzEa6loFV0WKj6J5sk7ot5Y
VAWMWugRGuTfGYdtAyaT33VmEUMV3fmg/WwpiFfD7Jl0ivCO2BJ4tPeZRp/3C/YbU5FQ+pa4HySe
S6CWcY5nCrEqrC4i1qCsiqJV8JBcIufocjomDYo0xxhGHHld+HhfA1oKhXWxmsQBTZtyRwEpqBRi
rmvRD2+oaG74b3maz/FwhJOxpMbFSmmWYHYkfUWS7eE4MwOzmB5H/JaOUx23NwsOQnJLcC2nsKtp
VvMBO7lGGE7Gb7PjN9SDSwgC8DnWzGWOOCkhL2BiO1q0VzGBTe5d/rD4UcWFmZJN1brbH6Zl4IvT
noPBVMFxLOkBC3y7GqoE3H/dEkO3BYMhhCCfDzM2+RL5LbZ/oaYnEhmmAJYdsOpnZfODNS5cqvcl
LWe6upqKsMNPbJIMsf2LHfnBcUC99d6ZoTPttPTdyyo3DUjrd6YVrP0M39YkqJqeGw42X2r8TEiK
TlyrxS088izlbigNTtv2gxuTMAp5SPOi98ko0sof/UPdxKZRn3ZObqxfGECsGmQaVwlrrLlA5IaC
HsFy6PRYG2DJ3qYl68oAVYICeBbO6fFWjexVAmE+CtfSvcSxECxIF7x2Urc5dohsI7Lka3MS941V
0f8/g0xNE90GdDAMHXciro4kwWHGGflZykoBh+jxc4KcpTcM1WexLSMT05L1gL2/nhGHpasPXg0H
OV6jACkcVct89ZMYl/9DSqhVfl9bhtPUp0KKeAyfew6hjMme8zrLUBZ4DXynSXt0GAsUAqa3y1jE
GUGjxrplK/oVAV9y3O2yxlFsVCcsOCgldlYAG5dCyUwWFJy+qrBRK/UyDQrd23lveTsopqmRE7MA
Ps49chH701t7o+OW47oRw22tu+AVl0Y3Rhyg1QiaZT1tdWYZ1eo3IcgM5HYkYDCWOEuzgECEd3c0
wg0sjTatUHU6FoG9X1CyrvxCTp0BEJ0PQ+wP9wD5irihDFq47gighRmZR62if+z+UDvUbVeFqeh6
3hz+cNCn50+OlUMKPfTe0sTjIes6NMBv5pyM3pgd92k2GVOk6Ibp1JLyEh3mrE3N4pWmVIIrACyY
bS6PAaTM8imVRK3gnOp1irWaaqkA1toCQ+yWaC2ufp+T/oq/nkUgapEoZms9hooaJUnh7dMLcVE+
4QcHTaJq3AGOJYJHxevJ0WOwFMTcLUuIxh/aFLlC/uBRh8OViUKYqP5bY9awniG7h+r/9nLc0VQb
g+73WB7laGVFoDKpAvRrmlKxX89Oh9GEkZlM8dp+39/XoDnkJupSzsW0AQy1YCeYwqlIhQwr+/4C
3oY1x9NuJAty2ahlUrvLjnWiBuhUAfXZ7zJEXekCrmNs/StWVNDPKFX+YbDnIFnPm3tIopnfsDzV
GtNpFibL8/aQWfqBmYOM5jnRWiVAVXZXz5xz8U33PVQUR7eDBTRdPa1XqDUjPlZpHJ8F/QAEBOEq
A6Uz28Rf+w3uLEFbU73o1KtlQZN59iVGE652yse+XUaa6uZaocPT31fscpgUQUZsdoVIfFQB0mjh
A3xHobB/D/Pp6nXUBPBRo6kAZurAUmhAYpfPDHqD3KkGCJ9V/bITldIW5T3uSbgjMCX2jkGT16qx
41aj4gzEbr/xbDzYZExzePHc1S5IA19SkG6uV0CSeNnj243tu3N1VgdRM6PO9xfc25sB6Ce4WP9D
3Zklx41lW3YqafGPKPRN2Yv8cHhP0kmKEhnSD4wUKfR9jxnVOGpita4Dyie5XlEv66/M0ixNIZFw
wC9uc87ea0u26Nwbswto2c1Hqi9k/lRekQ+r/RkMmc4qssVZkgBsYNm3zESInBeTzKzADom69oxD
zawpD0fSfj2Ylst9L4NoeRjfRSxogMWXM8uQlwb1cvvLJOxYvIbED7ERMwl560EpsY1RAJpbbqAC
mT2oHepHb9vPm7+sNSYW7tFQozS/GppCspJro8KERXPVKL3+DSAOk+U68dDD6JysSov4ev4je9m5
hlZ2nqbVm7ii22OtiJgV1S2fnT8/Ra1ZlNJsWxH1C8aFzY95rfhqVN+mMEQSJg221ZRWaBFWnW31
XIRRXVGs0HMva8j+DctI1K/Q0vEbKyMR/+foIYBbMDS6NzxrHU2ALz3YaW5sEc9R2+UjAgvj4xJR
zAEb3TA7TXVlRmpcfMJ4Iep0WmWLOl09DWLkzmUjzfJr/rAUivy5DFhUhXgpW9LG+Pd0n4VC//3z
xOVpArUHOBSQPxyaOM2dTxs/HCKDpKowUOTaqQ9ZZnJeCGuI6ECde6P6PO5qtSfSDRIvyZbR1Tzu
3v8Uv5wlgS46MOtM6l98K5dsFksOJFOXavXGPvuXllcnDhgNyEbP51oSu8QOZBERprNZLZh3Ru9/
mAtQjKqAzIP8g95FIasDJszP5+rIy5uyNrzuJjAGYdcaOnZZzDBnkeji2EATgOd/9/6Ff/kuDLro
isYun7K4Qo3r5wurjU2SiaO3N8a84FqYpiF1L0C1Vi+hCy57gS5sHXxl/rxvf/9jXN4/hQUxu1sK
D4GD9CU7kH5XRxp6n9wQUjFXLQMhCaWELbRtHPuFTWM5y79/ZeXn5CNAaLTxaXfogNHoCliXZ1sM
VT7oZ0+6DmZPSGJ5nHs2dlQWFSbSs39qEScNs1unJZGU+XjRyOioPb2PSoGs4XdIqMshqioWz8Kg
UOEoIIwuyx0mAhOAap58vZywFzVbc/YKzkN0tjp8V+/NbhljdsH85jldVjtUwG2OTmaAAjrN4TP9
PFIqE3u9odPFpW+kTyCcZ8EWerZO/jD6Tam3GHMbS35OYlOUoxWN2Lbnsj3n3DoleQmUoX3Lwe1i
dAlKkt/wMi9AMKRp6JqhWRryJUsByn8BWypNUvwMrPp7TQG9+7IoABskDL8DFl9EBBlUv5BbqITr
mGid6UZcPAvZkzkelJN+3ae2PQVPmlE1RXyAL6JDBWLlYOq0SBhL/1b5Lqj+DF3ksJ1q/AEFw2mw
4A70m4wyjtV+Jy71CbYvUsssKGFf2BVi9l/cQNy5JzXb97/Pyxcfvodu2KqpwmEx9F/goszPHRR8
x7pZZJ3LcbyAesKEP5st7LM3kOQn9JzKlBp8qe9/COPnpCAepKoxrGyLiQ+a6y84VtbQTtS+x5sI
2xyLWlfWuV3dOJ2TeI/+QPJtsGqkESHX/cRKwgiK58SwcKYoxdDL9FNjGWMR77Bky2hHvMaPnwNJ
ISJEW5m10oGJtFv2tuFOH2lgcyjxBUKrV1SfWhyFYPpeSGLFsrdse8uUOh5hN7IlSO5LbTn3hw61
Gis/yvoXxzQcaq4VNSjxc3NdjyGR8yvbnvgjVIg2JqmYTQF0oRwJVakiB4hlAXzg7bFttm/L1Gpi
lpQefNsxQphNWmdV3YaKvFbbGVK/KKAITSg30vyd3JVS4XMHQdumu3i2Zvl2LTRAiRoEgbyxDDaB
xVrGB9A0x6oMIO1uKB8E8uP7357yyxgif4MZSjZQq+Hmu1y1LJv1AF1+eLPU1Iv59tkzcZI8UpDE
WUS4Up849DxnZbYx882X4mU55zyhTBcFOnmKBQ5/oh3Mn2Zx0nLbKU28/JM8QBnqEY7apve7lu1l
x9akXQsiTnR4FACnl7BdjRw3yuVydc0pqjCyr3jvAi3bzirkJdhoYaOhfMLsj1ZGeOXmBSLoUMfI
v3s7LqquFoRKk5wR0zEVi1LzxYTWIROvLJp619Yk0VSniuqlmr+WhrPf8/9pH2LJKJwNjb61JfLD
zkC7H7ZmdGcQQEVGer20LpdtYzlvCgm2C9mhMtOCdvtNkfmys8AUgMnfsZmbKfL/simMu1IAG/vi
Ogwii4km5cRnfvl+/cQCEH1nObXo8XkKvLvf5Xf8cn2NghVaPFHO11lILqb0LBmDZrSV4Gph9fdM
COIg91OMSKqQXZwfytkU/f7b9MsH4GtGFGzC2OWgwfT88/pqUrM0ydirjxB0z7OHfj7ZLcusjxpW
zMsG5YJwZ6DttZ7ev764wR+7GTZKTHZAggfKYfaXBSEeep1sJH+8iphcpo+23UINC2qToHGXD11J
9dZUSa/6zSBXL/df7DmZRx0IpOxBGXMX9x0bWqdNaV5dEXURlO3J0ot8fHTSKpoOS9s+i5Vce2qU
SvTP6QuJM9ayvIeeGomiaxm1nJZqC0Dv5JLdQJ1pW6mpmJsXXQCdFDHD0wVNGUM4kITZqNNYWtCQ
IQbOP9G/FcqG9x/r5R4OLDYDW2cxoEYg1rqfv1YPvdMAPSK6apwO1MgKUXcYWyty6qq4BEkRdwZ+
rjmMxBipzb+0pLp0oB2QyLXmb75k4/JL5lnzNdviU9FEuzz09AkCbZRn0dUsRw3PprZ5DznXnt6/
+V8vx8xFywjxnSWzPF98t1EIb8XpJuPoC67ny3cvctKxVW5mQftvLvjL1oxFl2MUkxhZkjLhsReX
rGtvEBSN8riYmWbWwOBjTwXQ0YsGjwh265KrYEQSqaCoN4EvndQWwWeyJbXLk6sriBox9bulRLYk
fBi+LOw0s3t0OJuXZ/MR2APEu0QZEjVyZ0xtk+DX5bfSPTEE0YKoFm8UfZNituiyylsM4YU6EXg0
DEgFOQtcZyvZYjUz2k44BqwwFS37hoBkCjN2Owt+s16UnSJIwdQDcw+u1304H80wWsELqrtU5Iqk
HYanR0sJxbbu+26l6sJJRoNa0ldyyfVAfxTO3Z4uI7SdJp6ViWMYiRbCq1MR1sJFluNH7mcGtbCu
aMUt8f5w5fk51JEpitSoM0X5ZuFnoHUWhqtFcjyfXRJx2HwZAbfVW7uSdL9Z9ZVUjeauTknicA5R
OZGANlcEZLmH5oIxtsf0uSWNPAru5oe1HIuW6TiCHM6ZcanWLBXqHJDa9Lh0qymmne3+50LDXJCk
oiOKk2f2tJwZ8hjtPOJqRsWdUbnLmdNWHfEwrbIThpulAQcXQoROhufK5vwE5h9attR6pof6fYIr
tINzQllNZ1dD7az4xu7SjlZQP6LheRZKoyZIwmbl87gJFEmhgEYU5MLzcM0UYb+SZlcqSoQq2xa8
Vo55TNWid64gNdbtx4jQQrJpKGobk7OetyWOQDdnW8iMdUoTjrw6X4NPoutUp+Anps9IrELLbajy
m+Wmkwvh+lpgNjNHBVeZ5APRx6PYrUwF3Ch54ElMFMeK/0TZrIkj2dgtTvSM4oWDNFIhouPvaS6l
Y/1utFs/NvtkXC+V30UqgIVaVDuX2qfXgiN+gQKAyX5FMkesnyoZYg/e/amNp0+z5UgrsSG9pZj6
yG8MoikwHmcrNg3dtv1K2UTRH+nEdu0tea1poW4BXknjo6VPuEZvgRsJe7KB8ZrWW2z0Uw3GOJqU
OlnXc/NxKUsTdyf80lBxhV1/wUxYFEkZrJzKTYWTWxHltBAsml3TdulAMxsKIf+UwvTt7i07biQa
HnNZdzFFVvMssGzgnNHUwyfU6Up0Pw/r1hx4ZePzi9vBsCrB4Xa2Wucb3O9iGM4dck+iyL4vJBWo
gtvNGqK5KBCTUsTAnJ2DkapGhgyDmaDFaV2AJKAwvbCYFjiWGQENrDb4cI2WumGCkQKdaeV1JyvW
/B5J2cJxzoaAxXa503mI2aOJT3JxFs0WvAUgNb/qse3Y0hOcyk7bOPPUtTScFu/V/OI0Z2yJfK6o
L4/puxM5AqaLL3m2DM+leuqLgpY0Wx5nrspipNKhhjP3kK/qy49Dw+4C4yPKRl4gXB1l81CkKurb
XDO6lLrxXFmf2yKmPYjRiLUcY+RuAe1MA/kKtMR5Mo6/nls3i1lTn8vrCzzLoWrOdCgEieXLkjy7
GN0qFFVM8EBncUTM1Bo5UERlv1QCI7gxwtyc8NzNE2WYeTaTaDrkBuMuzgM5Rl/rSGRBrhxJx4Fd
ztiHfv59Z8hJpY2j/YnQar7dlYeLHtsyGV4Keu/liDl/Nd/H9nnWq3kKTPKL82+eKdVz7USxKyF8
YpEVq8DClJt7xt99j2ev7OJe9SHgTo9da4p/vawSS4N3ZpEs08NczlwIAYu9bTEoVmhnGJcZpL4k
8cHGheH06JQSxGzkdRyAWzeTKsF9UWbj/myCAYyns0snek8cv4L5HPw9c+lslvnXYMOrGKz7EWk8
CHKM+/x7bT70L72gjJI/n3/2US9fkDxbZ1Vw1FP4IcL9hUBlWeZ0q2FP09uT6MMsdZM4PzOm6xnP
NM7mI1x6dB1uNLYZdEgW/2wzzysFrikWrVa0PaUN6kdDzmmtN6LBxj6dLtLfxexfxtE4im3C/Cdl
xnsM89XnvRsiFnFwWARQMUmFjKOYCVUsxm3G4COLSqhYrDmVgxNnqtxEkj3K1yWWK/o7Bb6cLxWp
KsGTT0cT5DclBuktifCDzdFfyWxSXTphBYI3FsSleD7DAGaaThZBKyWwW+0Ysdocu+LQFpKIfyGA
J/Zdz3eyWNtKJmrDHIvA2Q9c62ewkF70olVGdVpPbJcIDs/P1ialxrbetLJMOuymmYH187B1tHMw
3rITWJZ7EnyZAQ5hqbZoDgkunzLH9UtMAIGLNVqTpm2CJYCBMPsolwl52TguA312HCnxKPYWS1MQ
wBHe5uWEuJCNFvmGI5GyB+NsJrIte9x23lQtwiJV1YTGBaqJMBCTNSRmnZmPZWSqwUaLUHkxzyL1
bxkwU20Gw0ND07OBmjmHdVSzHNZTOc1BRVRA0pHXeHa8LYKHheGtL7+R/SG/ETKaqMKms8N6ESTN
yCs8g8LqJbMU8KlqGqO8C/N6NDvQpDOFLJhnp3nzVM3bw4VdtLQb/bm5O9MZ53bjMjxna+mMTDDn
Delc5KnnnS0KZ5M49y7AgIuuExkMT5JJnprRIQJrw4seSraIqZ1H80ItiOZ3LhJSaoEI6zRUpFWN
YMk62E1W5iG2KM/UX9L5y87PBKMmIqaPaL0AYdu9Zsqiv6x1vl93Hz2/y4ycLAKRQJfYltAgcQQQ
Xe5ZRiJFZ6+yMfdBqdCkCeo1CBsqpDed3bS7NH7H2gAEuw09cl/wXM58QDrpYlMdzUothe0F339Z
Q6jI7+Q+1BSkTjNZz5wpXvNDWt4xBPpT1a5tO5wS87AUKyS/b2LF9XG+BeaqjLpzsZlVMsaI1zEZ
YUOS6R7SGp6VdFpiCAEb1wHesLJGP4Hnt3zo7z7/QRJjUWFJZuQsD3mJHmKFzkvdFRqnYDjVs24F
aj3Ynw2HkCEv1joG5zr6/P7x7rJG4diqRSID/THDJmD1skg3GeaQh36WHNOkQAa+AFoXKs0498wW
1sy/dWEN0SPmEXp09Dhok12W4pJYa0o7n4JjlASl/TJyUrCwExREghKNWEpDmm0yKAtM8+9f+Fz2
+aEsQ3mcA62t06Gjv0KIxEVUiSTZWsVvD/ZZPxa2fqAo2Zj+0SH0FLE4ffXWsncYkSsF8cbUBnWS
uXo4asSrmqyplXodn2l7jZza2BeBFrR9cff+h7xUwiJ/hUilcHyAfSL/msE7IrGwrKLTdosaZtbA
DUt+eRWJcqlsD0UibTFUFYEVQa2zLfthaLqiKHZ5MqCgW6kgD6SHKg+l3HdRaqFqXqUMAy3d6HNw
fBmkSYI9KkykDD2sUYE1XgXsVLVgkwKspmg/vy3GuaJ+vs3/8XX4n/5bvvh66n/+B3/+mhfwXvyg
ufjjPz/mKf/7D/Ez//o3P//EP2/Cr1VeQxx991/t3vLTc/pWX/6jn34zV18+3fq5ef7pD5tMBNvf
t2/V+OENH0Zz/hTch/iX/92//Mfb+bd8HIu3v/74ShZzI36bH+bZH8tfHV7/+kPVqDz/y/8kfv/y
l+IG/vrjY5uFdfj2y0+8PdfNX38oyp8i2VOjO2Nq1FYt6p5AwPkb608E3XC2ieGzZYvG3R//yPKq
Cf76Q+OvMIURm0I5ks6Qzs/UOSkk/JX8p6oSpUIfkp69DJz6j+83/tMX+J9f6I9GrZ+Lc5ZKVxXd
rgwehJ47QRIXLxcap2mQxzQjZ01Ov6AqCo6THjrrwGu7h17C9ThW03BnZXJ/pUhVvfvhOS0f58fL
/1weE5enOUTFXXjE8FkaF7VBfWRWCRMdeVxpKifUhe1LSP3qobGCavtvXkqnBInUwaC9hIBeFlXY
Hwr7qeTpuBgBn2tZlHzEP2O6edJ6nEAS5zd39ctDpYfPXWmKYsuIPg1x1z9ciq7vUEFPS4Dt805T
xA4xgTldCqpnMvLtxCU/mp2dKlvQCc5b3dejdnj/bpWfe8E8We4ShCZrJbIG3TQubrcmb6iXqxg3
iddF+b6HpEVYSgaSdQ3DXHfwhRXVthqL6VhbY/LZ8FlsVhRyikeN9LdoK5XW9Iqdp1bJUiY5evX+
B/z189FpcVRK3oC7RK/l52cUjnaikJoHdd6a6hsgMt1RSsv0N24N9ZcBRsuEC+H0R+bpGJcDrMTf
7nDGxOAsZSE1SXsYAb8S5cLDQL/4GaFteJuiFY9dPUv7ifYi6Smr3kr1V+xlVXAfVmpwX5Yo0YVb
J6eTSkB4siZcQX4Ay87GouVX4/LOE2s7TX59Sh2r0VZW30jVrmLbrG1Rm3VUs6JC//r+U/x5O2DR
pEMtgj5CobRO10YV3eUfRpqt6unIS0YATRvHW6Jk7W3J67bqkUNt6ibof7POXeQ5nS/oIDEALixc
KGTO/HxBn5TCnm1AulLIK9IJHF9hkSFqvl2rXvzF9qqH3DZ2EVh/J9c/9zJZMbaHoaDZZWZ244uH
WEvdbwY7k+EPjZvlQ5mKqSPNoOJtXcwilkFjQ+KIxDpohA8FM9mGcvMbB137atA7+sJsLt33n/zl
+KV7YHK04KXgDedtv3i/Jnwag6870cqJbXDfSGG3WVJ3v9n8/FdXEQoYxq6jo+64uArlT7uOqHJQ
hy4yV+sbzfXM2vzN8/uvrsIqgJrDQoRHPtjPX+pIpI/XkUizKrvEP3CUMjFD4mb9t58YaxxSC9GT
APx6MXSIRUulocp5FcPymS5D/0UpK/31Nxe56KYxGOijchkFozNzPXCWn29mUEzSKDvja+W0TPZy
0Bvx3iRDtHgzlcRgxyr7T1hP4LD4ui4hd4wny9j4SkfyS9ljTjq1jZarJyMM9WjVgj/JT1rK8XJf
m9Hou/gc8/LQ6I1vuxH6xdBVEVbYK/qRiXGP/6lMrlQzsbVrny5LftLbciyOgSg6rrRRVia3q72o
3WONyuJ1BntQ8PMBb0xItv3VlBQyfGcCAvZ+jBNyV2Yky686vpByBXClI03Lj4aXxlDiiGCiPoMd
QavQ58WiZHBbkC60R6Y1JE9wEEdK27kl1ddJgI74Q6uVk/zJywNf3XUt4NFN7yjVV4fMe39bVelk
uxwDo3RvhQmxXXFYQTjIRrnXqZ6qablucrWQMMvUY7qFrExk+Mgh9UkupI74ETioDbz0wrjNQIvJ
m5Fycnv0JvDW65gDpbJuErJdb/SiLqlEgV8e1wZo0Xqte0rw0UYyLAMGChxlSygYBRdFHz2QdxG2
qZ3atBlAq7zS25VMDZzlW6kNZdMrSeu7Na7wvazUwIF8DIHawVZ0nk+MPfBgx5bEz9Q+YRxjmscb
7E+tB4zBkMqtMjRBuvYL8QSNJE2aDaID/74ZBpa8kDX7BL6iIjGGR+qD2mhsGGT5SEl7iqbu84Ds
5q3qta7eWH4UOxuSE5VPVVcxCBJd/6AICuAtv6wKXPBgGNQqhOrDTi2GYtyEsTc9xWo4yjdDDr9r
owxwKbbOOGQAg0ANHNSaSfio2iNpEHalxckdva+y2ioxDaY1Yq+4ZIPRSn8rFVQlzBt0x1dFUqWf
ba1LUZ5DIwGmbIXhzVgC3afWSW7TSSF377M8dAkUKpiN4b4irIjuMSyL107D/g1vKexo88S0LHzM
M7nb10l94ACYRTx4IxtcxtKobDxdUgIXOS/e3q5MEqS9GsoFto2ILNwsHLQXI89tiWTzxsGPlWKb
3wZg1pOrQkGYzQfqo2MvtfFLObJqufnkK0TCmiQBrQY6h7Hr459h3iMKgDCm3PKfR6t09D2GPL3a
YHVXX2zyVeAkynkOqCgdJH3ty2lzSsshsw4UhbLqGHnl2N2h98K7Ucp9RsZJrHoq1bDKHij6JIq2
tjpyFbbdGJjhhn6tSiSYEZP6p06F1JwMzdYHaFdQ+e9a1EafTaksiN2CVeZ9UpraCI/SWHgHP6WO
5Lao8ks3rbsscOt4UE037AMTLGotDZ8j+h+1G3dDl6+9wVK6bU0u2ZcRy8S9FiSB6q/IZyPtycYg
0Kzq2KNFrtfU1/FVFIrpluRPTbsgxontwqpokp0axAbFMV+p4bXInaXt7azFku2MdoG5vI6z68kA
x7hCCqo4SLKCmnyF1ueUPEyO1W60rLKvyqLuVDD6qZO5U9tlpwSCC7JynXjA1dCn+nQHO4e+k62W
+itIAU/Z6cMYBiDEhuAJZnkOIQS78WuoNRYYJ41YN62QWYfbwYkI2XNqyc0iu7gyldL8yEfybrwI
ItIqg8furao4qTVgc2W5D5OKUBYZRXiy6oDUPYRapR8ku+LUT6qyfhMX9MhIPbBSQmwy2CrrMIm6
yQWp6RxhH5D9iJGd3RC1xEqDI1h4qNwm7pgoF/8VjpJykvTJKg+pnY+9q9sJ+XUqhIhpR1jNVFD+
L/ryrvOaCdqNWei+mxm9Y7qmOdLgpndbPiNSGK/kVElDut+xpbhdFySPypA6OWC2vNqBWaKeRWiL
Vm5Dx66J2Y3gH/uah0/HmpTbaYCAtCkko+5dPEqmAkGHBKig1ZUj72aqXRP6I10R3UFMUmc4xX2S
lmRDFxlm5xWa4T6hW60msP0jxQ/XkR0BJasGGG+8C/XfI3HIz3mRS9UK4TzGHysN8Ex1Q9PIbOOK
XKBaPZqb/YC12Q1iieNgYfqOjOEiJeNwKCzji6PHChmqAGLqLXXwhsRQZIOZK8Euuxs7sjbgPEuS
7E5c86ue9bW3LfU8VMg6CmzcnmFaAZeOil7dNNjx/45YnLIjjYFAIbQyJ4+hyk3p1vdSx1mn+Lhw
z4VEaEXEQDNwKA9/jJvB/gS5xPuWtg65hBJ5XBTuFVEC0UAtZLspKPxvtd0F+sGItfRxZAfnkMxX
w5oLwFZHKxMZgLUqJd+GeOVV1U3bevW1xEtdrpClFHcYB3t2jF6nfkq8oLFdphL789SUxb0hJdmn
PK51xY3VQDVc7BJF6Rp5JndrwzPHcaPLumbfW0WUDHulHfR4B3CpknbigZy0zMr7Y1CXTrcO0LbE
zC9l/zWl7Mg3YcplzOopFcDh4rJ1VgUMQbKNCFfzzMZEB9mlHdQmCt8FELtWlvZQmEmFWLUMX23l
wb5r4SGJ18oJxbeKxzI96ZOShWvTiYdMJV5IsNwA2UjKdihky78Db5gND7SMo4TOkklH55jz39pw
NSr+aK8ITSS/iSnBJJ94PVhDax+QqBqCh4QdgFl2rLVvbaAr6Rqdr51BoqTtbKbr88bu3yo9/ffq
SrfFW/bQVG9vzc1z8f9BcUmUB/7vtaUP//t/Fe1LEpbt2z++Uqyqnr9V4dfnMHv7sdwkfsdcbVKt
P3UT+ZyDitOkgCTSQudqk6L/qeOyQINkY3eAY8DPLOUmSlSUgKj/6Ei1EKHJ/1luUqk2oQZ1HANd
HGUq2/x3yk0qtJCLwxofAH0jtRh8F9SSzcsjDWzKsiHbDfZEikex6Y1ak/ZNkdUbCT/KXq/kL2at
FTu5cNov+iTXbMvN5rawnfxJsbrhtvILkpdjycq2Pkbqx1gPX7QyBzDBTrNem11o7oTWFc1RH2ZE
MMrGmwXC42hga1iff+NQhuA12+RljFVlPXJSrlaVZRMVOKRNeBj1rDjIbTE8+kbRXJeGFn/QYfpc
m8oYRys7L/jpSCJ+qqyi27yYSOgLgvERkTsb7rZ+1UeF31gDzzvURmTti6bTbnoz0NwQg+waCDjc
YS/JbpKspoSdNLcBydC3odG+RoCCTwSkDURVaOohKmR5ryX1awqR4ynM0uY2b9hrRWRqPEkD+BMY
bWQmwhc7pGNocXop6m+hFL6gfgoO4ieB2FsnGRLIR6ntX8vKG68ociTXxMONj6weDftTyfhWSqG1
D5kD9/YUvVg+DxCWYnyLbwqzw/k2gswy94hs8qfzp0S/Hd9icLROVOZf+5CfiicyDMDQAyFqAQYO
hrlnR6ushXrzm44Z9Mlp9WrCodY3t62SynuWkfjWgM10UJVgWLMk1kwzxje+1YEUlIqbkCWpZhdU
KsouGfX4kybzmKM0kLdm0/UYYLltX3xwYHDxLQw+b8OhK77tdZM5L2fEnSZT5U4kPr5hFfJV29Zy
DPMkiVl2As6CLNrDhoWaaVYprX6twa1+TVt+J+RQDxU9bVsss+LLA9kms1ZZ8U483Ciwzf3Ethbe
yOgZ3yANvJRZwhW1/pVz2UtVE+CnlkZ+EI81Y1u0d3RuORt5wFqZvhDRlbkdpuG1VfjmN1Tx1Tdy
dcODlvOFoMq19oQ3vGqDZ55I3xtP5LLqX9QcDT2Zf6e4Mfo7cUbjXNknQBPrR9wZdwr8rI4dea4e
LDuUfFQdZfJQlY21AUtj3Z5tRUrjhTur6x0oSa1iP8qxImKlK/nWQAq8wVtrX6d0ZDa+6eSkjgHd
3iLUliDT9sapJORoIxeDd2UasnYTZ066ttS2+gxZoHdNjPMHB108i5zGemc1A1GvteW/CgvgPrOy
ASKMmhNO3NraqybnMCnoqhUqIr0mp4JTGWstpzjYYFB37dxu3qLeSFx26UAgyaWdXKA9CZsXu77t
GfBQmqPV6AxKsUonzdhZemzes9fXnorW7j9EukUCB/sNII+wHp997KNX02RWQMcNZe+TW4eLh8hf
Rn37VOGfoKGll3AH27Jb54CmT7WpFEdr6uUt+z02nXVeaytfQTmWq716ksbS++Dk8PrdsXHuUJbF
6zKKDZelXb2JMeWefIy8pC6p2poIwcatYEi5I9NG4FZVl7s+GlmS5mQUR17m27uQnKYNJEbz1Jit
dgtKr3+Qcy/YlmCVULpZ/jEp0oTYV3swb3q0Ci+AWMPtOCTGoU3zr61l1h8UpkrE891gHJPUMDZO
5pxMiOIgBT1iJsv6I/tyrd/0cQbEU/a0jYaTnU+YkWtJiO5Kg/60VkOV7bcaeG5LpfQIlfYxL538
LmgV5RSZefgpFhRGNZP0lxq8GGHJoLtXWLMDZZVykDsCajeLjYMd9KAUyqdaNsMnJ7GMp7Ywj9oE
qWiC5/kRgVC+QTNnM+Ckck1Y5biH7MTmDWppc9Sz2ns0VIn0s7gZ916TN3etGbT7KrU1uNsp4c+9
Fjcum834CjyrdGNWFryxeHJcmSyP0q3kVl8ZZq8g7IoQQRTtRAW3gC78WhTeW9Xk+SqQhr1G3ON6
hJj7gBDO2bdSAX/Q5t1vWH4ibysPIvcZv/tTHWXqQWmy1O2rAUoDXvpNjZnixPNvV61eE36ZpNFt
wC51a+OE+YSqbFqZg2IcAxgId74/SIDoGhvfqz58HjQrvArIiuetRupRE5W6MoaSAzSI1U2gliK5
EHyhnKuVtYLK+Ty1KvdUBVQtVMQVRAr9TdY8G0hqbhKvypDHxwlg2w1xBv5arVT10GaDua7CBrFA
ltXxqic3ZIPzx9kYbUB5rOD19prua4c7sorsYZU33K8tGVfJMOhrp066g2yOhJZ6sHF4RY38KoFT
uoHbXt2gweXrUDAXAjnrNOUqGJzqalSDlM1upTKgFKP8ECC53LMp6d0U9J07Ol5/4PxqPlUdZVyp
t/uv0ujbojT3kcN0eKjyIv1ELgmSO8wUV+Pgy+KV0E7gJUgZJlVZPTaAMIm+880mJO9KMu7DsB73
xiQZh0EBe+uN+bTHbthtVNWDrW2bcNMkkF0qDOeTBzZzxfm43KV8kI3k2Mytcs4LYbMgV511rDlH
HU2cEbcEvzcb9r3g3MRKxXoXHdRAj+4l3/+QtO148jkxXoXNFL/i8RRZDMYoYtg/eug53E6hyFBo
aoqpdMxuzNQZgIIWjGKytbdVO+V3aVI/pP4Y4tMCkrRNYySnGsQbh4jkkUMQE34NKylVr+zMlO7l
1CQriZFqHU0uSL2hK28BJsivUDWsq1q3AwB0w2dprHXytjsS+jy9zbYYr9L7pDbza3RErHfgZzla
T9DYEOd9wIjN4Rd3OcWQIvRuKYHeD7qsUMcKbmRiCu5J/wUD50mM9qpR9wiI6y12uTuy8nB0d1n3
wAkIzmYk9TsvSG8LZKvxaA13kkywctVQpvIogLqBY610FlwMlukN7+pIhYZBXNv6sbeq2k2LIr21
qvKu1lgAwlT9SJTq2kynF3awI9UUahGQ/L6A2GGYNra2KSpQVHYViujQ0XELK3kgakmh3ulgIzMG
+UgNCc02phsOvE1NvmlgXTHTZBul15Rt3urhivJC9zJBSvsSR30erjyCLG8nQxkOUurptzVicdfS
B+cDtQdnV+fCVO8E07fKqY5VL3cPilF7tzgfpJOR2d1GL1V/S6l2XKcl65zZ2xpdEzvfGGFZ7VUO
65tOSrRN0GvjNhpNbVv0rf5VC+1skwTo4DajNhAd2NSfTBa3mzQaSnSPFBsPutoKyG4uqRjFek6p
dmqW63HM5E/2kJpfYa8l24yNL4zrOtjUHCdJom/rHcGRlChgP221fGi2NkU9V25zeLTxcMQV3qA3
4JU+akZzg2JHcwE3mZua9vUxirJ0l+cQwHQnXpWV2eycrs5OZGLrwP9rE2tJ+hRVar+ZFLXcNJYu
Hcy0KaDvDuoqDMaUMCUiQiLCp0hzNKhTSf39UObEcjkhQdJMiuhXCUGTUECs/NyY9nkmjdsJBR/y
uEZ37aziRQu68KorUW6Vet/ubaWxd8UYhTtoM/LrSLbDLkLNRDVYGyFkGt7ah3B7ZWARuBvYFOAc
KL/6yLWoIlVfAHOEK10fo3sy3LKd5gz6dT7q7IY7+1QYwa00sXcDnAJ2sM7kB8r7t40ZELao+qWb
t6O9Y2FoqtVoqd2mQxpHrX3SPwtF+FeSc51DVnSMrlye4Ndmva2gVB8L5nHIlTdNDOxsRdyJra61
ru2vHDuvDhbBQXe8scVBmXRgukWlUQRTmvBv2arja0MO8pNHycpzx9EYPnaNVD7Ds5fWhZoHe2di
SmlrcomVvItu0gRQv22nE5W3IjTXRYhQe9V2SvnB0KvsPqXy9FlBbU0tiHSNXa/VXb5hVSE5nXy7
8a7zS+kD4Fo6gkGuedR6Y2i/xVA/Gp4c+2yRpvEghbX+CcmFcRs6ZrMl/bPcGaYVwTiOEghKMMjt
u94pZGK+ZepYqKjKewJXIT1qpjdEqzrrgO+kVvGiman1ykIxHYyw+z/UnVdy3Mq2pqdyJ4ATSHi8
Aijv6akXBI0I7z1m1OPoifVXOvdGb1JqMc5jv+0tSiwUkMhca/2uVzyYQOHZ6JV5hcwZOrywulUK
E/phIJxtoYfhQFpNX4hDYKfZJvft+Iw1KTMTYkPl0Y0sNT4wOT3AbSAb0GzmbZhVISNbVIKMppUQ
u2A7vZEE1iIYMi+NToNuU2YvSVwGHqbK/c4a82iBazh5Z4YN+bQHZyYG9QlUaHIHSdxnhmq5uDy9
1/zRgmhQakYcvJyOc3rfoZhejBLdSYa70KIyrZe2jOdFxfBzHYC/7LVATvd90L4kXSZ40p20ZG7c
o5SgWPdZtO896c1ugCOeOZcrC8sch2t9mCYIWsqQbIPOwISvy5j6hpW0ZKaHaKXXD1fGEY5B8/Ca
oBA7puGkfQi7FJchCKK9rcSRB+RCUTYxnxyxjVlT/lzMfPoxibh2yCEODiPvqzcDCi+mwTe2JpEY
27xqpUWiaooXddV+zBrig2hKwa20YlVK4XwsmX2tJ7MXD1jg1Y5hToYbSyBZutLuEby+s3cCsOSh
tc5MbVnUYbK4+nWnkv3g19ldMk63Watj4G2ACcTRdMf02JPrRnbyfrgfyQNn4BhrzyX+L7sii82z
Ovn5vTRWvqOY6gOz7Wc/m/Nzp5tX70vhkw4xEOJRxpzm3XtU6gWJM+J1zDC6HsnI8DrIY45cG507
ZHG6jNW5vpelItvHfLdNQb27rOb4lhHDxiSvifCSIXlKo9jt43E+MUFgrB3Vr1MkvzL/Hp1IUu/q
kVMSn0MvobLdxllSuUR9/5ASQJZW6Lf+IH2MJC2Mc3Eq5PG5GArCOsbhnOnFDHOimfY+ue5bo7X8
5WyoXqqK0pt9zN2b3J+cTkiPoh/YYKR5P3QobrAuMNluqpjYo0Q54PTdL66a7W0CNu+0cqlv8cBj
YEG+8Qpj9yNlqcCyWsudOB79hRzil89wuNzMSkqAWtvtERIUbyPGcSC7nYzrlC5mz+aQ8/AqHu8w
AbB21tzbPyBJ4cdv6cECmHlbyWTFtrb6hj1AuR1Sy1F0eYnX2yHRM/1kw7hYxdTChDx1H1Nrdtic
qYBdUjxhaj8rS9+3WcddvkNz9aPQ+tu51loH59pDFNm7Puo/Br17UwNjidXcFh8JvK2oKaJWt/dF
7u+ignOTSc4xtH0c9oQn4bMSkzHjajJaoRFQYgkB7SFPpZ1kx/dNVA5Al5N0gw+V5WI2/2EkENdr
5V2X5k1gW2g08Hx1Wz05krA2MMIvSWNswn7RCvFYyfYjScr+dUQL/54EnoRjzkJVgdlAs8Usx2lS
CDvRIBm3PYdkwoIgAVV6TiAOOrWdaKtgHJ4GOfcySVhOT1sYGAQASHFAa90VK18zTwVCKkex4Laq
5Np7JCJnnqUMOM5bUUtLP3+wwGf+zVRyBsgrnOIfykDPLqqtdSvJzreQmkoGAOm9LIJVlkrxIos0
YsOqB6m192WXYmEkdz+Zz+UO9+M5zbVGcsJGvSNX7fHKKr+UsfxcNDXb1dA8Cam6FLr4icnkY2Xb
r8MUfMSate8zOheVnGTV/sCQeWOV1N2ERyiAGm3qjlp4g5LwJSyqYTfMM6utVLulAQwZtEb9VEoS
OiQhklMrqyq1ouzvTSiQC10i8YAw4oRCE1ET0ZsKfqOVvebEK4mhzKaVlpIrqFqOXHW9m+rSqi+z
7dioq7rQthlO+44iGesqmN/zeRxJJyYDI6lmTPerZ27mbQsdtciKY25h9g8pf9mpKccqwRxBbcAu
l5gIJHW6TucQr+C8ME55R+QFfZoTD+LWVozgasy9BKoCvpflcknyjBtgT5hQmweGis+mQduUmmek
lKvCzrZWb2zqqECc1FFbIpBz0FdtxzB6SOdr/EvYkMESvBixyiEiq1R9w4phk39vtgBEGqFp/qBk
Tt+b5Zo6/iLN0oH3YcVvuTHm+ATK3SzINzlqfnx1oYcwbaWPcdDc9DhxQ+DewbaQXLvqPBy67ss5
mAjriSRyq5hmNFp4If9yBkOZHpQR74PUP2ldiMZBlVdpEvaundibMEh814q6tYH/852a260rG92z
4Tc7+mGw4xzTUqMQ4bpkK1vhdgBOj25lBHliJFyQ1OrMc2q+1LVCD57EttuakgUUlCjlTVP29wwJ
xapJJbEN0bG4LYFVqwRhS7rw87h5mKW8Vp0uBIchZQEU37dikBaTXTEkUvFQWIq16Qq5XWL2A48q
r0zClqJ8dFRGQwtb0cXWSFr7J55x1sY3dYqAsIGOUeS2g+VqsdVsWEBUqvn7lGjp42xjndkIQgRa
k8kwMwLMYUHnsvzWrMPwzcfm9ZkRm7ZO8045K4bV3NdN3DlxPeNQ3sYybXnrb1MzmbZBoXmd3fy6
pOKBygTL44L2By4fTSmFqjcV7c9ZSOmO11Zf9mbODSafAH21MZ6tKyOGfaK5wRf2OjRqDVq5UNT4
Qc79Qpj1fErm0j9MioYBWGqH5xAh7Vorhf2EOyEYtmz0ttOH1YMJAequCdPkBdCwIhquaJdArrMD
SUnZyvUgXfpI4upDqYtWwFUicrCYaJ7jOvQ9AyQvcWoiAiillRTpIG2Y3LXDKq3Nfk+3zsChqUs6
yuoZz0amDiR/h04EmxfKiO7fmnhDoyCpBNk8Y7VGI5gu+9DU11WcaRdrmn9OQewf+Er+Ji6afukX
SK4NOaDhFYEcbfJoaLecKM0ux7J+VZgd5oVmrYonIx76A01HvgAyDCFiMCIYJHxyWQPJTWhP0y2h
BsHGNKv0veta8ybUmydV15XGMzvpkNEMenlEGe9TGG8RwlyM2g/dHFDTMwQC1AqgzKu5oBc/sqbb
Um/kZdlmsOqyaVxRxnTPM3ODnVFYk5tDCl/jSY+f8tUdXDFFs6sDKb3H859+WLBjl7kR7sMilfcd
59++MWBA4G+jboMEA2U7ZnLT6c3Gystuk9S15aLXl06hHP8YtJpq1YhuZ5W2JSurU5vKwb6US4AM
K7+LtFa56e0Y6Be/42uMQkZMSErDsJRlHXtKZQgcXYvzDZyByCMrLtnX5FuyzbXp2swq4cGWF5mT
hXm/4dcWb9cM8Z1PnDQdA+77XXB9sHUe19sAH05wFe4DK3MR+IY4DE05Y2083AaZ2i6IsyQpoILF
EEOF2uTEMnm4ohaLoAGcxKqciCAL680o63DwH/tgG0HseBkFPWKr1PEiuO4qClruwzjyqTSVg4sB
vbnIuRlLP+/aVWQr9dZSOW6CUddP6dTfdeU03bRqhOdCII+bYsp7quUids3Uv7STbi31qU7cDE7G
tmrQKMU2fsREw9OFFhMl+XW4GjNtc5GKh1i6hdENK7d9x78TtalBslEag5kA2JhepNRiaabdrQ+F
5LYtjGQxA96QsYspfAL/cmEYo0nKME+DkXXhJWZderUZEh2uKtWKWQuwiSHpR1ExYar9uLpIiWQc
fMzwl1zPoUAAyBzRUA9xrmZ7xUp+aPUQLolBSDcd8VYrkGEGKPRc2ZXhWYIbbnl/lXMvhu7UJ7np
EhdTEeYxJOtWhCma9O65M8rGHRLD2vu5lq8jZKiraBpf+1r2MbZNaxI3lTnYtdIoY/ia9O9B3ECx
y4h43k6o1VehJtfbQq6rA1AUYbWJsmTGtej7ql0qWieot/PZQ6woPJG11pK8Xh1ycllgAOvLq5Ep
BL4FnbwQoRYtYz0hvSlTdwQ+jxtsLoZFIMfiFUGjhbeEOnph0GgwOgTJ4cTCu6UcWktrrsYtQkyi
rYbZgrBmVSDlc+4Qqsm+jv3xgRmMed+rWnoI/JKo9rBpFiVYkBswa6/LFI4rwb93yRC3C7ut4LsY
FW9gbNXbacJck9enSzexnr4ANqarKpWHQ8/fdlUMtxexZCrrhqDAu2guLadNU39ZGDrmbBql/ax3
V+ukKnH6ACTfNzLedAh+fMmeNAO7HmWX88m4YPVi1E5aNgEVdDtFtz3MmlWR6SjtTDtakQIikMsU
ZX4xEw0kCr3MvehBzURjz2vclts3ue3KY6XPw0+k9+FGSL1p46gNKOaDGB7gjlerZkxpw5ipnCG6
MK0wTYnJb8Q7gEf3xihm9QmeN+PVJs0eLDTHzF219MGg8/FSmfkzl2mfYRCZ61Ht0TXhkOIRHd3f
91X/HkVZcMwaahnm+sbwUGKEdyzJZMEqqXm3w18oLr+kM3LJUzpTjrzC6LWnmVf8LCPRZLsT9ZOW
RvZZlbRMcX1Zh/vns8tQmquJ/FiR8w5zweifs2EaKrcsBl13O21AgyvHBeyRjmsjL+tjpChi3hpx
5RZu4V4jynbb5/n4ECOv9mIKwh9jGEuPZd+269wK2m1nWD08Ozu7CCy6QK00zTiqpfUx5HrSOxJY
/HNmieZg4l5+MqEub0XSBRHTZG4mMhD2N4wYvRoU8lAHbfHYy9w9wLkP/Gj6TT1NPu0mAKeGWM8L
WpS/ziSB6szDKN41nY+LIfyx1QXxa0Uq0qVS84EcSLgqoaTJq0qZQJRVufFspBrnhFiqTRCFEdVk
VHcfV4FQ7GVTb3jVaFNemQp0rDSXci+dmWjA+/AUC9Rdx+/Zd0tBY11P/IE79dyiMZxiT84a/nWc
B+skbKtziCzg1COh3wiTeSppc+pGlWvtqVJquJl5wp2d1XKk9eH72vhKPc6iq59yH1DUwSueayvS
RvJGawQhHhgIH2YFgZg36TP+MnAvX/t2iD0wId/RzJCw+bR/1wsWi52lXH7SF+UGmL3cEgkjExTU
BWus6tQTm6p9znWuRcYDsXeVui5eJ71U2/fOyKpSuvAx7U7RUXi4QSRbD4JMaK8AtO4ckmvMdnW9
KznfFV4ge5dHqK7B+Ftlstum03zGMANMTn2tcPqq6ftsu1tNCRYHLlFD2ppZH4wfFfdrbx4tsSiu
WLmspq+IzoQ6e5U6Du8+o13XztN8YpZji/wZmL3WbyIyXMdDneZEZUS+9jFlfUceFy4W1T5p22jw
/DTkQ30xDfURGlX8c87bbFzqGGekp1SvJQ9uvyl2MSlWGKbRSYY3Smoqp9KXcWJzJFkID6JC0S+a
PCWHkeIwpV9mX9BmtA/d+IBb8Ozf1kPcdx4m6TdxhKCRcxPzw8LLEBRxU6f6HSJ/CSLLGzTSwmdz
feygsgpHaZr6Sc4IKbxOvtOHma6H07SZpccMObT5mBu4EC8TeAkDtW6f7NKCMGaI0aXBQrQhL3Nc
xfYTrG+lPgDT3HcKP5kHyS9fsqDJ56PWExe8GguoyVZUkH1HEq4sHrBXk4Q7JblcbfAxwkd9SGOC
VHgs93PBtuuIbtYXJnkMT7Le6C+93rdHiXACdZ1FgVICxyYVQXck/5gwh4uQOUSVX6wgILMMS3If
CDZgI12brKhdAE3HE/SnAUpWYE/vOtNb2mm7bippR/yo7wwEftfLsKMvAoIkOSwMimg1pZl1ZrjN
HqFPWHd0IcpXd6LOsLaaVo7pI9S7MVnhAyFnro3Fe7wYgD/SbsXoIwcQxWl1r1QVPEonNtIqcqGn
NjXIndBSL+xj0vgsWAuDU2B6HVGadbiychkkx0AW8/fMSiw8qEPD+EnEYMP4HkeRljYa43lXNu30
NdVzbXILRaneQ9Q/6kkhFDx3DSUsP3T4vSfiGTVsQ/iwG9w/6JFVcybcvMzj6kamUJJ3hHZOyQ70
tDSY9JTRqSQ8WFt0qNH7bc5V0275VeLmckvhGvukmpIrG16Qe5heqLHcCa004ehjSCOli0ZhY5ZJ
2YDV2JuzCb0nGNJhk1V2JoGWJBisuHmJ9c+yGYE6PsbCxnSiBq829SHyeP9c2yc+VPJFtlHnqV1i
SGGcmIg0K6lo870g/WPZQsZxGQ5ciYjtHVWyeg1Fin/SnuQQKRu/W9gmgZNdaYTUFhBFq/QwMzeA
2s3YODKmjSbG2pN0y4YJbfRuAYf5wt2MQPKmJ6mYLM/0p4tZ9LIL3RXUrFTI6enUN/BIyl/iH6tr
sicxemtCNLRlbEg/umLGm78VF+Kgq/e6Y7Mo2TpbW8tWAmKiNMV0JkyvdyNDEGzxDX9fGuptVteZ
G2nWRgt8xcM0CHv3HK5iWShOYk7QVZl6wA8eCYF0KI29sGqJexRendBkBw1eEkm1nMvOfobsWRK0
LdvurNFd8/xU2L8csplh3c2BVsFVYaKOMSWTUbYx8KmFid3kQg5y69FS1Tx3K0FHGI8y6cpdwEVM
yqJBYDWzUNkR84gpUF3M+TGK6ugRF0zuh1I26b6s8upO7/XsEE7BfVZRHJpT+WAzoR1819YHyXS1
hPsL5XLSsyMpeVaKiTWUXyZEvoiveHVJYIoduHNS6AutEOOZoUG/nQugSMqfaNW2+iIMyKLUobYj
ir7oJDlC4Txrc7lmYryRZLlYVFpMKossnRmO1WjGqC+yrL4QUcc+kJhy5tikVbhRBx85re2bPAXN
baxh2arkbQOY7hEjEVUQilMnM88l5Kdc4kYLM3lWGLdpyescN+YyH8f8Vu5RB5QlidWDPykr4D6S
rKV5141yssqx63U0mcbfMVpKx6oJDACCmYqcFkgmMjSELxoE8bmyGXmGdbsK5DK+ZKmxC5DUuYEy
bQKRLiSmg5siih8x0/CGtgrWjAGZaBF/nW7t2GLCJ7riAax0eFEIN98xMK+ZUEaPUhli9aAmP1RL
CW/GVHkei5zIjUaXSAsqgM0GuVkZNT6khFSX1axsJks3HKXgdJL9m1oMI549ybButH5elbHa/YTB
/y6SkIkUhuRelQEMpmr5kAAgb4ZGt46wEhnCzWG6T/NEugKO8LybgBROdVxC31U8RQdhtIWC/DGs
IgbBsCuMilTqTK/lZcr4pWbI4wRVZCxQ/z/5HFTdGBZ7TYKHL9AnaOmT37Sx2wloKLo23Ou6qBiW
p+h74Eo7jWxaJy0CcG616cUaaZpVpPNYDmk/VVJIA/au/GSJGeDaCguI1Imx8BuIJT2W885sxS9m
JqNOKvAuCJUOho4+tdxTe3BNS7sFNnpPpZqiYhwthox4i5vTfAiV3NqUk3kvaebIgQ+NEA4OUAQa
t+ciUcyVpoJiTPqa6YfkFqP2I+6bcBXVEu3DBxHm+zq336wOqgoWrjPkmYxyBXnFXdwBKgkRrW0h
LTBhW3Zyy9Rb2k6ZcVZsnnqjWOmGCGnlOIX+JVP61zi+LYz4lEgURwg6PMZsO5xNjpra9t4US2cl
KKV11k4QaNTs1UR1OZXBoWkK/6nsi8ekzRZThDanGoDbK9nEv8r33/q4W0Z9Ot3VugIeOd2gQmKs
ZZlbUdfHUJmLRd6lLmzpHzTCnlWGHwTXCGKUGdsQW7sYasZvViLhWjFsp1TVKbZUe4V+jgrdKE7x
iBoDdsq0FVlQMM4M/EUTW0+jVj7FtWhdHCU0DeWCljmyNu6JC+Qae3tpDLBkGlMJMqdVdFyP7HPW
jcNJIb3P0NN7K7A2IYEiHhzwzcxAijakp9fqX+24ZN6bheiLpPiopzEDarO+L9pw29aJh+DiRaX4
SyqpcUime0MYteoDHC1SLHvBe/Lw5JPYQjDzA+l1KzUoYRG2F1sudo3IT2Y0rGfL9piWrNWoPcZF
aewauUk0B4oJlU+fdzR0qRfk0VbLIOoVOfA/ZFnPrBlh5EVxH6LxVHPNv9TkMi5QSC3nRtuSJPQz
7pVjUlQ7WhzhJFYee7Fk9I6cs+rTkPm/JcOLQdMmxoSqgXH2wsfW94dKQAizxhDvHjgNDgyk1I3j
wqS9Rk4DXqcsa2nEJyUwhxsbKcuGMCdm4wJ3EabrGaSh3tRxa1W0vdG14thonFsQ92ffDXS/GyZC
cXQ9jDyM1dqMqCGkNAA6lSiKnZLxotmhBhdGJoRxYUX5RoT+CbNE6TSkCR0PBBE74cLIM2u8kiNm
7vUbbEUeLMp9DJHzbG3RgUi5xlFOO2ewexKRt68xDoFSxTXWSiq5IowhNeY+M9Sw24Bf9ietVjVX
pZU+d6ToqGS3gewlpWt2erXPcdzep0hskQkMl0jzkZj0PGQrqT056bQVIxxr2zV5shqacdeq9TES
+gNH2w5/P9NRamqlKJU1SKzCWGPYxCIYNJLH1UE9V0jeXG5/71qJv48DscCEb01zAjTJZCjxy1VY
YcU7lq8Mp8Ea4la4cmG52mxJXqTXG4zM9rj1MgUiDXNWN0WbPnASwVcbPTUr7pFYwvDFhY5BP3W2
Q7aE9a5ZlZ67ndEq3QKqjP5z0NToENt5vAedtA8BcOg2jCqV+G9qQs/vde3dUKnjoir7SMhpdGGe
ZMTzRlTuZmNdBNWxO0yJ78HLtT0OHes4AJntEftk/xYD/0fihP/fZAc4UfxNd+AW9f/+Xz//6737
r9vu/Z9Sg1//7r+dLfCioBTA6U/I6IZ/mcL8t9ZA0f51ta2wKCDQY9sywvX/sbaw/mVgeIvwCrWx
ruqCH/2PtYX6L0UmwtM29WvMqG3Y/4nW4Is5twkZj2aDq9NM1TYAj7/ImvVEGMGMsvUcS83E2GFM
XWrA2tFpIo4+3Lr1GPStU1uo9aNgKAFESobWmIa2ewPdm+drKWwPn5nIoYRyCSG2TQnfJHllJUFt
Lb6xRBDXC/q/Tje/LpjoCw39BdoIU/5qgFyXIUkdbR2cmZNKF/z7WndUkg6PLiVwjS57qkZNvdNy
2BHoroxiVQWGtPvHU/6DI8cXeQY3DUcSKBCgAzaP76vBUFsVYYsVPDrT2NBOPsKylww60EaLEuB2
WPOIdas2fPz7pwq0J1++Og+Itppvfv2Pr/ZCDPKaKsDg8Rw2eWScWow6nvXMoFhQ6Hk1Orb9XAIZ
RknGGP7K6FEcu5wRcYWmT1Z7xlD3orQDmUdDEpALyrn0jX79s9f79ekwbxOMK+AzwiW0v/jqZr7a
TF2Zp+fWnvL9oPUMwG3mFY6h9FO1litTbIZ21I9kOI7pd2vj+ts/rw0Fq3kTvRrvGqYZX9TzjVzH
hFM2+TmM6mMMafYO/86YoGQhDlJcRVvDSHOaPMARl6EcmGOlApBBQNkmUyj+rcb65AP0T9+WL6ZM
3Aw+DI09d0TFNAZvIy73H8YTPcSnGLheOpGbXi0gAcHXGSPZfhfKJJ9gsGo3UjH2qzSw7EMYCQwk
lZJB0ID2Z2tEhv3w9wX0a11+uj/XC9I19EkAvIr6NftCoUsN83aWTrPG5m/6of1Wz2Je4vNJ89Q0
H2nf26tAtaaNOY/zIh2Cy9Ra5QfgUjFcuScdPCBY7wTWwwGikuS0DNkTosi6v9Lt1mQafJc9I64u
J5+vGvxZyBhRW7x0tvZli5KxKYOjqqinNu/AeZqyXcNvfNdkxlCQN/0f7HDtGStcyDyakfWA2Lm0
N2M/dTtMyg+5PaszFplgWUEkxLmW23o9QJPc5XUvjlaWWpe/3+ivxjI8eS5Zw1ravrpx2dYX45YC
VUAIikUtnBAgZUKkBHdF5xjxFixrq9F37TASlxxM+jMT82aZBMMzuTsTlLY2Wo0GHiXJNIX7b67r
t43rel2YoglcH9CbfH092ddKQIBaO4HHxA9FYforSunuvjGTFGFwoFyykcqzHoFifMPemnY1oQSJ
W2gQ3WxsGdeTIU3ckueTdvfW8brja5Lmi2+u86pv+/rIdXxbrpoYfPuux98/3xygH2kIpEg5JXHL
VtY0Y7GJpqR8jmxm91xZL7lKUWzUOn3JozjBJ2Em+xyn0m92+usHfb0QfIF4V1iCqvn1eJTknn5I
HpRT1qfiKIf9/G7jwAclJ8iOtK/ffd6f1rphkZQBBsTpYn0R/pEQyanWp8pJLXx4AXQptlTkcDpi
7VwPlr4jJaPeDHWJKBBLuO/W7W8nzC+fluvqQBxJCOKXVy1C/j+nOa/a6Iv2OLQG1gOTYR07iKFL
VA5bZtjJ3soIFB3HtnQTvaoueFFk9DqZBMGtvLOGLLiMVDX/+ZMQoOU8hKtTkyFTmP1zSdRFWOjy
0BiniKy9+0hgPxmNsQ5ZfyifG9Vv7v++Bv/wJNhzTGSdPAgcwL6cZBAjgMLGBJLdLBNFpBa0WSIq
brMUAzngB6LP605bpFjebZGFmt+dZdfv83nlyabGS2qapqGovLWfv+8cm3apt0V0hmRIPdaX6vA2
g+8eZXtssmWIOeQL3URzX9iV4iYF8DkbdDntAxZMgNBMyUKvg/R9jwfhd8f871UYnlkGzlkyXBuC
jawvT+Mq9ItGqBanqpSxoB2L+WgNSvMsRE9ALvYDV86eslZJadmlcSxtC1Ek352v1+P88y0ijULo
GMOxlV233M+3SKqZlBqlpTMd0Ttg1DEAUEwJZfGnhlhV3RNwdE7yVIcP/WzlB2Wy7hq4WS7upQa8
4b7/pvr5vULjjRXXEAeMlmwFs6XPV3RVFJdqaTDyZgnf12RkUIGpcbAssXernc4wPzQNXWZYs4f4
k7TuqqRdiTDMMwf7i3Ih2jB6HRi7vzHvaqt/t2D/z4rkD2uau8RqNMjUg2rz5fJKTc2kAF+gkyaQ
rdFsasWm6bLhLQ4V4lNFMr61QaFgE86WPo6zZHz3yH6r3lXqD9zWdBJUTHLAvhyMjG01Owo7/WT1
8XTTBBNYUJy4xQSOUehtu8uCbF4CGPrraBzTVWKQ8/HNq/WHMogiEUkASm7NvgbJfX5K0E5x0ubc
O9t6t4WakR8kHG5W/eyb51Sa5ydrHCwEGmHAK9VrI8HPl8RIup2KKVDspTWRHI3SvOAsm9Ok59F7
3InuZEhIl65yoKtHgqx8c9V/OLrpEdGeE8thX8NnPl80MTOaNJZtfG6ux8CczealUxQdLodBPW9e
Y6I6/dtK5vfzj1ccGgSLmtQZ9ev5lykZbaHuN6dgCMrnyU7RkpbXVz7iLj5rOZXM37dd8fvRr173
FPpRhQaXr/z5e7amuJ7++nCi2+ToJ2mx3qYoixCFs+UXUm7AbYtQNclmj2bQqryRfF8J+so3L8sf
ijh2fbosFqupyHR8n6/Er0YrkEprhAMWBns8jWw0kBXQmE/mk1PrcnRgxuijCM2SfZsPEUNitBte
X5iLNJZ6SJhx/8Tk8/T3W/Rbj0XuEU6QrAXmADyeL8sXBkYAsaiQT6YxRCsx9vUW07twAX5oPIui
tAH5JkRtxRyt//7Jf9jfrocv7zCfapGE9GURCr0LrEJrtZPVlOZ92SNIA9ZD1FbH9vAGH1sctaZH
SICE2w38FF2EpCdknGEqSYKIjIgqH4Y1jIdiDaMMWcvfL/D3DY4loxo4iBpscUQVfX5kldzY4cAo
8yTDsLzvWtV086rrfvCS1/tQj9qTCaegdwgR0r0Ja+TXv3/+H1o+9XpvVFNoXAaDnc8XICOWNybQ
8JNf2NIjDmAV8pmm8QiRG5FoUNublYgOATrICK/DKXjoAz9WnVzYw71d1PI3G+71gXw+Ij9fz5d6
kgzKDNZUqJ2yzHgKwmgr7Pjjm+/8e9HIZ9DyMJKhav1tUViij2um8gqKQ4QbLkB9BxpNxZ7XfrSH
uhLsY9zFlrlclM9kzunrYO6rDc4rySYMpbRzhQbPr8A/diHszv5m0f7p8liqMgULpRRekJ8fSYMI
xe5hfJ94Sdr7eqirFdhTD9uypkxd/P1m/NqGP99wtme8RaiK2KqhTXz+tDBuB20GSD/jZhasDL0r
70UlFRtsf8xLk+PT46CGtS7BleYDCV6HDtD0oezQwxbnKcTVHNlBakKlD9KHSdNw+MGwq9SR2sJd
1/QdNg/6Li+a4c0fhInCtCoZ62rGckrGu4qZMUBXYWoug6RuDbFxN8iinL2rj0TkDORaPaB6YTI0
XYtHoM32Ho+yeedLGGEFbdXdhLNdPPthxKXGQ3bd8OMJdkgSKWtMl6eTHeTD299v2+/vLeNPZpkm
McTUul+L+6w3Ejx3ONy0aDD2ei4n6xBq6lOoKUTspEl/DItQLOcJUZrWNPk3S+RPH0+bqVBpKwaF
0Zd2E9nbrGrDEJ2hfEtbuRIJrBPyqamc63WJnogE5zCtlpxab2WiKue/f3vt98+HvE7ByJbBQlWt
L0t0QiTdF0OQwsarWRU9al3APtpSQqfn4Q2n8fL5V6E9Ip48QmPNP0QNDO3kVWpbTsHKv6A3gqDt
W/oAZ+KaVlaiYDySME7zMCkTj1HzQ9z5tAZnRikaxbGt5GgVdBE/gpfRd67KSzs71E31rS+N0+Pc
NSUgX5daEJR1O5yALkYuCu8rzAww8bMcDj2KpHwGYHOz6zSlq8l7h8Wdt/e6zf9LbGxvydTpu7AK
sqdQ7qv71p79rSEN0y78Nak0atm8FEpTPmdRye//+939/eaSHQPbhpBEDgRqp89vZI91Dt68enKW
mFn/H9LOK7lyLMuyU0nrf5RBi4+ujyf5NKXTnT8wOp0OLS40MIMeSo2jJtYLzyOrSJDNV5FtGZaR
IZIggIsrztl77XrGWcu6zhXN26hGoFwp7tD/TGWboCJ4F0ts9PqFwfVJ/QomO0mwVPRNSqPTk5xk
VB09ZaSLvYFdeRaAj/tWk5uws5Oye0mYDuZmaQfRTJO86IojG85nq2z2vPEHsP92jS7RECvPLtOF
bwL4o5lX0CaWvZIAoSS+knu/SS88tXOJ5f1ERmwtE+8YNPjJCW+ATdQi1ldOApcWYoBaGhXAnthn
tMvrWeqgmESBqVU7Kwzqe0vXf2GLRA1RK9rvqjXbrZrVMmLCKMXgKsX3jVJWD1+/WmV8d9NfUqXE
Rt8C+Cu/7ft3C6pBobLNL1kKuQnnrRYqx9SKCOSEhbb24tzZ9I7j3pNhoRwRSLb3KURI7IqQjZvg
FQx2U/4rDw7NKHtlznQ8wslkwjUHXRKKeioHg/JEqVQPnWLRjQPLeBeyKduRu9NtaDMPc0uKs6em
aphqpcZe28AC76Sq1vYhFIkHYwQ76L7/Lz22c+cJf6nFbzqZb7DzI4JHV08LoVWOIkehZITuo9Pm
3a6m2DZPwhxjQplkO8jkt3mRs7kbTHvDQlKdJGqqX7/Hj2cb4pihnPO8xy33tCzpma3tRk6rwGBo
OdFgC/nRuDkTV0ys0egLL+40j4f59VU/KWJwWVtXqIij2/pwpHI4tMWFlKonL3W8n9ChTdpeTTxn
ZwlnC8/vDVkwxq5wcutGQxKx+TNdff1bjM/6/RAm7XHsmNgmZw3zPMTfNAm8NqOBpsfZtde56l6P
dFC3yEcVf9ZzwkBGLDt2T9CZbm8pR2kXnsHH8x2fN+xkQ2VnhDFLff8BmVUsBlxQguLiaMmPfbN6
sNEaHK0SZQWIbjp8X9/vGbf97oZhzKOTtzn+g0wzp/sxP1JV1Jl1eGMAr5zXvqdDrggzbUU6U7o8
n/JonuVkESnVIbawjMfwPa9RWEoIS5P8B/k8xCsWlrxCbFbN9C7miVlDdjhXRNlXdbvW5XvzyIY6
t7go/cv3X9+FPd1V8oVbJGSO0Hh2eh/2eRbo0dyo+/pEfFG+dwpV7Awd5qxe6nc9osVZ7inRPkua
aph1yRC91JF4KJSBQ7QnvHzGZGhsTOjJixKTM+ZjlwhHNIXXbe8kB/xq38OoYIFtlGh4kjt8q13B
B0FvRtzbvta+Ro7SX59X1wyu0MYB33yLh0f+RSa2WCWyKbpF1BndUzKo6iMpac0mgquyA8PeXcl2
wW9oC+1K7YV0pUQRrpcWGTGgzHSVYGE4uQriAyNrzcVo3lk2ppQrDEwHhEUrwPM4ffBs2Z3OR9rH
I1nCj4L1uSKbhnJ7bVsh5vQhxw6rWdi/R1aHUdd3ic6mZjBOqo6KpHEHZ0YgivQMj4jtsacnSygl
xs6u4PWuo0L2zYXlB0fkm9Fv35HSB6azDGtrrkYHVDvZg5pCKgvdhAN6HQ4vtq8qP4LEJdNHZ82E
mFawSTLU4MIonn43NFF0iyBoTnm4Zz/0pAynhZOpwAATWGOOI2LupjPGXZFuJEsHN/uFDfKnc5VN
3jBxFiyljjmOxzfTBDLMzpO6UDlFtpqTnajh56zJPV+GmOXIhcp+ymJwnzVoXFAC+PvYtC4FUXzy
S6A4UBA3jKoFR5nuk626QJbfqcOJnbS/yzK+OWWw9Zco0JWj5bbZHmn1cWhj1EKGQX0aks766w/v
XN14N32MqgciHk1A75TBkD+8exBWi6GE2VA+ddQitCWtMraN4/LupePuyk0CDv5xFOFo7wf/qPtC
ueuId3rNaiKUFmT35D9cb6ytlm1RPUQaflOp0dUbC1b3zhgrWh7C9E2hmOVDkrbZJoen184M0o+Q
xNoKlb2sAlI7I/Scc93YSId2dnHbymOdzjEcqblN3rjCAqWZU5lBnDYi8mqaT+edRJz1VFesHFsS
TLObnhLnrkglAzmweCbVNL7lS7JvsDQauxoJ/TzzDH0dyGqPIFG98wJzZGhIYoZRulvGhjEsvFJv
X4uy1Y5ZZXwvtIZdeje0m7pMrOtAKstvnKgbvFLoyf60IbpO005iaO1+0ThtyNYuEA1Cbqywktr1
tz0bi0Xlq1BwwsFEFDd2LOiiUKI8d+eYNaJjA+cFXLa0g5ArEGHZgoAAlMERyOnvIvHYn9OnXvZI
zDaZU0Q3WBA9Bj7YqSEyk19EaCm35/OQxKvamFagbJ28F/e9k9e/h0qoy3ygX0OorUdoa1CvnVgd
0KxL2TerkaSfeVLJPhwUCooaf00RSx0n1zwzmgVgNShDviUObmx3uMolhgqFGvumaVP4hAg/bgSO
gV2S08odIhc8r/UoB9INfQbgA7KH1ULK6+AF3aa9Py9WzUDbNFQwH4DgDLeFhRTaoGvTJaGPTwOc
LMSvblkMWBNVt+l2Q6vGm3Q81oV1g0OSNuxrCjLvGIT0V2CeM7eDpdkJrLmbLtClRzttX9MhcqBM
qhj4pR5WZOHaWFK15DmJamdLmYZcpQpHlR0q/skmZpPk4qFKZ2kd9Fd6ZsBDpLNr5sM+iCTEu22t
ZBvwMBVycK25Tc69WORC5ATHYhfbpdLNC98aSxrjv6TLcbrn5GncFUq0xScKxx2SOvyDNvB2BVkv
f3a05ii2PlcxgOszeaZ8wX4ojE3CQnYdYRlaa0bEJycMi8xgI6pRGo/1pGDsUpxrIKIm3jw5vzQN
vjFaPEP5GUaRfqBAa63TsoPrgXddxQPriau+VfB64f/LvexJc5tD3CjWjneK8NhIgU20rcnKbSQg
xeLRcud6a0BZ1X0+gg18YRj7wCjtLeDtbo4wO4PaJ0Cvs15Fu/Oe1RNmkMxQX3Mml1Ltni1dfoCD
CpFHt6VtHmfxkuxS/Rig7p731DZ+thlJbiR2spwRzLEIIOQsmhQ1Rh+0OZh1r1qrVka2FbhDaakl
pXMQqXPbNPawx+3dXRWtHi3wAcgrl5GMdsQDjpjrPlb5Bi8LkkxREsGSw+iu6jqc67rsP1iaRbmx
DyR/oZg1RJe80B9LSK+/rVbaSDmOMzkCGeebubvSBbQpv02+KQhymUrd58SLo9uqs6zntvbRbyN9
tFMMEqSt0TsRsUlXNG3hgTIrQgCqHliGsKCSk5cHyGNbjJBzPsbngcn5KMDt0ttvnlDGqCDW06x5
QRwRbZj7s01YyXyTkt8U2qJqtOfWaMsHDscMtLFe8Kc0RZAEgxAtxgDYNfOfo4LZTwqRyHKfY/eG
2DOFALj54LJp6fvCAwYj9DU+kOFBxOSxOaPzv0sadw6KsLwm3KnHzV55JympvA1wgPzYGGmykxS0
aDMbnFY2s/WBRZdeeL+EDhGuvMIWj3You0cXzwp1XIvpJQiNbmlV/a2rOmLbymb+I/cFEyFxukwp
OeN6ObQmCinNYJUpi1D88IXGPZ+Lp+enF/emeT3UxZbs4eTFxTJazBLDDyGOwLOQ2XPRumriF1Jv
DMz1JTRVUlYPnRTYJzPJpDu1Fv22BHC2gqukbaBftRsiE9OZ5VaQLIIEqAb4S5IbwDwkbpjPm6oQ
cxPk1MO5p5Ti1QPh61O6PU9lfadWDzlUE6xEQaxe+RhPb1QA2NQJQGey5KjfcAFuKXBk92ogH4aO
VXZISf2b5fBtZ2oQK2jykTVLygBVTmTrCA7tvrTRmaNL5Wp9r+TfdKmmtZMOZct9ZsQu1Mhlzc75
jlshf8WORr/byoF1pGkDR8UMbtNWRQPSIlQIfYhTSDSuzCjWV0U82IeKUBdsQ6pxZROoMFcbcybH
MAuzIK/uehUnpFPYxlJVEvuAo+vaNNtw19SVcWOPZ1JyUnhz56ZXid43n3NutNYq022bNHeqrLGB
H5wlR9fhNXCs4dD0cfanCxGOm6MwkPS1hAcVp5BqrONGo+aveRI0e4uQbMeLCeKTfHlPVRyTfoRh
CpoiIhcRkuIHD+q7bed7DOvhCvBUu5Nbr54lbSbfJwjp1nYl+peUfR+GfgAqi3AoPAcLRFU+SOGo
DawdAXjAxe0qd+WjnuWov4tQ7neEE+CTlATV+hL6swrfhu60laybvqBGjHvsUATSMgHrNyvg2x+V
rgajDgJuU1P6IwBZxhGZtK+Z2XUH0tjsLaZ5Y6kJ9sWxpQd3aiSb24xEiFWvNu7KhiZ5G0sdDlGr
yk4YNKn6664w+Kr46hOm/wfORfGpKwYP9WCvNE8KPJv7c/fkvN0TcFSx6EbJK94x9JYpfhjQnN6s
lEyMpgauOTuiEqS0I75GDbtipvfCOmHt4TSgx3AOnLb/FveStB1GpnZqqMUxY2pen5VGlowaXZOF
rZMpXnibWrDVXKhayTGLD/zRhUc2owvgHJrzCinCYVNShydFg4AImpKqk8/KOuQrH2qH1QwSE36H
vD3h+ORbVtm0ETCr3dajhCd1MPTroLQ4xzUeJB6eVG0TB8/a5WZAHknpvuu11tzVeS6t2QYpePzN
TRq1QFw50tl0HANIbEET2jepl4274nH+bT3TfJLjTuL2I9++6QjBamdOLKs/crYVHCKKgrVbZCi+
IcSUzDxyM/B32hbg/nkfmQ5N/sMpxlJM5w4Y6QLTrrGk8ncHTOI7z+rL7x5JQWtqsBncIHPQt5ya
fJgSivnikKx7hMkE6csu7WETkyC/C8oMP4A0lOKnrgsuR4JAQJljaO8rNND3Xm5LJzsLzJXQhg6J
vTKkm+zcslAlq84XDe6fAruF2evXAIJNaUlqi1QfQ7fFVgJX+bZNg1Pkkr0ybxouNwugmN7Rcy5/
ybXUfK+o/O5hCWF+MAUdFVvuBmtzbg+RUKn+gp0rfZfZ9YLFE1p5o9W5eM0Klc5K6ftQCdAkPGGh
xFDjNyXhRqanwkqp1FWQGsO+4Nf5wcxTkJVqGvS4cDocxID+wy5y+SloU+gmaeJjJBzUh9LO9VsC
ja770HiwYtN5AFppb5hHYUljAJgFiizNTIKN2ySj1u/SK1LZaCx7M5QWjPUyBdjrebiNEtxyuA4l
mO6jI8LKb0e+4IZeFbrCsoCEiSzlh2/l7V6JbH3la4DBNcs1d0Pmb/UQcKmsBsF32/KfEdiyc/Nd
2t+9RbKMqgp7AaW2mkdVL9a630BoDfoGUrauFS+dnYP/0T1z6BcVCsOfeRlic/Tjyj0SB6Kli6rT
9F+MPdfZdPx+4SHzI7vA3tB3IFDIusCkZxw9H/dr6hAvsZL6wH8UiaOHj3EvjysA1QZ/pnRa8Z3w
ilLaR+3QAN0LCV3ak/guPflBYy1y2AzerOv6Nbks9twlJXRk/54AH2/7NqkJCmq7Y2sq4UoNY3EI
XflVBGQgLcIwiG/i1GbxZh2InpkRtZ4kLtAEczNgMluataHue0IJnVkLWOi5bNjLz2Oz9MttlKb6
t9gDgQJupe5OTVk69bXbeL4gSLCOBXZjNI/flD6GgGzaHZU2C6n7zICjsm5Bwy5jweECvIQ7F42r
IyCIOQEMspYawGhopvzZP8SmwGfulXCJ8kCrT+e+y7kuIiQ3WdLJyTbC5ByrElqGVM2V+L5VjO75
Qk1GwM/5XwtlJegXmagyXL4hZyA4zue4Dzba+dioDhNOKed/tXTZb5GUyvdOhcpe4IhtVnqhju0I
rbqOBoZGISfKkUUTQYJJ6TpJAvEjCIv2hfkcT/d4lGMZ5orueGr2kpxNgZ05j3KGsXzRmjpt4FSL
8x91BAVl5nSB+bsOWoPZaJzLsCFyK6lXhzvNzIydadbRIhb482dpEmTfqvHA6yUtDV16qrRGgVYS
udsrnNOdwKK0WXc2t16PHYIKbL6POcescj6qfIQTF1VkLShn3cAxKk9Y/6oHzXD1lekQv+D4rvrn
18jykh8oefl5lsTKOGvHXt2Q9waaUCeytwhz4JNGeXAUg8hc0mtSuicKXlTq7Nw5miJ95ttCrCCI
dFd94v+uG3gGtUAPzHJw3YpEAnlcpBucbO4Vs4MFBhvSmB/ULFLcIn453buSIjfeSlCHiC1jbyXZ
sXdXZol64JsFFO04TTcP9Uq5zaq6euC18/zYbUZLsNvesooGqGGemtwkujsMc23Q5G3uS6sW99Qh
qcr4KFIoTZUXP58rIUoLnD8rQReS4ucukOFqM1uJSAiS7OHQ2/jB2MXI/s80kHk4pRu4FC/Hh0NE
E0MsLZtrOkbarpO0eBX3QYBuZnyxRFs8KJ1Cg8GKzKvRDc7pJG4W1KCMW4Jbrs6vdggxPc514Onx
MtU527dlhduRjfddk2rZMmiTRwnc0MYgnBu+eKgQBqyE5n0Crn/D+Q9g/iBT/Ig6eMb4Vo6hL2M0
ZYdwJwUViy3zIOPDcwN11UWcGpKWuuN5BIcRpX8voull9QGYqPNC8WdF1VyINAIxzkaMFQuf6JcN
Bfd+27WY/cDtI2Y1TqEYKsIDStBjkNMwGjdqvQdAYM0UZBU3cMCJl9Nd+7b0BRAjc3xgOobi19Ki
DzOHFqHpsPxp9nPiy49e71ZLyRz8nni1QHsxAlW+sjvSHyRn7BjkRHr9VKw6oq4ls03sazeGhR9i
EfQaQGVEOWxsyYohHnTRaShCiFCyFDydCzReLPGxuH2OY2EQVv/tjxDAIqxmDshAe6CM9ajHPcyD
SIwYTvIjF2Wl0Rw+t8zxMqS/4s51r8/DXXiOe5Oxt/DY7vJ1R3GEub1StJuqi++x1SFPNTMX1jpJ
VyrIGQoC5igyF63EbKQFFOGEKQUMcM2RDn+mI0V1ZgYYV0pceVkBoKsCgLwxSgZz7C6t5VCFM+tm
8qpSMASShV1gAezZwBtSC2+R8jzNTOBhUrLQqoocqAJWMv8PwWZHjijzVT7KbygVavLUuWUzZ1/r
n86zm47A6ko1jDvs8/axKdnyrc5VwvMRiUqHwDdoxcq1q+XGQzEK18/HO9YjioWIQziUIqW7sbNI
y8H2he4+kyP7pkWc9DCcJ+JC5qZT18cDnskAHTu69jUCoS0CwGYn0yA6dqpeLbou4m8NYisy0fw0
CtNdaoGQr2W5AO8dS9EPI+iLTdDpy4Jg4SPFMek2pac/P1f6cg1pARD4kKQnR0oOrZEXP2IdNKOC
dAVjfd3dnvtfjmtUO5Pc10PTJatWGPqmMtPydHZPEJ+mHM8FSeQk2WOs+93WLL2Mg1gvzYvc9ZZS
NpaIYCKXtxGk52OM1O6mcRpvTV+jOdYIyNa2NU6suWU8k4sT7+Rx4fM9v4Y7GooZCuz2Nw1embJI
owCY7fSVoclsGxuXyShu2UF3iZxcyyLOrjBDw2HKNefFGnpqNph/mtSqf/ZEcWyMPjsCiVEWVl3B
r3ZgJcJBBJNVos+xQrwTM0OwK2/sPi9ntLJ8Qi7p2ugdeU7zszq21CMm/qqKg6XBJNUvKH5pBDk4
cf1L0UMPDlgfcjc1dOWX2qCdEZ1lNOd13vIa1ihrGAsBlpAZa6YV8x7GNnHmBO4cLjuktSrwbnKm
8DXVI4vihYxDexxL2LuArTs6RYOsSbda7RSExgYcxtLcvsIfmm+Em4QbR7RQglx5r8iNf99gfe6D
2t+zoWFTZoTRXq6GqwgOyE9CKKqHeJRm2bmlb2TXUVdOkfgHhdMBNPiuv49Up7t38dscHYeNgZlq
9toIKyCg0KVXmW4fLQ7Vewfkzi/GU/CjQboOJYMR/3Xx/xP9Id1qskoMQD4EVU8r4qIKSfHKKkQJ
VhXfUzz/RU5zti1bsMMQa9Jtkcn2uk2K5BbI+WPTYKlVVMkmUshJ3dc/KnmBdHMdm617QcbzsZNL
C9mWsTaMbVxr2qKpO6IIYuB+J5nxOo8Q3EXn1p6u+2oyb7Io3NV16sNgzoXrXLL2jJ3a930RlEOy
zobGxDptTP0KLjgZs7WEfmq8AJTVALvox3lGpkoF7C2IxAEu8bcWWAaniCrXrrU8818jGZhwbCXB
6utXNW2Qjd432abuNLonPqpuAsA5Te1K9glDGzg1EgmCNZE7o6aKqmCkM3mfL/i37MX3WcIf0zgz
5PEvWd4XARyuf/+fxaOtX7Mxtb6c/qjxt/mvn1X++/kfkyE/ht2/+4vxA636m/q16G9fyzqu/pk+
P/6b/9N/+I/X80+57/PX//2/XrIaBj4/zYMB/9ZqPLoe/t/JaP/5f6rnqvzH7//8j1//+R+Ylct/
/Hr9x/kZpPxF8Dr9SX95lk3t30bjla3RacRaYdGZ+suzrBGdpuLBMZHLqZgYGIb/zEeT/w3XkIbV
kcgy/seojf3Ls6zwT1h6YVfrqqyM0ty/41l+rxZByGmiGkAjKCPOJnVEnbRCAw2InAMC7SCXAWDK
aulF0qyR01mcQEV2LnT69Xff1V9Xs3T821gnEYeNA/1N43UIegXyTxMdMqm5KmptqcsXPt0PV7AQ
puEQMpkyxki6SUcTYoDISQvSD5or069JWkrkAZy4N+/9+s9M8NaN+uGpWarh8E5H44WDzGai+Uls
S2oMO64OuYFeIqoNHa9hUq/bOvehm2ekRwlFv2SIea/m5+mhguW/HBwfXJm1+/3Tq8Ad5gDcykMJ
9HWvuOnv3IJCykRsb2gU9ItC0T16TOggek5R9OB8G/lgY9azr29/0jf+6zdh+Gmyhl0Jd9v73wTx
JVSsSisOVRrYK1rXyszVCuW7FFneFZUjb0lfQl/pgUZEniNB3U6wsLc26bNoy5QNu61oCegE3pbB
zr0JVG2Z9iK/QobwPeNMsqgzmA3Izek4JKjLqJXpzc5UCvfWpfLrz3Q/q+YCyPBedjPz5uv7m6gM
/3l/LD3IzkfXwuRJx3bYSx7l8oPAMbFiz/mYobUlwAnUV+ZV3irscs4asLGoCFjsahgRc9SY7gn9
OVYpApaXltrfu7WdfYe+0V+7SVQtzI4YVJE11YWl/P36MP66OjMFJhzLdBQ8SZPXkQBXrBNmmAM2
IZPqR22tOnbZbE1bkpUKTVx4/x8/MktRNRQbtopS0Jh6sck0Bl/Guf8gE2I1gka8rlpceAXvNwDj
Pb2/xuQT07BL9rkBkqNcJkeQUcaK2tCCDfCccTFT5toSNtA2W8izS6P749NEjMKXNvqZ+MMa7/7N
JJVTD/a6wQgA96+swd8HpIKMmbs98pyvb/K8j/jvfcafm0SSgE4PYAUu4slNqpUfgRNTg0O1MtfB
bXjvnNK9uWW8K9/DPTCfdbrvTuraWuWr8sF7dQ7OzTE/Zhv1VOHPJtn3d0tY6+mSImccMF/9XpMB
BVUwDUQ0BAet3fXKyMgklQoel9sOqzCAXJ4QRX9JuPhhVHFexw8DpoN5BUXLxO6hD5JQ3TroDpVI
f+tRvzbIjb/wxD+82/M1LA2FPPJIR5toXBUObDJn5+5gChhrlEyNmulHv+4iVvf/2hl8skIoHybr
yZXU96MoDP3QNQuupM2GRbY1rsLFizEv5uUpv7AYfXhZXAkLHHE4rOSU1LX3V/I4isXY1rpDqAtk
5y2nSjhD/XMzPAZlg3tKm9Gv+fr2Pnyd52uOokMTlybO/PfX1NH4u02adwcnJqcDSh8AOyJpDnRX
SlpCQIP+/6433TggfKNmy/V816XXmB2agSxW5bdZueRg5Ac1unDBzwYjGzO8YWyNxj+9v0GZZjeI
3owuXAvLuUVzCnvbHi4Mxw+vzjGZuGVOxoYyyq8m64wXZ/VYsxNHa2R7+ATPBlSESfbKxsip2pvb
mb/pYNv+zad5viw7P/Z8JPZak7GJK13Tu1CIo+QEN7IUrUjlJNGbMCA1e3IAcHvV3zMOMNM5PEgs
dkypaJPlcav7dlIVlkRfcrxTkQKZTdwNfsUVmUerQS7mlIZuag6cpbP5+kY/fO64YPChcGSyEJZy
8fdXBSjsVG1u9kegVYteh4NZrK0QmmOevnx9pYnEn9YCGBnkalAfWGT5z+RV2llc6D6V34N+kE5E
xx2jrUle973LYuXPlXW+THEizAjRBO/29bXHH/12tv5z6fGiCpwY5+yIebNgdZnWq05paMgDSIpn
H2iEDnVffVYmILe44r9wORZ/WaE2ziFkcqcO8T4a+knt4NmgjFGnjj14/CeBtkTJ8/z1xabf4fne
3lxs8gbNAG9YkJ8vtrOlJ8W9/bs/nzoDWACGiU5W9fS1qVZOj0k2qYa2oFLBlpqzvpfsC9/5OB2+
f0OjTluFMqVSMzWnPlzoOMDsk8w7piSxr1JRPmVxFF+BPdZWf/t+uAobcA6PzCvWZBHN0CUlgz8E
RyjawcHXUxravtZeGALT74pZHxLP6FJUz97QyRDwlH4IDKlPT76kmevYt0GrNrnyMyBxc00h7unr
m5quNlwObIlDQ4/RreCyeP8Z6wVxtQOsDkCIDpVx/9RCgZTx0fWletcipa6bC5/zJzfIMfX8ujiX
s0N7f8Vc+IMIRVOeNC3OZpXSbgxvQATpWTvRWBfG4IfRwe2xz6RbgR4ZUchkjJdI9fErFOWpYjrW
tbafkRy8TZxLHo0P3xKLDTpfw2TbbmMMGW/6zTwBszGNA60sT3Wc7YJ6l8jO+usXdekKk3HRV1EY
UeMvKSna80E+kWB2YeR98qxIc2fiwTcCG2LKPMizxlJR85UnEBBzSd6qCI6DfPH1bUysUEzm45P6
76tok6+IoILBRUVbnvSH/GTJs+ExylBZzpyb4AUpfvzaEjARXri18eG8myQmF53sTa0u7gH6c9Gg
mBEjSxq0qy2Q3BMO8PXtffI58e3KOC6orKI9n443FEqlPY63rMs5k2bXugt7O4xoDxPHLFUKjPvm
19fXnO50xidqWazA2N9UjKbjyHkz9ny4vS5N2uJEvowqZtZRC68gXeZ0Y8g+rC/Mgh8O8OPloDPB
zMWMg0Zmst0wB7ePHMMoeIHGVX7tDTNnpe2GHUaH9bCONtrW2Q5P0i/QFPlr9vj1vX72Fby9+GTy
0IukLSBzFieZ+AcNFa5VXBign71BDAz2OAuz5n+oP7nIjMBmFifWk4VvpCQH6gtcXQEzx3B0+/QJ
A/iFSfiTj8IYpyhb4TXqlL8m45OCnq02mtSeOqD8KBmv8UDtSwU/fgZelKBVL0IfGD3Bel4C2kT5
ZKBtu7Cj+/j9Q3GURy0/21dOHpNxJBVpQ8pkMJwUJZ1bhYsUZmM4v75+gZ/dKisOeEDbHNsQH3ar
hY1kQnX6E61uekuOMsdXpb5A3D2ipP7ZfCseUunCHuHjksOdvbnmZNSUCjGabutxZynBxxiHSCVK
UgofxvWFuxsH//uJBuoEqU0qO1UGz5R+Aq2dimauDIhdZhUwbrzwKPJ+WU/I2NJkUe61h8Fafn3R
j9/E+2uO7/XN9+8SweFFcj+cfGKH5O4xJwbh6ytMvHDjpP3+EpPlTVOCxo91eThplIq0nTh0M2nZ
zDkv7hBjL4INSJE1ZBci7YJNsU5++2vn3k4vfJqXbnSyBJZl7nFIIICTrJitihzLzC8cTc8b7A/v
byyRjIAIC1DE+2c5qFZUa105nHpC72bmOvvm/2qKjY+WupgRaHZn3x2VJcncLyQ8SjfSTXgsvkX3
YuEszZm7qy/YHj+UOs4P3lERkai4dEHNTH4fqrCWMBL5FH2j6kBpDvQSnpU7TZpZPy4d6T79Nu03
V5u8ZlQsagW2nqv9JmNF2xDti70CYaKOsZq4AGnWX2XByr1wEJm0S/8aXm+uO3mxmm/rtdZy3eR3
cGus/JW+QFx/be38u2Dv7wYxkx+7C5/qx3meIe1ATYOZQ0FsWtiVqZqT4ME15d+6tY+aq2QTo7FB
YHPhQmeYy3RMwdeEksaoIuthMvvUwkANVZj9qfterTAj3g8vzi67RQcc7OSHvliUyRybI2G09vf6
6usv97NPhn6QQsuGMghQnPfjx5Bcxwl6tz8NKsYFdNrDpV3jJ/sBDkVvLjF5eZYe55Y8MKHLW2PR
LLpV/zvfp3t1XW7TTbghsfFK6EvtmIabIJ/VFzZcl25wsuHqWx/2U+EPpxh/8CzvpJUgyPxfuQh0
zHHbStXDmNwiRmNbSemaI7jjc2ijeSkev35Pn629I3/zn1eY3IaUNELKY+adsvg2BCTh9NaVSOQL
o+GTdZBKkTOCsjil2FMMQUA6etWP03jtHJ1+VbePRbpU8gurxfg0JuMd76fMMshxCOfpZLwPtggz
JOHD0fP0Y096QPhA0NJNP+wdSb+w9n3c+467JeSn9AqxH07PXfYA8gWwuHFUSQ9VGv+hczZysCPd
hQYlToAqXQzNpZLDJ/Mk3DybvQtvbFRRTN4WNpAKF0xdH0WtXOXDALzBIpVT+l1Lm96qlgmJh3Ga
rpriZ0MykD4yh+Rm9fWQ+fgyaaFZBr8DAFLO7pOlwfSJHisiuTuiYOzR0Forav9gnER5X9rSpbbF
hBjFHG0h8qORMkr9xnbYZGUk3aOUWjJcTy5H0VlX6aQXeJsqTjc2obY+9areDZ9kouVIimqKepmj
bv76jj98JDSPFPwKY7GC3r49br7ebnQaqBSZpzvHQNh8g3pO58QQ3oq4l+BCQ/jTS4GNtMfFiePw
5A1r5FK2eBWco4suahnHeLTkEqVoSN7i3x3CnLSpKKE+oakOrGzyucQdUfS1J/cnYpGRjFXrzn8N
uofBCPcysWWFcvKrCy2GD1/NeMnxnM/rHDtkk/lMFxpYAlPpwZFUM6rDVx05fYGuXVNBIfKn2vTl
sB7a+sL+bXxo7yaGseqvGyCdqWxBUZq8PyxMVtw5bXFqVLyQvdQ0OyAAw7LzSacJQ/kYdKaywS+R
XfhUPhm8XJmywwi5hogwFUfQ8SKkNRYlV47WmFCuDPDaEtEyM8/wf9LYWXqhvMLVwsBbN66tzEyM
V1+P3k/unmfK8uEwbnBKT99zSUA8dt2C+JJRtBknerSMSyef008ufwEdwelU5co1mupLVQl1/Dgn
T57aAJ8v0xZHO2tybQNwV41hpzgVhoTG0TEJt8msyDkZyPlBJqv9znL8YdcXPQF7dRGiVUV7yH1Q
tLCcbt72/mMvhdpiKHptLrkNxiPFHFZBFhKjhASTbEbCZ+BeiPXXj+3DAo/Tk8UKY/lY22DUTj76
IR38InaLU9A69bJNwmDRSaZz4YuYIAPG6W2cUNimwVi3uMrkCQEnGzoSrMtTGDpskyolX5pG/R0s
u7JrbELD9GG4wT1KzlOo2cvQLsQFuMxnNwqwEFsdWib+NM73b2Y3cr5cP3Hl8mQ2JPsOZP+twHvG
Fx7nx0+fguj4EWjUOChUTu/TQbJgg8M+lSU+e9kekufWTZ252fftHarnem75ZITYTdweM6HHt1+/
zc8+Ar7DEQ3K10hT4P1NIu4XVZ2Y5akNddytqdCI2my0NRI/pLBtuDIbifqcLvXzry88/uDJF8B0
rhGCwKV525NhZEtwS1xwuseoooOD6xMHe9nWc5dxPyfaWrsqIuflb17zzEhTERayYMLamzzrhK6W
4luexlf3U5IOAflkoKMXSvytBUb29bU+LFiTa03ur2vhWte5q56cIJljmto5Q7nLgPR/fZkPj/F8
mbHTqLBmQa98//6ywbOVOtLVk278X+rOo7lyZMnS/2X2eAYgIBezAXDvJZkkL7XIDSwFE1pr/Pr+
kPW6kwQ5hOXr1ZhVWVkVK+kI5eHh7uccx3gB92hOjnLRPX5u5ePB/LGy2iXQpretHBM19cDHYX93
ox4F+Hnjcf1uLzIWyOkM+kMEBcx1fYq3UeLLc6Ieh3pvzCeTOBtrTv5OKa7aLZLWd8EaSUuZ+gAp
PsJUbr+38ya1Uyqn5siInjLD1dPd+IDE0eez9u5oLzYWJlr+ssk9LT9/5UCUBOmilok7hvCqOn6T
3CeQ+lj0lCCj4PoKaJRmUk/zOvA+N/z+en1red1eQnKoU2a7knkfoYTUFdEJcZIrzT/qLLopIDpo
5sZTAUC281cbsrUpFmeff8IH+5IXx2/aGYXeuXVEw+1uJcFYwsxlpntTCnah/TgN8a5DCSkQG4fg
ffy/jHfx0rQKEv+v34M1wSlsP5VyTEfFG0wDtTpUKUPko9v4QUNELlWfwuJWhx9hAK8OMB6xtHQj
qPloSxHA0VxO2Umhm/XtcucZTOXwYStHfZa8pvkqgLqYIEcbacN1frSv6NMggsJhQaijvjUEWYcV
13WtHMVt3O+7+msVfSl+pv4NTdy0+Hy+kB+NilZZKPK4CqEuWo0qkpUJITdFHPPeujFn+cswJhdt
nT3ViblxXj7wMvRo/DG1OpNjHI2RPSIiUIzqTWCokI6MoAGGjdPx0dZcHi00KRPJMIdvpw/58E6L
lRnPHGuJG6Bnixh75LRa94Dw7QmEHFutL+9TMrxNifKQIjHYnbzC35osM5hSEqVqj3KUWU/ppIDw
rbP5TKjhBPowq09xhy+pnJg79MKL3ZB3uz7sz/USeKAvc1X5UebNRVRdTOkcXpRJ86NQUniz9KZ/
/HzB3yf/rOWRhVDUwlRF6+NqxaFdVhW/TVtuyV64mpU/V3Zb7oq2192gxiVrhKJfetWWnFBu5V1q
lj1IakSagz4PIWYbkC3sMgkdaSAhn3/c+7UDbb3I4si2QtRgrIqVNdfDUGYgLZvesndopJ3HkOd4
vY7ojECuyYKJYve5yd8NsG8iFaqGwHd4btPZQ7C2mg87RPkoWvpd0fk0vwZWF/4c0Kq6nYZukcKL
+uHrmAm7cGdINZ9hixKG08ZSQlqY+s3tWFnRpSVBee4UdJNCqhr68X0C0ffXspIX1l6oKE2Id+zo
q4ggeoMbNbNsEIWqeh2HkJk4Mqp6Zwje69fAH6TGrYMUIC/qNmEMEinx7yyQRfxiGLZyVzf05jKX
StKZSEYmz2TPpxhlQMn8qsXqcJ3ALpM4bdkN36fGoLLbZ3F2J5PWpl83NfoHmkey78PQ1dBdQ6p0
HAfKGX/pVSjJ0lDBBYwmFaC3NR84YtoNnSNGdcR1gw7fTYsqZ9i6ynD4fPXWPmVtaHXYUSAfGlFh
qLNkr5VgBUiPcAJtDGcJ5l5vkbWV1RbJyfOAqsKKLtNDW4UgRYsNr7X8itcmSBCQu+OOM2iNJ1xe
pXuAcyltrsT9Mc1i0O7ZaR/ZKNTWseFmCdm1z6dtPSBKrXQ6cspgW1wkZVbTFue0sKHr3h+hkUX/
Wi4bF76BcONovbvISK+SYOF9ZdJf/Y4WrjeMsVekiCaNsN/VDXxVfWvetNWwL6ClWCRlHNvKXai/
/nJX8M7CsLHEJZRW3z39rcEY26LKeFxqhlOAgjZBX/bWxvCWSXq7ZFihOk96g+nk+nzr9XnPLWzv
AB57aJrUDslZ6Brp4PnbpXprZb1Ukd9OilHwTI0R38hs/5Haw7Dhd3/3LLwby/JEZDwWlfHV0wk0
4iCHVsw7sQU3GcPaA+Nz275Qx3UTNEVjQzsp0TwfIpSUQR06QsCAlczDSSltHYX324bYh+ox5TfK
1pSL3s7rlMFaOEJKfTVKqQuf8FlSlNCM0yKFWLeva/uqvW5Ue+NIvLt6AL9YC9iGdCsZe6BIb6J5
DZ3SidJRdGVQeLP30Ximz26gnWaPf7ueXG0kP5au8CXBu1pPLasbRc2l6CpFanUvzwalcV3dSv29
y6/wwuL5o/7GJ/3uOXw7nMBIzUW3i5tU2EDTE3TF0Sea9r2CuO5gyi73lkZ6p/nWTLxYoqLcaqxb
+xi+4Hfhg4hPJgO2prdG96Lq8lxpjz2t1yi5ZAMq6tkW9HPLyso1K1JCf3Mht8fRDo56RoO/CSJn
Y298ZETXlN9zSs5YXe2NccjSdCSHexSBwbWZyHl5DyJd3jiF6ztgmTEuS7TNEP40CNLerhnc3hb8
Nr8PoZnvqyGqvSyUak8drWhfNVW14cDeDYsQS6VTgxZqHBVVnbf2RLlQuwilOgZGj2v+Ven3n+/1
ZS+/9ircmxigW5mNgD9en2Ric6OQe706pmYA3QZxDCWi8OF/Z2R1c451zg5QMBLlgxtXj8N8W5n1
3+6A1UhWS5Mneh3IERGAUnwdaKOM5sn5fBhrr7eeq5UHzqoQ/sNQVMcCseDTbMGYo4JNldqB1WHY
KmZtrcyyNV7lLmAVtlKarKpjJu7gQnCK4QsJjI1JW7vU9ZCWj3hlRCnFlMfL8pc/GM98WmnOaPJC
3zDz8Tb+s8tWLsCCwaYFklQdp/67oOEw2noibE3WMs5X4xAR+FUJHq8jrPuIHFyZ+p1i/fp8+bds
rM4izBMZAuLYCCb6ga1vInvQu42M95aNZQu+GkeEupU592yxOANqptCalT6mm+XojeVYN5wOcxM3
JUwEx96K4JaESAxVwM8n652jfHsa1+17acMgykqtjqYSn1TmACzhOKjlTpTfPzf04Q4GHoD6BoAP
MolvZ0xu/ZDmR449T4udRa1GH76aEzwN9o2vb5REPlydV7aWn79aHWthp86L5SlT225nniv9vYFU
3+cD2jKyOiu1BBHMoC5+rC+dVED4jYb6f/L8AxvwZ9pWB6YdErtufltRQwgtoVSWUAeBs6TL/35L
00BJeQPoIcVysRqPIam13Ugyzt9A7absHN7LMIdvWPnAN5NMopuIBy0s02skQtVBx1LWTXUUNhVj
Htdw6UAF5gyCqqprbT03P1gkzPGGoSeOpMS7ElwlfOrxA9u7ep5JXSUCAXhz//lOeJdU/f2ofWVl
vd9GPU1JBlXHKoMGwikuy6vkOp4cGY7C3ql+zBfhtbr18PxwaGjGLdEpFY01GjlpI1VSw471slPP
94cXo4PSKc030tMfmnmVf1hd1yY8cB2VCAKP+NtIr1cqXSaLUvtnsMgPnNCbHMfqwlY1JWl1CRsI
Cu9l7bpW7uH8Q3llU756+U2rMOqNpdVxEk089G2DuxsgNlAp58HgOV7Ug/pUpIEnCosqXnegIH2j
m6Wb2vEZXDIHSK7/3u2++Y7VHWUWCWnVYfFQcetVlgpJEuh1WT1A8rdh6t2D9PfufLWCq7tKsZJC
AaJSHZvQ1WsvhzHtrrkxT5J75JtF5lEHKzK32PvZRhz2wfX1epD26vWZKFKaIAKNh4xTFJN8p5+u
P984799mb7Nj9jpi7XJSJkt2DLID+6mDDf17AgNZC+bMs4N9pm8MaWOnvpNRUZRismmFOIpR95Lp
QkVTKEYMp5X+I8/1Z9XWrZeRnuA9IyxFarXTorMq6fdK8vD5/G0cbnt1KWdZF9TN7xXKxxMd9c2w
OZXjDff4wc3/ZhusvKMvNapWCNZIzoaD0tfObAQ7tUOyMLmsleDw+ZA+vGBezduygq/ufoi1Iklf
5q1XiP4Tnx7gA1T1MCrem/CIqiCFO33rTbO1LVZupZ//2yh97LiVYzjcW+Pj3GyALRav8N57UTMD
2L0grFdjswHuQfZNeA6f1z7RZYdUNMpPBcp25Z483WU3P34+mx9bRJSbdzR/r/d7QZ2uggib+7O0
PT+Oz8t8cvN8ptvIuklsG2a+rWajd43j//irPzZXt0EbRDZKObylc01yB/E01qZniR56+WhfFBAv
qKeKvRMN1FxbINZ36wjak85EtAWpPJFaWl12YWFCgwx38GVbPosUmQVQuYVeePTW7/5yYleWVoO0
7djSkPE2Lmv5yq/kUwEF3hzzVG2j+7Y0PcoL+88t/k6tvNk9K5Orwy4mA0ZWH5PawVPPmgd1RnzG
GWFRaRwaSRzzJNjBmuq0D/rZZNyg1xZ/ibytesa7Ch/iIkj6INKmaQhyvNN1qaR8TvuZz4gemm/D
r9qrT5ub+ja4Nm/KXfqtO+1uiyuMU0LzNsvfHy7wK+Or+2Iah9k3VIwbFwMpc/hDFEfErmjc/kvj
ZVfjIb1Ha3V82aIPeb+rl2Evvbd08hByrtsyE5GhJ2OHxuVYe/1CeOpNrVdLu6jd+a2je+qFsbHF
3vndlcXVvS+n0ySSAovVZF+r+Z0yR7sx6L3af5jDrWV9d5O8NbYuN8p2HlZhs+xnUGBWvbNMqOUh
5v58D29ZWS0fytGw3CcMqWj2QYx0AaW7QvnxuZF3Pm81lJUTGOhMFpmxbNAwO6htwVPLPhE14iEZ
ZD0VHNMAFj83+eG2pOOcjQHpC7XTt5eWBQc6dTFfv0wt38lQwNATT0rPwi2Q18fz98fOygVEaar2
82zpl1EA7ElclvJBrTYeDFtjWb7h1QU8FOmsNFAsXrbFXZp1njAlZ5HOzvUNh/Y+sP29UH9Gs3zJ
K0tQNoqioV52mUCrfm3/aG9z2YnO1dP0e/djeII8w8oclE0+X6utOVzd9YM+jnJNHfwSVvuwHpxk
7l1Vuv/fGVm9D0SlBHGpcxFpkr2zomgfQ6UXq7vPrfw/nNKfGVy5CEmmDcdW2XdNvkM9Uypd+5v1
k5eP8SjJXgdzZrlxgj/fHepavblo6ODmKaBfIkoh7C+pedcAOEi2+ki2zKwcBSq2cPAGLJIelK5q
BnQBP+Wjp9r1xhS+Czff7MF3tS4ZGBYM5ixUCSc5DKVolgAMP8BZIktuWLifL9jWsFZ+opUluUgs
Zq/VfviGdlZW33n9uwP6LZ8bep/SoIvJIt6zdQPc0DtkdqblZo5Sg345gt+Leze7GeEoc6KfNvJF
zm162ELSLa5nFZ3Q3AB+HzwIhe413EubaCOvqQ1f2mI3lRKJ2//g4GJhqRNyA0O5uNrsNr3iQpKw
IKMRQ8YubfZTASmfmehbV+8HPuK1KW318pUyo4eR1NQvMyNGHn23sCWL6Nfna7RlZLXHLSuVo4oe
lktZRS2pqT0D3uHM3NrhW2ZW16Ea09ckesZiwnmuUXiQo29FvwWQ+XjD0ehCSXcBGq7TWYY9Zzly
yfqlcptd+g/VCFMEr3nN0yfKEE5dOSpClFs9ex8P7o/VlZ8tIG4txIjVYmlNumv1J2OLhu+juJvN
8MfGat8tAKjZLGb9kk61c111tF1+a16GXn2b7iH29vpf8Tf9INxsr36XW8d+Lr4XJ//JVvmfT1h3
uWo+7RVKNemXk9LxPrU9nqZpcf+5kY9P8B8jq/1YKJWf5D7jHKSHKfw2t89/9/t1jq7FG5SWZ3ij
aM14e90nlezD2Vx1V008px5gwReEubZwhu/wJotzWPoO4YKjDfFdK4pFw6CSNkp/laCaNnrW6Etf
Lavun5Jp7p41Na9iTzO6+jFOM9KhXahFPBz8rPeSLhgfokGhtXxK1QFJnVJH5zftAgjjQbM+ijKq
YnckWT05GQRbuZOh0SaBtq/ajRh2Hfsvo6DTF2pgSu02PDJv58ruRNkGWtpeoRM43/V51TtxXSE5
pJqhmysZUiwIKn2+PsvvfO3Bf9uEOIT7woazb321i7TLisoW7RW+vH9Rhnhw6YCNnBwFAFeHC/05
kfv7Ueinn9v9YKzwVS9Ml/RH0G+yCmpjW2mp9iOICiHQNZIC+T7MYpqbO2oKUJiFBzUzX/7eJDPL
LoSdkRfdaqtPKT2Vw6wPV74F62jo9y8Shwpi7btWzBdIw/R/efEzt8tS/o/BlROOdYh4K2EOV9RP
wt2QSnd2ZsBzPwHHahr/L58jWGNQiwIoXeIyhEdvd49ilUYcyONwhbir6iZTHd8Y/vBQpKb/s6n7
Ld6SdVSzmIPjiA5t7NFFsdqsXDCqkQb5cKWbMAOJqWu9ACI4NytgnpeKakvg9F3YC4yOVjo6Velq
ozy0bjcLdL1BiMMSV6n5KxLBjQ6HZ1JqJ4lM7Oar3qhbX9Qhu4ir8lyLtxLy784JXXQUvmARoUcF
7ueVH1tE0KQYpN2VmOKvo9YEi8586w55+2CXonJgCzaduNxiYXoHdWDUb+wuy/DquTT4xpBOiIte
pbHyOE6IE+niyyCpYFJLZy5ap6Edt27803hQaIMdBWCcLc379R2hL7wpoNDpSFs4VNd9MjW611I0
m8aVnsiWVwj0kIZm2iqNfWiFTUPKUiN8/T0Tr0aqsLr1AlO7SiW/OuSZSAnywHB87gTekfstxLpU
/UCDwruty2sUjmkVois6KboeR6O7VzPLil1/8OWjPft54VRZbnzL4wZwQxoV4eikaWspbone4V0A
S+a1XEfjIZ7a06Apkv0cyNXZHEvxP1fBX7G2H8uX/LatX17ai2/l/weM67T1vVqLhdH930ztC2X8
//0/X77N35Kwab+9oWn//Yf+YVe3zH+B9CaNC4Mmu43O2f9mV9eMf/1G05pA33FvwLL/h11d1/8F
mf7SoKARNaMgxzf8m11dk/9FSICgOo2NdMFCuv+fs6ubMJRBfgiMFu0pAl0QfW8PYh5qWde2/bwv
gjo0HEKM5EWB1Rj5Rk1Sv7R6xrs/GqJo44JeHMufC/rfdpePN+lSwwOtHEAUDtWyPZHpNfye4rTm
72ttRmtlSI2/SgL9Y4qeaC5jUAgU3lcXJGSD8UwrEU2S5WCepaJ7sNu53asznM25Kl29Wv2rf4bw
mnj9rUf9tzWalOF+ovHvXZViqOjPjttx2ktmb6H2qwReD/utBxoj2pfDMLgBkCc3M4rbzw2/vbl+
G6ZXAuQjOAvydusOVII9UcSFxEpaZuGEjSH/6oxs2kXxrOyatNmK4z+yR2M7dFtkkVXC4Lc7p0as
FCgo6oVZmMIRgZZNbHoBtGLXRm319l7L0nbr2fzWmS5jhN1DRTeNDbt0Na9sNkaLyPKg1/se/OkB
seHIsQpl605eW8FXE2vToUz3JGdj3bQv1dpoaLU57CHQN3ZW2YYnVUzH/ufrtT4BWFk4+oG1kouX
aUN9O3+h1kg5Gh7jvvezHEmudIwe47I0I2fQZnkjLv3IGGAkDeT30ja8rp21IV17PqThe9lHmcMI
x/tAnc29iNTnz0f1wdxBWkLvzsIUqYAOeDuqUsR5HpnZuJds85iUen2AoH48+Q+MgMjCb0GAidt6
a4QdTRDetOPeF9oPoSXjl2D2rQ238dGUESEwW3hFsK0rIyL0UyOwGIliGT1l2/kmUu3iPEVZff/5
cJZd+8oX8rqxoVQAp2cQwy9kr2+HY6jTYEm07XyRd0gybjja1S8XQBu5WSiBKkQ4rP3qlw9hP09K
liX70JwbzZkj2a9vhBEr7XUBJCs6GVu1NN189mPd6WGvLImtgXnffD7GxcyrMS6fsTQlU22DzY1t
uHLCktQIax4ViJzlIZmfrMKvLCeM1KZwozGxyhMzD8XXsS9D4++2/m/LuH2gyUwE+Euu39ehpj5P
Iq3nLt0jEpgepojc/xTD8Vizue7+fpC4DW55E1YbaA/fmkIlMxfouyb7KpTMeylo6h/4tO4UdUeI
QNSsu0kqq9vgWPloZpcjvVTzoARYc7P6sSpHZl+n+yJS8nzXmW372NtJeZobLfW9MVC70qn6Qrz8
5WAXVIktA4+EAWmhln47WF+VizyRy2wf2EF7K1H+P+3CPH9u0qE6DE2H2rmaao+fG125F6APC4AQ
InkFPAd50+Xnr6JpbQAakdtKtq8mBRW11hpST8D23G+cmtXh/8cOURZ0J5x8Qq23dsLIt4emkbK9
3AX+hZ5AwF+SQ0WkbJNVZb1+qAksVDwKCWdaRVDWe2uK2oCBfm+nnAKka79GG89nmvIXR/X66C3k
ongWsmoLTTw1qLcGRKcpEc8/7dC3IWJjUBzmZ32YyJHH2z3N6BnqS1J9dWZXnllAle8hiorYLQ5W
4UmkBAaivY1ESAgaRLo3yymynTEO7Cet1WmLQJx1jpzabBCa6S09CDx4PwNcTVGZzwVKn2dpUkyB
K6xxfFFm0SheJ/roocxFa7qllGcn8ZBTF2mSWpx1c93oF6k6S9Y1gpUop6PRgj6jZAyPZmBCIBqV
aniTJ7bxlDS69OzzfLxUgFn+MCfd/CkjDXSdSnEnPBO1wOco0YMWvWFR2W4SzHqNMmQJFQsF4llz
y4ov8Yy2mE7asGh0zw80Od1lQIJvOcT+ZdfUgO4b3Wp75H6T/Lo2ZoG8Vw78xW1Ej5pN2+gIYCst
uTdN8ZPxxIjKWKEebJt3ad906m60KnjPdSVg+nkjjNpJzgGFr9+Wpu9oKQJzpwQAIzrZMDoBsiSa
XC2gGhrj2qGEV1q9dY2uK8q9lAcw75pDkD8Fkd9kO1+S0+vKNErEkCtFfKH7HwXSNNZn/8RvDVD7
lTXMrVtXjQJPj9Sn3UmiV3ngEOcU1P8Hs7nzk5TjGsHG69lTOM5OWstIU+qJEY8nPj+A88Bu7UMq
5iojPsnSUzOQQOpXRgs5/5Ba5U8/0+cj4nmyuhdTLdpTKSnTizKSfHGV1MFwhRDu0LtDgAzkeRfN
+YjnHzrdGaY6z080q1N+zhGQuJ3I8/R5nFTxVVWioXWs0EIkCfSsZHotYOXGDVqpLr3KDxRkKsc0
zS4SPaPk1Zr9UDkBHTrF3kCm76ZPkjraa5DS/LL7uLRQn7by3A2JH599MyrUU7MIyvgKcfTxCzwt
tnQgT0Osp+pj9kzQp4hDoQDe2WcFd9hJGmjV4C50ebmjGQ1fOIqh3vXNLKSTlrC887pmmuJ90FWS
I9o51HdFYtC+UxeVJO+kSFcRas2q7oeQfEV2UcLoc3cUvfqlNNQQGRWIQRQ37zr5ms+JyYLITVe6
vt8JOpCaSjFd05htmSoE6oBuMJQljTOmMRznXElyl2at6asdqKXmqIE5NjvNz9vmPIFvrDxIJH31
nTRK8kGG6oxksaI3BaxNZZbtBWrG/qmJiHNLF/TcBNdSV/iaB4ROPWMmpniXEKV+8cca2LRfdDS1
WaGe3iu+rdO0kzdyfuYrE1tu0UHX3bmIW2kHjdOASxGhOR38KpozJxzounHIUtaKE7ZNBcMZItnA
ewO6tRFybVBNdCetpFw6y23wva77QfeyKgUkGOmjqoJ4FkN4yEajze9sreigkC+T1tppc4+8sExq
Y4CXugYPEabm8DTkk0mDkQi7R4X2Bv1+0EvzIYoCOdjThT39RCqKYsisya122szT3DilNRaAW0TU
nI0VqD83bgrj2c9GnxSJnKKYSX9W/Zji3xKvl5rhZ+SDuvImPTUkRKQTeChLDcl516w6bXZQMkf3
xErn+VEj8j/PK7mednquhtautJFxdwj6A20/yBBsu4CS00MNzX+40/tiQsrbkLRgb5dh92voR0lx
FZTPL31Vz8q93qTzS1nl/G+a2ukPpZJRWbGKnC1QNkJqPdNsw2+9HRY3vRkF/OHUB9GeFkmkfkmM
nCajIjOjyck1gyaCtizG8VAaYCROA98GIkHmPOOtPMNw79C2VXfOXMJRddakU3WSWaPi7yRe06mD
mqScuolq5Kft8HurNVmFZOSMxG2QdL3qqbGvqa4yFnnnpRA1qTs11PwrQ2vSH30yhhftZPK/VXLc
S241J2njRpLWCm6pVn/p0EEwz8mZsvPR/7PtnUTV0XZSUgf9jrUI+e9THoUuVRJhoKXbGdEuiPpR
dxTuAeNEqexEPyCmrsCVX6By7CCRWkvOPOGPshZA+9BIk5dkse+o5qj7Tg4F4VNZ6zU6NRn7XO9a
qHp1O7+Q+jb6nmniJ2+FwY1Msm3ZgHprHg3lQcwpvGgFEcbOCKobUeB+vCKVw84jdEGscUmyuHnq
S75j8qhlZpPGvmgIFfimaawgr4z68mBnDa3EY9af+YhZn3eEYziGYtfp9rdcUo+Nntm7PMt+5hJU
zFaB/DlL/lPvmvl2UJNf8PPuQ1k9EZF1m1YdvZqT/DRBXhPKyVObxSeQE9zoQVG4ctU0zmTF8YVA
sNRB5fVes5BamREWpzpUnVdhjcZUgqcrIo7WxC3nmrqUO/XQnmktOupGYh5IURZu2mf1ed2b9QOK
u6GnJRkJdbSYkSX2l/pw4ZZ91LnoaKtubWYxItt5cxZPrFOXB3upnKdTBVnSY5iZ/Tk6W3MDMwyO
z23iOq89WefM51ZRvdCeUv40mqwbFzax4q6W++osM9E9Q1vEst0lVDo0hiJ5A2n4H81cqDNjZ685
VVCptzNI7BstE8SxkT3dRQi4RWxvEl4xAzl0/SAfFDuPj1oVzA9ao3yFusE8F4XfH0dOUOCSX4me
gjIYEHjOISqAGCyQiKeGLHKHttV+VkZGgkTJOl++A9eyqN9piWHfD/30zYcf2J/0G6ODZCjpEQWW
dFogQ/W2teTCTRpIVfIy0WmR8qfq1OiFeWNGg/jV9Y3hBSKYdnITEn5EsjeP3Ep5EhWdKyCRUHZ1
LdfffULZ2G3Uxp9cKxnl1p37Wt7piQAEnvMPyYO5T/0qGiGfF6oUaw606RkArIbTgMjdlUVWm878
FjUegp/vMbLNw0ObTYPYgW6qg53fFWnslnI1vcxqM55N4/xS6Ga3KwapvfDJAHh9kemPPWDLn2k0
6S9gYsEa0D8CYi0sHkZEjq5Hi3TIckTYbrFsDGd90JW5U9VCfS7lvju1B03+ZQXR19HOxbU6i/x2
aqcTwqN0p0iK9EtKsu68sP3KnRLlKbSq+lHT5d4tuvZMqWTYwsAAdLipYK4vhwRe3cq2XHNqqusK
thBYnjotJ0KxsxNEV3/1I1xP1QQWwR/pd0pac96h0d14ZSdB+NEN6OcltlZ6SS6CHcWd4RChWevK
CLG+xJpuXVnlLDmKXKkYVvIbIxpObHhjLWlOF3IPxTyD1bi2vMA3jJcmnCBikQopRxdRSjsY5VKK
d6Iu4FXUKAcZNP3tqWfau2GQUy9SxX7wdROvH6m7GDTzbvJrPfIsc05OYVIQoTvqY3nmzxlHFm0q
SH0F6cjOsCkQ+3Sel42sftc033DtcHzwOyO5LYuGZrWgtKezSh40x/blYDdCbvcskk65a+H+O0d8
kGA1GY2ruMvFXW760Q0q3H3DTWH5oRO1Sp8s0e0xAjY4O0XLpsqsITnXuNMcsy67s7JRw0MttMEz
5q5zxkngUvSWIzfFin4iSf6XROqyndX3k8uYw/04p5oTpU1DvNImrt2YmavU+RTRV9flZ3LQNEeC
QBTTsgyirlIHg+9n0MsQXEO/MnWpfhVrWf+glc0oHJFEVeX6Rhoe/LIanxEVt2gO7Kdyl6Vc6Pt5
hqaVbO5su72YMtOx477WHbWY8BqtBbcLq7QPbSWUXILAknMEe2wLxY7i1HkqCJRnNUyhdpFg5zRR
mOcdMgTQw+gE5Cdx1Ok/YJ/qoy9Z5lviVBhcpxd+gccMnL7qh3ORWcbsxWNXELEoudiR/q2anVUV
xB9WwpUXFZJyp4VSfqDik3NYzDAIXIQP58GFpHHO9nNUafw+yAimEsdWFSFj6GIjbo8dXr/eTZmR
y6eDXXWnldEkbAWrDu8MVO6760rWyqPVSC9lKeveNFUKve62jByGLu2FKDI+I2jvbWKcl6qwu+xQ
pap5gzJvsyuiRj4OWvzcgb7zarTnI6mrXCMKgahGhGWuGVi16Q6RwWOztsrxgB+KOw9hugAinY6A
y5kCe3yekw79c7kR+WEcpmQ/csmm7lTDANJbJfd4xfs1jyTJ6/PF0RokPJDzME/zULnI5/gxkFDp
DgPfrXIR7wyCn7M0LM0LU66C817Ku1tDCq38ADllR5NEFp4EPkLvfVLnFbqeZeSi/h01V2U6ledR
B+Moh0e9qrPaMnZGaVSoSsgBDBo2VPqR1hiX+qiUnqTXJ71EaDdTwZ7dLgqCK15UpRMUdeOQnqlO
pJFlgbkhjUHvSo91CUJEmJPyo1Ky6UEXScirROV1BOFo62RZOX0R+CdACJpV7pmBB2oNcoWyhmKZ
Tk6Fo9jPNlobzoA6h3CCFBK7HWchPyU0NA+irrQYRqMiOBhxeF7H1g91DuxTni4XWj6hqDumPcDR
vIj6EzOSHvOpbO8jReovLd+Sr8KM7kwqhMJJ5/G7MVbZsVT07FhXxfiTnfVApq3GZypQ/ZtoQZ/3
A0wfWSUOlhz2N1RHTs0hkiJ3KgLmtgsG+RQ1icmN8uI5DIbl3pTHg5JaghqGoszXMEvyflcFHGZx
YNH8HHSGq+EUgX5k6iPBQ3TXph1iF7VBNt0JpTaA2KT20wHW/TG4szLD7paDHVymgZ+wY4nsv3Iz
hhhtS8/ClxJJZQQY5oKeVeBOknP/1KqN6mmA7Cl047HN76W0kJlWtVVpwm7928DX+vPGMnzInMzM
NHalEo3nodC7ndEn0r2ST/LoJLIPXrqHLIwmEPlJ499v08Ko4YJN+29To9yTYdL2QeLPzuQXsaML
vfeivFYSWFmGcm+Z6XnU+xUheu8TWxao/qEvaHH/GJl8J7XV8BL1UXQSZOVjo3fg8GHplGJqaj0X
aWKiVZ8Tc7yUdo1jF2EyNRd1NpbjvVzX6c9QL/09eeD8OTBr7bENbBF5Askx9IJD67s5Tv4ur/+L
ujNbjhvJ0vSrtPU9yrA5ljHruQBiI4OkgqQWSjcwiSIBOODY4VjeaJ5jXmy+qGqryoxKita6m5tc
KlURCADufs5//sXr+Jh1MLFAoxRedqmGIx75Fcb/icOevAny+gWiRh41Vmrcer4RqGtPp8Z9W557
B22Py1e0CIpqnCLiLsHxRu/B1Sq1VdMiPuWZ0dNWUN19M4PU3Ui1lC923xa3ROgunyehzUfHaoin
AzCatrUYQrz+a8xQNoFd671pWCUCSlkFH7pFVllEatoxyZwx2WXZ2oVcq+1X0YgPWNRIrP6ayhiT
OFwzn+KT20GMSj8s0PhnTGi2KuPpxyo3g6N0BnveuWJ17E2hNY7Hy+gNn8cgpdSf68a77nvf++Jm
hZ/HaGA9zY4djN22H03B80znqtro1W9v/bkjmJcXpJw2YanUre0VJm779gDVpMOC7PvoUFHGedPV
p2QJvJmpkG2ZFE+WJTdqXRa9mazVfM57NvUNme8eOawTMApT/VF9lCHumJHVmBjPzJU5rRuy9nBx
ZPdIra3fBv3DNEvMd+1+UITTNJqk+rOH2qsRmGrg9g9WGoneb72onZMsjYKixK2imrXsqe+ovzZt
69Z7IIUCXX4vvbORnN+8JsyJp02iVdnEKXjTbc0w9kYuC22wlD67eqAXfQqds+FPwmt/MnQoZyx5
MJGKprajlaCWm4ebcE7n7lDRHK0xWC9doS1pTuA1uR91WdCizEm7khysJfve4o7rE4CNHjb91A83
JU+82qBemPXOLzLBfdUi/dBygK/7ejZ5wMqYMyr3LoTYIqcVCto6Vhbwkl8yTXSXZIzdfuE1YWk5
7CruklZXkxqtfrtKYBiqR0vc1JNCz58O/nifclQZADEzDZ7LVjtHle+X+G8VpW8cWzII5Nbvhgbi
aFZ3H8uyx+LZmw2QKhK1wh/aArqNRhe3wAjoT4NoO2UuNmHtNR9MaXJo1o1kRyJRqlZRm4NWbApo
nhklllbfcmckTjWfNTbnsx7Fq9Ok4qkNXbh+WDZIg6wTof3IM+pRxCjells37HC0cvFY++Cv/orV
rTWmP/hE77XOIMpHie7Tr8IegtfemUkcNFU17xxDtW4sIZEu+yUsMho/vOjcqGLqaBPnaLf4DXoT
mG1qAr7FfVKE+S4cfecJM7DUiRvPMMXBa6uOGnExPLnBXx3coTDH5UYMrTWcQTDQjaRZU70F2dIY
ZyxzEBtBOKtNHhpGsGm7ugevFmoONh1VEcu+MqDwj70VtlfV2KYCxK9077PCy50rdFDlislhVhHX
K00Zr3OLo4BVEwWO54d0SGkD3Cq3EnMx/PnanJUAFOeZ8LK95RvKV/GJ3xw+5sECT7K1sQuK8bzs
uutq1PysgGvk4PSbwj22kyrmq7IY3CezzejqB9rYJz1QZWzPci9vY8+j9xhIe+GjUqgVcaKtYfmQ
4qnSovK2x8+52Rlq44VD5f5YSCtzMCIMp+WWqhdKllR58zJbo5XHzaotO5qgd7k3QwNETnCZqDEu
cIC+3E3bZ2a/T+rWJiJZO3xFbdlXSq6z67xSpRp9EJu5FP0ae8nsW+0pLby0JPehtwbFmYkJ+1Rv
Td0neRlpwRhxOOQFt9WLVyzPjRRXYVFWbFBNWS/xhMILuRyHMWxAYHe66aagZbfNqi03JUMdb7uE
a2FeBWMA6wMqt142lek066bpTEfv3LpX6ovpVN2Alor+fJ8WrfbjMZzLZMPIsLdiD1wPt8XSDKC5
Fu1Ixc1mzS8fLDOIOlnm/nWvaX9jXVTpGQpffZkcVUH5uk3aMp2fdNNa65U9FAEO7RWt5iabfRBq
25hgNCpj1Sh1Orwh4FG62ttnzuTUXwZXTtQfOa01r79E+pk5Zp197cSE57vpWmO5bRurqb9zjozO
0S7q+qeGgitBVXL6tAVfw3wDJAyBwelT2vu5oardF14fVNu8K5z0C9hBl+BqECiKXfTd8/ZsU2hs
BH2PEc0Fc3xgAp22L4XbN8be74JKbJuzleVXib9kcyhaCz+BRbhVtin4Rdm1V8nxi5TAI7Hh+i6O
GhyL+cYw5KCOxrKszrVWiUtGEQ4LmpCbTLGegzQJBrAr4X50BK6C3OxyfsFO1Hxo3M6rI50vo3GT
lMn8xV66wT1OejTzfWLhAA9VEeCGTS3zrw3hzP4219rXca9DzzuNRZ0+gPvmbMfZ3BsYpuG5XXNW
BmnIOzVO1TbN6tCOSFSepqekMsz0xhXaHU8umEKx9/wEb3PHcEUREf29fHdEj06TV8n0gMxgCGzd
VPqvcsJSWUVgG6FJtAjHRTSP2sN7lPfEvB67pPXvW88v2rPTMyX2BFPaj81BDoCiThUYW/DsvIrL
JJ3VoWFJDrtkVk11mPx2fqXszl3OmGQkeHGanflbXqVNsk0bC8I2vI6q3hbGPDj45RS08zGBSU75
006TcqHQWZxwC5ZJbqOpMr1EhmYShruOlT0GK+XTJiDHdKGRmLouxkWqyV7gFzlYu9dO/wgjdnEj
d/Gtx9Utaj/y69p4XNPFqvd15ek5HkTq93t7Vf4Qt/48SJLwzFRGq2hlfuVNQ7FJKjtsj721rqTx
mqtzUm7jPpa4IBaxZarxZ5hCYjquTM7yaJGtcWocDZu5U8p7dGmGvws7q+Xtkq3pq2NW2ohEkTbG
Q4K77oNRFZiQLEMfhl8Xx0nmE3Dq9LiEdutdN4HXrsfQ9Zv0gOdqO96MRuYWu3Iw63BP1sdYc6yU
KwbUXSkD8aEt8vJxTn1t7XpnQZ+gbXzHwjMkRDM9CDr0ZPwJRkYHvpJmFOznDoBkl7BbVndJNqa0
8rxpGuvw1VW7rFqFG/e83R/WPunuqMMUrXIfdNW+baqg2Ofm4k03YyM54eEKia+5k6NMY/g1tlsr
aek+A1pZ1mQrk2dKFzJLaw5XrDzKdLkOui7Tuzl1s8e0DTmZw8qkfjQGBUreGm696YnC7bZVmxaf
WvJwsz1usB1FymgaoL5VVoLmWGreFnDbfjYprrBxmpmEYWMAKvIa+n9iVEf21MK+oytmKmIC1Q4s
dMvZiWFWr2YamtkmGELs0tNmrZxdZ5uaED1mv9ZVsciy3ImxUQjtsAwj7pI/rjR5PCWX6jWpv4ob
p5IU/XLQPhIsYjcAlupWZjs/z9v6sRqtctp2yTow/1gSZ4xr4knWuLWr9ElVRKwy02RIHYW8qvpY
V4o22weBcKPCFkVJWz72ZZz3Qn4L57WxNl1bhd9whKB2MTHtzbZDx7yE8ixzVMmiS/LpLrU8VMus
hsw8DsUAxibc1XsRqymauObf5SYxu3G4LYZx9iNndVpza2a+uh4WZqYbx3TmH65a5ZFBXsEMrS/M
o5Juw5Kf5var6Z3tTFMNbk1ZOGWfLJPFeRdmzK2ZDxTLnkfC9CbhpfW2FsihTzB6vx7yofQY5Se1
WOKsXUMD+3TlpzcdP4Tq2nF7ifuIRkXEOKHJrttZOGq/1kklI4kpKNE1Oj1HuawWqP9kNnTQPWfi
FI1GnX6DDM4EmNkHMDtoDzgKI07DjPRYrp/qrGzNayyyg+naTWhAr1bUz7wz9dB021QYY7Dtg6yR
1+f5N6RPCTzqkoW5XM+mr9eD2WOxsM0GE9tY4U69FekqNw9TOVUvZm/DZsygcxJW2mYS5XjTzAlH
r6wPk0ipkLtmmW8S+mdS2ZaRJ4YaYqkPIp9doFRBkb2rmd2SUwv06hO+6S7Et5QhYSFscuZT0iY4
lIqiWtNrxaj7xxKmc7FFwlsDaPXDuf4ChVHbvCEh4DbncGx2MFhXalHO3gfbm6ogUhOV28ZY2srb
B76ThVEesplz+jfOdCp1wxtpatlaX5nV2h+7kePIMRMjPHirOGcipVmJGl6v2C0MslDDQ0eFw9ws
UcbLungV9Hwu6aqsWvszRUkhSBvNhNrMUiSf3NpeClQDxrkhxfkaT1wrd8d4cBLy3YPCXpLDOGt3
2ZT5jPwFlL4GLMRnNusPBe/bF5/pOxHLPSDSFlKHnqPBLDG3UKWVFY85WXyM+L3KJk8l98Ta7dbJ
E+X3afCS4V60Zn6TECff3Iz4dpAr48CniVrDzucjAJL4VhWzNWzOxWRy1TYuI4SWGlLvsEYR3qOQ
XfhhtIWetqXt9g9BIZcRMKdsBDBYY3Ux88bGYXLtTR8Ly1ymPYbiQlx3hhskBwN2YHgY24lLpLxZ
kKQ404rhPQ30cuVb69R8KNpcctEpnfydLtUyb8JiMijzUFHLOE9G1WxHY7aAXBcRYNGdVv6NJL3G
3/tj0rdYcBe4ksSo9ExrK10AnScoAf23OdP+GHMfGdhLH9e17Tq2/m2RSPc5bVP5ceXpzWVULLbh
3giPNbu1et+/W8p0rQn0OecLZMEoIcuIRI37XIMEXtUFHT6TfQECtHWWaao5/kz/B16rhWReWqZ+
NM/KrijTZP09Jd+uPlQwfsJ4KZtR7jUnaXttlwaw+NpCi7xe08w1vyVW1ls3RiZGlIUTgTI+bmdL
23/2VxuQ+AaC8Txv3CZR6Wc/U1QiUTil81BGMtC9G0++ov+y7FxNx2xdVBjpGZ37bvS9tr9q5trW
13NBm7f1xzWbDh5nmlYQbVz7JRFslJspc/CJFLq05FU/AMfFmJfJZ6ecGJA2XSqgKs9e5x0nirWf
hZjKbpO3JaPGsu2Efz+u+Soe/X7CwmLxOpwUGQsULxqKBNpZeG/ldXH+tqEznJ8MOMFguqmd2gMs
lbHZA2Z1Y+xRontxLsR0jVO9PT5Mtp6/MvrLyi0q2qSOeq1bIHwzc1/JNTAMxIN5+amftfkpE970
DTsdcRrovShr9dj8gMwkS4zc/A7hlxDqXjvUAxvPbSfmA/7aZBu/AZ6IkoTRWZTb1vzqdTJJ9zxj
v7+SqSAuuJqZi99K+nX+YF1iUcVkw/1GGQbeUAumrjdAnRRO0G3aPGIxqyd7MfhHg64P6nUXOMyi
8nzOGEV0LR4xRWnLfGtxw72bxTdkgGm2aXW30CMJ0oYr1tmRxV0CqZtzbe8gRPdp3KqxZ/9ri7Xd
weeT496ohVtuG1D/pxYPWyhKlmK0F0xOKmP885yKmtpnG14yzoiDmZJtG9GCcdDlWTuHN7C2PWuT
FlVJ9p7pJU8ADT1VQWFY69aDUPjTE8pgXjp5Na1xl5hbp1A9MnxoXd97hYTzlC0LhbOBOLGzUZuI
djmU4Wivxz6r8b3yg4FywvC6miHpolV6s9i2gkzm+pN9XMvEBbGfmvqYArGrjelq9yE0TIa2yg2r
I09fhrGRpZzbRTINP/Oir7q4tqhpo7mtVkzR8rBRUEfr3IirHHiQiBuq8HgtW8VVU80BYa08p6N0
cTGA7p8nUPFH/t9X2aql2BsVw8y4tMfmgzdg2xz78A8DPr4orY2FQ5uM3Klo/djoAub52L23N1MW
Gu3GDMrsOfD7WVFOj8UXv1+o8ruyTwaG1Ew1Y9lJ+zbNWuM55aZ9ghsh1ihxi/LVcmHL7AbM1sbN
NAseWS+W5S7LqtD+AAUXHJrLIihiKPwighHQ55GNK91p1lSAm6pCIjwCR9hxQOX0MDRTKaLaD9oU
YN2xG8x0lCgjh4bnpNPKuxuYXX7mNYYXgxayphFM5zaNWkazAAiqcz66bldbjIl5Jdnah4kW26ur
kxMOM8BVGZxLmhLSYNR6pn5K6P7ryAhJBDjPS/sPGW6tGNY4BS+YPZTtLvfc5fkcI3DvO4XztRUl
4xppJBQ/IRgr8W1z427TtPoOoulfFdM4L190Fojvk+emLz4YaBWJenBvktEk7KbBL+TBnP0y+1A1
rQF0OLK4Njg4imfDVYWz6YI1p+VMlfcs1FIbpw4BqBUVFmyogysT7zVQ0lOx4ah+h4k2hiPmqmvK
sMXOb705B6jv2RpCGkjDSq7HfCzab17vkONmJrJSTEULzEMI5WFyjn1/j0NpOywMj4mi8z9g8MUx
nvZcY5SIJMQBvIZDcMPgxF83FsGPetMUVcdadXVLhknWiNugEK4JQ8WnvINVTJHRrUP+SsqPrSN2
QKffwJIZmt3ZhMu46mrb4xn3OfCMSl1NKma5mAdJ+63jRoFs3YqZGZCGtBfGtvTtm4wotmmHU5x9
qpVlvoYYHIZsqIvkSaH2ukUnR0hdus7rq1BF8cmAxIxEF1T/J8fZCJvCQMIQDe40rdtBrFYF3WCQ
3ccRwUGdRb1InZ+dW8r2Zj0j0K95Ls38uQ3avNgqlRVdPLg17t2lCvMfjEeJDR8nzOCv6pQKOPJL
DfkqC+fl9ozRDBs1TvK2hfwkoZmadf7JHr2M6qDPxLr3myy1n2EX6HGbg8+tX/jExdshkKbNSWof
1JPBiC7jdSKtPK7rQMFXGQe1q3LsZvCyKQcsXwfVL+6B3wEWqEUT1Fcq9GeQ/z4B0lcipdWI7Lxr
HTuG4QxHrXcTmW6NLmNBgO8xf2Nqk42xMMHuoSkk3pfGS5T4GgZ5sd70xboCNmpfbH0JzycSoprm
uFJNmF/ZAvbVY29Xw7FPtF9skDcSa7M0I4wqczRkemDsh/OO6XtLcVh5z4q7MMc6f4OQC+Kq661n
XyrT0Um0iNQsKfqrjNhehzqUTk3aaYbRCPh0A+QLlIbLRErB960t/XU96DA1u8/abGr7AxUOOizJ
Saae5eqK+lp1luhujXJGwUx0DS7yeWwV9dwkdGZ1sG5EqlPmm0XZ2NuAnj24US0RhgeIenV1Y6TB
AJQi+qVONjoxhppsxAHaIKVSgJim8UwcXaYwMNMgcij8RqiwWUU8RlQIfbZWY04n3VgP05ILqgij
Iiqg8Hhkz5nbyuEaATcx5lE/T8UUkW5TPVOL6G7XzUJ+bWeJzmBsVuYIMy/IR6WhimwGRlAg9sbc
fTfXKi1PFswYfztB1lHH0MhyBSNuIssOGeec3i/11E1PeW6Z4+1S2fV4gO9X5tsK1y6YpnNe45C5
FKZ4kmnqvPa8xSpuHZHMm7S2y/NQUg94YQTQInEQ4Tzs2KyMtnxoWIoytmHVTpt5dYS4MTm0v/D6
zt0+YcjyUnoqT45WP2i4mUtfAf2WNHxXifQ6eBBCegFLCkpNLCfXLaLFpcv8ruY0cDergzgmziBA
ZyaHiMnQ31AN50eueU/uCFdKJF1tMnyByAbxzZG4+l6TGZmnhwTdKLCswdPl7JBq/CFGhajcUmtD
LrvKvOoMdFT6umLqHaQxyja/P6x2IwwqYJ1X/j2sFAUssbrOcwLuK7cmEYUm+E7FDQbKSPNtklU9
LFgT+3UopCWsrmYjTTheO9fX/lOWO1AUpIIMsGuLbnYBor1GXxPDUy07L639ejcAlajr1GIuckhc
fs6mUUXJYW8UctpY89KHAHSjxBIznZew34ZiMTBTHRAMHKEVNmacrYOo0eEtFQQhe2R0OaTdFO6T
EHrVV8OaqWDof5buYC/KzI6Qsyt7ky2t3zA5ydd0y3wpWHH3ZLuhKwDxjFRGo/5hNAfPiUvAIROi
19D1t1jmw4vkUZvyONvT4EJtHM+DcXSe0yOrobA+mvZ8HlCWRmdSbKzGfWI3jXdjGYnpftDd2qJD
DTjMrlqjG0lW5UQ3MnAmlFDiCGdDs24y9MXVU+J1aXus6U4BcFplFPeNnSw5nZwDBlTbjaG+9P0K
Tg//Pe2/GyRIGKeiSer+c1dDEL0JbbkgXgybuSljq3bz4GfercyIIpkBiFvUYwqY2p7cmXnfVFXV
fT/V1vhlTB3frpB/uAa8nDXxh3VruUXRf/WAFSnyGNoHTky2ZSmraKXI4e2fyBJ9mmCdeBSBTZ0Q
cmcnzfiR99/UeZyYZTgQz0DImLpzUS+Ue72UEIKMbFxSSEPAj3oT5kbXXcmiUen1UvqwOZam6cAo
mOMHP+ucCIYvvlWaxtXo0YfdrwMhrVTWSZFZH9bJGicYIj22GvVQWPZtY+ZBsElW3DvXM10cljw1
bMoMuCzkOizHOvXSoji6ddpX9gcd4iMYwIw3ElxtV2Yk+8ZVRnkHytbVN4wsRf7F86HRHJFf96QU
9zWMvUqFdXg++uwbtZr4U/Q9bk25VzHn8QBJISGGUjpxHjT+gQaYwWFOFQcTpIOsiKoBtmBk0hU9
l0MDb1AXdMZRCPZ7DIlLo8TU/IfjaNJgGf6B0jD1YTAJqAHJfpiz1J33yUS12jyGMgd6upKjrEgy
ZhBiq+57YOY1K7IoYS0ux6CxkAasQnfjvTbN0QZLEqr0h88arMVhRKQK2SykAtR0fzu2Ns8crt1Z
Z22wm+YBmIwDTLh4KeL/55Y7XdqZBe0hX/pyq9XiQQRtmiSkjM1aAR+g74O0Zfe0mQdyGqcdwvlS
ZmrpN/W8Zswhs0GnYb6dTKf3HpIkyXDiY8QZOP0VBDExn0rHNjkqNNcWPjpenkyHjsHKukn9NgUX
LSvVRdPUB/uhduTnthgZA+dmat5Pzqpec1QxYyTkJF441rRLSdoGX3y8/76FkHTHqIFW/FGOQbif
TWvtDso2im9W14ovlSHCp6yvMo0gRvWy3nUZpUGkBzGXW5REFiqWvG7jtWK6/Q916f9IaX+bPzMK
rV+HS5X98/y/nutm6aBID//7/z89Pkqzfzp6/5seP667//t/Xv7j5/gfd3X38z//W6t/9fO//hNr
cv71ez+c/9H8G1bMeMMgYBbMfhBdTS9//y+2+zeiuvBw8ckR9xFO/VOT7zp/w8jHR3WP2pkI9bMu
+L81+Y7/N0yACFU/+5SYPn/9n2jy/yxyMxAO+i7sLPvCe2SCxdOA7qQP8IkIQEhTi0D41XxHL/jW
p591aH+QzvleYpK93hr3YPlf1dBn59HKO0rWtz77QsPWW+NZgKnSBzDsD6FqsJIS/nsei299+KV+
bWiGVtk6ua9K+a1BZnqFXEJv//CSnP4hh/ujbP+tDz//73+4K47uS5EDrz30U2Az/7SPBlnv/yM1
4b8e6IWKMBSr2wxGmT649JNbqFn1d6bl4SbVyn5H5frW9V+oWye+AekFX2Et43ysp2Lnl2byTlDC
Wx9+IfEMmrCYUxkk9ytS6E3iup/nwfz+6xv/Z6Xlv+7NhbyarkeuIGPhvU/OU1R0hRkLEPA4yN7L
X/qzI8M/v+HSoGBAxbJWGGjcp36z3pYIpQ6dgEAwi5xcqSI5E1fGH3Tu7+XUvXG7rIv1C2fRAZpV
wb0cx7s1RSwDxPVeoNBbH36xfEWIKq7CjfveTL1vRkl/W3fiHXXt32/JP9bGeYP81626WL9FACPb
70d9j75sa7ecp6DhQQJF4nPAUKlbmbrEsgC4l1uj8iInPZTjc4JajGl4clWH1PrJO4vGPn/pX13M
xXpva6tnkNfr+xHW49RAxE6PhnoAE6Di2gjnxxwU0cx4VNtXOnjyJ+iqLNmyba8T80aFzLT/8bdW
o2iH8IKDEHOBnTKWrVG/Okn4zpVemO/867adn9UfNg8z6BCEZVrfO0Z25TiQdeA3c0ec+dhVO2vC
Wk0V6CyDDbgtueKx7Q7AHefWJwQWb/9x5nNapy/1X+xhF+5+/7qOi32mDJU0OrqUe1Mt0QDpaOLO
BWrYWx53aI25CVPwlDT3Sbqz6pmkvxvoOsxiMWLr4sRNonkYDvzhotglthON75kQ/D158q+e5cX2
pBa/yEejye9bBZJqd/7VNJtPATSywoEIPZQoIMG0oqxpHi00DwiNdXWfCPlZB91Nb7aveRPe5I16
gvXwALZ+O4b509ynn6CLvnSjQkw1X089KqJzgWoZt/7Y0Z2THTAkzidv6n4UCqwh8c5Wc/O3Vqst
I9JNmGXHEQZJniSHLmAauq53yOUfqQuuTTPZj6N/BHmmjzavz3cst5LNki13PYkcq2vdS4ZNedXe
VvA8IsduD6Hu9lle3udnsnFrBDtR5pulJKPemHYlI8xOyCxGFLezSzII8+baR+rQ6/YYlPrOQRxS
lgBKUJYQKiSnpX3PZOKtXfBiD7cwdm/FULQnW3PAZfMM9xB2434sbXVr9pX7IUOSHSWjfGdVvLVR
XW7sM9QwsUh+QwdqmXcgS+r3Dmvzwl9BTnbuhspuTtjVP4UrE1Fa5K+/Po/euGzzYvN2a1UEXuO0
p7a1kQ94yV0Q5A+//uw3zjrzYu9GHqpk44v2BEPtrLGbRXYPDRfOf+sBE//6S976ARd7uFOhPmGW
25+WKbwf3fJamsXp9z76Ykf2ybYM+9ZvT0ZrQNIu64dRhu7m1x/+1s05/54/bKKGmANDOml/0mEw
wQIoUExBxdgXg/mex/Rbt+Zif8RCL2xaz+pOg7GcVoPhAQrV7jfvu/3n6wfGEZVGUHaafM6bUKTd
Adv2bP/ru/PWpV8s3zmYZR+4ZX8q5/Krj8+C56Uvv/fRFwtVhdmSI0ftTlao1zhZ1hOmfc07Z9Jf
X7cbXixVPzDKQTM4O5WJ5cYhVw7y7f/WWnUvHUWlAyDshkN7KubweWUIGAGmvFMLvXXhF2u1tJEP
uHU+nKCB7atuapistmr3O7ccb5E/vytOtaBoCPhwO0x2KODWeEqY5/3eh1+sUjjv3Vg4AbsMyo2D
9hwB4NyV7zzQ84P795Pc/bd4HvATMeX9cAJYAhBZmTGVxWNbyKNVrq8TqUAViPdJyCp9x8LkrSdx
sWp7D+weTIyb1RSvvE8xgtX+txYtSbV/fhAhY6JicofuZHfw8rPQ96PadQ+/fhBv1GNueLFoBzuH
ktgYzUkPfvW9UriUwLLvo1InwXZtZ3NX8JrFZ/rQHV6rXXJWmSL2FdYDJQNhM5BPdqu/jJ/g3jt3
UJ2tCBGwv4GojnivXKabbhl/whtGq6st7zdfoIsNYSgUIbuGOZyaIHhJgbOiEZ7Dr+/JX5chCK//
fMOh9CRdOCgepl8YBwxiUPI4/mdm/lusQLubUWXjtoQOffXr73vj5QkujvMVLkiIKmA4zSXW3fCp
ImvIst97e4KLPcK38dToRoOjdkH+ZXQ+fqUMn9/59L8+EPEo/fOtshyjBZtfhpMIspy5rFBHdxqg
ZoyW9VsHuhtcbBUjnH++t+hOmVHTMWB3t/U9BDe/d+/Pz+QPJ3rSYvicz0F/8gd0Eanof3pL+l6z
83fbxr/YiIKLbSGYjUXlzGVPZJe4V+ZQW0e028++jScKDOl1K2dtXAVBVtwuSLngYkB/KjP/vWTx
t96si62j9kt2WUQIp1X1D3XTHYlkef29G3exb9Ro7xE3DMOp9t3nxnR/mr3++euP9s6X91e37WJx
T8kM6T/Iu5Os5/EK9o4XSczK6FchBjJDJYynkbO7KaT/xcsydzO1Ful1bFbXxgBf18vKao+ZLEnc
Uzg++qoyblUeJLsphGqDJhAGZ5IoSAiwC+qk6PYrTsrbqjGxDcrExxabww3sv3ZjqMDeauNsMYF9
TMSuziARwclhQOOAqG1ydkFeov4y2/Y+WERzlZVLGQ3emN8ZoYsNlceISNlr8FSEBlS8LMl2zlLY
jzUCsqekmJZrqz1z21AWbpfAfB6XHlX+5MvNUjALYNoD3dL3zP3khU++hl492QHyN1ieETqqH3Nu
tHCuyKL69c1/45XxLxZEPxnkH8GYPg1qLqBIEzECBfydne6Ng9m/WA9e1gSuxsLrNKe5gmwGrTY3
qxff88EcgoqhqGzQ5FuSzmOts/cy7t7YpfyLDV13GFimptec2Mqzq/5sMmyEqr2abf1bpa976c9s
j2VZYHrXnJIuuTGUFUS1jWPQrx/JeTP9i+Vw6Zdc2BMGHqbbnIDixzjDrSPWoY/CJjNwHlmM4p2n
89ajv9jM5/X/cXZey40rW4L9IkTAm1cYOlES5aV6QaiqVPAugYT7+l48ExNzmnFUitFT39atC5IA
MnPnzr3XKqpWdbT+1LdnBXD8Q62bx7//hM+ewMUkPmdF5S6UUp6gURlvrjCq+1pdm6inqzT8+0d8
9u0v5rqFWtUaMFB7UlP1OLXL77xwv4izP/v2F3OdaBc9nxJiJIoq4AxLGnDpq1UpX6Ik6O/f/rOP
uJjypKEXjroM9knPVO/YUn+1oyC0DdoFz+rfP+KTG2RfjAKpSGcRi26f7Faz/dlcnii2On7v2pch
DDW8AIC4NkfI0pe5uG7772X2TfsigqGMTSaoduxTXgbC2lJ6+r3vfPG6O4Wr0HlWQDsfBwqqpvfE
8L4Xs1wqN3TA5p3oVfvk0AYaODGUgnzqv3LHffYgz3//V8wiPGWl49qzTl1Kw7XXzGYAxOALpOxn
F7+Yoo1pHql/rOyTpTR5KMrhJl4on/z7LT8/sv+Yyf5Z8P/9zeeOyqa+tU+dOrY3U8xBSuKJbCc9
SvVxHk5AQSYl/PuHfTKk7ItRCwkazuNoWCd3xorj5Q09Oa5QbuhRqDd//4jPbtbFqFU8j6YgjFCn
iaoztMTPiu59fOvS1sVoTbJp0Vux8JA7hcIgtdcoptK6L+7NJ1/80qpIhWxa5PRfn6aF5lbNrR/G
VPveMmJdjtfUUzsjs8WppmqTchm6Klrz9e935QIU+n+PD0zrYtDaQOvT3HKpLs6P9eBsVVpgynmD
pjFO47Bvr2e60VVtO1cfuvGzNF5Uc70y7L1DLe/5/+sO2YozIP5i3vvnvOw/3uhLkrmZUp9R0D96
cuOJRvkZYkcZahS2UBGzV+MjBxWmvHW6fF+MN/W5JJyufNmZ27kj2Xw+xOgoVPv7zfnsoZ7//q/R
NeV5s9o2dEyCg01TglTBQPKVkPOzi1/MC/SSZoDva2APrnXtNN1h0pWvZuJPjtFgpv/vbw6b3Z4o
YqpOrhymX1aay33VJu8k5+HQrwY50M5a9nPW/qT65NHUWoCsqns/0w4ctBb8A4ywvV8UFOzRMEs/
Nj3VodHq0+2omcld0/Pv+sGlqqhp32D9jH416z84bLg2uu4rWfpnd+hivpkNyppkLOqToqZ/dD3t
fM8d//8Eff/vvb+YadaKBiFV06pTN5fXzYL1fGFjR89R9a4n0/dG7iUTeuIEiZ6EqTw5yfwuoSzY
0/O3Xs1L8PPq9I3RKWN1is9ly15+ohb+q/uufzLRXzLJsyFdu3Sdy5PkzHIPElZ7aPELXOvKCgKm
zJI9YMIWR6PbiXCgqvYGmm95v0pwCv3UlpupGCCRTbn9M6WG7OgatQphj9ThwE6QWgjtERKqvomH
6WOGFtuFUzPZFEqxa6my753IA1j/32MgKdd4kPXIzacRQAAcY0cRfu/un2/cvyaGbKWTFgxocWIU
bW2nfraG8osJ+ZOXHsHH/7q041rsXMuhOFE8/OG13qtmfzG1fnbliwlHneipU2WTnxJhgYXpbRHB
3dl+745cTDiWIzDPUb19on6/iuAeaOEiu68G67nK6r/inH/+/q8bblBO167azOWdDe2zAVENybG7
Wu45cq8sakjyMVKbd+O8tGcfnqNtaSNiZ78/H5sUGtTH0gqHdCJ/8Ezn7gaAiJ94ULumlKaiB8Zp
sKaPVLb6bvtCYQMxsl8Y+kM8dlFPdpJPGtxXKsTB1G3+z8fSihR87+ZdzEWTqui5ZpblaV7Vn0XD
1KoqXw3mT576pWyS02gtx75cICVrOCufIcXr33vml7qszCsSG3lcgTc8AR7Z37bye/OmcRHxGAko
jmKtzvMmKR9XsaNkLp++dbONi2mhZIJJF8uGSWrvY/NEFef3rnsxJ+BTqLUJmvvJoLI19Cgr27dS
OJvvXf1iWigwGlZsOLl6010nsXwlL/fyvUtfzAt101VFJczqpK4FrnNZgIouizr83tUvJoYUJI09
j3pxWj0B8aApbsxY97558YsIgQYWW7E7mYMXT140O+2Dfpbf3BVeOkDiFYreBDz8tNAyvknQbRs0
H3zrrly6bApTpf6NqPak5fQnjJNLxOXF+u57V79MHpB1Smwtq05mZ75Uef2zbtnq//3aCOP/ey6+
tEbFNMIVEvvOSdWVLRPxkWFv2c/MtVbn7sFj+1m17+f9eY6e1wGewAskskinYXFJVqhdbLEr5S4Z
18iQxhaWiD/1v43ikSuUJIaN0jrqXMWm7t+w5Y7cr29Wy97QjllShfQxQDR4adh92sztBq2tw3AG
+5+YwNva2jVyP6qb81TdO5PfqvmWv6y8Fgq8QdYPuqTQY/yYm8YJxHDNf6kXJgGC4Q/u8tONf6su
VHMIWXReGNaRxcBY3d9i3jt2GjL7Kzwst7EDGBjnZaGRna+l5pZP75zhwUo6f+aHZO19Xu3p2fWV
9COG81h5vyBn/vM5XJIOk1CJKVHLr/lnmMAivoelQZuANcr9++c29qWvCmM7QAjj49u+D6rxht+W
xx9ybDfcEFYz+rgOcWkiyVbDygFZLbrDoG68GBWDg5+DwNbR/Gosb+nRuBJz9xJ7VFq2L7pF42Vy
lGxrtDOaT7df+A4J+ZWkrHa69ip6HdAA2BOzugL6FlVdHdhqGq2Jhh8CgN3R4QAJ5ihw2okOvRL0
lxbNq07Vm9ydb6E2qwGbMqlupLBDvvkwvNFiAPNyuarVPixTygfp7mr359+oy1e3sK9JAvjqCmzu
m0mFfzZJ/woeUqwDkwfsC18rjT5abP1I+q+ETucV6T+2q/+E0P+6dpL2Y6UCXSfInB6dgb5xiK1D
ZDQ8ykxg9ciW0fpi6H2ylF/6Rd0GEuNITcipSCGXWs2TmdhXfx/Vn136Yg3oio7mVNkXJxuP7B5B
D2DhGbrI965+sQa0cvbs5LzV5cTmFUo6VJbqixysdv6G//UALpaAjkNr0AFGdgJETIVbChV4OjDA
UmlFvP/niKcv7iZevTHdpat2ow3Pf/9Vnz36i6ithAtaznmcn1yj/MOZl3KKvb59rGy3+GPAiL9x
5fJVfddnP/OynllAU7Db1c5OcCW6q8mzrLu6jw2/jjPSH/Ayrmvw6kGSd/QwAqRaGZO0i7UGmDfI
b3KfOYn2xfLyyQ+/LHWGSVeWoqzqk5o3Le1tenkz9G75mgH/YNZckkhCI/veu6Odv8S/BphbKHS7
AvU80dr83pXua7Uk739/gJ8sZP9U9v7r0iWK3EpQxHLSksJifnbAHxWjF+QAUPdqIbyd4pVLiAqp
+d4W7FKQ5szaErtzUZ50gH8BBS6cNpbfPGjUzmP7Xz/HdSydvv+lPBVT81bX7Xul6j/+fqc+mR7+
eSv/dWkjFb3imrI8dcXyrNnjD/KdX7xMn136Ym6AIofNz9Tz0+CozwACXiCLfJUG++zaF3NDk/cC
mphWnrxRfYFHuSm74YsATv9k3tEuRr8Wu40sPTM7CUevDvOiQnK2KvMRqJATpblOm7BSY5CLGqXT
o3Ja7hzT8eAfWFUepjLTtg20TeAh0B5poBujaW6yKEvwMJFU0HaCDn/fHBN7U/AjwknX6iJMQSR9
8QM+21Jf1tOKfhknjXbkk5xp7LUKOuQl2KE8qAsQGPUd8QxduRH/R+3pzR45TyDUmuwXyzGi3Dqd
I6qVRiJW9X496cUjTpB8VvhFxZa/sake7CoqnCoiWksFJgxCh9GFGEW0lRk/quJe9mNomJzJ9+Zu
GH+r8nWUX6wLnzz6y4peu3LU1sr5dQS+2bLVvhpkOp31/73iXBb04r8RE9nR/FRqbfqwZK3ckDxd
n0x7cndjdrZGep6ICpgskTaVyRZTh0I1uecaWw09eEC5dUyEI+rAs4YYoc2sVs+FnpKvUHrzTGzW
wJ32E5oCkZH0xiPij2But4ZMV+apabyZG6s4GigY6c2whl096sBhW3vQNuBAiqtpqPtAJJV+UGG9
zn5P2/YmpeaQJ2QqT27j3aulGgIqv00HQF3GDL2ktCjIGNYFR3HZCt9JWxAGcY1PtIYtHtZZZkAr
8gwieTxoqqyMJxNb5WbR6yIySiX7o8BueEdIbn+McEw+II31tytUYz8rvCLyVr4EJdyW30m6hWM6
FCNGiON39D6TXHb1IMtnFeSHSDZ2O5d7I4f42hjGnatZP/PUONuwkOpYdil2+ZDOB+rsnC6o9fxI
M1GyLbruPaMZ2m+n0bx2zeoDI2DynK7pm9e05UtXmdaViQxjS+d8v7EQ2MFkzCn8qI1pvK3hbG2n
YZY7yMV2WFKgEqD3cA5m3xvwZx0i1WlV0IFnz2Um2ptcaXOQEnH3zJ6I/m3Pbe13s9PMW5g5dyzX
wQAfYbd0ZhJx7drX1GHBwSI1/gGn0lMD2CdvGyhojpPcxkWf3WbtaLAJHxRfZvmPaW6raCmYRuA7
QW6AVhIKRRuDQu37B6SrjNPW/EPhkLl19aS+5bJUegjlSZYUVBcwA00flQa3CmLnfkF4gnQjt5Wf
+eDpoVHLNkz6bNhBiVD8ZDXkJqscPQSCNu7gA2l72Dk8nRmMD2iXJdmrdelsbaOa39TJwhjWmd4+
r2d1O2BL8EtMDv7YZF6kCts6Ka6sfwJ3MM5wGRtLITDFQwwq3Ke+m6jMWZbHsgaf5qtKSn7f8Baz
w3fk9r5gbqV8rLUDOXhUIPUDuxapOdL2wf5NmBVgux491tA7+CfJB/izJhrj0vhpJqaA+lnEzc9i
lPnGU9D3aFJVt02suxitlO4GTq4RsMkwXiqrN4C+KfHwnpcG2oCpTaJ+KZcgT1WEczqulT+ImnlD
G7U4uPTbvYN2Apy3sLuUY7FwVgyUFAyzvhltaD6ZoZQRGVyEylYLqHyU87Bby77di7qRSF+EdWin
M56pKdFyUMtsHian2Y9iZMMr2VKhtfEH/dXqaJbXUxhxUxoC4pp2XeastMp43t1SpvWh9lbjrVcz
41pbpVv52uJlB8nAJPQssbkry3CXQoGOElaTrTq5fQfNyameNVyVR0sxxRbUv8mJGZxq33NK48Mq
QOYHuaHKDQUm/ZWQpGtInGYagCLkN7tRg7jKrnourujxXtFdYSaC6avXt26nFl6k4zv1Jdit56m2
8m1FR83T0I9mT/cWmgjfS905wuJ4FiR1EDaoS6KBak119madqFb4oAycuZvW37210rHilu1ih4MF
wHtzlhzDJnYrjeJXV2H5gVvX3xmgKiV14PPwK1cQknAhSz5LD/MQcdz0pwVAtkS51GaqzXRD3rlr
b0cjQKo1Kj0I9hI2mMLpRG1AGK/yAKgvrYOxbG86vRq3KKzwb7SS7irTAZS1Jnp9yDNkQpXFr0E1
USKsN1p47C7dPktq0NLfD1ddrylR1QiSmI2rDtFqNkpoO7iQvHqSdyoJQrCBcNT7gaq2Al8CWgIj
JoctqMoonOYjH4b1HYFz71vLGgM3zALZYS5poMGt9bGd9KZBNUJRWc0LP/tTQat/3kucPUoyhYt9
trVlFi6XeLRh1Omcpf10x45Opkm1TqgjbIR/7mSG9BbQS9cOGPysHoFLMpbRrBsikpY0I8XWrQgC
4RpoI/gUvZ/0oE1h0bmZl4oQ3MBg32g9RieL//hjmAb5Msl1OiaU4qITknMbDbFbPIydF9+lQzaS
NRHAxuGvuqHUvVTxK2iai28C8/GrnDObVuks6srKwcdhqb0biwUSEi5c4NZadzO4XUyonlRABuZ6
b6QzGQStdoKuYRz1Vtf6Xm/Yt/aS9agQ0AVIUMz1Qx3rySEVY70t9NGMVK+qn5RO1LvUtLKbFhDO
nzyFvg98D/tJTNyS9cYtv8oI0mqePuJ4We7Gs11qaL3xJ9BQd7Muo/JiDpqyn2RrvMlKA2kAViSc
DaB49JXbKLLVH7gEf8EAvk3zCpR6rxl3KORWIL7Avy0gFJusjPF2sQBUJpI8t6/XcPSsPLRdlA+m
M4MhlNb7akL+1Su+kKvP5Qam7rlzVllDGjjxCghtuO2rqff7lbByHA2HMQqnLoNQF0FEAPtC64Tf
pugJhUFs1xWKDl6SEs10iK1AOgDPiFr9peLvifHe1nmAjScATVcFE0vGHfHML7UGkp5bZ09L5SnX
dM6LfUV1bAgrEnyImKl1AWHXlfslFdm2EudflOBAEKmmbd1kbN9UFVKHaw7OjVDicYMWU72f7FKL
OLgrosKETeQbuCi32STrs++n4A2t1faxbj0ULU2vlcRZUsl2DuSRNOzkqO7jVa0p5FzERkp7AoPl
2ZvFcN/EKH81Ukm2UD/jCAITyxixe2RUmYKh0JW8/HN1KJDtsnl25jjS9XlAJCBTOuQacwCeYnmb
sU4+Rq+FqupkKIk8UUMpyaB9wLVSM/FoL27LZFWZsFI99CCtXWx7r1m2TEbk8Mxe3YoaemN+7s3M
NGU9GNoItKed6BqFuejtx7IzjtSu3ZtZ6fpmZnX+CloErjuQDwb/xzmyvaFRFzBnrE9oDp0hscDU
spNo9AQZQgq0DKwMMEyrhXIHenTf1inOnYYxDVi39itWkkPVgN2Oa1u5KhVgFWtu7+vMVI5VOz0l
6qgHKtW++xGx6Jvt5UmYm8UfsYzOrhiaZ6dFCmISyJE6LagPESt6WFPJlXcyoGogsM5sasK5l2rJ
8o0FTT1Pl01qufKt5wsGvQmVOVMsbec2Xfxky0kcV5bP8NzfCevngclkCgdlHp+6VQW2lxXFfrFm
0O1d0m0Ml1mbEXvWX7owuczey7ZG2XvbOuvxhY4VfBwFOOKxnvCBdihmo9kY6RT2xACCBmr2KgkU
PXpj296xj8Aek6s2twvyj7VxyIlNan8QAGUJH+YPr8JthIJzwW0DXo1zQsWcY5rV6CRvzRL9G5EX
eygFubScrPKm6/X+aHdY4vxEG+VpdWf3sRFCSj/RM+MXpgVtY48iuRrX9paYUX/Mx/F57PM4mCj7
D5c1UcNF0av7vGiINKgXwfNleLciFvJDNYvpAPzkj+21AIjaTH9a7UaBlBOb8HgTXduloJWo7M+d
6xKcPrAblcx7I9PlGHdsKdAPpt15ze78Ro6Lz1yJEoXuqlCdOhVvRO3Ub0U9rGNgFwUwMhOim53B
PE1zz93IrL9ZusS5Wpcm+wFFON/S5Az0tqrAlGXpspvd6g85fPY3wNuuCubdK0mHyWYebDWM4/qj
tCCTU4YxY+cr05vF0Bn5GhFfq4+CqlNt2QhUtkFnGx4NEIXwTXQOO80wmBbN1OTUdkLoJuX6K43x
owSNm8/BomQwYQprYBoFcCg2SIXMIUjNOYNtrIDPSdvXCjPPMa81okOCGFpzi19NN66bdmm6SC+S
hjdKXankGs2VzvJaJboQnn41paBochdELbqiCXznMkdKVnyY6mTfGQZWT0mCdjPXTjf4sleqRw8U
EC0QFZl1vvdvWNvjPjs7AnMAfZtZtPYWUkS1B82G98qS9cZTPcrcgTC+dXZj/Ggzyw2QMqoByydG
2Dibd/TW9bBOJ7mt2rg/TpmW7PJxra/lrDU7MUCa1RCtQJqeB5wd0ruRo2E+CUDQqDYEKH5KAXxv
4JVKaKgArc30pg6IGpI+TSOweS24xkUwSzUJQgLwPm4WuwGnDg4mkrZ+dqf2HDfY6lHlK0Q4hGzK
z4mI7QW30lyX4kZLk4EdLGdnndkPEaDeNKyFCQzfkcVDvvANyJw7e1po0oxnp3gv/aCwj53H+q3q
B9OI3CZxn7vBGYABLho93pY6XIt4Wm9Lgo+gbB3zz0peYfX1VNSoL+a4fxwXFTSmOtu/Iclpu0Z3
RFDYqkklmZNSmpDOiGTtV0QDLgwz+BOmp/wxDVUFs2gbG32OwVXTFSbDjq7pRy9h1UvLpLpKTGlf
LY2qhW3j5VdwpusdP2/dTAluPoOW5INaa5S1tLX+s5nzF1HT8iXYMbC9ybXbae09APlmPeysrP9D
icG7BfOuwQ0B5RxY+O8pTrOo0lJMVLomdz1CjGho4cyDZ1Vv2Amj04MgA/S7Q2RfMEOBAF1uR8ns
tkD8DaY8We7ZSnn3QI4xEuXpHEkFVHSt8oDoerDDukQ2KfRV34jYoQPDdJvr+rwnsXTpReD01D0Y
VjsylEwcGuiVvqct1kPpsqVnFmKTtyhYi13evnuMZSkS6nKh4md0GAm28QC+alQxuHH0g6iLjjW9
wkpFUd5mwHUDnJLXSveM7jmfZ+o2mMj9Mc3+JMkyAP1rCwzBLpLw3Co3mgdOLMezsm3O3LEppzO4
1uczwm5ub+D/ZwBI+/ZP2sTZa4mO84qF0nlq4CXuFUs/b9c7CMlgBbZrEseBqQh2j6ts9qnuLjeN
V8aBgQxga0CIu4m5KhwnOOjEBl2ouZRBgrVfAriMjU+r0XTHGS03v0mVXT/q62+4V5DGVY7Y4Dqu
p2zh+Aep1a+qzJQ7uxyVCJCp/eSuVbxrCb+v0Fmxn1nZTMxVvPjuvBJ1GC6S6pweKZplrccKoPQ1
Apv4bjy7TkeL/oeK8IQovwTIKBvNuNf0Id6Y1DftE4zGtANa4xM9zewq2GnsR3MUkd1Nr5Np01YH
r5RTRMfloBJc38AChZ08k1cxRwpw2uFf2xMnrLKr3etelfVxmC08wLa3SILMZNxhlIB1UJk970Vd
b3Gk6oGdjNmrXnGbasdyTmQ/TNgG8gfocXr7Wrt6a22r39SiuhejeauPC4is5Sw0GLL8pqcdD1/F
pJ/stDvB6FRt31Jm84BRRfZhl6gOh6iOkp4puc+g+LVgdbJXVzaBrubYAIf1gx3Ya5nGb0VfVrBd
kywQ0gkzZ1ZDOUt9AX7XpEFpzz9UYPx7lzbwqOiWLDDgHIJjV+pHTqOTcCCRs+lx1URNOo80BY3Z
cbEU2pAUhnKCpw8Aff6+6CnYeMQ2jCnvI4bCTqoM8YE2sI+VRp8dSHTdFVThkStZEboUjmCsDkDb
SqKiSKagLEpZWo9CF/qhqZmtzHranTFi99o6K5sy+9mq7EddSiq3hbmc2B45OzbeY+Cc8USybF6Q
I94iseRNFv3E7syeX4ZedWBrkwNjzLXufcHJ85WeK/p9amb0VxqyehYiMU/xIFTfMbrZH0HjgSAT
VLkXmn0gcaLdZBYb5EZ1YmqPvFeswzdGal7FJuf4blw2YTHr6LIbe8GrBmd7AtPyVJFuuFYJTX8D
jiOPpACuGgfsoEPaXxdN/sQ9y8LSbH+Xg9aRTvJkNFU2B9LN8LwM7gMB2QmWANtmTX/PvPIRMVm+
p5jXCSplgkMbWyDTVoRQ/jyRhViMG/Yqg89gua6YX4BEIlZCKL4XPePTd1Qnv5aZ0h8VenrIN9Tz
aShdNE7IWQgyhBbAjlywxgv8s9Ym672jB+/dL2rFOeSIXPjfAGNfJUxZwifYvPAooxxP2bPmpaGa
u8eh1I1oGOxX20KRbFrzs8Hrusu0RhxtIJmPpPqzjVKnw9YeMt0X6D15nFYYS7lterf6LRP0Tb5w
AMkPOIQOqV3amwma/c5s0FazGUDBCqn+LEan/MS3Kkqyp9a4UzCSqbXrRkadia0CIOWgGD3EAfbz
YYP9dEMCqw3V1DN3lWjhkogKG5Zb4yzpqjQqiYNCW1GcsB7MJdC6uXqBAW0fpM55r0ytkDxxfoPF
d/EdJ2fToCYHtQW3J/qUdVSbNjhJlqPMC+VuRfzwZOTcdZ60d+XqdRdJbyAKwEvtuBo7RctieLkV
PLCaHSTRwC9raMhsN2YfEOHj6rPgcbN4XnereSXj5uhgbjq2SUdxRT0K1AmVgmJweR+XIg2qliDF
cs5K37kqt4pZjEQA6y8kCOQOUHQ5QqJ8HnJcOK5A08GzBrchfgHke1XSc1mimt2MM6V+HHfAMhTa
HcD8K93AqEKO8hlTDtiW1sPy5Ry7iWYhvZdHIUQeCF4TgIT6sW9QaBYettti1H4ZLG0dFEz2e6DC
VfQ3cS1/jGRTDGJQbY7vTCR3oVyrZaeCbXyxHfLXeVenty0biv20NPoVUDnkCo5rB7bn0YmGFQQD
wMHuOdPVtS1Y2a1G1tPRuqe00/EK133D1KK6h84bkkDR2efNOB85ZRhZll01xNElN6oNTDJt5gif
NLNtwdusWlN/R4Fp/gskr2+26hNvBEugkgHatAbsgTq2jwFKFswaYr2dPZZHzPTvvREfurK56So7
Pzv0rrL1rl/t0EHXmaVZx/HERLUHpsHQtWyxMU1912EeChzFQztbn+O+V8qDH7ApoYNemOmX6n5c
44MLtHXnpF5LFkKSDynWqDO8q4EFbhjcDd7pMKnXMQLii/ekErd5axyFUusHp5JPHJ6eYOtcafF8
1/c8/dqM6RYAqx1gMpl24zidEkqh/AbhbrhYWX0qCq+BR7mOD25ikxHP1tek1ttNpryLNn9fDfL6
JrSDwD47j7piom90cTJUnML+aVXroVnGcZemgHSznFclJUzDhumV7bOU+SP03kgMzlNp1ijYoM7P
Sv3mFN1H0pdUUrNYxED3z12ZR/SV14qTaddKndxzxBKs1XqnC7Xa67qoQBZzmLZ2C1zbKn2eFfkn
H40d0GtY397MBkjcky4otrk9uSGc+xTY7YgDsTuWkzrAIdV2M3WwQQGnOnB6r7hOZ1W5cVK+vgbM
28zVq45KZqaeqgisOvUQG0PRlhn3TOP8YQaAGqyDiaKnsyLQRg+WXGpMtjHYKK8KvTNAeErbHXo/
qmP1yiYHWZd+XcrhBTHKEplpDN2gT49Fp+4cdX2lq0qNJo0wiRhP7uakx8lUxmSflvm6bSne1eaf
wkQ0ZzPX6WzkcWX/soU3HtYhleTBxM6d623dZm95lx3Zn19ZC2t/PKTtY6wZV53z27L0l0YVB0NN
QjHfEhqERUYyxPaK7CrPB6qCSc2zr5mQZAZ23WcvtV3/6iemC/joG2Fkr1M8OFfm7I4HdyDnpyed
cV3pzT25XMunZP2xIMPui2k99AO6OlehDVrR0K/qzvSW6cwunYF8qOU41BpO5tIc+iZ5I/eJgcF7
9+qGBFgbpJTNd77QqqOKi3wjsMvtU6EPwWSgLRHYutGhcH6g3+oK5faJ0NDrIrzcd5JeDW99qTy1
R1HQbhcKW2q4VgG2I9yeZovSrNbNw7ommyR5AGpypSknbWJfO7s/mO6vY+Nj6svWp6yaaE+uwzXo
erKvaN4S05PbFG86bGnlD474HR6abk+Pyp4tT72n0ivnqEWWPyfEGMph1BbX2tIek5PIXhNHhNSF
lZxolzDMZW5In236U6t4KDcc14C7OzsznofRET96ffrdKxxNccpp3KX6+BSfh6rtlQ2HCA7bNw1T
QJooaKc4rSZBO8bZR0EDu9LJm0WwRcdLicSEPe8j+f0PpVTanUJXaWenZ15ve6fObH9hrvsFkFs/
VVUrMkb7jdQ4PsZW+9OX3r1N+aBWA4dD/jMgUEAeg3mk2nbxzwwDD/joJgQejri5Ll7Qj7iBWVbX
qO6oH1cDdRyjomfMKpgzfWex7mG4+2PZfkjiP1WHcebEWkckW1Mjt6ic/KjmRqFkXRkASo+WfVWi
B2mQddGfnpa06FRXI7doXHBlqdlVIdUrZ+Kf0t07wgJWH87Lmd7N0H1FfTvb8z2tMlFqDFvHlC+O
l+GDdgbvN6TPrWqz4MVshDgT/5VUmhNOE4r64uyds0hIuw2i1J6GtQUUmlKeXJHcq6js/daoHQ4l
56vcjjej2+TQ2PNd1SoxOJ86vbYyPd96+vA89ai8MSNdc8ZZMg1xTGKMgE1iAmqyMz+bkmI4ydq6
cmohE+GSi87fSHWRG7PTAjIeB21SdmGvGHh9xzqy7XRh7qkelLl4VC2D+9PfGBYFEnH7Y+D9DPpu
eHT73IrSWq50m64/Os37WWbFD93rf3LGuEaKiwxDq+c6ZIGxAyVvHuSqH3P1t2YKhzSple9MqqqP
cipKf00GK1Bqz3yaCdYjo08PGnS8sHY51MgVo7tfOssK26HZVRn2Mta9kaNn8uLoIQykL135O5uF
FbSl+tKOyhAqOUmHbqmqwFopTusMFigA2e29TNk4JUPssJdcxAu7wPsYitS2aA1KPB1sCXaNn8CN
FRFkztgG+CWLnS3HZ6tR+hsMcHG0uhqlqFY9bLK5mB9Ksyue0zEnMWym/YPrkIpD/jJhe07sSJld
+8GRo3PXNvKtg51M/OFqAA/SZj3NzRBfs7UxHyolUx9ZCYx7J2kI0pz5LuawAOKPcDc6JoaAB+O8
Ys7otg42cO41c3msTv9D3ZntRo5kafpVGnXdTJDGxUhgqi+cvrvLtS+hG0JSKLgZ98VIPv18npk1
U1WDbnQBczEDJBKIcEkhuUjaOf9qPzQ1zcy/j6pBQ93rGqfPcK45As8WyfDgs3P1ZM+Vs3Hd7KHy
qV82CKRdsZWU68UagntNqcFJNCVPEpKoVqmTfmBlpdueITn0Fk2UgQWNhQJB7GAWZqhnN94vTfE0
NymVsJY93qvWpS93unbODeT1JRXgN5UQBvVQNyOjwcmr6Wk28C3sKyOieMGiIpqCjWm/XLvTLa7e
OaF3zqPx+o0nNkn4Q/euF7I3V1UPpRJg3V27biU2pkfMOp15zoEad7GhgXkOCWI4qUJ0YZmJgMLx
QIAERgOmE6xzT4nllGchlpR8ElIpZT7fi0GiAshNDHe2lZHS6GYclBGZeSqzbxEmTPc0yFzVN+Yv
6kyonqAb+cmxS7V2jR7isR2W9UR3PDVy3Ur3qmWbgKTXQfQoPeeays2Dsw65PQgVT4dsXoMvGM+k
ZgAsTXicuYDI+Jedq/aDGJq9NYIZgC567poM9OU0JbyJlAe0hzjSXMnIZGJB78gAzdA56VOZd/Ox
co16rbSr7zRVWRvlaEn/ryoZpIz0RQ8kYy6E8t8LrZ9AF8wVbS2Lw/M8GvbLmAaXafHjs+ip6Ygo
RT5kWre7MW2We19oQdEzbRLr2k6jm6mfsgNtLfZHkzrLeokCcU6pu6BdwoHJqp3roeAmyY4OCi/M
4dh2sL42v7O6cE70oqXAsJG/arRX/Iw6h2igsbAYENGRCBTiixl9amLhD17gikPfdMtBi8E5Eye9
uAQDZsWX5ra65YNrh5xyk2Idmh5odqLnYvY680FWvXp3cmEfJ6LxkU9F9avja/sTksxDAxNR0AGT
FyLv4qwAMXXW6TInNyCfcTjFsbiUPo3lrm0WIMhUPpD/PqmzKKdpBwuWbOpUYp+jC/vQDgo4bx79
HSy0/doWpnVHMRgFIz3VIi3TzVPOJP8QNFn7Mx7FLHHOp/bapCzqSrahx7eQuKQ90hlL0zO7GENy
NwGa/XKMpNhZC3BrOEWVHsMxygG+VRRQsJ3liriYxgDJ74eIfY7HDPLqbJsNyBJW1lDJ4zLm2WWq
5fLTXsqee6QlzXOsh4/WbNgvqjLY57PJk5EQ9F0cR843V/1wHmOaOdEv+g/L2Hehb3PBwzIVCY14
6Hx/xCJJblpqb7f5uLDiWxVxuysYWgebVkWo/W6mOSpZ6cTr1jTltGdtT8ldX9JrILvYWBeppBuK
HlfKoKHsAEP9XcPPiTaHytFV1kz+x+B4xd7qAK7TYbjGDRSLZQBQC/HueVPNuFdW8zeFrvMathCy
NC7jj9GQ+mCatnySjco6ImYcvRaim+BrePBCSIPxgQZ45sgFEAADVn7zK+PKtbKyu2SSXyayOMf/
oKexuIcULT9E6ulfVTD6lJVHAGzCd+/6VvKgb6b41+Q5+UPaF3ItBxvaL4r0MUi49SgdgMmx7Gxb
0FBwiTnuz8rpcODM+qQ8uz3Q8Ip0Ysq95nWpOHwC9ZnEMu6uyI3aG6KhOK2hikIHTrSnhWqjUblv
ommuQJUMfAOV9nG6+8kFXuwlrzk5g5wSotGMHlWQ1c9LO8fYNEA1Kkp1KGVyYg20ZPDVYz3RVyN4
DmfUY2yFlVvn0u3pntPQQVIh44lAuz9MI4gvtRyhmfK0DaF95e1gO0ScNO0Pg07QdpWxofBMTBb3
2ykUdZkdOEuWjVR1+am81xYzWqzjnppgWJO7ClneduhE8kh/DBKBlNbBJuCjWdZ41F+F21savZat
PfLtGENcHWr8qmt6qcTGyGnSFrKyT6UfJR9ZDglpJuo1rkpjVfIkMEJCwdx03Vhl8y4p/XrVvCcb
agg4HfAXE6yGBIgmNADYlGrcXZN0HzpvY6jQ9j315bTDO93d5Y3uQkZwsRckV16U49kvMu+7PWXp
1540G2hqqpn0aQ1jv2mtrVlF/UaOCqWHq3RIXwtqtTiBD7cYZptqfhfu7O1mU0dbWByf1dmX9BLN
9rqkLQc1PnzxEuhpG/gGfLEO+ptuyT0IE7ihOCKC2dJ2T2GYHH7WEfo6rZogHBD+rFKFp2UJ/GRH
vy9AlxnnN9RMjMWqt+14J2yHizIt3bXXBS9u6nMncD6rH4ndtrfV5H95vdmehY55KHSUiTtKqGee
+eMm8cA8+yeTEKhHZ66BCtrKPkQDBVsUS+enGYzsXApY857e4RCg5xetxDR8RX1x1jprGG8zMjm1
7h/p+V7g1V394k5RBsFpwm8QEY4hmZZ68LSqu1lEPq+tSLAJRtz6niKGT5BMdes67Q8uf3lY6Ddd
s7EV+6nozB85NebHOdHQyRLtEgWK5nPWGig58/qBcawOZy3oBIsS41a73bQW0pdrFGoWi5/KoRkR
w6YRfa4EWrJXxx0/foaks3WW9yHWC4Igz+a2aMuNTKpq0/t0C9d1HVwQ/WfbXjJNG7DbYeSpn4lf
+7sxALRKErPY25SnUFo0dCePY6iCaaN1b6x0dq4nRzykYnYOUzVFO9uI3qKoF7spyY3zlAziI2pa
/tj08zmXo3tIsGnvHDNNDnlbtbu6GuOHfAIXWI3aNS5pM+rQGe3xqy+yueJncx7pNKGSNxkX9DVJ
Wu9ktEDjt+OXbw+IiNn272KVzbQO5751pqc6o7McRqqxLefoIPap10U3tB95FU38CilM3VET+5XT
5HxSnePdkdOJMD833oZ4Vue+gZYUjig2DT2unOVjf6QFRO9A/ebLkhnDOi7KMuyXfnmz40RSqybt
0Hbm7rFog/apoQVvq1vbORDJKdaas+FHqsstirfV2FYj0EkSOikqC8McHgDSgcE721kNRtvcRpOV
b1LhCfp9Zc/XrqjY66n0DkdL3EIA/Yzh6zbOmI7bOrnWmxQHiPC19udk5SxdeawXApASbY5Po6Kn
3hjn9CldEI3JWAxfPhgVoNvSHpu5pk9sjvhjnMJAMEPQmz45L3xqd3Q5c/ckO38lqCh5P/tx50Wp
+ljIxXvWdBFteTBE53YYk1OJ/JPACRrIvQXbw0wt3Ac9Yc077aW+x53TRetiNF8GfirasKXzEMVV
+xh4fpOs6nZIN021NOto6tbxZDSbuSzorBqJGhO9mB8xSs5kyDn2Ws6qvG+tGilUXqOJF42f3caB
7+6JQ2P2bq3hiHBheqCVvFpn1NusR9EENx2k1CurMhtm4tjFlzElWO6imj2oziTQ9iD6c2ZRWM8G
/SztYt4RpuoSHxwPzTm29HO9sNeKZmnC0fY/xtQVp5Y8bFQwAMsQjzlUJKpI3IYPZOi8u1n15Udx
BhSQgq8S1gBs4dX6lykWqJ+8GGYeqmW/ZlcteeCzY5DWZ34KGdm7onKzg1MHNdY2KMOItpqY8s+U
pquWGHj+WqnK2NPBle9925MXIynfDT2jAV3IqNt7QVqdi3RGF+XjdJR1l8Es1yX8q3tv515KX1kF
wyXT9n7ulukplYTU1bB1WO5gzJMi17s8M97V5GchSix379ZQJ/k1O3JHamJ8Ur6brCFF7bUd83Ag
dHRsLuiXn2fDrXatU6tDSW5mOJYLRu7F/eEiXTmlxWi/uT5ylCwZk20wRS+emj5TwvuowS6cDYII
zIAVl1Qb2dFDlft7073oBcGFl9bvBmVml4ZK9Qe39Tgo/XaNeIUCIAPfYLKQUY/qPYa7WNHLdLso
CssKx/6seSCHnO6/Mt/b9u4ubu5Nu+svoq+6i4c7cRm8eBNJ1Il+nAQ3ppo/O8sq11Y9AvZ21Fj6
01By2oLbqUKy4lCO5X8FDUlsq16ipkoWx9vMttltp7Qhlw+cgn5DRKBdgBoPp9Xb2FUqZPondMeM
pEHF5Og90mfa3oouT+4aFBA/srRafom5Kp+EiRBD9oP1gLAj50E0lODthlxRqJa9ukZno6jPioXx
2JjXiO5RaRpiHw1GfTQCNsBN6Qp139O7h14PvAbaL5LNZyDwxyLXqTc1Iqy9BQWLTjslLLtyYuTB
lEaig+X40JWzm/GmQnEZ9V0CNHeYKJHa08PH5ZxY3ZlccEZKCgkoryxOSmkxQXXRWDrGsX4cEN7t
EHtxYmkVbQJUiU+NWak1U/28r6k/DC2w9nOSmnGIbALEZ2TB8eBTVr+H1EYGsEQc5AEQrf3p9xFA
m7QMYMR8MYJbPTGI6zijYROx3c8GjpV1fEHoJMZ809Ef99J4ToX+sAULCQczyNau14gdLgLTPyV+
Dn2n2C0oiuwogMBwmaK28dz7lKIxVvkF2V2e/uqA8S/0X6XZOvZG/5csfSRqNIOuIhjRXVQs3sXE
icM8lZaPuhCC/PsAVLLP5s8AZeqxMrAT1jnw4ehix4myMXseEU4BSI361Lc1QogoqLytaAnYsigH
4gdBAWzMAV2+KFeB4jPkBrGSD9IskJQYI43uE2o+JhVzV4vmDfAx2YGe8kVjJORLMv4kU6T4DMyp
v7CDR88FuNYuaJbqWC35xHmWspTUXKBt6s17NiIRWnbRHoOhTNcDi9ELbczUN3Qj7YvSIkwz8eKj
R331cWw1ZgCZoeWY6Pbe+XTjXsqoDD7GEVSv9bpoIwsaE5OcaaYaq4nyChiO46JHsceyMTK8eswz
AStaMqOhnPJ4yYCH/eZH6zrLZuJZuPKydDrLFKMiE5GX7F3GBwoTYDepWUZplLj9dy+MKQ2pyK7e
gKuLBxpt+RdTIzo1xB9tpA3Xu1hx+tiXgz5PA2JKQkXxzBTsJHY/BnBgynuQVvKYmE20M8sMPq6w
fiCkGbIw5zD07Tbao5itdqWOrENfSxRcTmxnK2rbnEc7psV3RjHHtd/mYcN9BLbjBtzqMFpJROMx
IfHeShMh/MpNnl0iB/EpS3Lx0gckDqyE9mbwG79LNsFg61vRRPE7JaE0MvojW3HG4VnVETEeczoc
rcLPNh0RwZs6oDeT7Mk4VC6oRkwyG4lWPHPB6x9dpO1r8jPhEeO0+eyozGAfyPQ+RrgdWsY8nEa6
crdNqvNDGfjdNl2C6Zd0I+6FgBN0x/FThxVHOeSqpk3D6EY8KV1GWSF2HJ7LXaqAauL5tfOxvoMP
fy3mMGxGensPtFDOSUhuu7F3vOY9EQ20JQKjDcIdKhEQpWg8IvRvgJNi8ZDN9FO7S72Kc+jPQY7J
OtNpsmu4Ay8UzuE2Gsz+DcqYzsEcR+jCsnowZ987qtrPUBJE5Xueqx+jZQJ0JjxD6IVW6NrnH4ZR
LVhjHBdteGeENXrehxwHAxZ6xa08u9LNUY9QVuPFA7eD0/h/eE3/pf60p6rgv/+yPG33XV0+iu/u
nz/o+u/8r4q17j9+f5kSl2tb2T/8YVOCQs33VJXMD9/doPr/+B9/1L1cP/K/++KfHWdPc/39178g
YC7761eL06r8+/ozcfUt/ue9aY+oNbvv/+MT/uxLM38jxdzxeCzbTITyGqT0R1+a+1vgShhsmtTg
qIW4vlJWbZ/89S+O/M0HlzcDEbie64gA3+6ffWmO+5svXC/wWZvda/3av9SX5gf/6MCkIN2zPUib
gO+MEjbT+ycnpp12pA2lPMaFsyRvuRPkIWNj7K0sJ0OtazYmSHa+tDg/eliZK/YOUyfvikZFFIFT
MF6TsIe2NO4uQdfXj4k9vdcdKrE+wqlVTFVwyinyOge0hd7Efs+ZKGj0uylTA5yaK/uGvQtcW4pD
HV/V4+XYjUfkpv7Bz+Nu4xm1Sf/NaOmTa1NEOkRefqS1mRSIrlp+TDKz1tPo+h1hCNV8ikfbPVnZ
9FgGVXoz8dk7kkvtgC+rbSqm4/YNmf60Scu+24q6vleUC6+CCbUYPbSjHxoFQb9y1hniLxsdhDOk
cJVzwGaZpO6uwQDDmJWq6T4jZ3olPY9qXJ5sYKgNWjgno5+mZ+dTcWlvCyHHL62mAV7U+W67FOib
woWwChx20zzIjsxj84qU435j2O14Y3XxeLQU+y8VW8g7OULwgOrE59S0wKnCSXXJm1nOxuc1T4yR
7bpkFYouZSudj1NXXHuSrInY/NYSn8jV5b7vbchZWLngB9R0fmyJpX3sQL1IExnVfuyoVZ9iEe9z
LIZTZFPCTj3ofkRmdUAcGKF4KcnRaM1yj3a3ftZtx4RBDNZNTGMujfUuThMn78Y9/ZwdatJUuSeq
Zq1wqNvloIiavtipSdeEV1S7oDIRBVSslQB2xXWGR/i4Qh+Bo2lGLjO47q8KEcuJrkyNfKla7pfR
ce8FDfQrD+IFKZ4d7PzGaHdB0HUowFN0ksz5Ry8fMXSQp7mXuvCh0sr2WShDM7LBTFvCErum7GqA
Yp/pyI/cdWMb1pPlmGQOOSTvCWRAKxQx0aqe5A4tLs47ENiLLupdR6H8p5YAKJiGXN46LKBykq+M
mM1W9x4wtqRkwcwaLI+xdm5IGHBD02SeUZL6Vhlh4chJaTsUSBoPSdH0+xp7ysqjObcYWRdty/af
HC/qtzqwwEwDM0J25Cl/0w8ekE6VOW+VGhIkygY5KS4ivhOQMl3fZgfVWVAvXTEcZNYbIO6ym1HE
f8UjWqWI8lVarbTAmlhP+M06F+bcLDlyYtVG/M+F1yeueCPQ4SlwdRcIdCYSjxxgezNgPITa4Xc5
rmYPmTmkPppHV03vokVZ3WEm/SxF4j7RQP2eG4SnKkvZF6sdTwovAWIQPCs2boXbwGmjTadmA6lg
MW6qmsq6EsnuqkeietNAxITU3CKdmZhvVlxoLvZbGAm5qmc1vDQ6WPJVhHpnE7mkOHn98ozavV5H
o6O3XVVs8R1V+9LorDUDEcyXlb9VfodswpHRK7fqcM4yX90XyfQi6bDeDwzSGw/FH+U8RWvfTk72
oFJFYGY/IUTDNnGH9Cy6lhEjLMv1NFyaQDjDJqA5Fz9NBXHoEbC7t3093Pb2KL+bKbFOsz+gorE8
bEaZ6NFNNtesNBJd+nPhmJOxIcBZ3Ai61aHgY90168kLyktCTdyJyc5FdUoOfOVELfP18mnodr5J
6mr52ciKllWH8uVdXXeIxR2PjA7fYJReVPBtRcpYB3y9nZHP/bFUhT4JKtdXCj9ArfJnEiHId091
Ro3EFSvXR39Ix+A2rWZ7CZEF5K8Nt/qlkqaZwdyWy31llDc+gse17ccYql2RsKJPTcR+d1UwK+mU
T1PlOTUIflzuiM/saKUWE05uMyGOxzgKiZtumiEa0XpRvtuM9bJOR6E2fmq8QId5J9K+syc40i0O
bf8ca+Qxsq2QLQouXUTD2W7yIkrqo7hbj4DbB9tJhnM8In6Na8fZibp31gRQfNkN1AeCs+Jg01q+
RRw5IH/nCkoml3BWtDyYXxVG0zZbblIPGcGYFruq6NItCflfVDv8UF1xkMH4JpW6OGby6F1NEazc
2bD1Ss/D1mpZA3vfVO/7vP4YEdndGHMVn13repHgZNibiKs2g93TCkQtqbWvF56U2QIcz9D7ZkRW
vImVUxwTvxRX4X39lKdyfk+bwt9kMwa6a5su3o+xQ2q2VD+Eat6Ccb7kOrj1ex5Q7dj+vML4W+CX
oeLBuOFpobdZLqfLYjgOLuh0PCi3O/WYu0KWjXtbWTHblP4stREhfa2TNQwRPRnlsnBsByXxk+x9
qR8gFc6TwaE1nbPRwJz2EOP7u6WmkaSkMffvlUr9FaaS85DHCvsdBzCth4Yu2AsD87EeZf5RLBXb
hfJjGU5pGh1GXTa7LnUnnnaDep3RRhxb31p2vjc3IfN1hEdDVm9DXZXOOrMGsapl5R0sUdufkVXX
W4vcLPIOeluiW+rcn1WixG2gCvO+rROJho9v9dZhI1Q4no/Cz2aswXH0Uo0TMre0asgIjKIvi0zR
YxtxiDH438fSsh8NW8gdurZqG3c9FnsJJIrgSaO4dpMfCJ9dxGq1bfzIjbg+lFTVg0+U7kE2nC48
lzHaZ66748I011nlTicSOr1bOLpZs8ha9X08LfKjFOputK4cFmPVYgE8dZhOxiuT32OYutPLPLyQ
E/HaAYlM1IDEYQox4a8W5KzZEGMBb/FXW8VgP4vIqPZxM7q08zF6gnpQ+rBuWoYIfFkGFLeqvbca
Gpr7w25PEfvejSdUfcHfNj60MdpkysKadUJnSjjDq7D+2BmndzAZX3yP2PMscyLhvxh9eYmbyDrF
iW9sA6wGqw5PkHBb/H9xEZ2XxLN3iTJsa6WFQvGQBwUUSxMtW8S/aG3rcl+NxY324TxyqYL4ODqy
CmHXacrJ5sVb5YNDPQYx0KtqbPNoo6PBee/Rnecr4dM6dqVaQh+04CekxbT3ywAHQlQnWBP85QiP
02IA8weOEIvilNHyp1BbZnM3Nkbd75WEkZ+42d19knlXbJFurXdf+Hm/in0LnyPNGri543grI994
zEGsV2kVebiagTFfljZjVbepVDjj9o2+ld0M1mMSleDrCTQt8cYQ4yGV5+9tOuJYIWzTEdsyTo2w
k025c73Mf8Zr/au1jV9Vj9EDkQHCw4Kc4IRjv0CCVRcfAfUv5tpUWbPDghVcWkei1bEL/2XxFiND
PmMatB9aJGEkiokkqR4dp2t3kpVh24z58uBmXCqND+bdwztnAxyhSewymiGGx1VViAIIFmNmzy/8
1jW8V4dZkihvM9oWMQYfLOPZt18scu37wj5Q/2GtJQ62PRhbveE30eyncVmey2s23Vi8N45wkWeV
WJ5R0jNC5OcSTbRXkH4xKbS3xQ9JVfdKpunZcZdHesgJwe2N8SPr3cuVw7zrVB4fmFPu2UW3yqsv
bZt8iyrY+HP50JjBNxEHD+nkfNm52BlAZ3tdIURyGZYAZg5KybtI1USnzdZhWopuJSl8WnUNUncn
8Q5t7HH2TPG04UGIVovYhVybCOuTnaDG+ZMQqoTHpoYelEEPDx/Bfj/gLLCCfZRWuqbYvSJxr5K9
K+8xf3xJJlhMvHb/JC0HfV7So+stxRzfG3HX8EZAI1ZSqPUy2cVjVICdADYs66Hp/SOOi5iOWExY
uGZA0r2gHRlz08g7+Qt5jJx6cbx2Y0MTuwU/sw2UaawTr80e4oEPifQqaK35xtQ1Phqq5/d+vbAt
JIrTtTCd5GDEyriTS+X5ISrE5YIZOv02nTZm5aoqXK1tdUmw62CLS907R7QAR3UKmz9Zi8nD2PaQ
nV2aKZ12SnWS91MZ3SYZEMGjpmyTje2gfFyKOtnnOio3CogPFo5fsJvy/OHstZtT1gsdWn483RQ9
dIpO37zK4Y3oysk4lLNigii8HeT+FOKxkNABc2bdEVWQYu3zH9TSI3se3soiDjlMhsciRYEtkYLv
PTtqt+BTqzh25bEE3jomNtI9jUUavY+ArG/uiLVcaPOIm1fTaJFX5XOzGkTWIfgQyY3XLMnG0QTy
SWQMuzaT8cEVRrSrzGDZzIzgtzL1xU1iEbOMatvZuWrA0Q11cp8VXN4LWhyEnIVmsphuRje9h7S1
zk4PJgWwrW6iuSlWJl212QYtXpFvsewXD0s//QQQt/Z6MEkXsAwcxDOMGhP3YJRn9NFYAKOuQ1WS
TOmzFJpbNo6DB2vW+eswqVwQA4DKY6O12T21fpCyPhQBZCIKKnkmJJr/4eS6T2Fip3DyynoztwH5
vRZPBGOxvDBGBo6ds3yLbSe4WIbD1TYiED27ZerDR9XGW4sTdIMRld9WpMyjb1ULihQyy4Wy97lf
l3fN2ErWyCy+W3QUbHjCFQ+uu5Ab15pXx2mNBaX0ECMDuq0zxDlVSMRT87Oui+rV7eHZac7iOYRg
tFpRGYjXSLuR/TI1PslO2IgJOpiJbZKuu+2XVh0mueQ3aeY8cTEw/Az9bB4Xo0Pq1eIQRbRmNAfU
NOkG53fF+Uy4pJM0HaW4PFiuPwt25ohIguJqnGnjmplQpB1xaFwYJ/rL6UNlwLihV+3quyNXxV9c
fB8QjZ+/e2M7dM6/rN7z3zxjJjzf7Kanf6/coln6AHdR6lrJ9e7qwgTkcu8G2kJ6aH5YfqZP/z7I
bMkAOqC37GDco1YuV3McTBcM0xf0ulEovSBmWkjvWTuzizVZ893vgNT/bUzuJv1qq6761f8zKPf3
mNx//H+E3FkmiWj/OXK3+ih/fv8b/+0+FmLvvn+HFK993r9/3h8Anu385noeR3tg+sK0LUE08R8A
Hq8IMDNL+o7nSdhbovH+BPBs6zc3oF2T9kPPsyxb8NKfAB4vCdzpdKpZtulZcIZ/+RtyefdHJCOg
5x9I5p9//rdyKO6qKyD117/Y14S3/53cKIXHv09rHio7vkMbnJHX/y5criQ5REbkt4SIEPvtOBiy
vIyEC7CfriNbTkcjQvAYxnVw6ATkl+avmIbafYtvfVpbSQN506G4u8GUmZ/cJjDmraVZSz3Xpnhx
YCC47dCekjxRxi1Bawye65p8adzwk2HcdmaXH9g60d3OZUpmTdlBGEa1h6ua3YSpQxKhSLbR0v2Z
//svXdX/vUv2tv4uH/v2+7u/+aj/+eL+fxBx5tL4r67bU9rinVvSrv/4B6D690/747L1TS4zAGau
PsQagX+Nwv/jsvWC34RHC6lLZJrve/Kahvk33NnmJY+ANT7nby/97bINfrOkIAkEmMz9/Ub4ly5b
1ux/uHABsKXtS9O2+fd8S/jXG/XvL9wZEVdde06y79oWO6fETIM+XRm7aBBib9cdq6eH+/My0aG3
z+1WHyQDyyarGmMP+V+fdDuqn6oWxq0ihQuSP3/0EguounYQVfRZA32lBKgvjGB/k2V5+6uhjQEr
Q0snuVsq53sc2fVXCK4M8k7IH8zLWYIPdskYh8XUtLtisl8adiNzBSeV3smpROWMUC1DMx2VzhtS
MxZKbpoj6wcCI7SUOdDcaES34FqQ+6CJ15Q/hAxVvDetjuwHUAVZJbO+EmfiteZY+4bhi3edTsqt
KYrqIKaABOhJUkHrJWa2WTrpgVlJexUQm7RpC9m9IqDvDm5q+m8+OscxQFeyYlusURDQO0HQc2yW
62EwkydXlgpzMG5JloLmC1u8t26RCoI7JLdzssgQulpc+zLLvdP3n2l7tcNiDlwvrBjrFvR4i3QP
FbqXbTnMzqaNF4Xy9U2CwgE/qffaG18cxrc+YokVfU3Du6ECA+4bHsGHgYRfj987I3cv6XJjOXu2
gG/dIxNsMuthxpRQy+ytvkr6SexIGGm6Ff6TBU9uSixRicBpwlO/lA3xfi6hVotsP3WAWAtnXxNg
d66zCs1R2kl8ib6xo/3zxmXr3VC2G5L9fmq9qn/ESDa/OP1wyAN3w7y+iuJl7xU276LeOOa8V15u
hVDFyMBj51iW8U/kb+sxC7CADIC5RfNuZZh/Z0JplG+cGwKUQmPWTN/VUobK/67IrE3t9n4QXbVn
ff0Y6gCrqOOvUPBx/iP6CG0bpwyCd6bn5C0gtzNxPSiGxrjq/pLC30cmkGQSWWGWFfrgeB370xXG
2ptJB3DokTY2tXJBMb9k4qv2TSK1jSiAdSZTKB3vjd4zwlzbuwwH5iEIUnSPAqfTQK1IpdphXcxW
u8mE4oIgGhwmHefBU2eqdLNAN6yuythFJAUEy8gb1uB4VAk4m6vrPjSbzDgFrRiwT0SInwgitE/a
HR4wncUrk6ygDXgRKl2jR5aVI+TalLZ7o1vn0dNifrNdAKBJT4eUKcidq24boVM4uFHaX3zBLbZ0
RfQyQJO+9u6Dm8zRTrZ9BkbtBY+jwvLv+a5EiX8t5Kx5ZVPnugENzFGUscXn/EbG9nnBOpSNA9su
ko/QIlJq23v1cGwzy/olmaEPmRkhk5DDHnw4vqWlb1pX+OBCq4ftQ9mY3ddmUx9JSFtCXwf2hyGz
cm3U02kS1lkMbrnPu+IB7SU4nQzmQ9Q13g2Yfbx1o3qvaDYP5dTeuBV4xyrrzedr8e0qK5ruw8Xa
mCk3VDk4PMFQa0ilcCFopKV0b+8SEkQh6LpBwpujF+AuKauNn+OtndStKotfncHcbBNfwNUP0TvS
wBmb+jmbsXXXzZpHznzgO51udFC9pr0C+0A4BqzwI7b5cYp2PAL1PVoDb2Q8inVWYwYup2My+4cS
6Y3CuCqj+0lnFzVPx274nySdyZKjShZEvwgzAgiGrYRmKaVUzrnBqiqrghmCGb6+j173oq0Hs3qV
SkHE9et+3EPoid/nHCKFLsboaRYTuMn4O5kUq/+YaawgwpmkEEnd/Ni55V8j1uw24gQkELPvssea
t6OatFkHyOY6ML9cV6tTCqbxbmNpgKbK4+51BjaZNETmuACSE+chKK2TwZ017Bx/k2fVLiIIGxbm
0kInyPjGP4AnZKA7aD2VQUiKrB/Xafz3hiMwCdL8bEIaQEQq90UucTE+ULPLFO9N89Xo2mQvenPh
bZAc7Wb5rE0DKEOX9TtdNKz/Z/lpJv2Hi+F4husZus4DFAiW0M8JexKiTk5Gyc6y6Nsvch9fs9Hp
dcu7JcylekoJYKzseWDGTZx2P47qjtVu3vcOxkecg6cqywgYgzLF0+e/1klL30BWnz3ZPE/mpwFI
HENuj9CD4Ror73EyPWwvw0b4/sVIC0YVg2MmcK+EXSRZVS54DrHxmX/Itnb79MkZ+u5YEDdqAqJd
+Yj5TmpmpgHzfVR337NVYAj2xT8b9uT3ZBDxM+E9uDgRUGSHz0BEJU5z+U2KFvUH/CWlQOZn7Z4a
pzWIzhUM1hBX7lLssHwc3e5fG0ztO08HL0KsNk+TZ1Vhk44A49L2QFRG7WQ77pQJ3gt+xZNjOzcI
1SFbn+itCuw3L8jSQ1tLHL/kNEJiu94HGanT0mYzKDv1EY/GyUV/jRx7hNGjhzBCJz9mfc0KqNbW
uq0S+VY0k3OzO6e4sQjd+Q5m5siI2o0DQ5QuO4SgrPvUZpRZK848h62FdxhcdxM7eff45VET4mXs
acd5bSXLiJ6+kGjGD7RPNMHKJANRkIMHzx6Z7DiBOijNtF8LVaA9Vd7Or+uPnHzXuUzzu42ujsJh
n1yr7XaEuX5ntf7ugzHUAxFlQkYZ9amwcGLVPJWsGG3Lvs6GjQkrAw/TRfEu9cCeVVL86zL/YFeY
X+N6jjeeO8Aurf0QThFFv1EhQrA9z1pXxboUBk7FVL/VAuub6qCltNq7VLVn4cSzrG1F7+06bvIe
RsFgngVv27WbirUxldZdmbokoDnhYe+6NGwjt9wvk1m/a1svu5hWH7emAFuhUUSxt7cKiB2LNW/q
gaAeFsytPTqYE/1k4/aJE9buElwzV4VVAQgB9t/RdYoNCVzS30YGNUYUO8sg5EMSaoug/GhBqFY5
eaGVqwnZZiwyd62KdhOedRBTSC/Z0oZOR1xQ9mkoLL2zkMqz2aaa0OVksnyy6ISs2J85K65woMkG
PkIcrniXoUIBHFChCdRpM7DC17yr1y2lV/sSSG3no565ZvecxOTNOxyVnOI5W0DSl36Zb2PicJtK
XCNfkfVPuT94QcSmmx2G3fI2xuG/wmmcsY41XxpjOrvYuUg5iidLwYIl5BBAaiAFr1D7aTsg902q
lzCzme9HG+OQ4j5yUS63pt57SsAgQook0jipgzdyWRj72Wc7MrxG5SOgNhbfA7f9Az2toNiH+J7H
1sZbeuekZBJTouF1BZAnZR7qmPy5Y/oBJKNWfCilG/JEzTvPzJ45NsRKYIWiGdO/qUlbBzFNb0/2
JgrdmZhdnFi/e6+q7kusn1vBx+Zko7dpuWGJwGcBU/Dy9Tw2QS9cSMc1+h48XYz2TubuShX/gz8q
no3C4iQbykuX68OCI3MkWcbE2P537cnXZscIahZ5sxVkyLdjOR0IVP11F6oh+jjYW0v/XXSWf4pk
1Gwm5oWtHUzxr5HQ3rZnkbwt84oArVW7w961KhLDtbkQlk6clYxx7SfK7k5JZ85nY+HC1o18rRaw
mG+Bdv/YkdXixOoIE4vE4wZZkrVpTPLE2lDdi4lTl7zhg8CBCvYlNVRLxuFcfIPTY6UKnQyYYFbf
EnYQ+9TFhRgkBwguL543A1qeDbzsqUbQdAYMnr5EEYxp4q5keTayYGGtKFKAMYqoDiwPjBHtsgdp
vsDT09bfLi2imjbHBse6Wx3ngQS2b/8RBJFCXasTYjpRJv0t2V7coDbXG1m13q4I7Gqfy3/2yKmB
Jfzm+/MHkQt/TQTU2cuqei8eswnrzXgFD4dG774btrlj/Y7bYh+wvrpwSdw9PMNeCg5AYc5b0ZN4
Kg1aS1oZkB7INT4dD8LIkEBFKnndFPbfuHG5tBPAmZykOZi+4dwMQi8xm7DAji9GDQ2u8/L0mV2A
s7Zivv9yvvuJ/QptsrvIgF7joP72zV8BAjf7kB+Bj/1GcKaCLzG/L2n7u/HTe6swHGjFuhL3yw3v
L6YekK0AopsEaCyGc+2M5TqaiZvBebWm0yzkeLS5xdwWv1+uqqRSR3QqPkkV2PsULOSa/aPGuVyY
T7TubTXRvijAfyjKS/HITvmsREgncFPjPFfwWkOnifvHP8NmuxtXl7GPxk8Sk8Y6j43hlbnR4XxN
CDInsv+XeH30GlVK3OVQjj92UufrIPDHJ6s2ESgbcH2/FbyocxzZfb0p8bVuSOsCLOG4/4znXu/S
yLL/JHJoTrk9seJOub4MtfFc5511WJKMhWEebBX4ld6u/7kQFVoWRqtM8ivIrPw9No1klw1st4uh
/nIEvh4jWkIZwdipoJmBkq2jcAiwSYCmXw7YP3fwefFhM5qQhoUIRTvStpuzfO/31nDO0vrQE6Re
89T1tO2oeuuwQQsVnMIo5e1JolfsvaT90zl4YEvRh+DMFrKaWC5h4iwJ2zjCTxjN+3Y0L8sgnvIq
OczZ2O5qo3CPUql6ZVF8T1Kdq0kwbJSnu1A2YJPqoL9Y+bLF6gKMkdokrZYvLPm0rbLr0teAGoMj
pPlNPdrOBxWLLxJ/LpWoGTxrfxSHsZh/FzHPIU6x8geKxIvU09bTNoc1ZBxWSRsSvASHjMx5StJn
BgPWQ2T+wCcSezXyS1ISU5Ou9WsMYP7KWEDv9/d2PDwxoi4QOZq/TRFsJ2xIXmc9BkuEAHAjq2ny
QgUsDsKHp8gOsRCqKtLCjKA67EsWK6SFMQHhpI7JXJ4cPCzgpsqpXeGH2Uqi9PlcX6uu3OZ8mi+1
i4BSWO6+98lHVViOSrc4mQ8uC4TM6UiwSq4bw4w+pGUapJEm5GtPF2JT2VhEB1xjt2n27TXIYv9o
dwHDpbkEl7Rn0qRmT++6aH5uPRsERZmCIvIkFtw6EC/Bg3HdjY8ZAY8pPKfRqpqNeqD0ERajlyCA
+L+Oci/foF4N50lb9WvR9d2ZVSVwU1uNyTYDVXy3Iu1usgVfA9NktSMSWB58AtL7rFoinAjCj1ZI
7P2fNsYg3DjWzqyzXznkY8p3lcOzK7wREFY3vOBe8k9KuM1BgpKuBzvfkoatNqqX+Wmesw9bDreu
1jMu+VlcCjE0L9gAzoMdc+l9pJ5ZuzFwTGbmb0irBic56ONA0owkiVwO2QR4DBMIfKW+S/Eh+XCo
RpG8Q+zjO15Vxq5nq/7jpNxpNmCbV2C1vhWlBLzi+by5BDC5itj6cMkWQD5wM8zbOdbKKSm/p0jt
oOetSr+euIT2SLgNgakxEYzswC/c1qi2PXn8tXYMdSymKQgVacCdsbA8nvX8EU9c1PLcBW/KTQxS
Fw930BvfU81JU9TWKy2up87Kyl3fIMzMDYjwOaou2Lr7FS7SI65/IywnLB1RAy+JIdXYzrWbvLW8
1PxGWxyrZX7p1Q+5Ow4jBYii6v3ygCNOhbWHSiIy683sayfkew3pwmcBhIQJvUQEl7HlIMA7aq2N
GpcCwQDm+Y68g4hoKvdn0v+VqD7bWA1bKAMmU0cPkU1oe7fMNQlvNjppMKxKpyD56AZPlUtAuk2K
31NuFpRO4rA0FRep1MuORhvYrMz6crXI5EIs4A8FS8+R0f7t82xrZurVq9P4vQlAsAhtCEoT2PWR
l7Xgoahbjp/2nTwLx/0IxQ4VrAByYsmwmmLjpxJGShJJvnk01rByp/CDpfVWpf7JLlxo1yIIudHP
WAizU5EHxZo1HncdSDNisK5FNV2SHI5o34o791QSY0Kap9r133WLTjkB+ULgP0N6CYmwJWFS+zfW
EJ+6ne5EwA6c/E99126m1t0+YmG15exblweZpA2+e2vtLECj3PE1ypsHvcCl+xl01d3T8vGVQgFz
SyLYAwcFj3jMPGtzRcPFdA60in9FzoR02NWAWhPKbL8UXtFwbB8Zc4G/qIWptpmwF5ACgkvC6h5L
q/ErytP4sswlTaJpfNSjSdIvMt4F+ujfuuLc6friyGYQtFsdl2tt2/E2yn4K2OSMgQKyKsxojPFu
OsLd7vP3Ph32CDLlXyemGmKMIEBW2IzheTvbsoNPiIQ+rKfUh55BBGyTBD2niGV3T5OcSC4nNiWn
3vRaQ/hgLmqGD37E6lDZzicaL3+7EgxH4cl8bYxVuYvY/5BY8eO/5TzeS0QI0hIcYB6RhccnEmoE
gxXU4mQP8/eVJTBPTcM4kGHvf2xKRpQ5pM0a2Ow2nsurze8bhWq+W7aLMBhD2bRFsMvK5gclJt4I
SgVCW3YDtH8LhxW03c0CJ/Sb3TXT0FS9ysY5uG15Tz1MzMNc75eZ/TQ5XCaq2YEcPd2MCK1mYLkc
xqMd7ZqJtXM/OsW9LxJirOPj9VkmO2eMvqpagcfE9pLbxr2PYuvktUv87C3dsfNwPxnpfADlMazH
CGfqTEgzVaB9iIGjeRXlJhbDsRlAzPFYvxmkRH/XxHYRqXJ0Phux1emDs2uOzXUsubUvZbOvjfp3
v4DDqfqdqHqPHnTOTys4jvmyrOoiIcfrvpX29I9XPKGFINJPVTmEPnaBsXaaM9sPL5QCzgfOqmCV
qEivifBTd84dCJMPOsqmSYOJLE3f7Q204AR+9aNOaLzpojrB0OnCSRHniuTYUctcV4dxPBZZcpSx
HNhMG/OqD0z8PN7CrYiXPYFkxKYsOsfQFUJPpmvCaQCVBeFPDcSvkGDKgfxQI1Y6R37C4SliepYt
anVjRY9RaPRJgEOW6ofqDk22g85YGtzQ9fhmRHV/Cli3K4gRJ9CeCrQkI1RcZW/xiIwYS2sIg2Dy
XtuGr41B6DjDQ0OHkL/Hxfm90Jhzs2DeRVpiVAUqgLvrNGfWr9jrblTP/Au45WKuDzZkTo+aDc0q
LpExXOTnf2UknttGnDokzcAkJU/BDv4HZa/s9p/Te0EYGXyuzOttaEPr6BzrWi20w81Bl4DMg9uf
ZtzFiApgSW6iE5a0/OpJ3GittsufwmeLYc33Tqm1645AaFLBjX3u6nZVyzgLE9O5uGNk7mZl6c3y
gKs4WelvKt2cG6/Gh5F1vOBGgzdES9hNU/qplEnWr1quWcnHzqGabKvRBAn41XlVfS416IS0IgM1
TdvcQzt3uYe+UH9R31SM+Reyt8AhEPfXvElOplM/hC4mGZoWUb2saKWK/gV8+VPEVXPCfMtFvOjZ
wcB8yapqB0L6WHoTqZ4J5S7jzWT2z557jQUhS9Gaalt6mvL1KoVZquwbbQnFKaBjbutSDbmBrb4h
VbiyjHbawGtZjo7gIsZWw90a/PmEHdstLqML9OMDMyoqi5z/lnb6125cH9Jx9sx5mR8oqCdc3oRJ
Tr7XHx4UtHc/tsx/6GoZYwPNGgx/yV+/N74irkGrRgvn0MQu/u0IN2s7cGPIkt2YG8+GVKQmUiwV
maCtZBny3YAhkkVw6nl7SlbOvtu65AunVdfh4DOg+a8KSEW7OoZ034nk0ix5eeUtDj8oM+O9JYfo
LBH/9gJTnLkL5uYBxvwE9aOOPSIOX8PJfquZ4FexnZ7cyl3WuV62qa/ZQ3SdPjNe/HFz+0UlLNT4
WF8G1w+5pImSMK1KCVPFXXePRTesWaYlm2bGFu43mF3iuA1HLjYxZq6wpj7qV9HNxFfrYdpg5gZZ
DhJ4LwICCsY4Ne8YbXJ0sdHRLybJ1ldWqOc67a/4uL2/jJd3XSzi0pOgLJ4kbmOucjJOfyVUglZc
nabHNvPhBi6VG93nunI33DRb9CC58JKawF0tydzsoseqQBe5cR+Uvnmt+cehf24zpWCr/QxQWQEZ
cdDOC9CIE/Lkwuuz38mg44VaefKX4ZhPVBisTXH2H+yHwjcOk86ZThpaCdYDdBXmpOl3Hc8L9JHl
01rKedc1WHXKgncBdaYOEC581PouLLvd1kVxgxy3tzO00tH21n7nmxuwWvsge0tg1KKM3Xkn4mkk
/7xulXoFsbkpJsKZ60yAcbP87ifxo45Zz87epeswsA4prgQA+B0J/9aCzfLoxWoEjvkaIoA2KORM
ZR/WxvAyZA4tRr3a1HB+pqHaG7UI1mYwXGdmIEZfa13l2bhe0oith1r++Fzbjir/IzpKr3gP4tkh
AczyxKyf5jYzdoZRGE9zJ7eERC66nIK9M7JMcMAFVSvEMpg1/eCDZjDs0I2Wp8QccN1PDv87bR6r
JAoCGIT8HgrecoXUT5HfftDJk66gegM8a/3XvmL/iGcsX3nQcZ+TlsqKpMCm1xIkP8bLtG6EE7yb
tlaY6BRcJXsAfX+r++Y4VNZzx8Z3xZFjbVrkPVz8ZJDm3iNuRB1JFgVPtW9dsx5dG0BZuDAQ1YMK
nZZQAn0GAL/NZf8AjIR+LcoV4Lh2vVhIVEu8oCQ8qLesTuyXyLTccIJbEKuZh92j5QEqBfEmcWG6
B4xfuaQuKto3GphAvpqpxy3tf0VrIVlgczXzkp2IG2yjvopw2vtLfLDhAnIF6nW7HUaMvhWXRNBu
3ggd3c8cCLqETcqIiw7rJ4jdM5d6FYoiz25dWhuhr1PrjQXsSWXW1p0I23jpjSNz3/p0ekRNMZ0r
LJB4S+EO4XELWh7/mQwwswg/rlNuCsA2X5bsLZqDi09SBeNNmlMCAMPxgcxWDbnrTgm5SwJclsQO
cLb5s4hWgJP9ZyNNrrEFCqJ0rA58gmPdorGevxuX+b2tI/MEmvIdxbYOuaIa6xjg6IlOmgcZm1Kp
YYnvmTNRuuFGvyzDeRJcTsbyk9/sOoDON4IFpXSCAAyq0spI+reUo2200o3pEYHtC7nnpnle9GMl
0B8NF+ZPUNCQ0Zboo+N0raP8PrdTfdc9UP6gYFzqpl2VIULkEsPBsoLD9OVyLpn5cMuX6RrMlE3Q
+TVpPJfqT2//6l3NWjnJBmhsQcp28490nh4134MkDjsDCatRB9LUPsLyWPaBaEk66OHi48SskyMk
7m1stxeZ1qepLzbF7HVhgsJ1Tyrrxxd6vBhTmgEp5q+czT/BkgNXpZsYajbdVA1vpH68RVGOx5ba
L1gdQNXiP/VYfYCRA7+1E4rUVM3kWgjrKwp0HFIrcqAXg+4PT4zUTvIxsH4omfMECmAwsKAwjW6d
OQYe/UrvSpvXmCLKEOI6+IJ9fW90vTG085RP03fhwKt6OGmaOjsmXYn5trqnY+QfH02vhCvsI91U
/LbmyD41lBIslQbhwKrxP6m1qH3UygCjrJasm8iVbErIBKEHeDgMTM2rNUhsAoF+/z6XYxAS53L4
71EJVyTpgAoZ8doS3imRQEJ7InRu/ofut2dQy8sDZmycSumzm8qA21ctgNR4mOb16CbHbkFM9HTT
rKgr48LpMbwSCgXFqPYsGLoNTB8Gbk2o3xMFyUKzhX/jYcIyVka+/JQZ3VJto5qtjUnhFTZmgaWm
qXCCaaz+hB5H/5A02v5wrAknxewOaqeEZVyG/7YRucxd4M3ezC+t99PiK8XN9jH1i3r4Nl3c6Zg8
donQfJEK493JoUbNkVde0hZJcZu6jNaTbfOtBeX+BKUqPqveNW7BYLVfeepJ8C5T8BMNaf2IOIzZ
GbHBpDXAZ2Uxk0QqVzXQdP4jzBeWj9FGerF9IijiU91L0cRrS+xkJ4bJY/cLZ8uba2w7Ml9YkvyH
bJLZD/23RN8jDxVHW22Ju5TGgFUexOOOgMz4RDvHtDP52m2Fnbg0Y5T2p7Iee1sc1k+epEev8Br5
Z5qS82SL4Q+iLU43POM56yHaq/d6Ek+y0umZT6s+dyWtI6aYzRsMtp7WBrvaPGriULwVI5MB8HKw
yHVkGQm9uYM2oGd5h+kgfgpX0nlZVrBD52jmstfixia4PTPcnqPc/Qhk945jwGKNSoNBMuqtdgbn
d+1UB8+8mMF0mR26dTpPpN+pnLlFeBT/Fi+lMX0MD1TDJGNvN9WP9hKnfixY3XtEMGyT8q+MDF5u
/ivVqK5lCsVvPUzRGXd69jSTtyO1ESCSAkXW2yjvuVibb23tk+tqJwjYK52ka0xbVEqAcV3PqYYM
ZsdsHTS0RuJqTCJ5AQyVHhLT8hU1nm1wqwhzyYqjyzbiDV77x2PVsvPFu/XjWDonY5Lhj7EwGnAQ
QFFp8u/EYpwdpmFkjqMYxcpS+9knv0KgC2R20qX7PlED6hzxYpaG7gG53t9gdRBc/X3of3FFEHNu
av7SvI/ZBuAEBuyk/OQvluHuSuRBdPuRsB17uiZFuPn/tRrAex47XwNhJ1whNbsD6fwZCm/tFbLY
+w+pJV4GoBEeLUAs15iHTT8/jh2LMK9B0y26eDxiTTMO9B76VPUOPdgSzZram41jlnkFnBYf+ItT
GPNTM/GEsw0oH5oxVP2WG7Na3JlCVmYcLNBNSU1DD3FLZdRc9oYeoNy2tPCQv93lpe2c4LkkG1DS
5seyyB+OpW/PDg4wEOQZ9YFjnvir+2tOlH9q8rLkQJvLC+IejDQe5rMxKUk8SU8vVHpE/HoDA6XB
EW8GiLEoRJwdzgNprZ90nts9NtnCZh5wqbovm5Naet42JdjYS2171FpGUf+TEvB5kW7ff4K4gqjj
UA6ywEhU6PXWSGMQ/vPIe6WaYdwnPZQX5Ko09FR3L/OxeRauI06aB/+AQ5qAOa/lU+mNzTlIHMxG
UkbZ1m4LGtLN0viJW7xaTdar32YCJSix6pGdnjnZHL9dQsJzjKZ7CashHNOFMGreTtEVZ7y1LQx6
mijypXmmAzO5YBdh0MqvIuE339UXi8sziJfBex8EoD6j9ZLDmCHQFG5Uk0XTOFjItO0cT4sXMPzx
QXZFx4qK+WY1uTRWlQgn0KZmutLaRy7dstUvMixoFqLELZeROpGpk3/gv9Nrp2toBPXkD6jnZi1r
XV9MIRqY1Hb8Bkx0JKyjDDI2fXzFmEXmEv8PXA5JC+GhVN342+vL+lVgs7xU1SORBm1zrPl9C7h7
0WLntyVIhi8YVdU/s+4EdjsJJsjWVn+xMe88wF3x8IlhviQzZ4AIECJGUi77f7Gc+6coJ5yBiDtt
0gbDnIRzf7ccmz7OnAqCaRrS5yGXjJIdIc89SFHmfTVmEUhTXkUtMRfKIUpx5vlqw8U3CbMtaF5z
4DqEOB8ZykTBJl61k89PECgAht4MP9rDFoZGsmqgTh3MuFm2SWc3a2of+q0lHeIyxEi5EALzi4fo
kcRr01AbcHnrJBreDZ0Uz/xJ2YnJzv0t3ZGOD2kkdBTkTSHecAmkqI6FI6+x795ir/1w0i5/dBE7
Ye7G0DwqP9jHvfDvJmpZszPoOLnGSzBcgLkt3x3Yq3OCVforGKAaqcwOntwMH4UniO63LTafxk3N
rZ01xVNdgejCp0vHpumi/3kdUCvmilVlF2qTpBW8Lwk5icofiQWJ9M0SWR4iArzLKDLgm6oCiKgo
2SAslfdEcU9yIthNL7KGcJiSRJ44HtZ9P8fnlqDq2iG1uU4nPwM4wI5tBXARNmtSj99KTqiCs9bD
qmm74PcQTdFLoazmbaTYMqy0Dv6ohKB+lhO6mew5upLU1uOGzVe+Z6MQ1Cu+7cEe7f9xGfL9/Lnh
r5yEflnnPwXY2neDBd0mpvLuBFgyg+nVvqeUd8EXzr1faU8d02Og2USN9lUYiWqisVkXSN4LCinh
xutMN/K6LQCHcwrTAULV/SEgU/O6yCGhXLFJnAb7uissXLg4rZhpa/+SLJWzryx7DBWgyn+lQ6vS
bFa8TSo0Ol6B/BW8WNX7gkTTFYs8kNikaMPIonCgFxj3cky3V4bXONkbqFAgSK3euyvB26stLNio
XeAhr81c5ZIKRXGIq7I+Dm7H+9ppCfnztel+OmpHwHXj7D/VDjvPARX8sBhuHwYKe96koFezSVhW
dikllIiazN7UUEtLA9PZGaIU52svidDjcdoYY21+RnUwb9iasXprn+0GJqTJCGvw7QlVMj1r/0UQ
NrrKLF1eZ/qFzm1MKRLtG87Dh1cWtOI6+DaHUpxSNg2bjpje2jHQ5hORG1s4te1JDGN8KxO4GEHE
xW4gMoGeVup9ljegXcUk1Qks+rBnnWyEmOEUKa5q/EiIw67qMSBdo0YcT4lZ/tip6z/TDlH8mWqc
4Gsvf7xqHYSUtjB/Uglga5sTU9xxzW3ohCkfnV+lftRxdwPXqaD6Yw2uEUrWs6FDLCx05ZB/toku
b7Ps9W+Gf5wy2AnJ+xzM5E81ukRc8UTNU5aS5qFNhc6/+TJrV7eryg30MzULLFWLZqRLIR9I50S3
NlF0BQ52/RIo0CMrtsOQKlkq86vpjOCVrR7eWsqHNvOIicZ1IwkfD1Tw38K2Wu7ugthjgmNznc3F
9FPbmBKEl5q/0X7jO6sfhOGlIpnRVcZH0vOyzaM5xlySDzhN6ZJlB+s+wZxiHWDNzV9ztKw3VYz9
VuncP9ONx6XCrZaTxF0Apqhlg1ZR4DKYLHUoweEVwho8QVBJq+zZ4CckNGcTOs+M7iYMf7krA05c
b09ghFRHlI/iG0hLhpKhgji5yeeRm1ARTZsRxxpBqbjjiztMDseK0TADpc/TZIeGber7TIH7w/WZ
8iNjrQuXhBbmxsErfhpVA9Eh9+pbxPi7arocylZp96iifENAzKVW/2IlaKKramzls2+wOGubuX8z
KIJ6c5Iu2w1ARME/xR1awlTny2oupz1O9vbo1E35p3e4erozIOy8bnvKzhaoSbEO3pqid38IgH0M
kZ7JkMZik/MHhqqf2hP3O+z9ICNAfxjIQkwJ8d3MpLFRBYJM7NFDZAcz3+TCl594l9SZYaS6i3yh
x1Kljwsn3NuV4U/Bs/Jp96kagF2jhz1P5VV+Nzv97bdYbeeFa52nKLjm4Q/WoOUmVildck4X4b1A
pGO12ZiPRX5bu9i08MAzS6Vya+dj+qla90gHRXNhTknPsjbcr6GmQn3IuuQvBq+JLk2uSod58uaX
tBEGTuJOWGzeUUBvUPa7E0YB45znUY5QbrfpPkm66olk9pKsZLAUmA1clcD2RQ7jxtxaX07nxtRD
pnwCiad+G/OEXNcxRhE3jR4pzOjm8Kg1R8dC0kTqHdWnrXFESbrpL37lN9Q1aoCJs2fHe0lKut0H
Bmr8xLi3AonOhOTG7lVXgnaziCQwsw/c/yX2TSxtgGEqYiRv4zJBQ0THu3tB3JzcFjNwkckZNysJ
rVVXcu2aCA++AkWfUVoE6wL+X4ICQZBf0wjq6apsWKL4CNevOXuciQWN8IZjPxalhX7W2WE7TsUm
nR0Me1rBsbCTDl0TwwJLlhQa8luv1Je3MDBvl0BOX9hikXUAj3mXRbKAXZcWbU10Eog9gVbQ45Ub
yzNf9uAdfm1/m4pa8MMza66MqmAO8TuY9IpkOI7kqIfyYjXOcRjc9i3iR6cliB0iVJruEzE5w93V
YzS28WiGpZ6QX8mr0AiUiZXvY9Kd+mZCLPCSnR6LF9/qrpaEC9ePVHBNfrScPGB6H6Apo3XcQbiO
gdWs29Siz0IxdjKsZtjYyvpXn2rwDx0AE3b4FiRNU7Yb8uzptqK/ag9x3HrNpUO+n8RnGLkxnW1G
JK+iM5JDiWn4NCf80TOIvW2/4MaOW3rRFg80EP/e8njXiTG9Ki7Sp1oYlE+1tvXm0PRJgMIobgDm
onNfB9ULjRHFTwXaCVYrQN6LIwWrXhr5+o3jl+5jBeXgeaLp9dvGonQtmgj+k+DEgLcln1Ph9GuU
fPM7bcfh7DgFh+Dcm1dfSSJvjVFc7aAjzNpM6Yedqg6ATB+fg7JIriN3iyPre1Rnq8lp6nk01XPU
thvlm8D4LMvflJn0rgF5ujCdLfWquVh91DUK9kwXLCz2et6m2vV/ckJxXw6e479j6Q+0lDYJjQw2
beIRuPYgJ3NETLVwn+y59b7dhh6ZyckywjFzEqT4W6p476de/Jaogq6uJkIXpt/NugP2L9dsHewD
inD0BfIxf1a2D8uuSZPPxc2KsKy85bfSdoWpwelOqTF6+7Z8mK2cRc1Iy4O56g2ERDP5H3dnluS4
ka3pDQnXALhjeuUEkhE5RypTeoFJGRLmecaOeh29sf6QKrMOgrzEpfqty1R6qLTKQ3f4cPycf+CH
K4YS/UiBq74YdoKcfKFV5zEXxTlEIWQbCm5DZUCUc4L3voPHMQCVxx6N51/zVx8MmHrKNvrRdzDc
h7gCBCQNlAFJWGCXk10FMUZUEQ/uFkzen2klMIuTugYvwKFiWHCn/aElTvhahfFnEsDhWPcGnHZa
Ej8Apdf4uEQwDUPLxEnCZJ9yy9r47zaIkP9hl3nnBg4HmYM+34ESXXO2KSdtOU7pUHsQCmpoL9us
AdYYm4M49bBUfieVD/5yQDV+RdJFIFWROgZikT4XFEYcQHvgJDkA+lL/xY96+veNpjhHaJVyN1pE
FJa0aQz2g8sjPX836JBtcDDE9spqZ4lK08I8ITVOyhhXOrfVLJrg9dYXrYzo4UE180Wv/VHrjvy1
0MzmOLSa2PpmGLxoYc7zf6gNypQxxRn8GEGcFX7HhLYSZz6g3mx4vN2AO3TDpg2NqdxkrF50TMae
94N35qBHQ4Ue5ocQ8OPfio3WX4jAJhJWSLXYx7IMWdsaUg7jNrW74DU0MnkUyB0edKDQ9GNwn9ci
v5ht6XuSbcccziUblCyoTeMT4pXtE4WV8WxUZfcDOwnvKzqVs+mAQ8dusOzytZLILhoBCDV9qJgM
ddQ+T8lArUSf68HVUH34BWNt3RqxcHUbkUYfeqsTPZLk6rQrqaa+WG2UbAJK30dq5686ehmIPnKQ
UV/RSSg9L8g2HvJiqFcoXXrUI1VhhMBSwP+VHvKVpap/EnbAnxlaKL8iDpB8J3+xt6WKpO4v9Kyd
KlcD/9h6TnVMC9H8jVSP9hlcMwdlir74hpY+UBOtb/dwewFqtd60b8shw960Utws8OtTDUx7V9Q6
iuLt9FdFe/89kk7ANfu0p53TZibZoK0J2qro7b+09EGTfUw3ApZgRocYoYSCxi9tHzRVyYaeVaNN
jiOCTc9VP7+jY0yrE3/MjlEjcLOuEAHf2NYQfpvQb3DQasdSOyQt+kQm8Q6r0PbP0ImHA36q1X5U
lOAlbAAl7wuLTvsggDNGomyf0xKwvQ2IbNdlbJC6QT40HZTvZkIm2eAVc7aQcTrnYVV/HaZggLGR
yk8+VKEzvnT5zlKb4RBFY/Dpl1lhFOdDKzzWE3ItolScQ2FY9kGYVKzCAoxvpH3lfqIb38w0hwYp
dvxMjInXhlI2P7CywPJSi2FLiCKdxo2fscIsS69+53TI9jxd0FopkN5vx1QvNr8gJ21DVBQOtJi2
OHB3aSg+Y3KnG4H9LlC87huo/+KrD1Bm90sI+GbI1d50I7IfNwoCwCA1D+Nfmjow7UAkwXEAkvcx
wujjRTHHeI8KYu+GPGTcFmbR5nFW/v+n/GVNu8dfPmWvefa//1cdXqhmavP/6T+qmVL7LwpGAuI8
bD4uATjK/7CXHYM/0AAc2hK3SvGTjv8f9jKCmqoF6dnBKMRUNdWC8syVPQtqwqz4L1W1BH8oSbgM
27EfoS/PpPo3pHsb2U6hSpN0WUUcUNj87rfcZaOyJfpzjnFI06axdyay6cFGxwQieeoLrUgPPPfU
4X2vARE4ljgK4OHcJOgyv5m0G+R/bRbnXP4OKdh/jipUizFf/o7AUqMBGyB8oUVi6W6As0j2XjU7
JJicsFT/Rlg+hELgNckP9gg/yBjDHH2hMvhy/5cgVXr5QyxDGEKXOjA4ZsZekLmxt3XqcqhxWSnz
H1TB1B9gWvvflKzR9iCnh5WBX80/4Sy+J3qltqbZFpIMb+ffQxKqaVArPgSNpb+PI0s+Ucfl8u/V
QLxX1IFbMo6V6U8r04wjMAT70/3xspKuxmsJjTxHksOQ3F/+AFxQEpMrVR4k/nfkcG3yWfp16v6L
KNIA5Cmkis7D/CveaDtYImvtsadApZNcfMtNhMX9pIne3Y8yT9bFIrKAoxs0XYTObKoGWrNvo+Qs
XhTMSwFsqq7PCMuM8GITkyda0/5z4P23ahXX02YihWsyFgPBW9taLBPkisYJ6VMdvcwErYmqNp/C
SA1fHh0Qc2UbGoq6SAsIZyFpm/Ua9LJKgTlk4VdpAr49N4oEBt4imXw/1NWAHKFJDhVLcIUhZbAI
xTsRbVujVg7Udix03eOUFllhrUzb1Rdy+DSm6ejCkdJkzV9+IYH1EK5plndAElvJ91VQwgifyHPR
9Qtt7fXRMRkaO1hoiJpAf9DnMb9ZdX6EACAkKu9AUZBnXldCttuKvmm+Ph7H4DTWiaVqbOjLOB3p
IJ2gyjsUTpB+stFg3VgSOtz/W5TF3FWWUfrkVd6BBll7yikaHLoySh/8QtwD1jxrqLBYqiHFIkoZ
RAId/qw/WHBi3vkd5sqwDrNf/aAqTvcHtFwMhLI5CgzWtrS4geY/f/N5eD+lMfLHcF09EkXqxAkm
qGqrfsccFBD8/WBiedLO0ST4coalkamZi8WQplaDIw4ZXgaNTxwwBYxwf0Af9gkYU5v9Ks0KOd/5
X/IcoXqvP0m4ux18KVooW0FvROzseqLzFnoqtb6onopvElpyB9O0yNpfsQvJyy+1HTtA0ZHYbQES
otPA0xEM9V5Auv6E+lpo7ypKBM2pocLxm6ZnUIhlA48RHWIKH4ceRF72FBYFLMxUrU13CrCOdgur
19JTbypNOzNI1ao8Qv3NftXVDr9xGmJQIhqBI/P9Wbv+RAgFCWO+Cx0qDXKxstGLRUE7VftD6kVi
U4KBQF04tKnAJs3KB5r/qreHN7opuKJZnN7c/wYBL1fDbFmR+Trit3GpKU9dw9C9DtxkltH5Ugs7
f1KkcD4/PD4yMG4LaMgmO3ixKASNmAGp5/Fgxoq6D/02h55OPe1otQVv5MeDSe4n/oPEkljqxNQQ
sQKmeDhQPW/pFSMdMc8DOMHI3j0cChO4WXWdk3a+cC8nExUkMLslmnuj4sC4LtL4N5Oi4LFHCfz3
+6HmA2Hx3WgfEoQ7w9bV5cUB9LMTGFQOqGhE/c4ZE+dc9NZ0DLNUf85VABtOa0OA1sdIefgAwTfM
Ng2bD48C7zJphDuY0KrPhkOVRmq8E3kE79AG0gn31En7bn9/pNebga0wX8iMFyrfMlyJn46O1BQ6
zwiC7EVgfqqmAGoFsiwrkeZldzmnQiDFpZKR8TzggLz8fKYdhrHpAaxGnOMVGVdM0Km7PLy3CcJA
OIJRbLtajiThZgP9QT3kYQF1CzlL3JTAaflqaz2YZNocIm9DLfZ2XpuFj2udeig6TW4G2Kbu4Gjm
w8uBKGQXpsZnsi1zkcpyL6e22tgTxKQU9K3RtG4SFHi0BGa+Mnc3PpBUVanxPtPEvAYvP1BdKDQ6
ylA9aI4h9pQhAZcDq1vZxcu3CNOGHJqjQjXGzOKnJNbbCxJj9UatOS8PeoRuCuJPPd2urFDDPytt
rPdiRHB+JeSNNS41x3G4J9F2Y2ddDozbBLJZCXbNrunNKWHzZCXB77pVV49/LJ6dZIEoH4J2MRaB
jHSs/ThrVYja4fiCdkR77qYmmH07x5XddGNMJBgqS4M9Cw99sZsQ14jiCUGHg8SOxznC6CnwtTMa
dMNzJIyG4/1jYv7li83LO043EbIzDMwvFpl02to0RXJjIk9zUL+uyt+aHkDE/SA3lsZFkMV7OeI2
DUFYcUJoAf0nJy+1XQmNVgGG9CIqEKT342m3RwWWmIeV4KMtJhGzgamsLH06VNDiEsp6SY/js9FN
w6bUArPd4oCAFMWYtDp7rzBMaxtK1EC2Fj6oXzxNjZ9kSHsUbKdter+Psip+u/8Tr38hWZJJBj6/
MA1n+ZQGERCCpDZIJ6M+cMO6+G6KQazM+60gzlwZsFQLKsEyPa4QzUYfm1qkpGD/e+pZ3gv/U7gS
5frrcrSQDhlo1yGGSInnIjPWlIRcMlD6A1I94WaYhveYJL5iWfU36M+V+1vcDEbeoTF5JuiC+c/f
pOHaiEclJeP+UGW2DwxjhiVugTfl0/tBb+WEqEua9y4a/Wl+xNjCzJ+HtCvfVWql6B/9PC6S9wBL
HRO41+z8AQYeltNGyTxo7QOo93RjUl8H2Kca7AMnhfl7ilgt41Fk02CAMFNDvLyFUXyJVdl8UCkN
aBh4YsfyEpcxSccGfAeiTlETTriEq3HYveoVGgA2dIOy+sEDo4AFy0mKSow/Rp/htyEwe395XZ8i
ksYJs8TxaONks5gmaJttjkEAKZUtE0SkgBG2oXS2ulTXQl0vMvI+Hv1cLRrimsviQlFaCpdL2R+c
PBvA1qJrVRpYg9wf0FXNzSZZU3VpcSpaILm1xa2s5zgRFy0cDsgKf6Z0pl91uMsH08frOAQqDcZ5
zJ/rBp0tRR/0Dxk+G2s/4npWTY0HmWRGNX6FuljpvSXQ3S9KBDoGxGBwhWu/BZ0F+hLLyvf3x3s9
q5Q5KXEaFF3n4S7O5RhUTIpMPcxbCWBUzUm6J98Zd/ej3BgQ9ybXvrSIQenmcjdJUSlgjhkQL6cM
lPukf54m3k56VOrnfxNqtk6yyBIcY/4pbzauCnmx8YuaUFGXfAZXCEyRl+xvqkLX7l+EMnXMS02T
q/Tn7fAmFGDjXinCojuUdVi7uTmm3wvdMN6bvoZK1P1Y1w9BvpM5G0OZJMEowS6GBdPZc4yWWI6z
D7Xw0Mb2F6fxPhgBKtNWIr2VgLc+2XzwAcGdsy1nMY+TZWGvYc4BkfoA75wnECPkcIRLs5bRXYei
vka1kAIzVwj69pdjw6y+HDNN7w4NUBSk12BnpiDZkS0YpsP9aXT4qy7TEBvihkNGTGkFSPj8528+
mVMBoi1KZL/VerIUKDxVWe4HsuJyo7ZliSmJpiOFGeljiAjeBJtet+U0PliSRbJRB+zPJrcdyZNi
8SumRkpFt/kVSG0BS8KkbkICoWlOgdV3K4t0XhjLEVNONx2LDc7zYbFwzCEBIZyp4mA1jCbFJGSj
KrTq78/r9Se0dcZiULHiNrBmEeW385rVSMkrYaEfYH6+OG1SHXFxBrJsOL57P9Kt8ThyPkkoxkEx
XDziR2gmRTU0+mHQkvZjYqKm7id2uLJObkTBU4Huk6FL2kFyca9pmcDsO6yUg9QF8n2FoUPfl/rD
L0BHUChHFlzTeK0bi7sG1puYlL7Gj0yN0lngArDSxgc/la9M2vXncZAZYOVzgc59t8UOM1JsxALg
TG6d5eHZrGS0b/nXkzl55sq5cX1QEYo3DI0zySUmFisBeVzhjcqEd3CZ6XJbjC3ZAdb21C4bwAm/
tr3Whu4o09VBXn+zufk339oONWdKSZdrEIVqz5FmGLoRORsoxawMMRYpkLZ+cAWShZJ/sgD5ZFTJ
FiOMA644QN/o69XKsB8ndXbIAOzwaJS5V8Phy6nIW9dcROn0DihMTbUjG9CqaySQtp73/cqT/eo8
pCnL+8ASlphbbcvmECmlE0SZisVUHcOsVrQGvJ2pNmoGrAEHrBPFTUf5q9FlZm6LRG8RMgJKiCfZ
/dFerRp+B3wasgOBCDVN4ctv1xVN5XVxwu+Q6TNtXmPXG+a7xNE+9hn6haaDjuD9iFerhS3HkaUi
lW3LOddaRKS6AEucYoVAysftRrsHgI3uyoNRZsqR4L1LvYItYS2imFmnZaaaYbmRluoOpQB2RI93
+v0o8+xcnPFEYZGw6xgIeLnFfRLmzF/qTIZbAP7HAte2tr1evSKTp+wej2RRLqCeRDWJfPxy1vq0
1FI0tHXXSvVXoI3et9yq8y02qvbKypxnZjkmznfNon2Jzam6OIFLJahQAEsEtH6gYCCKQF4Z0JpV
qBdfUsUwn4Q6AkIq8ocrI8ymPb81aHlz+C9zhKKto27Ic+HqtZnwsPHtYzemiG1HjbcynfMgrgaJ
ign53DxEYzHIAQibaJHudoNei9+NDsIWOT2lr4FSJmdz6uIf9z/f1aLn0Uf9VGNKuXbw5bv8fM3U
ZyiloqkEI6/ZmR00ADEY+crR9bOQvhgWBzDVDHqndPGtxR1d+0OHcB31pMZTqmhrFrGl7ke7bKtN
l6WjgJuVBWRfSeEkB9VHy2QyxvLbFMocZ7Y01W20pKYp3GpAAcD1o1GCwxksjs2go233wUhqRHfv
T82NPTSnMByHvPc52/XLqTEEHoO0YZHUSocG1Y8k2Aee6j8ZgJEfPXr4CgJnV3br3FRePppHB9Ui
e+p111PaBHQBmtAmrIPT4wOiVEm9nENBAmO5HBBmSDXg6VJS9EE4oPVTPFINilRhF0bHfxFqPt7Y
NYhpLE+5mhdxGmrot0D9hRsJQgu/IIEJpNM/+lxl6tgmBJIk0NSaLgcVdFU1eHoq3QQFkXMpQ7lF
mzNdycturQUASFQBSADJmxdRImTNOWUVAUcKeTkkUO0NLDMP0/BEWTnmftYTlnuF5JzUnHexaiw7
RWPd1r1TR9KNchNn0N509g1M+L30tRrlkiF7UmKRP5v1FL3AVB0/FEEPKk/h2FOEMSFGnMjHTyUa
BVzEzDEpjlxsBVuBDQEuVro5tjgf8PExf0Nzb8DjDf41IiHNyiV54xScGxNMtKlz3KqLxA1xJ62M
4Zu5WgyDqMKQtbWUHd4A+S4Kw9f7a/XWEWhZFBF1ugeAVRZHIMo8AKIhv7gB/Tea7IH4jAydtzKk
WyvImXM33kQqx8ni3g/jPpt8iogudlzp+24yAEBTIT4qyL+uhLoxIEfXyTI0DRwd+LjLLeE7WVeM
HaGspDHdVElYOxkmX/en7SpBwzaEviKlItV0DBbFZRRZoGevDJwmWWxVu9zqh71EGO9lEvhZgF0u
niIT5fL7QW/kAHPPZa72kgDzSroMakQAwPMKbWG0oNGnidoWRTF+Cja8CPlUpyhBSAePLt37Q8WE
6bf70W98Q55kDhcm3tk8LBYTi82jHQ2pJHfTG6r6RVB8SU1FuoEVlCsDnf+qxSHgAHcEK2NwBIAG
uhwoCs0T6AcGyte0jX1dTilCMg2t/6ccqI4OdxMVuk0Fh+qjLft6cMuii/3D/QHfnG6b1cqLg/fN
7Hf09hEPjzFvoLeYrjkW8CmjxGuTXZxMAXxkr883lVW2n0nSix0+KWIl+K3Z5nMKFjBdcypcl8EB
MeI8YRWW2zUINNdV0R9VxUQkS0zRymzf2jFvQy3Wct110LdTZJORXYVBMA36RvOBOt+fzVtRcOCx
BNUD0sjlQzjsp05kNIFcuPXjUUJ9OOmR7mz/RRRyCP5jzCtnMZbQ6ZF3S/hmTirHUy2i73PZamXz
3xzKmyDzt3tTNevFZCG3NZiuEQh5UI3hizrZ/spXuXXC4F/PLTBDb01rcQsILNNqOWN74r555vz2
NmNcPlMVCyCTh38g4tuuLLlbw/pphcTlCwpzuev0CI+RKuNxBg44/EZtP37u6ZZlK+nerZWNeMYM
oKU7eVViz5QAag3ESVcNreFs8orelJOnHAI111dGdB2K2xN09FzmcVS5XHN+JlJrVFlzWUgyMSN6
dyl1K3i36ev9dXczEvkKzRjSMYpKl0tiCJphSGMF5SW9L/dmpigYHpbWrimzteaByV91eTgyKDSs
wIpzCfEgvAyVCG1Cu8k03bGHOwevw9oGEw5PbavpB89swtO/GBqROAg1amVL9Dfa8vbEVcphHKvN
57lDuKNq0b9Hq61fWfPXK/BnJ0sFjwScQS77IhbPyjRJc5ZGBDdBLVE4hA6l7u4P6GYUR6dcBZJM
vdpZ1lSoVT0xoMiPx2Orpt27cvZIvh/l+g6jxqELDiGezWQIi/0bRapAdsAwXW0SAu10C5FG5ATc
DPuEQ9J3YtsPNR4MVa8fe41i0/3wt1YJrZh/UBpU4OZJeHNGWY1CpdaC+4H7JDww4IRoVLblOw+C
qmuPsbeSuF9flgizUgjUTJW7xNYWl2VepQg66JrhGvDX1QO8EyTMnNCPX7Etc7Qd0Ar7E4hA7z1C
cdbamXJ9WM7RZ09ClTyWltDlaLW8amyn6WfhM2PscLwy8U8b+lKmrlcFRrJrWsd8tRDJ+w+p5X+M
8bZxJKTFj5IMDySABYt7Ok5qlJt5ebi6ntk7x0Q/Xh3itV7/jeMF0zhqZ7w+ZkzRYs9L3AIaOwkM
t2aoLBwwIzpaDlu9abKVhXMrlKAlBNeEraEbi9cO8g2VmqC75epRbxUblOiykzM5WKaPReLeX6Q3
Y80pHhXMGS2xiBWieo4aBs64SP4jgIkWxnPYc+UV4bBGHrkZCvAhEB/QxKzQyxWSKcWMjS5Mt8Tc
YpcjLLuJS9Iri/rGygV3aysI06LaAzxKl87iY1VW5NQ6cqWuhdrKOx21H7ivvth2vS2/SpmhoZXi
ARAWq2fOjZON6qpNNkA9kjfQYj5H1fN0KJLggSXWgVVepm5kwhm9/9VuRSEbBkpJudgg3uVUJoWV
hiOdDqTIpn5f9rWNan+81nC9GQUXFxVH2RkgtbhReVW0AVLxhotsd/ihgs/8TtE68eXxsRhsXmon
tLaA0lyOpbcDKTmqpesrPhQNtcc9I1arlcPxxuJD2n9eDrSOSeoWh0TWFsLJVcxC9dgKtrxgQkRX
DLQjC9x9HxwQVxrph0keMvu4/jRQfXPu00YN6S5D93NydMudPsCZCPG43eNRpOSC00h2OAAXC40U
X+dCswKXQ6k89ug77pzJjleqW1fTxljmRHRupYInW9Ks/FpXM/T4ApfEq0twg/OaHz2E3B0s9/rh
xvAcDKYcj04u7auqS9fHNTQrQGElNug/0nausnewvFe+z3WBC2QEs0Y/UCeLI7e/XHG5Z3ZO3CA9
jFCUp38t4bqjizCG5Rj9qgjUcHapgiDc30XhWygfjTmsW5TwRLkvcxOWuDHB7j5EQ2eGH0a8Ysrv
9z/tzEK8zC+p8pFecn5wz9ALWixWtU8bHNBZrOWA0Dl27n32lxgtNFYca+g0FIZLo1O/Tmyp6lAU
GER/GTM1pG6UIVO37TQza4KVS+kaWTgLTAKpYkWDwiCPuJy1MoqcFMul0AWmGw67tilRtZO5542f
KRja5mfcvLsflZca2rdEibrye2GgoL3FvcQKn4GPRv5eCTQPM/OQvPBJQyx7DeR+lfHxG/ll+D1S
+SUFWmR8Smm3QW6ooetXTZzj7upr3dY2umLANWaYso9alhrGhkJF2EEjYLZ2VtCrzsrevIZs8bim
XMsxA8wBDPriTNOhfCC63cVIp+ZNhZ4Tq3pjQxxPfvP8drBe8HnPUWFTdNyAoI5jWJn8kedq+WeZ
gQrV9vcX1FUmys+hmstxYIKFIX25/HRxqCoitvPY1Y0xpQ/taGj8TZ6Gvpw/vmsar1hZLFc3x9y8
nW9eMgpa38tCFaCPFos47j5HMfwPKfLuP1jpD9cz5igw1ABysUvoji2GpQb0n4MkpXCK/rvupJDj
I7U53J+8n3nzxWuPXjQoJ3S5QJLAYliEyaNJWk2mRi45IFXFxAwRa8AAMEVMD4sp3ccty+rtrZF4
mvFEKaxITpKN8gMNvCn7MKS6wG3Oxp9s61uWAiUJqYB0pzeiK/eRokk+fR+pqdx0orGqtVzhek/Q
7WWO5u7y3EBcXBQj8qGmUVSpG5rIpG0dDSctJOYRjdp6dgGvhSKq1e0V5MbKPYhW3dxqYpDKypK4
vkl4t4IsovNDKY8G/+XHwmdISrSGErc1xurYV/UP3EajM0SttZfIjdUOmGnumJrUuqnjX0Zq1G6K
4BPELnpa6VfYnogkqGn8NdZHcze1mbKyQG4sdlunJ8yrR7Lkl4XoKU5LvH782I3Q/fvYzKrre0wN
p+TxXUxtaO7aQ/2EA7UYF/3nyO8jI3UNcCT7UTVxTkNFdXweomb6vUvitark9SfjUxnsLjKn+fk8
D/xNIqM0IkMxZsrdstWS94juKXsjoWWQOXXz8OqgJwivHO4aDXZ6Bpehet1hkU5R7rZIkezN0caX
ZcoNiH5dlD2aCoJMAF1B9UHYkEKWrJ0StTtEHMN8duBDJB+zyH1jwGxseEiuXAS3ZvBtqHlvvpnB
VMHuz6hQdi6nzEKuqUeov9cLtpxqrMzg9apnVHA02OEk7I6+OOOHgedCjtayGxtJucVj6oxAfgXD
UdE2KL2OK+GuF/0cDqkE6C7kUM5iMco6pYZTYpGFdO70FNWwCXih1ivp542L9DLM4tRoJ3IKPENz
eEhVsKt7rBTsYex2k8SpMKEptxVkbJikmNF4drqs+b1PE3tlrLe+In0QHsdUGXhDLMY6xlqr0HNk
wUwhph0jKHg04btjJbViZY/fCgWAT6PwRmoP9uhywYxBDlDTi+dHI7pnAm8ArQJm3Q22c7h/rd1a
L4AWdQdMBJnSksdZqryKKZolLgL/2JnbyC8nU31WVCD9qle83o92a1ygrXlB0L4m4mIKUb3itMbu
wVU6Q9+pIZJlatamx6bTg5UpvLUy34ZaLJm48XGyy/FjDtnZwW4EhpruurpLzJVz5NYMAmM1wNty
3ZjL0omlVQ76a37qwvX1Xyg0VH83yHMcZmOVJy3qzJUvNieNl3mI5HkE8g5YMu3V5RxOqLBD+WAO
C3zUdwow+ZOFs9HH2lH9v0jxpg+i7bpzETbGSiH15pTSkQC4wfIDZnW5KlF/joZWYVVWTms9C+wO
EHfsCfQvPt2ssgJFFcw1fffLOFOmzC5IIsHxEY0caeFBZzXRuDKP8wJYziO5OaVSnn4zjekySlXk
FGBTiygkzWi6GebLyM7/rGmVRumh1p6Q4G/DlVfnrTkEekSWSg5E33qxs5EeM2Atm4mLnhfsLBqZ
+4on9Mvj+4yGBI1+3uwkq4uxJbFEFyBmbFnU4freJ0PyR+ADVPpItT2Md49Eo/dB5cGBaUPFi9oK
PenLmYx0FIu0LMzPFS6Rx2bghUfpozgkcb3GIb6cvjkU4ic8YwQVZt3hAX8ZyqpDJxGYiJwRWTHx
t9OTdpa1TftgZXXMM/R/V8fPQADxQX2g3TNjdhdrncphpNkYo56ntsLUqEgSdTeG9A/w5lQMDkpA
MI/OogAm4bAUQVwjaLNYGXnSlFU84mKf4664Rd8z3+opwLQWr5uVm+zyCPlncLAC53/Itq56ZHpv
I1kox/SMsHG105G0xovD7uwJx0pEZHsbE/VRb9cqYrfm1AF7zQOUdJwS+uXHS2oVOW1hpmc/ROc8
6OxdaCZyq5XyW0fbdmVV3lgqM8gFNOHP3bZsOWYqyUAW2umZqlmwQ+wxeJKoh65M5fybF+uEruYc
Yi7Sc5xcjmmqukhrYbKfU1TfN5w2pEId4uIOn3Ml1I0BUSBFWBRysclbbnEstp2fJ7rSFucOm82P
oeX4RyRCH6Oq/lwb3GH87eTENBeWlGJ79DVFhmlxrgtMJDomLYv6jRxCZYelz/0lf2NE5iwgxakx
T6G9uKMHpDm1vOuKs68DPS7bwMGiMBm/3I9yedD/Z0Q/9ZI0qkLaEqzTiwYz48hk3sYOtWdbj1EG
R6V8j5VzgGi72hfb2ItXVbJuLA0uMHjsAJTgYS0J7jWglMyctOJcJRV9ODRcNkaqOBjE5mtZ3I2J
5DikND933ej5Lh4YIsL02K69/BxE/bQrDLzwMMKQKwvwxoDYt8iigUPlvlzWI6fA8rOp0ovz1CBF
mPooe6eIj7koYpgrqcaNUA66NhadNsETbUnb6azQ9jVRlGcFSO2+iXtnm5aR3I4a4or3l8eNuYMh
bFNo5d05V6oudzCpvoGnZ16ehZIheYXVlOLsR4EY7eOr3eFypA+NRhyDW9xdGLl0kdD68qyFfbS1
MLPYK4oi/kUUctn53qK5xrv9cjhJMsoOqza0U6NO/RAoE5hlZURgY2Xarg9zaohAGkh95zNpSQPJ
6xTYNIzjs+NFPuZ8A/isQ6g2PmL8imNkbogrqH969FsBHeEGQZVlfr0vmTS9PdQeFnftua6d5NyR
K9gnP8/DeCXO9fJDSokWEfVSnl9opVxOYmU3FXYeans2nK48UGKBA0UvZ1sCxXn4exEKiD1odMey
YUlchqLO1vZZb7ZnEy8/9PQQn88t5PfvT9zNAcFJQ1wLITQaLJdRZOxZzYSI6znRetp31sQZWPeG
eJmkEq7dvNcHrmRtmBK4oJjB/IvTqBOotlad1p+RlM7iXe/3jnUQSBOOGCklbXj2MWR23DFJ/Y/3
h3krsiVJ2mY8Dpfk4rtNJPoJeq7KEbIXvKAsDoPMlSi/jdtx1PzkuWpKEwcZc+jWqC7XORV38k+5
GXY2YP35mHlT49FkE9h2GFdAHnrqLZmYvmoBaiPapPrHqezMj5WJRwgSjo+1AOf7jX8ovrAx0FKg
T38ZuRJlTYMork8ojYHWLmpuNn2V+n2935lTTq75SuMyXZbmhkHDlmFq61Oshl+6CHso/vvdDvK/
sHTwjve/4/VyBepJE4eWPeMhD78cEmK5sg5VszthppHuQiSjcVmkA5gp2rBy0yzq+vP0zbEogcAO
ZWhLsJ0f6pknZdCfZOnXFrIcRob+r60gTDsUoUSOOx/xeKinyZ4Az+Tqc+/kXfslUAO8TPAd6WZ3
OFxEvY8iGjDW8lG7TA4hSseIwPjCR5O8L+nHDZHl/3F/nn4eeJfpJz1Cri/J9QVG1V7s6x6h9F4r
i+JUJ9EUbKWsUvERB5ys2CdJZhd4cqL9EQBUQQ3hjI0EHjuISnX1LiyHuNhaUUfiPRUjvHScFH1/
HzeADmnx+qlmP4HPErL4hNOm0L/JoG5hoVR29KfB15k2ccDpucGmdwh2wMTQE57w8zLeM+GTfO6L
KE0+6WWd4K4EKtrfYHekRuG285Pi+/15uLVeZloUH5KSAc/Dy/VSd5laykrCCpQlfnRj8o1sAfZj
QePx8UiIqgCSIeufdfcuI0VtEYp+apNTZ5nVpull58Z62G+Gzp/290NdJyaI7YDPhPJFeRUO4mWo
snYc7jYvO+VcxO+CfEh3yFUnu4ej0MyiYjyDW4EWLk4PHit1YdlZfmoHFXRWr3tHvUg1936UGx/I
gtbwsw/I82VJo0yVtGuMoC1PuG8l3ytNn2b/iDF2DT3Pk5VvdGPisCYB7CfpkQDWWqyGDkk+MWpB
eZpK+/vgCfPUccuvfJ3r8xBoz3zH8KSgR79kLrednhuZ8KsTJeP+OFm4Jmzyrgb0qfqxfPVMpS1X
Ko3XkwhoahbemBUYURJenIqF70lIBlwxs5f9y1DNjt5CQZV9G5NZ9iuf7MYA51sF4I/kCL4qEoi+
LMkd9fqkYOgKRsswyworGjyeDv4oA+lSay/WsB+3hmjP8B/IFZQ5rcX20pXRKZs6aU5FVhQf7UTt
Pie5XT5HYz6t5ArXq4TeIHcMlUY01Tg2LrdXIpFWj4KpOcnaV3G9TZFEP/VVhbD9/bV/HQhQk+ZQ
G2NElD3miX6TGShaOOAFMDSYxzWwlEVcbxtfrLUMrj8XUWZCKm0fjbrH4ibAjqwzYkM2pyzI/vCN
0tVSdJeLxtlxk601k28NaYY/zhUPUtfloVGqtacagYIspmiS72jCNPTO/P7L/Ym7XgysO0ACdDsB
nFBjvJw4BLsEhlqop/YZbDMVuWX8gc1hV7TFGijxxoDAnXEKkIezm5eiIhY2cwV1gv7UFzE204ha
b2BFtQ8fTA7kQA50uKfoNy9L94OCRokmu+GkJ02xzxU1/oDN1bSSPF2NhU1LZ52KFA+k+cS9nLZo
ijKrC5r+lGPq975R42Cj1fkaDfpqvQGrYdMgzzPrDZCAXkbBp9FBeqrvT/FsJxG3moqwXkiTUUkw
c5e+vvKCuRmP6eNJAZSEbuNlPFWNsLtN7f6EWbXzOTfx4cz7oXilcxS7iub5a3oRVwk9A0SeDKAT
rRbeFIujqMLTF7an6E9GOUpQQkj0T+H3oddcnqAf4D49T1j8rqyQ20HZWSAIqBMsC/dZJkq1mEy+
nap+d6xpm4VJtalxWNsEQZjRx60/YGOwkkYukGbkwPNYZ4UK8mCkB5YLsxQRrdsqH06Vj5Zgp6m7
qWux0kv1+MlrFOVzVBXdy5BlIaIwaSU/m6WUr4NnfL2/46/eb/wOXo3/VPgpm80nwpujMonGUs8x
+zj5mTR3lmzL9BOCNCpm2h5uqnTNM+VTEIy8Pu4HvrW66JZoc0uBIuGSWq8NLeUh3RlObduN2w5X
RqSu3crEQ7bJ/d/vB7s61xglLDZuHqq40PgWo6TmbvZtGI6ngDL8B7qG3tELFPO75xmvD0ea9Stm
4MZ87izZnr3XCFOf2vE0ZGZ2xsNrcDVAHKeh0839/VDXpw6RoItw94Dspv50+emmqB2TIp7GkyMH
4/9wdh5LchvLGn4iRMCbLdA9mJ4ZDr0RNwiKkmAKHii4p78fqHPjsNGIQcyRtNGCzC6DqqzM33x1
pCN+iLY5gjfsTB1gL0pyHNEoFW03SKIhzDWXmXpRXZm9w9PReSwKJXqnoxhwkB/chqL3TiguOIie
aOFcD4iHZ26UnTpdwIWO5yxqxxMk/w6TuUM66e3crdxCrlHeE1zg21cc5WnNmXRrulRDM3zEV274
SqqXHiR0tx8XlylrRG0G2Q8K7tcDqrEFT6EzzxdtaeZAB+/6OU5XM8XBUO7QvrHva2uIDy6jvVkE
McFBCsGHQu4mLbHVxp0ns5gvaYwlg9fX8ZeBWceJLF4+v3YH0hE0QfIgC4ac1Lb4A4Wo7TRzIhSW
ffd5X4GOMvvp9HKU3QG5JAvkjKta12YWNYkyGXnrfDGF+2me4+TceN2EfqJxJO66tyuAQ3BK0IDE
4GL9Jb8dhqmeO6irGvNF4OwUxJ4XYfw4vropx10KW4jaIK0ytsdmPAuu1BN2Qcslmt2PVV9fejqf
fjmDe1Z089XHLMH4dFf4DMPadlXbXKvcaO6WCyLTsxtMzuJ8wtFkzt8psek+eCR7R7J7tyc7IblK
11xl9WbYzCIctg6xm3G5TC7uywH+hqi8qoZyaTy9e0D1bz4Y4+0GQQWYNonHsjHOrc5fFPXuPDeD
dcEdr70gF2LeSchhftx68wHDfjcUFix0ixFEZ2avdwjyj0nmAi27FJYxh7xc/rFbYzpzQrUHg7rd
iwwKDixK/Gg50cS4jtRVcxS5jWFddEdJ79JSmpc+psL62m+Lkfwq7/NKoni8ruXvO35GlUialcsD
V1fOA45wP8zCi84GAPyvL4e63RaE4vWHhBoUOS6s61Ail51VlIt7QYN2CmZZGMLPDSM+a1Giv88q
T/n8csCdGQSIanOXAMqg5bzJylvMNHRc22y8djPnTbyAYegXczyoZu5FQaRq7UgDVma9rodltYoN
4l06F6N3S05Zryy/q0LkB6f6ThiKpeumW+eOdvR1mLR1Bdmo6V7mPAXOL/PCX+0qX7/p1oOWvAwu
K4jlzRplpdfbSyKii5Zi/ge+1jtLUriDTbczll+8Jh7n1FYotl2PpYIKL6jquTz95uQvq1jct6qI
xcGnuh+FzY1sH3Th7THUZEmr9ZZwkaSY+zdOXnmnGFjtwfLvHAhrCgF+hIczZbbNbRsDAXYq7NIv
akXJRlMb7U2d5uizTkI/mLZfF91V6Rnw1HoNUnaAFAZV43re7DKrFTzKvYvGSyjunhIUvvrGAUIy
C1+62pfc+Ykijq+WsT9k1Yl5CQbTwDIvQxxm/oit+UmZv8zuJ3XugiJ5gxMb3dfiU6J8jZrs3vHG
4tQY0/dW+evlT/H22ydxXA9NKgg8X7e3kHTiTOYN+6pK1Ckw8jp9GGs9DowaImcWDfHBVN2uPfHY
W7+qaXz+m5nimYrbc5YRD5PMSz2W1YnO1BGoZ92n1+sBBJHCIHUFKmiUjK/XY27cXunKJbrIrh4u
ZGR0HPAHduD0G967Ja7Fg9G3zRNOBeVXXlnjgXbozqwSmY+V0iv1je0O9zpwx3pfxA90F5LLHA/J
ve7RaCBfS7mSsiNJ+g0oeH20WvyDRBkEWRo3W4EitUt1J1K6+EG4yTz9o7lzZD/FZccDDk94V4Zi
RSzcL9w0aAAAgfvLsooV2JKYuXt+9ZYCz7fWgXk9cvdv7sdUQuDQqzx5UIsaQ0Nz1B+0TLH9sYuW
T9F8xCxad8xmrTkSwQfTf6fxvIUStM5i07lJ2kvHAXzutda8YGysP3pNhiU6Yhv3rr2MX147Ruxr
UbgCaUIDhLLw9QbT5xJbK9vrL21RtHz2WEIluEM4qXMx23kusCBezclfDspj/masvMGMlXW4ItaM
LV8YOwjSO7qol7hDqx8f0T4fgrbtRlSoVjGVp2Gols+rv6UTFKPaZN8Wr5f22cbX/W0/ULf2Xali
OFJCeFIF51ECspoTCJgLxau66gORyjEJNKsurM/pUkcVqmQkPM9I/xqtb0sUji5NJ03xvp2RLvxW
KrQu6GVPlnznYSflnGRRZu1ptNDM/5mjou7QDEiQm7tUtSzwHI0K0X6cdYCt58lWqMc6KMUVZxXa
qzx7DQyEO2tRy8/K2LvtNytNhDjnTux4Z7uRqhvaIL8Tv7Oz9q9Wdcf0ronR/3wU0TBk/EzHjH0V
D8zen6NJ/xaDM/mKSmI0+ek4yQ+oPkkZaEvVzQg9ZRhdBuB7YHToaa+qfyj4iyr3Wr0snb/USj18
0U1eisKP4txTz5hYCe1rBslqek4a3hGrN7JYYjp/GNr/MxoQ+5/0le/0GC9yzHCez9sx0FO7QzkP
U94v2G8mWiiKpUgCVJSBJ1HJgd37iNKIS8d0yuZsIjYEhdzBNTrH8ckRjlNf5OBMCTrzVYzltUfa
gfqQ6XStvzQkTz7YO218i9e2zqfgTaIJpgFboLClmquHXlY7zj3DFvgd9GqKA/zSC/0TMMSy+yqb
HJvQydKX+j7PxujvRumX4iv+4fHf9ioudE7Tuo3f1LXmwowzymjK+Z5zDJJzWVl5sLrSZn4lq67x
h1RiZh3RDC5OY9Ub5kmpOlX93JHk9p+Ak8Tax5nacvqhT5p+uIAD7sR9OcZ5FLBnGsNPssKR5xRs
aPMOEs/wfTHwl33DHYanYFJ2cXzK1NxbaOiOWXlOcjDfJ5kPgG07CymLsEePdHqcCwwPfCrNc33H
UrPHDJ2z795YqtY+tWKykwfhZGK8U5l7xwcwXjjfaWV78d/NpMnspI2W15y1Lm9FIEq1qN6iIp5U
p8VF7vAepn4nntRE1f9Ik8wWz61uJPGl6qdmNdxK0OCSCeDW5yZpJjVMhjzvMZxXtA+oGLrtU5rl
3Pb5qA/Ws86y0wbsK696cvTMfmPbscz8Bq2K7imm96lheG4PzofZbGpsqKuoyN+meOJpJ7BBTf8N
94DiOaUN1n8qmKg+rBwtVh6SITPbEyrrtvaldFv3uxi0Dkx3MVgVJo3AJO4SGiNzuHpFD/Dw3AjT
gjIzivFsmNye2kUWcjA+t7JN0k+jpczaWyuqi9kXZStLGdSakaZockfGrJ+5Zaf2DiUIWuKUpZro
YXLafAqWNKvFm0oZm68pNarI8CNcht/UQuueprEayiAvYAWGTtsbluK7kzZ+o5UfTVWAvqgHz9rs
F468k3TqJP7AAyyGE1+movZOZqw43V1n9SX6s7E1KIwa3nyEaGw6qM9zzunsR1Eho8tMbfzrpAkX
/eHcs76QaA/6CniEeKolAzy/tFIU6pwJlkmniXplg7G6Tu0ZkkE78zkKOZ1yx0PlsnNm1L40twMC
DcejTJHVGZ0LVkuZ94gHZv23kbDNH0Vil9WPZhUpviiGW4hv1ixWC2Uzzb4JMUTtY6dNw8+mqFwc
tTCS9vxRrbFVUzC1ME+LFc9uOHDpKw/plEEoUj0Mci9Jw9p+sIbUouaf4SDkl1rcJF/jyaIyhz1F
O53aYkE0PcM03byowo0MoHZOWbxRuTBneF4j2oT0etLlhKlcPwZjHdfLyZGTa75NlnT8CYZy+DqM
fac+D4Ur3DPQIWdAOLKch39evt12chgEPdfSMpsW0NAWfNhkbPOkWowLasfqGb7HdFLw73uD61py
MboJOQSX/q4aD+2bwWxkCA7kqD/5Cwl9nU0gkWGBqedwWYmFm/wUFF27unwbF0gzyLtNkBiLM/lM
8ceIp3oTzCyn/djILi587Lst75OhNU79RSuU+R2HUdlAbV6kg3ny0o6Wr0SagD7U6E6ZJWcDB1rD
QchMKeWD6yJ9kwQgYbq/dMG3Ok6lK++irhuUM0iayfMbm6v5jh3gfZkbo+VSdzLAXP4k8bYIatnM
8V2rCEUv/Vijj9b6+mSOq21JPDg/i1GLFqQhS+NIEukmv0WdfDVuWC0B4Lxtiy2KcPR0Gcr0oaxU
YQQK13/r8/0mbjj39YCSKZL2R1qpN08HgsJpXmlFPIRpz1znXDHwumU25/Shg8KOzXgzn6uKk+vl
bbgbBdQcLGp8A6kSX0dpagziF8dIH3CPGp/cllKmsDrr8nKUm6QVNAavxbU3ANSKp8J1lHEYC6qQ
lUkip1tkAE0WBQoam09WpnQPJK3ehb1+JJp1O7Y16goIRLGApuvmSTx41CWwszcvmCsklQ8OhWIF
RIsjmd690a0cdKpwVIApYV+PDilUT4mU0boABJHDmftUph+GUauMQEcKGnyNkffD49CsAscvT+zt
ztRWu1SGyLuLz28zRAsW07ob7Uu8wDYvxqe2Hf70hPNPkkTaQT6+H2styyCxZt+0sBFRs2pJ8/nS
arVS+UkUdWG6qJ6f1cZ8NqhUf3t5cDvrZwJnoOFLfQya4mZvepoyW7rC4FDDqAOv4Tyy5765O4iy
E2blVKzes/QQQJFdL9/Ypk5Ulbp3QdayS85DBNvPL3WAZYFllWodYIBmt4+WGi35ya26hTsdCig2
RkmlPDZpqif3XWrF5ilBHSrVfeEZSnO2lgZxichpy/nRtJs08qn+De7FovYj7UDHJCq5wLZ30y89
n6Z9p480VYd5HIuAtme3YNLUGN1nLcML/rOXTnEU1rSI5QUXmbi7WJVI+2CobEecCrClZMw8/LAI
GdC789U2dtUAyFXR83tyZX6otWVIg3xqlPreitJsOat1Hn2tbQUVDyRop9fx3Xikox+3AkUACwCA
Abl0Pa9Y3ZtIW6jeZchdxHZsDGsFn76lHWCjbtePONQe1nIh4NQtmieeNF02yNdcNLvLLl5v5Y+5
qbzOYeE/owEMQNmTPAgZiOvR4D6XQ0DwvEtXtNN9nrhpYBry6Hu+qeKtc4Zo0FrHpcC2ffE2bZvw
5mcvgkgqvzZJYZ3NNOrfV4aXHJzJt9O25h04clIq/gUkvR7QxJxhcLAkD7VR5p91fWimOydNenlQ
H1mX+SrFwEkawTRKk7SbQHetv+O3yv5sjhKlEwWhB7o0eUD6rpQn0sZ6BmdjLrPfwnXDu8xRpO3n
ougPGOS3xxa8HjYHGRabgzbhdXzDqnK7bCn5IUuKX4XSlyc4JveuIT+7+XB0n94uIGZdVEh+OYJa
sKqvo+X10JVIuEaXqGl+aGo+3pWwhPzFAo1+cG7dzCuZIJp3OI/RPabfdB3JjiMx08kly89TSm1F
8bdVjq+GLfE3Y39EsZ/+BEC2zf3iIPSjt6miUNRLedYMEwl0M7ya3kaUX9VkJCdtCmmbk0Kiqdw4
+Rw/oMeT/wmcoHqYrPx1Zm3rF0yxn2IQHsmAFfi/6wnLwFnwYHfiB1Xk1KnLKvIuSWc3ry3E0yVb
IajUfVdozTZMPLeyw5o9eVDKxHxvITx5sRxEVt0h1U8vb4GdzQZyANgOKdUvYMRmRH0uF6R2k4dc
qmOg0mK/67w+e3Zdrz7Ybb827vVn7K4uNub6IUOM+oUj+u0zbo0ujRINVuyYVeZwkp5ZD35b1hy5
uSUpbgNXbvMfballmu1rWiZIkVena99CtND5tlgI9Tz1oA7yx2aJU+3OXkpkZ0sFydmLMYohOahK
3x5wq17qqo5nIw5006UAaFz1fa1lD9KkhnivUZc27uXS8ux8eRluA61ZCgAHtHTJDbaym7ZZLG0r
4vyhdbuKN0Ih3lleqh5EuT3H1umn48YzhMbL9j0ghOllpND5g8zV+LmaFKPyRTeoJ0WDWevPbXSk
AL43LnApqNiBk6VZsvn4zdKtMiQAIe3KRSkCGQ8pglqZ+fpDBgmKXzhjNjFo982HibSg3hupUz5Y
1OcfqP5doBU0B9fA7bdCXwT6CvnyKhe1hde1XuNolSmrB33icR207pR1vpC6fK+Cn20PLr31QXP9
tax8P84YUleH9pZ+/WUKZ5ll2sMNdqvZfK5hIyxUytFuuKvTNsp9DTR1/mcy4okNug89E56wUVYe
HEU7C7g+uHDBwFZlhTRd/wpHiTreDBTsnc6OfWvJlacRl5VPr97+3ESrBivwQbLodeZ/OxlwwWmK
yLaiSxML7Q2kk9435qg4WL81C/99RtdeI8plENe5kGhvb2YUoSq1iEYY5E1CISD04FXN9zjeD8J3
024Z7xPXKWu/sqJDI7nrL4/ElTSWxzgjY0mh6W1er8h8qE2auHk42nr+2eqU/F54VnsXRVX3VS8y
/eCsXZflv0P9FQ+vezwNViVf/A02Q9UKMONtnOUhpnVq8bEp5qr+qiBLAHM+bxca7gOVoks3LGXy
o6+z+ghqd71v/vMDUHRYfUfBeW/hYqg+cZXOMg8rd7Yf1Kyrn82yOhrmXhQKXwjkgfanhbZJYGKh
CGqCSxHCbPhBIljcgUZ7tWkenyEwSFJcDMB53W3WzhAruqrSkZ2pafgERuTqD2jJRdXBB399vPw7
ZTxydBhSlFGop1x/BJWBjmSCg1wo1C4PJn3WH0Wqe35HN+VVift/QpFbUJwDkQNE8ToUSn6Kk3Rj
EcaOgXdOVlWTDBqqiUcAvt0F4oBYTzA+uq0z0zSXtWtmSIl0VROdlbiM3+B1PLx/zfHx73BWsDWg
BQzNeSVcDwcubj7jqoW0DJ4hQZ9k9ZoyHwm2740FxLoO/JYzGZT8dRTQkV1pqEjnpEORPFsxhoB0
+saxe9Ut/Z/R0OjnnFqTpS0Hu8Gvk+6vWobIC3enQjWb4ZSaZp0E8VQj1wYsUTnCY+yNzaAXDCuN
2/PmmDe7xh1FjURWp+gqRs7peBapMO9ev0789asqFZUuak7XMzhZKQUUtPpCdUDQUtHRSxtL7UhU
49dXvz38kDOG/wn9jbxjE2YxRDXKuC/D1pFPs1PMgWJ6uP6MH/W4/6T03aMczIfKsO6XeRZBS+3w
YAl3pxO5DnY+orqwMq4HmnVTR7NmKUPDKPrzsFB26hOKJi9P596BASQI0DlUP94jm1sTrJFUPYia
Yc6A7+C1dM91g21BZWdHVlh7A+LTQkGEJzCV2M1Ba+lTBu2qLcNsrG1ftrbjT0n8as1yTlq4Eitd
h3cvz4TraWt1OWfz0LDzO+FaQWJEaf9cxbOMHqnjlX+/PH27YwJIurq7Em5bUZ6FKuiHlUiuIELl
10PaPtVQ/w5u4t1F+m+Um/KqbtfgitG4a8xquFs0fTrn1kQtS05Hd+51fvPvwQGqalVyXnPgLQDS
KEreFmZOY35wtOcibfrJr5woggESuX5F8+cjn8UR+WkvKtZ7gCWgP/DK3+z1fDbEkgqlDGsDf+hz
P/VZ96ka8uWLvRTe9xlFUZ5xUtWa/+HUp90AbRfvNGSBNoEJIxQWjfXL4FqleEEMvrSc/ojKs7dP
QK4gRkAUlx7H9a70ErH0k4Ova9uk8ykXcXfGMfToBbN7anFckJbyJd92iACbCcUxhorWZKG9Ay5S
nqPCaAIA4vYnBbQEgKxRveS1Mv5hJggyVgulp97tnQPA2e6C/vZDNsenkagNRnHgO4p5+BbHYwEQ
VPkglPYrSiq1T8P6y+s/REgmK+SZLAtnzOsJ5jAYMjZQFZp1k5zGTh18q2uO7N/2lhGvEMqvPLLX
3Oc6SpQmjV1r7FNEhCckucQfACKOWBJ7X/vvQTZ70sZBCt2ouIKZnEbn0QStoKEVd9862lGRaHc8
IPVou3HRwTO5Hg8VrjS1NQ4Ww1a8z2hcCt/Qo+zgkNzROedB9luYdbf89jSLzSaqQeRU4SDHH9qC
LIarf/TU9LujdudGiZ/6Tr5Npt6P9P45N8ZTqfxT2UfigbvzuiZDKEisTarNFrGVGRieVpGfzGP0
mHlDddEGUT/IoT8SD1rnbZs9UB5hPyLhAsB7c9WpoHMUVLCLMDf6f1RjUPxMHS5aOX3JmiQ7+NZ2
g4G8pEIC7pES7PXsaiCzyqSlsLs4TYcC2FQpzWVEYaUMBmoawz1YG/G/5A3kl0DxbF6jIAiugzrt
AKSonldxy2UJHBzbg66Y43M8qkc08L1Nut7m+BGDs0N45zpU0ud6bQ7oRhdT3WGNulQSFROnPFTc
29sgq7wf2RaK6Yj/XweabZxtcysrw4mc4X1njsYZDk8VwIBpD9Zsd0zUguHIrqZy21Z+1Dh6QuO5
DPveiYGfxArou9w6aEntDYi7jVoTbW1q55sXfJt4/TDpXRmKgYR5mKYkSAfZnrvilfI+/+YNiCZD
cAF+Sutos0hZNfd5tdQlHkNNafpxgylfEA8NcvOAI5D7fvVxz6RRU6KUvqLZN0uliiZJDFcirSMi
zvxZnwN3NJeDJ+7O/PEitEhK2BA8DjfHozYuo+PiOYKgtu2lviXHCp0TWRl6oLaTOPqQ1x+9OTWg
ztMiXJvMpF6bU2MaEqsA4JGFC1Vc5Y3boYziJ7Fo68BuIiN/rmrPzu8bgfDHPdg8twtfntW98VKl
4BChP4b86eYHxBYe2ZluZKFazPJd387TBd6De6+TeX15OdTOB8BD4FelAnd1GpnX31qpAfBScM4M
acQWyaUpreorZ0dyZJ23MyQaEzA3KGFRfd9yKEerKwxHaHnYg0g7O8gLhy4ySAGwp9fpaP36BAjF
65dPDXeXLf6Cvqydp7mZhxApGdEwFfeVN73acJDGLPuRBG81s7sxYy50uzIR3siB0tVFMAjDCvDQ
OmoA7y0P5HKw1iu34kbmzJRTuwrMEwVvqZ8Y2xaBhYLXPy9vgr3FoQO2Vqh5PXGRXG+CTNpS7RWk
aKPCyz4i/09PBCCtvAAUiN+/HGvdUJuPi6SN3JA4a3t+8y3P5HNoBaQ5mL6ufkrKljduxUreNd4Q
AWDnaWgYXikPXvE7Q1wFJrmYycuRk9+ciyMEMNVLBerWIHyDLquzAGAY/hDGNJ5eHuEGyvdrA4JE
X1cM5XUACJshIjgG9SCLch4Z2p+KluCtUds/hrL95o6wMBaEyp+1wDy4ZHa2CuVZaADMKof/liPl
ySalVTpRnisH526xFf1sA5o76CGsv/1m+Ug4qL97tLm2tWAvQd4BGfk8TFGO89WlKv3RWy7pSAHN
gPl1sGx7g1oLwqiQImgJQuF6ZzrSGdAq0kUILrl65wAbS0EBmt50fnnNduOsYnFrAg4GYnOPjdi/
uCY+1ei4x9LHSam64H7RH5zrR1E2VUdFNVGswF0zVOvKuHejSDwathhfRTD7d/uttTKSAHpcVGqv
56xIuroACM5RW/OWFt1c+6klu9PLM7b3Qf0eZTNjgz3x07WcM0NGQ2CnlR1k01ic9Xg54grfThtH
BTUQdPCxFrjh3w9zmapObhv4j09U7uPG+VIak/vz5QHtRYGrRIdjzQORZrmetnrok3geOz2MC7ZA
thjdOc3So3No53BAzHwFPrKlVxKNcR0G1PgoRiXVwlg16XbP7+y8vJv7tgeAX6Mglr1xTHHf2UWI
F9VBtnb78cI6peyNLQlq4JBPr2MrcVLhD4dpfK64jkRIzxBfjELBoR6zmfIBakpsHWyTnVldjbso
anJH2pR3rkPqpuT5FRPSlV5/XxRiOgN06w8SxI363brnqVmthDegS6uL12bPu14WS09PaQQ2GRZY
3pqVBXkM9CJM4qJMTpaNU0k44VuRhX0mZXsyhIxa3xqNPPNBfiuzryYgFB6qHEjSfTJUQgV2r4v2
Hkwx+RAuiJ3np44Y2scsVZsfKVjOfwZtrotTrEz8+cLUos4n/23nIGnLJPELShciKCI97+48eEHi
3FWG+Flb+Jq9fXn7/uIOXp/MdHbRlEW3EC4zScn1TEtSN0n5jlIP3bosSCq7ii9KYyH/gxYhpBGB
+9WIcOmYvu1/kZ3GcYGSJnQbFoUF2v7kaGOencBYi/7UNVIaPiXIWHuMhspJ0SAHSH+wI29PkfVH
g1YlG0DvZWuVAy7PSOPIo6I6q85jl4ypXw5DcqdqUhyEut2JhGJ7kAGsRonb0p/V49JW9kYVOkZT
n4DKyKCFWH5wP+5HoVeBPhHd4W3jLwfaVk+tUoU2gPTQ1Iz+OYnqI/DHbhQgJjzz0I/h3rpea28Y
eMylbhXmceE9zR5wUewYogPEzO7ioK9PrQZfHNboOoqR1arXLoylRCskqKoyCegxL35Bje/08u69
zQpXWAIa9ADl8OGzNqFytykbuVR1mPY5/IZJ1T52bSbPsTUiZ6BB3UjTrjxIRde/9OaLoY5B94p7
BY+46/HVRTPr2D7U4TBO+keby/m+66r4uXBiRBpUpbuTFT1ID0z1/cvD3SkQr55GHMGYUiE1vS20
N57TKRGuvKEe5XkNUbMScUD7m1rK2DfdN9OKrD+KhC/mfhxU1CrmHOHy87SocBs7WhBHoj23V8NK
1IVTicgarbZtftybTjLh6lCFWjsBw0JrARiwVvafKZTld2OdT99fnoKjgJvMTtWSCMkNNpfqiPdy
KK23cTQOH1RLzM9xdKSMuxtt9XdC2Jt9tqUk13pkta1keIko+w8wF+V7Uy3tT4Mqz1E+yoP13fs+
kdBkP6+dbNps1ztLW8ykhGRahe5QRV+7XkIuEunw8+Up3Ps+SYp+6XEAmbI3+1fNZsONVI4ZjS7h
OZ2E8lFMRvdmnpT428uh9uYP1SiVtNKjc7iFS0VpbWIc5RKqrce/oF+W90oC1p8Jd0MXidgDeM/e
0OjlIapDUZPbbJ3g3yrVXoP3ZhM3VVgXdv6mjhw9KPMKDWU1OyKj7A1txdasCj7ri22zVkoaDYrl
UntP6GrI02Iu3hRKXJAnv/aGFR9aKV52cFvvbRDq0aQrqy0dAPLr8SWRoou+oL1XGEPXITnptDW0
OXUuP71+4UgyOFINeF032p1KMY+zFEUdukpUBMKO409WgryrgkYTzK58ORjY3myCquU6d3812TYL
ly1LEw06H1pLLTUo6BI1QanZ1amAhPkwz8gfHDwRbyNym7MvUfAEyIqwymYq52WaPQSOQ06rzo8a
BPKwWv4p7fmzxAT1IIvYi4YMKgc3RL1VYeM6Wjs1SW+MXRMOi16i3d9O1mnwZucvSxHu5wmm/7uX
F/D2S2B3rA1LUCqQJ7ZfHhT0mpnM2tDoFPNsdmr3oavH9pRgXP/55VB7Y0P+FLoBxH4NU+TrsdlG
Z3IkW3UI81t8jPKph/gdqWbl69yIF0dkbXGweLffAaJ3YNtW/TswCVuwYNMujpo2LJ6tiPRsTaY4
LdNyhMjdm0PqWtTqVgIdSeD1wMjkIVFmUx3GMLaGUBmn+UfRKKh4R4aRHSzY3pDgfQF9WM2daKNf
ByutIh8Gup9hUkZOEKHWfGo9kbw6zwTq9VuUzXfm2MnQZkrVhEbfJ6fSTI1TNon8YHlu0zKimCtc
lOILm2LzbU3mkrbNNLHbjSa7QDDQvkok2c+j1VbvZ0VrR0A/0XRwhuzOIKQJSjF4tNwAzZIR2wIl
L5sQ4nfT+Npg2TKwMBmRp5c3/N6+WNkZ/x9oc/RXRmwIsy+asOgj3JY6SzlLNP2+eL3pHszkba7J
TPIiIMNCwuIGFO5IYVvWYNehhR51ca5ErQWT1pmnUlPozZiudO9kborQGYojGdjdVUQikcc//9FB
ud6R9oBlmhFnTVimCIQZ6t8xesf+NPdh02Z3aXwkIrq7fr/F23wBUjrekqI/EtpRLVH7SWHL69GR
//RuFOoKuDygH0dN5XpUQ1nxr8PiDUNbBtSRJQg+Q7t7/RYBxcCCgZWis7v+it8SEcS8dWSBzDos
Sxnf0y3kqIKA+7Gl+vbx5VB7A/o91OaUkiD458Jmi8gizqzAALkh8boxo0//QxxoImTDZFigU6+H
pFmtA44J0HTOw/wPAJZIaSgjYmfnl+PsXSekHjC4gILRGtxclYqcMIcwOaLUqpl/KqiCUrvLXeos
duPgHjAbR8fV3vdMRkGXCYavgeP29chizR7zQWdLuBg93htla92bVTw96p1ufXj14Oi4oxjFOb9W
jTeDc9LIwBRzasPKrHs84dWhe6qlhpg9feb+Z1NF/et7rSttBeYr8je4YWzh+1JNc3pE4PaKYrJ/
lDPiMr5rQis6OKp2SpSkUyD21pyRp9D2Me6okpPInMpQEdL7oNV2em7dtHk01SZ6AmvgfhFdk92Z
k+2GwO68L9aspM7Br9hZS0oBvI2pcPCO2j5uYsOYwbcCu7RzIJ2JhME5D3GSoingTK9+bTDg/8ba
ai+UkQ2VBonssBgNJZg9YZNHIjGwtDg3v7xvdof1q3Oyoo5vpDyNsugckXQVnjfUQ1ur7y56nEaf
o6TODka1c54ghbW2sTkfSck3B6RRYU6xIJcfylRvSOGi6sNUe8mruw2oEvwWZXO5oHYzO2khV0/o
zL6fnGpCFGlwDz633bGwF2kFrZzsrerktDjCMAVjsZxh9KE5Gme0UMaD5H5v5yNgB5iGTQ8Ldmu0
YRYsTa2z6cxBfpotpX2PA0ZA7yFB02F8aNrxbtQwbNdsJViMtn912YB63kp6JM0Hmb69bHCaaue+
Yx/CwU47P61H9F1yWR8RLHdOZjI6yBbrm0IDOnR9To79XNsu5nMh+K8k9NylOWPJ6Pogx41L1Oav
t3GFp8YTBgsO5pR0fxNvoMgMBbMEt62JH1PmqR/UeXFOL39aO3vkKsrmXlOj3mlbOyqRGorqsxzr
IeiL9p/XB8ETUeOTgtjBMl0PReaTYlWxU4Z6g+57qQ72mc2Qvz67J+WA10SjGtLNtiHfFCPaXCVH
vQYS5XHI++TJkpN9kHDs5KRAzVkSHl8Uk7dCpNGy2Ag2ANHGhUX7U2TZ8E3Tc+/70MdN+8GpDKUN
skW4j2S2oxe+PJF7exBe+6puTwmLp9L1REbm4FhjVlDC9oxHxArjoC6nZ12X39Amyw+C7W0NhGRR
yVvtPaiZXQdzkMUCmgcqNS1E/VjEtvlQdlp25Ou3c7hTvSa1WpW7Ab2vE/5bsghzaqiRJaKIWibz
97FVzKBRc3FK1NR7/RuJshFLBz7OpuixCeV5gxSdymavlrj4Dv1HQ/rXPrIS2RuQC4YGuB+j4uVy
PSClsPIiQ/w81HpdeYrG1jqNxWA8F9J9nTTm2sGjDkZyQ4lDo7LirUv429w1tUYZ0SCU2VTFqRgL
LLbEYYa4ljCuS/5Eof4Ld3kF7mztSpKoGhH980pIZi4q7h4eVCgSoWv31nbav3lVZ2jZ0ffy5vz1
UIY19Gp2u/I8UD+4HqCHDbmW1KxY3XVt0GqD/l2RcXHwTe/t9N+jbKYxXvDoyVsGmE9WlqCgZqaP
ZlYcGRfsziPp4cpt53iy1o3z22qVzQz8oBYUTct6BF6gzq0/5nV8lyZyemcqSfJs07F5QLyMvNG0
5ZHM5s7ZtZbzqa4zo4gVbX5Ab0ttThIIXJNIvTdVrGXnQVXU93M72m+wykjOrlM5IX/Yi1+fmaLV
R2EbDUpsP7YlwCRFG6lTgKf2ntM+65DGvhXaZH2vUlu+/tzidATBDCqc3u4Wyoa/dNP0SgpmFLfo
c4pyxrOa6fbnl4/inT1zFWVzlnSxSAxNAIJd6lY8xmoTW/e2h+Lh3f8Qh8OX8wpKFyiu603jyXTo
RMNoihHVJwPSR+uLOZmPai3/x9mZLbmNK+v6iRjBebglpZKqJFe5bbfdXjcMD92cZ4LT058P7r3P
tiiFGFoPUAUBBBKJzH+4EbV4miHNpfKJAHutTlpdo2c40eg5iL7a53Nt7t0x/VI31eOoIdq8JDYS
MQRsZK3tgKSAxmZgIMwlvVPcNW8hdP2NBPvWbLAOlm4GCLNdMZ1d0oBELFBWDZWj1NfizV5sbKxF
Ov+8/31kgrQKjnCaEayXRWAef6vvU+GKrFedxkjNEIQCtlFgVKqxz0TfiyDX3BKR17Kenu8Pe2v7
UZuVOEbcigBiXG4LhBQEsSQpDqk9odCq1dnO1As3eHwUKFPEK0myo5V1OUq+eFmhOKDXrbRIg8bQ
x6fE2cwAbs2Fuww8rY7WBKWI1SgCbAp6lMXBjZwQdSNRvR+NKPt2fy43oi/lFGqjOB16yFms5tLb
eV2D6WAULx/Oytyr1t6CHPxXlIkqiJBv/FOxoiyw4kgpfLdJtxSmb+xJCts6Zt30QKRl5uU0lXbR
eJEDaF8WuAaFgAOXGQOao40YN6LtjRW9GGqVJ1aWlxppDAEU7p+zc1vnm8EN/l8NAkYJHXsQm+ud
Lwqzznu6RQesNhqw7N23AdP44/2vdnMmDmUpkEooR60TgFrr9GKMuDNLNQaoNHJbaGT5+/uj3Po0
6DghjkDTSF5Tl5/GKLDGilLWq8ujsvK9pFeCwcr7c9Iq45/3x7o1o3955xwqSHurx1BiNGY3ajyX
+76hr4hMu6+oUf14SsMt7YDJo5iIt8UqeW+Uua0BY7DZxhSdWs1s8kM2q8v3+5O5cagA/vH6BgII
eWdNi1V7c6rTZCDXTfv5/TLHtmiQBxwhrJqV3XZ+ocZi3nmia5p9FsfiNIhwRAbp/s+4taZEQroe
OEqCLF9FkLqrMWIZw+KwTNH3OU20V1dLio335a250jElDMLYBC23WtKiU8E3GlxcnjBiv5wGN4ic
4bNl9X/EunE20uHd0OtIxWnLBkr51vbkJuOgMT9QN6tcY4REPWhFwXGuLWfHc0zdR30FBrzJ8o2T
cHOSvwDf9FykPPrlSYDgv9SaDR8rtPqfTT7tUHtqnxwv/Gtxliclmd4MYXwtzHzjVNxITX/1JGgY
8L6lFH05bi/CCMlsSGdh2TWIn1rR8tVo9O6j2yqt8zHu1RR/dEg67Z5iwrxsXA43V5hrFBQ09RZQ
RpfDIwaiIBruFQfYJbYP9FIZUFnLh70FAuUxL75frzYWFoSn7G2RnKyiTWJWWeMY5MJaolo7Wy2N
Fs7RYPiRydPeySxrqzp963zI4yELBzy113CNOTT1JR/ZulMl5RpmxRp2Ragavf/4OeQxT3sJ7XhU
LlfLCAVNKLPiFodB88qPhT0sgQtW8fEarQMGjBcQr2xUu1ajmKI2mA5g3wqxUJRk6/ocpZO2cRJu
rZk8cyTD3Ndkq5dbwlzQN9Z7toQ0mtzlSR0dXDNzPtxfsVsb7/dR5K/47U2Y2cicO4NRHLzOS39W
NeIT+BZH/8nDUX38XYTVJOUjYL8akkaroaxCETV1XD6O6Lzd2NQ4VwPYffy94gBL1dnXvGbBjV5O
SA3dvCotlo2ObvbTrovQt1Gp/vv+sslwsMq6GYW8HjYRn2ftWE3VI164XIsDwJn/QLD8oA2dF+St
gh75tIWEuJHiMxilMEsmVVeqHTACVBfX7+IwD91r7NbhO6Ww5z+4EO2PMAUAeRjDxoV2a1tQkUD7
BEsdKvirLV6MtaMgtVoe6GihIC1yy69jbQkk4ti/v5S3ZkdFwqMeIGe57njEWjY0EXLQBzcR4mOi
tWXu97qFLn64hF96FatD1EQeO12cJ6mzIlNhYIXIQq+r24VW4unemumZFccRIFby3bhEW5H2chn/
ZxQuFAZhcljtXm7GBD9kzYys9NxP3bQHq4Eg7GBqB8Vstiy+bg3F6eL2gAZJ6FsNZcTVrOdE9nOc
O1r2MtmOZHjYpAzHskGnduOrXR6Af2fGe0lywejmX90hQO3CRVHa7Fx2dmX7S4cwk9JaxmvU5S46
zTMWHvf3yWU8/N8R0VTlMUhdc81kRrwPV41mxL2Aqt9TV3ozro59vJHv31pGmkj/f5RVdkzPQ1EH
rc/OWobyU6PbyQ5XR9RJmmQr1dkaanXGIJpXbRIvTMiq+7O7tPqbgUr7+9mZxUOF5/9ZO+peXI30
kMgzLvdh6dRFgoVZdp4ioflROjp+p/TR7v4XurknuBSp00o12jWISqEWnVYYFp+HVIW0n3iHqXfO
WmK/Ey3iz/cHu7l61B1k6JBt71USo1BlRNPMyM5jAs3BK4Z5H4YieXHTcetD3ZyXfMMgz8Tc1l3t
aoLBxC2ZnRNjec0hWxhT+SJiDfLoEG61+S4T0X8/FUGB2h5ADlmpvPxUYpgLp6yy7FyhN/vF6TqA
dXo3ogSeat1o+EM5Fzk6BQOuDkvutFuXza11RcxCzhUNFPKcy/FrsNyaUeTZuW0U8rPa7ls8W9wR
mepe2yIY3zjT4OgRdtOADEig8uVgfYtMTZtypnvTyF7rCPB1nZTh4f5WuTkKlSqspixqfuvs045d
e6KrzvcbJ2+XVGZynPphq654Y+FIOyTiiE4FylOrDWnMqt6nmkYArnKxS0JneVHN0IU55WwJxPzq
nP9f+vFrk0jgJe9e8B7ooa02SVyZRR7lc34emtnT91pRR9+p/GHfNA9eNQWirlo1KB1wHk8Nfkn/
lG0Ua4FWABPZpba24GtiLf+ItvReq9T1FHIkqG0bVJRb644dtEco+NW5XkWdBeK7UPIwO2dzZ32z
erfZj6Mivt//ujdOJ5VcagDS/51WvPwuv2Ww6aTAoVXd7Dwr9p+ZgSq0ULEgyayXKEPr6f5gt6Yk
Zc3YrhTykMu8HAzhhAInnjI/x8Cln6gUJhjezDMIl/9iHLlZYSSRxK4JhzYbFcuXJj83SpjjP4W4
aOwkW4o8t7YsxEa5bFSEXG21ZZt4RHhL1Pk5qY3XyVSUQ0SV0B/mKPsv1s2hjAu8S1pmr4tOFAQp
ZA1mflaWbNwVnjM/Ia88PT2+amB4QVzLmqC+FgjMyxqcNwLl5xItwl0xU2edRsP89l+MwvVCcESe
5qpYxw1qxHgo5Od5qaqn0c3avSmsLTPVWzsNeuT/jnKFVeMOxdRQyc+0ZpJgHDqy1H5+rFD7byCh
KI3zN5VvRIbkr/jt8DgRU4xrRukxNwiqIdOJBIAy76/YjX0GYpGXhHxMwFRaBYLRKhVUe7P5ZS6i
ttrlLbnpO1xYik8z7WOxsQtujiaDDre1RO2ubjAnThLTTuL5pYMhWvkuXvQBljbGrktM9evjM5PM
YOqcEEOu/LFjC4ZXiObli45/46GOJZpbZz2/ank8bFxj8nevgj7kcN4j1P/QllhnBrU6YrBbW8tL
nLbKEphYxfbnwR3Vep/ZIQDvTMkbFYc2DyO1+9O83ozEVbhKELGYLQjvy22y5At64TWyq2Y1zl+s
sR53qWVUz4+OgvMl8gTsFZ5n9BsvR8naqWU98/BFj+zlSQ9xXUG2oH6oNSe3PKOQCyA24hHz1rmw
opXtEpkifHGLxXhfVTGmG0qtPbWTsXVPX38xnuA6yIVfTWdgLJcTitxlnCdQpy9NXjj4k9rFd11p
zDdhRu5OA4r/wx6MLXGp6/uQQdERotMkvZHXstW6hpTUBE36xcjdZPFt4YmdPvP5giExrcAZoOpu
nO+b88RZ0oYJSoq1nicViXnUuoEhEcjzo8mJn+qiqnYYmjRPIwx9P7XtTw9vFnILqkkSXGjCqrhc
W6zRLB3YgDQYs8czxovijYs42ah8X2/8X/AWaSpDdoox+OUooHojpyhURokVSPB2oqMdpDaH+3P5
RdS8PNp4j2LgzgVJlwlY3XqYpFQjJYtOeUdz5iOt/bwEBlK13acistzkmW2tjX6RVP3gh60xwk1c
UlOPfatRI8zftKgIg06b5Z9Jj8NXL7Fm60TPyhl9lFnafG9iYETrXod4/FSHoD+DpNZAkd+fynXw
ZSZsBESYwDXDO7ycCSp4UWU6zKRraEgEdh+Z/1id03RBB81967Gi3/g+8qUkVQTonWFLfzmcF4rS
i60yPi3WBNgC9cmqOXoqtBN4DJ2mnYcRku5p0EzhfY7Gpoye+YUFFZgl8eKjq2F/9m7Bv68JjLnM
zMK3wnmJnojh4yddOEIJ3NkIy3eJaJHX6zPcG4O2Uyf1P4ldFOGzDfJpbIF0O9rnESvEYWMDXq8n
T0BSfF7U3JyYNlxO0JrbpVE7NTtlkCrfiX5Onkovyl87cAf7+5/uOnBwaRpSCw9UhExsLoeyyxKt
vbTNT72HS2CuLPm+bV3V1xR2T1gtWzJuN6aGug/tMqkhSuF3dbbc2svUkEL6CT/BtsA0MMzdXe/M
+QddT60tDuBKbULGfeA4tL1p7lB9hlB2Ob3Qrl2twf7pVJgp2sT+IhpDIO4zRfi/Zg76P35fJp6z
wyRVS3BrTTsrCkb0vur3RoxMxAm70uSb0doV3G+j7uynLI004xxPTaH5VhF55WcvSfEArCNH/1sx
7LB46warrJ+qyFDivY2ZQPlnrvMYe1KMRSRI+PK0f7XKwfubelOT+jq/xzstYla7Qz5M3bDxja/O
iwN4WHItANlQ1V3Hs6FA0GKuyvQ0TL3pz46S7nCWMjaCwAqSzVpTFWe/UpbhQscbZ7WVuroHBmim
06n16mI/t1p3Uq3SekrbsPAhBOi+kcOZ0UtrOGV5EaMquSQPdWnkbwApCHREyjlJs/vVbwCuX5Le
Ar9BwVN/1saw+6jFcffx/qG52sQOJ0baMuAbQiVqLWoqPFQxR81rT70e1rvZnesgRTrkYKlxuXHL
Xn877lY+GvAR2BXXSJ/K6ArQv+2pzvVvmNGbO5wn541BZHy+uImYD69OStF062ihrFL1rIhrN1qW
9sRRyMx9vXBEd6GZWMZOaTr88SBWW/Z+pNTx01jSDAOozlC2bhH5bda/AsQlw6O+yExXUQ/Dl65x
7Lk7FU1VvVoJsn5TWoyHIcYNLWiwgD+U+Az/nY22+pDEwa9tA0CHEEE7Au2xNcR5poZqYqnVncJY
fBkyU7yFovtsAbLHRCHON06KjHGriSLUAUhQQoMASqw26bh0oakkSX9S8Pc90hFd6n2dVnnoJ1UR
dsE8lgPv5dZdtuLhVbSXPVLY7CCeZVt/rZzUi9ZSIZANp6JNm+h5dDKm2+ha/DQ0AxZBbQiNcyP6
XH9WxpTtEDJiTGnWBWJRNHXap+F06paBrCUvR0V9h9EW+pC7Tm3c7t0Q9nP1Vtdx9rnCpW9+evS0
kifwYidvg9VA8ezyDigNe9bGyR5Oaa1ZXzLssZ9NdYnONtZwGxf39WkFjEeoBbBBlgpy8nIoIqNe
Y+81nnI9GT+ZAP/eMFRJNh4zN1ZUFjsk4+CXTM5qQvSwlFbNiaL2nFlKEMJQ6X2Fxl2xL4EG4nho
9074R8sjcfBVKq1bmg/X24jEC945Oxj8xJVBkxCa2eXVPJ+c1FVkIYSOclBFdpEgieXSO2ydPh4e
/ozykcHTBv65FARfJZle4o5jo3XLKcqGaheJ0fM9NZx3kVV/fnTDEH0ogsMZATMM+OXyK0bLBCGy
11TCoWUf56Xu9kajRQetnszn+0NdhwKIUlJbGUyBTjYkV/q3UoxUyiqzudFOTm6FO68Xeucrw6wj
fKInHwxtKF9HdAk3juT1/cWoPNugGHMurxrZlsjJd/GuPHlj5x69kFc3AuNN+0dcDerGkbjerDD1
WU6VxSTUrUOOk0Zkl7hKn5aCQrpfWlrMMz9u6v6poRPQA4LMBEhZrRi/RmOlbXUQb8yVl8kv8gWh
j8bR5Qo7oZ5JcYjoZE7N8GzOobYLi3R6LhMj3DiXKPbxzy4j+686A886cC9o+q0iuzb0uPJGU3Gq
0cYq3yrc3IUfdVa8aL7dw3V9idoB5mmEq0n3TLhUnUDHO0v5My+TNPrUQC0uTqZX9J+wI4y1Ohjt
BTt3fzTLtNv1brgke8cDNfSUeJilf7ZDW/rj5n5X8kCN2UWf3aSEDESyG4BLMx1fmEr2VMZV8ZJx
ubtP2dR0H8dIUdAYaRL+OPqPa8aDnyUGZunJ4OSaX5IeOr45NCKociCJfpe1RRUU8P13nT3/bDKr
ekcr08nea2aiGaeqHNLXsnemo2flOBz1VpjuUNN6chRv6fbSSVwEztKjy1YRODrfbkOqtSruBWnD
j2/d9y0WjG1QeE0Ey96YqsoNOsVzXixj5vbX+vlcAAWeAyFm5Z+2H8jTI9g938amBf48JZr3Wrr9
UzLap2iMusZ3hZZ/xKed9527DAue4lyofrQ08cEoKkcEvGfBXeFQ/a0MNQP8gYqKhj1ae5eUcfLR
Zlbn3QRC3Z9DYwFwYdW7xIk4Jm4+jghu2NhSTuksgr6ynwx4on5nlirQ17BSAssdiuRQpnoc/hD8
wTdzbuos6No5M30k8LIyAC4bp/sM30Fctu3SHhGPEnXtD9niOcdc75G9swtAcYckWgophGc09b4v
m0g7UmUK/zLVKW53fBzBCS6FmPip8YLRVNxZVY38lKr0z0KLyvlJnYul24heV2cLZ0EAKpRAcdqi
br26iBZhTfWsmKCJ8TKk9QTu4KOedqnpj+jUf7ofKq/uVilbzd0KKgowJLHk8iB7ca3poynMk0LV
cm+l4kteFluuU1eZMLo0iEBRQ6YNgw7EKgeN7DlV+SYu8Tjp+r1BaSYKEBrqmNKSu3+os1uFgWsO
Ld+6VrLyvVLW6pZggpzKRRiRvwJjBn4A1MUrubPKhdBH89I9TaZLhztS6fl5bffOqlOUeVB23d1f
2uvvSIILDQ6CqaysOatH+TiKPlES4VIygVi6c6Ip+YEmilfvKLQ/ZiBCrk1cpD+IiC8Ie/B6q4Cs
Nn0DPBcWxqCXWeCkdrObyqreeNJc7RakLBlC4sEYh7v8crdQS7aiiIBx6qrUI5Q1EQ7RzhiWW1z/
q7WDl8tLECacw4i8Ey4HMqp8CMOisk5KrrV2gDBI9HkYjPbvHr+Z9w9+JwkO4AGv68CeYTWtJjVb
1RAPiWucWr1rQDl6bmc/z2muazsnLPUtot/KhYJPBUSKUge+i2SzpAur04AzOnWjQlBSjOpBUFLE
md1Xs0KMb14YT9VuTgvvAxCTJDnqDd4bL9biFsOLhe5gv2vHZrAl4atbXpDDrpJHn1ESy0rJgU4M
h4SFuVx5t0XnnYvfOrkUg/d1pMXv2ladysBSKgo+k1O/K1rDbjZ21tXhlO9+NrDEI/3Ck10OO9E7
i3R9sU/zFDuHovXy8a9oanLnIGrkN/e85ZdHe+rkLbKaIW0CANmsN3ODHmiXiqgizg5Z+JSZjvJC
3x9e5P39dZWrkR7RSWVn4YWDwOpqRYVZxu4QpvOpKLVwn/RG46fj8NOrM++TY8zezqpC848It+KN
Nb0+reRS0jiAvc0vWBP1jDTLnDGpldPQm/ap68f0pVCah2uPVGoQ30MLGca+RXy9/HLCSlwEKlPv
JL0L2MdW/9kRTfi6eFhL31/Jq7xeOvkA3cTiWdoDrOUJvEJ0fek0Hg/BLP8ghOPCv+zdJwzfup3T
q+Hfdmb9uD/m9cYEUCNfLBhYgDtcY4dF3yf1TIfoZBqx8cprKdfI2DQn37ndrMyHWGkLb2OeVzuG
6qrU/ZDXFNnqmldX0qwoTWv0Tpam1V/6ZXKORtIWeMa7UYM1ai7NF/Lse1322kbycWPPMDRtICjv
BhjS1WYtmpFC7GB6pzAL9X1Cxrr3ssn4b0aho0a1jxVFJ/Jyz2iLkyDkZnmngsK1Pyqh6Xee/fAF
zDLy3bCjgaFFeXz14pzUoc+UXvFOkx5WwTBq7g71xvZsV9TI7++SW8vGADxPqI4isLm6fp168gbU
BNxTV6Tad2qL9buyLOJ/7o9ya19IWX1kdTV6W+vHuhNXVb94cv9TA1++OXnYvxlLV47f8jl2u0Bx
yH+fTGxVHL9StOLb/eFvTZI4yzGQmRSh5fKrzXUl1EpEHhdlmGCzM057dRFbBKCrZJGvxjk36ESy
llCBLkeBr7qMk2K6pxzTCXNnx04Hdi5bYvStctVL/SQyte9G3TcLvUpL80AJYCy0vz/XG78CvAhq
63gkS2fRq6jGU0nhmXXqxOBae11M5ZtQl1n1Y3P0zkYnYs/PU31ZdrFdxfoXs4iVauMuvrHg0j2N
ZiklIbSO9cul0JSK6CA67+TNSbk3Q2Q96Iz0G6PciHCENrIs6TkKT2h15NETGmu9dTmM7lD6aVh/
rUIt8TWj+qrNzuMXPT04BLGkJxWRfJ2ozgmytzPSQCcU/NRXNDtRFZtF/4p3a/LkmGG6EWquM0na
dwAhyGYQjfLMVXZXZ1FM2S0NT0NJmyaLXeucjonnO629bLRJfq3UxQuDC1AmxugaI/gFvPXye0WT
mho0vuJzN7lLt8u4M2vfLDFG9qOsNP6YnCzMMXqP9X+Gyo7qN9uLXRSdOi3/ksf6MASxYXfRbtDG
evhSlVnXfFaXjEw7HuO88DGgnZ2dGnmR9VazvNObVhVldFhMZ/pGWgchpBhKke4GqI/qWRS9W+2y
OaRFN+lZJHbC7prhWMASmHxj7CCU6gNn2R+atn8deyUyA81ZUs3PPBGl701ROuBirNZOEKKN6ynA
zNXpdwOYSXeXF6GBFGI3lT9yJ8Xrd4laA9vC3ByqwFM066+hSWzpj9GbzU7NYuqmnJG0Oc6GvVR+
49mR8Nn1BGctQ8X0ZSwdkQROTWa2scevIyevTwBM8n0kKQqrt9jQqgIoem6f3Eg9j86gB3aX4xhf
aJ0I0hqouATmvKOJXW2Ur27kLJK4TppJ6wyizCqQkOwCEq05XfhWzvu6R4CD1qSavRMiEfvMNZb3
WphhsHQ/ft0IHeAYaLrg6yVrZqttn40NQOO4V05q6yXtZ9UaBZtw1JViI4u+XlkgWwQOCbCTDeHV
yjZNPcZaO0Tn2A2bD0UzhMnOQmEpP/Zt6GbYbtGz7H2rdBvnj8F1x2ajFHpjpjx7sTmC70d7a82v
sSPPGZwmCk+2EOnnalbNvVEN9sZnvDUKcqbSj00Gk7XBwpTZdmtylE/jbOKFEMP4Ns3u4aYKgp9S
MpDbDxciygaXAcTzGh4snRaeOjQdRzTL8uVYqeoUBUpTJhtMhuudyRXOfDT0G+Q1J6f8W5U8T0pz
RGsmOnfRJM5D4dq7YWJP5oURP1OAqv7K1ak6ProvoduioE3bnDzpiv/aLpOXV/iJnTXek4HXtxGJ
2aY/5nXQB8iCygGVLWi2dJMvp5bRYWiH2I4gfUfas1m43Z8evQ0/1kfKrvdndGMZychoJpvMTCXN
vByLwnME0siIzma2BJXd/0ANsAuAFz3bVLF2rrJx4G7OjaYN4E+uUHzaLsdL3Bzp+DCLz97oqpEf
4fUV0CU0P3t43W3M7To14CqjawxFSMLw17sesr6yNG0Tna3eoYWyTH+ljfYztNXBh4W1RV/7BSe9
vD+pfEkbNuQBqGatc4PJiVK7bkPlNLqNlgZCPptPtjVEKpdFoqhfQwwEs3cxYp1ZEAFXSvwRUBl+
nuHkqX4X55p50CDd9vuensvXkPaztutHvRp3Q9W7SmCbc1X/vL8BbnwQ2L8UkFgq3mrrXoxdZKlj
dI19coxwPNFh/5kCnnpBSmEj/74OtVSM4CoQzQ0y06tClcf1OCDOeOqBLNiwCKvhA0nCNAax4hpv
Q5uJ01Q09vvGjLsf9yd5Gf+AnVCLo2wFEgQwKYCU1a5b0mGKR6crj47b1W9GBgizgjKzf3wUpHEw
cATnSXa4Ckk8PVp1FmZxFK4x5a96PfbLe8cO863M+vKb/TsdJLdALwHW5p29eoAqA0YvXcI7mtPT
YkZpxn6feJWfZt0WcfHGykl9Zeov9JaRNFjFoi5R9DG13fyYhsJzfRBoqQTI6n/fX7rLoypnhMys
tJQF7uuQ66zuYSJUb2A5nB3pLMcv5WiFX6e074IIsBC0I82ud/cHvF5CwoKMroQGbqz1Esaim6xJ
NOnRiuP2g6eo44+wGcUzFkfeRsi7tguhdkY6LbH1CFOgzXMZ80pr7geg2ulRm7DzNCZrPA2pPr8N
syq+tpXh7lVF8Ewaxu5U1n12rLoyeR+hRb4x6euPKYlJlNol80+qK13+kKGwutAqCiY9Fv2L2mfV
U5Km2sYol1eK/JaYAck8FWUKOCVrRaAhnqj01m5ybFVdwQd8cj+M3jAHUbKI7+2kzu+rcaGtdv+D
3pobR5tYT9YoFaou5+YStBAImpOjKub2ozDU6UMLIHuj2n5rFGYHzhSblWuRJWVMoZVb8MaaKKNZ
2vTCb1Am2ljB69MAB4Mnny25BIy2ClfU12stGq3kmI1O8b41SE5pv8Zmjq9NM/5tmfhA3F+9FX72
348GbwrhEnYpW2N1AJNiEPT06vS46JmWfPZg9A6+rbWG8aYgD7cc3aU2CrqTVgF12Rncb5NJv3Zn
O4Ma7tU6a/uTzmNcORh8YjNoi15k/hIOU+4LoqIuUOVLq+JNFW6qNv6oz6XyMTS9PnzVRm8EHsND
036Bcask8HmToX3oKf1rhv/yhVlP+jLrSAZfr11UI1YOih2PVYCFfPbNAweMr4aTdl/vr+flZScH
Q9yAAybJotytaw5gPBp1tIBew268rp9octenpXTbN7fqhrOZh+rPGbV3hOG8LXLI9Q61AO3St/u3
7rLugNijVqedrSZHTcndvd2VqDyn7RYE8fqMA2eC7EKTl+AJhOnytFlQ0mytsznjkbf0J5RgdAAF
Fuo6Pg4+GrAVxxPZsbFz5PLvL+3VBKFVUhPhDHL+OB2y9vVb4l8YPJm8UImOnmKHqp8Nir7LRy7b
jUf31Q3BgwwjDSmzQMpCNe1ynGRSEttql+RoDJn7HrR+DS44cfWnfuiBa9yf1NWJZzDkgqR/E3Rf
6oeXgzUgnJzaEMlRmbQfi9Lj3TZrr6OnvC1Ku7E3b02M/YlgCQmEwWiXY7XeIiqlsuNjpYftvs9D
+0hobk6hZW3hs662CfpmFOLhoKDWSe612iZhxTun6HMC2Zxq6btuTCzrw5jp7rfSGeI4aIUSLT4Y
kWLjdXhjjnSNKDqCMwRrtB4YWxK9mMw4OQ7doAV2S5weejcLJnfa8pu+sR/BOnAUuHUsKSGxWs5p
jCV9E7ppWsyQG+rWDwEZb+z6WxOSChVkl8jmUB27HKUWtekuUZYexZjF+xyOSDAZarpfsmrLkud6
Qiwa0H8oNSR+sMwuhxqVZak86gTHupiG/TK72ofca7d8DK4nBDpEtscpDyM+tpZ5LOwmWlo31g95
n2XfYShFr55Rp39GVHw2TvL1LpTgwF9NN8IF/YfLCZXkebDZC52ryfpUtNFLLZIPZan9p5nL166t
Hz5fplRtl9FfYsHXTSg1QcIN6yINFmDvHkMxLUFq6fVLHlYP27iCe6GzRx1E0uWoulzOrNVqm9c0
Q6ml82lxs+UZQ5kMokYfH+4HqBufC3An2ovyFUBYXK2hwH4N81FNO+RzYQSzWYvArm314DqIqd8f
6joW8uBgB9KKosBOO+pyUmU756PtVvqhioACCpyutDz74abKrkXqb2OwG5udcIuoOTBSCzrlajDb
iHS1QzX+0MG9flMBmJ97tZr396d0cxTYePC6eH1S27mckoZZRo1xl3boQcq9wlK392qcbknZ3PxG
iAFInKGEZqxS4BqT1gGAsHbwSkzCfIw50fNqvDD50TQ2sjP353R7NFIN+hPUqtbKRzRzcXirHe3Q
mKMTwH1onxbLq5/yerMgdmv5JAcBzg5uclfq0p1hlgqEHO3gxq11SpoyPZZzq29s8ZujyIcRfV3q
wetSWJd4bualFstHB+OZHrZ4Cqkfbbwg5EH5vyoRmSHVZpjvJs6VtFt5fV5uhThsJhd4q44FmTPi
n1ioRfe0OFZx1sOp1PyhyPrCD1UnnTe2+vUHA29PNYxOGbAKwvtqZLdTkrQ1Zxx06YIWODH7/eS5
L/FSb+kJXC+lLPFRJ+WNRMVn7WarTFPoCHPC/LNFxFdzeyvQ3PkxDtOvpeSKZ0NA0kAxao0QwddB
bQbDmw9FlI++k/S1nxfzVlX71lxATshPpUsw1+qD1Qg9zJaIl4PRx2PAA1/f1b27VTu6ejDg8ioh
0RS04Srx9Lv8OEqtuF6XT9NhGEzj5Ial/Y8ptHpfulXytV0Wd9fFXvlXXvVbRj/X24KIgRmtxIhg
Z7rGGajqiFMp5lYHCukt3bVoIS1zmn1Rp+5GyLieJENxVxGhdLkFV5dIHrbOGEM7PXRuj70utRLX
RwQ3f567rgmWRDhP8scUQT+l2l/3w9X1Z0RzgixdQgC4xNZvalOvFihGic0FpoU/E8zRgkjvm58P
jyLdrIFogskCpSl/xW+PE0dNnSEshXVIcwr4fgzy7U/IfuZW2f7GR5OILJvoK7n4v0pOv42Te0Ua
N0VkHMouVvdYXA67dp6LXYKA98ZHWy0ct6OU3KfFIqOHvFkup6SIakYRJm5gBsUhujLGEEUBKOgt
pbmb4wCaoKEjz8K6Rpu1hN4KxfRnY6bUDUPP3MdYJW0EwVX4/Xc2sktFmREax7rcXVfLMsUpo7Rl
Kn5g3uZkhzSMhnanFvr8D32kzHhOZtcqNga+Ob3fBl4d8IjrBeFvu36uFV35mFMK+UQ39UEp5F/T
M9nHUl+RJsRaA6eCoZJOVtk8lw6PubIvvGPcKvO3h3b51SiruShOU1ddUTTPlimWd3Hleu9TfLIf
A1sAI2fnIQRPDQWVdqnOd7nz9BGucT9nzXMaD2e7Hz+WzCywhFj8CXLiYwXEX6NJNQgwUFBSqENf
juZGebikfdE/07gypx2i8zUSHjNUi42Bbm1BslsiIWNRxVglg4i094ZTZf2zVnaopZcoI6Voe1bT
/EcsmqF8p4ZxVO+NUjfn4/0PJ+fwW/Ih5wgNBbULSWqEkbsKwGh3ZCZVOAEZowYPMajoPz85UyFw
U+9Dw/qeFTm0uMcnzGbEGElCcykMr17Ila01i8WV8pxD/PEzyw4PDhlCgpaeqaLI0qQnVzG7x+De
v7YPCGUDPSMeR2SOq2GXCTDwmC8Mqyuj7sPJT05FvOgf7q/pjYMNwIndKUWAQEevhvFECRQ2idtn
K+xCgQAiOcmfcTJHW4bnNwcCLEABHywu5YbLDZrRCzGHxOZsDw6M8WgsA2WY5t3D05FoKlnFl8Zt
hvwVv90s7VzrFGWy9tnQq/OkOOJoacuWENsqEWAfgjWScYpTQLl+fbIz4ehhM3fN82T12cmpu++i
aag3R25xcnN9qd+HUWjFu7zUq/ThMwDMggc6lQ2MoLinLydYeXoHVGipn9P6/3F2Xjuy40iYfiIB
8uZW6SrzZNbx9kZoMy1HGcpSevr9dHqB7VQWSqhtDAaDwUwxSZHBYMRvxvZTXYuS3rAxTjIUnjch
ux+31VZv+PHI82LmBl10ncnu1u90xy10b6TLerYrEpGdpJj/qS7wtzrUYpzOtgc0HoHT7s/Xv+Xj
cV+EbXhsLC3pRT7sfqqN1qVQ1s3mjN7B0Jx0NWEPUdikYbg6i9QM+7Kyp43z8MJcSa+QkCLA8H5f
zxV3SAOcLxfdlKnmuQ5ghn4svTwTNy0AGhWiB6ClT1zEQfP99ek+HpClZIuyw7J9qVytDgj0fBeh
hKI6x11UvIu0oqCDUb/RDm3Zu9RqFy4v5C78WFcxFA/Axp3GsTr3UuUnzZTyw9jJrVbdC5+OUUjK
eXgslLPVpwOT5ZeZEAgfoZbyzi3K4B9EX4Y9z8qyQBG82JLRfHHxUGsA0rygW9YVU98WmO+YZnVu
4jHfJU2fnpI0bjaiyypv/XfxSE4ILAuMZv0GxX3KsTu4uufKnaqFHtyHZoQuv1VFW2WkFyfkI9pL
JY4os47LjQ5/D/crVnB0+qPfj+XZEmora3hxQrRqfuNs0ZpbfsV/wiUXamKgkFydo4x8KE6bGXzh
MH4am7Q9vr69X9wSfJ9FWZJS3LpUJTPHa4HFVWczGWc0gKLGPA61wl3ZmBzkVaPafFsV/d+vRVV7
gYeQNazRf2ZckacGTnVWVu79ckxEhSrdSz8h25dvbIyXvhbxkX0BzJALbpUU5XHrT66O0FdlGsPB
S5QLMnnYEit+6WuhcIhPL9kXgXH1lmlhDFnKjuszSNv+ayYa99MQB+0llvqWxexLQyEDx4HiqC7S
CvcbY9A6VzaCoRKe3Lu4zfvD1JXOfurLLanil9buv0Ot92AiZ0nLrzoHViarPZVuN9vXJIIb18lL
44AA4Uhxg1IMWX0jozRmQxlxdXYLSx3zxHFPoAq3qvUvLRxoCURg6aksxcz7haskusJSZhXpcV1H
V4xDS3C9ed+BXiz9eCsbf3E4aAk02tnk6ATeD5fpY+eX3szGm/p6b8eIQWWmLMIJks7GAX5p/cgR
/7UYXHqL90Nhz4RjNyIJZ1Zt3lcWWtxN3cn962HihQktXVGuwaWsAwfhfpSu6gLGkRzaDoIBJOi+
+wZK3xxuVHSMLannF257IEgk2NCjQJj6S9D6T/zLMicuzTIgtkae/gT1D4KDOYVT7Ie5AEmY23H+
1gSOhixgNe73xWAFwML9kKmGLZJeuuXZKzT9g5s91/Wu1uduD/Fiq/jxEHOXsWhPcY/QqKKUeT/W
YKP/1fhseX9OyJo00TeIOJUNX62NM+tDo3njRtB92CU8IngYkp7SLlj0ze+HrIWT2BENnLM+pdNN
UBneia7tP75xl5AoLO0c2okUQhjnfhQtUrbwO8EoFaR5s+nsZ0j45VMWyGkjbDxsSIYCYwplguI9
EvGrSJiOlV760InOSi0qnHHSHOsltHdZGm+gqV8aagEFOLxtufIfWm8l/GExt/FZFsJ5ijQ9eDZ7
T1ybztXfmmwuBXxu/aWnQ9t3vYAWDO/Km5z4HGdesp80+Q3Rji3q+cP2c2hMkcoizIOFBbW7+68k
ShHBNRu8J9OZnwvDuKTR6Ieyzb4MWvTG/gAxneYQDSreyiBBkcW5HyziHJRIA1bnjPT+4HZRIkIf
VdO95P/2Nr3ZRSJgIRTQH7Vgly+4o/vBbKOL2wnq9TlzMnNfJnMQzla5BZT8XZy/K3jwwsQJgfbU
bymVdS8b4P9YBZhYnH2EEwaEhvq23iV9WthPwvHb6tJhUq7eqTgRsOu43cJyTJNnmRids8GvefiW
y2OXgIUMKHxagtf9jJ0ZCjHvFpZ3KgO566NAfwL35/z0s0bdWtzhtyS8HkckKFO1XTJG/lnjUWvd
gzsjO3FOO7f50XpGdMXks8gvPjJ3xR74TGqEr4eVh+CFhh81u6X8GKDJs7a8DLrOd5raFuembRtk
Kgtj5yNYsFFLfTjmLn0YAj9PCHIrGND3S5m0bGIVOcN5nOjGkKn0Ic7bzQ6l/HxjqN+3yf0O4s1u
UnZByJJn0XpGPiw5A+WQ7pz0sbrZxlScUpm0MSPq2RWitzygLQsRPsKMuzbL8sq7zftjjB0vTNFL
25JYfVxhamkOCdICQmRzr24kHJsAkMqiOZdl1/wER2iGTdDlG5v1pVGAUsICI40wAUDdr7AOi2NW
QdyecSnpk4NyLe3SD3gWbyzvC19yAYGQiy/mOdwS9+PMUeolbdJ2Z18zuvdIJojjZLX5T9HM5v6t
W/M3hWqpBjIxusn3Q+H9M4pRG8pzlZV5HLqz5nxqTV19eX2YxxmRuYInoIW8aMWugcWTkBaJ3sww
nWvvyGBanF954aZztiVj9HC+KQ0wE0SbkFdlUstH/E/uNc2+xOywms/I48gQgloc5pmV72lWNpdg
qH6+cWagxUDzcu/ROQGpttp5rS0BcQVWf87nDM22ujP2yehiQOeXWxDih0XkeC/b/HfUXixz7mcm
+1j3J2cazhB2p73HTJ/7wpDvqjp6c9FoQUPTP6YSD82ax+79UElbur0XZOa5L7AdrqaixmrNLTYS
k4c0mb4W5j/00OCjADNZPTxntw5qaQiT12AXH6GAeE/zlKd/DPaMNkVZm1eYD8HW6Vq+yF3sWkal
EEdTGXKHs37bWMoKMB5S5lkfrOjQJE1zmDs/PQZSjM/G3A3vvNIunhtXRH9j3r1VsHgIIhR4QMaR
Ndt09PR1u9eu6gzSRTCdtcbV933fKFSH2zc/4BjlN0uQ+5W5OqulBZHpi9zgFLSlKvfT4CIzLM39
iHrYGyMI6REPRVpD0BEAgK+VvCLce0WuWv2C/Zb2fuScX2rL3mrhrbfK71GoLKLkx7+oMt5vSEVa
WyBsN18iBGcXeOuXxh4/msAbwi5xfoFiPr5+rtdhZBmQ7JxiLUkz9+lqQDOV2eR1yMmLwlVh7CXu
fpExCdGJ/obg2OfXR1tvCkZbSBe/5ZSWyubqedNIp3a9XKpLj3/v3m60aNel3dsEJkksefjqSyOe
Ai3BeN0fR0rAMoDfjVh/lNXfTmWgkarm4aRkJJ4i2Vo/RJaVx67aTNmX7fbfM7eMbBCUCcm0ONj9
95+vsyJZOF42XmxUzPaqhUltyrbd83Omo1941YcWffkwkk3w9fWVXQfNZWTyooV+gYQDtcj7kRuh
6tkax+GSd6V+AIqv7dIYhHQZzW+NzyaJBweBMhqVz0VN+X4oBT/QNPuyu/T17H7Bzxh7V2kkX2pP
bdn4/f5b9wtKyYkCOKfOXh6QqwAddEJP0sHoL8pyMx1NwrlILpnWusNXLkeR7pE0KLIv/tjE8dM0
WMkctqrI/GdjCLC6CXRQQhcSylg7TFBC471jF9zMb117FB9+I9S4tB4pPqNtj6OpVH+BRwXuIx36
+v2Q4QwT9GILKvT4ndldOq1UvNHJm9aJjDPgNdOafX9JC7fa9ZTSrmMxJpylWm1sqcfDylBA0pGS
4O4HO3v/nVEfMEr4iGypvG4/B35nfp1E5p9eX7wXRlnkOxd5s4WAsgYt6EhltX7stpehD6JdKlyx
i117Syji4S3IpuVFwjua254H+3oYszQjAMaiu8y2Vf2hD3n9j4rVYn+cdYe8dqd3iSu6I/1o/SA7
Pzk7yehv1K5e+HbQ3DgxPF9wwDRWlxW6fbPKfL295JlePjtRnd2Qk1eUsgq14RL8wlAkNKRr8BEJ
7etAiyp9VvvVFFzEMOcXMwNKIx2tP7ndm7EtcCQAZy5CIxR5WOBVODDnosP0ofAvuqhxlWva7BjH
dbRxT62zmWUUrnci3NKgJsjdb0Y2KcAg0vhL4vXxUQatDyQpq54yhf5ViwrWV5uE5xIUKADWk5tv
7NLHwM5bCGLb8hbknb7u9MxFif6rE3kXCR7whq3hVZJxn3nbzEeyBXmcB8N4b8Fz2L9+PB7vZz7e
4uEJLH+R/V7tGTPqWseZM/9ie+JHIlV9MtDb3s2WQHM71rfyj8fTyGFHUpcotrT/11enq9wm5/Xp
XbQ0tw49xPNLy4VzeH1S5vKyuw/rVAfYNZivQD5/0Byiti8B8mjmxbTGYAZtmDjDhTwVXzIPFDOB
O1DJ/1rXqoydNkq/eo+Sp9Wci6KpUlCS3Dy0zDvTeJ8XjZeeQahH38dUumY4+arXntqmim6zQKnE
CGFJOHEowAXEIYSXdkuc8XFvgBr+LYdHsweYy+oTUZGceAU5xoWODywTNEt0a6cXSozvDSou47HU
WgeAgdQoOfnuVBsbHNPHPcIbneYF+5PaGm/c+7MxRnPXOE5sXoSRpm6Ijnbnf41Lf/ruK8+bdwnr
0m8EmIeNsuhzAJWGCeYuaM4lAP3n+amRGMBq7bJLMwt1yuGzH1tAEE+vb5SXRuF1u2AqeeISx+5H
meyocugA5Re71pLobEeyr3f4IU9bCuwvDAQjeNGYh4y8tJ7uB4IA1qHjMuYX4dew5/SyO8i4Sb68
eTpU4xxAUP6iWb1GvjRp02kqScUFXAaUWGeSuwwV6/3rozzEfmp+kJEoGfNnwJ0sc/3Pp6mb1LHV
GKWXakQlx81q81aZeGBbphjfJC1Cpv17KApjC74LYtKqgoPHjLBGN8suoIlmrAFUtNP82ntjXfH3
KAuuA7wFhcW1phxiwElFlya9MJjkaWKISu5ylVRb0W957NyFJabDDb0geKly8J3uV670B1EGRZle
MAX2P3b5bB9EJp2TsvX4NnqaPNEaNd5YHVhmt+QDFGoX5dA1xJwKuFTZPKaXRO+0P6BxTH8If0iu
iTdkn6Xljh8yt5g39siyB1Yz/V094qMtkI91EVV3hsk2chtVRWR1jpFMEesl63z7h2NP8A/PfzpN
a5ZIMPsUZe00v3hZah3s2E7fRYa9Ba59Yb+zz8nvwHfTx11fkUmCXjh2qflFmuOYndq2suejlbdJ
jHh0sQlfe2k4qnvU1heNN9Al95vEw/Pbt7Sxvsgmji6j4sr3WwwTABuVG0H24WahzEuQ5SYGAsvj
fBVkq2mo207W8hIF1ljvA4AY4j2ECLfYgV02vRD7otok3Zr74RRbtb/F9H2cK4ImANeoWS1Z3rrB
O9Sm0yMxLi/W4KAWlyR/61zdu2SYt87449FjJBaUOELrmnByv6px3JSGX3byMrRBdKs1zT7lg+d9
JBe39rlygifHm7d8E16YHuJP9tLC4xp7aP8nA0hmJ+0qHm6zOkF4bHdSgQUcZL6l//nSUIsMBNVa
HCfICe7nF2FyFBhos1+k0U+0DJU5Z7vRHNv2YKD+qW3kqy8sJx1XUmWIUZy79SYFIRD5TUC+4VrJ
eDTw07gCsJk+eLAeP7izMD4YbjX89frF85Cj8yIlmsHFWQS5eW7dzzEO3CEvEaa9eDwJnlWdWQdv
UNUZip0RowCX9NnnuZBB/FwLzWlPXVF4b45rPCLRxIWzvTQy1z9hgvJujYOvnUs1pIjee37I5bHV
WXyMniZXHqE6WIRhKdbdT1ROJk2XtInOs4yTD7DrvsFjzd5aK+P6XjpPSy2c+3ztdJ6bc+dInBAx
JijEsZxEt7PytNzYKI/70loMLRZ7Qm4gDGjup5ITUhLTLuPLZKBpMauuu1QFrM7E0bZs2h6HImhS
Nlqe+zwY19D3AFZM6VhjdSmghKmdq5S0wsDRnBQ9nlFsgcoedyNPGLY+WmSLjc/6COCCOUxu44tL
nQtzXwjLuogcYx0rVuqGq0F8NLzE29dtPB7GeKwPrx+Gx9nyWuWKgP1NQKaScr+whVjuXa1H6VrN
QttXtgVsxKbagQNLEExb7uSPW5LhKNbAj2R1gfTcDyfgt6edV82XQkz2U1IH/t7WyvT/Y1KEaMCb
C5mFJPZ+lI6cYUSvdb7EkUu/pLGQ1gq6gj5QJOt4q/r30hJy08JnWUzIMXm/Hy3tVFsJzZsuhi7b
k+MO9amU7NLWmYxvr3+tx+XjjkOfChNkcDF06u+HCtJynHNfDZTBLYkymZdl8INsEOGvj/M4peUu
tVEMx4Gc1t0St/+Tm+O7JnmMmsPFigY9TOVUPQn0CY4dAq1Prw/10pR4ovEy/V3fXyvxBO2cyhn8
yMXT+uJJD8r+GGveVsq8LMx9Irn8fR6AWCkBD1zfa7XSlAV7xbh4OmB6hL2sUjv0SZqlOFeOajiS
rOtvYx/DX2FSNAa5uHl202hd5el1DznO8XoMPwucRiE7Bbtu1E6BXjQb4XFVN/x3qAXwTRrLG8ZY
F37cxTPJ7VN1ZYMrZx9N9cdM/DSFT9e/rDP1g3KUanfLk5u8AU2F0ME5cKMhv3Z6/z1h6uDQJ6kF
cfWszp0e2X5VoK10NYc2T5E4DfoD7P/g5piFc01j41dtmYjapZVKf2SQphLd/+LGdpKHud8eAxPq
fB3b8C5TiYTqRpp/H2n/XSOSb95//DscGPN+U/dTFrtOrqtrEfWmc3HqfnB2UjCXUDjTbIap03wx
JRgJYpIYU4i6uMFu5Mov/QjgZRQjQLbRDbHuf0TqeNhuap26snkatXd9lGPRmYjORja7OCPk/U7G
+j+N14hfI7XsLdbz/UH4dxHYkRipk/igeLI62Wi5N1IXs7qmfX22B6Ge6dpFu8Ks7aclhX/9cC+h
7/8du/87ms9eQOocTR17dQKKGl8ZYtR0bYqkPesyqimby4Tqjz3Fz75e1OFSWL/StIy2UvXfPcHV
4FR+PDBciwgW8L77pY5S+H5NUk5XUsHi2Oa5s5tdH8eoTKs/aBHcMqtzcOuR0pZ+GJdN9TnQW0yH
sqBvTa5CWV2teWxPsejHg9m4f5TVXO2sst4SRbiPgb+XiSyNSssCTIKMvgrrvja2JuZC0zXg2xz7
xmoBHtr2RpB4YevRBVviEecTN4FVFcSqB6OuIH1d8dRMnjXTbI5ISxm4mFBAQLJlQtLRkZ+GPm/+
FF7af399L/wuG62/B9UKaj0oDlMkW82y8KwpqLH0uU5xr07z6McHU0+0kGK6c6AQ2n9GNin/EhNS
d74j+p0fa3WYiNQ+InTk7b3JswDtOsYODUF18Jt22L/+E5fNv/6FKPKQKiMMC/pttV3bFE4ZDmPT
Favh+V05TvNnFYwQ5hKraeKTbUbtDyGMDTDt2q5kCZtLTKKYDdyfbvoqgWhkV3bDME3XUQvqndM3
eTgko3rP7/zE3sVntq7Kg1dFwd72gDeJWh++yNpRlwEAcpiU3hYD+YVzu5ARwUSwLxcW2v3Racdc
m6I0ma+BsrMu1MdBumGg9UbPxoRRJBuvPVqiwFnA1/Kvb/8Ki6QKnXc2ib3WKKV+3DcmOjHXVjeG
/00W+veehYd0K5HprkWQ3ITIg/+fj0BisJQiAX4+duPlLCwsB6er7/X6FUEhjjpSYbp+yktTR6zd
4fYIzSTVMZ0UKvmqAQwqz/lopA7+InnThvA4/W9VMtY/Xl+QF2I2MPKFx8XDhFRp9TUCyLdeohNF
48BOsSfPFCgqA9O0wzQ38U1Zqms37sqXIhIeNAuLZ6kgrZuqmEjrpebwHJ9bbHs0JdxPcz8XG3XZ
332a9YHDJmoJzkueuS6ZIgiqiRKW5XUplkf7CHDjwZjiYQy1sWqzc+BJ82Mpa/sfVybuPzA9q/jY
pFpjhUNvGlts3BdPIsQEsDqgPsjOVgFAOTZS7FozXxsrc9UhrYE+h/WI6sQO5E5+1HO+sI/Z7F+B
XWTdsehN/dcIOfnm9k3c72pclP4cUzQet1bqPiP/94qAP0OODLUFMuoqb+iC0dKipJuv0WjZ3yrM
8fSQu2Q+DKVNHuGA+bwGfYAha5H0f+Z2fZoHzTinQYy/QA+Z6ftMMTlELM4LWzpdG9Xh303h+y8J
0I9CPpRGesfkN/cRo9GVCIyy0K9mr+v9hSa59nmgNxM/2dJGX3HGTeW5JI4aYaoF6WdHleXfPJuc
m3TxrG66afyC5XugDtqkMv73bSf+NhrDfudplAXCQvTR25pDy5re/+ZVuoqhCJLjVcJvnlpxaEVg
7cxeBOfXT+/jl2MU6BmknBwkEJf3KzO1sV1aRaRfLaDk2TXnehwPfllb4r0+19aW1NsKDMysuNx9
gKqEbyp4D+DbhDBCQYk9rM1enodW11g112aKvRXqW8eua25D144feLFWJEPG2Jb7Bnfdz0KNaPND
m4L1/voSPGQeSxduAeHwCIKmsrY1gcYxZ5FpzdcJS5MqHMpSHEbZY3GFkUryTvOqwds1Vpnr+8IR
af/FsJP6j9d/w+PjZPkRC+AV5UL01damYI1yidhOq1+rOvXccMxgJoWxVSwkMZWHla0NVw3+IG80
X+1y02vOKlc+PD9YXVmnZTtbm8RXNaX1PlGYMbz++x4iLj9v0S1bQg8hcV1ETzK9b6Oh06+Cc1uE
VpIJJ/SG3lIbSc7D3b4MRN8c0Tzmi4nG/X70dS2fYemyDqMQJBrFX1SavmuN9j/pVHtXZEdXL4+v
T+7xfUr3iGFhYWFNQj6+usLQl8a5fpyNK8I2dbnreq3/6lRNFAOGjCRewKpv3pPzasV+6jIrC+fC
ciG4NUmgb8z/8dJZ2mesM6EUCjZAifsFmKykLAxv0q+N3QXyvZaQQF0MbtFnmZVxcCx492UYedgq
OlAxqx0MRowmJRXsAytEgtz+/vrqvPDpyYh5q9DkQgxifQvGVW/WA9i0a0vx7R2ci/5j5kzB1ut8
CcF3IXrp4LGpMauArcOz6H7eRt/2qiIPvcIMd/92AeA1x6TUhnoP1hy8jZZMMr3o2KgYe8mrPAK+
0fa/ki6YglDRDjCtMCvNGn+gtuyCLYzsb/rs3e9bGD3wa5d/p5e+JlV6c6GRBQz5LSsM4Rzq0Zi0
D2ZWwFDYd/5YlqFhoiXxoeS/s7UwyPB+PEYeqei7CvOi/KB72iQPoknTdi/zXG+eZIK97PdexpPa
FzW6Id9SK7PHo+mMGgI3kT/I//lTNbc3FOg8pwszkKbVX9LKAu5JYKiO0+5jGh/QIEU+WuU+Ltsx
27nTnKs/3UCz4mcYtGl/LTskljfC5mMo58ZfEBtLvCIpeags1q6i6xqnNz+fTO8IblD/285d66ea
M/TscJaRRmjj8jXvdVvLrB9TtpAaGyvOir3ZGUmBenElrY1QtWyU+w/FNU8VDUA6KmAIct1vJArZ
UdakAttCLxnft07X/aojyVk2XG0M3ieeAlmieTifPr1+UB5CF/UtsIRc3EvHkf94PzB6TomCypnc
ekAd8kmOdeyfRKEK3AttKW46Rji31JGoxinYUVsVhYdz+pt8hgkF+BmIbus+sRipjgM2TW5SBJAZ
8DQevphe1R9en+Xj8rL7SYe5xMEGQ8u+n6VXcc0oRy9vJfVmf2f1wdh81AF1j39NflL+E/FS+QNw
CM4vrw/8kKlwRQNggc9JdKAMscz/P1VfmOa1WaVpdatV6p8bLdBOFcp2J9uptI2k6HEpl2wAC5GF
r8GareaIjHzha31f3SbpTk8mZsunRAcf+vqEHkehHwW/nWEoePlrtLGWCOjMfVvd9EY49IqUB6O5
qTdy34fnGV6jyxygZ3AsHupM3TBHQW521a23g+qkAew6jX5pf/GGITjQXCHtfn1aD+kUA3J1U8yB
w8aLYDkm//lOND2qXli9vJHrmyAieKXilWgVTXScnNSN3pOIptUn9HdrdehcLt5fbQCz4m1kTDJN
fgeYP9p/kNwWZtT97xjmwJLBYldKZbd60qU5RcfZ8oFX9h7K3huzfmGZUXcAzb3weygxr8pXjlmO
lGkTedPYUoeyKZonsGPB0xBbZhYaLbpiG9vn8TwASmW0gKwV0NXauTnLEZ6pwcTdYpW52HNldXII
Mq/9gYy/+uf1b/rCViUfWbBx0GgX4bf7tex9paeTrsubkVqy29lWjL+wbvZU6l8f6KVlBMazeKhR
hH6ormTGBFfXNSWmzKBpLBwPr5SmJBzkjs5APqothueLq7jwSfkzHPcHDE+LJVU6jfJWjTzYjaHU
LzCY5guGHdnx9bm9ONRCR14CI0n06n7wBKnTjDzfbYwCwCfzpFv1vnGCODgnnTf+eH00iuZ8lLuL
EA170kif88/GJJW8/2jYqomxxIHtlvgBBuvBTlpG9R6oenG1e5gjlpOJ776rXbHu+CODF3Eo5qA8
TpKy/kSWufPnfHhWfZDXIUbIw5/2LN3/jVO5m1Tu7ZJYGFA6RRaWlhzbHd47PAzMNMePsTJCqxfJ
CRL5NIRdGaTfE2O6ys7ynoPeNXjka1pYlYsleB6IGyVtKMSt7b9v0AE7kO0OGLIN16HuErSlIjHd
pryXSP66fsq2sKrrPCXf08mQVWhlbX+I4wRHrr7f86eGIwJcP4s2e3ajUj3VetfvxjTqBb1Cr0hC
L26bWx0ZSDlkll98Ki2neUfrMn+Xq0g/4ZcyESmABU+T/77EruLAr1I3f4zbY93nU90n59bNVfw9
o4r/OdKE+tOQRZTv6ynIr23he/GuTsbWffY0cvNPXpTO7qUGMpKRGCZD8NVp8DPZN8bE51m6c1/G
cjBgV1fCrJ+Cyauw+RiTJGz0Gqu+Cj/d/DgVLiXqMClMwReZSzI71tsu5Q1YlzEHl5TWZIkDmvT+
8u0xQ09dDTkyxl0BFC+5dVzN0xdXjxzvCV8nO/qOWFjaurs+CwAV7PTe6EYQQqD6B+XksHITldjH
YCAxP3XGnLQ7Pc3BqM6en5O7dTGctIKj1RwizXbZUBPy9MduRE3lYKFP906buuIPE8EHfIEr0r1h
bly4ewZEj13ndXj9jR0gnr2e6X61c5rSVmGAUg72TfrYwlSpByGfOtEm5TsVNEb35KDHpfa8EIry
CxY+XXeq8mGoxzASVMI/9rZLgpDVtn4tNGSET6LMCmwHa/Cb5i7ytbj93oms0b5YUT7+09mN5Xwt
CUdtsbPpuOU7o9Lb4JgEuTeckJEgsx5M0cNVtvxWUmzjjj3OYzaUB2PMq/zQjb3/07QLT14BhmDY
0dRujbEZFbD8MDgy+FSXUs93aTNFBU6PUVqFdhCP4lSPed1/tTsxzT/TpJ3ST1L01a8B37LpScp0
yvZl3bZu6FVOXXyMWq/QqzDNPEiAbtJQTEOIkAeAk+UYL+Jc1GfmrjdiM+FF2Arxy6qTUob0BgYL
7f6RjsJOH7L+M8gH3770eSy+jUrE7W6gu9x+qNEIt0TI69PsGCbq6y9WW0zp+9ifwOjFLf6FN6et
PYAKXhz53QUaRN/eZruiItp2HvZnIKfH8ahGBMif0T1I+q+aX+n/kKY3yT5xeLVxgCCUQfiWU763
Gn1oPiprarrPbdDBhw2FJfTxhtuXtEKE2e0hLHjNzBevyvR6N1cOhW9X+m5D57jvgzYKM90cctRF
FBsJ7Knm1lQUgfYjFgQG5x2SEpn/sRqVlUwHHMaEt+ciGKq/bS0fg69J1tXJXkIvdXdap086pfS+
H/YYnY/vSoXb/WnKHX/8OzKKSjxrGYN+nRwzlsdxNMRnE4wYF3yK3g4t4izJsm8Le6M42pk9DKE0
OozMkK0vvydTLJvQ8dKkf4/T+VSG+pSP/TvU0kpU0Mi1tT0vBGcKx7y3vY/uZFXdrg0G2wt1r7Pl
YeK7dWEwN012sdEf6PfCLOpqubVyEm9HVPFBuPYwnyY0C4prFHdmEEaZZUrA/Y453qbUlCmGQoVO
ib5OlRMWZdZEYZUslYx0rnXzg+OyKXZpVMTAbmzMHU+6PtXFmYo7pof9TOkhdBF++ragC6zQ1RJL
nDSQOv0HfNYsPTQ538EuaIO2uJalZ2mfKt1Mm4/8kFb7MQ5gS28oKajkULLB3SevFuCeqaV05p5P
7Vvh3OTzdyeuXYxTMz2xE6IFpe+d19qTs/NGE+vh0I0i09nhmt46+6IwpmbPph/7gzdmk3+qJ9WJ
vabLOv0QuYaG7laf9VPoF7k/IrguzDaEN4QzZdm1s/wwGXblhIaKYi0sJYT6Xcsfq56mLrXTc2ng
2vOOb6fE09wUVIDHoC6+xfAQUw6VZLPiWtF867MsKPaotUgn1Mug/SXTJP8R+16kH7wOdd5jjs1L
/A6znxYz1Ngk5qcq0CQ2gchkn5B29iagTU7rhXlV4lWoicGdzoDRk4HDXVXGZaqqVA87P7B+6rKx
QVs6wume9FYpGwGfoNE/VVFNvyJX1ZSEqaBxE0KtMN1QFamYDwpEl/Mx97spOyOq1aky7AfNUvRW
EWExd3aS9cnO7bCa+zOze7sFSRqAUSJoRTL068Tvjo5VWdeqAbE8h6hxTHXoqxL8bKqiWTu2dWHP
fxqZn9dHFyHzn0Pl4NyAXSHFXlOXvQplZ0dlqGEna54AvydmCGmsrPhu2GiHransT3M5l8XR4Rd+
nl2jan/WswHRdadVOS94Qoeojrqo0u+pPhcVEWieyw9xF9dLlS7vC7j1qo1P2gBGe1eP6VQfMlZh
OUF5PIWaqptgl6mSNv80dOpnA1JGHSvPkeluqIwZN95yDMzPsGT74uNg44zchJVTpPmurNJe28dU
8P1r5TTWj3l0bHF1pDc9F1kWl6cUqNzwTabgWi7dPOT9j86dEjuc415rz2hKemWYGgp0R+M7SXsA
UZWLkznqWbqfa+nmIe3Hfj5HAgjSD8wwvObY0lpNd1HvIBk82kM/HnW/bfz9iObW9OxYdfDVs7Oy
eYpqw2w/KyqY7s6snajBRGnxj6+ryNL2Wg80/mOcjJk45po/a++4TOSP2MxNYx9UeYpFMUWSvygj
Zcm+ZbFpZzu9ET3l8SyrZzPzSu8nzz9SBKvzrPEAqEzrb3hrmuUp9qG27ua2ktpBOZXICUlWFd9A
MRTDATWZ7P9wdmY7bhvdFn4iApyHW1IS1WrPU2LfEHFicyaL8/D05yv/58KiBBFtIHGCGPHuKlbt
2sNaazvnwZrUIqjn2NRPWaYSCtLtGFeo9eUou8v0tAK3ZN4DPFTDXENT6HHxVjf6mlHFVTx2T17X
LtrFWxOwWFOljVGwcPTpKixN3p0S1arsg6rlYmQ4ykr40mR6/GV2ORYXiWe0fTWhsnZkcGOxPDPA
c2xPs1aupj/kdZJ/iAwjfd2XjiYCOxoz3EZkLAXDg7WhZnOmJjrrrey78eoZyUEvEV88zq5TvZvS
NS5PqbnqZWhqBGGnePDq4SIaolumziSN8rGcqP0ezK5LlNxPXZU5Pn6tJV60AmZOiuUfBPUyL4Vn
pcQLCrU5TI2sABvoVzmsjZOC5hney2VQc+D0SFccZi1SlC/mGsXf4wxi8Ucladq/tEjLk/igWsvc
nW2vz7xnK0nr5ZJOqfZ3q5jgvuRwFYLSzo7mE0G4WN56pVnzp1dV+6HXa897iuElVT4BXieOEnpe
nUSEBJWfGlbh8XCJ4YtF3e+iZZGdPUXr1KfHlh3Jw7ng5PtoJLcTQrRW+a82qQj4MZdwNs813LXP
KgGY43N0rfkwrIDXg9nODOW1MqtwEI2mBkmLBmV0KlTFWIK5TKzqIIRS9X5RtLiBYjWbEhaQOpfH
BHfsXXStY85UHZVD9WRz7nt/1VpEfkuGVr5T9MV2CcAIf19PhtYYB6axrItv58jN8GsNx3Pselos
C9MCnEtMpd70FaXQP+qA9LKzKfLK8ZUF7/Ms1sX2fFO0ubwmBMIhX2qIDpR1Ru25LiNzee7XDqXJ
2TUSRlJYzcw5A4LPkUHBCE/UzU15Qa5PIDbnTH0dZEx5X3yw5tOPfNWdCaaimcSniKb66tszMkSn
vCkhgkxj3STvuQvZGDZDQgMozxvKq3Tz1vpVpcVzEZb063mZUoYV5sEQ9+N7I9Xy7HvUrONw0Dol
S+agFE3zro7z5tuSZGBTfTtFiBxHYPTuc20b0P4ooipMFSeXzKLTZHYyOay7VU14x5cxfZOrjCo7
qRO90cuik3SF1EK86K1HQGWcvFn14kOOQlU3+0DHovb1nBo1sRc4kuyoLoqanPsa+Q5QHEbsGAdL
T9fk9Vh3TXPIyh72nZ3NBKr857J7o7ZVYYSEcMX4TMwIpcmsSiY/23pP5zZzVvOjmTdT9drOpmY+
6hkhyt81wufmQm9Asb0fGZ20/rWRJpYaH6ahSAFUqWVskehlsTK3PggKMdB9LKHI+pqdjvm/IAPX
5v3jHP26IiALxVKXFrqS7HygWbetCFQJAQcVqUuOWNYhU1wniNvUCUi59yb5Xldw/meK14gSMC1w
sEPy93+ryrVlufJKptrFoFdCW6soT0lv5MfHC7q1IiHpsId+rQmV32srli4WK4kNFeiPax+ZvcxY
VbEMhz+wQqeUudWST7Pl1yapxrTE2FUvTh4N1CusVfaR98Zh3vJr5VbJMYdSKosC22Yxy7oyhm+c
1cvqtPF8AmJspj/notQrEgO95whCijXf9coyNkHbWowpHBWmLh6hBtN5KNShSc6iEoN7jnMLaczE
ihLeOrVsOovRGWXhftGWKi+P6ujZ/A9jtTqHrEsEEv2d8PZKlPc+DrpXVPDQmaT+tCniZbPetrBz
cP9lNn+heDc+S4nkPTDz7aFGxB30Ju0IcPsQ6K/PQAxPqOiXYbk4kVKdZBSMckdOpyBu1p3a9l1T
kjuCDi0dj23xjs8SpYTvYNvNGjlfMaH/z+BP32ja7t2Lzxxlbc6aVNJAUnWzeUQgqUNFabmo8HCC
hSIZ7W833jnZdxYELgtKN30rkHbb+5MWoIu6cZkvfU0HaWmZGZdSRg9qctmPjxd0a4pBTYwMpokj
G3hb9UXLVLyhzqLmgmvQ3xSFqn3LqL08E5oqO73de6aAytF5k5BeHMT1ifAWUhxnNtpL5zTL2QLH
EfSjNYSacHcc6nVzSno5Ju7RosYWuFpYHNeWeqR39Gxom4uuo27n53Gp2L7SjkrjIwRZl6dx1pL6
RBs684IX7yfMEQZb0PgASbDFr9Z9TYzMlb809aI9IRHZHztFc05liiLHY1PXhd1fq6T1CmyHPh9I
8e1YBmISBQSK3V7aSinPHYXlc69VVVAO5RiMg2rv4KRvHQdSH5StgRNQTta3pxKyvUUqbJaXZPLK
J+R3zWOsjJ8eL+r2kGCEb4a8C7AgiBDXn27Ky9JsqrW8VIuafKVC5hwWus5PfPLp+HJTdPMB2mCN
Sdmbu4wEbapCbysv6IYMQVKQrBcS7FFRBvkDU6BcKfZDJARBuFlVLkf5TtFUXgbb+mGsrX5G2D8+
xKLfw0/fHgr4MAC56JIiX3Qz/9Rb9JpYOG0uExX+76VjVvUl0+1hOalalyWIREDW3nFX92xy4Ckg
SNErYBvX3wztQVNkliUu8ZoMnxh22xGuGaQ8mUi/Vejf7di7c0YkOYtjL+VPgfNd24utWlVXpRKX
2TMLxYcW4Ky+2ahNDvlNFT8fH5M7qwNoDXOXv+jqb2lG4zwZJkCn9gLRsgxhohV+42pfoll5mtdZ
nB5bu7M2ncYQ3kvCrW+kCO10MoXBXNlLR5+NFGsA1XM0RdHGZ1KTXtsxd+dOm/C8udWcmtuZZe7Q
rZ4oUuS93GL+pMZUsCbRVjuPzJ0tRJOILjxgAf65pQ5Mi8mkvB5oZAKx5EQgLavAwgp7ZGSfKNHE
L36lQcYSChB+4h1vhJ3MKoWgO8TjBX0nSBOGtUCkibud9+zO3qGaSl+N+BD/saXqOFNVGzpzMi5z
NtLOIEl4ytALOT8+ELdvGYDEX+BMyX/Ez18f9gytBj1V8vGiICT6RV2X8WCuuR32kVMfKKJ2r5XF
0F7q6jkTEuPHNuJC4GpdG63UNKODwtKmVjM+prqRvGsb5+vjld3sH0bgWIAqo8mLsrBxbSRe3LSv
EmW8xMvknpcsK4MqT8SOs7hnBSoi8S5kTtCmm/0rdQgdCrH5xc3r4tCXtBJMj+7B47XcXFt5iRhV
i5wSzAxUT67XwkBDUN8MdkU0aXHe0oSswshpsrdTVcYv/zZQUiV2FvlQnq6NqSxRhqbM2+miTEqn
X1Sv7OdDsiTLtNOEv7Nz5Dsw7Pn+gHy2zOzeVCa+fDVduGbmR0eB62Yow4uV0ZhbJNXTiZbIFWDD
Xu8cotJN0lMGv1hzvPRBMw/DU2/b1h6892Y1eDfexV84Nfg93ua0DQO4VZ6S+ZJytg8kj1DsEtHu
+NObc4AVvJwK8AVtApiV16thnIw3Iq6kXrSlSAN4WZT0Rq84in53uvRdU1xSgnaT5Wxjiiw2hmXR
CvViM8G19Es3Ggly+UAEvAk82OPjE36N5yHatJAzB4/Br4S3UM+vVzavNZPwUlaG0GR2UrtB+TZO
g/mpL9OERqnqvtcdbT4YRvSjjcyX4dP/Z11OQgKBCg/3hpINNbaakQZTL2kC2t6uHe85Vqs0SI20
2Xk8bhwuC7UAAvMiQnS/IcRmtpUNDgLNFxVydrBUw9vJNY+Knk9HB8wEPQblpS4Kwgx5ngx7KcQR
gV1vLUWw0gAFwta2w9zQStP+ZVLCLnb19sBQ5wMAZcix0yDotmdzMbKMa6BeFEMg9jg63OxapRgv
nG7n0bpjChwNmT96efxjSyfIGFaVD0OhXdSqin5M/TwdK+FASxSD+tLk34J0RPyi4eOlMvDGv3vV
uCql20aXaK7Txk/V2TqqzAzyI7ohe9ybWycijXG9pdAJMkObd3GqEty/l0Uk5kr606bIeqGrOoSP
r9qtFd577rRLlgUVeKsM0BbMlABG4lzydKqOg9Bzf43aesfK7Tl3+EQoSECF4ZRbMmj7rRToIvyZ
RCoFe6VJaUhCK+x9e8rdI0Dr9CkapjmgYPBiJr1FZgfJllhGhtNbOF4Vx32O1qJzMYQx+ZwewIim
WHbWdhNw8o4gxCENUFPFd12vbTS1pJ8gc1yMBhiebVAizxLkK2JDcV65sVG/9E2WYgfo5Eo9SpKF
7UTBhIJGRVTQPRtN2kisQc1cuKj46/G5uLlVvI9SLBZWNm8MNLPrVUVRNSlWlmAlj6Nv/WJWvle2
06t5WKedDbw+gtwnXB8icZL6D0P+RrsQxZdInTRtOAl3LjGDmKEhaTiA2V+ypv8ZIoRm7CNUD/7e
fKmpisgO1mk8tTCzTvE8Isc0NumrtKYI+iemyEIcIIwysr3ePvDmCcyWZTxNvQG2zOje1lo/fhjW
PQ3be5vHC4nILohCMH7y5v12s+IO6l7euaypp4o/eZBTy8XYmzMnawa/4fp+faJfXCWCZ3LT7RCk
BJWC3Cux0vVm/BzPpnVSUqML0OWzgwLlp/d2rczPvTrsZHPXkcCvT0Y+zEPF8UChcXsMmxoFfn1G
CinWDCW0+jEhMOyFGqr23B6yrFHPyDZqp5iXHKqOGe/kXdfX4P/t4xalK0YBdluHarwhzdYV+30F
nkOd8jzo0mq5lGhIPD0+MhvN5P+3hfAN6jNSN2g7yl4oQMPSQkynpWJIHFATOp1VO4aGGXcHOwb2
MGjr8jxnHjA1t3KOqVYqh8UF1m9pc30eQNadqjV3Pj3+we4cMcZ2UGCUUkMyL7w+YkneolA9ZuxB
X2nHNXYhrI1VtHNjtiwkecYwQ+mD0g5x+vZTa0lu524FwsBsEWSrUN56YzKuJ8jWDmDJZOR+XHR2
OFsdeIxOtMfY0zPa6W3/4fF6rx36/74D3oGKFupiUpDqer1zrvRdXFbTyYkS2y88V3luEKtHJjHq
T8AOXoga/7VwW2OyE3x3vNMN24lRz/lEwfpkpxlicTGNOGA3gpZctTcZ6/Y4S3V/gj9K8JCetjFF
t66aMmsGS7Om9a0Ba/wzELP8mHl6N/iPt/G+LRqNks2AGtDG24I8Wuj1utMpM8FvNx1Dt3yEsMSr
2OnHz49tbYlB7CELo8VIWCYr8dv66oQOjxYXiLXb3RqJ52KEfPxmUTttOiWJ0xt/Lblrv1MhJqS+
NaH2alWa1QQxPAsRGKCiSJn0vCZO2dmF28uDnh+BgYb8C6/1thFhIsoljMWZTmDl8vduUYzHxPNe
Nn5MHlmsIOSDbgJpJxDs6yNbmKXS9h5WgC8NF8OudF+oXr9zRe+uhSIAQsISILwdCZ078WijaTyf
1sX7WZlDAeZ0znaiAe32+vFmkoXJOcPEvVs6ZsubIhSwmidvygYBIDdKGpCyTBX3Z6PzlIDJw4w8
qLvJBY+qRnkZFsKI2zBirGv3rC2LXh4GNcnNd8SizRLkvZK2oKcpwfuLNnZ7taU7Bx0KuhR6/jUf
YRtmjuuqJ61guGI5u3+BJdOPZjJ9RTlz2in83Nl/ghZYJsyXIATc9isMJI0K0wU1E8+14ouyy4My
mves3Nl/wnRK3rDBobJsebeT1sx2l4NHn+Q9aVdUFtXy2Yij1bd6Y0cCWYYn14EF50gqZBLQgoHd
TueIy5mAHBX3U6kUZeAMrl75CCysR8tasudct+JT3o3p18fu4pduybVZ8iryEaZ30bq4Ia6NmZf3
A138U9PX0c8osfouNM1szPzaazTvK48PzEgF5O5znU5gsTNnzLWT12mpd0yhgv6nePpiBkMBEDHo
UNON3mSt4wItYSZ6f9S61QbuqiWD8sMddHjealJ86dcm7y9mncXtubSqKTo2auk+66WSocDVKkYd
ppFuf4EbrnT+PE2J/rYUYgWqxyTD9IQwiSXO+rDY1ccyEpN9GUBPxdrRmPPyh8oE2yiMSkMIboeV
LnuaWrfHz0WUT9LGZEOVgOrayWT6OtpMpTAQTl+rc4IiZEAy/DKFW+nKSATgIKOORNILoeraSmLm
2ezoi3PSSjV/U4+9dqlVtJgen4DbgJagGcIk7F7o/2gRXFvpm1YrnN5xTrUiyndmOSunCeTbmyRH
5BP4evI1Qkj9YI7jsJOE3LEMzY8yJNm2zKs2lZGaOWO1O9ruydTGsz2bqb8I47vVoZKdV2/mCCx5
FL2wIgk7EyKV1PIlx7ep7ZubiqRWufpc2a11mooWyDOkplPaaHs8vK0nxAooDPJ7VdbvIABd72qM
64rpc1onjYn0vhKn7vd+KCGQp1byoiz414JMfBR0rV+/2Ju8ZxFtnY3UX1AgEUPAjOgRrq+7fnt8
TLa+kAVR7KHETggDWWEbL8VDZbQGHLxT1rUWrJV1bT9F9ZRPftPN3j+uhfDQjpO/s4c2dDTmuFEr
oai1+VJTwcCNxS5sAgZQfEPaZifgYssRgMsedOqeKR3Xi7CRRoC21bQZ7arVnAVTqCYNfrbqYwAr
JvaTbN0T9by3kfLoMZVazkjaxtRWvILeWXv7lMxzgY5Vrn+LBeyWHqz2u2mtnZ1dvGOPHjgehDFW
TCffAo/WqrCEJrEQuTnFKKxBYrC1fAmjse0OAP60P7BH4EVTmrCaIqT8eX5Lw/Vp1ooI6NipyVLn
FVYgtZWrCG1nWI4lXIBPjw/mnU+HdIhOF8Om8MQZvbZnZjYhu7RH3lr9VUPjeeq0avnauiLbcZU3
eSmXACYvamyyDAnIZXPVNKaij30DINaZx/ZvMYiorvwCgHr/9+CKwv3Qm25rgVeOav2caB3zOAUj
TKYnS4uX55onYwyEWiQqCNTMbGXdtK13fsjt20QdjAyVM0RjTDI5N/7cpHAkGlNxTqm1FgdzWPpD
OXU/Hm/6PSO0pyA1EyCRRm0eQHCptMjiDtedeeOBIRWKv9j9Xq1F/im/xyZyKbLWwkgoWTDdWlli
UWTlaHinYpm6p6nolCBPBhVk+zC+W+oofjJXB27HoMcfnVHrji9dJG8itSnaEVJMf0vhzDMBA27I
4jCbyEHz2NBOtsi/PzZy50xxOuXLS/MD/7N9f8VauHXtzXGYKouMddCBZ9QH3c700A6r948WtaoZ
jlPvaR8ic1WjjHQY+a0Dc3gqeCE1EoHQ/jKvfzU3+vDDGQxUKB7/kLefm76alLEFh4laz9ZnKWkS
ZYMZJ2E3T3ZoZKUVDm0pdnTW7lphJ5giwF2lLHl9kxv0KIx0hbia9GkTqF2RUApP6hd/VdZCl5CI
A0I+5eFrKzTwF9SN6iQ03BoC1ZxVwUTd8A92TM4EpcVEb4Kk9NpKicawYBpfEpYUxPmlcYPZ6Kud
LszNjlErQRwdAQNAOfy7/P3ffO04e1Fs1i1WNC89duB/0T/s96YT3LMCnhSRETBiso11bcU1okRk
mZLAM7Mjhu96yremX+p/Hp+xX47p6razADrEEtTBg08n8NrMqhj2jM5RFqpjaf9cvdlaP+tOgsYO
AUf8rom8or0oo7KqrzJhuj8g8HX2RCTiwOYpemgVh34GSfkdbL7LSAFPyz8KlJzKYCyd8XUcz2t/
QeBnQkHIWq0kHMFgp8EiYKD4qlGlmq+q8fC+cwcG0Txe3M0jxdrQf5BjUywp3bE52rIyaUekTKyt
YUazadbPeZWtF9hUexMr7pmi5a5KdIwcu7A532qeaQI5qzS0CrhcouyFn9JG8eG07ElBb1NWuppU
giWAgNI6b/Dm+FWZA+G08xhn1JTnPiHPs0brO+74w1LZ7wbD2vGVd5b2q/aKriU3mDfm+oQojLUW
rtlloZWhD7ZO/crc6cj1Zdv29PiD3TnzBJwS+EPsSRS6MZV5cGxQIc5CketF6KlwaKzcqN7/gRVE
cnTCCZkEbbKE1jTJiPU+CxXJkjOqsjo4WhftHL67a5ECYnTkqCtsmz1IQC6jklGeSsn+jhBnpyCz
GWX/eC3bbI7DIFsTRGJkrJTFNh7PYqpzk6ZaFo4ObqgxK/O5LUoNdXVT6XpftzoEOzWreIIv0n59
bPveCrFL5YlaDTOuN66jLqc4d1psk/1Anpn05aDUjb3TAblrhQaILNDQy9oOGqibqW5UxclgvSfW
oU4Yz7CuXfPSl0N28Cn/U9si6qCOdn3Ii8KI17FUszAvLTVwVgfOwqp6L30FiWJpI0EEoVhMkLXx
6Xk79KOWFHmor0py9sqBDLwrPj/+LHLbNx4dRw7WDFAxcmpbI1NqGgu8nSLsJTGrWanG9IZVLj6o
oPTkiFb777HBWwdBVcaW6FQ5OArQ0fXeOeUYQQiheGQl/fh2HRbjIJSs+c/Oix1XdLM0giAKJoDo
aDUy1VOeld9e3im24e+1eh5qs9Kpz+Y0aEhxxMlsn02dfvGruRrhmTxe3j2jNBCIj2jJ3AppxoPK
UIQEp+Q28XxY1GkK3b6z3zc90yj8nq/w72ODN/vJKkEjEiyBL5Yp6/UqjbpwInQEsrCYdeEdowSt
jL5OHDfsEa7MdjzIveUR/3IeebtwIJuvRyAbp466YI1Zsz7s7P6zQPfgOy7aeB0pdrM3EPmuQdkp
xvkS2257Bb0NeyVmzm1YtjPaQWiSvFeAof8Dp1D/psVluRPg3rMHLYIsnKaB1Cq73s6eCnK+ggcK
q2XJmsCeldE49H2cncvJid7PzVQ8vfQDUhoityAS5UKwzmuLcVQUCvzcMoyqla5wRDsxd9P0rbIs
9emxqdvFYcpjL5HvplS+bYx3MTSuYjaq0OFDQcFQxRco+7Qt8jGOqrO2CPHSMiy0CI8EjW4XpS9Y
H9vVUXlKzbIH9DksMbUT7zNwuW7no93eAcryoIFQw8QtE3dcb2HutjqESbsKZ42E2ldElL5DoaX5
tJrx+vPxHt68MCwIjA78I5ymw/KubUEKaoolLeuQxo4ZtDnO+9A2nrI3yumXnuOVZ5aGJEwbnDan
cbtzppKMOqdPhLFXZB8nO+26IFrddD4TDjOPd5k8ZE/dtOkulZt28RtcXfxZOCka+UBHm7eDnRvD
99HOqM9GRWwZvqlCZfLrwrKityJDCD8oknb+AirHqgPmaCBoASVvNS4LyG7bT+OxtY5Do2nfancY
EjjOljWjsOOYU/3SSro8KCR9KAIQ09HJ2XxDr1rXpejcMlSQewjGPNJeiyxdPz/+ejcR0MaKvCG/
vQlAnXS9yo2Sr+dlSNIj0FejAn0ayzI/ullfsK+J+IRmdRE+tiwdx/Zz4qhBDcGSk2WEa8sCKEUX
FxL9XCnpGaXQ+RjpQxNos7A/MNoNSRstTj+5sU4eNGoc4z+wD2GOANBCDm07+kyY8aQ0WlGFVZcg
Fso862+w6yW7WSneiE5PAis3l9e9MnpfUp79l6bBFPXh1fBwoJ5DaXrzcAwgSOwVFZZwjnL3yTbG
9e2QE2Y8XuSGkkqhHTOwRChuQXIA2b75vp1X0IAriC6QvxP9k7oWveWn6dIZTzRaheSx68r4bzIY
SuyrNaKlT2SljXYReofQX61NLgxTxU4ElPlccsZNfUYXAgUshLcdZxaSDoXIxFSYDJ/pvGqxnxh5
XGXPg5G39s5xlYf++tDIV5Z3He9GXr/tobJDboUkiaASPNb+UhROUCjDJyYDrsfHO3f7NMhit/Rn
OBwdobfr49nmU8vcB6CUo7lamu+li/KqrswqbEQk0CrTinXnW91bG4RrqgjU2AmnN46UGU9IEjE+
JFzquDiuWfrJQ7My8PRkD29x67IJcXlhqT1DhzacTaI4Q5kaSN7qMGYu0nGcTPWkinEPq3zrWigi
ERsBAHM5fdt2kr4Kdx0SQ4S9F33lpR8Dc9SO+FEV8flWD/Raebc05k70cOe7yaPuULPgcdW38VHe
xUJMBQObV3NJQzNj4mvbjHVgrmV8HFdDfHl8Tu7s5ZW9jRtDCiIBPDyJMHc69Wk1Rs0fyWt3oug7
Z8Mi4SGy5SWQ9PLr0zggOZhm0yIncaF0dejaAtWfvlaNA+NonB3PfGcL6eDilJh8DRlrq4dbJ1Xd
G2Utwro2QK3N08/ZiL+kVfVj7aPvL94+nD/NK1whdL9t/MxgdiXKK6KsSqhtENdKfShNby92uP1I
EOWojUgYnMvp3uSnFUR8F9GhISykLFE3l73iR/ZYvxQuxH4RMTIeS8KmiFbklfjtNR0ztKIcgZ1R
7zS/sVftbMeFcXi8Z7eHgYrIL2Av8gzcYfn7v1npksju3Wrtw1Rf9BitcZ5NlOP0zAzttXT3hKxv
jwONX1m94uzRrtoiSvqhzYbORAUWdeSq9N3W7aozMUORvkH2I6/fiU5rX8a4le+WbO7TAmOd6Hpu
+xiK6hR2p6kLVWK7OrjMyEC4xdCofSPJ9dLtlNguOX6ddjQFyE2GQ/9MqI2mqGHUj1OQRGl6EKXb
PfUQsnbGXtycQ4I5Kt70mejOQMbZnMOcw17NVMXDuG3mQx83zUliJncW9AuydPVK8seTzoCQQHkZ
FIb8or8dkFaLBlTRmjU0pgpRHxsHH2pVnHZBgmoNw5GYsfH3EpnInwRIX0/MK0EtazkbOfjVeOen
uV0zjRHiG5IeGhe0da9/GLNsJsUYYjP0hrUKot5Rw8k19jrUv8hf12uW1B9uOYAC3P5We8NZktpW
gW+FY2nl67Hrnbh9k5lrWh3oUSmun9oJ6mjDlM3KM3hQzyScFxrimxTdVjK+WRu0z2raVrYarovT
jHBD+kX5qx9U6PIuRVvzY2UDUjgy32/ynhO0sdRL0YCvF03doYlm1nG/HnJHb/RvXro6X1rQokhu
tkMhUD9dtXJ5poBevbHKquq/lG4GQXi0JyF8UdmdcxRCNNoZ8cdaeR7UTEMPchT28KZEOq7ym3rM
YrTbzHw8rE2ii//qsuu/GEVndv4YW0mLaFWHPpzbKDDGhWAEmx54NAIvS7r0CL9TvmPukmMK9+w6
S1S8X+Oktwnzo8U+Rlob9Z8HhiM6BzKpdHrdyZFKJwg1RXJcLadvkd8rMu+A7pCyUsqZl+k8mjpj
DqMi0T8b3rqq3Jo+sb41mqP8FDWQ7r9LBEnLfyIjKpgF4bYZkjnRUEX/Pb7Et6dMctuI5gk0wIVt
0dez0OYuow0YIiIoDnavxYFXTHuC7fJ+bg+ZScOeJ8tB2n97yFpUVRM8hR0uUyJ+pKVdvcpaWxyH
RBSv1sTQjnnVZMfHS7tx95IIDWJQOgwC+a1mCVKriyJqkx4mQ6HPk11rYQlBNRgXRgg8NnV3Fwmv
CZ1gtN1UixPTHGEIcInQ4RlfVUDbGEGtqn+wINmWA7YCPgdJkWuPsIgiadI8skNvRPlsnO3iWILU
P1XdMn54+YIkdQg2IGPeQV5em5rzvtNE5dqhk3XFm4Zx3pfI8sRL3bpL+EI9lRYWxVVji6xtkGMf
lJpRmGNR6FArlOgA1G9vqt7NOaDoB8Uajo1Ed97UxRJ3hcUxaU7Yu7XzFy3N6JA2lneazSYKH2/b
PVMcA6SMiMzoT2weEHXseCi92uWdmqLvelQuGUOKtfSS90g47By6W2NwylgajXpKfmCTr7+RK9aS
MRiKF6KRuIajrbj/lrpSB0lfG3uxzM0BBxlBGU9W2yn4kfNe20JMWLG71PZCTr8AkdxRSaobbw8F
fd8M0CVeI9jkW70pIdwM8KnhhWU5wbe1M8QmEcB96T2Si8H9gumUJMMtT5m5U/hjLfLCyexVEAFS
pysb++Eg8qYdd77SnSXhV6mTcryBO2xvEsykVKWwzZKSBtlzyNdBred7z/hdKwAdaBh46GhtW5iJ
kaMIVMdRONYm6thxXcX/Uptd+5fmU3RB6AJL8CG97ZvwspjtZljKzA6jLDWZkgJHpTL7/jyrubmD
kb493rLEBfyK+gvnbjuqVyWkYv606YVdm01H4uwl0FJkNj11aF/8jWw2jQkRQIAgqG9NQdNFCiru
vFB0veero+kFTDLYA+fJO3L1CBLOwXoGxC71Y8DMXd+hxnEHFB6qKHQ7N47+zrraVd8KFP7Rhozo
KfnpOqKoCmw//y9RZBdtdXRlr/Fyu60EtrCTcYgS2bmVp7OWWjG0bPZCdcbdinQwgwi0KdLku0z9
20NJOkyxTtIbSeu26hOVVWU5erZeqJWd2h+TKVfLpxk9273n986akCbDELk3DNFtphW1Vtw6ah2F
1lAij+9SbWLKD/1Am3k/L/XwNr6dPIFmKjXmLY65w7Ej1KsqoV6v6IY1+tdJBdBZgsl6uSVZeiS9
l81N2C3Xx4U5ea0Fui8+d0PRnzRPOMcGRczTlCkvThpxS/CFudHYcz1L7u9vec8YjU01aHp8zs3u
a+6C8527RTnK/2vngbxzJGRNi4QRc7BHNm9WoiBgbKRLfI7Ntgtaax0C05vi4+OPdJN585MRvIAj
JOgEHLl5hrM5JR2bmDko6vqkAMTzvcT+r+5HkpbqZeonZNw0i4DUy+2Di3oznMkyqh4qx5Cck2hA
8JRu8Qd3mL2dsvevM3ztPWQrGAiORVORdG3zjRQ96SylbpXQVAyznPzRm9P87aLaNQMc0EZX/CFr
R6TVpzVr/NrO1A9Z6w2Vn3cupWsANFUR1oktRKD2US/+GYrK0YDPJm60EzzeXEceCCISwm6JhkPb
5vo4aVOMchR67mcExf4SVUYGVZVfq9Ked16jm9PExuNTqT/AHKW2s/nOUT3C/8pFdZ49hGGdurOP
Xm/UOxfx5jRJKzDqaSdxcml5Xi8H+eO1Qg2/OhuT3s4B0g41SrdjoqIZHq1jcVn5IfdURG/3kBCI
lxZAPG8TgnDXRgdbFLQnUpeMCZ2gwPYmapZaZM8rksd9vCeqckNDpWGGV2PojITEUz7aPE7erDGZ
wl4d+EDl+jot5/jSIsT/k1lbjnuEaJcOvodQeXXOmBrtnD0vrafAUJSEAcAN5J7z4yt881jyOJGy
4fkIAxHu2AScZZQyYQCgSbik0T/9soZ6pVysOP4az/mrtLX/MhqHGZV7XebbEhB28RkE8TBxZGv7
et/dzqi8Oo499kFomq/FleG7aeQGQ6dq53JIvGfN69Lnotbn99qg6H9HZml9erz4m3RZ/hC0t8Ci
ARACjnn9QyT1aJpzzBvtdgznOVEXcdujV5aGdS5RhkcCPqm7d3lSwoV6bPn2RlFqohBk4NCkFszm
Rq1wCWEhLV6Ya40ofUs4Cz3f1Rr/xA7OkoQZsQp0WbYrtGvkI3sPbnvrfI/zdXivMgNjJ4S8txpi
AkqGxHX0RTc+k/5oqnWcrbAWjvOKRnz9RF1pObx8zygyyAlcBDk3+p4EqoWrx+RGKzEbctFVrk2H
Wpunvc7rrU8g05PTwU2aCwhTbY7FbMU0F2aCfLLmNAAjJ549Z0C4GcXy48vXRJ4nldco2BBVXX8f
08uVIS3yiO5Mm/5tw7kMrbzWT39gBQkbdg8hUMqu11aqro0qy0qi0BiZOs9IRvU8KNneEPNb/822
/WZls20CvE9HQhSFk5NWb6vVqi8iQQ+/TxX9NX12Z2fv7t1eqftM3CGp7du5fS6gtZlqEBG2Zg9P
9ur+kzfjHIBWgUu/XLIanMyL91Eqvkjuwq8yysZpwQFAh0IrozBOli501TZjMq23vn9s5c7xg22C
IZvughziev21iiZCDiYTUahEDHvA//0fZ2fWHCfOtuFfRBX7cgrddre3eIuznFBZEZsAsQj49d9F
vpNx25WuvAeTmsxUWUYI6dH93Et00LUw96wO7wz78t2haAgB1mxO2qfGW3rQlA3OmF4GpfdxkTPI
clAoah5ZnTln3tkicF+A17wxFxH5nCxBomnobOANfjn3popH23D2pjt6/77QsXjYykOENOyvJ6c5
iYr+khXSuIyqsfOT1M/SG9fZFEL//Io2V0uKRHZWTIBPnoYjXstIiuwABaP+YBS1vi6MNkqWsZdf
/z7UO18VTRLEX5soFiH46Zqr2pUJHcRhlLZ5PaRLSG6N0T+GlT989QKlzmGF22f6qgDGKAP8+M/z
bQD6yYCKcxJL0lIcrMqe21h3Toi5vxIuYnnfUD+oZtPwotGekB8JtgpUjBFCr36Owajkns622RVx
m/b1B7Qgjr4fMf3ACQzlgBdL1WiZyCAYsngN28n9Pvlj+i01ZjEQztXM4GtY57W7nnSLIjbL1Q+/
+12QbipoyxR3qbbZYKy2H4fLbKiMHxHWBCEHm5LNhdUPItoXZW+i6M8Q16B7nVwzLrU2ysQZZn4D
7eh+TDKdFZ8l5uFyt0RmXl2GRgWN++9v7p0lD9cYDg1Cy02ItP3//9z2FNRcF68hmMBaNI9YoBYX
yHT+h1NxK80hCXFLpGg+WYrjFDQw9RZ82Rvh7UFX6qRbgTr+h2f5zygnezvyKd/h6ioOqVV8c8dx
3hFAps4c8O/sRgAZ2BlBjwBhcLdP4T8Tht2kEoD7LPVyIrI9pOvlz7W1F836r+4hgJEbDZfWLZs5
ONHJUEpai1tXVX7AyL06FB53jKktrMutcXdm6t4+FT1wKr3tD9Cz0wulhOVS5b6dHwqR5fsA+5d9
OkfzhbPCa/77W3pvKEojYH4MXzaPi9cTWCH+JuUR31bMYp1k7gJvH2WB9zC4bn5mB3y7uOkQ08Td
eCyb0fLJUAUpPk7nwbIVdA9jTugutsboHKP+3QdCY4tuH9CE7vfrB+oGYumcHM1pKnM6hkU0JvaS
f8Io6Zxu/u1IG5aBVexmqUWr/eTQRZlaYiVoNocu0OSbwQbBwVNIS0/kaETmuRv16XC8n+18R25D
V58C8OR7osldSr+K0ss6XHAeCe3KLg95VmU2u+ko1jNw0GmptA2H/o8rLgmaKMFO3pbX2p0ZKNA0
HCFgN9V5e21NTrXrSX26VCFy096szDN1zOnJ9WdQPuY/8wpZ7eQbM8Dqtmxn47JfLPFkBFO/Xzzl
HlsEDLdUuef8Y7aH+O/BxXh/hCQbSOTyqCc7YYq5wooQ3KA5SCTh1Pa/pG29VL2612GFo4XVXtSF
Prp1eeaS9c7L5O6zgZQb8e+N3UfaQVXImjU7kNheRaQ2ZPXjAmG732tS+M5txe9M68Z7opq3YGgS
f3LyTYxuSm6kkx2sTBdQFSQVfd6TKpSV84WeomU+s4GdfurbvEJ8Yt3AC3nrGu4HQhhKMmDWhaRZ
hqrFm7wuzmz+74/yx4oSKJGbxOvHCsNO1pigZwd3EVniWqbauWb2r2oPnuUPrZXHQTEACPN6FMvh
XudJkR/8OvXQ77lSXSvRZDfC92o/JtXE+/fZw3WLehQZ8sb9OHld5uLRcnd7RhyG+sNgkddV5tY5
E7V3luDW8gD9R9ENRH8ye1UezeGCR/3BqMqGUNnMu1sM2760CcXc//2QeWcvoUHJVZK9ku7GqUDR
UFBuy9LkPOva7lEIyBotG+TeESqt4qX30DF7nXdGMfD24+bN4bRAW3QrhE8/bm9ZI7sx1+KwhGZD
Kt8w2dO1m3lWfqFxDu+vtD9WPwZiadt9aakx2JGW6J/LqXi7SFkyUPxdin6WzylPT+eGbw2iLg+D
lzdPmsS1p3Ec2se/z/Dbl/lnXmk6h9wAQe9fL9IOJzgvt9z8YHb9eI22diVvU9p3eSqDMxXDOw9E
BQQVi/42uMxpjdqj/B8aO8gPs5x/No3ZEdje12dOn/cGYUMGfdoUGBx7r5/H9IbCUBnPg52PvDcC
A/swX67f/j5rb/dFGopsw9tOvMmBTz4BAJbOBUVF99N6+b1ZZcGL4bVWFmfCIr7EztYzS/K9AQFP
aXCTWQK4dlIyuIrAZEcvJSWDV9zYVWZddeSNXZG8MVzIYOmOf3/Ad6aR7REbv829AWOVk2WRLfAR
M2OoDl4r1YWtyWy2c0ufmcZ3R6H5sYnhaLx54euXVZiz5dQuT9WGU5vkRV2I2NSq/HzmYd4g4T7+
srjWbU104Hfuf68HGu3ZcTsHMKWcSea7W71qSi8iI2+n59Yy5S8D2My4HrqmOM6psqNDx3Ovx2JF
ssxte8icvTEgOLnRvRt0D/W42BVptNHmbZj7vvL3osxEdLkN0+6XItcVhfcU/ZhY51Niy1Z3MeKg
sLu0e6VcUk+3GLumzDr52UwHMsMzDKn8p9TTnHvIPLpgN6wQm4+ZY0/qhvxoLK7TcRXiEXcvv/ye
ybQt4mx0LaOOp9qw+2vbWQOB11cKJQbfjXC5LPrQGJ5Q9FjEwnUmqWxkFg3m19TOlmWvbL30e1Hn
QQUbDeeopET38zBFVo7C2DZGzFfhtXExL9LGDQQNp3m0UQK3mbXEolI6P8gm6MJfRdY6024WlrJu
sMJYvaRv/UnudO2I/nYZ/cW8JHyxNh9ESKrLTpJqp6+FNKPqsmSPDXaTbLCziQyvdp5LP2oiUpoL
103oBGUi1gOxTmPcF4Re3G12W+aNh3wDM5bIXsoEFyP5HUP/evxQTm1ox3o2Gy8ZpGp/zQGNnitr
NZb6QYUhHjY0EUmvMVqiZXZRMaO8rH0UL7u5nNdgP4RFzp7rpr287Yw6GC8MwzfsA/coXT8tGX2j
Y0o0aHVUa+npnd7McZ5mnHrtG4iIFVFnfVlaXzD5CzT6fchdyx2j4EJnImFQPwx6jv43zMtTSo8p
k3KPhRARkV5BBs1+wSGeQMtoZrPOYM9bo74j4hReXYuTi7inkM+IY1IctgLmiecX99awOCaGlP6A
mU2/LIi1K/jBw073Vh/cFgsEeYRaWWvvgFtKfV95TRb9QjicRQ9d11rtQ+RMU0VO8uSUfrzWRl8f
St9wgx+98IeObE5nUD+V4TXOEqe1mInObB3LaJ6GYIh4AWE76PmqGUanvyJXfLFuFHKe5rIyojzb
p+1ImvWxpHK1X9AZ2/ZPTRpkcOf3mekQ8mbZ48fZBp++UMYWVymq2dKfFwiSw7Gid53zrZnjXOw3
u5f2iIf/LEiz7qrCjodM8DERe1o0NNNs1cy/gdG0veuok/qnxkhD54JegRQPxoaMX9Q9RM+9gF1Q
JFmkHa55erGKi2YephfVWqrZD9Eo/IQ1M6nYTCN2pXRteStT3/QlCZKjI7/CNPc5W9w5MI62UQ0P
qy8xwI/dag1THdthP0UfVqKrw0c5Yv53b3baRmMcSW3ma6zW0Af8RFpD0Z5P0rszJ9q/h8YX2n6p
vUovJGFOEQmZY7X9pAE7lJ2VF2K4mgkayS9ad/BIMg6WPrycnDyI9gCEqXxqKTftuO+d/GvbjIND
HN7YD84FZqPiO8iBzPer1ZfpYbXWsd1PbTbrz4Y3iGIfmpXrwW5TozsktZh0vbdGuw/wTyBu/ULA
rSo+uHZnOKSkB2HW7TAx9ovYqcJBf9dEe81Hu8ZCMHEDqcAB5GQra5fneWPtdYqMFFOjslYv0xhZ
1bdwMfM5mdYtuzWGrRD8smpFChdJy6HOL2U+WMnk9EfP1vCSwm4J947Xd/cOQZtkVw9+l+0a35+i
XUFSa5/gPdt3D0Ut82twQF3ubdyGpqu68ov8Jl3UmserEZQFxLBoHB7CFZ13rGs5GSjb0uzrBuSK
PPaVVmvCwZj2vwujSJ9HS+Xz1SrHtBqhKoWTrHZBXgs3AdycQhVndMwHvI2WmRqfOOh8qMuYvaww
by0SpJej5ZIUf+cvdm5+VGk7swDSuprWnS9LAzfmCJH7JGPLLU3/npm112MToYN/whnD09/nbvSH
nZxCqNXx0ItujPHdk/6limrfSeQ4aInezF+doELhgxnuzmnyvrgp1nRu8R9o1bZ929JHtAY9t7zP
K5UTRN/J6jsecFNWon1Xg9rlwYAb9Oq1/G79VLfYSPZz51vXXWqI8bi6lc8str2SJrHtqPXDOMA/
MrwyV5t07aism+cIctd0JaylJ6SZkOGruptN41Awq95FO4+dH+uCYQg1dazPfeSWYzIT1UQz2hUj
Ac6kOfi3JYeucZdnrAjyrk10n7ehqzz7quuGKbuUQREG34syLda7ZbannhOrs1V/mMkvbzFdnyh2
H1I/StUHNFf2I9HMgEdydYdPIUb3P1JsmYkE5mRKE0Kc9E2fjfVnaghx306jW8eqpQd3MHLT/4ys
cHrppJznBJR+dW9ILQq8K7qHU04C+Tz9LrrV+5XqmZLQLcauPMhlYg7jVvQmAEHkYR50VwbuvLwo
a0KlBLkuCy/Ces34ihyx+gHT5KfjI9mvTn4dDla+dHHHeVyThtPO/i2Mw6n8WeFK4DpYxjqqfrHQ
T9SQ+dUSNMT1Sd+eYr64tb5sIXfWj4Kc5iEuh3R1L0d85Oz1vtv+8lI1RYkDi1G1LmHl5UKxfhFJ
NU6JiXnOD+mnHoF4EzT6uOiLgUThzhnurR6U/soI8i7byiGvjIsus0cqCynNnbOO3ndjHnJMrYq8
8H64RAaWCTEuon00Uq+tYs+HL3k7pmKLjPUIlPlNxrP1zPdkpC9yUnW+Xyw7L36XXMDmREL3/td+
K5VgRDd8IwQCZSMFfV0JUkGYHIiLPNicirvWM/yEThKkucrxd2fKTn7Ua4zo9VAnNbRFWvACACgP
NZN3O4tKfjVDfQ75f3tF5gaOZTLUP+5w4KSvH8ho5qKdl6k+5IhtjrU30hCxVu9xCWX3kvuDuSvm
0n3410ej97oJ9rlkbWKok/tPO5pqCgopD8qat5Rze0y3ks88p1V773YKU51GP0JQLj4n43RTbpIO
7orDXLvV16nKVI8b9Byau2U1jf/hKoygFoNrmodQ9E7el43s2lmXVBxCbEgMPisne26oqZekhX51
jn395tE2Wip0ZR+YBseAU+aoXFvKXqttDnPAVpgZYfWdr9LBJrNen/7+tt5cHlkdYHfoCvFV2djR
r5dI2WI5De40HMaUU9I1zDLJI/2CRT9Wwc4/azTwLUQjjJTWBz8hKfcEhfLbXM06shnOqLpEzGu/
WapgP+/Bh/37k72ZRCAhlgXwGlgh/pEn9zpz6QvSFDwoBuUS7Lmd+M+RrvKrZqmGX/88FOUhLD0H
2B5X05OlGKE4CsaVoYaIFVGOYR6PVZlfNkV7zrb6nafaMEMo5jjU0JY/eSpjbqZRdIN1sNyUfASL
4zzfRE+Tl5+zydpu2K/2KOJDCCsBpqfsBsk4wRUsaw4ySUPgMC6upY7wiO1v0uyDNrazrHhxhJ0+
iIwH3Vdrk9f7v8/pm/v/NjpNAjgB0FEwdni9MGsrG3JHMHrG7feCKzjZ8BRr/4o7MQp0ZSBLxiBD
5wRl4A7SelwZ7YNZ0QzAsHPcmbiCnNkSTz8y8FCQEny4YY2Cl5ySiNkS203jGh4maYXHxunWY+WO
v0Zk+RfuKM9N3ekaQf+ytVlYjAyGfdvJQw04qAWzrNMDNJjmolnDZWc6Sl2KSJxziTt9S5vUhgTA
rbXsgIZ6J99zPo/whRagV2oDL6lgpB5HpUTy97Xwdv42CwO2+c0xmCpqe+D/NGQjTJAjY/bDwyz8
L4Owbvrab2Kujg/aX7Mzg715JOLPt52XjYpdkb+8HiyX+C2n9uocYBa0ejcsihq0yavi298f6s1b
cmn7Ippl+rjUv6k2BM8Spb5VHNWiMCksiqZONs7Ds5iE9/SvYwFFsjfxSUHzgzj0+pm8cKz9unWr
IyJ856rn4LrDvMK41hCnz0zf9l3+d9cAKt6owOy3YC2AkSedjdJedCkjozp2xNhZ+6nMbf973qUg
GqudBveqRRbwwZ7SsriZRFM9mkM7TWc+67dzS5MDMhuqIgRn8FVeP++68csyC48Op28FTvZifLEG
2DFx4YlzYSNv1wuxW/g+8TLpLXLTfj0WVzSI5iKTx3Yls3TufW8XzLl/8fc3+MbVh3mlgIMDTDDE
RjI7GSblV/Dt2q6PjeaiSqIyO/Nuqc2pSABawuchIh7rCGRBYluj1bzchGhd1w9ptRQuyEO2mod1
Cf2PlhYDDg8lcR27AXFXvkvttCAYXfVh95IahTaRYmVlVO4iERBhK4M26PZeNy/NoZ3NYcYdaez0
M36N3nQTreQi7V3VnMub+H/k9fVSoiWwdfX/yEowuXo9s/ZQcRGJwuxY2ZLS54K7nzaLo+nV+QZF
LV04ffLcdlyf+26d3c9za0srj/kvuXMH26H0dr6HoPYur6DH3KKmFXPipTPvisid1bqvRVGVhxGY
CBwrImFv3xQkgMca5qf8MVUQexIEAGb/AbmzmI+NoHG7t4Kiy5PJ7kS6A2ASxvNgtyFJq+3SlPsl
dYxp33DRKPw4qkz9e6Rz4u6ayq65Zpdd6B0mTQRy0mSOpbHfGPvidp0rmd80bYeBWONF1EZhuToi
aRcYcYhlyza7CzIMMvfemGoV55XpLNdehfQHn/GcTv2HoA/C+oPoa8e/50PryFXMVFonll4y9AAh
N/9rUcvOeFy8KHev2FOD5totiqyOV8dZvnF7b829mAI531kkOYRHeACQr2JLoeE+eBhQqN/lOgNj
AIm6JETIIFVJWpZlfSHQyhe7lWuZtc/kFmMkqjD4zTfKU2tsjsejWdTdeLHWSxUlBCul30VVYYrp
CAKB4iU0vCrWi0+YWD7aOrzsU9v6xpEgaxZ7LtXBXL2x3fG9kznf9dVgPupm8Z8NPS3V/VClnrHP
07L5hqrQ/J0Pdva4FKbCkBCrXpBpY8u69MpZ97jSDPnHHCw12gW+3z0WwTrfq8YYEXJ6s3EzLIOn
LyQpqgIPIMq72J6Wrk2CWqIsr7wsEEltT1V0U1aB98OsQbj3NCgq6xMojbvcZG2UfsdctEh3VuPm
QxKVkVgFJkLBGibl5PXP0m8xNCD8QqnEVHXU7SxLa3BdJJn5dEkeTISvuinM9lmY0SKvMZnV5Jtn
Sz1d6g6F67VIXeerVu5affczEdYHYLnWOHju4lSPU8TBT6yMaRtx3wXRvfLXyVmTyTKE9RFxtP1c
14tbXFQYScksbigb0q9h24XFL9DY+mORi2K8NJtSex+WjFbqznRbWBtyLXgly4qb/aNURZ8lteER
YDXls7VyMzIbvFCM1qD9aldDeCuFLMe7pjDMr/UKs+pgiyYspgQvzGC8j2YVtD90JIsXl2Ss7MM0
y+5Jh4tlPUlcGRSN/nIBpirm1T+GqmsR+JuBrl68qFy83dJHFkGVYLi/Z1rSU7zYIzGLGe57ZhyZ
hjnfNG5fdzdlMOXP2B+ZOcQPVn7sFEvqP8+6jobfuZ3Cq56XyhSxmlL5ot28He6yYbL8C98cTfMy
7Erfu2o6+Ng3UG+l+1A0qbp13NbDmtRHr3/bpKLPd1aPOhMwqQO7c+hArPctuuDymeYAX2MFMm3F
LC8RUClxJbv1srD9QHIAjREPZw2VCCe1otjCI7veV0aJ0wGBftimAWU3R50RVby3U5DcfWCiak1y
V9ZOPDhm0e3A30H4RZCHP0zDW8trQD3hXSwUnyIZ6sh+wKWs8narqIcKoxB7IJsgDAfAKJ31KnH0
xqMEsgk/zG5F98MPFn8ieHFp0UaMTjMlud3TW3JHo59ib6jBmNrMV84uhBRPaFEQlsVR210dbhIk
bCQ73x8OQZjmVZILg9ybscw9vI4CuxCJomXy09aklMQKQwVa5qB1ReIV2fqUU9uJveMo80Nm0Qjc
O1be3SHtZ3anclBHEsy6H34P13bvOrl7j39CU+K6v9ZVsszm+qNbBY16D3+lo+1glLgXQxQCPVEY
xMZCpsw+KNp2j3X/+ikbs8q+dhY7dS4D8O5fpaFqjHamZvLYi53U3xliDj7N8Py7ZOFYsuKqKYdb
rkH1l7G1SaUSdjEB4drdg0Ur7Sd5Auv3QU7isz3QG0hUJDon6YPBZ+assqp32uZ4AKQJAFdz0/tR
qjz7UpShjpJhQKpPppM96dhY0SnvaF2H4lpznv9i83TaGFaXtuLGnS26b+g6x10+me0nb1zDiDih
dUUvI8WnMDDSepfPeNLsizEsYL9OxNNjQVbTnhZu9+B2dfRNO6qxk9lr6+uebuOKCkZ0V3lkj9Zu
rghGIH3EXvvYilKd76NC2d+x9iLlApCA+RSRkVlxWUTREnsK0BTCLkSTS013IOXCGDh6b6s8jBJK
lBWGi+1P7a5CQnGdkmjyo9brBEyVF1PMrKLuWsh3/lnlZu0eS98ay2TwG9i6DVeMD16JwGDvVEgx
kzwPwp+B3dofA3cxjThjCdOEs8G6xrXuFZy2aWID7nIDvm2Uet4uT/XUxwMJ4+Q6s3l/TccgcICc
zfJXNGj7S6qJZdpX/TB+miZFA3Zqg+hjlS3BUyDHinDmaa1u0nWEDBh246gS7AYooUTf0BUyYDF9
IQfO5l81Bu67tSd6bddl1nyLoHqodiPl6cFoImYGhSfnbxgofkfcZmS+GzOPAwMIq7c4z5o5jFkh
5kPn+u3PPuPshh1U2HWSSg6ffRcaywNvTn8aeukZsVWo9skmgamLVQCGGyuVObdFNgfzPur6Qu5M
SFtj3MAdJ44KLeanhuTFKS40GuRta6WlS9OlY2OYirbawyQVd0oPmNKuQolH0y0Gccm9wTvaHO4O
Iu2g8+Jep7648OtRPlWtCvBlXyo6B5NNvi/+cwMbzVyAlz2quq73EGbSaleF0nvqAjqKMcWnUyWz
XrzHvDc0VtmYj4cXq+E2AY7ClfPZWPlCePSxzZOwN5uXavEHrBdxdv3ZLE2oEkT5E82PdEWUY410
cK9Vv9TfDG46Hh+LFfHdpmFu7pegd5hhY16+ObVppbHwmybdw5EuzUvamNiFzLNNT6/MhSpj8vY4
lrvWrUesa/y1TKxOtld0GZYyVroSuPVMILgJJo39I+b5C81t6Oq3WJqPJcC214UxOU1muevXLsyT
dgy8/nIdmbN9ubqFSiKXkMtkNoblN/bx3keF5+LnmvbxvXSjqadXNqkhVpG/NrFspoXTdiq7X8C6
4y8T/Cxiz+6dl7aDXHBlmtK0L8U0tTdOv0JfRz/IqbkqlzaSn/o5PeBW1k8UXu3HupT9Fy+1kb05
VjU9kIjbyQvQrOCp6rT1KSR8IIgnDUwYI6yhzC3qxXgKoBs8TgSIYwGuSiw8rNkUZAsKZzb24KfO
zZq7Qb+rvRVL/mZa5UA/a2WSlOpoXqSen85bP7S7KqmPxw+5JaOMQJWqfCzMIcSRfa5t67A2la53
kzbmjs+Dsy9xJt/+aS9sgbtWrfqLH6n0GXvjqGFPp6aKh9UmK9jFjXCKrd7q7EtuKNoQiT97S30o
nHDIL0dD8jXCzc7HQzt5pf4x4vaz3FKAu8aucMRkPafLjBkyT6vSQ9eV43rBLFX15VxnPi+UbEno
/aOr0i/QO8TygcKhaD65nqGMvQxnVyVjpIr5poUv1z+gffa7nW9O3NI6263cJibwlM07HptiCPeN
aed1IlQvsk9zW3Q00zlPfvhptKYvaO01LRuZGnI/mKZG7zOVakAkyTFyC63P7XaZrYLwJd1M6S6c
1h7kvg6HrrwaM587r8ZWY73w09IOb1wafMM3bwh7Y2+GpR1dkDLY+z8Q1I1MgWUskJVkO1bkVqvh
mBbIJb54kki+uyjLjPW4Lou2j4SKLp8U60d9dIPVarO4ROrU3taIZ/07WCHuMzCUbeyZpMIXcTan
ckwMRSzdEZPwqL/2+46bDo7ucjwqbcnyWhtWFeKXqWV4ozySQZNgKjz/Ii9p8XJcN5SbqD+yIjGL
sZ0PFBGBBqBsW7mzuFrp777tGc4Lll0L5AkutuFNQAH6sWvQqWxdTslh2VjcPgq3kVzaDJKmP5Nj
XGXPo7HlJiUG15cmqZumb148VNRWQoOl44zLSOmd8MIdRr1v58lovi31iCSVxKU2una5rTp3JF8a
1WW72GKmK+dK4w7zKlIdWYquzZIXoZlF+zlv5uoo2S6nO2uuKf0co9PhNYnhOlp3YQ0J/KMm727Z
dWTxVbGdeo13DZ8mVxdFHXnrATmRhycrGJX8Wds5cdyEw49rnHlTaiVIXdz6QkJaL3ah5gr7VLlt
v+BLswT+XVm2wbhb54HsRpgM6/Kr7WaYfvEsF2zx5l66Yg8DMgyv5DQX3b7JTPWoeqNxLulGttxk
wrKvzKtWQEW8A3q2+EVXqaILw1kKoWNiPqL2ypdN1JzBl96BdtgxoeIDuFi0XE+xQAdRHz449TEf
5biXWZomfLgfAUL7498hl/dGChAWAJghCQM9ew0/OHlojuCR9VFbjbglt/3LGuQAHmr59O8DYVWE
cAa0GxvQE6A9d8PGMtmij7RPdZKmJoHx4BmJQFZ1BkY67QgCApowZj3Yj4wImvT6mea5pEqWVXOM
ZOTdIjeJkrLqX7C8nY/sKM4eksfvvz/dW3wMPjrTSB/BpV/xhnVJQdVwUa2PmJ4Eu9HJRnaOyfnn
l8Vdib4jRS/9Anp0rx+sNA2sQIpAHokkyAl+0UN1JUDKlp2DNcGZNfh2FjcgH3XfBv5gOXGyBjMP
rUkmuY1tWGa4M/wGJwhljf0hW/uMa5/yrAoDoGj517ieLUEJW1P+gfvLmjwBp13Fg5Xz2BwD9rMi
rhXAdDx0oT3v//7W3iz+rdPJN4an1falvZGkW66/mjBkjku6LLGbQuMI00gmBsDtmaHeoPvgpijG
tggC6L9vAHdvgcAa4El4XObG/j3PtZ/UY+OTumZ17Ijt9K/dmM0khC0b0B09HCvz9VKZcBm0zHEt
j6vo7GebL+0FzkH7PTTG4omQ6vzMN/f2A4AlYG4WyTQVInShr8dr0045KXzZo+4NJ/HbIHxqpZT/
3E5gFKpYNAu06qjeX4/iy7RZodJUxxzOKJXmQoZu7AytgMKIyfw5W6G3D0XrfXNfRqMUYF9wMolz
N0fQ56r86KQrYbEiGtXXEE/Vf/XFoCWNdRJc9805gM3xBMl3W1Be6CwFfom4u2ei5zyzaTnWqjwn
JXuzDreGDMGveAhu29Xp3tim6TBYhK0djbrpdqUbjc+W1fW7yc+dlzQKz5H433xi23hATTwbfWgE
Sq/f2OAv7rBmY3H0FQVFtWotMduV5s1QS+PL3z/nN6+LbwvpJ0od3D4oa09WR+YorC+McT2Obq73
ZiSNXeDW7pl98b1RLPTuHGW4L1inhsiCO2BumRSIE46IP9q0XD7jVDMGZzr7b7ZfTGhRYEAkwIwH
y92T89KbZW7rxjOPqUYrUwxRdxwrNK5xLcs1LgD1s1jn2frrX+dws6/gmKGzBT3DO9l7o5J7HGEK
6rgMkbrY0m+Ttq3yM7vT2zncjklmEFY69JnTOeQdOmMFH47dCfv2fgb46o3yHDninVEon5hAdna4
QacnmMy5d5ah7I+ua4y7ZRyCBEJBv/v7jL19UdvRwTBwLoGtT3fauupKoL2uP5pqDpJCYWmqy+ss
K69DyLVJpdxzJ/Obb3iTHW0tVYs/tmXy+pvycxf0f6YUNIpxeaxVN1xG2awumiB1jkPZ6DNlx9t5
DOj4IYbYlj3770k9hchtsFbTmo5FH2VJQLZ1DJVw/Od5ZJPgrIKowDlJ1fv6qZg8B8+FYDjiXpH9
DnKHTibOLVmXjBPBzwdaJdGDJRv3nEPy9oNfdeC2+mbbLiiscBc4tdqf+nRsprlCrLg2y2/Tmdr9
IOR6bS5WfVhoiOKzWxbei8U14PLva+ftzG5D40HJikfm9Kcf+p+e/9DURbH2uT6aEWVjJcflaBeg
nn8f5c0evD1g9Cf1lbOMbtnrmRWlUPZQT/qYK4uWIv5sN05HFyzq13Mn5ntD4U2DvgkOFOGRJ0vT
CkmRoOeuj3bruLE5z2q/hHmQqDQ81yyO3nltVAMsSA4YFuj2lfxn7jDuaKjzCwjXVlV8QUuYtbSn
fGNO8Jki7Sbt1vSDFYzet0nMU5WY2dCc8S97+yHS+ocRBYGI6YUm8vpXGBRZhRo75aMWaAIu7AlD
7W+VCR73f5yd127cStq1r6gA5nBKdlC3ZFmW85wQTps5F8kir/5/6P/EzRbU0DeDCZiN2WWyixXe
d61nuaUt5/cTnZn2hv/1pSnj/f+lBpc2Lq/LMU2ZGnKg0n/yLOoe2oDZkYAN982fPEIU+O7YiYGu
Xx20Zkoa0VAwikAdv6/rjp5kIT++Pi+v8G8culE1cpNZdwILi9/ls7j09yq4FeMpcROM2ZXoWcUi
e56WR6pQ1hCUptSfwLPMOgurVkTB7Diw7go3Fv1Bp8DdHaOiw56Q1M0kA6m6JN+jldazW6AO/iTb
NYIwe44wMNRh/G3m9SLS1kLWP56YyNNzojv9n6Ie0xtv/YUpzVfKYoBakUPT9uJDFF/uJKT0AXSy
K+c9Uzp2wlxTZbqDmO2kd621zL8mAy7EgTiSXgtr24tulQRemGGowag+QA5FKGxvTh561ipX0krh
Llt5h9zR2nuwpd3+9R//ettcE56BCXFV54y4daTFpHkSb5KqE+eNsueH1VI9VF1h+EHSQvN4l0RC
ZO/oRufzm09wkNBMnpEjMHeurUE/j1A+zVGuTq7fyXuqix/8rOze/p1yuuGgba1lFW5Fl3O7Mo14
mjKer+hnwP6JXu5bwcr7+lu8Xm+hyLI5swSuN68rwYyiCx7XM049yWFwh/HGzQIX5r+9d4mefysp
F0AXumdkQKt8fBXvXj6URZa1yomhOOnVWEFsK7gnp7NhnSPMgbc4Z1f7MoNh+OQiyxQBILJ5g3kV
EXsbm+4pa73mv5R6cnUcZO+JO21ksd9hSRLus6z1/IsJNM8MEyj5RViSpNDQiLLz7wmeVC45c5yU
79kO3OZpHvPmszCsToZtmSfPZDn5KpjpdLdYqOTYyHtD5nkVptRwvo/LlHo7aq3lb/p8RXkq/KL4
aiY2LaeJBAWxA4qF8t8256k+daBWbLrWWp5+okBukYhBk6c6dI7y428Lxp8/1iIL4xdJgGVxGqo5
Hj8Ylcd+32L0Hkj8FKn1vJCa2d4P3DKQihgcX/fDEvUytHRqpcGo3PFWnszVp8iLtjiPryHea7Vx
c74rh2FKstS0T0Jqn+FwWiyn41HkDbavglhXt+luLHRX05YRWUkpN/Lzri76y3lkp7a3jLJ1TnQO
Z/3Quzkg8RjXTBqaSzy++ZiFypwjIhBplKkmn+XlcKk1dcWMcONU2B4Ah4Y2vSyjX69/ileHAQbh
FEnQy3rfZde8HISNQSYjmdknQb5kOFR6n9JPM+SDlSftk1bmzo1v/2qdZkBrfY3c1fgWt+wo+A1+
4yUjN0SfGAkroqEOk9u48VO9OAoOb6zea0HJ2vxUU5L7mNF87eSN+fik0Hx9nqf4livlpVFgDYCr
RtpkU3a8fHl08JLaxDV6Skyjvcu0aglo0N8qflxPOyzxbDjkPa+H7S1/1PDjifmW2Ce8tsZe0EYK
C72i4WmZt7a36wfC+/K3gEohE5nyZsq5tFz5+A371Km18aGwQmWAe2/sZNcPRDWY9gAXQa6eV9WV
FfYZG3LxTlak0uKT5ufErtl61uS/AetYz6/P8OtnYvG3+WZtNgB2m81UGNH3TqprvdMKS/+KWDH9
UuTzLeTKi6NwozZN0+Vf26jDamj7pokm7zTo3vClHZPhXhep+vL6s/z95i9OdBQFUJOyJEP0JVpx
s+gRcatZOJP9E60OrFb4kGV6mCEQtCFWLdM8u+bs/ZFKz/8XiXbMjkmsyZ9VCl/hgJph0ZFdFpF+
eP2P9cIPihFgBWKuiGH+dfkdTGURe21UkgGY64nzpBCM9HelXebL5xllyJ/XR3vhVaM8hS3FskiJ
5MoX08dj006K0ZzUDvle7IMD52b3+igvPRMuGKLsaDIBO1j/+j8XtSEZai2Pev80kcSL5CvTTgrH
N0K+QQavD3W9kxG4QU0K+wFJ3lxDL4dazwu02/lRbSsrjx4HsGCBl3JOO60KRGxrf8z05kf4wlu0
KDJRX0KPvRoELgetm6LW8JpFpwEpXdhoRRlqw3QLXnq9vRCBtYa+IUYA4LDVCSdorKRuRtEpwd75
WKdp/gs8O4DsER5iS/3nxnb2wqvkOLnyv3VaadjcLp+qmVRk2aAUTjIe/EBoWPO12Mk+adQcd77e
Gff1NHa3Yg9fepdwFwm/JsUCb+DmB9TsfkyiKYtOVcFO7XmTdvSN5Zbp58VRcBFDkHJRmW+ZszPM
BMua++hkLsUvmDLTPmm9N1+hyWQmF4XNhl4WTcj1D/HPtC+1zs05m4vTqDxjt1iGOBSFk984Jb/w
cXGCggtPSQALmLd5YUmLO5BNTZyUZaRhZ9jloXQWsCVL9fPN39bFSJsdTbMBKMQRI/kNMDMXt/99
rNl8wkPtlYhpevJKi0j0+9eHffEBmfFwRqlHUPC8fI1GRdpsovMaizGNflIs0PtwGrp2CZ2p7X68
eTAsZ6S0rG13PBWbYwinYKLtKMefLI4gTyY5aIFezeVu6DX7Ru3ohTlIb5OTBbUyVvutc29JzQVl
hBudUtVFIDNa/ObKeSvHn32UwjdVFjZTnILbikLqE4PVK0ucgNejCdQyFLbOoO7e/Np8ngSiO8er
tZx5+RtJkddOPKfxOTL7Yk3K9fdl3ZkPNQ2Lp9eHul4G6fyxxnKBwMnMvL8cahjSEZHgMp8GlfzP
UtEfPzOfF60m3KTIj6+PdT31GItMh5UHq62uosuxjJZ0r3ic5hMOPhMBBsx42PAeSBh/2r0+1PVs
YKiVgM21GhzQtrE5p07q5bZBJbFwprBD67RLF/lWOubfrpVGdQnSFQXarawkbmpOVvNknUqhy13t
Jr/k4jvou1R9YyO+fh6qOpREXf5BteyKWzbViPJ17iagOpYngvfyc+736kaN5foHYp+nA8fVhAoS
SO/LHyh3ozQhD804RTKxDk1Pfqy/eFVQ6MutJNkXHojcNey8/EA0Tt31r/+zmiPmqNyyU+aJRIUV
6+EhkFS5++bzPB7A1cnLq+M04W7ukIUzjmRaOs6JyFV6soP3Iymcd0tmjTdW1evH4ezLNQgvNK4g
9A+XjwPuZjFrN3NPfaL/J+04vbNyZd04zF4fIRhkfQxchhzlt32qKJ4gbTS9e4I8Uo2B2QgMHrmz
fOWaLBCxgokAr4CG7a0YwBW9TvQq8hGsVdyKNmeXSQo97zrkN6rr27vEHZ61oYluPN31K0RnxAmd
Ih81BfyAl68w8grIXY3kqNJwZ+iUigLRasONNeiFUbiwrpBetLsupbXLUViZkpLyUnSyZrvajXZd
hXGPRPz15YcyBX+fy+vQaupmCUdESiXR2HxKGoaHNmnS6FRI5fo7kY2uftePevITuoL8ErfK+l1Z
tSYOZiJX7zfU/tZbk8z8GXmVjfo2dPPRKN4ZKYWj565oxPhpbdaLQ5RFg/nOoONb7XO3qKIPXFY9
Zz9pkS4PMaAcgbNCM4d3aAUa++DRA0twiJUU1XSjRkAeV3k/3ePJmeYj+I8Bb5Vf+vl+aWLX2mmy
s9HfpvXQn2F1FvqDPdvSKYKsbvp8jz1qmI8D6I7lzhn1ItqTUGlZny0hpi/p1JU2diTwWh8aYFrW
XWWKZNq5XYTyVZvNslC7QY3OclcsemGfTEXRJbT7sqO1NSdt/zwTJm3iSmn7/7pS9d27us7oGRqd
jD9PAkr2btSiJX4vJ5OEgxJjXbdbWIkXJNmoI3du29mf+O6b+M4xhUHZH5RTmHOmtPaVi1L6vXKN
6kNv8MTv4skw84MDIrq9G1xrmfZ+WihwK0Zh+afRAgKV7eDmF3NQVwJojp7N8FfcUg6fx3Sc/5c1
EoaOWIbCDsdMt4tnZdLkIVDUnPAFKceJ+6BAZ0aqFWhXRainyUbEzoVoxE0Xwhmxu4wthhs4VuUH
jFiJ/y7BzlfSjdCFeqR0mbi/51ZoxY++USq51yUk0KNFcpX2zXAXvC2SuDpxng3HbQMNxAblvymy
s+QwTemk7uj4tueW+uhXu6/77Fy1NsA1zFSiRLNiKW+3yEkfDllFdsluAvCljro1oMUvW1on58wm
afbs1sg0dzbsmDasByXFnZVCbdglKIiqY1Zw2DsLQ1fsgBY/ywNX7/nPMNuD8egqHdOPQNXyo9Ps
zqM+YDvd3dJ0ldy7VR+D8DGyZoSdYi4f0ihyvBChb5I+WiMFhwd76fXhzJl8yI5OBkFol6CEgRU0
EZRqY79S4AzmxqoAv81CNbDB2ry/V6XKo3AuLQk3ojaWMuyGSMTB0JuZ2ikns7F02EKOwdL2IGsa
hxzblR00FOc+EqMK0iY3uzuzQz21y8Eq93v2lGJmrjRaG3Jol+jjBdmx47PrK37eGP2dCufU89S9
3zmzeRi0Jbagpg2T3E/JGI/HOrbxTwSV3xvjk09DiHCiKdLEHvB3436LCDvtH/wx974lMtM+gmHz
/TCNmqR6iEf4CoFWwCsNpIkLKsyXjvm0MuXK0HNGEQVLjBEhHOtEb0PBrS2iCOyoLEyphsyhU2AD
4LBipSrAQ+4T1EhR5n01i+yjoTfiowHyJXuKCRPTP3fTUqonnfkCXJoQ9vnstLlygypv+/I7Xtt+
2I1I1cTOmgpku60Te8OAe9Iu5i5UxD3XQVoa5Fsn5uR9s91oqo+psloT0wkd758yId4T3TSWrI66
4WQ9FzIp/jfYjd4cx86cC5TS2vgF2XGWP88uGrj3Lp6A6a6n6NF9AoDE75/2fv2lFWOs7/AF+cjG
9Yk84paUg/eZJDn34INU+9HbcxG900mPTPYZ37H6OY/6RDBbxed+P8KMxbeK8a9/GOQ8IOFGo1qH
6PqL8bimlDp72dv6FPCV8Arx4iT+d5bhKD/iOBu6QK6BkXezG1nyLkpcvz/4BdnyYesSVP4fnY3G
C+U0xAbswgVgpJh8HUQdhcDlwZUE+n5IWweLVz1PnfHBEVO8HId41KaDmRv91yVy5fQ+xkzT7lOt
KZrdyE9J5Ho7692+HJtFPaZ5HGEt7ATp1BCcZK+RJzIIazdMooLaZ3e19cBWG2FXKWlLHhJ7ytWZ
KAWruS9UL6dTCYBLvPeHJreCLplc4yEfJmwsvemr/uQtkTE/cOi2zV+RYasvhTJH89luW9/9nDee
qL5G1DS1j3qRDPmpGLS0D5JF2cuxNKr+MVuwYh+cDCPsZ4LeersNZTvbYudE4zyx56sILzLTBOYf
9EgPkxGkmWanYQoqcSR4nViRVkN8qBrIxIeyjfIpVL2QxiPBJsty8KamqUPZxDMTa8GjePSawSHv
sph75xsrlqx/LtBphRvWWlHhLmqiajzQFZOfXDFbczg0XuSee0G7gOUhXpITH7j+wVmcWtsPqpPG
nd8RwvwDr1DRHZKMGuSBrkKhm8GUizh5SmcYuwjaG7ug0WSJ5aBsbtrg5rj0AyGLl++JjR26D4w5
EvnO7lg38QpUdfvep3/bn5Gzm+/xlTTVT011cbTDbcTFNuUc8Yf2FdcmmXtLfYcgrCVvTKaoibHW
VfZvK41pvsHfqLtdwdpMyxTnut3znhez+MPu047vfOEJP5i7kkAJUWZ6GgLklOK+zzJsfP5Mf2Vv
16DvApCkMgro/9kURQil5Ihpi8UN/Xo2PjV22cF+62vMXMviuY+x1jvZaXaXLNsvhSWAs5da3+w1
9k7t6Pgz55qs1gjVjvmVphM2RdMO+T95xZMAczsfPEVJc+e0iU9w3ZI0fElKH45WNokvXUowxpM7
57oWzOlifpNxLNMPmfBaPssFMAurGWix/kcr4H4lAXOkGj8uo3D9jz5wB9xCdA/NvVd0NCvAyMNb
A3np1McFV+dXwqAs7FP8ISO2+8Q1yWyMBUHi8yzWjK+qUJ/h4CHAYf1dHoB/WdppbrJU7CQusf53
OqU14djdWP3AAxVBn0WG9VNhcPo54U9Z9ku2ioQmdzBYj2PcP9j9jC4/pODCf5Mvmqq9gYkme7YT
P60eyrhsDQ6HY2PUQTHhxNitlz+yJaq5Tr9kKsu7LxX4TGyxxgiWQcGlwf48mdMTvUbywKtZLeLj
7Bi4KoKEfeyzjQi9fVZc+NtdSY82wxrXzY+5m8hiP+RzX7+bxjEe3rlCG9UdtkXtAUcD6W2JK7OC
1yy6514bLDrEGbafY933kRt6KAu0EG8uZhBOl/yJMIlXH2Jgi/UHjRhl5+hZyv4FwpzZNvRJlbyP
klqR2CbAkD1QChuXe07HS3fXREaqHgsv66oQbvbsHiNt0IefLvS6p3JZOZXEJTnTsV70dHwyR1n+
5/Ver586S+pfxOhbwy8/ilpjXxHvMn/0+J/aYOqyeP46lwJrP/nl6bHlcHrSoTjYIVQSe+LslrFW
NkMzqIMsFyAVvVFTJAla2XRk/zQelMyzCdQTcUWLrSVELR2x2ZpRne57TZifYo/64kGR1I50YGkt
Qm6AMnpuUAoLB+dgeRlLti9qGZpeLJPvZjJ55kcvsWXzpZdMhhM4OdKMbP53sYv7lekQoHEZywen
K8oGsGBWUptkstofYmtw9ceaCdd+8uLGGPZtVAnrWLHaI8NwZvvArdAEKZBje7mvSkypZNhY6Xif
W13uPWAVGuu71U/U/CmcNir2vfSEw3wucEqObgnHuACrKY+Y75BekvygiqAfDKM6oB92jfeGaEW0
r9IkghYIXlEbHhoQb1oeKC0ugVWoOBX/FV6Uy0Mp1UJzSGCRPGQYICxQu+nC1xNrK92QFhMErJYl
rQ5VpqLHoWmtj3Hb43izu1T178i9rZxTLEj9DWNNlF8h7jHhis6vtUMUYYkMRrwe9XFqokG9L5LY
LWFjUtGD4zJaffHBdhW+uEA6aiW+V9gVHvwy75YPs+1IpptQxvi11Cqokhm+xiSM4mzxA4x2uRbU
tUswV8JW6Ky5ofGPZpqiKuTchnw4WvxkN5ksQ8GsS45dbG7OrcictT57ebH0KehzfeVuyX1523uP
qjKzy8j3qUCa8TH1wagq6ZjvZhP0BuyDD3WbAKsQ5dyDmrXeGnNDqwTtPjUViimrw2lT6IilHOvG
7KITkpEyqD2RPuIuITKPtPQb+V5/a4+bR4XfQsOEDjOwqC2sT3jZ5LbCj04dJNssUJ6SP2NsGB9r
DLluII0m/1HnyTIFJXvMs5/Hmh8uuUh/vX6bf+GVUxPTqSE59tpw2zwzTEutRhgoTqBm60C5eXvg
R5cH2DbdAbv0cPKTkuyHtE92OD6fXx99/btv3gLqZEow0OJIqNuaGcAet2ysRXzmC1vag+wWF6cl
R5qvC1xRQD4ltqxb9YvtmFxn0ESvLh4UCleafE1MymLdjU54x7nxuVF7WDxpPVozMAep6fONqsxa
27l4Rsajso4oicRCDe0Ff/3faiDXf752ZlWV0pnQ7cb6JQsW1EypfkdsXfSOA/r4PXPkLRDTVclz
HdnT6eyviEEq4JcjZ0Rw9RRMqNNkdR7miZjfY14H5Aza7fvrP+RV+W4dih4FbVQagTTkLofq6RlP
1UQHEEXm/A0ffnkYO6c9lIBSjonk+oZADP7H66O+9Gr5BWmkUnanmbCZvB1HJekp2kyxnn8tfPpL
WaLu9WH4ZdZcZjHHBrkDAuP1UV94rdhuqIiT5wSMcltm6wetENysxKl1pb6XUcM5sHBVEJEC8H8Z
ih4SddGVpbhtF08Zrt3GnsTJbSJvD4VGBjOmauoJ8S166FVRz0VNSjnZ11BssPxuioeOcK1CiAE+
dztCrx5hv5uLVt34GF4ahWIylXFsbdSBNvNE1FpZ8Znwi1ES2VWYwEK0SLc6Ci/MxjUIEnUauchr
Ps7lbIRolCnDI8E3rUT2WcJmeFa8SfPcWWTHimnyKMlA8DXuXp8ZL8zH1aZC08RDx8OidjmuvjQL
Ir44O2uEv+EjbYtzNigoKrYFALOS2T5W+vScJ7K98f1dz0lqy6uuhyAbSszbDiG6BaebqYOcgVqr
sMsT9Xng7h1SMLol8rpWw/CN0xEC1Ye8c13aLp8yEjMgO5VXZ7P1iUUlwjRXP2LVx+ljrnWSqquU
un1O0Lnbdzq14k8zF57+0HqRhNLhmFAimIia/PL623/hHRguHyazii8TQczln8sx104VUOlzpxH2
QVdrjIOeViT3XI6Nh9cHu55iLHSoHehYrbqHq8+ln0yNfnp+XiYT8Es/dn4wwDK5VxgSga6YWlI+
NlkZzTfm2PUXZFDpxCBKhxbV3nZuJ1yXu47YxHPVtGJldnAv4NTy5oWHUXxKlgYNYTyo6+P/s2mZ
eQZCxcuKM2gE8Tmv0mhvzstA4kJ0a+G5/mhWHR8fvcXbXMX9l0P1hAdjSKYoadeNds6qzDo2kGZY
IZYW3k8Kjq/AlU0J481rEQNTIiSQjK4TM3kzcGH0OMvL4mxkYthDqZqCppijt/YdXUaB6oaclGMH
+eKXo7ijDaoDwNAZRITz2yyBWnrm0n6LvEG+VeT5dygMoqvhixOscTmUxr2FD5ehIr8zONTQafC8
/PfrE399K5fHGRZWQKAefmFSaLaSOw+CVNd5Cz9XXnhPUISNZYdwgbJwniPJbbzavmV5fWnKcxlA
HINuhYV1/ev/TMa+151+noriXKql/D4NxXLvZiBx3v5g6DjWHiQtfH97WqKhpbd1lRbnZtTcA1Ek
XH3mmX/rOXlbY669fTzmBGpMqliIi7Yf8tx5jVemSXlOU1IMl6X40tPrDGQ+nnw9++/1h3vhI0Nw
pjHX2RTXrOnLV2gPziCB5jE1vF3pqvpYW8VHI+Ga05hGtB+9Zqaq1t5YRV744RBtQwag/YQdwNzs
FLMfyyqHmXTORel9a0YWQ2alunUMvF741zsb3iDcMCg9tifsVu+zfKWcnc0cD+xILf+QVGZ+37vL
TUPvuolspj9nZM4U3qph8bYmimWhrKPNUXNugeQsQQm0VgaaDTaeCr9LSslEm+GT1hX9ExrM7sfU
NqM6aVFMYgMrd9bvsIDMH6scaFiQTrFv3s2Dbxb3Xd6bxp1nL4JsGU6dYkcARTns3VTm025YaCuc
2UebFRLOJ3bIuUC7XqDBUV6O7EZrlPc4SPkz8XyZAZvlBwlztCLznroC0MrcbOv4XFcydkPagyUR
hamezHtQFNyzIRmDAKSaHuV3AuWJHto4ez00ngsHClBRXX2PEbi+cQ9+YYb4rA4aF24ovNBcL+dl
5PUWcySrzjZ9mm+Q/9QH4mpupZX+vU1vfjX6+/TdV8URjIr18/hnBdGZeV4xyOoMhcps7mE2eP5X
4krozuYLpfZAM4COnmkI0qaTSTvJByM143KH331Od7Uzmn9gUnbT0Yu6pqU+O6tkv8RN+VPgpLVP
bYak/7sctUSGAwXY+PT69/vCFMfuj3tn3UUQuG2+3xIGaUTtrToLkYtvBXNwRNOm6fvZEfYt1MV2
sQASj7OV1R0hGOvhNs9Mc2IXRbFbn6nyeVRQlc7FRjdAnoWGS8pFomyQjVM6wLvhxHULf7GdEwzP
FQRd0+ogggK2OXsoD34pTLT6LMtahNKAXmloc3xjs9we4BhlpV2w91N84Wa1/in+mRIUhyH69kt9
Lma9+U7zoCL/WvbjXtlq3NH60EOiyZwb5/TrV4sbCng8IG2uP1e/o5rpweh61Z2tKvuTdXPzrJel
2mtRS5QuEe9HEVtTKGkZfHx9Al2/VMorCHg4ADD9EUFdPu6koXVgYnXn1PQRxLWLeGwJGLzxOW8P
B+tjIcZH908mxFpRuhylEYSCVXCVzoic5SnxlunLIPXpAPJpCmcLlu9bn4qQOhw0GE7W3OgtkWgo
ONmzmVfnXsuynS1H4q9hLN14qusfjfXO5dQDjYUnMzZHONo3npdoXntGTRPBzLJpjNMNdlS9c4Fh
jdpdusxdd+oG7ZbI1F23yH9XLiz01Mdwu1DHIbRku980jZ0NuVi6M3w5I37gv/10oRAfrLXXugPc
aXE+7ls5hVNXGT1AXX9u7jLohM45WxoJZTMmzSBIZolkgyckYijzaWftxewtBJ8781C8g7Uawzhb
kDAmh3JgA3jU02b+b5Gz9YtywViHRQmjNojjSAFoNwvbDTVbZNqe2mjX7zscOeSxQSSNjhEJTKga
Ygxi0kzmJRRNybEDe5JUAf2cegqF5kUxcK1odMMpAtB8P0eELr9bJulUB+qPMwkp9jTD+XLNrL8b
MmkTikX6Ak2Pgvb7J0Wjyn/0I3RpAXhk7buQXfqfaSo3+VObi1y+mMJKsru+ZMu8jwlpMrlMJOPH
BvtfdVaCfumujBvfup9qRaaN2YJjO2kWkOvAw4Y5PrhNYn5WESHxQV1CKYNVZ5m4gEhybQ+icexv
KPCr/gwdbPxm9Wbz22i11N51dHbKMCdcbr6H+VyRZmt3iXmuUCa+teLA9EDK6FLjg76Ez2bdN/5Z
xZwayoIetcPZK3xgZjluNaeX+ud2kdqJNnz91HaegUmPgK7D69/edkuiULS6QRhz/TDwa1wOnbs1
y/cwd2R9FZnHO+vmH0bjNC1bgz+Py63D5PXaYsPqQm7N974uYZuvUHr5NDhR259bjunOsSGPrHsw
l9IhoKVtnY8rVfmtHlaeEUwX92w2wdX5snnGuElp6w3LcLZRlYdUNFaY6Vyfc3N56/Xj71Ar0wdl
HVvTtvlgRPXsuZUznAub/SFA3dbetZwyvtaND8Sx928mq7/wQmlA2MTlUjNB+7h5oaXgGrfEOulj
mlV7YauBJQxJsarMfRRbPchdoya26s2zBg+Vsdr48T1eaRTnJHOMpHfHc+bhcA6g40R7TUqzwTye
zTcMD9dP6PzdjJguq4lvKyolTxrQJO50kJpG8UHLoW2mhq+OGX2VpyHPbp1cXhiPKwFfPTJw7iPb
6iY2ce4HhrGcRwsYCeIgNG7BoPWtCgBMj2T/9WXUvfmNYhmhG8k/aWBBh7r8DoUXr4Gso3aebKd+
LFRVHCvo5z86Vun/w1BctMjQ+gvv2tpUjN6QIIUX40yrNf1fDYKBXmORj+fOroYbB5br5cWlZ8FN
A2sFjpVtQkfS6iOaRcc8L+Y0QNY19PtkROU4uZzCX5+T1z8bxxUOP/g4OB1RWbt8g1ZL8hiCCuds
CrAR9jLMD2SG5s/QwJM9Nzz55vHoebGSQbqihmdbmzJxPSe0+CzhnFH8ZIFIGqSIuXFoDOPZj1Qf
vv50V/VaajWcHeDTmWwWtIE2d4cBtLoujJTzwMi1NBT6SjgpoqYQz9FYRATZphF4CCfJC9Ik9ZgW
igK6Gx+FhsD8S0I8rDpY5uD+fP0Pdn0kxRmKSRLlGSssraPL105fNNcJScjPxOCN95D7rIMh3PiG
d4b7EX+fyyMUs4hFHH4E7ANcLpfj6KnVs1fJhFmbEDgNhtV17hwUAubHoUVv2QUdBPLqR4U5Vh7n
SBY0dIwEPUOfOm3zY3LNYtnnTUN2uZVQ9/0gpYeHIKm86VO9gHn/TOxqYe6YWyQjcOVQ9mFyCk/s
CYCcRNjpbIv3zVBFaMBUWrX/k1OvNe8KM4niA2tUXgOrld4TdrnM30erhvCzkyfOw9yarB0GjTwN
SQN9u4fI5T3tNO6u033uW21xzwGlPtcL8QgBvFdHhEg1vc+lO6mfXM7iGHB4Ws07OLeTFfi+ljqh
WZIKG6DTQeDSKdP+3RdRS5hQbpRDqFfLhGgi7hy1g1sull2Ck6X4XcButX7n8bgMpxGif7Rr3ca0
zmVUAwBfhoQ1XBuycvlTN0j93pulF+cPCZWM8mDOlmp/9kVSQhrWSjhrdsTiTNs3QrcqzaogtdYa
CQo5wcBCGhhkRpNNcYCNqJBURVDw7TK9tN67dTbI91PqO19NtyInGBsufMRcjbE42ArsMBnNZecd
c6OJxvvRceEid2aZfEAhXvn3tVQI1tqO9hCiv1hx/1rcL3QTiiYsOOr0ey6fbnlyo7y3EOlPdbuP
hkkHQldokDLUgLIwSDJI+iefTBEcJMCzXcoohGNEh8rX+kcU7tzMSWUV+mEc+/IX5T8xhS0nWu3B
RIsDGFj4CFurfkZEpnliWfYiAaOzW0UzP+2p1dujZhTtlxklmn8u9ab4RlaV1QKhz4zkaJZ+oe8d
1Jnd50V5s7rx0fy90my+GYoNMBeopvHtbIFJkNlrQ1+48sB6QDQIT7f+keqrMdemM/BbEYsh9jGi
mF9Gko33ZsrPCwO8dHZkq6BvNu289g7joPnPVm5CJzYajsUhlGf9izvAlAyayHX9k1dNfCydJGnz
6Pf6XOzevMbYLLLct4FW0AXfVCDdGaCgbdf12UzL8ky8dffeQZ9544L4wgrjoGGgm0BbbMVnbVaY
NWzU6eLmLK2Rnv7SJcQ4t93RrDh6v/5ALw3FA62X+LU2sr1hF6WbUJSfmzPkowrVpquellzXf/vC
8W5USF5Yn0lxouzOAVGHbbxZn9us47zh+O258yfrHU1d4BtT7d69/kDXo4DdRfTzl3+DNWazOrOO
jejki/ZsuVH1oLy6PKacVd/82tZR+Hk47+Ji3+L9kKfZ/Wxm7Zk44fl9HHcC+Vqh7mfKqG+ecmvI
FnBfalisS1vQVxlLQUJA0p2bAY6PVzr9jiPhraPYS69t9Wn+5afpV3Y2X6RLnOsQwxZFIADuC2M3
RtZbc+Y4ykJPxZkHlILptvWYiWhyrK5PqRoBk3qgmD8fZ32M72YEmfeJHzs3TkYvPRXfKVZoTOT8
52bKRbapOljf3TlzkKQWBELtG40EmLdPudV9b654D41F7vJzlfMKzxvl+gul2b4dyvxBa1z7jSXb
9d1xGl+184bGZWB91n+u5mwl+J7LrGNvHpyd5g7+XeXrYzgs9S1w6nWBiqGomLIsUNZkDbocCtUz
px/cSecUegJRxGScAKFYJiTb2qIpjiSViTJZf379PV6vRXATuK1ypMIcSL/4cliJQ72KHKOjLpYR
lT16GuYNbEsca29NxJeGWsdCeb+eZq88osMy0mLH6GMLG7Ew/Q2Mwzu3VLfMtdd3AQyOrKvrjQqW
3ZZN7PiJsNQE4Qtb6Du3JWxGDSlwOcq0rBjRrevw32v95Ua7jod0iZI7dtCt6bqUmUh7jfEmQkwe
9FQW72PPHe4EUU0Ha678XTFwzBTcmr9Og5U/TglQihbz1rfo/3F2nr1x417b/0QC1MtbTbPl2Imd
njdCNkW9UlT79PdPfoAHGc1gBP+xATbAAsshRR4ennOVqFss4LCAiIzS8T0cGXwrjJSNAP1K51v/
ROqePGcxWEWHafWZRzHquZIC2w+LrpqPnpWRk3qZ6uE74vDGxlWqTcOj1Yxu7rsNAgP7FquCz7EY
pp/unNmDHytOa+GoYla4xWmlPfpO5BEYE91q8RVnIrYvtHkY/RHaeOfbUCqek44X7N4ZUivFIayr
4v8hUNPmRT8FICa1KuN8+5Iehp1qZRSUUOvYufEgD10BX+H2IbmyoVxuN4ittJ/YU8vZ/ScMJDFG
rZVViWAK9W6P/1Dy0iBgCJ5h8ZDgrbDllXxtQAIOuo+U5zQKO+cDDp2YLTG6IogAN+wpfEZPaT2a
zzpE1z/4MIUbueLF0dResXd0X4mlRO1VNG14VYJqmvrAcpOo8w29JnTPLUyNnd07xsfby/kqKny2
Gxllqf+BaITGTQw/nx4mFKGNjxVYrlhr1aemrIrhkCyOTQcVQgS2XPEw6S7eWpPhHDq7sYr/YEVU
tC/DydbuuVRH52Hq3FQ7NDHO7t/6ytFnf6qaAoM0YbcABhvNCed91WHKEcxxCGabp4Cd6NiY6enU
PPQiH0HEdJqbPGqtMvCeiQYNPgECNt6pLgpN3pMXd7h9T5BeIzDTYBU/jJjYiV+xwpPxdwnfwvtc
GhWPIVNFAe6dHtuZfB7azvmNjmz5g5L80v+Chq9hZ5Vn8nvKvQnVuzEyD4NosCqH1M6dp7Hpm/wj
jl/pf27rup9Mr5P2B2+aLeudREUOx5WRsuNbo79G7Z2u8IJMBCm0ZrmPTk42HfZa0EB5PngeRENc
tAruNyLzxkfnm55/c4YCEUbfG8GNC5gw+GkX7p2tBUWap58atD/3lPBC/L+NNN/Iei+Oz1JKJ0ME
WkWzldfP+f6KxgneZtlpgTLi/OANXZz5snPNj0NRxadSq82tHX0xOS4bwDSLjTq89zUGWjE7JadT
ZgQJ4QPbzQmR38M8i/SDiAttq7d7eVoXtJoBSJEHBOCM1fTKhK3RVMIKsiRS95454dOg9rFvqON/
tz8aWMvLmbGQQLsAeANJXJdD3Xj0vDZv54AMUol/6t3o9c+2imTrgaLYYPjh1GPpKbSuER/bpna+
zkYj+qBICkfuBjb4i7UQHuDwyMR7hwlLT7WgdEXdPul2lXgY4yhlP3/QUgMiRIT+Q/kM7wO3o3Js
7HeI0CSZr0UOFmezNmA/qjjaFN9PcxbSDRoQ7LqPEviZfm1G9ei7Yx6lR1xlJ+wCWJTySIiZ9Jd5
QqVv72qT6z5LEKRu4GWdZZwi9P2rXY15nLODCa+Jd/ytzI+jYo/jMzE/xF1SWtBd1KYV4ffYcOMf
4ClpX0XxbKXH0OsRLdK9vLN/FGqCEzEyt5XyAiXAtQ4KPKjoaFlzOh9gaWQeXEvDgFY3Q7VGL8W1
fxa9LMLdMIxe5qfzCCnH4qH9FxcTuBl9U3b2CQBdOey9xEq0e82IevS/5yklhygAKmr71ClyzEb7
LoVpndS6Ev5BRQfnm6SyRnsvSiWHh2ikSQIzdIo/wRmGZ5hBH/rb4CYyP+ZoWj3Vphm/kMVAlSvm
KY8PuVScHz3Vv8Z3wiib/MHqeZ3IbulQJXHi/spmdaJ2ItM58edJrfUj0u746GDpFP/SPT0s/AZk
EURP9Ku07xGuptVBj3Npn9IWR7+d1yVqvKvcPI/9DkQOXgGjrX4l/ei89zkGQOPjMMmsOrp5iqeA
28FjOaqxxnf1uSCQBtd7TaCcG+txdzCV0oPOmPCkiv1xSrMtD/IlSzqPYYvyw/IPAjD0y9Y1AgBu
ddKpNo+O2pu5SNwO7p2B/REYgLy0afTw9pkAdHR6chqNPFd3fTO1ze72sXx9f65+CDwXCz4CEY6Y
uvohDXf1GEe2G2iWNNxn+Maxd5fN5BKIuxhqfVLAf2gPbt0nFclnCzuFCorVv48VXO4PXVqO/XtI
yW5xgj4fFifI+/ANs6kV7Z4mnBVjclfXNS0rXBuKsJ4Mip595h0xh0mwOXW74msi+/4rlzOA4EUN
CkPB0svGndorqv7cIBehP3d4Pv20o8Yoj8oUl9auQlm4u+PUGsmjWXP9wPGeBJqCXVlK9AwqrUk3
cpvLj0ZTFREXUHpAAy+kJt2i7xuK5tD4qszJfGQ1MucjLP4ivB/ReJ1BnNHx3ieFquB8F7cdiyUl
et7fbn+05a14/s0I1XyxpYAB4WCdY9V1r0WJ2XnBqCkmJBUH4WNUyTaKJEumth7Fpb/KDcjzm/H4
7/+kqqMHYLsSiheg3qlPR8WWkChmFfaXK6zsnWGWRnGI+lBs+VdcLjNPyEWonD4kz/E1zaGk+T+2
mE0+tE3f05VPjp3moCyhdfcMOsM7FuW+UpOTVXdfb6/sawv3fNLL2NTMyNBdmmir140Xj66EqJk9
qFiwUfHV++aX4qrZi51GjQNtWRWfU8R2v4InqPu70Y3jeqco6MKC6qusdxNd0+9hkmIFNPfloO9d
OUE+EZE6Do+xVKGh3/7Fl3uBJgZixwgdqzT+1kJGeSJwUS7j/KEagQfi/TyeMurzh9ujXO4F3ise
rfaFC8JFsIoS1CzMOVKa4mEWSjgGXh+2nzVqTsnRxjCyCauDN47Th9uDXuZe1Jx54gN4QTWUNuP5
BrRr7NcHLPweFIXcvRpt/ZtjlApxsEm/mDaucRvB8Mpa0nc3LNJYMkxksc8HVDPLSIZJZA/arKQY
yBKhIS8pw8ZiXhuGvpSzoIqRZVz3oXkIx/jI4fRRW+p4P0nZIJMxboEVLj8ZVW4qCNQRFnLSGqbk
5ZMLnT8ulmr8dIf94PS+Fw461kKK5yxP+v/gXIyf3/rJWEDQEdSdAAua6uqT0QgwpR5GxYObZy0u
qJH2FYWW6ZenNNq+6mttIz2/XEqoLLDoEDzl2em+2gT8E6M6sichaaY/gPiq/QTPbeCI3par2GWW
fD7Kal9kGnAefMWLBzUx4/fo1bUIxEAZFmC+3t9ewNcH63kAgmaBgQ6owAXuuK4AxUPaZbM95Q8D
5rx/7VR6XKlxhwRf48wyu2thUodHu6ZDBcPejJuDbYtE+Uj5MXMxvdXZSGXijYaP9SWeHUXk9J8t
u65/JJ2X/yGkG+KgT7QDDWGK9lCqEi9NKolp/UT9bABK02tKu5vyRkZ+J0zcoosyjBzAbfSW9pWm
COMA/bT6qdRyFs+yH9LoVwS5OPRDJZefwQiP6RNF+00A+cV3oLBoWajuU0e3aJgv//2fr51ogwmE
LI6DlpRkb8WNsxMSOea6ttONUHB9qFfwP/Y19LzOh6L3WwBFjuJA2IlzUjST/DOMfxbkz6fbX/zi
WbRMissc1BStMKrD5yPh9o04RlUwkgLfOhFz/BWNJuvOTHWcpZsJLSBrGB7cyWs34uvF4XkdmTI+
WHmyCHs1xwLhCgREWM7R6tw7Tph6gsm/xb67NgoNA8gNULiX9uH5/ECTZ+gyFMq9GzXdE+5D/WNY
pc5br0HmQnEdKspyG/LnfJQZ/KMC+li5L5QxeWrQEHzIO2TPbn+rK3PBIYy0BFiIBp51tQHxHCE9
zmQUGJPonVNSNfUHHTyPfXd7nIvYDTAXWyhaVKjAohy4um6FbQzdTFc+UGy1/4GTq/vd6FGZ9ls5
Ts7HoSpEf5qtDAmD2wNf2fagbBgTRBb/WuNLeZEiWKmHyn3mtgvMLInR90LogJJA63nJRrC7tpww
NJbcksPMY/X8o4mMd+wIyjQQneP1R1plerW3KiwONk7ztYEobmCyhZaMSgQ5HwintbjIw5CBPHim
lj6LO1rN6efbi3dtFIrHYBHJkzjJq+mYaRxCbR6iQDrKH6/R00Omh/XbwwU9y/8/iLs6TsR3rPlA
5y6aPdP3whMU2qxQ9nceqiY/m6Qzdo1mZ4RIk5f82ye4gKxeabTaRbdZpTOBsGQFZLgW3tHhRvQb
iLMbr6xrm5+AgQg+TDlISquAGOEp3DdYqQeaM4lj1Vdy39SoLj2ZRW0ecxLhjWld2fQ2HopIF1JD
RgR8+UH/XCu0l+CCWGoS6KFp/vSMFkrSONqzfqDBMWlv/4Dks5StF5w69fhlF/0zWjtGc9V5bhJM
CZWvYVbdhSKCwFXu0b/Bh+QupGz7JcWnb4s/fmWDErQMLA55xnISVgE/KpVGaFkeLySH4c4ZW54u
VhVtnOorywmNkoSTnjfshXULv8FGDksXLQ0chClPqjX+MgCOHeo2cTc+3JX5ANVbFAb4eg6CA+dL
ufjHD3Jy0mD0ZPOU1aX6AzxSuhGMX3/wWUoGxZEqDV25JZ1Gqfh8mLEjVk5VmgZu5Sg9eZVhD/FB
WEtnY3SdNnokhi++2ZGhWNGu75RpJHMC9k7vc1QQuzKaQeylblN6m+PBGndG6lJY0ksnVfetWXva
Q1XHXbcPZUcHSAX386VyvfKvLPAP2LleYn6eAUehrdei2+TPMPTmdhct3t8fE9BHzaHIeks/2p7V
dnd2YeTNB8weja9YDwDrvx0GlnT3fD2WJxnEchCSIA7WOgvA+rmJEWAJFDRzdkohpr1okSGYFPUp
kcVbyceMsaTfC/bIhJ67dnyssQmO0kwrAlHCFVDTzD2ENDp86SGVc3tmlxuKoVCPp6uIRwVvzvMv
XcwtZrS1XYDY1Zxja+XRqa7K37cHuYxvNC9QtoG9wR+21vkgrVnZYa44RTAVbnIwvUF8H3Q3f1cV
lbYvUel7yuJe2Rj0lTq3+miL4gjwHZoKFq3l81E7BJka6hpwHUSW27afDUoknvQFnnKvJKXACS0z
B8/Db12Piw+V69QmUEPkSnBXU9Uw/tTPwIq/KKmezd/Lqlce22wudX9k9yY7yt0oFJr99K5CvCaF
LOV61OBFWQoffSLdRMa+LMEeVCL7llUxDERR222PN4ZSbD19l7mczxU2JiK+S3VsKV6tLuK6HUgS
7bYNrN6pLTzlq+4Bx3n1GZuF6QtSdfLUdek8PBTI6Bkb4eISYEsmytEwIJRRKiR2nK+0pmdTbqQ9
LV6zr4394JiCdhFaSfZLnXoy+yyTvBbvmgwR3BeWforuNZmVfwB0x8ZXuxGTvlMxILVebu+7y80N
egu+EkoN1B4u0hOPjNXrXFEEEgUvnoBifo8rxPj39iiX0R9WGd6iOg1nOmdr0f3E6RPwW1A4ka6z
U78GMprsxohH7Z0pq9neOLGXsWjBZmAabZJ1wdxbLXbb9rqBWGQRwF6ty4OJSlNF91Xv6t0c2+NX
KzOsX7dneHVIPisS2MDRoUaef1+3ztvR66IyaBF4RORStQ+NcPtjVdbuoUmzZiMfujoeSAGgoGwo
QNvn49lFGxYm5N+gRzm1PqZDHH7Rs7J4pvHLFZO0tFHevqrUbqA160QLEESrJLNqVSQts6QOQEiL
OyTM2p1utPEdTON2n6GauZGfX9k0i5cpUgUgFIi+q68YQWQWjRvXgTll7VFDgvhxyFrnQeS2tnU8
l5fgeXBYyKyLtBc6SKikrJaTzpw5YmQAwhCbvdFPpTU5sApc+/NkQVULUlG7HzpzqD4Ay6fnkWG2
Pu+srjOLY2IYCBhZjujwfKeOVx5ub63Lq4E1oIEO4ohyADS/80+NGGaWUWotA7cpZLQzjANqUc0f
ClwFBocUY9A2FfXG/rq2+P8OutrPVlGIuQthwakmMHaRF95eKyP3xKPtraZTHgVqkk+0tvgAlAiX
n/JP7ot2O2hMlfnBXdaOJfdFoKuF3Ldx1W2AcF9L0uvvTE5PMZe6CnSH9bRodoFu0cogTKYy8R1V
Cdt9ZITDE+eXxW1Bs1W+Lr3w79RX7vhOn6foO/VLs8W7Lk+3rJevhF+aGQZlFmIVLZnVtY8yuNdo
oVMGtYgdX+moos1d8lZ/GlYYlBD4AVrt1EHW5cMOMdy4aLwymEXmnSbLFIA1nWbjDXNly5BCqMvy
ksAQBc+/oz2YszIoDTjqSOCpWEYzga+cAxkSd28fiSvLtlQkSCnJWVTSzvOh6ArPfWza0L9p6wNT
qAfq8rm1IctybRTYvNR1kLlZEIzno0COEmJu2zpwB0zKYqU2nuScbfl9w6Lj/7PalBTHaWmBXKHd
va6PF17vhECCh6CDfjZ/T4C4zz8M6A7inVFEZV4h4cP1/S0XmVLQ8U3qRhzcftb7XTmlbfJRnTWj
Poxg5vqDncStQqe1Efk9GkCT/rfIauMLIIAqPVFty82dnmZoNxgSB57dnMbGJ9XMebUIkCTuI4/5
FNFee2w099BaDWCibkYa8i4uR619aC3e9siApKXYuSrpyntbaecKFVk0dBHmEw1wz9QXZarEp8nR
UaTOJ1Wt9pXbmxVEljKffQRv2hwcICJQ/Q+16ifnTlpdUQaJgtTmTu9FXJ9Ma+gJsWHfSch4cVPs
pj4CAxEuKsN1r2vxS18WToW6Gk41vqEJK3rSuJvkrkTcOn+JIiBapd+PCQqyqaqP/TGRyDTsIi80
y7uyyR37V1nrk4Q15k71fQpbxHwphqEALU2j1/mVWnhUBQ6CvcUBHkYS/ma2Lf57wg1t8CKhoVKB
L3v7XZRIr/e92c7yY83XejSnSETf3Mauv4fDLChKZ02i+C1l8+akV+rwY6K0W+8tT9qmPw5tjzFm
Yir4S+Aunzw7EzaT6HhXVd76RsTde0KoVf8aIfUOI8xOahTV94Y1dfpvaMRELatUsUwSfe58knL2
LAS6WzAsqPshrpKU0fDRxSCoQpvBFq16RLorLx7njjc76rJhgfR3NY/N0QjVRkHHMUycL+PA3e4P
tiHmZ7CfjcNKaWq+A805ad8bgyqu32Pr9WM2klKHHNSb9SHtctf5OumlfMnVvDfuuqwV86OnxiI/
dRU0n0OVO9yUIDtauNP+2HRpd5/ibdXdjVrdo1+OdjhgANyLeR3UwAkK3yCXG46ynvXfg2HP0Zc3
R5RFjICy6tKiuujim2xb9HuVmoshLdnGc68e6qhqtpQlrwRJxgFLuqC9qeuvYoonC1lmPSQDTBZg
RCecgGI/SchCPjWSegtZeiWE0bXkhQyrD1DJ+tED4WTQrcxqAqhqzV6Nm/CzDiNng0NrLKnfKoJR
laOsQ4JIB3ONljfr0B5jW8Euw2487DjoTX0HXq695ABru58RHbn5PZlsMd9NNd4buyr1kNT3+1K6
1n1tpFb2OE1u2uy8moZy0HIbdoh6O/rXwmp18dRNw4QoZRtRE7PRqMZKA5OEP0nU55UvG8VIP1nd
rMbv2fFG95jOsy3v2wTApo/wOERUVemmwkcowEWqBY5CcX97/yyvx9UKUI2AsexhvLQoJJ7fFcjd
YnZgToDPzVr3wwj4OdmCS0vQAoiuIJ270NDBH6mxAY3NUuzft3/AhX4Nlzy4R+QfwPRC5lVXO8uC
GDGhQ1UFyDrY1n6cvfp9KJR0EQcOI7GTOK+qu0mvrXeuraTzgyyxn9gb/aRrfpUVNAcdV2kNHt9R
me5spQvloTBTYe9m3Wrikwzb5Idsxvl9Adx8y+D0yiVoIyJHsVVDhRRAzfkC5mrjTkNPtj+COcI9
pMeiwbAxp2nfke1aG7nKlZyaZs2yZGBTGXeVq2TSgSlYuVVQOnPrW+zqfT3h/0LrxpznBw7Sh9uf
Z3msrPcHGR7YZyBeFK2W6f+T5PI6iKtEZsQXHE4fdUOWcBVFd7TmvLnTZKIGUza7IOM6e2NnXgkB
2BchuQJoh/bxum2k9Dby06j0MlXqjXnbxvsm7Lb4MlfjGmQZWm20Yi8RY6UxqghD1YFRlf1OEZN5
mMsWHx41Hf3bS3ltQugRU5g3IRqgB3i+lEKaEfV/hoqwJ298Iw21U5mZ/cYXu7IheQsiXILSkEFB
blUvGqHialpq1YGMw0cIGuU3pMv/GFmU35tjFu3fOinIMRQPdL4RT+x1ycJN6zTLJ0fwnm/z+xys
6uOoiy2n+ss5LV0GyuOgmGiwrZkrTWQCzEN1JSjxhfnPa1MPCI2d109aaIbqzgg9+eP2vC7j4nK6
OGZwHyl9reuaPXaHPQYbErnTohkP0mzkcFe2fWEeeuwsIx+8gNPcVY5DiLSEa8hdpsgw/HT7Z1ye
d8r0zJlnCbAoVKzP90yr6pMaITwa9GU63Fe5ipazOug7anHEgKpIvsehPW2cvGur7VEL4pqncIze
w/mgkaf3YSS1DvLIkE5Bk6oSnJqXYsBj98MQ3YEgrbd8XV8ziPNIs7DlF8q8Q72a++h81AYYk8wg
0QTcpLHy4iUSdU4EKaT8AJGojz5V3hxPQNBKalQwklUcDTSpqB30FjCZuBaYcqbKUNQ/AD576bdE
bwEst4VpRh8G2dnuieek+UMNuyiBtUNR+HNi9oq3t/BnG5+UcErajfrM5ZFn+8BfczhnpDNrGZIQ
FfS5rzIkbCy9vbeHfP5QUr3YOIOXMXopNYGuBxzFTnmtlv8Tozso2qKcpQwanl6L8PC0eDc7WLCo
wki+WsWYHyOEnh5k7GRvb6MyOI9AFIGpriHFcP7ZMHPo5KgIGcwA4U+4NmS+7aAhdfscXFlIuqdA
IoCv8OZcX0NzotAqihnFzhUzMEat+KrW0tzIBy8vg6WUbhA8UfkCQLw6be7oRbiHWCxkmU5fDLsf
H3kd6ncGlimH/2FCi3f4K1yGOsf5ssXEikEXpgx6+KbIGkA4a4xcP/4Po1CCXEqf8GjXpUiBol1c
4IMUkIb2+6g2MFsBBrux/65+HLCU4HjBflOvOZ+LzubT07jug6GlBJRqkzhNyPt/vz2Xax9nadK5
3GwAjC5gD63WpnHn9sFctOK56/WEO9upQI9ZykYB5XIoyk0w2ugHgv+DlXk+oVBWDm4vA8FfauV9
YbrZr1DgmxHTvtu4ra8OBToYsdml07h26oZdGvWeABfFs+C3QwvYj62G2sDiB3Z7/S6/EpxPSmmv
Ow6I7eorAZyauspMFsEglDkmpcp9D42Sw+1RLu+O/4f8AlBOQnwhShDpY5iOHrJEUupy3hc0VvA0
wRn8OYn4tLyTGnPLWP3ykiSjhlG9dHAXqPPqvgJvD+kgZ0xXCPvDhIchguSN4oehngW2YSdHxa22
jtaViYKaQjHIAfu3FPvP90iPPAl+jekQqEYHnDFWh11uusZz7NrNu7DSvY0IeGWj8BxGkZtSqKpy
752PZzsThI7eHQJFwmCRdmIcvbCKjmnbe2++tXh58+7mwU/5noh4PlSG6ghEq2IMhKtXd3AYxnsY
pFvYn2sLCFUDC3cDrSB1XaW0zB7+A2LuQVN1NvKsdmYpfiX1ZAoS3ZGfiznX346xWLhvVDKh2y2w
pmWR/7kpy552r502Y+Ai3euHsCkRrclyM/sfPhbgG441Ok9MbvWxRrNKbZF2I0bQVRtkka2fSsPK
H1AMajaC75VlJGuiTGICHGaHrF6E9kTDI6w9NRC1Zt3FEwZ3sXDrXUJwPPZGKTfGu7IPqQMRGjGn
APG9buBJq1LtFqHPQK1K/e/UdKDpqtAqH3gAWBv38bW5IZH16uvOU2aNUMTyMmrYFVowNpVycMt2
IKDkxfsKw577BpuojeB1GUhoAFDhwlgBVp++Bvvkcd41SkHbTM9c6wlR3HKvkW98K/GPwf1DtV/y
Cf2g2xHzMi4vzVCHTtGC+iSSne/JagT7ZpfEZZJu9aClKgr7YVUe3zwKD/gF9koeTa64athAf0nn
rDCHwGzmFqlqPEXbHYIhTf/mawY0CApgjAEghGLs+XQ6O5zzouVYt4aEA6bZ4YfFeGyjIXa5C6l4
Il+4MBsYaN22xufUTItcjkHtktPwgjf3YebM+DyZ+ps3PCXPVxV9FSGIC/sXalIaBmvjGHTA131Y
kaWPOUu+c+y4/h/WDoyHS/hd9ODX3dy8ogI9duoYzLDLfRxPM7QgnK3r8traUYHgOQIQzMUF4fwL
lULVZjE5Y8B2VwItHTRfSfrxZGONt3Ggrg0FWx86O7kHBerVrhtcKzedupmD2nHp+pJ5xNKHvDFk
px784+/be/zKaMgvIgXPY0tbTIHOJ+bpo5WxXCq1Kg+psQlPYYEfylEBXL8xsctDCzQbGAMfCuVa
dPXPhxJ11oghG9SgbSNvrxcUHlG3qjZGuTIhgMucIe5JXlZr8E2HWPRYJ7MKxLHEVhpxraNZhPPJ
yJQteceLCdHL5X2wVHJ4LVzQ0HUDUkicqk7gUqb+bxyTbl8PSfZy+wtdjgILhNAKqpgLn2v/fNmi
wcziukUhs8Uf+kTdf350uxr24e1hLtbNwBuKUAqdeQF/r5NqXBTcHBsRSgkLnqVIvG6HQvx8UK1p
ayNcXFG0Qxxe3jTC+RsoqfMZSaMY297y+kCmIvxk95ncdxhknyY1745CVFtg+supcXSRF6X5Du4J
zZjz8eD2Iz+Ra0NAg1m5MyYdwyRZx8dRE79vL+K1mfEe4Vmy6Gpzrs5HmhpogHgODEHa0aykpUWb
MBmrY42x6FcTV+bD7fFeKwVnBSAW0CVZAivNO5KS+vmAzuK37FDsDcIujnYxbPAHp0CoTlZh9c4F
6/U9k5P1gKadB6ta9050QnEpBDIXpLpT+JNRmu8Mddo6hRdZAauMlx2Klhrf2nJWhak4cWQlDWUM
coy0/dk05v1YddVTXBfDrkVx7aOTdVvs3EvqFJUwblB8GIgAsDdXR2WsceaFDKYHktq89xKmcio+
5QbU3I9VBQXqe+TOZn4EWW3ijhBVEwovXeOKhwEvNDiaYWeFPrw1kmqvNbX3HmJ05g68lTnTzS7C
EaOtOgp/dZRbsVroi1z5YyuRlWdHVR1VqPRFWrS7eBCJd9clmdscpIMEwDuJ54f3dQqrOt2TA+ND
xnMvV/7DX6aN/aThtO1R+Ikjv0rRKen3DdWpEE904bZvLQmwOuA1wOctJ+GCQkWNvehJZ4zARQIU
R4hJ5z2UNOm30ShTsRFULrcBg4EEh7DFa51ny/n2DHNHGNnsLFrXnv3T6NwmemnawSz3emQZ5ak1
rRC/HSubtog6y1Py/GDwEiOQLfp7dCnWKriNVXpROsVmkLau6RteJu5yvQXKJmX7KCQamDurqcWh
yuzw5fahvAzYTBScLU9rOF1M/XzSCAEXo2vWRlAhGbKDNdvfF3Y1bRAfL0MNo6Ap5oGhf+W1nI+i
1/OY62FiBnGkT6nvVXbWfqLiWXuMBk8d6ZpiGDdSyCvfE9gWoN/FTYjpLT/qn7cgXsipNw0MylMQ
x+nZRvOLZqNSmrtaH5VulyNmE4HaI/7c317Vy/kSvTEYorQE3JOFPR+6BswyW4NpBuC1bGPfVmk1
0eHEV+CAu24R+mYbNW91ACX/op2+AKqWaGKuP6XnSoAZ0MDBNXkuBpEmw8Dpv08Ld0uZ8nLDLl11
3jO8tE1Q+qtIblhj0jZ0M1DY7L0dJjzvMR/5PMxo+Jt9/FkomdxVvbmxiy73KmX2Rf2BBJBnnLlK
/xYJjyE1wL1MNlCPVCBe0MtEvBVgSEEEvMCiibmIBK35/FlBfj5ROgkGxxW7scbMtTMjy6+RKt3f
3iaX/H1eUaQxi3fpktSuYe7C1EG/1a0bFBjyNn+7iffBLgNyBWSFXrdzAvwchkfMphNnH7aRgbNN
TDsCTRarsE5jGsn60TZCvf1mSaosd6URkqkSxUWVI62CZzM+6W2ZbVEPlrBwHrGWyg7xkgoSMOZ1
92xMvTgvmtILwHmJMcjUwYJbATs02+eDrSUPpVtr7a6aDRsBBqUW6UHIMvp8e/0uNwQRE2FUFIgW
vub6Uw0IHDlQusIgVSv5JcpqNPxgpHy6PcolRH5BJgKCpIfMlueyPj/NmjuEC0Q7DJCV5VABHWuz
nWXlYkSukHLoHf4RCOJm1gL/GPBwNj640kC9ZwLh1d8rsu3vcY9WtipDV6bvUu61uR8B58GVOP9d
VYHvx4y8Q4BRKYgE3sxe7Q9NMbwZrLNwMBZpA5DIS7l8ddw7HM2j2tH5qjqVNG0U8qTgfn66vc4X
QZMzAG9pQVpQmqHCcD6daMgrrEpqCgu0gt97uCXf1RCYnzSn6B6Uuu+2TBkuohgDIv0FsopOEO+J
1bTIc5UZr+4pMAfpPcYdnj4nVKvqCoukDrXryimzv2Y7T+gAsbk24szF16OlDmSdG5/vtzD6zqeL
onAWKhX4ijYbSb9LurJotHjZlsHYlWXlJiKvXaRgEKpdXYNVWWR0V3PqeV08K8dcN0Ph62lfPaI3
FxtHy4jHrfvhEs6MRClCXbTYX7t56zoseqFVR0dKDcYhHXss0dMmO5R97D272uhovuvK6G9exsjA
9GDu9sAia9c33C79GtOPD/e3t9aVtV6YX+CQwHHjt7tag0zUsVOQaQaGLeAgWH18H8ZWfXd7lGW/
nAVFJo0m64I0Jga7a7XEUenhYYpSC0QosruuRvyjTUIvwMbZ29g8V7YuRfWFtQIqlztkdfTDchYF
nXotGEa13yd26iCmYiFJrYzFziwdYx9q6vS+taMtgvy1SYIShA0Ku4OhVwljag9G5LUtEnPIKj0C
+53eLyy0X6U99G+97yFE8VgknQHssijGnJ+QopsECF9NC1owrHfgB5w7PS/zDQLolb1BZ50uEeXn
hci+yioUJFManjGcj7SuT0mr/2eJ0NjYgFe+F7uOOLPUX2jQrb5XIiKnShQee5Hd64dI6PUDyFaw
b0ZnC3/KdOdjjmPQoYzEuBFWrw5NCrxoACxGBau9j+1MoYRGpC8Ar/xDXSDpbmeF9nmWdv9VxR0J
cyMvBDlsbykfXok8+D8tmjEgr6iAL7/snwQ8bK0uGcJZC8rQ7B8jXNiPfdcl3xFJHHcYpDYbCf+V
rckzfnE4hIxNV2sVzwGBadqiW48yv6M9F0oj9+rcpJWf9WAFb5/1a7tmqYKzY+hIIhdxPremi1RK
r7iJRJiW7NMii49VTPZze5RXRZhVSKFeZ1BfhR/ILb+akphCGyizqQd2WD2MiKjktXJvxMo7VY0+
F4p1UHvnT2OYH2Ts/dRa18cg4yAtA3prqTu72N7CJ16bNzgw6oh0KnlVrX+QNuKOVqY6HZuu3Nld
mD0UUHnvbs/72pdETYbCCC9xynyrVECp01jONaaRSVoUH2UWZUGUJtZhbucteMu1TbpQ8UDNs9AX
Lmyq2sgmdRhKhcX/HxWqPjDi2f4cxmF6n4Ve99anIZ08YDwkk8RPQs7qOOahopqzm5mBKGTxngJ9
tvdQINxVihoeVbtx3h5El+IWZS10RqGfr+K1lrZahLWdHrSAnO9zEIX7RDXfLEDDrACIgFKiYcjb
d/XBWlvOCZwHCjWOIlA21dL9rKOLjKbTlsj1lR2IOD04dZU/y3k/P3m1boTQzPDWiUXZvAxOFN3V
7lBtRE1tuVxWJ4+mBoguYibvs4vORt8MZh6pRhDNnXeiHxFCnizD91Mx9aUPXLBrkb8xYl+p4G9k
vQwPg44Px+2DcGV3cgDIJ7hxiV5rVbu5pWZaVWhr5iNPISqlIsRFk6KtP/8fZ2eyJLfNtOsrYgTn
YcuauqvUklpqWS1vGJbkj/NMgsPV/w96cY6KxShG246wF3YIBRBIJDLfYfAyXzOTLTn2teVFEdck
5qBZftMNGyej0UokRkEFBtPeSlx9V1TdfLw/L5ncLlcXrIoscvN2u1FfF05TJYYemmfLGn7bmM7W
k/VET+KZ6/6rG0/P94d7e48uxntDcfCQAezMY+560zh5rhtTWFlgEZCrPCE4JeJH3k/zsO8oZkT7
bE7QmnfGtHrk5RaqpyHEtw+D1aYqfllRktuPits3z1UoLPMrgLvY3QejiJUdlrmGe3KUwfnUwXmS
WWw84jZR2Jl+7hQ10/8WWYJQEclyHz+1U5x6eC4a3otlz1O1q6KMzKn1GkJNMOtqepqi1oIeoAg3
f4D3Lzof6nosXo16MvG/aYWiEOeDudxHY2u+VrhLu4dRVzt3bzSKCWwSRhNsWMTH3b3e8DTwEwWV
WN90Ih2NrdEJ/uLLd7+0PBvDfVrnSXQwggR1RhJb1LSGirrVMQNxk/lTkOZfXSfQf0/UoIed0M0p
348Y1PB0UAPl1a6gp36y1CrUn8oob8966FTFrq/N5q9oCoJqZ0Rq7/po9hrZQ8075UelqFQk7C43
I38iTsJ/0pT0d6YKkWLsO+q/RABnbAdjqPEIXAPqq3nupX+HmQfLs9bzXN1jwdY7G8dtZfPbYPwl
25OWyE1di54t1jY5csadAFlaVA7An8Ge9/d349ookpPCGlMTvUkGy4Lqvjew+UNFt3x1ghatmNOW
TszaKNzUZF682XmYLEKyAD7hzECJzk3bR3tDjM5hDMSWt8HaKOAOeVSRXUoRleuDNXCzeK4SMBdL
FS+zmg6vuUjDw/0Ve9N9X55fyR7B0ZDPchMvRsqLDR5D1DYLE3nlSTbHnkpeKRSuETLR93ieAYxp
7YhUdu5RsdwneB3+xkCzNfZa4mTtN6fS+98qNZpk69et3BXwI4maso+rAtK5XoRoKoFUBeBWbbRp
vxdWo32ZEsVxUBuxDPxMk1b1pVDRz6kZ0iM9uelMq2Hrob/2KZCAA0cvdcVuKMSdnZPLIHZ71ptc
+wj5PvobrQFro0uykprRm0TRDq0IChdLFPfsmgolExJAws6vKQnCk+Ds77Je9BvLujIfBFSoOMEN
kai4ReYC6QCASR3o52gcIKRZhbvLFafduInWRnE5iZwTyD0clutvJywrLQi4+jnuNXCEOdy3oSRc
3d/AK/cdsNb/N8otuG9A+bcZ9HNeDuKpSnP7Kwwz3c+HeL5odVu9ZKLcenSuTs2EekW+5JFBLN4o
fZjOedTmTK10e19pvfGhLhxrYwFXNgRAUKBiMmOg6LGIM6ESdaZejsY5CSx9jyn8q6pOxj4u02hj
EeUxWgQB1CYpCDg2L3V23/WnwqUtsRuAa7DFAWMqdWZPh25y0/Yo2iL9ZNfK1yKam0vSBOb3+99v
ZSkZmtmx49kjy11i4JyOvI6FcQMP6ENGCD9gl7BVkLylysniAJNDqIMMjJrk9QxrZUrG0svMcxY2
nwNL+5/IXQWaXH90FeunF8f7RPnu1MpHguHXmXYoSjb6swtaxCfJ2tOALf2wH77E7fTcNfa80+at
87+2ElyQoCFQKpCsvuufaNAKcfSJlaCdhTfxNLvHMMFP7f56rxUQqefzR1lSMItZXA9Dzkj7yevN
cwCdHrCAWdboF4vZ/BQPGEMfkfUM+w+5PRTZkz6n1E41HSGbo0mvUSMZSp2th9vaxHk+QYQg0gNR
l6n6H9UMsPXIJMPiPOc9xs+4eOQHNXG3xIBWR5Hyk1QR8Qdcwk1GKlEd8zPPtTV2x1IX5jEWdfMf
tjOFfMCQiFzy7pXh6o+5xPMwRahGmJRnM3GoVbs42Zi7b5zX28gAmUMi7IHqMJ/lU3cQNT2ksjLP
Zq+GR+HCq/VirTtWZff+ZZNDAS2hFEqrYslompDJz4y25AZWQwtSfRMPr060yYVZmxHoHLBaVLcl
SfN63YTI+lgxiHWGZSaodCRUZMLU8shfg3LjzbI2FkRCWgRgZjRqP9djQTIFf26z31DyDj+MtdHu
zMFVzlNTehun7fZ2Ik8kf3PpRJqUyReHre9R7R8VyzqXA/7rVmiWnwqzK04AlNyfMShqvxadurEH
3yoP1+GcUaFhoIZEzYBO8vUE47wrNKdVLVJHXmafZkr0/yaxV1T2vowqXMhrHg4R7zO9etYRaZgP
Qda0rwMwYbGbWl00vopzznOAOkQCynsYUATA3AGWopCMZh5RfXW0qrL/HHhR+U/SIB2x600zm3cp
LKHZN3IvfG7KMn62Ikv7RhG1aXy9TYKXqsfb09cVkSinjcgmF3M5bXwU+K7wQWQrezFtpCliq/Xs
M7zvwKePazw0xP1dGhBRzE7jQZbYX1qRGA9ZgJ0PnhVYY4xxnH/AOK/c3/85t/GGX0GGIC83YMPL
dE7B+9Lui9HGnaYJ9/iTOjDLJnfjXbW2wcgZoRzQONe8ZRlT73EMSRvdPpuxMv4YB73d4YyRPwRt
HJ9nqMW+EJW3wfBcmRrdNRrDUAKAfyw7FULTe8PqY+SS2vCHhg3IcyMK+/X++q1c2QRriMXgHWWS
uoQiWq0w3bkVwbkIQ6v5oTqKDs3eQ34+8TMHW4B5FAjYhWHs6ieubDM8NxmGtz6iuFnb7upcT2Pf
C+kxv2CjXn52y1pPH50kyAZI+baVnON4LsJz0heZ4yO/mBsbW3Il0nAFUBWBh8qVs0QhjONQ8Ffo
IFk4lHuk5/Ak6eAolehovP9KYLmk1ZZsx920BOa5mFNOoUO2ndnHOvDavZKXyimt+m5jqJXPD06d
SQG8J04trcRqkQmsECZmBeoL9ZmG5m7pbKVsa6NQUZL1OeZDWnB9mjtVeHo4Fu5ZmS2QMAaeL0Kf
g40AvTIKlStuSx5E9KreipV/3Nd63mZVF0n8FI2qY2fH4wnc1hYrbm0UuiY6BHY6RTQyr+cyVZ4Z
JzGopcLt8bVFpvShKsctC4jbLF7CLbmp+Sxco0u/x8lMKe5ycCmz5xRS1fSbGU0PjjFDJovifRzY
B/rU/7t/TGVQXQRdkFH0acARInSwhMRXjo2cvJdaZ4fIzvFUoueUs/zqNoWGrkTEZ7s/4Mpakh+A
7YG3A01iSZkUIgeflAjljFp6vKtMI9nHrZ1vnNzbUZCslegBqPNgJpY4MwglILr72TkbSJQcvbDP
oc5SOHvvXKBHWFQ3yEJoXiy/WGO1Tkdy7Z1DiqfPQTnqxxjSxPtHgY5J4iQZd9DTFveiaMSoTwH1
PkfWJ3vwj//YKc3Rd88FnixfBsAFYN8lKDBO0DRrQaCcgQOEz2PvjMdsTtNv/2EUbOElqFLOaBEV
hsaa0HtKgnPX9tXD7GIrFPFQfXdrh64LkY3CMQ8yUvnr80pGEFbIaAfnGWq1P87gloew2LIZuT06
YAygTQMigYUGb+V6FHvqOq/uHQ+iZWzGZ3VojM9VGBpPE+ga7WhOnvf13asHqkE+8Kky8Q5evIKR
zMBKjUrsGdya+xioqdjbtbG1q29vPQAqtMZgEoASVZfoKSyiehFneXCO5lIhZZySo5iq9DzoyZbL
5MoxJcviCQSDWrIGl90Hz6hL10yDc4C922/ajfHHqqzdjfb36ig0iaGpsbN53F1/KC/wynlw6gCR
wrrD+SKqH1Tkil7uf5zVZaNWJuvWtLiXnb7EjXAFrRgFJ7vgoOphdLTiOXsaZP31/UMBIAB9J48S
YeF6QpHu5aXRdQGfpG53mi7cXRE4WCt32RZUYW3tCAs8HN+KgMvSktW1Q1epNNcKPOs/uvMQH2c9
3tJSWVs7el6UyjlJ/HOxD9Ja66JBIVeMAqd6CEuPuyeyMSobiv7x/tqtTYjYAECBVAtd28VmEJau
QJKdgnOKOB8A9tg6Opno3x+zMevhupZ0cxwYFhFIDbFkdGODnmQ0p3+lxfgNdLO+kWKvBSDkq+Tt
w7LxWrneBkIx8zir4+BcV4Zyok+XftTKKPZjoeZfHXUuHt6/dBReuMHY3/QL5dL+kWxFiA5WLeC8
c2cn5VfhRMYTYWLLpWftA8HvAVkKx1wCS69HscHyigQX1DPljPEw49hzNs3Z+3J/Lms7zqE3Q7Mc
tUgAW9ej4OFNX7IdgrMhtHgf4nD9FJqIYNYYzx7vD7U6IWRQZNP4rWF9PZTZlCjhegwFMFz/pyyb
6RKDa9pat9UZ/THMIig02FQleTcTFMpOf1Jj65NSetGpUrCSvj+htX3HAZKNQPIS9vj1hEItQPao
1YNz33bfhOEkp1AZB78pRXdAjDXz7w+3NjEkQzlENAVRwVhsiGnCQ8XKTW7z1HRe2j6tv5dwfLJ9
gCPWxtTkIl2nw9JG1SL5hi2sgnC4nlqH4Bo0MxFeZsdqDhMVzV+t1Qc/82QsTDlDHqajcJDhvD/H
lT2CMBaESkI6cJQlok8MM/QjIVCuRG3wUBC8PnejY/x69yhU0bkzQNZCuV4iXi2lyzMNRPQ5imZ8
0ShIHOKu1N8/F1ksgzss9YGpPV6v4VA3AZUZ5qKhUyWD0fAU1mq8AfRcWTHAJw6oQax8KG0a16M4
Y1i5LZY952BOBLano3qwG6d7/9nFPgeEIjEC/YSl+KM1VXVaUhs4o4Q4XtwIO4wAZdMN1ZW1udAl
AmYJtYK/FysWz0kYd1rtnPPZFH45uMGhszZR3bfnCLE33hEcWBZMXb6JPOQebQ1rbND6M36MRek9
0Z91D1nUqe++ZPnz4ViDDiJT5TtdfxwcXrJMUStsUZ3R2Kstkh3c/uXGsq1NCKYskRVFC27BRTrc
VrqVeQaj4LLr+hFqKDtP4BxaYla9sadv4wJTkUkdB+dN8PB6QsqoDLoesaen3v3ep8pZRPXv0Omf
8omTlE/tRoludWpS/IwOJXWa5e5WOoxI5pGpRYWq70Z3EF/dWrc+ZEbn7O8Hha2h5Ob841avNHTF
0lQeJEWdXkZ9wHg9d4tTm0XxxqxuLw42N/YrUCYA3N0g+7W6nvM8dWxU/q1ny2l+ozv9GrZu6wMm
+n1/WrdnSo4FwkOyoLnkF/EhtzPHa2TtLla82gdR1Bz6dt6K2yuLR59IZhGgcUheF1uw70dP8czR
OZeQ4OcdesHWTgxjqe+pYrobp2ptMGIyWQIZJX5bi5wFQWE3aUPbOYfhmPkK4CY/y+ZfOFUb7w57
9JHZ8Hwn9ju1jes9gZ6y1wyR7p4nStI7NXPEsaF3vXGoVj4RKGG5chSgeKUvokRTY11UR7N7BrXv
7Sa03PZKU/777n1AQ4rLSAo+8Khd7AMu+yHOdGoBWtMpfld2+UNW6lvOB2+c8OvEgVefVASna0MV
d5nwDziXKwPmZGdcoufmXAwi+dIAYX8ZMMmz/VqfUMLxnD75qKScrH06Z2O0qxDQhyZs1LbOocv5
X7QMY+9Xc5grfdc4wdz69tDpzpkdWD1rXj/P/4TE3eBXhtid0vlqbChl4OPdGMWvUdlo7Q5kOXJT
91dRbq1701vkYEgiSSEvlyc0uXh+HkVbHmJjFI/DZM/PaR58g2A3UpaP009tG2c/7w+/svOhJFFI
lpVRMMmLGGUWbtCbVotjswd9r6mr5BghyH0JM/vX+0eSjTdwbpD3ePNe73zhBsYUyYebauKS6QpV
OVC1dqiMQuu+P9TK9icRo7GI1AAwlGWeFLhJZ6pxoZyVMA8PAeZhJ9bg3TKvlCNAyKNjINcPbN31
hIJGn5WqiJWzUTXT0e0reGp1+MPs1C0xxrX5cFdRbbXpbJPJXo8kjDzP8slWzlRb3b1AQ8MCMQT5
fmPd1jYDH0aqoUI8pMB7PQ4dmajqyii8OE5Z7ue8Lf5y3LB8mGdnON3/RCtoC7YcPUkeuyTMlP6v
xzJqZaYm2yAWgyIisfdLY5TfpkrHTDWDr207kerbRfFFKboTiprfonHaqo2s/wbmSSOKA8Az8vo3
kHHUjQa25Wxkdvs/K+jqH/2kznsXZdhjFtierwVtcErzxtkPrt48u32n7RIi+Mb7/63nuYgCNCsl
Z4Vig7xWr3+J01mJipR9fZkR/sh2JpoA3jfom0l0nEY1Mf9RszH4WZmTMj92bYg2SEWGg/WklhRK
sCcpRLgKS2Edlc5JZMpLG08KsrIRDJz9DHVEOwPOVL5Bi/G6TzjX1vHXwe6Vfm93JhTxtFbLepd1
udNavjM5dQ8AuFHPFXAD/SMUe2KpGsTNwfJiL3sdzGr8ljRGk+w6FyMFX+vGoN4bQYw3tM0z1jgq
o/rWmLKd+VHtm1F5ge1KHcCvlbqZP2CoGuUvcV4V4nM1zOFzIbrQOmt5YEe7KS+8lyjJRm0X6GHq
XQx8t6q/smlSix1QJmXwMyPyqtxveXSm3yzYTMVJkDOUex4uEX4pQVp1u6CMPHCo2jj0x9LtCuXJ
GJwsO7lVa6fnybG60R+tXNN8S9F5FZhuj2MuYgvG5A/0TpwHyBRd6PrUAJvfiarl3pHWYeeRVmlj
wK8btTEpdqWb0y3N1KKdPjtTltbPelMWxV/K2IwGgg6dM/1KzSTMDpmmN9qnEeKT4ycg6SttPyVO
UByAeESl74axM55aK8ebcm9XoWVe0N/Ksyc39uJqH+qzxUN2tjNtS4t/JcRgk05hn8SE4v4yAwqL
HNOJQAvO0tb4gvFMCFQh7Deyn7d9vNjnYE2hZ1HBQ3BzKRgAsVXJorZSwAfq2kXPzO5bEmnDLg4k
xBu0hHhEplJ7jqfZ+zRXav+CGWT6+X7sWZsrjt9ACOWlhzbr9WGrRqPGNNALzg6SbDuNsvgh0eth
I5iujcJrHSwyYvhSZfp6FFOrbW32uFntJHK/hnkQ0aaty42GzErIlhAk6gHAOyiR69ejGHqBiLKe
hpc8CCAWeKX+VXa3nyItVLd4SyszArVBj4SeswNcbBEui67J5zlQlHOgEqJ3eiBe8GlotuwM33Lg
xSYBcI1sB+9pICJLiarE6dLJNRgnFvMTujQ7xQ4TPymiD0THx3b0HhLV3fPi+TAO8cfJCB9bF0PJ
tg8/ZXa2b4CxdNp0QtD3WOT5311WHzEdO6Q5JIhQKXeTOu6tdir92DA3rrWV1yxwTcl6AtTACi1u
amRq0xFB7fACXPO1J+T7VJGVvdE2T7nBv0v7/axADqxs1FPFo3a8xG/mMLvwE2/Ci2FFnW/m2vRI
piU2CgJrVyUDyIvakg/nZePPq2N7DMYivKgubjVBnpyiLIM8BlbQsj/agRiwlXF/Nm2Bs6H9eeid
jStybfOxplyQlCVAZy9WNqtCI4+jKbzAMdF+x1raa37dAOV6d2wAAyubGJRDwdwtTi31cazWZj5g
hEbNPkkbDT+IcEvLc3UyHCMeNuhS3bRKJqEM2lwG4SUbzJC6VAntxNfxu93fn83tdqSCw1+Iykrq
3xJqVSIobwvVjC9qLezsQP2lwAh1TlECDPXeST5ngxd9MQrETTbW8TYuoWYC+R+NfSpj1Heu4xKA
0gxifJledMt4JEVIT0h8OuSuW/Jvt5UPyaKWECLgubf1HJwCOtUF2HWJuf3FrlK1JvfN2ok/O9o4
Yc0poBltnPK1MdklHHQwuaTLi00yB2przXVYXCo+4/OUaU28680O2ao6661P8qX5fP9D3m4YvuCb
eBeaLRT/FqHXSVwDeHGBHIap9T8Cu1YfU63ItvScb78a5QLe87TCOWXoQ11/NXI7rROxXSCINnhY
LwubZ7M3nkq1en8hBKYjHGNpkcNRW+beRZIa2lQxFCY5Qfk4aXEwnoYuzTeOwMqUgFygzEshU5Wd
r+spJUWTAlrQubTCSfENq4oPpZb1YM70LdjC7UeiDQWGCcw+pUV0bK+Hgl2haDOS4hcBR+4nVRfv
5ILI2JJDuKkYUDYC1UXkAMJKk3pxtCr0ccGqTsNFU2asAR1kw4ynOtKH1C+ssPwBcS9KnuY6z8Wp
H5oAI6CqaLa8FW4mK/Gb5E6UfqRvzNJ2LrGwf5thJlwyrKw1uHKdhuQbzPx34/ckuJohOOF4+nAB
Xa+qg5tCFXKxXtS0Gvb9mExf236uL9GsK9/vn7Kbcw0iWVrp0SZCnBCUxvVQpjfXep8Z4mLmdvi9
yTwR+uCQsKDurZ7aEYr47zZwkSBoUA3wuFC7ucmpsFQou6LWxaXRk+ojpraFn6rV+F7BCYxObIIx
6pj0zfkI1xMLXMzM7MYUF0EXsXpQszn/EqMWtqU7vLKADphe4hN9c0k3vB6nxhBGU2djuJhGSw9E
EZ15ipqsD/2kc7sJ+bMtyqH8JFe5IjPjY1HjwYwAwYdFKB6qvFKaXo5Ye/2/mdYWD0Jo4ymzQqS6
DC36UfCO28X6JOLD/d1yE1nk0Dx9HTqo3OFLvF3tlLgDc2dfLDw5Hky9if9qME46WU29RUZcH4rI
T0wmji2fTersdPYUieHSBzae9JVaGvlhzjL1gxbPW4W6lZON3j3QK1IT4HFLDEwYhxztuh0uaWkb
/+hFZ156Ev79+1cPMgi+oxLlBejheqtQYrEpYyhYTOd6gg9fpBe8p83BqT6UCuJBr+8fDtVBij0w
xjwUA66Hy/SxikYzoLAZSi6x09XHKhheh7nbUlZcOwPIfVOyliRVa6lTBuMY6bQkHS/qPM4/QYNV
/4hw0oYHtHyz+KhXSaFt7MTVIQExSplxsDFLvXZa62IorGy8hJTpHzJDbWy/8BLr766a8gwDsZD0
/D+s55tTulQ5cpYtz0yL1cR2kvFiFyL/aWvTdKQWgxbYELZbN8DthUcpEsApj2lqrbQ0rr8dozg1
KdV46fQ+2SUKMdpXmiJ66HnvPo+FIz5mXdHs3MQoT2VVbbWq12IM7S7SZ4kHuqkXaNaci45y6yUc
aoGVV5CfurxMH5vpp9nTvPRbl2Yv4EJ93ljl23qJZNbySRFGkFXS5dSrIUcRbGLbjnU9dmeM46N6
VxooUOwKEQb/C9VQxL4ZNsXnsG3Fs6aYfkXBodi9+3PztuQ3kNkAsfQWN+NUS99OfHm4hJPqWIsZ
u00l/iWsoH+4P9LKYsv0Eyc6ndQaKOb1x44jHRqME48XXGamRyU2jR9R3ZbHvBm1j0Ugerg7in4g
19tCia/EPZfOKfrvZAG84hfbrPQS1aAKO/KSqMRhNLrk2KdBs+E/sBLKyUJRRyEKyT7IYn74secV
l/54qauuOhRaWXzqnH44kNPFG7f+yu6ROqsuKA5ZIDKXnVolweRMKULgFY09jl/0rC0dH7xb8jTm
qTLs2iBqCt+IJviLxogP2k4xoEgds5DO7sYOuv2uRF9JpqeoAxB/+VsqrAI0NwrZyWrzs/D6v3rX
fmyH8XsDA8CnuOwHZv/t/l66/aLXY8r//kcDHl/e3KMCJy6K4IBW4BIRg6jjjR17+0V5W1PpoK8L
vvuGXeW2YYyjsLycndz5q6pb428zTerYD9xg/Pf+jFbHAjEqbeB19s9ij2phQ16DTswFW7Nhp5rD
eKByreyGyHt/hJesGTpbBi0hbulFzmjETlaEOtPKgk55mOIke7DVvDiOrru1N1a+E51VWaBAmJTC
y+JMkNdPYx4NvGjiKD221BnPWVaGG7gmuTbXqSITQouF/gqB5Yab7k5Ta2TqOFw6B+ZCVkANjT5V
qpr6YxmVSNhtammtz4u7i0OIn9nS+8NW6k5XO5awG7iZYgQkPpSiTjZA2Kt7AhgGNUdqcxyy613O
RsArAFmZS9OjVyWUcITjXwFcNop3U0xQ4JMSvPRWKTZTj7geKgxUNzKpDVy6vumRjgQaVtMpPtzf
5LfpDNUHZNvh0LFsvCSuR8l5nlVFqQ2X2hRgZ6zOx3Q83bV4Xvt5zwvpPwxHvdkF1iLhEvLn/BEl
tGIwehta9yUeEveJDt/wuR11539C1ZQHykvTxnhruwJ9Ne440lD+qV+P55Q2EmOpGC9BTXvfrxB/
Sf3Y7dv3LyN/PhQa2sYE/2XuYEwNEK5KmS4GQqrOB7eFsLjP3HpoGW2YY9SstLR8vL+YK5OTzyKg
kGj8Q12Xm/WPxaRBTXElFeqFQjgY46B+jRFxON4fZGXHkxe56JlRCOFGWZQE6qCdqF426sWsNLyF
7ch+1nl+PZq1W235Ptwmn9CpJEtZVvt47i1i0xzPdCDDRoAstrPjaCeMkLrxfMAVxpYWsvGA3vHQ
75JYiX9MjbVlfrM22T9/wOI0ZEWvBUXUi0tbw8x3EiXxDaGMnxWtHP/Dx/tzqMXHK0UOBirtxIWs
k463Fxm+keJFev/rrWQCEgZMNo1OOl3A5YpOrjNozSQuqeuOu4od4w8h7qd5O2W7ItL+SfrE89vO
3tg1a1vzz3EXC0l7fw6aYRAXzUpoMxp1+oT18xaUf+WWkYAQwA3sTzTDF2toKNz6ZkRBx8SIe0+S
G+0DWwvgL5Xhv4oqAr9vanf//iXl/nzboRTLlsXUCGmvSbgUrry8y16nrC8uZiK6zwnd9COXfLuL
7Tb8TPPu3UhRiX+BhIz1MBId5CTX5111cR9uMqarUC1+DEPx6oqqeYjph24kkG9qF4v7G3V7CT1E
MIsPudg3g50nhRlTb0nMfDzpcTcCf2gyFHZzz93n4aztRGFgVpGZ7SkuC+9oupF3SkLKC8bYdgct
9NwD4C6VtLtzjsHcbFFz37LYm98INRvMLTkGvarr5aimBHKNGQ2IR3eV72p5/lSZlBrctN57nRFi
NRtbe/SjqmNW8mDHLE4/Y7qho73WKYfZTquX+1tjLXxAPaQqQE0OGPQiO9Da3NKaXhWXpLLCk+Im
0Td9Rg1qbrwtnsTq1pfdM0I/VfClRP+Uq26OvvNwcWZKmMd4zPMSlEOYNb5rdcaTaivBsEvGaEuF
de1kc8XxdqOnLxlI16sOZzwxnSnldTrYbX2wGmyHfGu0ZnOjq7U6EIUWWSAGsrQsWtlKq866mw8X
10UQIsGpz2+olG2E4ZX8h/e+VB7jrU2SsNhEHRzbePLM4VLGNpJdozmT0bVdGfvETWyn7EZtt2hV
a9tE+oHw2VjFG40tqwFi48qi3zRo3jehioljFk8fNBKjjTi8Oj2XnSh5EmCeFhEyKXKt6LNAXAqv
UD8ayYBIS67bua+KCDv4MdpqAa1+NYC9khUrLRrlFf9HTlIJW9GyMpHFizkOTmKas9QXfVpuaciu
zQycKk1qyKT4RS0+HJwxJLCHjjcuyBXdt1KNXLw3pvEV6UmzOpZKW22UE1aHJC8h8eetdsPpymbc
vJSYp5MXadGpGfriJa5V94LuufGlpR+0cQJWx5NECrCiFIjf1IP/WMtGNGkZjbwA8sbcq3UyHSuM
JB4Vu7B3pjt8vR+81keDwArgQKKTFreLXlleaEfAUY0cHXe8jOdvdau00Hhs/AbbWd0Yb22n0CiR
jyiAUJS7rndKOBeaHbseHxDpf82vhoIaxZSY/2kYrk0qe/D0l1aeRV8ksxfTwWvaLv2Sau34CYXN
8b98KnA6hBAgSEDoryczRbaYq4HWiKZ04d9KZCcH23XiH9kwlK9Dmm41j1cXT8JTeemCxV4CfLWg
MQdBHLm0w5QmRyXocKtoB7X96/6mWAtVMnjIdzwaw8u+S6qX3hBl0Xjh7nQPdpFWR4RpuzPGVtbu
/lCr++//D7V870aZbs1WQfkVXcB4R7en8kOt/6AG5mPdbSoar92frB+vJh7ybI5F+Jg9TFWqmt2H
tJz9MBRVf/BaXEkFKhmHCZZT6LeUyA/vnyNvKPrVjMmZNq63iV70MEcSzpiLUddhaLtw3w6N/mGO
wFX4CElu2Yauvag4YVLQisY/IibXA1ZWGShi5vsB4dGxcCk4/H4ptOx7F9TZ1wHezyFLJ+VZchMb
v1IK99//MGWpAEV/iytoSaKKXEsZq4zmhatGmG6I3FOVnTNQAhjApTp+2Ujb1Ptjru1a0AFEF2kw
ivzR9ayVwlJ6SCbjpR9CfdoFaWo/kyAlH8uMa3Jj364dRWi+oME8nHK4j64HS4PcGwOVjoWKC8dL
wxlRdqriDFsZ3+o40myZwEF2ubwNaEtSkLcbitmZBqC1wK2yj0SzEcjWHoyQN+nvklKDfVjcAkkT
GXUlGMUJJ/HZnafy2NcY3WA8k8x7rTPKx2EuyC9zO9gooa98NeiJaLjogOwQiVl8tSpVnZkknm4E
QAgOh2ftsNwJ/Vlp88O7NwiEaRYRcCyX6xKoojRhZjh0eS4sQ/jdMfIp9zMldw5JoXen948lVaq4
w/FTQnH8en9YU4fvjhaT4wVziKhcOKTlUcnUOTrrmmi2ikIrgQ00JGxwfOakfdAiAQsHdwIYBTs7
MBvN3QVkUD9JFjTd71Wz/y39peaT7WaOuVEaXdmfHG8Qq1xHGEEumw6qKipXCznoaAanDzU6e09h
UWYb+frqKBSHuGoxXkPd43o1aSo1ytyxScBW5I9pp4e7qYi39MtXtqLk5AL5gT+jY6B5PUrh5HNR
NP14KRvL/j7pRfvUgkH4rrQFA97fHyv3Hk9GaqE0HQnVSzpCarZho9ge2753UCSPO9PaeYGFzvcQ
J42+d2tLe/8hZzwpCUbll37nYo+43hhjg8mzgz59G+D5mNnzB93I6nzXAxv5IXj7xH6RV1G+ox7W
bWl3rS2vZHCjaiMF+N+cRP9IbDXoNbXSTCgIZFX+ZSjRB91HNTaoO7vtxnojrqycCGrobzBhSuoI
Wlx/TMoPiTuB+b+kjScQdIxapd9hBTqXBy3Vp/qxKpPqkxNXWni8/2lXNqt8CRGxqeMj2bw4+rn0
LrTdSYXjY+T7TnWST05rW++FpaPTylnnCnorBCxv2ARPUJrzlgpesakuuWp2RyuSioOqcDeGuoUm
Mxbu6oQyvhzlocVaCrNtMNHstEtsUeDz54gKKTiSEB9VsEgfUGmYxkM+JLm5owCEFHwRFIqkCXaR
nwit3VJVWFthAqvM67GFgX55/W2TabIjKlLqpUEK0O8TVRx0pdvyu7odBe0tyWAGzYVt5RJp3jTW
mGdJr14GtPQ+9krnPmgOKv33d8ttIAC7S4omi3u8IZbf0YtqcOdUaC+TB7Jg9LT8V11O49+VrXSY
2Zvx7/vjrcwKzqqsPyBpjqmz/O9/nMKyxq2THrR5maZy+h/au9O0nzwj2krsb1MKrj2qK5SfYdHf
QDriVsdUQy+KS1zGxpOw+/CDXSjRY5aE9XOSBdYhiSz9ZDRW9e7zB3BSl9JZfDUJ7rieoegdrS7M
ornkSZAcHGumA48Ii/fy3oWU+Ex0zEk2cZpZ4nNSw5pgwOJU2dt1cgQyOjzNhrP1FJNb+brcCaET
TyJJcAF2tGSfaHbTeOrQ1xdLsbt9njmZ30zWV4BYJtWP4uCgsOa3dfHMZ/h1f4Ir4AbGlgL9pBQ0
xNXFW91qErOvJrW+uMoAzjuSRJHcdZo9LNPeL8quPxpZ6eypw3t7K9PKFwPtrfd/TXCp5If0M7iU
l4hRY6AQNFdKy6U8x6PfxGqf7uy5TbaM3m4PosyeZMrG25rq9+JgxA7osTZXOvpquvMdilk37e1w
cj3sQs2p3yehXs+f7y/x7ZXIC5v8iZo7NYQbN9sqNUfFrCvoYDRLPoO1Kp3/4+y8luQ2snX9KhO6
x97wZseeuUCZNgU2m1YkbxCURMGbhAee/nzZmnOGhaoonJZiImY0NKszkWblWr/53sxpVu+ngtbv
xjl+GY30Fw4yTySSNdhZ5xuDrlBZcCq8dC6qO6Nb9Oeeoxo1lXKzTn8llqyLID6LzboUvT6PZYnI
M6Mkq07umMb3tp3COi2L/F5ZdG3jpr880UCuQc9BH40XJ9LD56ESjrORGa5OlSravVVP3celz9v3
tz/V5fKQgowSMkVyaJDGnEdRdVGGERzOU+Zozb6sbCWILHc4uUuivC+aVtvAUlyJx7OZg4WbB4vD
tblcFi/h3OtJfTKazkToPzHy2VeGCHdvQAJZuossmJ3HVw+SYLwfgA/JRHG14yGPi8LI7JrLwUHw
tlv6xw54xSGs+zbIajvcWP+Xn+5FOoYxSrdcyArnk5pncU+pmK4axmtfUqNTjtEspsPtQV3eRLTC
pMgYqGkbwbnV+rBLdEE6A1SKmrbaLkZh4H2N1spdGc1fHS3OI792SvdAx/nz7cCXe4DMgRctLz3q
uHDZz0dXRqYeIr4CDKEoh+XJ42H0KRXaPLwFK2u8ehdwQHPrwQmSGM71hpucMamgnFOzE1F2MuYk
3glK5RvP2ssP9pd4FnuBTWCshZFzkYHScuPlVI5TNO2h5LjpDkHzyXv1SoQsC8IBRD3AGx6W53OX
hGOGF1Kvn9JpKoLCjYdd68TiOcOCdD9wV268xy6/FWgH8PQ0lZEnoTp4Hk+xotTGgsg4Fbaie1ip
GmW9m8JGePdmZdrvXrsy8FpgmwGJoRiBJMp5NKsBhJ2yr09O0+q7BUmAY2RN8VOXq8rGRF65xUmF
SJXBerKpLxSzm7HTc2+Ou1M5hPm9m+qQqLK4+73T4aujUpgM+6pzlL0Eo73N+jopoZoYs3G4PeQr
KweEMSrEkkhJFWa1GRQvjRV+pQf5kFX7rssz5Y2NDlazcaRcfkikrkCXkpBJqZn1KzPRw7QUVjac
UBsyaULptBFBwSsPcTdqG3fC5ZjAT1EsoJYEfYb32PlnBFKhFT1K0Sdjiby9rtbjISM98W/P3OVL
FuU4yQmllyGJaavFgvFSqg/Y0J7EVCnfxtid5rcd5cC7rB2jT0DeUgWRZWvesuuQP/156glHjXoI
1EJeCnDjzkdn2EJzmqqeTssotLu27sc72MHZoa2y7K2CluKrtyDCbhxcsNfBeXL3ncfrnKxpSfE4
weK5QI4h7Y5l25r7BB7NRmp78eEQ7gFVD4GAXcHDdnXPDeVkjbB4DKYUGfFBG51jOyTZa5e8jML7
Ax4ZaReX+PmAYquwGzBLxol30p+aK1xfH+pX324EkZhBiSLl6FqXbqmnCNQ6ExuiaxWLT3XhNEW0
S524SO60ubJ/FH3lTU9R1mXlfVYbubuRqFyZSyT9gAFTGpBP2NXJKaq0yYY8U08ePcNjpyruztBj
baPOeLEYpUS6dPmj4mHw5lp9sYitAc3QU08D7aE3iTnBhdOUtn1jNiI5zPYYja9djgwFNCvZK4V3
+qOrzZ2EQ42DhqmdcG+Iv+Lh474r1Mx9Kio9+3Z7h1+ZQt7I8hOyYOwLybnO4iFQh6526hvsGcO5
A/kJUWfj7r4yhXh70cSCC4eR2FrjJjGLkBzBsU5Za08f40TVdlNVKXscAYuDMxr58faoLk5iGjG8
+0kTbJJyHuPnyz/s4tkb59Y6Icpte4fMqDWqbm4N6l9bnCF9uB3uchK5vgF0UBTiqUhx4zycpwqj
61LNOnlkDLgoNjrm47CVxNe/EYfzkJ4vKEwULs7jqMmEqiaMq1OvpcPbImnIIuuq3bjGLj8WhTYg
BzQqeWtwfJxHCQVM17rO7RMb76FRi26vWPVJaK6yT1Px5faQrnwpbhib5Jh7WdJgzoOpoSsStxos
aV+d7A1PyfG11Etk+8UW0+hKKFxYKMty/nK1rNFsUdi53mDPzilXABT9XhhOif9FraI4nfSUpTYS
rSvTSCMQqA+VE9qCa9heP8ROZiEPf7KpZz/S/HIaX/O6/M6OVODpXaNstSquDJBJJKvjxOA/6ydN
7ZFB2XbtnuyqH4+dkvbHMMfNbByaVyOKZDdLUhSQ4YIitoZ5dnZu1eo8Eirp8PhAoc0YDmjaYMNZ
Vbm6cc5fGxiwOwlLoXxN3PNFgjREOcy97Z30EAWdXhEfEifJ71td39jIVwIxMClJx5UJ93+VByRa
E9npMISnAorCaUrcwTp0Tdt8NrtI2bLTuxoMpCP/ALAE9Xg+KrhleRHjV4gahV2bfhK6/TelzUFz
gN/+7dXbDAydrFJwifEoXA1sjCM1Jh0PT6luTfupqqv7xgEiqzT2/naki5SRJwwlM0NS6aTb2ur0
AMwvakdo4cluqvQLZX0rQHddO5Rimvdt2i13deTF97eDyqk6yxdlUKlViPA+ZZJ1k24pcxu7XYIW
iqEfM4f+bZK6W/rxlzua80N6iagSGwUudvXBEk6nYbC4xZbiWzUuvwKnRkC1ahx/TsTvt4d0uToI
5sr6PJVsiASrNZ9GrlD6hFM40kR40IRVPlAQru+NJY03YGaXsydDSXQIyEfqynLcP9XlrcHr+nlU
LGjWyaIeQn5zCmVMJty3x3QtEGh7dB6ZPNlyOA9UR2bchH3uwCA35/s8tqx7DpgtE5PLFUgflUKZ
rMzxalmf8w3NqWlyC0dWInIfG0xE+OvfJl19sDrvGdLYr7dH9eIdeL764HlABgYWCEwVNtX5sApF
2EkiRueUaMNTnzb7tJ5RsIf4NgSe2h8Ts0WfiPJ0tXhPTjlGO+EYW0QXuR4ufgjy1BdDFQ7/1Q6H
IsaRBU31ZKN5h3tHLvKdTnXyvmhi5DArhJj3WVzPfugM/fvbM3BlrYIRl/mCNP3iBXU+AWmmmFYX
Vo5cq40PBka5h1aPmluTbdmdXQvFR5WqERLbc7EHqybGCXdxTilo+EdXz2xKaLQAyzHUNk6yK6uV
HfXCagTxdnFmpnXpYBrDjFZN1vxRwPf5s3HEq+UfSec4TbhxgEsxeau543HU2RVmXqdsirPnyhnj
pybtlY1k5HIsxMDSkMSAnYdu5vkXysN6ya1sTgOkfQ3YVoxI3ZlxNW7JLl4E4qiiK4oWKBqdOgZT
54Fcs8jsCYLaqRixv007W/XD0tsStLtYBUSR6uJScpS0ce3muXTxMAgOz1OSODZi0uoY+xzO45dk
nMKN7X1tRNgHgfyQTW9utfMRiSnX1X6wndM8zeUhKsv2sTbc+Xh7C12NwhqAvcj1yXpbRUEoX5RT
7J7qPu139TyWu7Q2t+ocFzcY8/bS1IMyJov7q7G0hr7kLSA4wOfjN0Us76Za9mDUvvUNQZ/t9WOS
ZGsOIykot96rcVqn1hIN7glOv3vfV6lxqBVLbFwq19YC7wfZfQFD7K0Pn3rQC9pmwj0BJ50+zVa9
dx20k0Yyxj9vj+eynsn0USSiX06nAqXW1V71ijFCr1h3Tybw19qnLlDme8/tu4fScvpobzTZ+KUa
dFhktDbT6oi8dZvsVJvK2caor60XfgwpAY1+DnJV5+tlrNyyy/vFPcWKoh0iL5qphVfuRl51bW4p
6tOVfBFoWKN+2yZ2engKDHhIB19BU/kuD8veh5C69Ya+tjRR1CA3kIkI+oDnA0pDY6pro/ROZWk0
nwpX7U76YPa/0vPSfbfSvY0TUX6rs/uSb8mjC4lfkxoLe+48Xq/Po5XntQfQuFtG366EuK8WdKCh
C3cfMhtoUtzXr8bmyaguK1EyHElUV8dj0mqVhj8i7yY3pfIR9sqbsSqqg2uL6G+cW1KGAEVHpMKB
JZwPcAx7nFZDdt8yjCPI5s7ZtUu9RU67tg7BqNBFBmKMsONqS4gkikerYR1qUzs+KmUWH7ihXy09
xLTJerfcdxQk1rimiJZ4VBcTpyP6oYexTIbnJK7KN5OjlvdRVNY/bu/0a+ve48lOPozZ3oXNTa0L
bxARGz0F6Xw/R5r1cVbpmdixuSWV9vIdVgsRhTRKHzzcKemsscOxS3UlXFR0cK0JDhk/Tv7cQyfT
/GUZzW5XOE5fPDXY4cS+qxi0UHQMARQ/qpT0mcK/8bkb7FJ7nLMs/+hZaf45Mq35S83r7EuJA+iz
icrt19TsUnVXtcqvFBD0YxGm8QDgfKzvxhBr6Huzq/PiUCMTASQvyxfnwF7Qvpi526n7Fs1twPhJ
Efe+lhXmRg3y0vNUOhpiSYE8P10aztfzpepEobP06NOiGRu72A7k+aT2mC4brX0kj7Y0kFalN0Xf
XT23jW8xCikucpuWqfjUH6zwpNIuLrnDRrN8P+ajLXZwnKJ7+HE1vIimXOpj2OLD+1CqXRs/m7mS
b9wNlysGnUKpR467D1rH62dvozqoKvVRFdSGnXwcEzP03WxZAqgY3cahLM+I9YIBCCArxADRmLnz
2dJjp8zSiEN50jE+8ekCafSaxum+we4Vf99kdB/6aR4Omo4K5avvdAODA0mDAlxBTXx1TKuUzpa6
nrwTsoyL76WwCKLSe32eQn5CM0ZajaGNuObQZJnVSHXlLJiyafF8rgCKZ7bed8U+LZP6WZh97u1e
u+fJIaidUf0BNAKI8nxaHadolnKK8qBsoYPYbZncpZVQ/KmG/XQ71OVdxzuRY4w2D607dc08UZFt
KVSEHYLUNGJ6CXN76NKwf3ArbF+qLJ82NtjlIc2bm0od5kyS17iuJUQRwuDtLKczn4ZDPKveHqbX
VkpyZVQ8kqQUI5sADMdqaVTarGZzFeeBlSUz5F3zbs6TcDcV4VFxpy1tuGvRaMzI3iTHBlWL8881
kidXnl7lwYBa7F6oTXpEZAxsmCa+2YXVHG9/shde5vmuAyiCpDTwfXAIF9qx2UTpRCRjERgGooF3
gxst7UGBtdfeh6ZbpAH6O1X9OJlxAZZyqSJjP86WZ+5iqfCOPIPrHka1avMDniogWZ1mbp7GIUS7
sc7S8bdKNapmhxdZ4vijV0zFbzOJQrN3x779bmJFAJ5V652PlsbNtC+myks+xUvuLs8kMXOzF9WY
qQc9o9J3qJSof983tiZ8Mc564xcTp9POENOC+45TDP4ydO6zrTgO5FNdDB9705wH7F6mMb2zq7mI
9xvTd3FmyVcarw4ydcnxlsfnTyWmSYn1xUSII7BdJOA1QzopVcVyuB3l2iGs08gFJkwhgtLpeRRN
qHHdW6IMIsznP+rK5H4Ox7D60pnJVu/zypaitgmKAlCPzEnkr/80IN2bOJREXwZqpFt+hczRwerU
LYmwqwMiJQDRDUbvoqKfOL2X455WBjMIuiNdvORQ9qZyLPrNB8W1UHQcpaqHtLO9AEkodkJhqCmD
OAmXOwW4Mb1jkd3VtKI2PtO1uUOqRwKTSOtADp3PXVx6hRIrRhnQv+2Pje2GR7Nrwo0ld3VAP0VZ
LQZRYyFTFVMZKEChfuvHoffbwdHuJn1ON87Xa6EoacLIkupfF0DqNilbfLsdFkPbvYdSCrWvi+Ld
NA1b3I1rU/dzmrFK6rMpG+d4Ic2IIj07IcCR7HKslB5v76OrUVjXdEB4+gFeO/9AkRGrQkE+JjDQ
0MCMxFV3tpK4d6+PQgBP+oQgOb9OmcQwpPagG1WQ53Z4UKAuHJqu3CKuXvk2vNUZhvTk5eUl75Gf
NiolgzgRpVYGhadoOEso433hNu9FqOQbXaors0YkFNkkx1ga7pxHilGkLrveZbPiMJL4aahFD1HW
uxsf5/qA/hNmtQTC2O1cq1XLANHvP7TU0e8l+senrLdFHr0WSWoi8k4my6TvfD4g2iCYbvZKGaR9
4h6jBbDYLjUi65kWa+puJJZXglE6f5HnpZBMGfs8GO0/RMgauw50Nx/ukgSFj6oW+ddaAAe9vfBk
arC6yl8kRnhtILp40UZ3sFhJPRGLoE66HiDCpL3tutk+iTnTdnqR4BfnNuZWAnElqIT9yLapjtTx
Kl+pKuFELsTzAMUAZTh2dhT2+7j1hg+3ByePtdXgYBmTGbESX0pi5/OY8yrSm9kueXlMz1Mr6MOp
37O6OqWYMKaVkfjRPH9AzePz7bhXVr+sjlHIlhAPWozncd1Wmac0bKuAqlXxq5j75BlIfnnYiCIf
N+fDI48AokXHimc5opXnYRJ7GfOYHR0kc9Lp7/VysaNdbXLQU1ss6+bOVcO0fzfWRmy+6bHbQcDJ
HKJu53HXTAHyBmn8pC+o1T12hT55b1DaHJp3COYn1Zsl1GmdoOwatwD3+uEzDU7xu+elafRYmUtU
nGyKtM6d0SMvA7PYqkljIj75wRNCZ8uPSAadVAQAtJ0KnzTcjb0afotHJKd91Z2jH84wQaPQ6qES
HwBiLu90q8iH45KbyvucUhU89DZN/vREHWNSHqb6F63uxnjfQGDeEuO83HFMJfxXKdCOIsIa56HQ
uYfGnVfBnGMF6vR2t+stJPqyzNxSNb9cHOeh5K//dAjH+dJ0mL1XQWw42QENlO4gClN79RYjCkVt
dNMh/1CNOo8ipoleiocLSx1Gyp2WGsauBjj+N6JQ1ebmkhbsF8SJ3uzjBA6Y4JCYF+d+MOKp3iOR
a285sthXljrHHngpyXDlNXw+nImlFloNSz3MhLZr3Kndi2lEKMZEFPsB4QKEPW/vrmsrghNYqnxT
WkYa4Txi6+bJ0PHoDcy4c/+wUFL8bFRdpfoWrYiNaXzhsK13Mq9FCcAnFaQzdR7M8eLMULpGBMMo
LJh9VtbW7ya3jucjz6fmC8poff3RRZtSpSJla+W+7cx5urMwvf9VYC6l+qD11BJDL4Gk2LjYC8iG
pYm/5q1VeTtXcPfusqbXjb2reNawy7olHz/apvTj6IbOco/xMi6533fl7L3n4M7mOzSohL6L+qjT
7yxqYrNvuoll3nWRjShixSHa7xFvWJRdVGvO7MMC1Kt9CTcJJymXCkX/oDrTgkV6GafZq69+/K/g
IINBsHnfrGm0TIIkMyx8nySpDxQplUPmpZnPRTdsJDNXFh8gDkhP1HroqqyxRFUct3aHulWAltt0
ytsBwEhrYMExL+rdkkfJ86uXnuzXoyvF0UvFZ7V3nUiP6R1OIrDSMvsNJym79+uobiI/UhJly93v
ynnE0CRoBOC97CCer71EuJ1dJ0RT1aXdaSz6nRNj+XV7TJd5BuhYhDTRXEITAsjZeRSPQkuTkUoH
E82a9yzS6nPWC4ycOjvzRyNa3jSxl/+4HfTKHpbvbCSs6O9RHFldkMaIFG+SEBTJcN0f1LxnD7h/
mMW47P9GJJYh+QyLBEH08+GVnpjCCpe9IOrmMH1Q0kZYb5MC7sTBTLhaNhb/tW8mcVKc7nSWL0mP
lZumqq6IYFHH8GDAj3irecsWd/TaN6MBJUU8SKBYIueD8qRvm1XUTeAJdbF+t0LNwI+uTSASp7Vb
eQEqICZCc2Rg5kZaepm5Sbk9tFOAvfMkWjdsMm2BjD46TTDoQ/kt435GA09JMfzzlajSMj8u2y58
FGmaLb4ROUrjJ5kR2xs/xrUFhFQqGcEL4nmtlN3oWhUPbd4EllaZx7oxq3fhaIq31pI0D7dX0LVP
SoNFWhrL+23NfOkScGggxJtAZN4Q3kVWrNvHKSxEdbgd6NppBodTIhPgWV6oFzW9Bu7IsviqaBA/
RpjAZrtIDOLR0+flM7KY4Qak6kpAANW0Z+Xulw3982VkK8sCs7QVQeoM6DMayW9eXGZYAGaJX2f2
a9mVgGd5QVOS5yjjElgdNFYYjUAuuBcqxRDv4kz0h6Rt3Xe9OW0ljVc+mbwPpJ6QPNQuIFwp/Bx9
5HjJRuH5YO9zfyoH8/Xfy4DlJTU3WBjQbM+nr8gTbaSvyO3DLf6BWsdCBwhXwSdrnOxPtTpusQ8v
eyrM4H8CrrvPC5gIr2xsEXT4B5GLxO+qPP+wTOXbOSnfDEv6p/CsjQ70tankKcNLhq4DSfhqkD2O
xYKJZpCLojW7GVfEYufFlvb6EgiHCScmmCvJMF4jJDAyScqO90/QeFW9C2sMnUOhlbtxFlt13ivH
J6GQpAf6jH3WmneiYEzahFPRBH1t0Et31XEOvDBLHgrMUx7nVO8OhYqb6e3tfS0qL09qFcBnkNha
p5IY7YQoT7ZBOTvRfZ+12jEyx+7Y62YfmEMr7u2x2MpYrgelg0PfT5rWrW6KscjgGedhE5R0OB4a
sQy+3qMd1it1s09K7t282uwcXephMK9IiAGo4dSkSrK63rXZSEFXVm0wLEI0x1DJ6gd6q+27sFj6
ChhDW54sOy/3jWogLzm6dhYYMe6ElDVQrb8971euCsATmCpJGwLsHOQK/+lZl0aKVnBl88OUNkAN
Me07mGS7CDb5xgl3ZbIRakLtAEVJAGzruzEclhx1X60NxnbMvyeGGn2DpVk/oiicPnuG0pCEVNHd
7eFd2aD0zeiwYkDE3lmT1k0xkGmYVRco5pI9IdDjPKZ6XG5EeXlnnz+EKCNA+5QVG5CN67Hp3ghH
12QWbVE3ByzDc6yUpMmLBSkZmnYKXC9f9jlKPY80KOc9MsDzXkc7+tgVvav6eYlZ7u2hr74sYAug
lbLBLFvZlDNXJfp2sUc7xboCR0gqK0ZYlw+oGsYna1z6jVCrWZahoDHyWpciBPzXKlRSJ97oNniC
VHGt+GieRz6/+5X60C9RkJmkscFZy/N9dSHnKFwYzoQAl4pNwC621OZIK2TeyPjXSAbCkJiyaGh/
SrbyRVsorLKuSZLlZLRUgYPcq+PmbmxmRJpd2gSxr2ttW93XZonHkw2T+XuitPYATh6DYx+lLvUP
O0e3+l1pxEtc+F3S2V8za+iMg2GWTgCZW6sOGZ6wzaGNVOeVqHP58zMCqUIFR1Hqop/vaPqprlbP
1nzCwYnKP4DhiJ+hB5VVGPnGwn9B5f+08GUw9jTQPa4lVv6aAOFRCTXVLjVOta1V2IipbpMPwRyN
FeuAPr99Ksw2T+9Tima6n2vUh4+whVSx0/S0wge6Sq0/Wi6j7tNY1HbyNlKzIdubooz1R1OJljtv
nnHDzDSl/9zpo8h4duV2o/tFV7vGoU26Jvs8aIsi9qbVd9rRiDPXJvacVhuDvdhQvKZJqNlN1BEg
Eaxuizq0KTHDXAmGwW32Rt93fudMX9tF7w+v3Lo8HyjqYXNDBYeWx+oTFp0FOqbQ24DSkeAGVr+Z
oqFVFCn724Ec1sLq89nyrudGwlGe/PN8rdi9laR1npknw8Pa2e9hze4XRY12uR5a7wYjKX6vrOaV
AHC5aAB+SwMhBMzYa6uoY58MjlLrxokXmGb74MSdO8wK2Stmm25dO5dnkzwy4HqAy0WF15ZT8NMF
Zxlt62XpYqJtpxicyvGyxx2veV2thSFx/tvcAOw7XkLrIVmFpWNp6qCLlJblgznE0QcjN903VqIt
9ygDjK8jtL7Ek4QFHUCIbI2t0qUE00+k0ioL9HRo+8CWqkeUcdMHo4/AG5RN++H2Qlkl1y/xUCKk
fQ3Fmu+3SnRDLNUrJEOsEz9R/LUJl/FY0656qELAx1W8aE/055dj20P+ux15nS79FRqCLnIwkgmy
Rom0FYLeigO9UCgJQvE2Msodvj1tWQ0PYxIXQaNZyb7mSXaXhV4JAdYz/GFm3m//IBfbn0+MoApH
HY9PhGlWq7YrszxrqCGewiy3jxQepl0Y29FeqautFrGczfNtSSjINZ7seFJbXe3/ofXUCv9a69SQ
sflFXqn7pKjKfTFW6r3e9Ke+J/DcFRAD42pLQvrKt6b9+SJyyZseFNf5jilQjMutToeiWi32TiT6
cMcWYmKtFKeXpY4P0GicnZ7188a5t0Zny299Fnq1zPq6aZH5i+1TIwSWW9ocH5xMtd6aeu0cF5Ey
5Xz2R9z0+l0r+ujOjF4JtHr5ETjjIQ8C7II6svrMZtvHWe2m9gkTGPsoNK3fxa3YEgy5sqppfkmn
T9lIpF602sAhCX1llbV6Epo9OcehCSkydAKG5GFIYrXyHZiFta+3ifbWbMUw7YeOztmu8Zyi2y02
HKiNt+zlZ0cvhZ4ITFBes2i/n3/2XG8r8OgGzjBxfVq4WqdHo3XekD8j6eFYT2m7uBu51uXZTCGC
dS7nGeDF+voBYz234B+ZhAJpY0WNNR+O45aF6+Vu4oiUukvALelRrOvSS5YLWnuhcZp7a9z1dT88
tGB599gzR8cKQPQu1Jb6+1S5FOTjwXy4fW5cGaS8XyWe6YU3t0pbxbxQukqQzKu0yvLb2ksCB0DD
xta5GoVGOOcOT2g0186/XqlZRZMro3ki71YfmfXsYxplzoZM0Auu5/xk4uLm2SrvOUrU68pijdCA
NpS1c1IrLx9OIkFCP/ELAawNumbdlk+6UrfWmz6du+gNTvPe5JtxGf1wFycNn9u67lVOrtTEt8l3
2qpb4p2pTtWPcoaReq9AflUtv2hC52MMBnjeDVaZfEmwtVqOwrIEGFIlK1TnWWh5O/rJTOFp50Yi
/V014kF/MJ2+C5OdUtnTFjvvygxzIoOusv96HqzOJisGXjdFqYnVo1s+4d6s+oNwsq+3V8tlRsYN
RseGRgqiB2zE8+9IKdWsY5PvWEbh9KFAN/ND5HbJ0RmEcaDxPBwbpRj2t4Ne2frQ5CS+lJcVx/sq
qKlHTqsv0OprravvsXpQ4Dkaxj15hQnFzEsOjYdSU9yJbHr9ESD13fDKpj8qqQ7n49VzrOHzCDJg
W3rDPgYpvs/6Iv9bUcB+Ql2luL8+aNSOdQoW3cE3YM4PdKbMR7uyt0rUaxYpdwcPA/h5UmhEMs1W
LwS45wr+KjDAUsdL7iJscn1r1Kq7emrao7DT7OuSqcbzNKrJB49P+527Lt4PTTt8T3jJbvTjriwl
+VSmNk9xnrry6uCBPRpnWavAaQWy+khX5E2bicPoJjm0mHB68jBAOt5eSJc5EvUsvPS42SAPXuhg
IWlUW87gYG9RKuGbrkcXPxnN9r40py2XqsvtyNfkeSSN3BGoWkPok96KBLmgcspBPNj+3Du1vi8c
O9U3UvvLMfE5bfAwUJu4INcJgYZJJM2xVjkpzTR9LXjrZ74jGv1TiAHXxil+uRHl0uGikJ0rCkmr
jUiPTi29xSUWOlTOTs0Hs/SLzK3EHiBU3Pqq2STtbjC92dg1baqbG02Py1lF/I3SB08LPJJAAZ1v
R69aljbSyihAicL1ayrq+2l6pWAI24QgBmwjqA+QTNeqpHFSdJ0ZjVHgtLXtF6aD5GIXL7uyj+2N
8Vz7eIAvXsCJHN5rWoqm8c0qHECDqir0+0ab86PoCuuxiiNtY7tdDQXRn+zJRgJxLRZiQGDkSdRF
gdaX75rErO8pJX9anFxsFFKvfSOkJCEdMIcwgleLpPa6NI5aLwq6VlXedOpQfNdic8sm+/L04K77
S7YZRtNFSbMPkylD1L8InMKVDPS+/NJ0rfit9qz2aWqj7lksVrTxuS6HRiQMaAFeSz6at+qCFXPV
YK2RAFd0wTLBGOJ/wrJzfrt9TF0JA+WS7UWGzyDXHbAJngM3d1cHaLbS18jN5KnnSr57fRTQgtwH
7CPy/NXVFpPipKEAHRPmfbergWLu8kLbIlFcLDtZK6JQCf+KIwPY5vmOVUQlCT1KG+jZEO5ym7sz
0vJsb42vRS5LERxUydGlgdsJX3V9OICDa+oMQN6pG7rug7FY9behNl4J7HiJQrqOzhRVG5SzVtcW
b99h5sXvnVCAHT+US2Ufl8TuNjLZiyXAWEBmIUMp7eYplZ5PW0tCwznkMpZJq/ZDHUd7b3G2/OYu
Pw4PaepO/ENv68ISr9Tx+ESS1KMwTo3+kCx2ducVnjHu9drceudcC0bnjF4O6goSwnw+JNtUtLE1
Qg+f1CW2H0pXn6iklsUc+jrM3C+3V7e8Cc5eAjrWr/KWoCjEfbG+f2tlqasZMMPJMoXt23mb+ZUV
H5Sp+BLP5bh/fTSsDnhBsWfptq720jQoOJJFS3gCyaJ/m+op972sVh46XnaRb0XWK9vXrELJrae2
Tf2Dlsb6oaP2veopQDgDA0TTXuRNd+itcm6PjtLV5R35pPbadyJ1ANIMgFqwEKimr67eJI+sDnmf
KkjGwfoRZrHyjJl09OH2RF6ue7mn4C1zzkKGeqlL/FQOzWHb4skIzqAIDf2jV4fiV+hF4v7vRCE1
46SQdIrVWEpISKhzAjHAHqw6IFhBgU6M1UZWf3FFUR/m48j6Ce8WMqfzBS/yIi9Hu+sDr1yct5ma
iMOg2+6jkfbjLrPH+ZDX2isBliwMXoE0x8leUJSA+XAeNDcbjIL6qQ9iJIqOWpWle7XpC59F320s
enmRn2+x81Cr8fUWLa+GnnCgF+7ywbBTE+10if7WjGSf5FP2jDJr/pAp2Xi4/f0uXzJsMtnTkbqC
IDvXbeGln6xSnfU+mIY2fkDwVer05tW+d7NoN4ZOvxvaxa/a0LnD8G3QMP5QSE/xHqFBlruvNd+R
s/7SzSIP0aAzrD0kmIR6aaZ+DDR3tB7AbiqYb7jlYcrLYiPfv7KqwPkBQZb9XNkZP//ASa0IozPj
KRjaNL+DK2n7OR7hvjY1uW/Bxj4MIjY2NszVoAi7SKY62i5ragG9hTFXlGUKlqoqHyNgYsesNoeA
Qr94dpai+S11060+jBzJan2RfdMA4jNLqfXVLuUhgx54lQ0BFn5F+jYVpeV31fgjTFD3WqJy3uWR
PeOQge773WA53VaOeXlj8VZEYoZHI5Vu6urnU21VydDWXTQGgxX2x8mZk70YIl45fbRlnXxZcGXn
49nGywbxHE6LVazBo7YwzcYYxFPUln4ZNY7lR8hzvdMyqW5jpFP4vWSUi99reoywZWcWMyxLQYUp
bNLo36pB//379D/Rj+r5r4lu//W//PvvVT03yCh0q3/915vk96Zqqz+7/5V/7P/9tvM/9K+39Y/y
Q9f8+NG9+V6vf+fZH+Tv/3f8/ffu+9m/HEoazfO7/kczv//R9nn3EoSfVP7O/99f/MePl7/l41z/
+Ocvv1d92cm/LcKs95d//9LDH//8RWa6//3zX//vX3v6XvDHfJ4KP5L17//xve3++QuYyf9in2Pk
9eJWhpLAL/8Yf/z1K+Z/yf4dCS6i3ryOOSzLqunif/5i/RcKuej98X+bZPMvDYu26uUv8Wd4Mnvg
Pkj0JOrE+uX//lxnH+g/H+wf2Ok9V4CpWn4amXr+Z8PI8g4ZAVIq1JMlm+riVKwpUZvaWDwgNGyD
3/yEjvF8iMJy8m1v/jxCIoZPH2TDQ60W2YPTD8k9lKun2duiK8rVevGT4OQoj0UImGsL2r6NsaYP
k+KhzsaHELu63Id58tXyas3/6eP8exI2B80cSqgSAGGm+nyTijY11Ljoi4dODX/lnXnQJz2YUJi7
N5pYO9ZhOPlZNOZPihY1uyXhgLSbPD0uup7ca33rbdxNHA6Xgzf5DIDoAU+Bllzdi4nWWl1iecp9
J5T9mMzifRreY+hSfhiKbDhgfoB1YZeCn9K8bIegmmXuIUCiMWyP4k4zkwIhKNKR/8PclzXXbWtd
/qHGLc7DK6czSOfoSPIg+4UlyzZAEiRIggAI/vpedN3qmyi37f7eOpVUpVKOKA4A9t5ryqykT2Dr
vVJp8346aS4rcDsq2SCzIG1f7eKBSSgiJr/X2xRERQKbomy098FygA3YclSAFTIb9cVEos9q66Ny
g9VqqPpzQ+KCqY9KwlhwGsh6rTm8CXLhXYL2lFrS/HQ9E98w7lbfPG/IFqe9qprMVSCJVyi63Tur
82Wa6i+ibz8gVIylV+qAcNK24wkh0c8bbFoyD6ZjWc23q9DqFCHs75uAFsJqrp9dd13uAkGmW9Kn
+PnWjW5smtsLwo86WGskNGPbOBXAW+w3tm38s2jiMtQKUdCWZVsg7D2Z+ssUbZe9fsvgoV9Y27+Y
sPYKbZI2c0CrlvDuihDiDVu8krPeu6JLLcHyULc6Hj8aKLjK0M7IjW9jB9HStulY3nusxuxf7poL
OeWzYXMZsjXB/CdFgT8PU4Z9gIBlixlp3ospyhPNnUrz7Wtb01Bi7l4PRwO7w5wY42WpJ8+Dcuyj
WNzPwhNhrmbnPAcjuZB5+y5ws9e4HgVivNLv8UyRhBH2bTZMY5uvHlZya9310A+NOMByODlHnAXF
VIshT2YCoT7tkhzNYpSP6eSdhNDHXvjzg+R6LKZBHNZheWvT8er3WBhb+NFu7nlwgpPvwRTc9v1X
FOSfZra8UDIGcPCxNktsJE8wlWqOQ2/8nDqTKgRR7t3GOVQuI94rk4NztA7OICRJbVknGmeXAUyX
3Ys7r5X8QNkUZzwk7L72tvZJ+NT7uHA3/QavUHJL+97ILF42m0liknMczOxN1p58aFcFXA9x4zDk
wEb8VdI2vQOGws/4F7i9JXXMTgz13Pd2I/SzOwX1kz/ImuVGhPYbuiAPsdAOe0idOSxqgKlPDXfA
zEH6AR5a3Hnpc6rZGqJwUm2WKte9DKMffkt7y4ZyXL3hBMKbvvkbWU8poJrDEvLxvLgyOSFMQGaw
HzRPSyC3vgBqMSFKuOleh9ZuP6eO1kczDoWw/vDmKTf6DKvP+TVUfLjplJqTQvP7hHwJc+llsF0a
Z+a3viP6ohBBTzMDvP4O4Et6L8dYHOy2JNCYzVD9XRM7L8fROvbjODX+bUFU5iVsrfOM7e0NttdT
n3lxb35wz79EamDP2+iSCU6Qg19s7tHVsmRrBjI8TG38cFzeptD5DjnR+ArPmtdwHR8IJLJ3gBmZ
JvWhnciSTb1uljxQwSmUXwewtbZcwmMthU3P1q+f4NRTY2yp1s/x6p4X7cW3bfgc7X9+3DR8fhTN
oYJGWGqPnUl+9F2znZVNjrAJKXsSXFwSvgSUgLNumzDOZBB38JE3U5EEX21sncMSTN/xSPyCA84n
NVUlh2MRGZOjNZ7KGtMVAwhxlbci7nI562mtZJ9tw/IARufRd9tCw+Agd/BNig0jO/KhdsY7rz+E
aZthp3VFpoNvvIZMd3FT2Bc1hbtWbgoHi6b1zkncnyF3+Tz6RQNDzb5BtCZheW30SRlkS1D/bieW
jGFwZ1hcbKIy4+dJ30XW5lti88iDqCL2lsJr4luo3pSBI7TulsM2kQ8TthLXrYx37FDW+YAclVYX
LyYPbXv2/K6gbVzMbM6n8JUlMN1Q7AhnZwYIbIyOcnIzVPp5uy59HgyDd2ISeeGbmng2jUfqq+Pm
P6NGyueBZFL/JB1hMJMfoUtYMoIdVjvqjiYqNwHP66a+qWA+hLNID4zNFYsB/UCENkXYyZcevwno
cjmMsPJGsxLemDmPReb6YzaROCcz7IWdR1h1Zak/unAgwUmzbQduPyB1FTX6A7wG7zjAU64/cNZ8
85MfMLpD7zIF/DDqZixq1l7n9UJq+0zWKS4j2C3msUtuzJPFNm7JZZXwyqFem4m6/yF7OeQj2EDA
sPzrPLh32ED+0MFDJfjPsxxtNMpyZHtibh6/67agz2Q6DEV3alYFo9cGpRO9mqDmxYStY5zDT8NQ
z3koSEm7M6BRr1yC5MWzkh369YCKsZIapInUFfS0mANfGlv2/dBdmVg3ZFN5xUinwq2tKIxDxBM4
Ve5NDZPErhh8C1v2ANo322WBLzWwUSQuCgqK55Ex/bHbgqmSkfzYkqTJtVZYU2zWBYxk8Rqa+gsa
Z/2I1i0LMWPMW3ebitVLrnVrEUbr1+LTvAQjdA96+OJJcrUwvDlbn31wrJqrsNWfiQ5yp2nPHWIq
8tnznt3Ns1maUHYRUDYDDT7IvldZzWzW03DvQruzq0iVuCY5tsCrsnHFyTRTFIESFQfOrhpNXG9K
0dfuM74VzFGH7sHAWmD2l6Sy+63H25QF86pxegzwFk+fzAT/yAn2B+CScewJOkNxt+WKsC8LJ/dN
4GYsnQvQ3IZstel19ldEHo0fHYNxnzIgXPpTRp2DkG+RZ0i2kaY+ItpBnJQYx4I6cjyuMj2CzXVE
ofqi7fLQdN6PrrUmn8NIHBILqRS669xMgcoceHVkgVJHuOYkEGX7HymO6NmR30jNsNgmgV+Of02E
SDKKaAyzTAfkzacFElUYnhTq4Tmi/X2o6Iuz1M5BSwhU56Vrsxl8VChCg+d5XjC3aKarpAnPAMc5
JTYOWjqyviFXfM5sgD8gok+xiw8ktaovHYyMPy0qkuXuQOIJBzzUOhqzbrCHOB1R9G7+UuDJd6jC
oBJPYed7XkF+ySczvISjfh1lHHwUc/9tddypsuC9FK0v80GrEtb2AyC3FbuKXzajd28d72DIgN3G
gTvudGrBFQ6IhJTWPnLXKQlDERfDpHhhzC8IW86kp26Gw+uOAcPL4toptsQ81cR7lA7oqq0g564X
V6deMpDi8Q1wUjh68QoER5bb0jxtrZsjudkUzsqPKfc+QbbztPrRBe1BTjQOrLX9DH7hnXSfvXQ4
0fU7Zd4999YcM9kD1yXcewpOsKMN35xgK0I9n5J6vqC5KeEtnzfekkWMnWLxTNFLCBOUA2jKIQmz
pIXncfziq6EwGCAhYOjcKyeXSuZwHRJLmUANubknwtfHbko/wdJEwTUjpeLWDJU/uIcg/BHPYeWv
hUcuSdhmkTr4QXdFbXA/drC/Y9dUQSw8H6w2aF+20gEbdMHptX6l8qAW7LWdulfTQzfqSoCJtE1f
w8S+Bux1VN9h8pUrs+XIL43b7wtxSu7eqPtxXqaCQMPreLfBkQWm03lKxmPECkO/t8Ocz+znusUZ
bapx+Q5/W7QGxdaTu8XTVQLDqf5p8GVRp/BF1JmG9ahtbAHPv2vfY/9xl2KdW/BevHw/N0CkKEmK
VfeVr0Xso4vx5vNSywJPN5Xr0wrIeEWp0pjrCC+5muMJw+N8FogFTtkVRGnhOXcBzs26q7N0Cs4N
zMQI6q8WBX1H8dXqvlqkyBsUqn306E9vIXyerB9nSh4QwVckNKiSnj14Wuctws9sgM4mypdZlTCR
RioUL+ZlzT0EuO40mSnwQWQ7Bt6Qp9OQdW2FSvkpnMJsps8owkqdJEU0wsfQ8YrVZ9U06Wq0yOxC
utpQv/TuVqqt3NK2NPgCuakLtZqjTWXmNl7RzajMPXsXea+azhUyczKVOlDXJGcqsOgPkzN/imqe
J0Nw8druwXF1uYZhFjr3tp8PxM53duuwrEQhZ3LcoIXb4AUVRE+BSLMAmkMYqJ51gkTHCP6R4b57
XIawyaLgofW+um6DzCu3iOzw6Cts2vOrGR7oYLKNvoUiqTpzQexHMazIuXQaNE91HtdI61IHr8eB
LTdkO/R4eDmE7jSbQp4eMEPpshmCB5Sm47WDw1jX+c6h75rHYU4e2dJ9aOp2zCz4zRVV6CMcSpGv
Ccpk5kN+32l9Mf025wo7w2ZRBCHV5FM/059Tv1wMZdu54eZ5DWh6V7uLnwne9edRxyAafbB18tP3
9G12C0AWBxLAqhECbiQkojxYkoMzbPiyUStown/UG3aaFr/k0nhTHrVJ8MmVEy8hwT38Lwm7qy3u
4u401fN83SC/vXCI3l9gf+keKEw50Iv1pD81Aec7x4lW/dKkJ8k7/+Yna/O1c2v4ak9he3B5tPxh
1Ov+Cv75zxwFM5w93wME6p3nitSv93L8cVpJb5HPfRoXjGwKAwHUE3rDJRtbN8F/VOO53vuTLRns
aZwdfeNuPZxwVw02r72nqffupt/7nPpXy5Ps3c/wqxFqfzVFZO+P6r1TCvaeCaCZd133Pir41VKN
U0eeSCzZZ3dc5XfkcTUnnHWxk1FoKc5ylgD0+jb4KmNUqhmw5viSuGx5GIKIvXXwPj/7BDVD2IRo
98Q8k1vYdvU3ui3eR4UEkaexH5t7QtErKld96By0aN3Yz5ck6mEKtfeW295lbiyQVQ1BLMQ7K8K1
9YpcFQwONvLIU6Pelk7o58FPPwe9R2CXhu11DF4oEEloMeitW9z7NeR+NnD9ukWtmwVybO9gzTPn
sa4fNhi4BH1b2g1+iV4XHuBYPSJnB+1ugwj4bPEYdlGMmBcZf175jHPJ1y/doDU+TvhTtieqqQK2
CB+DfF453E1XMdGst116lmi5Y/gneborEwJBqw48qUrmhQs203RK5WOPz+kZ5F59EXtzJ/Y2L94b
PvGr91t/9YHz3hKCj53eG7aJu+VXx4isOX1hexvJ94YSJEBzAW8xelJ7uwkby+G27S2ouzej4DEO
bxr96bg3qv3estq9efX3Nvb3k7m/w0O/ppGACVGTIpcSUdbvfdrjlAibOg4/1cKkJQ3TF5P0oOqN
wYlFJoY7X8dQzkYff3/Z/zJ9+9tl31XsJOp80CcsP5kJbocDJNkwlJV+DiT8D4zk/zLk/OuV4nds
EAX6Nyj3Lj8xZr4R2hzqVkOkssXfefOnu3L/3ojsOwG0BcBF92eJMed7vfJ/dio2teqO7zsOljps
s/ddCHmD/g2j8fSkkRVWtftutbV+fyLNvoVZKpGnt+9rsAQd/u0g+D8CCj6IHn+/n/3/DTP4f8MS
Dj/EPoaX73/U/4cwwq/d+v+OI5xfx7/DDr/+/L9xhND/FyAtCHv/D37gef+CGm6PUgVr4Rew8G/4
IAj/BRvIXV4CthNIJztr89/wgef8C4PmXbIKPieWGUIM/wfwAabTf2928fNhYIANcfe92gkaOwr4
F/AdgzOtrO6GG5gVHnKxRZ1hqw7ggOysFTzMtjxelyFTi/mYpObaNlltD/MXuC4VPIxOjRH3ynmN
+JQ5sfoxAg/NUsYzGaGqbypYUG3X1R++ygX/Y/OYepiU2RhcE6fj+YaTrhglIkSoE4Io1MQsq3sz
ZHHYvgZtRNAUkqY0dIYMCwG/2dj3IYaVvMlRNkI5lde04S8bvAuLofW+w4Ksz+sEIteEPoAOBr2E
eFu22al6CxEQwsxpScdnz4FrqWKBRnWY+kVqvM+JsG+B1wfHtItRj3LGEQqp+WfZDv3Fl65C47gc
ult7A3XnuIDotvX3NICuqXNO6XaHSMsnwrfkEBsEjA3YIAqnW0m5UfoyOe6WLeOaZP1bKlgWmzNE
j7F3skGap37VsimHG3FigzfVDWOF5Msgc6RZy9W3SDsZhqyuS0pPZiCkIHEbZki9y0BnKGAkjGkT
Br05rLYQXodp1bb6mHGtnUDXLNzj4HIfxvqL/3Mk8/xAN5UUNfGDFzKT195HFEQfd0EZSGTn4WRp
D6nff2+lrDNJa8w15r2Yh0fZwXNWNw9qje1Vj6SCHcsbZg9JAdfItJyaVuLAm3ixRtOUzUFoihGW
rJkzOM0FM19TGgE6YOrOUDZoOX1Y+Nw+qERCZbcGiJAhmt03ek4Kd+le6GRkERP+DSP2HrU5FxXM
vVjuaWSPbbXmL6ifXLQQbn8VEp+tGqevXINUNNihLdxpsfe+WeOyr8U3GL+4ubLxl4FTiceYiDyc
Uq9EHu6axxioVh4Pn/HymnyQlJ4xaIBtzxStR3DDH22IiRMfeV1OgXBA/bfiue5ieli79COIkF0V
9IvIYanmArkdAhjrGnneDCZr6PExCGIWvPnA0C++CeNyGeAmBd9IFwO6MEWj16vmFcKpuLTgNWK6
AN1jPA2wdeM8yfzBaUtFrTi3cohPskfD4GkZ5WRKfAwcEIupjA3u67YH5gJr64zBtDFrRoXXZzqo
4Aj0r4TGGkKIHUmf50n/rNNGX/rIN022bLFXdvCyLV3pmAxmsI1bVTD21zg/t7rwvJU9ELzIsulm
Br8rQrOuSVjebaItvJQgZZTEWK9uIDMeR0Mu655VgdD+kSOWOoe1Vpe5cze9cOZOWepuaa6cRR68
mM93rlznEuV5yKGaUB4aNGZygVycCs/BydCE8xIFLOwhQ46rN1ydmOfJ3CHNmq2qpuVChX9a03nA
IGDEmMDv69xSP8g63dIipvrjgPwHTC/9TxFBmgvGvfYcJNjF5hXeAgDTDmBexjmC337GAZXFog1m
oyFuhyj7MMwjySH5bcp07oMri7GSg4GaggJczKe9+9tL+AxppcnBCpKAOC+mCxfcP81pa4G7rViN
7orRga5djFMwvmY1b86DwBwY9ns9+k2KRrY3XaYmrN+hg+jVUkuzqG9egSelWdfF4kxxu1lHZlsl
zjwcvZrrU6+2LyBiItMlSCmK040VZJ07vNGZFuAXChReEl5ysLevJngM/AGGfVfs/To6dv4y2FSw
h0neZ0PBF7GbjD8PN5Dh7/pUFSFWgoMsiJT0H+sIxbVw69PvK713LKCdFQmyGK4JXhqINwDm/35e
dWbsHFjyubdAtBiFtHm9cGwR3xeDJ+OarJfPjl8m8SNoSmg7/5RD9/eSbL/87tgA0N2BDnpX1b67
/OiMcJCrnVs7IOgga/Eh/v4G/3EeQwwG1izSCiAuArPwHZfLkt0xBqTt29y1X1HKvUw+Zo/r4h9+
f513hSy4BygssS7BBQVvFn55f78RENUAf048vA3zwbW6MCcMyyB2+UND8I/nBTrcnqP7i5yGS757
XbWLrIgpntKbdgBLp2/oNn9/H//lef31Au8LcttjnjmhzL1J/9LKaxs8tv3r7y/xdyIU3jkobyBl
A3eE2xrkHe8elfG8iMBnMrkpE+dM3wUIdlmDRyf4ObK331/qvzwuCJ52HjPy+QA9vKMR4HFxRzRu
epv8sxmq9E/CkX/+/N2BYy9DkbIKzdE7xpEH7ncvAfLdYFqMiQkKjd///v98VO6ebQJuhhOCrPae
Mza6keeSrROPvlv0S5WyymEHf8zN/4zyuL8TyF5AS92zmYDSvGeAtFg/m6K6fUzSpdJEPqeN/TKb
5Nvv7+efq2RPD4FCE0c5GPPvBRRxqpqm91nz6C1P/vaJ0iVz1RvDxPD313n/3AIYX0HJE+GVAKiJ
f1Xpf6nCqY96Cn4e/MbGC+cPWlWw0Ld1Lskf1AzvlwsuBI90UEThkAGa4PvUaRsS6doEPovQ8uYe
fyXNcxf8aY/em+D/TLDiBBcBhQ+MYdiVYMW4+y/xl7vRAaAffIP0NrQ6A205s9gv08cGIRiOPvdg
amIQnrf1p98/xPcfN+zs924JGyiWTgAWzt8vywYzrl0UtLcpV/WPAQP/3//8X+q0v98X6kqYcOPm
do7ir7PpL/fVJC3ctFjb3mCXs2aL1uIy+8imndd4zD2nViUGdwFgV+GUBpqYXO9UBk9hA1+IePEc
g7mRDkXuTW342A+9Plkn+rHSsLk1AuhqnC7xYQDVvHR1OOYYvCHcFE4GaMkmQ7OkQYG8RTNg9W43
GknD+iHR7oLRktyqqK/Do/DCP/k6/POT2e8aYki4csAI7r34oastSUY4Sdwg9E/hbSeubvcHndJ/
eXO4BNYscFcYzr036+EinX2ws9vbcB+io9F/gHTfr2J8GDsjDcsq3ftt/90hNE7QN8BUD3fQXpj/
k6ifyxrnoFL94QP5523ApjGBHwvsQWAc9l7VLXu4haWALW9GbFnyIYbhzO+/wD9d4N32jTxBwt39
ApAuzjYb/8Tuxubm/WPt4lSAqQX+cqFseK/YaCOwaCiZ4gdQZuA1NgzwLo+75oh0kvUo1lEWHDX9
i9dKli84Yw5Gtq6TeQy21HFqYiSl0O6CtprqCZBGq2vwVVOgTA17C6Uf3dI6VWfG27quIuN9cZy2
ydWKYquYmiY4zULX9zChnDFaMN4VQPQKuK23+ZyAIUJlmOy0oBi0CQXg9hQ63JQDHspVi6X/AF3w
eLBm5TRnPv0JZ6b+sA1ja86xD5OIOdRo8dtkrWYDGG81O9+CzB+3dQacCnYBHTKNWj7KoTo0Z2Dt
vPKR9oTqnS1FlIxfxjUND3r0eoinUvwEb02vDbiIBayTmlysEUBxB5ts1kE38dlnPQw+Ibc5wOiU
XSSID1nka/GQrGR6go0EhAiDTL5GnQLdLx5rhiSTbfoYTOt0YbD3PsNgZy4VhMhFNxheNR4LvjV4
q+ckHFQRGd0dQp7E32W9mHyVsVPQ0TjlipFJbhOXlj4UWqckQUNCqG+qOUFEeQPIWQ76S8xEUATg
JZaAVaOcWzYd5gYiS4+yJ8cbX0D67jJfrlGF2NI2B8NuvaMSlj/LpLuwgIQHkOTE8aTqYLw4kgzl
EukpX5PdOYKKCCQSlgJoDbbr1OihWsKpzVQ/49ec7XRE/Np4UE28oD8NRlCsZnUUGmFv7uibnA0L
VWCaCIyUFie+TFDonyaOGPc04ckjzLJwgXb12iOoP5/cxQFpBphnJf1mymC5DvQfjrwntweVzOUq
uHdn49zPkQmzjodAm4Ikhe8za6pI8xHTKCdBb56StiJyTIIfrQoBnA2AIXqnzQCciCdMagN8Mir4
EaNhDUqWzAqslO1lSHh9WpPZnAF/BfdbjYBGrtMNDLh0ulP9YH5SlXzTPSwZHaCDFaJ7+txn41rh
QZM9KWB77EzYwTkgYkd3SIEaILfpIYlWF+809h8wXomAt0u/YiJC6xEDaYjo5BeYdwNm7eknZJnp
ysL4KxfLyioo5vqfkKl42RiaNu9VbEpWr9Ed2qfktEFzc+5AHs5pb8fTIBhecLt5WbQEYSXbQJ8G
fL5Pq1r7JgcQ4z/OWke5o5ItB4Wrz6Ma6j4MIcaSbyGKvTghsO6UYHTZUOUu9V7nwB3KwV8aDAJG
eQQfEllEFGxSPOT+gEnfbl3PgSAJADBhAsQn7lRdbM30mlhkww2h8yiibShCRF6eGFXiSlY9nbqA
6TKhNjx2QCNO6EIt7C5ddLmj65/caKD4w5FTuDBzKLY5AixqlQHFYrO8GPwYhphJYO7S3bvBuqqt
QBN2AFRxpJKMmF+Mos/bqHcxH7LNeZLg2aranmuCMeNrH33ExOSKloDm4DsjmgAF1X3nwy2vCwZR
UbxBEAckYOgPUIYUKTi4dAUWD5PmptR+9x3l0fPiRwvBjimCrx5d5yKW+qOJrMjALXJPyNDlFUNA
3sPWsPrYQOuaudLKc9jFpIxMy04z5rYgfdYj+FbTclF23HJufFCKeJI4GfEgWiAL14/zqN5s7zaF
qZHOhAkQhlTBHBSjv8RFIyP/YskKm6bdkT3wVXtUnKSl4VRkDliXgKhBL+IQpLFsbdaxDHsbPq2i
I8C51MVSJzrNYCiVLtgHryQK5d0GU/lyxDZ7AMN0ylHdxnnLLNYpJA8nAdJiyXk/Vl5PReVgwpYl
YydursFYrm98fhyiIbpoHW4Vm6bvWzum92lLyNlvIFh1mhS6PlekZyXqFxWmXy13vhioMvOoGZPM
5U1ThRqY4bCCjgnCW755wZabJcFmCcekb6vt5XEdevHoTkb/2BwGCrCvAi93IqU/6HFq77AtTqdF
1t01Ht3xgSIAA8Z1bXOwafMEaxHka20c3j+WPMNPQR8HSuNKqLA5YV4Ehsg+ulWsBa8OwqWSDKKp
lG/b6zaDC2AInquaSPqlscNcipb2J5va8RhEK/0CmjSYcKIzWe2p9mYikoB7U085nO0Q3xhSdbUG
RMt1DJCINkEYAtf4dsoGMsYfzIjkCi5qeZTefgzW2O9ycMMwXif98uLaLvSyJiEG2z3Oh8wu6xuy
BZuKO3N0dJTfPaeiBfko5LbBOLB2ztu0OqAG3EA86FpMc2PzJvvY+dBtmPnM7RQcMPR9muAPVfme
1RWU31vmMvNjEGBvmGFIz3Pbi3zFhPoSgO6I/WyCRUoUYwLfsh9jCq48jIQSSJnALyYMBDkA8DrH
Qdrc1tj/JhpJv4MiSgpf1vIhiVvxDd4/gHsZEoQK4q3jNW59D9t3yA+9r+XJMs/NoT4F3Js4eHQK
dQSygt/UGvR+OUvXD4s+kt0jSyKLZ2daeui0bTzQTWZw0BfVHHqvpTebalDPEMW0VQI1xlWgVChB
r+W5XBIkoaVzfEBIW1s5PXvDLA/W/uvknVsSfDZI17wIQb85uAnQwCSm2RbT7AEpPjMYdOkgcULW
vngOAoy3J9Af8nUYxZSHMPZ7HGLFsnkJnavbLPwucSgrodSyCegZfZo5gYKyAtZLAVLhY1rINSY3
UUdgBGtHPq5czRmtp/EqB5zrSdLJggUOraRyENrm1wiKFboBQEvaE1KM8PXODD869L46MMq5c5D7
m0MnQMqmFm7lovfJtGYGcig1lxCi/WyDen6FsfAPs/+DvNYCH85yZnJJwRshSXoJqXltI0BCLosV
NHgeP67zxH8A3HJRVyRYrL7zFrTsVRifvGp0yZWC/qAkneN9sFGd5LvCFXsf2eYrAuGB89TaFDz1
6VEDugeykZgc2jAnN80IS+zEErhweaJEdBYvknlAuSG1vSnuvFIhWpMxOn9DUtyPIBzICcO8Gbwz
strcgaLgDtq9pox6oBwm0t98HuOeHYPNY2EE/fKicGQSba4RlLGZb3H4Wk+vw264lhxSHT0YasG5
D46Lg9ip4NNMXxKalo2bIOfYxKB662B9CCzmkoih+En67cdMyILproRRJfSxOZazuUPlIaoeiiN0
z5GXWWFUITsHOQlRLLMkmnUepMtUIkuDXFq0PMVkp+GIuri7COw8V8BpOykS81i9IY84E04tcmKj
6QswBage8Nbmg5qpOei0bgo0BNAUtLWtVAriCQKA3DzsnK+D2/EjgsdARGqi6ex3vjqQsU/P0wJO
vnURDw2Y0sv8xiYVX8PtEGzgGa6c6arh0ZvfgmIN/xBINVoV3YnahAc3nNhHkmJ8Ovoo4KEcUKdu
dxBxAIRl0Zam94zE1znl0KYMG/lEuQ1KBRjnU+Ny4IwD8MwJRy1m5+3QsrOCxh1whQUraFzXM+1d
8N+nIHmyCcb4nk9WjFRWmotgeRu0rO+N2oJLw4PXCPSWqundNUv6DUVCM1NxbBKuMpRKAvzjYCwW
hWiZdVDhkfbRgvTEob6CTzvdMzua3OvH/03amfXWiXRr+BchAcV4C3v2uG3HcXKDkjhhhmIqhl9/
Hvr7jk68E9lqnZtWq9UyGyiq1nrXOxgPrUVRi9WozaGbHLOpPrPirI3e+d5d5qkcjgZ1rDPVn6ak
Zdl0WIWOmdYeq1Z8ll5vbaMEO9w2ql5niqWt46csU6CnPVQhA7YYJFoInNZ8V2DYE7q4lwa6RBCU
jNF8NGosqjGRbMznzhLLzrf+oYYyTAM9qqOrhPDGie9sQL4pVLsZ8XW7dwo13qgYsww2uvmgmkI7
4KWH1qdRBAm1TNwMmQ6s3yId2PWj/iZtSM0QrXSO+dxAsDF0nIsDq/ebh64T9g/4zdm2lFZCpyKH
p3LWLU7NRu1LV3pPNWtl6xmKE8myJXmapAcd606HwUnLdOrBE/ddx2fYGFZ/QpD6CgPK2TYVA9+a
FA+OGGyJJiXiHVWCva0mG7txvKNCy0r9zbyYB8KTijBNa+Q9fS1v8D/ji3WGrZq728LswzlKFKO/
Jt1Nzfw9B8kJUC7Nh7iOf9qomW/8jrXf14l/TFI7uZ0nOw9oWkpCNaklhaW0XVJCpZhyMw5N2Zkb
RlzwXRn+LY8TCS93UaSYci2zP27UYOmIsfz4h1imfidEL/fNkjDPlVF2KGZDfU8rsdw4cLvJ19SH
Q1NU870HU+4Zk1rzBAUcwqW2IFaJ5waKvGYf29lqrmAh+i+F02SfyGgnEc7tp3FDXnu+N2m+9ozd
8T3zxYOdzHXMQHaC9BfZ+YMw5KGlRJcgVgRh6Via6fWe0i054dtbPmd6Q4nXQW5UjMJ27J/VHirf
uIETJkJBQG4IjRom+DI0QZ/M0U7qyyPtGJ7S7bzKdJM5ZbqLUHeOmFQuqTF+q7rK2Q4i7u6Wqu6h
is3ZMTXol3Uj/hE3/iPTXRh8qNiCaMydQyEy+0a5TfbgsJaOTtRgqNhxflGoZrdoLqdbPF6snSGm
L2nH4LCiutwmgznvfQdKIqqxcaswvArLkUkvjTVux3bhnMZ06DapQ2Gqz664gWf9y8lkeRz5jPcE
K3io9oxy17JnbmjWzxDAxmOCIQex0WN75ehTvlPkrG/Y28xrFzpASCec3GLG3p4rsxAno6pspBZD
FZq1Y2yKrqgOreT94RHZW0GSqoWR5gC1DTAtD5ba/yKT9KdW63DkpI2hjeZFjPj8r33ZqLAwrM8O
tIVDM1dGoOd+d2WKNKH59J9pt5jvQ/7HgTHxt2anLF5LY2wiVdXhEglray5U7Y6l7GOG/V1omVCW
C0+wE6Q8l8pKjU2NDS5MCUNn7ONATVietNSkLrM5q+N2GW8yXwFCdrZ/IpTM+UT8itrbsbD3qb+Y
oUU27CEa0JZkeefvJx+RRrRocusNmv0JgQp2humCNH80XqEc5EjVfOu6zIrvMwFUR5XDphVLNN31
TTzt9Xz8ObiDfzsjdt9kDBnYI+vpGJeVCJKWzT7RsuqqFq5/KM123MZ8z2E3u3LvRRn9VGJ5JzW4
1ss4C3czpab9xcQw6jjnUfnAg4t55FP+A3bluizKr5ZCL1BKcct34lzXhZnvdE3vt2ZvI1gRaFyG
2hG4QdOfJrK2wqEyy81QdwQAeDRyDaQA+tK036o+j8JYweLW4PLxkdBET73G5NhdunCKBhU4qv8Z
QbHf5HJwNp3OerC82Nt2gz9cReMQH5CK9ogsnexUx2O+I7ZwdZwOtNpAlNdU5oEPI8S4DHJfbt+J
PC+fNA8vVNnL59xvo61VYapN5LsD/ybNdo1ZcQdGAQBv1+MWBRvyrIzo9YQIYaj97c7XcztYZK52
2Ho64ZTr440E2eSkMl9ySJtbPcPNFZ+fcQ/Kb+7Ar8HU3dqc9sBhsJDrKuGh0i0fRz1fN1it2gsj
hw/Xwx1RmNqHRrFWqomFP1lJwSKWDmrBqNu3adezgUP7Bh6sqPzNWIOAP/wSnd0Fczvkm7Zwu21n
LHqQe6WzyZWVP9QZNZTbdNU+IWbiqI1zt+/qsTqUQx0fnEZ5O2X52N37qr/hFqptM1nFjZWMMEEx
TfuWZcYXmAJ96E39yqeu5k08ljr0uYGqIXEtJHAFrXsUzwdQLLr3FDEDy7i89jEhfarjrIasbfyq
DZonA2p+6Cj4Tv0InwVT/erA7/TDEuZdUAGhbtVYt7emHKoAp/ruPm27/Gq0hu/Y87hsb6s/EpLM
O/qYGWYNqtAU3jcFkTZbR5zF612ljf4hl119FeMrjqoEJlUS8biLrslOrlm6L36sm9/6RcxbrMUQ
6XVzCjtEuAeZ8WFmicREqHcb7TqKI2INJxtUjY05sKT65BmZGRJ1puCZ9+Yh7uby6PKU7hhW8B14
WbvXs8Y4y96DKbN0OgVmlO7x8a+3GqZ7OwIn/Z3qvS7AeoW7aSy5zxZkMk6MMyTG6l8ay+z3FbjY
fTOTmOynjdhNJmt3gn1zl9mp2tfRBPfaWI8qerudm7YGcdOeT7frWOjFnBfVtvXBhH8TlPQuYVnN
yTm2jPoo4KfcwLBBrCDG5rhMJqLoVBU7j6CjvZlAe4hkmh+jIgeFyLx8M8ymBYMjdQ4xyW9BXQ5y
y5pkV+xLxOMzsEPlyfZ1jJrkUUP8S2RibQaMsjlIIbPatIPjiPxN7JYEiGPcJxp6osZPw67j+BhK
EYzYVB5qUZgo74smrFwDEEDGJHS3cVVdlTjHwJE3XvKk0cM4i7wAEGeVNi51ALQSBUmCjDJBzxI4
8D2usQeeTm4iyn1EK7SFE7xGmvZd4BdWhcSpyQPEAWRNFjpJYK6Trxo+4z6B7nQYY871Rat+LnFe
Htloh11NCsRuKYcZD8YcTBeD0sCN+2LPi4wOKl57RbvzN3KxtRdRKA8bQ42iVDjTCYJTfUrRhD81
CXszclxIUF6i78ay+w54roPALFoQuyMtQinRty5mZu88sDHEW7mxH6w8C4mkgoRjFhJguH3WC3hb
M/3Udo37DDSG2McYN/qHcW6DzrDGYNbQ1eRUUIFhSaTxnj+HtJE9GB/te0FX/LlczOlaCu3JcYEH
O6RGoYxHnfMBbhGpBiV1RgcwtSBZKsAOGBu7hKcjqSRas71fMX7UKh7HtOnOP8ekL4GfdEaYop6z
MB3y+JCXAypAq9E+E4ziXJst2GSaY0JDeU1w4KRbuxas7iHL7/XqKs8s7btHSnqgWXgOtGnOszWk
cwuQibzP4OVaQptvEiPPd5rysn3nD+5xKt3hyU4iqIkpas0p1VHcibjfRWQiobduWu6cuInJ7FFW
IHnb+AKdg+pcVoczpFdj7WobVQpEEJbTvqQ5HLS2MNrHoamwgxg6D2lUkQ83tW1qGxMZR6hptfnM
GAYFrEshGFTw2BkvVDZwKQTuqISB5NdB3hfF/aR1n1u1TgHGpQnzpCb43Rzba9cHOKm8sX3Npa/u
IiNr7syadtYtzXHvLelztkT9FUy+Fm1HhUYNNLoGpU8RmrqAuNvKpNSxhrj+ZKGS/GVFutezUvw4
mCINXpYH7NbbtX6LbuUbdurOvslGA2CqoCzU225jT7N3hd542ZhsePvMzNRupLEPgV111JVzvhNe
lV9PmfkjcQoBUdUWkKVVUsKRI4Bwdc2I5R1al/gL4hvtdrCpsvppESFWc9gLVXZ0L2gZ6ZQL49xl
jkzC1gUvA0SIN3GCEsCzJvsKZ+zxFtpUt8NtZfmMzely1+uyTGgSPQ96okQyXEHTMlr5ZDHMsyAW
RBAomFdw2Ag7Lb6hPjOPRpSMdw4FVyCiXB2iZNE2dpcaXz2/1H/RJn6x82i8Zf6mf/WnJXvOnHrQ
OLKUf3JiLw1M7PEf8AQQe23UnywjRc8j6BGk66F57sQtC+9ZdLU3boxxKJ/0QUoMkmWx74ZlKalN
l3JfNMxYEbgX0tsuUiKRGVgrZYaaa8C15o4u85UNcbiLRGqE1dQ/MENMDoSO4N4gKRuUyWRc1cBj
jkDbM9uZs/H7VgtaXGDpiRErNQupQkVnvupjWpB3S2ORNZG6a/WUnhRnBPwHgBGjxIoQFI7foZ84
28Quk/0gDCUDWRja9czwYeNBt910rJT7bARGQGip6KXBADDaoKbCdve61Gf1zVg4l3Mrtr+7TqQz
fSjVdJe2jrYl6Nc8Ya0LwFFoUGPxnWDeTrJ8iNpW7AxUDr+WcjTCxDeLBzMvsseU7OdPREP3NyIv
lz1VhdoYnd9/Qc2/Nd10W3zVjGk5aFmvjoneiDIYp6lDch4lnE7p8L03CusIxjzeF7rHsvRG4Z/Y
kYowR2jz2U9zeRLL0F+NnI9hky31Jks87aaemQijyUMjvqQ4gmT+lmasBZzSsiywa1yTakm2hVSy
22Mkj/Oj0Avq/9zFYqLNwiE252lDqvH8aTC8zGRwBkDbuok8Qh2Hvez1xh6HGi+oB8Sk5Kh6P7VZ
9TunjtYzmp7LXP+BXYW299Oa+xXMzWQuv0aix4bAzF4nkS8nJoQvk788e1n96mo6UPWQeIK07Kao
YUa2dv3JG/zHup70fs9SLfaaBjN5nPpuCnXggmcS5K3XrDHxZepj0yPFNhGUD+BXCOJKDv08vu6K
WpznYimZbzXuycOKdxxuUs+Uex2frht+0xI0UwYN2yybPNRcD5ZSDl26W6KRnoj1Aucii0UfLPk0
7zHNBIGIYvUlyUR2PTeyuc07RjQkwDc4CjjFRjAjvAXlWJDFOSquth5TyE3u1yUzO1/7XDso5gGc
rRA8rgnNuG53iByxEDEq5ogJqk8r6skx0JLkKoIEeNKTOD4kEQjKQBwmHY2bh/VoMHapCBQvmYec
rSVRB9nMNDJWmT/QkEF6bSy1m7CVOdgGVbQVmf42w90LFdvqLV+qhdE8e8BQLHJjYf4Q9nO9HEol
IsjLJlV/jDWAir0c1wwhgiGPnI0aQZYm4XWh+xqV50z7oho5c5InYG+iyWi3/fZXqvmLDLIYVWWQ
mToz+7VeExX6Td7GN6tp9VdAbr3n783to2rRaQ74aoV5XfS7JO9HOgfEmRMOMDd9VDCAwvBho3lQ
4dzOta/cyZ1CRKgm9R8o+dSlr/Ta5mZcMliva5HW+SUxaTHQhWBGE+qSqZPez9+Qp9Fml8tE1cEO
j4A7h7ka9sP8fTTMDma07gD2xI+ce9ZztAoJwF/zzzx144ePQBG0pIGxkIuUfi3LGWgCQLG1/yjI
ebwXTJnI2CqcMPeN4mEefPsl7zHL0DobJa6awGD9uDA3He5iQSkVyvYeCNnNnRe7q0XgVnTPvhMn
m8ZU5tVSaXlQpFrG6MZlGElDpAB6XKr0TGK6ojPQ+abNdZPsEFC7Jpoq0jCmfPo6RnzgwZLV/dHv
HFVSquYimChCbgehoBBTOEgTDyHdcBDuemN/0CJMMtxqwEMGB+QT1HordCrXfJkLw9aDLLEoVnx3
vBsaaW+EMydXTiz0r1pBoHNod1G9s6vJDFlzAq2sORxd+pcnl/YpTOLSW0MOYBx4Rv3ZxyyG5n6e
N7ODpUcb6dGGJqILhmTMTqUu8SgooN4vjGvDXhPurrcwKdXGut/za6b9rA3eztEj/TOePMDjemSd
stmSjyRMWU9xmVDtZ8jKHXy/aZf779HUDahRqhKBoS430JTVVSK7apcZGFxshzQ5aQthfixYiiaX
yXUdpENr9xtXzsWTRor5K5NB73sSEZmmR5P6JWVaY4U3jLg9GPljNkf+wdCb9PuU56D4Lf0MgBvW
QlHZb5dI5k8uk9IHhoyMVJWGkAARvoHYOVf63WBGnAO6go0vlnQ+g4czqtW7wQzwO8ZwCHSAhdki
fhnckipx9va2LZudPwh964F9DFtDE/MV0OCyUYnL0G6w5p0tCgxxKnU3adJG6CJeS7fSqRTBr0dR
9VdiKbPjArLLGAqrlSbV7B/6gPJykq4OLGh/n3Pk5G4yYjsgS/1nQt0fjLMWh8KsEeWWNSLNKkjU
GKrUdgiuNxO61QkRT68B/tRxlD0mLJyHvBizV5C5YdjZcknvGSpC0+dz2auhhi/TFPGmYIknIf7P
c4CRUXJbMNQDhl/0Y1EAkxt14R942t25apRZBt5g3qe6YEApnTtF2XO2adwaGDiF2kcDnypeX9Va
BOtbUxfNsc6Ldmu0B1OzrzDx5djHVomKggTJjSP0brsUfQk46hoNshVmFtdpZbJjN0l5EkNUv1ou
MPo0a+LKQVj+JVFThtSg6Cg71uqNImXHIICBnRvrWwbE/qk3emujGDUlDgEJ1LVzE8qW7UT6iPqz
OMFdKvqZ4oQDlCLMO2YT5peStsvetAvFezcBoDDngDpQ2KnVho43zs9S9t3BNCxAB0dPo32ZCCD7
1tBu83SAiOViXaX1nc0EC51NXds8i0jMPS4vffFLGVb0EpGscM6y1Hn2c1wpNBIXwR0lk4fCfRhF
ZhErl7Fdvk9eu0jSWWmhCAHW9D9hWAwuLomEjW7FOjFizX3qmjcuU+FhSrc4k13ZzXxniepTH0df
dVgItVTb96/9J3FupTxjnLnmL8PovaCGqjV2OWVzu0/CpcVR61+y3KFUI/NArAfXlSndpfVdkhrM
8m0UxQbbzwAI/K9CqtcnR5wxQw+PG4B7+gc/cqr0cSD/7A4LjBtCjTe99lFUrbkKC34nt66k2X+E
AIaLGoD385Y9S3LSbMdO29yaRmyAK2nOCif24xU+w+hunLJD9WMt29hyR7LsGus20vV8I8kOZAV1
xc9BeQstq0r0E6poe+tPU3qYrJ55tB4P9zVUla8UBEwB3JoK5oPVtXI4//j5PiHZvF/cEFfF5O+c
48LUWzm5ZXPLGDFQ1V037lO8inrvWedDrTEx6JJu8/6q+s9DeXvVleq8xuLhfe8Ke113vzGCdS3G
IZkB7m3sdC36JhfANDeop6BYLON33QB5KSxLhlXG5MvMkvUJQT4LKDqA3RYq+EX60xPIk31IgebX
83N8jnCjx0gEqdNgrjgyYo1HguyrnWbExUG3bZupRtZj+timzg7DieV6puEL7Z76jfnoauVhMF/y
u2NBl7ypTM0noWF6ViZOJqhA5YZ71WBftO6h1mZQS/JyUIoB9Vdt9SmaXJsaDcVljZUKeSsG/CMK
QTZAtIH7qFrgzMkq2hZD0l+5aV/vUrfMb3s+kMd5GNpbd2SVVkvzlE8RtjqG3l1VArKVdzRkBLVp
ipsAP0PtIOWkbaZR/qCa8IPBbLpnd9TgnsVTv2mhbmwyPfeOpteeKJKp25O0Hk+aVfxkreI6oTzm
945ablwPu0TX8MeXlHkEGLRy3N08G5LVSDc4W9TrgcL/Z+d6/q+5sIsQ5j9mjaYodl0FktTYXfeI
pd20m3qV3RYwPc4Sgxgbo4p8Oc4tPWaFtGsrJqc8+f4cSwaiRvqEQNLeWoM2hVSAP0yncY7LSnKa
UfKesDxysKipXFSe0SSCnP/nJilm9le6GIqAFFO6IS+Ko6bN2UNXywHPB+xARC1hKpZd9NPDQWk7
tndGY+FwhKwpTq7m1GTwQlDNZtLH+n4GYfxpOhV4NC4+/LDcAQReLSKDrnPcI1Sd+To2zWZXVAWW
PpoPiKT5VsiBDQTjUaRjRTm8onYQZz9z5bFzF0p7Q8tujaUujgu+5Eg6/HJP1041MqOvD7pI18LR
7Ipz1uGxqXcNI3EPIX7YYZ9r7WYP6DUgB2q46sEtN0YfoetDW+ngeIO70l45yw+l8d8q1h+uaWPO
ZMQ1pbUblpqKOJGpZDaQDC/wwzk93SXf9/mMW17Vf2V4kn6KawXOk0NyQlsR3za9Pm2yrE1vGtcG
/dcUfkNjj5omIRU+sDEODTw0NmepfZm7zz3mP+ayh06KELBNkk+ekPdai+E57Y8qo/ImXQaogUmx
gclXP1dJJ75ivJs/xk2HvZMfJ0dplONpMAaMfEbpXVM7AO7xCxYGIoU90SS4JLfNvdxazMM/13AS
P1WC+mfpDq0xtkz/sgojfjQFDIvc6ay7jPPiKvrSztOPqBPyu9Z6UZgZ6zARqNK7xcjNh0ZqC6Z+
McAJs+IQ2UBxBCseT7qbzAyuBtr+rhqWPUR1b982Q2QEuKpl5hYnCydT5mdPwS0tLeqCgDIFXULr
p8y3fc1mSOlHYsdYx7xJ1ByfYkd7lRjU71Gi/owhGG0wwvG3/IToF0QauZu0WMFrwzHGnNFnz27z
a1a0nk7iAnDHKye10N1DIaW/UbY5nkxOGF51inNQZZhPnkkjPjrTN4fq7dVoY/MU53i0MxezbjSM
vq40zGy2i7AIr6hHTJ260b8mRYjm3sc+bLRRUM6mlgP+I+gsLQle3C9Z/K+STrC1xYMfg3eS25g0
ovy6qCSMrraHKkPhxGrCsI738v6ZclGp/PH3Lyn+pqw7gJ76XBRnH7BLfqD7W8Vqv51YZAUh13RX
eSGnBJXYxTmZ+lEXZRQy9zbJBX0S721rOBXKXUcXVdAy06zY5t+/p79dkzwQ7LRNdFTUX29PyaUd
ozZ2euPeTBJ32sJHW+70qEqx25Lu997Dza71IHViI0Qb9P6136pXkIdRyqzqD+zxDUx13FV59eaE
jnJvmWDpNyQkjFu92PX5B8XlW3nJegkCb3DqYINxEFb9Ixv67RK4N0fG3Cv/FhX/9Noum6jbDh/V
Zx9d5KLSWEjctCLBRSws0JsN43uRhnb2QUXz0VUuVjf4UZHl5ejf0vos421kYlUc5MMHHkdv1zgP
jOBBTLF5Yv8YJusXaxDC2jKTR5ty2KbDLp7G5jab1Uc565f34nsGiZGusJCgUp5dvvkuNzoCbprl
niFzvBmWOd/naVvtdOgRJ80s8g9W2tsK1MOvfg05xEnjn2+LMvTtSjPG2PYYd5TnGt8kcVzGF78D
e7w3u5coJSgVMuf7S/vtDWIcriOBxK3eXv9JOOjF0s4x/DFmnKIYdCdbKGi9vsHKiz3w321Jf1zn
Uv+KSgjsYfWJXpR3l2JxutXqPPr6/7ubi8c3eEUNcZq7kRheJCB5PzRY7MP8wUN7u/bYsj0bNhMh
CmwKDnzS9aH+9rFOqWgK2SbdY4rNIZ6jodF6Hyzvi/dCj+ny50lms1Go4+xivr0EUhyiVPUiemTO
DjIMODq7QMgf7DpvN7a1k2Y7NdGhs/fYtnuZfFRZiRbpTV0/YJW4MlHczfyRyPZClcolBJH2yEQd
aLi85YvdAF21JRjRNQ8RVVkqVrvWUzsdMv5txLj3/fd/+WK4mIUZDVpxtIartv/tUxPNQDi1HOoH
8yvD9fbTv/7rbAIIUukAyMq0L7YcbRS9v0R6+VDqR1ok/d8BADwp9K54NPHiEaHitff2x9v2ZOFJ
YWsPavQD/PCgCrz/+/982y45HJAdEJ8REmVffOtNOpK7Fxn2w27On/VEwLip/p2Snhkxfl0YBBGF
Z69VwsVnnjA/EXj9tGdX4WGstgp9G23I+/fxx1s2WVJoRUj6YefiSm8fVJOVlqWKtDt7eyfbgtr/
//78xddNJrQVaeufF2rn7hNz9/6fv/yyMZwAh+FdUwCKNR/47a/HwjJKdXOUZ90etz0cMIX/oXgu
4dy/f6F/pMS/l2kkMEOpQuDOigWu8i8WVCUrs8uXXJxJsRI0KcaptRE92j2c1Hoo71aaIWOEq65D
+7dMlB7jM6qof4c7sSTIIUBpz07DXkna5Nv7zaVlY4c/qYf4EGn7Svu3X83659m9+BxXW4JLQNDQ
mgTelK0eTH35Zkv7BSek95/jn8sNvTunMm5agI/WpZtGYXRNrExveMjxsP2iMVl4/++vL/zNa/rn
e+eEZC2T4updbFrTOEFfZtt6LMgt0Pr8iuHZBjlRiPHOscux99cYtb1/zQsc9Y9C49LyAsZwluDp
VuKm1WIRYGXXre8EzZy85mMH9VAyrYKwdtLq7qqUw/mDy68v/f/u+X8vjw7e4yMw3UuV8yzSHgJk
zBSwaU+cDi/DAskfno1KU5xEVeSAvSBkm6VzcobsSWOw9MFP+FupxTZOZc+OixPMRa2Q5q0weoZY
Z1MTt5PW36gigyNiLr+8enmhWgkdP/k2TXj8TvbGblNsdzUXNkz2LdOcQ5utJFUjnEovNEycVl3x
wT701x9ogAjiQYyF36Wr2oDpazWjJDgXJZ/wgo10Q55Pb8GoqhAxOfW8aR0SGtz8g9rjr4uDAR2p
iODdDpvU20+2k52RW1lRnnPkW93MZKCiKwFoL+1PfGFCffW6a236YKO42K/+syh+v+zFxjsz20la
yaKIrAlM6dCo79P4dY7PduJv0uklilDQdncwddChfmTZ/k/U1uWS/P3qF6cjlik1EreyPGs5s1Tk
sVeFi5VvUqKkcsrvykG028cVKEGCdgJuwg+Guz8L5TySZxbS3u2axb2WiLjYhY6WzpB4MiR6ieYH
SSAaJAX93gad25GjupUj12iX8t5bKRygmXvM6EJOVIzM1fCrLhFK2VWMvwBaTKBYo0IapDnbrEKB
vuqYkgnDtWV5QfRyRXYZ6pNRounscMdMdjN2o0KwYGJ2kdGcSGyVIMWi+ETY4JNT6fdRLkOU6lOA
8Aj60rwxZHXyGmNrzc3j6Pg7v4ZVMlXeEoylk2+lSnDAYjZnISMO8cAFvCMioanNfeuYP1VjfUPr
hfR17LdtSYYv8FoKLxXiC6TrOH5q0m4Is878bHQxYYc/c4b8gLXPjrWSeQe1lwuf+wjxMoxHog1i
dT3X1tOkjddV1mxr6JahQuMtibb5YCN4eyD/d9kxz6H+olA1L78z9gGwSdDEs+5494yQsTTzJwmP
STtNsblPZjRSJfomZ9mLbLkypuhTko6hAS2BYdu3atDOKFw+2iHXXf/tcoTqyrTpn2oNt5CL7UnU
DKRTq5ZYgr/aNIC8Jwv+imZ8arKdD51Cm7/16kkMIFbt/oNH8vZIWh8JtCeGazbdNXnXl49Eh02n
nDmnRlFadbVABtthxttu095aIKpO+q8WKtT3xe8Rf7itvOuL5TvkiuS0GDoG7oVwTsPo93dtMyNa
S+P+ZDF72OljPry+/1vFW6OY//5Wi3IZIxqK8kuzCQ89BgxNuz63/jFVr2n92VswjyClo/bvLZgq
2XAT61/hrgZ1cytc/XuL+6G9VNftdBfhiILgZiO8b1UOw6/6NU0sTK3l20VGXTBbxFoiFteTngKK
k0yY3b7/+9e99PI9r4nExDMgVv0DC8RnVTJSm+V5sfqraM7v87RJ16CY/IMy5i+7OnWSQYHBmBFz
jstCDL9HozXhDJ6rApI2w5rkFeZOceg193WqpvIu9a3pJnPgAUBJR2aQTtYHte9f1hV+tKvXFpUU
MNdFLei4aTmS8CPPafM8j/ZDVRKEBPsJmrlf/LD04oND/s8jlFvm/AS4sRmsXWYeanpc63bOw40r
3/lhjUsB5wZDwNjtk4NdT+anMm8rOLcGioceasP77/avt0uCseOTn40ZysU5qukDrMGmknQSOkpu
ZptBXFcPaV+WgZr1IwkWmwEn8vev+rZe/eeD8MgOJYd8/SKIu7w4vfUkYk6yPuQEc9MOhMKd/n2F
wIP9v2v881H+hoCkxE5pi+rl2TL3PlSKHqt8aT9DY0ZQN22Uv62M9DgP1QcL6C9fCyipAIqzyDqk
h317b1IYqK4jjydq+E/KM2CbqU8LHLz3H6Hx53Uoxx1geoak4M2XuF+Twq42K7c9d4Z910XVJ61W
cKWLQwzqg85ng8HTE34bx95qdzXZCZ3VbuG2qcAv5cOYGx+spLX4eLtLvP0960r77XkXoyznxfNa
KrI7u2N3YuVAtw60rt2N+dP7d//ngbhejARQIEGK40sPrAlXogVdHJK0ND3qNfz2oT8uXnmAb/9B
H/KXSxkY/AA8rjCkfgl7p/PqMw2T7Tyk2aNj1/45N6S/izPzF8kv7gdP8S9vlau55CYy3l/Nft8+
RTyDByNT/Xo1ii3Z7XS32pbmB5vOn189rSi4HQg17uXAUG+vgntTSojj1J2l3W67cvjmYiBgC49d
IN9mfXeNROWDz+LPT369JEZL60cPVn3xyZP04BaTwSXzZTRx0jC0K73Rxs/vr4u/XgX7QpomXff+
aNqEj9UykmGAEVmdK2U9CpF88Owu40ypPGwQdwAeyMmWjUzw7cODVG4hA1vAdspfrVmHzThDJH6d
PFpACc9hIvn7vCAZy/zkg9Xxt9v7/dIX35hAqhN73vreCPVpjB62oUI99P4z/MsSXJEQTj8sfIi4
v1gclURHBcXdvneVajBgIoIGtXp5taSYXL9/qT+/LSo3fOxwUwRQ/ON1aZnyu9nJ0vNA+CsLD1p3
InBNmhljE1udLx9smhd7FAw4snY9ATlKN4FKLreNPAbPHmo1n5WBnaxWlXK/DDrewMUstz70HZqK
TnwwSv3jorCLGZshxMYjgLV/sfKjwizQPA3u2Yu6YRetwZhjMudXyh7dHQlF4pSPWv7RKr2oKzBV
1UEfVyz1P0EFF8eQaIBOiknXziZc76PeGvmu77GCGGoDY6EuNu40Nx0/01Dim0SpfPLiLi/DVuX5
y+ISrW2ZyZKF/jAW55Sk4KsSycL9EqdUKlOdnGqoBO8vhovFbcKYA2GiTDZYUvz6i+c0ZanfxnbJ
38diyEn2/0PYeSxJi6xb9okww8EdMQWCUBmp9QTLPwVaa56+V9weXOvTbX2HZafqZEYSuH9i77Un
4+n//wP+49v2Hz+AKv//fHEl5mNnsqh1YqvxDFL7oLv7kewgdf1PgND/eIf+949CXsbQj9EZz+D/
/FFctSh2WlE/EJbVZt9Z4ZXL/7Ty/X9+nP/+Gf859Jv6HDwLauMHTDtSvoFiQDcTmeb/cBwwUfm/
vsHXJ/PfP+k/a1RbX6w1Ks36QRdljd7adW5JPRyDpWUN0GMqIpBiNm5zjPHnXhpfTKa1nbAR/Chy
T4MG5hZDKf4D8HnOsWsFEuOyvyqCC6bYB2kOMSZNqXm4VSWsnrhy/lJRWYd6tj+gP7AHbrbfXNPs
hwzxXpCtbauCMbEZCqemGsCNGC5xnmSfgoTOdwneo7CbQRNxhFxF+YkgvY2YkljNAyHJbYXl8KVA
xLGC9Qtw3DZ7hMrfzkDMXkNb5cdt+okw52fGW7DLlnbYlWkPAquHkZNus/WLBI5mzcghDzDcJh0I
sJ2ipYHckyUP27Keqq08zP2g+w6AAg0LAuwAqzccv04q6c/t2DyPOlr5CziCFIZVhzwIewoYhlQO
XmpAAzFyIgBd0VaBraAycF674GCg1OTGEh0slTX3Rl18m2Usd1gA7A8bQyoc2rzeV20y3sWajhLY
QJLFTgWrnD7MQe+Uxq5POXWIDYWQkrKf0KxBPfbm1J/1BgNnNVIBQMppjmTA8KakrTwIEdUf9hD3
ezWP7c42cE26NbJ5JzHtUyVGNyA/Vdt1GFED28SaHnXTZy9JRqrUKP4iCXTC6NT8sraWgRF6XUYA
WiCkVtlxa25XTXnXRJhoHDPfpdOYBltLpNoi17n1EJ2pfdwCNnLdanipB0sGeVlFwPSAdd0UM0lo
Rlz+tYLgHIYlznEap9pDbW2F3Uao0FjhZce7YgCU5O2fU2f5TCcXdBBG6J3uRNZurVLz0Ei8gAjP
u0uaO86pnImpUe7KqpZVJ4/SEuckbv/xvbDDwljNj3izsMIYEI6mMbaPLepWLx7WYpd1648xn2d4
5lO1Prd2BEUqYWjWkG94G0VNtFdZlBHxsKnDMq4/SMg1HLQOz8Op2sCC0wCpmhx4r0HOuLeFyHZO
Xw3H3kJkNTfIcNObKT+lrQcVHhPJWNoeblhjj4w6PlT9LA9RPcLzAmqBwr4w8V/NMvfNfPzrZu2z
XRUtX2dH+8jujNtelkz9+ibhXFztd1gyq+X1RYkvOGVXnS/dtu+LzkY23gt8szFYhjTR7qu5ds7o
eYZwUNniVQb+hXFMl/MM4Ab9JJC8IWnjS2/LX83Vkbs7g/JFiz9rKjBfy9z+XETGjJpa169Qf4cF
O18vGsRyFGm5cF2a6aXLk+nYRyJ6jOItPfZNDfh/aes7d8VK627QMbEtAmSsAMprBvZ6KSGw5PgV
d2WRCvy1pnObDgnJAbhq9k6ivi3ImXj0EMHlrfMPduIVIC+lT5IUHpYyor+om+6M3ZxLT48vM4iL
YxU5zFtxgjICSe4dfSJUrnaq17i0bM/kH0NTjiog9SsKp4zwOSRnG+NJDa9eFuGj0mYjbK5eW9VU
xBiPhCalLpbslCDVXbNgDyqLK8euZDCFyja+sfhHP+1hIiVjnYJa65rvWMOJC/gLvKK0NYYTY7v6
g7JR4VuVF/fX8AHHSUiPiAvfHByCqLN8Qf5vgZl0HPISprgOEkKK8N4M/dmKUumhAZz8OW7Hp5gB
WThcnbdjs9WnxEFPPlVgH6x6a3Hdb0z28zby+Deie7FB8tGT5iMbU9PP1xiARJ9KfuWO/s8EpgWr
YgAih248SUDJZC5RH0QIuLs6RcO3QRgLSy0nMpZsiX9ltOh+i3/KT1v7s8ME6ss0/5mr/rfB4MNu
IfuZlPZmNiP8xcX8rqIyAjvHB51YH3o8n2+lmNnYRtT4YhxBtppZFmxQrtF2NskTXSUZfDZUmWrQ
nrt84ddsLaKyRYLMsNTJfGYXyXtc8t6UHT5OpzL3FhQJb24pHCYpY3YuMI+qaUXRBcagf+Ff5E0s
0gVvb9rRF3BivKR2j3dItcWrXZYvFmrNt3HUyvOMZe+0bnV8jiHLEwcJrjocrzpX+8pZwJamfRP+
RqpmhYURqyHCTzdG3+mSVG7Q7gcica0T+eC/0kGLteHiveltF/LYTDwcRbDODLxf8JjT4sXdxHbV
arK9MUu5mzIigHXekxBSgvWYjWLeIzDqL8DPhtumkdmpu8ZZXgvaGyrlPMiXZMbWqv44hJpgIsmD
445Um8kiyhLpWRY2k7vuQbssIXG+YLWaeWR4hFMM4xh2TmkSL9pn28mYxjnY+t54arLEInMxG0fI
2WAr9ynCbDxCbvYqo55bnTjx6ltrgJp4gL4wdcmOP6Y+xw/ZcsXyGhOOPZcll1s7X25WEencCBgg
7oZov6hJxU4J6/AMvJSgQWV+A73/3e7VhxrH11VBhenMIn2EbUlWuEUNqCZKBstaXQ/GTncuRi2+
VynMAReDrz/0Ji35QmQwQr/liuTpSqxIqZDmISoyHsIaq+5UNZLdC/IcDGBxfGfw1Ng1gIi384qs
G0rccCiwHlVXeg8c/MKjz4q8gq2Sb9sjBJSE3NGCCJXTYsslNDozO/Z4826nXLJqjCVE2kj+li3b
rh5T4kkfhmE3i8J5jyBPwdcr60Oh2IbgEzBDB+JCwPLdeO+BqUE+QkuG52ZTz9vq4HseZYZ/JhbT
YwmfiO+8Xl2ExLgwa8Vfs3FAJhlyxV63OnirWnq31UiuSzXlBzYj213Dnp7/2ezjG2nNiLWxgJ7X
69gU/lQccONFT/1QyH2serkfdBBgBQZ13Ehj81q1DKzGsnV8flURagjd9kOFg9KvtaEDzjy5d3jR
+R6vrfvtdFgdnE4TAZw29x6OrrOT+oxgeiEuNi4onoA2Jxhdm1ej0oYvC/ch3qx8LWEubqXCcrlx
2Bv5CMFAzvqDaNvoORpjWCNju+zzSkRB7FbrzopZqrnVxqkcOYS5KK0c99uwxs86HJPHbkE5OJuN
w1vJDikpI5v05Cna0U42z/Jq0QRd7uwGjRMIMBNbwcXMQuTIzj519CzI2gm/r8t8OxudJ6vqoU5F
1JDJ7Mz1NST418RFBIWzmNHH4rsvhPWrS1ZgbUVJ23ds+XTu4Ngrprz+B6VVhWyydE/XEKSnGfHt
zbp1d/owoT/OXD4w6u66PGepGJ5bd/2yer2nBBp/1gU+2rqY3WXqDD3IdfGzqOuTW5ivWY2BfW52
yLgBcQHQY00Oy8Kmh4UUTgqHs71pE3GbsJDxtIoT1RlSQsM7MjpnfLKhXMXyFC1r42sJb2RSFC8z
GniQG9kQVK2wdgaK1TL8bvTkWUcuC+qY3hw/yrqfW0KAZjgUnr7M4x4lNk6bbM1Z4VgiBNS27EDB
FZgEomKHdAzrWB9DpHEofs+rEvQNGcHpaVq0ZJ6W2aFdLNMHRDVfYFcPX/yx1z3BhdjZZpD3u8z+
ry657fnYS3EmPinD5ZxHz1jLcbpjUdxXtLAwFB3AtNQeAkdB0p2NTIxvQ+2AdUXTHLhN5VzQsseh
2qiZzMYa7iFk0QTo4O0/+4yGI8y7dX5ogFd0VKlT+0FQ0M2yqE8zm2fzJ5PmLJ5VO6Qme32zLg4p
iLYoVHpXf+KyvX4ZCRrFNmGaeNvVtGut4RqoUynXL8YFWCnpedPy2oNFulgz1/JkSdsrsfYf1YBp
tLTd5D4nyXLnOk19yLfU8pTQPoqe3MayTd1wa0vzK28FfQuJsyl2SFy0fpxWV38ggcH4bvTUw54z
kHQLs98vBpMw8WZYd1OZJfeiIZwIc0BnPyWpC9yyk0/TjI8lTth8cdY791aKASeyYYS2XYvzCnK4
PXwgNUQPya7DIXXcTI/mpKVhC1nimBWs3TVK6qAwibBMp/kHGIny16RHz9/nAL0k8FGGWiW4Z2oe
3cpdHK6Necwa+81F/RPqTsennzv8tZxmXpVEH0U0VL7MpQEs1siCnDBHL8ZP6jVWltAxOQCkljUh
a9SGwGnYUXlbwqjKAhfgHFW9o/GbioIaBmAJx6XK1gsIGLBtIlPbxRHNfd4WHyMMt8Ns4cX0RhOX
pVa4HfwE6Dv2oncBedIAekxZhmAsuRog7WKI5NuJjTZ5pQxgcASY9MdK4uXb1qPpfmVXf+D/YIGW
MyS3sBmRtMWbEoCfCf7kQBD1+1DiVDUqx4R3tNgHY0tMT4ugfVFyTEcjHe27POp4yasrcHEidgG0
V1sGXb8C4HEi9465Few01X/Etv2rFQwcDTqQ00JQ2xtCVG3frVr95a4RkAe2WAHegsZPBvAXWpkM
WCAjjbWniXGUA8FXWqsdMMgx+2LZ5+nA6IM2irsba8YaoZtEfjkoVbyGpt4gN5saD3yhtpfzTCyX
BdLtXu8Xx4PZY+xEBFdIxdnmlTnEQ4LWGHOZ9uZD6hGBm1S/bgxIpKlBh5PLLb2Kyi1IJX6VLCHp
OcHqgyFKk0Htjtu9oVbjSL4sGhruqEts5hY9htswOuu6vVRNfNP1CtN9qRzAf+l4l5dqJEzOGD8B
pTtna8m02xkfI08qncISzP87EZrOGTxBHmRLDiSWr5NxT1ELfaNO4N659fgE6e13mrvumAyT67ER
226M5GksQmL+Mp/Wh0dh5OKD4nXifKHmaTQ1+PPYsyMeGnuX8PMCIzaUJ4aGlg+jbB6kSZIH+uq4
77K2sKYr2Ar/tsj+wlU1v8RGVR8HpREGoJdrTfZtduUUqVZAq3eSwfpLcrUc824xg2jJil2hs2Fu
mgi9hMDhuivXvr7tB+PHMk3tBGZv8YptMrBY4OjjvUphFUy89xsBDvAlrM/KsoeDWdQMSGwpKP06
DOa1yYaxyljO4Ux+dfX1zcaMRF21AvvrG6o7rdD29kiGX14u4PIqqlV0WCCR8vqaR+sq3jvgKhh/
exAJ2wOjiwmFGlIRVs3WnTnhuEttFn1ZS2ZAWurJIZVRfHDaqntMDMd+4kOZnmXztUwdVEP9/AmS
DL+exKatU0B5zHABhQxExc95Kd/GtEl361CYn0NiGLdulhup1xJm/7cNBelqnKbnSaK5KYYedJAe
vWEeQx2RaKTscYwGg4S5VhWdcejdKQ6w2/7bunzagb7Bze2YnJtIHcPMtSMccc2/BS7YC6MlUDZk
poUM6KG1SR7xuq7ysbKTly0j3JyBD4wm06lxpa9lwMzRxDU4/s7k0PmNyJtDMnaSg4enpyejcaxX
1T+qqdLOMEnsMxzl5NaWxRaWuZPvNujHzGsbPoa4dvzah1ub9R0iQ6rUoeoY6knGFnHEa6m+uVV+
iWqBfoUIwpcrpvlBWzCczcoNrKtUKE5Tm8sTqnxrzfWdnWpYGSuoDBX8EH4/KyE/w2h3se5+sThu
Q22sFhpD1X9tE9NH1KKUVf0cGrIub6kIp7elgpxldlHi0TDWsAxVt4/KMb/iSWgItsbKP4hPi8Oq
mkRgrKrc0coQWqCvWNqbocgOQw1jPbaNP1AfqOuabfObVgGyk85f0+gt3OUiP3HWqgvaoSqQw4wg
Ko7N7rEtx4XevRhw8HUS5i3GktDBFuxrALzDBlejZ2blP9SvCa9t95Ms0GZAHAjzZFV8+8dNfF9t
/V6iN8zmAElTSpP/8JtH+NTqXom7Elv/DoQ2gzg5mcE4XGGimXNjb0CBTUSYJ9fhUGCiNZJ2lDvw
KQBbsP0G6KUl2mux9vrDZIrkoevN6uLmjv2OTZLJFB2pxx8X6vsG6ABkjDpIu1+vnllzBxO+3EkL
sqNuUKlp8WjAxar78mMYrOgMjbA7JIQdHiLRJ/fAGklZJ/Zwv/BY/DGbjbM58WhiK+YQ11u1Iym5
9soo2/Z1RuCXAf4Ajp/AW2qCgCeNrt7/V5ZIF/fhVm1fWjLaDFybxToOs0xCLCfQp6jYQtFDaOgb
bT6whYOr5SQ8jmImuSSV1nFe5MFp0ufWAtaQ1GRRF3KgGdOT7MhavL11waGfDEaz5w3wKVdKJ+Tf
VNjNh+UM71FTJGcBDWyf9xCRljT7iftl5tdn4Cu3a3ZhNIx4ZdM+giFjLQFLT0ZUbQOs2s71O8Dz
vN8K2sEau/qurM3hwMtphoSdSEyARnPSuqV6MqLMfl82559dLXxfdM4bXKRDWNtgoBatco5StTVn
SVs995rTB4akoNAr8pZErqUfk2EPNwSSFr5KNSDJFH2+tpG7mTUFfsRSa162dCBygYkE8HhriKIn
Hoag4ysalxBQ6Ay2aAAyW0j/RG+pj3VT00lxYMAsXAx40J0+v3DVyetE1zgittDvkoahBCXQdFgn
+4px5IqELc22U0KAKRvqfsWs/SdD2WJ4zOMorpMY/Eo1FuUfI1cEYU7HibyOi3VxSHN6pALvAlPl
1usiUUlnYExIeYxIKSGmNtQ4E3nwfLPvukUrgtheauYWQ+c70boQ2TFM6jJaTOE2A6QhQanvuFJR
BSztL2bL+UDOD5SVZR6QR+jYBUMWE+B/5qYKTWEmF6OrZ3ixNmRkF9R6hx3kzVrlO8sznUKt+VR5
0oMkaOn5YdgMR9ki9NQIrjWiaPwxS1fETHFxwbLBbIaT4wKmqvA44FQaunejNCDjdGUfTHixjer9
ivSb+yejllwNQ6X+HA79G7ucP1BsNieyfMDwM2NidPmRloiOl5h4H0YGg09+D50kUTE7mMicv9S9
H5kNKcsocTePg509TaLuWA20jBW6yg6jrEoOcyMM1g5oQQhoKU+9xYKVV04liB9HqwadNrrnxhXN
h9qaLoK83hvhKtOX0U1oT8z5I2muFHDJ38/nBpBPDlMCGMpjkQbI8Tfo12UpwT+XZuTpWfTYJPN8
ScguzXbModv+JUVJPYbZ0A0veAJGX+9TF6JST/pBm5j6CYapc1xAwb5Fnd4HvLZsIK0+OsYrw2LD
TV7ZIOh+5cSEoZAtt48gBhxobKIjHgERqCwmubkmHYi8vMHX4r7YZ+PM5M6d6iv2VgWt0/wr9epf
XpfCB0GKIV/ZTNbOE41ktyui8b5woFGODtxrclwyuqXE2LVgnxjr5v9GwbE4NWVxTWlmiaKPdvTW
6mtNEb247YF4i52bfTI3q6Obqhpt8wLDekY7Og1puu9YAd9uuHsRPMl0j6SOeGewO0Shdgy4SkFy
gKVZP1sOBLjCyIP7v/6Oivg6jXzt3srsbLWheLp+ABTPQV2HlnWW4NNg/0PZkgucBG4RL9vUU9uC
sKgjYmCE2Yq9JWDjDiyRQFAB7S6rBqaB5JhYm3E42UjZt3jSvDXLXzAAXAdtnQizwlGPxFb9Ww1x
XvP8eeOF3+uIGUk5YRZfgJcnze0i51UQTdSTBqKnv4CasWzYZ3u6L/EeKgCXDDmN0qJkL4vofaMa
uxgl+x3fXrXkr5Hz+JxZTv8pANIF7gpcAfe32LjfnUzusnKYHmzd3E6OkX46Zv8aNzqc+ALkxCAm
pl+2Bv19qTsecJX6LrTXZ7OGPuFJeHV3Y6PPZ1lDbWMkPHt1qmEi0xhEVynjiLGqY6a+Q0c8NU0p
KCbWIyYsT3OChw8UYvaKijyhQjDRZ05UsNngFF75a/lyhjE1NcZELMKYhgC60Cj3JXksa5WAb2VC
Q/IIt5q0x+d+YY/Spol9LrL1g/Pc2NusOnyOPf0OLHsWRIhj/AoNssWLjzmc/podU0JP/iUx87Eg
NK5zH+4eryin/rfEaOKZuVPv6p5aDfwCWVRz/LvYS7IjkWurdqw33lvOH5/FCkSraPkioAEKIZMh
ljA6JQlg6NDQJC1h2iz6j9D6/twMADEyEni8mNmN100k/zJ4gvXOoODBXOvhMUsT1N6TLsxH2ygr
SuOtaf21mj9NjqmggDjuw0b6ImedfathtSsz2lEC3s7klxE74sK+pr4ojhJ+EfWvphU+Z7G1QppV
koWJiyS7FwkmbcFGtoxyOvPiQ4/jFoh/5p4YOf8bkpFhr+NcN5QRDpFM9NEaFMM0PLVAn0HU5B2c
M2iWaUGEtLLj5Hlq4vGuKrsvQPjGTrYu0sOMq5o6jnhdqLYT3F67W1m+jG+yJCwBGGd50caubM6l
kZcXnQ2SjbJ8WMD8TlmYTyR6adAKuNqT6maKluihYYYPzK+iVtTH4WXGTR+YmbbAq2+uKRLGay0Z
6a0G/v5Rqey02W5+svRrud3xLFik0jsbcRu2cZ4EnTsMYTfZ3YFFDWlabZWE1ByQNGrX4OSrdM9l
rB5EmXonWfUVeZfDS90nuy2NjAMpX+rgLgb1WzQsTsiKcn2cTBRegz2bRwAay27u+/KmXjrwn72z
BYhoViil0NxyM3YJS7MQwEpruWib65ztmP+CnOTPuoe7uOSCPYBukDnfd8TDkNzu0/dyZkLQfUhE
l3SBHlmd63V6Hl86EOvsZGzDY40Ok7uP7jlMJClZkThZosgP0yDTw5UBTHNDJqTIXBoEkkh2+QLB
Gi08OasrEyxgUsg4FQIDlPodG0CCsVTSfkghKi+9ZkwtTHHDIWYmPmWw4l3qFG/Km/JkUBix3Yhz
fxFtf15wuJx1lRpfOWlY/CvI1ecOqhlg1vrg4OR7ENRn+zgbH3LSWPeZ1ZJ+IQtxGbKraFuaUwBn
dTsjn5Yny1LNUWo4HWonItCsS7vPJE2bHdO5wpdUov7mlgbXC/cAURg54Tj69GROLGQAyvRnUg46
cL5Dv1PVxlmSCGTdQhED12wDn3QlO8rNt+3gurG1myaZ7OdiZsW8vW3t1B3IKal39iTHRw7rlXUR
/sYM4+nBFFF60xhdcwYYA0/SnFokgJnDVmsdKfI2trFtnN313fwkKTwP2mIyFBs0SbzgdTst9S/l
dv1llVgrKnuwjv1qrE/NNDJtosDwbYqaCiqamWTlXZdYvBbu/JMCLnmP58pKvPWKt7ByzoVmjn/K
abXC3Ekjuuc5Z6mt8x9MVxhiNcsHGor4a1BmtSfgjtSlIWepGxOGnWf2dIt2GLi/3urcZ1GLhit2
T0RauSeuZOMY51mD3reE09PkhCFwLW99vu6JoesCavyW5OlmvlSizA8cIuO1TNR8koIolUdtPQit
qZA0WNTHaw1Re14Tz8rUS9GM7p4VT3dqrP6aLNfqdL8TJgxrgBsauRBl6sjX0nm5bZa4Bvx9JY+b
bk1UkftHsOV3R0/CfvpbmQQ4WY5WvM2mzB+mdZ19vYvHncklfEeorNzlE6tdQ8XVKXNzdQI4l+6z
Mn/JpF3QiAr93Ctj4Q8wwKKpcqAybGxYN6Fps2YkdWyv1qOhovgtj9efamg/sNQkvqAC8Mu6Z2I2
UQqwE6T10zpFFq/qULTY+l0cIVl27bwPa7UZHnE4RpByEl2qok+8fF1ZkFvLy1QX/V5zE7J32J3e
zlZUQuMW2itZVkeUmLdrLdKQTcAt6ZpOuE3qczKGJFArN60j+IqDvEtuXJ7qnj5N3LqQDB/Qrua+
XKBIEU3shtFYOD8UbAKuqV2zL8pBKGlOd1x7aDvmqj5hJDUH9KXISdwIyPS4mF5FbxwmJKLyKpif
DpZctoBdC8r22pu1+vsm5/TGraLxRFODo4FleOphJ5lRoDEdSNHc+0JWfF2azHwgLi6/iAaQ6JZg
ENqSpN2JtCEzsu7EnXFdHbgV3aFEHecpi6RFrMzlgxVbDiyG+a2lZA/AUnaIAq5hTKJXhy1yWb9b
mvyL8MdeXwSEJnb2CpF18jdb+1GWboPVbD7cBcJNMo/jJefkPmQanyY2GQA1vXxFR5BcPUnbYSOs
17e28sGZt+HN4jcLGE7xwHUjOmuEQAb5kHyg4AEGLdWzMaV2IOJkfnZq2+ZDQDBWObMlYFTDsRns
LexBFznD9FpH7BKzmXgo0Y0pIB3XDVh7RL7TTeXOTcRwNMZiuB/1aNj3eVo9g0gzA9J1DF/EitRF
sIGVH7Wz9akMvT9Mzmq+xxBFXrTGiUF91kQqsjVxsIMVitoWqVRPa7VzEmaFa3utiDoLNn1jjQ+d
WW2P0zThL2IWRfDClaor8otptf0X6WjVDWMpyYrfjp5hRvHqtjPYzLjyZ1oGdptswWg+O/077x06
HpxT/7Yhat8L4WyHJcns0ExMpotsHmtN+rWLOAu0CvX671DPb4kWPxNBRkbHVZ+zFIwDYRc5aNCs
+dWJ+QkAGutd27NApD0aA4l1905lc/dPH9rpFVDY5Gd0u15RL0AidQBTYuCW7R1Nv6VZjIkJGG1/
zGfguKBKAtcexS52ER8sURUDLLOMZzGav7pyM+T9BCovhpn5QrTRg4vryetVLQiJxxY5WCwwyJEg
yMeg6kF7Ct6ZdcVBmA3LfG3K7sxo5guXUZ30ZZeN3gTx/R0ZlBGmk/3i9JbxaMrGONB5oc6x8pYD
vuFmcVR0E2XtFq5zmZEZEz2lUEvPrArLl0Ehq6hWp7gR1glVFLlKuZa9kQ9i+01tE29a0/1IBzEZ
Cwr90cw/UcoyznkApUY54He8rDrD5xQ6U87Sf37NylAgJ2J/eGmr70lkt9G2AkO+J3MbR79unBnT
kD1N3RL/AKPnqmT0W0DKu+70ncu4viBkDJXVHaT1TMINaWW8lOqpEWelbuzqLk5OTnoAIp2yQtKB
7LrOQbVUeTdEaESEmrhlRfsjvTJ9lwRBmRp/3sNWHKzyx7UfaLu8VKdz6G8YRIqNVkg/D4w+q3GX
dlwqMJ54Wl+V/VDrLyY9VXWXpPvepohVx7UmHqj4LedDwRCq13yjZ0FV36xMldKjWO4HhkwjG8Zi
GliKMI/jauuGPyBi1Ai/vRaAC+/Gm6X8GfFAGtHtFn+LsiMWi0AdF7VK0oVx/RzLd629EU12VCyq
Lflgt27IrXdTR1d1Tb1r+MtDiA4IJT3rY7j0PyvzC5UjY6Sv0ufXlclUH+/mCXkBjRHIu4rJdjEf
RHaS69lJ2LXKIlDyoBcPVfNc8ep0NNoXZ2DQDyB0GoqgMQlKd3xncIJ6+rk+NSv5o8kkfRRn80YC
x045d3X3pnNexk1+yo39LM6kAh3LAlQqTTQnw6h/ZwlZk4hQBdzmFQLg/BTFWJdGAMHLDyeQV0J6
HJnFyebUzdw74PdzDOt69VpbR4tJBMmZXhrNXmueEpRGfGO4RwJ+6zwJW3GvkacrP+L6vhDHIfm5
suUxF/mz4g940QyCpS5ued1+fTBjme0HF0xNr4iA/5bieV1esUB5rDl6eYmcfcMaC3m7hhhn2Gfo
Z0q1G8RPgUqx5FYFdJ5umuemlzq6TSUZWmi18ovDPW6RYSV7vQ1r2l34+2i/ylrr2OBO8iWZVHVk
uvtl5EZ+C2NzZ290V/llJi/aIZyP4mvoFqRQ8t4hfrw0SW8uiPDl0IGmbt1ERntOoFyK4lDYlTcT
zAaXjiQHcn2ACSHOZblU5oG9XEzipiRHnvsytZy8Lnu1gkFq5MnpBVJ5AJHIb6kGs3yfsleecZWh
Yj2scYqN8Wkh/6u8WETrLDT4qn/P4IaDXGG/65iXHEKSm8N0G+7U8qK7j220zxBgbs0f88m91r3q
26PhvsTdfiv+ZhIoWGDVrbjazg/6lKFG21+zTQwFtX79SNuXlJTHST9E8XK0Zt3PkW60NY5ZF0g/
Q3uKBTYIxxXVjUT+5pJd0FVPvXjtTcpL7UBte6yNa6AG4SHprxxdNvYlIQG48sgKbabKK61/C/TD
MrvZeFpjihaEkc4a+aoqmCdp94iKAoCXiyoD1/0hrI/r9962fhD/+XECfd+GH8jAfTP2I+SrjON2
ZSd/vKog2U2WycVdBRUJByLfAZqmQCuqXdprrxPyMzC+nhM95Op+SfJDbn4aiNrXCgwxw9e4+ayn
GH3WM2jF61W4XEcA0gwKDSVA47kE0WQFFWkpkKY8k02r0ymSYlGtF0mupIk1YonelIsyI4lOEXBl
O/KG9MfWCFQxd1p2bokPc66szuleQCicOjbhLIwoWTn324CY+HNHktZKNGKigth8rWoC0fmLLDQ8
CAJqC25QyNKTB/ZsxT1ux1sgxRLrbux8DsZVhrrc5usQlFr0r5+aIE9YMlQXaz1q5ds4fyv9sJZ7
kcGdBO3pftXqHiOwn8IUzk3wqNapo0+s1L4iKWomrSsXuH8fuFdTSIvKL2bNX+zvjTN3br+7/NlW
N7QXnmo+4vEDKdlOoRpAwYDk8nbL0LAfZu3iLAec5YPD+3A//i+Szqu5UaVbw7+IKkLTwK0Qyrbl
bO8byuNAbHKTfv159J27XbumPBoLutd6I91c6sOoP0Gtto1gx/W+jP454U0Zsp1Sezt/68dvr2r2
CxJbxAbo254FCTot+sLK0HQe5xzZhNOpL5FcvZ401foIP4Ob/7lv3hf/rKh2+J9bmXYf1j9+MCrG
8V/jXm8tioFxcOVTOf9BftT9D/raA5nl7M9qY9o/aqEyMtgv7SVvuTw5xQcisT1kik6+X9WLBkfJ
1gfpXrnddszTIdkG8V8LZPJHoDGdw78D2SjJWz4+msuHQiViDWeDISvxguFwExYjz8g4kSRJzDnC
pYjGq+FU0ty059sfSFet6YF3ZHpunfI64Y7ii093zC+hnB7HCeWgBiNU91YAApnjRXvLJgpB3W9v
/u0RoOTkirszUdBrcuuMingYwiX/NeAdfIqdBrTVUyq2KEgX19gDLtJT8o6kLJLxek/30H6d5UNM
Sze8dmQVeNRROZVSfy6Ws+uTo/I/4AtYpcudct/T+FfeD2QTmurQf/nHdniQDf/jzK68GdV+gJFb
x+Q4pUdJjUJDoHO6Xm56nnF5dThVC8WZcTsgxI/inqKRnGCpq6fwhlE3Vz/51HY0BV/yJ4dYQOMg
YXdVUW4l9c2cLb6F+2b9TNznXl/y4JeahXI8JfOF6sKNHO5ubxqMNC/RMWDitu+z5im2IeRdL6KC
jZ/2W5fRwpQHVjL1/wIQMUgUrp4u7BKSsLOvvLhr0B4Qe7DKSPvvhntv2w+Ldex6VlnzIGZvN3Jt
OP7JMuAj+p3I7yUcybQ+Ik5Fl36/dE/L9OVZPDGfZfafkVI67yOopzCoMe50u4X9j0gSDc3xc/LO
a30lYbOGGGzSy5RRvPkF9mNU84HsVdW+mA6qyy/TO0vxFE+vVBjVyXF1d116VoRarXtiAUKh7gOA
2Xp6KPOrQGmbDf+V2cBDcHb919Hdz9xiWYJR5dW1X5L8qseLmdBYj0pq+MjliUgIvfrMK1GGQZUn
lBjZp8Cm8JS4y50cXd7Hj9V6CHTEIrd1h2/uI7husgipjYt/Z0m/TnXxaUh2S4oWzDLqCIxlzxfD
Y1oQcmqTf5yLjWXuZItFBl1UzOVs3grJ7hRlXEl91N5Tbk6X0f4v0fG+tAOgalrLuns2mlB6HXtP
tRlhMGZzj6mQpsYmYkxnYAa7ZgMwpEkXM2tJek+3ycbjAvarJxzPiE9fqeDmtMtPM2H5Zf+doZpW
FUHu1VFZv+nobVr7PecAsM0c/2cegkkrBvgZNjGZfvWSbo1swcK7POS9IgUEFBdQTfHPt/o3Mt76
Zjrq4IqhgpEg2a30tC1MHLMXeSThNvLZluUum/onnVAasApOmWTbxZ+zi2h/eo2buzJ2Q6OlBQyo
anX/xl5t1/R5ar7ilIQSJJ0550ENhNkZ28x86AP3ugbFZWhoRhXcWInaEIGFfcMOJ4qIAxtdouTE
0/ZrW/I01yV59sm3cGCs8t92rOAikOwjp+FGpIden0ZMbVDbnLlE/QM4V/zICm1LTA+wB3iUd8/j
+EHNmxweCMZHfMGJHe+66seBYCdDFsrzr/YjqcXeimPSpHM28faYeno3Wj9t2xH9TDvhLadHq+7Y
AIGa+HJIFUfPa3wY+XysK31EagK6Oid/Xbz3/YOFus2gz2iZucjSl8UmT7juIoC/y4D9eO+tLnL6
v8anyrN7G6TzZhft12rKTUnhtXB+WvWXut7ZpSkjIXpDlR9Tl7Gho3eDBYRrXkcqBK+NwcWbvmXB
a2pbke7Q9K7/ZnQh8Uu1/AUtNWS4baxPTVSu5hOnB7Eeb03eC1tiKf9LKHXttvlqHkZvvGj5MrU7
mTGrED+TGxsLSpiNx+x+qLPU7ZfrPLY0gkO3pfO5rXel9aA9gpGPrmdRbbHFhRGhnggHZkRZZXtN
J+eEqs82H4furMW5gxaX6Y9y3HAGQh6Mow1T2gDk5tar592NhrVH+Lkx2aVImCA0mm8etwrKgDC7
bWQAN/ptdijN0DS0lo+z/0Pl2L+Vfg2hBFG697XzglB1k9UzuM8vZ7yI7zvjbHlHle91QWconw3a
3F2fAvdPU/oMC1B2O5W+T15MkiinETakk8FTBGNA7ckF/tlxf6ukQSn6Al2SoXPDuEJQS17+mfOd
2b64aFWri5XzcOITTMx72SD7OnS38hT/3PTsPu5lVH+OlNuEkpMOvCp7kRq2iX6Jpr3G8rWY3HBc
7oc2hu5nLHu3UH4t5IJ4AO0sfTwAfXznkTJdV89qfDPaZ797mpb92D3SSxmC/oKhn9ySP9Bcu/7T
ZoMRwbnPzGMNmlEsTED4DFX5RkHvw5zdN8YZRyAV7U+ld1byIyd+fl2G0JPUv1LllRLQTJ/easHL
Y79zAFcVK3XKXGfmfyP1Go0+JM1dTnFmVrPmcntX1U9AzQYF6vvM2lOr6NjUxZPMnSzbNqfcMWkO
OnsbKdPA2QZ5/Z1NX8HAvxDVgeF8VPa/thv3qbNsHfNIYwSaLp7j1deP2qB5mBRWWSPYIGZ86Cps
guNupUpItvgvBIVZxfRPIOxbzIKEJX3B1XUCbog3WPneqBwJV05qtNTFKQ7A9g3/HsNguBbVpawX
+HJcjuA9lMFkS2SP/aknuovfh4e4wS9uBVzd1SHsRVsGdrg2UjHO/laERWL++R2SJHuOyAj/DBLM
Q2CxFfXyo6r2CCtO3rAcBvppzJuuiYIxtPEDCfWFbSKSXr+t2H7o0KGTi84KFuydfqCM/dYkMm7b
ShzahZfdW6ajXycfeq4/hDAOwTpGvjQvdU0Pa7OGwGEbuZRX8MzIGecTGP+ny4Aog/E0OfkjDYrb
aVp2WUOBue3VBDtJgqHN4+AbF1Uk59QxdhXs/wY247cz5E6r+SlZTIh8CKvJDle3P/a8NVmAbl45
nyhfmCVouuE27jZZYYSk9TwLDwVYKo+V0/43Fz4C8ZrEgKAMTjR+U61ahqZ2Nq3hRCvR7iGB2Nj7
/hb1OPTPUoyMyGu1sYPbNld+QA9dp6zYWTNWAW85rWtyQA13LQMjzJxgX3UWTCXVOVZ/VynovQqS
XneHOY6vdjaSuULiml77e72qc2WMtH5X29ikiwlwmdrks88BvUnW+Iqi8G4myKdK3He7GTYjl+ZQ
2Dj90OXYyRl70lYv+atFLNZsr6/92kcBf8ZEHamXJAzmPBIcHC19juuyItChpycJ0Fese8O1Ln2t
Dk7Pe4qkcqLItvO9COryszX8Q1FPd501hzX+yp5+PFhNKpzp535DzX+Q3fwEHPk+jfokinhLtxr1
khQFk4/C2nPba6ea2a4HlqcWyF9qJLziwdQ/OnbJTjEOGfdJarqRC+VMGR5YkblD0f5ouFzBkrd3
WNZzWjK9F3jgBmldHXOM5P96nIjsE/0WdVmYpt2h7Qd6q4a9Nmd6iyizg+Gj4/bo2fVWYv9zitv7
w2fnYkbP/BtQgjdZ3qm31i1JTfeyZmIb7el5BEQavGaXGGByJsjP7M7bEhAeaOrXXIKnjMSi0B2p
U2eG++1qvm9fRY3LFYXEtrURnTmMkDQ50+kt4iUi3BRxDdqPaciPxVRug648mmaFuzPft3P1Catc
0oWeJvxrjF3XQcXcNId2ReUAnT1bb5pJAox30MYi0rju0zwh8r+mNS3mNpDspbbMzoU/UUiU7ONx
pvk8MBAVtVE5N+c64Sz311eB8nUcGIhb6gvouYP+Gm99xwFooGl2Z/RFx2Ih3hUrXxykLCTU3dfr
EeWQZq2jh1c6zzTpbamreqAqqiSmf92rLnlveXjpiiD5Rj9WjkdMn1ANbRv5szO8FSNbXo8l3pI4
A/l1cmS0zbM7FJ/5ItEC0lrvVodZJXRmMFnphrEOQygCyArRmdrOkEqxVV462LBm4Ehm+uHxyLk/
Wt08LKgm+5SXwqpCHxUEAlZM20jAV075OKPsjDehaRkwWHDcLj1V8bDJ42Zb1XDbuBtopkMS2YRd
zUVEtBmya8D5Jko7/2ADsBLXGOXjHBWDt7ELZ09VxtZ2q3vGzBMuXzYthuLBCBNys3wb63on8Qrh
tPQwQWYVeJigZBSCALFBXoduiSFraE8B1aj1bWdLqUJWVn8QTL2dVn/0aNBS56wf1gTdNi53I5vh
CizbeKiefdJlURr7A6HcFSemxDtU6QJkz8blR0T8nR346Gxb0JX63LMQ9nUZWsa042Q43pTnS99t
bbR5wVS+NTo/6Tk3Q/SyD2sa0+km1FPtIlNERcFmiHMtF9VHbwlUIRhoYgdNbG6Zd+0IWO7zQemO
4Y8M0LOMZLeS7XSPLSuacpjflW8RYBRr0jaO55DosZ0TexstfdQE9DKWEgsZ5b8T0nAPSL5oHDAT
/Kh8nwsSp2zKpw1CL76cW5X7GkcN8VzlOqlQGi64Rq62Emdy05lcu5iGUn+LYitM5tu+3oZOVV1M
H5exxclS9xViJZuCb/njYC0Jl0KEqUAAYPoop7lKTZoBS4lZv+9/awbxhs9rrBNfaHOeZRfFqxk5
wHuN5dxZQP8tJeqbZCQ1NOnscyXWFyd3Dqi795TPPJPn+QgrTCs4juRZ7rURzUENJppPh5R+6mSQ
e4xSW3xkURzkj+bAqAoP6eMMJITj0VPGZzOhEfVh/ixzZeHAhiFTmONgSxVvKJjhUm08BQ7r21Qd
ByZ2+jDponRnWglosO87rM62tw/mf4Lba6Rttccc2aPRpT18VNtBYnbg/1pUemUDo7BIVrTv4nsh
pAvB/RfPHgcs3mGB+njwho8SpaNT5g8TAN0w0966VHi7knPWtXt8/FA8Qyjn4kGI+mhp7HD1uLdl
/oT3GzwUdhbi/mhK+2iJ4K+VGb2/BeabtHquyRa9UeyOGYDJ8FLMwXDU0OUqFtfaGrbY5/mUvaKw
FLWhw4Hkeh+LARA/9N49s8fnhJSQitERkAdRVnH7gZUNsRS8F018WTXOtGlAVZkmL0E13w2lxjmI
+N9taG/QC78iZ6z3QMzQGhk2QQpssxyKgctBYExEeH0jVIwoG3E4zlNNn+zyaedUY/sjoh7XIz4P
57YdZqVmhB7ME5UnUAFxQxKDi567g2GN0mGmUwzhWsySagfr4SbdXLz+jsLqPeFFZ08v+gDF9uPP
zs7N8ssMyqiEHTWJfDeTcafjTtxPUw186BNiUQfsNP7Wg1OOJd1HI4mYXutvk9vqqBZ2eTypJuuE
7Pr7tozZwK2L02R/teP/Bv5615Hw2dCKJ0TPXFidpo60C98JZzs9uXQm3dQwzLzbxUeQdgOBwJQk
QIxld2Am87px3ITSUgD42uDG9gFyASiT22Vo4LbJWFdFtyA+onK7LVJGOWr5cklShmqTCFHDbrbp
/24onoS2340lxGuPmbyau/ooUhHapCm0s8vQLYBXiEtYHTDxYdx7ZYXGUiM5zyuhIk0CzJOx4M3P
cdPd140kTZS+EdYk8zHgBW1K1dGB699ootF+tPy68Xd0nQ57laXYOcfS/857/5/ZmcG96bZwEBYR
ZG+rA41lu5e+z73utUb38U5WTrmfFm6DydVIoyVqIYdU00Ps0cezaeviK6ck9aGWyMDILyBtdh+n
SXURmihAnAwG2477oUfRnmnP+V6LXu+xGGYYxiuJG64r6DZM4wfSk7F2Jms68walNoI8gDybpArT
f2uazv6wlsS/2mJRRajnzt4LMO3Q8GldtSoQh2KM89Nou6cmIA1DdJipV3uy/teQecDnou5ackD2
/SrwuGG7PMDEDlFbeGiWekR7s8RSPGCJRDyEhwlzWn+n7F+y4lHZ5vTkOL5nf1E7imprRBOfNANc
X57Epz5jqVeFnrGhBjbUEybqJ5Rp6THv8BiAkWQtaGybv+hCd4+qdxHzI6+dH7IA/Jh4fSJcbOw6
jzkxHD7xJcl0nZrM+5bKJaVk0cCePnW1xUiLsuWKmEqm3kCLPS3PUP+7JKFz01s8Ih56OpsG6kdA
pcZJffvWuu50zrdnlsR34E760rMxJWijesCdkbABbJTbnA4iaMV56Tk+l/TRW4f6r1gHdtysrthC
hS0DhNgeQSP4he3lpUAsEU3afFbz9NOYXX6qXOtOuSXBHKnHPJhXBUH3t/t28DEZu4SrXIOs8fau
NWCP7CbrA/o5eEGhPL+R8kJuOX0RvBTLeO76btwlNDydzUDq16G3oYIDtR7ZI/H1IMt65FkR14oU
gqg27fbHRDC5b9d5PFRQp8Qiyox3JY+hd7rEYUSfHOPHk1V5tApMuDpjr8BW8L/HviKPgmOtyFtM
y63J39dM34VJFkowk1LsLM5z5rc22S0oSJhdmsI4IVYxAad7AGs3URxSFqAweGD5hof2Jv5cK3eH
ZC67IIuxt/QY6VNTEZ4CLTrMx9FWyD6k1q/jPOLMCHwwQDOoX2k2ZDwdDc7oAmuLuSlzgXcux/SO
krEXSELcYV/faJ5mCrx/QdaV0c0ARhbA2OJILMg+lT1jWdm4M0BGwkSdpX5I4P4EYMvxU5Fa9cxf
wfFkw4DXptL3NmE6HKDzjYuWCS47gIV9P2a/hE9nyJsnYKGqCDArtPBfaav4r7WhTLKs+TSW0/vk
v9KcWqqFK7cn6WFJUd36wKF5rpcHg7K3DAD9pLOJorfulh5F3nbuMVl4QXNo6uLbidcXVcz4WO7G
TF79lBA4LJnEcQTzgtIPac0h6WqOcrt5zpmjqG5KOUqVL6YHN3arx2J2fC4kcvHZSEV8pDb1lilh
ua/GrEE1KTPduTG/6SIO8Ib0crkOnqLFrB59RLtADNvZprU4YIXVzL8fxWLVGC3t8Ti9kh6Qjjs+
enfM+rXl9Qd/ZSLU9VZRhUZFbZn8OEHyH/PJemfNVf1RAgyJ5TUpGwDveJMSqhGTZ4CzPAmxnHLA
qTj+66g2fTK1H/8Oi7QSSPE4O3qx/xBzBz5Pk+jOwkBWqAwa1Qh4CzhPbudFuVrR7GZhH+8Xh5FW
+DhQy64fjy4izo1OqCzfMvXkbmimU2CRt6yljvquJMcAs2tzcDAUhWThArEuyQJDkrdmhwMXqDWf
bbSOAFf0Dybpjq81ORqUl1OcxcXs5BYP4GpY7nkizgHZE5vCpew+VPexwz+yneIqvWsFWmKb+Wz1
YwjakeBlwvXNTTEYDM2yXT+MFbpbTIbDM+H+t8w8LYOdRSMRSihjWVoIa46B8g0wtGlm0CONG7q4
7sO2E/G+NzoB8JO3O730BIe0fsy4MVmKsRvN1ZBZOFdUyViHf4IBHW8fyeImeVVpLPHhovbhrTeL
HfpY3h+tcBLBc286O+MiolkXVTTF0Tox2WEUE3JieF8rrodtaWq6xAt6FpjgGFOLQIAWDnEfNtlC
PpGJvSIOMN+is2vDPu0ShAvyMcE1koRpg15CdwNWkaLKa+qm4rjbjmtz10zDr0ks7/gkmciQIMT5
tZuc8th3ApIIp5IARU/vEbgJ9gnDnv4U1zhJX479j0rHHyCsIGomxWrFpF+EQQzrFyTjafT+0ViG
tkC1dkPMgW2grCWCmNtcvVetaz/ib9AfOI7McCIpAdWB/d8w1LkTZeVkMfQNBI4lZJkdIQyGo7+i
thGEs17bm+gxtwGoPPaayBsKtSsTbmCMWRiURR9c29JGwNhb57KY+wdcAg3SyqwFsJEGHpum/PDX
kkwev/lia9VokpKi4bVnKvHIDRFhUPacxn6eFnfkFDB/mCUSB1csD80q/2Kd3eZad/5G2/vTLIif
5tZ7CKQx38VpjKHXCtiSPLMdh4gcO5EQxyB7no1bv1OQA+rPs7yx5YFhHpw6t77QoVMJKROCo5dA
XfFQuhelyWvYTMGUwn/as/um0MBGrnUDwChBNu7sFN2jP9G8TZIQ9DBuiTA3iSu41FLmwWOWBHDV
ggbIJZEA/AYciSSPJZmDz3ZArkk2BSJsN3tIQLVbbYWJ/REPrBGALHGdQg3Mgf1LM+gTUWBPrdCA
g814dSbjUnVF+xbHbo7koQUQ0KPz4qC4hgHpxx9l9yacsXidBrqvK0+90S6Q3ok00a8u+wc7/AxQ
62BOp6f6cWkoDKrcl9LHPyXwTHJ9c4pu1rZ9H/JZ3qucyU9IgxijjESdQtTTZ+ugSv3GjvOyYhFU
D2ZTvrXJzSa2eNBZ1WRYHrp3io6ISFJhq1eIAZ+bwgeZ2Khx+CsrRUhHXgFGIQ+SLhR0SwAV70qe
6DFsHIMMBpPHNN5bGQ26FNUKBP20D22mAfv0yDwatq1R7WWm/3NJK9mTnxGclyG5VSkEiBdETmBb
lwIcLmxHISldRKb1jn3QTo18PxuD2trOuXIsOFZhEZmf9380jKuoLEYyGlYE1+XqfWcgcbuqzj6b
psJRsrD4NKWxbnKyWUK9eC3gwQrX4ZN4EVVLqr4bZaov8tFuIu4CVDISHYyZl3jI8KVoOK/tBfbR
0V7zZNm5xVZvpu1KuFr+ApzBxsnthRyhp3E3q9OxPRhT4C473RWC+lN/to40RE68/bGFyrBbYoJ0
EgTib+we8tg1DcESg4VmcK7nKrLkmO7R05pkOFLYe7WSSX+XvNpFZPjG+7TIf6qA6SU0rtqRpk1U
lDe6v6NT6jqs7OlhGvvxzbUCVM+yRx+VpbcUARJWWQ/7F+jbFxOPJKVThochyR52bQmNz8idYnIw
35yUKpIDwhFBAar/O/pcDiw6XjQqNuddSxjT0XFXHMClv6iHfgF7a72g5w+5bE4OvDjdhPldWvSP
a4e9jxnOZiArWvGoiAiEbl1MeFJmpk1RaQIAMGRAP/GdUFWptlk/eOAn7esiJ//RoH5kN6ajOsdS
2xEDTQvOSXS87xKSv/FEGuzaOOh+i1soG7ITBsXRM66aPKkfgrHmyyDEeHbsvjvO2gMNjv3qnxSr
2BrKHFhBTH3h7arDUvCYEYc1HSR6pLsxkO0x8zP/WHaUzvoix7g6DTVomSXgN+bqoZs4VdQIrgZC
6dywYuxGHUkkoHgGus7bmUG80/hBfo0MC0+793Vlt5+F2fentguKx37O4zvbGfN306O7154MHU5F
tuzGpYBuIsrq5EFjMA9qkeI+6ZaTcM3vFXGaQerbxqwJTld5YBxHrOYHkdg6cgHFwtxzmgPICDoF
2+Qk9/locerYp6nK5Jc2Wytc3Gza2sQcbE0jfy3+X9GFMhDTAr49yi50NGcG0FpgxTtrtH5XPXzI
BcO9mZvLfz6IzdmZcW5DwNcnwu2L59VESmeW83xBwS2HECcKdHOvXlY3GzhNgCaFgXrMkPm/RnQM
Rsxamz4YxJ83uLyOTM8hfejLEwYuO5zhpzaYzKwNHD7QqjplwXJLDDKacC5oTs7RVnLur1Ma9Zoj
l2aOjqZafEN90lg7fw6srWnCqOp+achGALpykbMod4h48Qn5iBvv3HmW/TfZmJv7WbMODZmx7jLG
7p+CDKbrEpgI1dKWqZ/UnouerWtpil9CyvpNlw4QU4y2AfNCIYlYu2XZzF4iYB9a47nxCndbyBl3
TOxUtExNtvS/pG7SN2aM4ANz4X8Zefjoqydneu+UyPc1BhpcftiIwX/a+j1thx6CrijCnhzSnR4t
+ZfJJ1EXh1i602NbEhS5UwmkYBMk3BL20p1ax8gJBTANDJfM2CSplR9iagmJqPFKACsu2TvtPAtr
B0ZI2q01jfYr6M0tLfUsjQoMJUXVxJTNig1OcqqM6pNgvWJLXfBL2RvvVkCXCiLq8UI+VfeK5rm/
h4B2sB4mIFZWEZ8DrHwYBtvkG8iGQnsTS4rfxN13u5AhYlNIvdEsi591vZoAVhO4ytq5Fx6vhkgL
57dsOzdkVlOHVInVPrt2Ug8/s2fILKpzv79oL7FA1+3s3CHYOpECMu3VKCc0THn1ogZMpF5JLW+X
L+BL5mKPzLjYluIwYLV2DhW5uRi8VYF6A1RlLHed4nyNXDH790mfTwDRlnNuBZbHRcXLYUUB/yxg
SBHa9+WOfiNKWrAZXKxihcTMZb21A8Oi3yAg5bTM0qhcG2O7et7kgSeZiNy7pXE2ni9JZSpMF3nt
4r8PGch7YTtJsa2c9c1ZHQgjMqMc4NE4Qee5ID9q4qY4DJb1VaRcTEuzwDT07bJCdOZN97EWmUY+
b9dIBdSc0vzZaCKbPMu5+lY3ArLb4j6lP/kxNglfmkckMbOGeyPAa41U2nf7fEpuf0Pw6g3l8M+2
wNf6HhuAjcZsC0GgwkGLIFJrUf7QL9xdiiaPyYuLy0mGvQPv13nSelhF42Pm7txdM+R+VLKunVST
DjB9EFC9rJgMUsu9pyEneGxNV28DOZByb4DPTYjzlozQ03kt11dSduvDWk/W1XIMGQZ+PlzxZle7
xl5VuPQWZYYsn2EjRfyvHJk2wCWZFVbH3ON9RazRc8RneUbaVoU+Lia5cF/6tUW2OUg6nnH0WdSm
UdLjMrD109eU981DXin3m+AAwtpcoHtFqOPKR4bZW+fW2Ke9l4aScWGLb3/cytlSd2uzIFRwCh4n
8gup7x6JlCmIqd9Vi5VhXk/i7eDJ5NXJYd+4NAznzewMhXF9MC7UrTLWczXsgejq/dybapfNlXXl
LbixTaCYKgUBJeiM/oFRBSQF6f90G/sbA6fZHvi2jCwzS99nbzFPytTdi9I8ISgsFHJKSa24YcCJ
lsI0UGumDYGnpBv7xJqQKgsBVlTdf1aatT/TouZnsHdNnT19aG2imvtqnL9NKZN7pgjFc4WCOeja
FlPUWh0C2UzXtankGScwAXlQjls5uETLOEmFWxBD3OhzrDcd/EY9tnReJ3BxQQbGlQ20X5d1jxun
JfAXCd86oT8mG5ncYdqfq2WzEOWwS3peNguIfmt1JiNlkdweYA6yZQG7GDDVrB9FosVrnzKoUfnk
hdU4SNId/WBXukIdTICqTZ4t74yd4N8swmRxSBOcgk6UrSfs5nWeC24mxhTIH5JfMNDPe0FI4l+K
bAw7yxQfTIVz1FVo7kZyPQD92WesjJh8IYsJsDvIdjBhzl5PKQMmX+XD7dzaeHgsNxXXbVRRj4Dx
uCaaSnf/LSZK3MyN72OJjT1eqnzbESyFUiX9yxhVN9KaP5YRMXHXxc4hncpXpqQh9E3juXQY2DZq
Eu27liUSH2uyLrrofgXNGmQkYK+/82wMsv5iqHvbwfQ50HD54JFM/9E2Jai0cBDFNRbUVpr9qtWH
EKYa7q3hBtna1F4czUUYxyQWrM6wrVFnCoLyPE+dyOdDNJKuiX2717iw3Nk3/7G6gh45BsqUeXDs
yOD5CFPJwNYKS+79mgV4cqzxLcmr+N7vdXeps2qMWIhQ8U0qe4bIwDneoQbOCClONysuqM3aZf8C
ldXnse7KMzIMPjrRSaz8CbLoWg/WpSwaYBV/IDnKSYgrZCQQ5TOJY85Br5X1CPODnruvUJ+NGBNQ
6Ny+h8TKmT7Wwe2BV1vnP3cyq3ueOaIW0vSX7AyEaplDnE/sIIXIaurpsmxwtr0DVArIQbjegJHG
bQx744uKyZzs6NhXTjRjwN6PLZ1RSdvBq3o1YLpdtTBDt3ow3TvkMNr2eTVR1DgpWmP0mki/hhqL
BXKkzUx41t5eh6cS+AQ0RD3PWlxLnTSRWSfTnlBP88u7CciJ9wpubw9zo3A7BLmueSdH459VTt0u
68XcEuradFGeW+OJ2JGJ5Pv8C4N1HCploty1fVy7SWvugqBdzukqgBVGsorIlht3rbZNti2icD2d
fpFqo3YJcgrCzYr5Ulc1i8UQIGAyGP23qWiY402UE4G01T5bey9KlrIbdsjQIKPXYA4dabA02ui1
/G6GupyHc4Ajdrn4S0WQVyyC9Hb0F9cUjP9f4q6vAFTYvXomp3NT1zbFeOVAbDl0KWJ+EgH7g02I
2a/VD+ljJn3/GqcohzsKlB5oQbtFUuGh5z4qclDxfKlrZOpodHEb4aJJb0LyAW3HDyyxex9Xc/pg
+TgAK/BjQkyI4LKb8tdMYVQBq7HwwWNDiSeYKtUq3lrK3A4piSV7jLC4+mVikjdC8erUEH0qk5Ud
isl8b9i4f3oLqBatrNwKJ/ma2NEPYmymx5R4pG3e4YMwdJuFE6dyWMyBPI8VLVDeXL0nlIjukgBb
b7HUE86g1I8Ga3FeuprO8mFiuLKModzZy3STXvK1KlF/5omPCNg3eJ5HXinH6n/YZiFRVxsPTb5i
JyWh5Nkeh4B327yZENDd836QUzT1I54Nxh5XABaXMeGmanAGojzcPji6YOioRJVHllMCD/Li4Ikf
o37Nlg98HH0Y9NiayVEcN7G8pZRb/0famSzHjWTp+lWu9frCzAE4AMeiNzGTDFER1EBRG5hEKTHP
M56+P1R1V1JQWIRlZi3SyqRMnAB8On7OP4zkepUCQ2EWJDl9EpM7Nn1075rDuJZZ+yErKTi1CRmr
02t0ftGJOhhOp469hAOwknlJ763MayZN5BsDDe1K2ONDGhpIxHZD9NEr0h9swKiXZ/bcBsqjp3b0
hg9W2ubsShF0TeWACLcD48uI4NpRDmNMYg+2xyVbR2MyCD9lZYT+/gR2w3OGYBcIivfS9gSYjsnM
92APyOyV+9N30m8Nt0s+ih7uJwwRHoqhxKSwd8jzigoh2QDVO46+EDAANUbxyUeIAqgakF6BUDal
0snfmIOtq1VET2Hjl1NIDVkzGwqoZaqvhcknaybH+ACRU38y0wigh8lzovArtQKXW3TabZLeIyNA
Xgj0au4dJigEYHxBzA0FFTvNo78RdbRwhceGnYTaIW2r4Gui2XQJqI4dDG2o7t3EyTfgK8BNZ4g4
3iep3nCsas3A0JDSIlgYH7HpBJHS1daOj4TPoeX+xDsV4Hfpuw+JWXHHZs2gGF5MXLlDjaKtm1Qc
+x5a4L4HMZXKdTc+JF2JdH6Y+3udi9duHDvKlYM/a4AMmDt5dlSixe3XW2nW+T5SkfWhN+3kwxj6
iCk4RTRrVJgrq4ZY6fd0dloyFMfgZh9UxkuHE977EflYZLN1GMae5Nwy5a6Xd57xs6dKvRFda6O2
Z/v6B38I6s+6ikFgQuChVl43lIxq3qrWgDyIpq3uK6lFH6UiRzYa06ZC0rbbKgNOpplR8tPTovic
Nz5SnZzf31QIQTXuuBqiDj6sqYxDy5K1gXzuiJa1AtaXdba5p/ZPYlyhGomoz0CvLxrOSEXr95pt
Nd+80rJmSbGhOnU6WiCaiuu1nhQ/KC2YP7tWZzun27a1jYg7s0KoYdJi4BpwBWC+SHvllVyO9TZI
v9lJbG7bfmi+ZC2XCgRIyLF79aqj7IgtpmfuSCFAtCiroixfD+05KJ3wIW+pkupA0wazmyksZh+w
6+jxi6KBz4UdbEIzltqpDFT6PlF2eTYoYFFBnSvAuoTRY0+gLofRBgwfh5gtoJQP7aN3sp0yufzR
amsxquidTSCM6dG1SCVgB1Lf8ZE3ySW7VVuizYDAVWtQ3YuGn6DJs4PSGmcHeXjcIzxYHboS7wAB
GutbYvT9BNBa1oecHWMjp5r9VA7xcezBfIxCx2o3QofeK3HVShJqlyZojnfcllGp72HcoEjF7pfr
P0l9SNKsZD6Gq+q+1kgoJszjtshE4o+po0LxFGU+dzunCE46tHI0+JFpu2vNSO1bp0+hq9vl3iun
BrkNZ/xW4QKxgxPPfoEOINs/1FW6A83nJBiRzpKpTfV/5pKQHhx02kofhwaouOjF9G4oG+w/8Tvd
I/KKBLDg+O11Q3s0lOx2XL2MQ181wffCm+qDpbfpesqH752FrV6Tp+EfGTp74BuHeqdHfbHrsZfd
WVS40K/yzZ0+Ac5NJQluivD/TuK9AQoVDFqQ67XcJyPlxSg09gMK3KvRhI3d+RYSC5HXbCezdsCT
Yo6RN539pSp6SnPzZjvC4bvrTM27VwM171U4VF9jTaqvcqzoHOZ2kd+h9VttbMNiPFAK8P2XtJ3F
k0s729J28A5OBMfGww5lm+GXjBqEox3iwI+2od9qbK5+tjVHYMilof5opIYA1Cz9RXUHuZ4gRrVE
jzjZp5IaIeoa/F9KC3Q2a+3JF7l8mN19n4wyDbYorscriCbgElpLv/Ni+nW9bagznRwcdJT9QmZh
HNH91x5spARJUtCUWpsIKW8gBv+kGzfDpWzHWYfCQWupznHpiOMWzcfYje4SC7R2gmaa7T4AtITY
lkTJFyfTkF7MvQIzL5g2ASIvD1pcFM9Wi8yMDcFs2zKd3pukQPcRnP91ZYNASaLIf+fQgTr2TH0O
qaYH5wD6P4unTdrlSAUG1nf6QeYJkvkr4D7qcdgX77vebjalb9p7l+vfPW4T+oMyxnrH+Vvsk4nN
L6oyF35n2gNSluEujGv3he7bsOIeKVZlCszXtTGoyMaoXocVJRMm4Bq1MuolKdjJAn2QFS2X6DvF
VjSQAP2/I0WM19zGYZnhZr0e8hyMpdZRyFeZnDM55yNCADAh0AlCag7FQ0gswUxCH4N9YPd4NUZZ
vo5s7ZVDPpTIibEx9dEkd5Hn+EdQreD+Jmqj7MYAafVc7gyRPlPw8rclhcT12BkaCacWPlC5C7aj
5pAwpYX4YwrcTxUUl092orGkPASmz047iHdwiaudm4TkVFDbIM6buO4iUryaHPB7mIupTTUBognS
wTr4BlASH+GECiUPh37ro4lcwrPuoxPNraR7MASzY8qnYhNEEypeAezATPhP6I4cJlzxYGiV9Ofw
ACUHGxOKX/AVDS1L9nEKk5rUAE5ArYltnaD+GziiX+ciE3cUeBGhSMLiQTjsQ2t39tUx+9F5rwkQ
QA0VIYS/IOzEubPvh1p/RNhSrfw0+JkWCbo/9O2O6G1P61CnTuDaYX5waWEcwNciaKCT1+xSA4WA
Icw+1xn9cXbe4M5EP9EB2T+SPRcoWq4G1TibHk+arZmV4bPMRpw/qBoC1KSGf680y3wG12Tt6jm9
6Lqu2DcG1WdKYvJhgj9+iBDi2qUD4Nkw7NDZ6EEMDzLNP8ehkz1pFkRb7s4jQC2q33FSfHTHwdix
XaABR+fl0MTCOSeBlu+AbzifQXIi4JEoOlEgEmh15jp8VRo0Q9KiIo/s8k7EKHisBvqkGzV3hezJ
NSdEXGMwy5leAu2oXYrOquGQAEE6+xUK7ZOMU0QqkqD6pKUD0lj0CB8RiOZbN0V6Rr4dMQ6JfGQ9
FfXGs/oCAXBB/T2ukqOXFNPHnEzsiN/0qUekYhNl7U92F+7Krt+SGCIL7+FkgpAI6a4FvGdlkzHi
kEGZGe01ihM4ZTRJd1egEHj0Uso3VUlxko8J0ngwdeDDjdgjqf0lUJwPq6wNEDoG+OUlXSE2jhX/
geBnfgwL1ZIPxdW+rkHtIsehnwe//wab5GuNrMVdPwXj54Zi+YZ+bLcbfYTrwqxxSQ0C+x0dtXxf
ex13FOjRKCngj+PjevQvJBa0aATZXIoXa7Rk3FUc01RMCztfm7VdojHMWVRh2/6KbXZ6LFVI77Aj
sRViCt5xuSu5pgB2eypUnO5V58qNN1In6nU0PorOjD4A7+vXPfsbWTMony5XA7Kc1DPrLAQCnnvO
cTAKCLLxcSrPtUDmBMV+8WIVrfU9NGbtLAcukI3OyjpC6vSd7vXO2m7jcZdNnr1Twq2eo76mpuBw
RcaIGT14KxiOIMz1V3YBSKa1GOgRZsMLounyHcKNHKiGX0PNof2cZG56BC+akl3lZCBlob2yFZN1
IT0CK0O4ezy5nQcafPHWGEzUkiofvSiPikoUe+FOL8MO28VZ6DLuQEADdkPN2qSk1RXt5xA417Mg
cQN3C7nU6aharVwP86GoaINP9II9UvMkfupxETm7SNCDrB+bL8C6jR1ya1xMbAnMhn9En3vHlAcL
RMRd2VK0XMdUbIC+Jwn41zCpymMZZyV1kzK9Y8uaPhlmod0b9O33Sdmyz5Cx6C3pE0AYroiRA9HO
E9/QpnkGE3Bu0W5Hwp8iU+J+KvpPuUNxT6eS874cHPXgAzBftw3gObquAVMlz18jfUi2sR/nWCE7
M2McY78nd8rFnZG2eCdQsN2bRhx+NGYKmHD04EjRLP6ZmjShBaCxR5EDLq30dti6zZA8cOHIT9OQ
yp2Gu9kOQRb8COz4c6iZZb6uD1GOkQs6cS61WkWJHReUjeWjnHxI1dYE4CjvgvQdfFWESFqP1kjR
GHA6IooRCoWfWRKl+Rx2s6yGQtq06lPQJGA7aQUA3RvMcEJVv8q37CThtsmAT8LTsHbMBbwgcdXc
ZZVZga3PvenVyxPJFJgBHVlY3vu1HwFt1VBmF/wZysjybE2TSVN2yDeubNy9Mhkuu0KBQHhIeaHr
85kas/iGi5F1sKP8yRumaqdJ3fwXXg5yNnbiK31wMTWKhxfVq+IdvKbglSNueAcUBKAOYqAptUoo
VC3OABtcbNITheHxucvZC+i+5oc+cT6V5VCtKoeHdLr3ak66UeJwwx0PvWnAA3J8HrmLryxzCM8a
fZn9ZBrIFiQNs4WF9hC1fAbk4HFYgXjSsjwkIoazpQqlqOLBBz+/Cm3yLLcJti2KxBlcWZL2YP4D
FHbcoF83zqmLg/JTLpHfQYs38B/cIZb3gPeKjT2OtD2FOb4ro1RxgDfqUc+oleHXl+z91mXCdI4L
Coi+O71AfDZGtzqWVJ5PNDVC5GCz7/BU/C1a0f7JDkr9MHToxUV0D4ESGem98n34tqmR7zsTNTmv
rfz3Q2m/okif3et5B5nX7BXC+t60Grm6PWInxbYMfpz9ghu7PuTek20DifSdgspKhphjTBuTWkhF
94h7z2lw4BOEOvUHs0d0qIkK9Vh1NcenK+c8DZ5HNIiYyiGjNgoIS3GMdQKTXdviCBkeQgWaiuub
MUs8Z4eW5Yi8LZtV37h4koYwT9DKqJ+sUeE0xWH5TvPxWgK7qEG9QSWTi2vISaqK7/6cQWdl2f1U
Rte+pnbr7xLsvRCTQ30l0LxuTwEz+yC60cf9RTY0uNCajSKgOY4pRkrWSA16gEseGgeONYah+EgY
iAnIkZc0quahduAGWK4cP9dOaVBg9OQ9MBy44Lb+otCPiCJKTggcNhZybfiIo6Lp7i2gEo9IdoWQ
sMBw4GXXbzDtakFdFJTTErDDGuxp3YNQppICI4XMG9B5QrWncROBDaIu7wsQ+Dvb7Ny7Mp2KvaYD
nmknrTqw8Miqa4rtTeSEG99I1UMCAHZDesdu1LRfClCEhxrAzFOpppq5hTciqgnRjnp0f4fGJ8vV
qcnbR6E+ebp4chKr30T5KI+TY30xOgsF+YRTtcloUgCwVE8tBLpj3KRgtxvmR2mBxk60NjjQXYkQ
acAZY3Sxv67KAn23tGSRUDUl59JMJGvpO73D3SrY9LEJ2waNbe42MLDrsR7Z7+v8QXdhBpgt/FCE
NFvkHrLsgIaWAOndRrRFrfIbiStZDuBT9F/ipGULlKK5Q1OLiYsekAZUiTts+l3Kip5ql3a7wq2K
R+aVeYch24Rw1ORAHAxqvPjy7AcpEIxYpylenLiDKdxprbPSuaGCUDSgllRAP6jrcUt3TJ29EojR
EFfwj2KIMhp48yeTxcUWqMuNPcFS6WQFrSr06ueqquqzqPFw9EsV7/1xwJw8kNYGQO43Ov+0BdHZ
POacO1u78RFaL2rUFmBkr8HzOIckQjjAbF02+9H42g5Oeaxp3UMqogVU6yCVExDcqw5zok2v99/w
RxN72PVqp1LZ/sSYyL7X3YjukStenc5MdxVSq09u734LHAWYraKCQAPtB3hefUv3hotqmGCBraHp
pooeLIhssczqbGp/It9bEuUoHd43wjSWt3NGGIASp66N9DV48i7uW/lg5Kz4wkwPrWb6J8Nq0ifJ
vRGQeDNQuKdEfc+kei0b+hRFmnOBUAEHkdeJbW8IEKS1LlaOo2WbAdLuSo4ZeoSkb+thgoQJEjDf
tj4nX+PRccKNL4AOFw77QQsMSD8UZKjmjA3WWIgeupbT3EfYXGwYCq7igRi3Ksn+MLBL3KDplHxv
RgrdltNq30oMvSg2mA2MQ/lUklg+0mBDc0p4w1eyvRfQZTZFVygwOJsOm6qlcNR3YBWiKP/By7Gk
8wFax+wxkkd0o1QR1PdDIuWqrsrqHLDtHIICUUxwfnQo6KsaGZR1IDi4qNDIMKC/xVb0aGH8vNFT
CLMy5AblDDilrAxv9O4MDE1IsJwRFDFnmpiQmmlx+gAkBZKpdqrp3nU79I0DFT83HpVrZdB0qGOO
Bkv0uLAimLhOwghkM2VgFHSrGlxO/4K3JKXlOHEQExFI98MaGYb8QJtGW8cxdMdON8ct0GkFfQTi
hOjxF5oymJIuDk+bpmvMvRHXsNGrEUMEeo0PcE3eR3GsPgEDitZlVjp7sC1IOaHisabcH0ATaDn6
wdVDkBHgix2tPlqNXdJ0AGBDm0Byv2jHwt+qzvnDd9vOp0M6DPN1X0O2CnYUjBlrk/ejpPjrgUxG
BheNucge23sbXLpPAmi1TYWflc8ut7YV+STtUf0ZuNFzecQmkrqUiWlPjRw4sAXX6mi1WmguanPF
L3Tr+KVvGyRBbQ19cwQLwar51n1d+FRUAGz8sPuh/cO3USmUaPtqSfFTUZjdg73B6npU4/zr0j9q
PZWbzqSZHxisbkQhUA6cdUoFG/A6VIh2pwEaP+JjiVDmKq/oUKpE9pvSFvG+AoZ7J0mqcEMka1vV
HLdw3Jz4UGHthIQpgmahgqPSugaCwLFdHWliTZ9tvBA+8O9iVtAE2jZtQ20r22CEtgcACQSi+KG1
IC8pyJU/YtsMuSXEeAgMJZ/GnLUOZAdr3zYV57ykGwh3Pn6u8aWNONb9GS1cQ16542bawS2I6ru4
pd6DlLzaGvTvEAsxHZRBIuve0OMQL9BhZ5ZwkAtapejVd51mfKafDSdSGlQobce+lx6ZJccFhCbS
w22RjtU71MOtbTWlJcoQ2AM4VQifjT0vHUwkgSwe4lV1icXnLPxBtRoMWhiuZdWiWWNb4Dh9S9sr
vQv3QGnoKMBxp/Njdi+1lO1HA30u1FQpM51LE4RZjtnQeio8JJdN5mIVjsAFwuqzoiu+c7z3LiQG
crzZkkRMQFxLDTgNOsj07jB82frQwkB9zm3TrJVffXKFL2VGd2zqEnHsg8w6BSmVWQ2s/ZMoCthp
g+tCrQfSChiyojhv0eClCQ7nCsC3Y+n6g91DlUSk/GVqZ7ikgQ6tCKGRc5Fst00TvkiOxVXSUayg
xi73TH4qc7KXKNAAWAvRAd8jZAdaQqDFNuuxaho5SCRc+q46fCNyOfedhQUJ2Jih+swtWN93cMJh
QSvPuy91nXUT4Tbn6dFwMDjAQMJqw6NDmVschhIMMhZjsVOc8wH6rgemiv2IYplhUN1RSYLqQ6EY
thTjntC1EMC3svQZPPlnp7HZcroUG+MQC2HbBSyASC/IJ26/NeqxdryZ0hEpMQyIV24JI3YM2M21
AX2yhh+6jkrNepoASAHKC6tnrGGMvSqS/kMcWDanCtOuNmio0kmb6CkjIaNCQz4YBmh2zm4d1IrZ
0lqlpCVnMYSwzvL91JjqNY8arDXR7F35Hsip6/boF/3XTaUkRFPp8L//+n/F67enkDT3v/9L//9g
37BLDtEpRhUNfUL7+a8+3jIN0zUsky6QZQj918e3LFhu3GN+hv780Z+Kda6PX6+H+N0RnRCWS65u
GrYlxcJ1nTqb00Zll5/16Tiqz3Dj7BhuMpTHvxiHTySUK6UyqFeD1fr1VQqRGPSjcg0lr2/xuMEi
nBZUPD78syjGr1FkaU3xTN869676wMrMP9gBRV5wdNqRVN7cXQ93afgZeISKDeWaUpq/hosFd30z
dMozBw9H+Ojd8JG/9fz5799ML5QCUr0Ubnkuv9KpwdDnn/1869fHF5Qp4WHz8+W4dZJ97m2uP1+f
3z9HXDPP7n78938pQ1gM95vvM0++N78fNrEDw8wrUdc9qc+ufvY7FMzAEEJZXSNihixGDW73edKe
rke+9eEW67IBZclJIsuzZqEBuynaG2926/nq1xcrirQPbGExMGAtIZYH/3DgF6tyRMxEExMjk01w
v5+gwfyj72OJX3+/45IQ5Q3P9+k26xKu7v56gHnq/D7yDiZdCGfolDZ/DVDTei5aWyvPSn0ogR0i
91W/Xg8xj+GVEPriHai0Y0CV+4gxyWELBmPVtqRU6lkD8Jhxg7ke7cYL6Yv9SwFNAoTPUoQcAxy+
r+8qeWNS3Qph/PrNcjNxzXFe7QAqMmjhgO6mGyEuz9v/DMu/FuybBYlglq8DFCzPoCbzbkVT4vpX
uvX8+e/fPN9DtTwD2lSeexJbGOsfrj/+1hea//7N43WNK1M8MeQIGoUtXUlgcv/wDRZbFlaFiR0m
qjxXZJXsTjcGYP7Pf5u0SlqOS4KnLLl4fMFhT7uzrs5DigcAmXkUrTvuLt54vv6pLo7Em0CLHVDV
WgqGr6rOLm073O3RcLoe4OJYKHzJwe1LLhuLsy91aNbqdYSC+KxvDD/YLt+nzrt/FmQxn5QH78zG
NPxsh8jxThYMZoceYHZ/PczFrcSVSgFZN0zbWizuNp06vBdNdqs9kEUQ5ydzRELzdD3KxbF3FRF0
NECEvhgSq6s1hX8Rxy3qfd6DifHlxv5yPcalYTcNw3Sky43bchcx8E1rGs/sqrOGup/aFVAd/1mA
xcln02qtJpsAbr1uy69hWd0IcOkrSaFLYZiGziss34CeFV9wKs7ptxoLwWFPpbjIj9ff4tLklbqy
lKHDsVHLz+QljYcObVOc7faoJV+G6rHRb6Si84dYrnRpWBLatal021zsVcpNlN+lMSiMAdMItzxq
Qj1aiFnHvn8PfWPCa2vIbny8S8P/Nuhie6Ey3ZUU8grqYa8rw/1+/atdHJo3r7QYmpG+Wp92SXGm
qG77d15IdW7TtO//RhRJ2iAFHkLSWWwsma8iMlO/PFOtCt+r4FXGXybjxkly8UPZNIZczMdNWy1W
vCGorhcA1M92fA9P374x+Bfn15vHG78eVJOqOxhSgsGnAR8ZZw4rRJquf6eLE8y27XkWUxuQixRr
Sos8MuRQnH3ai3TjKI+gtDg3rWMKeQfL/Fuf7D/xljkj0FM7GWPiJaQl6fRhBGpx/Y3+lbL9tmZc
Rt2x5bxHLtaM06SIXrdefq4cYCb7ADiw2qHgRtsaMmf6HZ2k6xEvjtObgIv1EgZ5aqcVARHExNIj
QGApP1wPcXHRuPRGXYvzxVxefC2rwpk7IwTOmPqADGz5o7SclXN3PczF2fAmzGLGseytyUkJgwYD
PnB7pP5LA4mIaNPRKfMJfD3evNaXQ2UJXUjLYpwcYzH7SvQYoHUGxbnOTrEHyGAbO8cShfzuxve7
tFLfBDIXaT5tOzg5ikDqjzA/mvLx+ntcmgGWoCyhW1RfhTt/1zcppQBfpuM4yONNDOLAMGMRdOMN
FiGkQAdDmko6lskqtZdVHMeyLVFLtzgpWJAdXrRZ0+yrKLyxHyxG5N9hpO7q1KKU49qLEemANioZ
h7O2LSSxlp3zLN17Zt9aOh+vf7TFnP5XKIso8xqVjr4M5dgeCHIrKU8jttsrA6nuLNCAzbh3QeLf
SGQXE/vfsUzdAB/KXm2Zi0OHP8dRg97DyaM7iNRguvVTXFB33fRehTeOnsVc+99YSiczkJhlL4+e
EYB4J/24PKnmk4CWa90qGF0aI4t04P8CzD/gzWybgsjQILCXpwGlUtU96NGLFFhO/MRZ7voQ3Yq0
2EpppeTCQzr7RM7cA3Ba+zgAt3fTcGMqXIxjsbExw12DZfTrG5UevHo4pOXJN4HrNL04hAksPT87
TdJ4cKfgRryLUw/Cuk6aoyQp4q/x4AWgH9rxXgGyE+IVj0Hk2L7r/uv1z/fbrKOrNt8HDF0ifE0a
+muYssF8yoLLdpp0bMPxvhETzhDJB8TN9kGiPUQQdq5HBKrOM99sqVIQ01HS4EZFidS1zF9jYqQ7
TgXvd6JHCBa8snWkO4FR5baTImeKbSHgZ0jsLbr43kyWxxMgf1ap1z0gJRlttHZy7wMTpiBdt2nT
Sbip+NvVKLUn0c5AUm5diY6/BaBiD5kDKzV5jv2+2aIaCa/fVx08Rs3cCDMyPnSF40O7QYZReVW/
7eB43yd2NK2HBrw2CB59P9oI80yAZo6Uq7StEYbtYwN15yURILejHLpEg356wEQHGlEDqa4VMoHJ
h3w46n38VOXO3TNy9QgXK6dcJ08a3bf+bGvGHTyxBPoadnzF1KUYOwgEGfoU6JtBay9EZmRWDU0w
NeH3DoMfbUJMymi45ZDma9r/UTGC7TASDG1ScI6OpkwscdJx3U39J5S1sWcvTchM6K/t6m5qeaOZ
J9BACy9tKfdG5H+Ms8neQdlX67xBgrBAn3YtdP8nHOZhvoUmWyioGS1wE6HuGTjXoG+w0/BDXAE3
YPtoocrXAcjA0cSwpCi4LA12Sm9ZuD/zkFt5mdL3NAdgBLWSwV0foWNeQYvcmLGJbpuH8liY6Ehu
9kimixlLHxiovg4W1h6iQ8xDK0MLvRHMtIp2gnCLIiKQ5txYx4B/6Ie03hfLsYL7NqXxU7Vuu4Mc
q73ncoqLO9INzxAP8GrWML3cI5ZQbcVgdw9uHRQsLRsoJHjoQzTSYxYcA5DAkyg81aX5Og6WeJlp
kXdlFMFD6pFBHHSI79dXhfxtf1Fcl9n2hTBZGfbyfJ7Adnid3mUnWORH5OrQe3TPBX0/yz5algWr
QjsXtvngRI9QJxE73Dde8zSWe3Cf2Acl2zREfxnalqN579IK/C4SQCWYdATXmULInEHV6oHox7bA
rumlTX/0ugAzBiOb7SW7L2hZt8DuNP2dHz/6vcUGR8XX++iXHQyD9wb8eZQlQ1hGhbSecCS+8Qku
fgEb10I6J9xUxCKzy8YkrKZoyE518YPb9zqloetNYKYeNcwBrn/u31KV+Wu/ibU4n5wGiJzu9NnJ
b4/IVKD4sA6BcF8PMj9ksc/9EmSxtwYaQCM4z7yQ9ewkH2rn5Z89fz5C3hyyAnw52xzPT4MSY6lv
7q0z79YLzCP2JoAdpLVn4FV8CtiUptXN7sJvZ9xiFOaD4s3zLRlL30FF8TQgZd0hFLGxq49YX17/
TLfGepEvJtlgVy0U0hOe7OsCV6tMiE2tff9HUZZV+iLDsjjVeJcYRbTyqUOvSt7I2m58rmVp3mys
3gYAnJ3KP6A8xvkRoTlD7a6/x60gi1WonDinE8uYAwIOITeF72Eg2uIffq1FCjClWY0TdZudEOuB
LiWhAva38owb464vxr1009YKIpGdIlj321hqGWKCANdBmZiYG9QdRgXGsEodkcIV1qyNaDh88wxt
2qwGVRanr3qgvriDc2tjmCP/tjG4Ng1pYVCZ0xfzPkN2OpE2F8oydfCqO5kQEQf5Qn7RhcjBgfc3
+xuV34sfA0Y++6qghrJMX8d2KowaGMzJ9rbt7Ny5T35enzj/KoQv3sog43eEQQXg91pjV2LEbGB/
dHLG8k41DwZuPP4xzNHGCQ+oLO3q6otVfeojtOYe7KG9ccG9tFkJYEn03y1MmZdV51z12dDVRnry
nFOL5MfMT7n+hrciLIatjYeAauqUnhIT+tIaVt4/e/5iwpLneXB/eL7AsWzC51HP99cjXFrcb76R
sagxDAoobGOK9OQb94FL4hUASRRYGQIlvB7p0nx7G2lxfamBLAHdZzQCbdrmBhYB8NwhmN74ZJdf
iJKDw3nu6GpxQkVClRZk4PTU1uA1z751wGIEPsL1l7kYRQJOcXXHpXO1eBnR4min+Q72JwjpGjki
Dk+5+NGOT9fDXJxfFJmMuVRvObbx63E4ws1AXtLlLob/E3oaN77VxcezAXDbAwUj5fz3b05bPEjq
enIKvpX/IcoeOZtvBLg05m9T2MVgCNnrles1pAvuvlfbkVy6ujGBL4aw+T6S1g/Xx8USgReNCyJi
Eac+wCYPXBVWdH9j5uoOl2LBzmz+VofBB1YVjku64GORm54L86UyblTNL43E2xCLjWRoxKjR1edD
hRsEiH397wwEM9Xiiu2K38o7KY4UiEz52akAct976LZDqdfzvwiumO/xQB64yiu6iYpK9q8Tqill
GztalJ1CFWyL4c60sxsLz7i08t6GWCyJuvU5PdswO1F7g+Bd2eOdAgmJhm3TboKei6E5Zp/6jPXS
TLO2hz2kB2vsazQbwEeqMVKAM4OvTozX9WRRHiprit9FAvARsYhiPZZDuKUeYW+dvkXEQnnjxoHO
D5aQu5KnO3+xr/jbR1tkPtBvZEj07JQj9NPX79v6r7WS/zcAVb25s+CIJSLF6eJkgImVniLrWzPG
WPDcCSO5MTAXZ7D6T5BlttuVAvHKiSCTHusrW0Nrw4fJ/Nf3Q5RibFsIJViIi/0kq1ryiTzIqIh2
q/cCoePrz5//+0XCwvz98/mLZRh5kEWLmpyI27Gf7Qe186Dh3usv18Nc/lZ/hlnsWQJjxnymAZza
9LsXHS33j+vP1+dFcOU91OJUz3B4KkdwEPQn8ocw9aDcTSgLRE9pqeMiAi3LM+5jDzitMQ1gpKmD
yXx7/Udc3Jj//JbL/NIxcbzzCo/cqHxv4yEwep966xY26eKXdJGeB3Imaf3PP+LNCeb52lSNdpad
LEiekkKEad3qyl98jzch5g3pTQiZxCBtuyo7CYpbw9CiD3DPHndj5t2KspjZToTGGt7Q2clFLLNC
zK8L3b0/7K6Pya3PtZjfhj9anhEUfK5pQ+LSRzfW58XN+c23Wkxsd6qaGtm17JQNzzGevh28wfxj
HNxYPzfCLPuxmYJM1ju8RkwpaMCUfvLxHzS+D+bfuEHgRvF/02uJjqGfge6a5H0q02M0wmM5aa/X
h+TGwFuL8yz0MBWvUVU+VTi2djHpKnLyaaT+Guzj32fAmwum+essTgmDFgkXTD1/h6sdzmUf9fB8
/VUuD8ufl9h59r1ZKaj1NXgalNmpQ0Itat5pGpLDybiV6Nxcj3R5Hv8ZabHsw8b2ixEO3MmbXiKh
PTfYrP3DEPPLvnkZ33GRIWgJkY8I4eMZ8ISO3OH6a1we+z+v4Iuxh4ER1qPOoq/T7fAD401Ui65H
uDQkIDqkMGcJDbVESiC9hrqswQSO9T1U6JURPrrZ1k+sG1/rchxbmWjUu7SOFttX4fa+a2eKN6Fr
0kJLauCc5uOxCG8gyS6NvCH+DLTYwUq0jVursNnBxLFy6nWGF+L1T3YrwmIPQ10JweKcCK51P4xc
Hf/GSnzzBssbt1eJ3sgMnt84r8J4NsuH6hZwYP4Iy+P/bYhFGm6EelrQjGJ55Ds4pCujdI81+32r
vXDLRIr+x9/4ZDrXCgvonYWvwq9rZaJ30Tn05k5dh9QORJbsBlXjUl5G+ip0V5Ge/YaMc7tGQ6wp
zU+ZXq1ya98F34Iu3rTu99tw54sfj56ugVYKpSN7sVP2PdJlkcWF0nAeonoze8V+8/fmN8P4O1P5
TaB5Ir7ZYcwwgnVmEEjNHiTgmLbXR+Xii9g68A7L1PGSWmySdGfKycWlCplfBC9M1P+LU5Z9Rx5n
rfUHLfh8PdzFdWPTG9apuLlAPn59HXrWsZ6j00F7elX4n5zkxiS7OAfePH8xyeIUip+XzfkknSsN
X8L14O7i8j2WPtdfZP6hv62eN4EWe5lsMSAJLV4kx9Q8958EUnB5cKNyfyvIYh8zQrw3TIcg1Vh9
6rr6MUHqWNdvXZjmzeq3d3HQ1oTfRBX2t/zYyIVemim1+zHaxbRZ8x9iSnclolKBm65rK9siInlj
B714GLwJuhipwI6qyujmyrJ7CiCgj8hYmdnGMuvN3xgpIICmTuqv889fp1wFXdjr5hne6I/W/5B2
ZU1y4kr3FxEBCCF4pfbqvXG17XkhxmObfd8Ev/479I17Tan4UHTPxDzMREeQlVIqlcrlnBpFwUPY
Sg7poi42EiY2cthIaAjGwI0mbwpVS58zFAY8+74qgU+SPlnWl3VVFk/PTI5gD7YZIVLKh/S5UDZf
40KyUMtfNzUGYi8cTUs4m9MkUmv5AB0pSu2eG8MXxRokofKiQdt/RAib3ods1Mqgwfv/mx64tLmP
TMlWyCQIWwEEDMy4FZAQ+y8pfe7ae8uTpOGWRUALNF0RFN8FgwJKXAgc+i597uwfKqB8ukPYfP3M
Rv8RMW3VzOuDciT3FK1Pn4FLGYMhpZMke5ZOPMFxUE0bTQAoJ11/XwEYu2n5iFuHRj2B9MfB6M7W
1t4G+jvvL0H5SDG9va7S0hmZixRWDSlkpYl0vJBDv7zvmhhIEgWw6LRzxaPLuqilDUI0i1YhnEdC
xWyvD77QjrERwVmI1pLyb1KDffKDI27vbyVCke3VASV/OxhqkRoUL6CVfbbQVKoW5sm3ss8kLgiq
YmiH01TkLQRjNv22jROvTJ5jRx8P0m67pQMPUGpmo68TswSi32/STscjKUifqf2Ftk+65LAvfX7K
uGg6utEYArJrI+tSq+vaDOcEDGwYaYxldQPZ9wVnovACcI4+vCFN9lYGLmzJc0X8PoZWTcSpGIFg
JsEIq3BIEEVqNQBtmocAuNrM+pGDKn7dUMUzIUoQzgSJeG9pBW8e4v6oFo8mYBHvY3pYF6It6IHH
FkI7bILOEK1e7wNX7AEswWHzAPyPJ73w94Pnf9FIdkjiv1PftYII1PVT5hoYuMobJd/R7gXMWRCK
Sn7ItGDzOAPqTsOuKC9oKCPpYvt6EtaANWJW++CV9kuq2n8DDQgsYaEHXPI4Oqi6eeKGcQQc64GV
6g8SxMAFHs1WkoEQnd/7z0Apm+DFwTCULKy6VdslWnjwMzTAatkMcPG1EWybob/wAsTmRoyyv0WB
ukJGy9+ur8F7Muh6DWzDNGwbTa6GjT5+YTN8kE9Ti7TVw2gYeG2DXu8MbMuHagS3Nwu9A8jf3grM
7z8UQ332IvpXRbpfhl/91DhoMTFZDGgBz1UtEHl6eqo+eiDb2AN+MAGJQf+aFJoOxnrAoIQNMDlD
5RTQ0Qk43wMC7kzs8RHX2YbV3jZpQ9QpeAZICtAmerxxjAEoqWOeO6Aj/QV8s3vaadG2DQFtYvng
bCjoIUSjZRej9FSX/h5cMSdM6z1StXVTHbwcCkt+ANIwlizZrfkiGEFkhRbaaYxO7KS3W28kYMKr
Huq31D8TX9LhMPnQ2YZgBhsFWtRnUffARBhuqOvTEQbVSIfUzl6K6AmAgUbhbzGFtGnD72UhyxIL
lncjS4jfKjCJhuCWyV4G/j3zf9sEODmAndeAe5ukIHy5AzXLur0JHuZdogXnBR+M551OpsWdBRKo
tHVxCT6TFxBnNcDByx8BSwWWg3UpwiNykmKoAC3A4B7yVDDuaymtBth1GirZi0HOyN6jNFZ/G+xj
oh/L/ue6KLFd5EaWoJHf0ARlfchC9WKXgHGvHV9AXQ0SoV/g5tq0CuBeATLc/7Rtl8dAN60lygr2
+J8fgAECghKphilV4drxvTy1Qd4DTIszA6BTdlxXcGHHEFv8+bxgjzYp6ooM8RRT3Icl0AwPin8u
Phgm3yghWKI1pVCsHlLK9OwH29E4tcbfH1YEnh7GB0dGbmvuCQeyJZgDspcfSf5X5wPAzgZc0XZd
iFjEmhRBNmFyDtOg7U3uMvLpYNQgen2J/2bOL4CJhezZSs6Y6WmVs9E+guMgsN/WhS64jLlMsbIA
XgWCJlMre2F+uwOHVFzYOx8Yi0nuevbHHhuifmJxIfJsfSQB3JMFVNI+ZnDT5UYbvn1CI8AW42JC
alalgjlkIwMyKcWh0u23Ot0CLVTp7E1LQdww/lgX9X7LCw4XrSoEZQbYhg1QlWtnAXow1qsNNALm
FLtLXuI92Zu/abNNNl9K4wsl3q5rLwE9cXAQhRz4uwbYVp/s/AEIO6EHBMCnZHiK+KmUTQjdnGym
q0yFGU0t1bcPO56UjaKgv+kVo8jfKv0C3rjf68rLJEx/n7nj5n8SSP6S2c//8uvCynZAuAUPO35/
pYGZI94qAF1a//03zklYoenvs99feSbwXfGYeGVA6c0dcLEk9E524WuLUpDC1c3JvQJ761pKp4Gb
M6oT8gpMQnCE0Oyoe93O7MAa1/b/KDpYd/z6RefJXxpgtjktXWCSPvtRcjAtQOJ1KaDWAJV2WNf9
du9M8BqrqJDgosPDUnDMce5xTVWLwG3tr6Z5iSRxiOzzgtLGGDdxD/xktzJ3ZrpvP3proS8MAYCm
ErxYkYEX4s4yDgvQYlCgno7Hlh8iLrGMhZ+P72NSHJUdBOriUzXMALSIlIX3CuhZvMWsT/x83TTx
jgFmA5qs9GuTAIGTVjC1Zq9V/VDd5YHEyy79egOPEpDjIhlyM84UGyTytYF7r61/HvYV//jeorkU
Pg9jcwY83xQXzo6NVuS0iJTEd02Sg6I8dz588NH+Z+kW+tgInBcRvk8CAwQuClNeQwV4pvmXUpHk
i5bWZybAUK8VAE+8NmSVBQYH4DL6hyyXhKmTZ7q6E2CdyApOw5kMfTs3CVQfEFKkyX3XbjGTC8JH
Z6CfMFDQdJhTXxs8vDWpONuDQi2iEW07ymvt/7QfdDx61t3DrdPCeCzBvOcUbuuqOMVKlaZRBkBM
u/BAg4+aA56PR/uDLYBwP9dShHOgKUPVVISEbpjtmgGYkxItFjb6Sgshkgd2FTgBO3y/qU5NeAJc
6voqyb4v7AJ+OULb0Ajd4Y0Fe6uU+OiFTcB1YaP6Z6C6pFqCEw2p5TUA5McEXbZFe0FyhxeWEkry
GDfhH0yU2MCVNtFNqkPQtSXVZZUAGR9C1LbBjNjFy+5BUFIBgOWD/T7TbuNEGDgZDFXNmwxaGrYF
AxtL7abWI96JoAwwbEmJ6eZJKoiYVnR2LMo8iODVy9qNwfy05xkQsi1/KB+Avag+23Hr1jUNv5hG
hxSkl6KFct0elsTjfYCWbwyvGci3XYsHZnoAckq9AkI1UPirsco3puLTx0JnzVNU0PaA9ocI9Bgq
PdWIuiVl9gVzREfzH/GC9lmgjqqhaJW7L/m3WPm2rtxkbYJXm/qlMQEOFBWAsgiHiZacDmCuqlyu
vVWjWzabQQO/VXeyrXan+Kd1aQs+dKraYBjXRuLyBnDIAncIiAesym0TzJwDvLykv0ghS0kvGD+A
gCju+CkMQibresOSJgNra04rFxy0Xhduefqr70vHbnfAal1XaGlzKGYy8E5AQeq2jzMsMRrS88oF
pedrZfrnnhLJvba0ZijYAQMdMHwo6Ag7VGUhHy0UIl3Q/HSvnh3o6IFpFMDPKqrkilsyBjYNMCPh
jmSsmIX1gSmsRiRvXLAz5Q4j38AQd+wxzQNOHH+bMO2Je5nkzhNTv+8OBAhzOuK+d4co7BZoYFsw
NEFoCgB+p+jNfQC87OT3qAd7H/K7tvvaR+1zD8rAzt5pRXhMbWNfNux1fS+XFnr2Q8TG36bsqwCI
sY3bhK1jdi8D0NXy8uu6kCVnMhcixrgtunKLqGrcttmOylM8nCkDnDzo11U3CsAmJjnfSwaKRzPO
m423iibWT8I4pnExQCkVLBRV84LOYMlVI5Mg+CeWYbbXAE+xW5XAah4pBYu1Jzlm72svuilYP1K6
GPGYirPXRxoZcLU36FC7tfIMfogcpBah9myX31EjOBresQZlqAYer09s1kzqdF5mF4/H6jTD1FLt
JhysX90pM968/qyOp7gHXnWbOCWoEtZFvk863miKjnAEBigLYkhDkAn+L7sOg8bNknqraqe0/x54
z4V3KH3QcJ+6EFwuyi+wiEl0XdzGmdzp7zNd/XAYtMIPITcwngAi/tXLZKnlxQOGapulAo4BrF7C
SQ8wgd8rhVe7BO8X8yENDo2+lyzftDw3yzctnoUqkoWW12s1PAvMaSE8iovKIQC+7U1kv5j1s97e
o4S20erfOQPSxJPSXYLiMf0wGisiFcDpgUAJdQAM7E0rMF/EVLHHkuAsDHyrgkr1g2N0775y/n3h
rFnR0IPnEt8H6xH4HIxW8ghcugDm3xeOGZgX4iQG77HbDshcexG4KUrDL52SaRhan8iEgmQIXGUE
zPX6xi2Z31yycNSMoC/BygXN8nGEE+mcND+tS5jWRrQMbAzePciKW8Byut4bbQC/a5oWsAzzaJtv
Vo0Q5yXUfq5LudUDcyl4waESjuibiXkhQHUDADQyalfbKwQErHq/XRdwe4gmATaK7f+5pAUTG5lv
gDmtgwAOboGDrlYO4t5PyJiSWuCZQbh2M07XY8xGD/za7bNDGe8S/dDLcMJudwNq4JGCoBPv6pt+
LtvnXmcoEJEDh67Zqj5uw10cS2Knxd2YSRHOSwoGrao1lMpNjW8RebLT3fpC3d7m0AJ1UoSa7ysl
bEbLCcLnguKCKL+hSofo5QDmDXDJ3af1cSgfLU0WLi1t/xSZAbgJi2eJPhTlEOCr6VbtDmCQU8ge
gCqI1iVXukSILaRStI7wekhY7QbF00gPdrettdf1lbv1NHguwgCAzYM3MDJP16fRi6ISgP847yHy
+M2OVhvg0BjRtg+2YSHxasvq/JEl+BaVW0FSVSkilObAdBSS9pElOZXTz712LtfqCM4likD6BgZO
3J5A6IkAxNAyFJKo7ugNyGIr2ZN0IUq4kmcKO8SBreODgLtxA/91GiELlbNa+E6tbRvryGCJSnJX
8jPXJAdq6djOtk1sDYi8kuMfhJNEu+/iJ93fGvYB84rrxiGTol8bR0fbCtRHkIJoj0ff/eg+qF5x
F61LkZiF2B9dNHrY2j6kBAr4WrZAgwKy0bqIJf8zX67p77N4gJsl+CkHmIUF4tHeqXWJCrLvTyrO
vl+1vBm9uoQK/Cv3wJMo6VRc/P7UeIAmfOQGxO3OcyNX0ejXuH0JdtH8cax/fmKBgD+HRBgKE6pY
sFAiUMz3JUH2KPoa7KPi7ROfB1ANcOcwdI6gU1gfrkZt12u1a3CHlBtd4sQWl2f2+envs+U3UPa0
Ro7Pq7qyQyayTffrv3/xIIDgCpVu3JY3D3Kwb5EBDHqVy6L8nI1vFXJPyDbsWhBpr0tadGBThh5D
L3iKi+/E1lJLBby1CCt6cImY/l4zMWVT6TwFNhtY25LxuC5w4Uk3JQyhFobdAQsg3mRxEyHdbRqV
2yX0NBj9Jhq6rW8fCDvH7KFPsaKdAsgnidzFJUV5A7nX6SkiNngxEB35rYdsXh9X4Aa1HKN7zFKM
k0jCzSXvMpUGkYSlqGWJlu33UYh5zhRJyxgvfcPbhbF+irkhEbNkgsByQW/L1FhwUzNTLACUZYw0
LuBz7A0d+0MSjvYnjGMuRL+288JQMLeSGI1bIikIiJUBs/d1+T0HqVslCT1ue2eQR57LEo8sA2Ja
FTHIAoaA96VHYyYN94OaOYrqqgyDWMcG/5+oTjd62zCVXHDL62mj0WrK6N3UCPUOtdUOtWmXgo5n
rNsHcPZ+X7f8JRFA9ACVCgVmKYr516tJ0GEYkzptXaT1HAyAy2YKlyx8/v3p7zOvFABEz6gNfJ+R
YJOYI1hmH1m7y2TwlEsWjl60aWwBsBs3ydykRJuknuatCyDo4wi213TEq7Tt9+vLtagOUHcmNHHV
xgPuWh11qC0aKRnUMXXHN/f2sNF1p0aObl3OQkQKP4S6DMNdp91AN3Y9J74fqNzNjWJjgjl91E59
eWLho15tS1lMumAE6BPE+xCJah1hvBAwKmirjYq0GVzT/wlMx+yjjU0MxUig7dEJFAlpJPEUgXut
owHjcNzbrt+P6akZwRYuWbL3tJsQ9kIMkh7TjNk0mHO9N6naskTpRqyZUjnEvwD1G2zcr0r8YrBH
gCTRPNig684pIgaky3ybVerGAAdV/WgCHxGUVOtbuGAqaBE3pmw5IhaMDlz/nNxQc7NswsFt0wNI
5eIeLRbn6K91IYs7NxMi2mNsdFqvRgMcVOpc8vETj+8rJYQ1DTukXaifDS6I3Hp/g+oISQ7rKsjW
SbAOcPk1FDyUUCH6Z2qdvVfoJuxk1WbZQk1/n/mhiCvDWJrYjaA+cuRr65d/p4XgR42Ga34DPHM3
as8g7vK6h9G+t9nu30mZ1nKmBSi+CYZp4sEN6Z0ZKBsKKNPUPhuy2svyauG0TvMuIHsTtMn1zhvU
IB9coJRqgLP4eOMYPAKQf/77fUEP9DRoIXDEBlcb95wco0TyVFi4Da6+Lz7oEytF00E1uP648zQg
VgErdb++FYsiKPpHgJiPJh5xMJNYfpoAOZe7JogQix1YqExNstuLuzATIaxSSUA/XwMM2U2rR7Pf
jOXrugqy7wurFFQkpkEPFex2w7otzt3695eWCH2sBMwLGsGVLHxf5agVdo0+utR8jdR/hgJwwJGk
EWn6huj06XS9TNOYqEoKazSAbzbjYaG6aGp1FN31gVYfRUfGzmH3QZwPOHGm0YmWD6DrUEdM52t1
AejfvlHxLLmrVWUDTgbJnbH0DsEDkU1o4SYuZLF3v1JHnvt4o7i+kR8GnPIs1lSHNmQDQucnFo0H
Ra9/gJD8PEayhrqlmAN6ARUdE07As5q2c+ZcGkqB1oruBteupy5tKzrrIBYx9jbIWD9MRIelBIUB
IkPA/SO2FWSlYT+MyLjqbmuo2xa9ilW0XTe+aeNFw5hLEAyjHpvOA+K07vb91n+M9vy3n37CvlHT
Bww/LA92Ltxc/ZClIKk3NFdNt4A8zeJj5EseiEtH1MKDFCU4FKnwJL7eE+Z5Bh9pMLq5rjhpjNo3
kyixKAG2jHI3uGVueBeUSCmCEUhmbmOFTtBEzs/1fVhyAqg+USQOEAZBi2sNBi0hDdi4BwyvRjst
ffAiZafIoBmWlJgLmf4+M90QTOWG1hSDC8hqjzi6vltXQvZ9YRuaZBij0oYSxD+AMZ3T7fr3l4x1
/vsFY00G3aNRhvvKxvMIA26gc31paLoriMRdLiuChi9UI/GMEZvuiO55ZR93gxtHIBrUa5zsj6uC
5Bz6BjUNZa2bTApiLM560vdIQ8V7LVcfCPDEEk53aE2RPI+XnueY0Jkm0ibus5v0SZoGJKGk7F3u
1dlWtbnm5HkPTuLMUneZnoYb0un1hilVsy+Nwn5pa15+AUqIcuTIh2+GTuWdxIUvbOXVbxK2cgA1
R6Q0+E1lFm6a9GenvJb6o6VK3lRLN8WVHOFyDbmSAlq76l3gEDg8flGjiz9BaRXPpfXSKbu+uRim
rJnpdnpkAgCd2EDQD4rQULwjqIbcaxX7nRsTw2E2SooVAPu3IMgt+IH5ANGPQD6dfTFGgDsVkqVd
uOt1lAGRgQQTKH6E4EoUO+ltxWKtq9l/R1qMSeUHkI9n+Z1HJUWaxU3EZAdKs4grEF5c+5Oaxx4G
HrLOHfXfiVUDqx3oG8NEAvDhfjogYGKqHD2kuKzw5L8WFCX12FKt7dweOP+pE8jQSha8LxpscT1Z
6Bi8TYswUipWznnvtlW7Qch8GLVqUxFZOXtJDIU1IHpA+uUmdFDJkOalUXI3TLdpCI74V03GFiUT
IZyrqgpjTA9BBLcBpbtRNMDFSexLJkI4UiCpGGo+QgRR9kN4h0E4TWbCC/4XaRB4xSnhCw4CYb+D
dMwHG1JccNWqW0v5+GU+//y705jdg4HOskIl+Hz/ZhmPTfzxZ9XV54Vsg2E2KffgQ3GX7yLlLgOt
aC8JeJZO3myB3h3QTAM19zsMfGIP/LeqccYcsFdOJhuYkeyCeLzHscnASFFxt2WgaojgtH6t3+cy
AdPfZ1qEWlB3bDoPBv9L+ZFkvz/x+alpHik79PeIvz9oCsOqc5xqYOgkLUY5wRP/7yQICuhG6at1
BglhsdFPRAYGtLg+bHpn4IkzJR2v1ycddCMbg7p3i7HcqGG6kdWqlq4KdML+VwATzllpJZ1lgGbG
tdhjkmw4ul/8Md1OOMaWpCH8fbWFl8Y7BTnGhEBPjL7sa2VAbj/aYzO0blK5Gt353YlEF7s4dPp9
w8iu0Q9+WGJGetdj+DZib+s7tfBqmwIgOF8wgN5idxQ+yfJKD0tXTwbH7kqnT9rN5CYBOV74yBrI
9m5haZHRhAez0PcDviTBS5pD1OAPduFqae7U3tEIHpSKO1UZgPJENig97ZOwtlfCJu1nB6m0iAeS
SKtwDbzr8+zctXulfvGTn3FwYQDIMDmRuNCl9ZyrJ1hOghCnDUKvcL0s+VY3cECBvm/q4Yxpe6dU
BgCL9O76Fi6cBuSPpm5+oD3gISkYUAh8BZurWuFmujP8zCVfX/CoV18XzhrpFD1rGb7ePSX8bWAn
LT7Y2WVdhaUekCsp5Hqj6t7OjIpAyjAc+xi4oeHX2g+BJfe7Qg+1bTsKP3j1uTaSj3uqK8GCp6IV
t1KTQ3CBWXak+j5xpV59fwoaZhao1HWZjhimc9F00KQO6DfXV24h6DAAvEPQBIjICVzB19/3grRr
UFXPXWp9D8t73TpX8Y91EUv2hSlARM7qNBkjMh4mAPcJSZAUbnKvjFsqQ8OUfV4wX5VFGFIa0sJV
B6frvnWtrAixKOAdYwsBE2YOJwufbUHbg91XUUjuDsajXT97lSnZgyWXZk2EA4A+omBpEzTIhpp0
FE8ZN8zzOx5G+yaqnZgWjl9bO73oJY/wpRM59RoAJgcgazf948hNg7AxwJxGZ70quQeK0ARsri6T
vC0WLIuiFRDEzehtmKB5rpctCZXCL+qsdMPfABOo/8Fo17pdLbhKTH3jIgCYLshAxDAEGbZRacak
dJMojp1KMc55H++itt33tratigYDWB8Gk0CHxlymcNxji9q2Z6WlW6a/PEXZBv4nUpNXEoRlSzXm
ZeD5Kt1i8Bwr3ceASlpftwVzu5Ig2HPaW3kbldAhrmonCPdt54DAAQMDzPy6LmnJBJBdnSaCcF3r
4vBRbSmM955fupS7FvCMPKeVoiVNdUzhigbBzv9kiOAOXOnKPjJwYVb1qamDDVUu7+hI5rPhPaXd
M8gpqS67pRdcAlBo8GoGhxm4+sR+HTA2mvHIdMQF1tazDlJaFcn3xabTsNHh0Cp8P7EeDLKt+a/1
jVlwAfPfbwseJ+jCSjN9o3CDZipQ6dY2ju+xWP9Oin7tAfygy3s/JJACUMrgZOhbr9l4piRZIlsr
4eoHkHuZtBZ06brmW0nye6+IjuuKyERMf5/dAKjelv9ZriLY1SgPN5v178u2QzjzoWLWRk6wUGON
utFOKc++4oyy0yjTQjj3HngQ1FKFFOYf0mSjfxCPcqpPXRmVEJm3eaurmT+FQnh6YsIQnHscN9nb
+loteq8/R08kUKzqYjS7FFqAgK1T73UM0av7KHqOZC092qL3mkkSQvEc/SSEpDiENqpDoR8d+hFM
iRZIu3USgmnM8ordGOsHT41PltKCn77+moTqsVTy+74D+2YXsO/ryq8bCrpEBUPMNeBkZFjiPN0F
2aap7+PvGH9cF7KUZZ1tpCZm6ccyDdUkxonyWk3bIvhJHK/w221ch70TFMnoINx7jbHZuzAYK8cK
wdLe2rR0fMwiH9Z/zbLVouxpAPELsxGCVWmBaZd9ifceqEjjfC/FhVx6P0PbPwKEN55dFBoYTszC
jUj1yuJmFxrKwQIsRllrO0OPjoph7ztOzz20BFvnHjnMQ1WqL+t6Lm/tn58hWNuoxiOqybjH8vae
dYGTFsRBRzMe0Eyyv8sn6H+SxH75LCC9SStIGo23MbjL1ecsOOb+nXRCa/kA/REk3DI286q27bCy
nb4FvgKI73Eo1ldtqQ4x3z2RTCv24j7zMrzQy3xAC8TFzB/L9DFUH4zivlIPvf9jCIbdulCZXsJ1
4OtWUyDBg9vfvif1Y2rhcf6pq/PP0k0/YXbjsKY09WoSoRBtp1XtCzX905DX+6pn+3Vt/p/j/kfW
ZJkzWaM/oFWipLimg8dG/5kaF8beeq9y1AZ4d8U/nX6xh78SegCUjMQUJUZvCoeb1X6XdAQWUmuH
utmr9iXzdnEr0XBxvyj6JQEAh6yc2KShJKQYM/BGuQa4BcIXvBA22/U1nA7nTRA6kyDoYXlUj1If
VwWtTnZ7NPINLb7Eyr4Mdr52N8i4nxZ94kyc4LJIV9mtyXrcgaYzFA6ybuvqyL4v+KIiif0iBN6v
W8aHr43Mo0sWS8wHoPkiVgcNixVoWyS1KiAM//JCh+X3/uYznR7oj/jf3hPBByUs7AAsClWoHmAW
zXcCid+WGBfRr09PmWhGbbYDTmqyB+MeVZ94d/pX2yH2MMRJx4OoxYLl1eC8dhGXbPeyCgYyiIAO
MW/mhAs9jfhg474n1dHrQIZuHfxR1lu0bFN/hEx/n3kZynObgJQSt051HKJn8E5/ZpH+fF/wmJ2W
1m2W4/sD3dPwlH5iSBOG9Of7gpesMW2IOxqLpNUvsXJmwXcdsLfp+C/3QvAkzEatwIqnZfJ3ET1k
JmIqiYjF+58yOEI0DaFBWLBYD3U0QIAgZW/xndL/jrMDjTAPxP7KEbavb8qif5+JEt5mHSqzYU+R
APCj42B8bbpvLYb1ayZ5Ai4b8B+NBNvKmBb0LEVEU/vfTNBFmndxLLlDZIsmmJfeZlGcmQhD++a+
tHZo7XeM4OzV1sa0P+VR/mgjWNpQZoDces+a2E5SomwDZo/P7ItpmAD7xj83AzlpXygczxs4+DLe
+uTeyh7y8sFsJRgqS2ceAw8URYWJ5kUsTXGW5kUbcTjfYAcQO1W274vR31yAYMrMHu0k8nARtgDi
Tn+0+SFhrRN2rw17ofU/rEu2eSdRasmm5zIFmy5BMsNDqytck+6zzPHivc52afV1/eQs2dtcimDS
qPIEsdZCM135Wg6HKEVP9z7UtqMMJUKmjmDYaQNijzqp8WoHTnXa9OeyrPaJFhhOnA2SqHaKS8Qw
aa6UYNmMtTTNGyhFwVQSb7z4DKJCnW979dnSL+sLKNNrWuDZfaNxH80UHfQCwvYQooH5OPKHmH8i
yT3XSIjEslatyZDAwjGaxYotGZBElTxxlhUBSPM0tA0YJyEY00qV27GFG6E1gfFdFK+a1R9CRJbA
lvpE9xgFC8N/ZYl5x7z1fK5N0VJ18o8qOprB8CipPiz7hD8ihIBMAYaMnrZIYVjpQWseLeMTccBc
BcEltH6YjEM0pUgA8qOWf9fVB7nE3vNccwmCAxh5w9sogATmktH5II3ozdeFg9+iSwqdD4gn0/xg
1rvsM1fy/NcL571N/dg3/cmc1KPSvpnxc1X8CD/IhHSjhXDSaWC2kW6qhevnz2n8poavSrdbP+Ay
QxIOeDgwhpZVHD0+7H2ykVXFF9N/84USjjZVvbizPWxzG8fbMgq3fvwWoMUxK+7AwWrwdI+2Y8di
Pwx+7vSHwP5FyD6lsieyTE3h+Oc14C+YjyPZoqOiAYx/5a6v47p/QVPYtaP0i6Il/vSA0bUXbhzD
dM+DJy16W5eyrgb61a+leAjPxjyFFIKXHjmSQRICyr4vHHvNDPukKvBG0ksMRpwSWafkdCxuri6C
zmL0MYJXXWySwCSRaSVFhWde2qHZlTgWr354hS4JzBbVmIkR1MhDTR9Mglurrp6r8Kv3UW7d/xzM
mQDBeYWDHpVAAEEcW+Cuan6Z+bdPbPRMwKTh7N4draZvOg4NUr7VRqC6f+Y6BPSZCuYuDePRgv8C
x4XJGABf0P+ziSowOR40ZZf0khh88VDMpAj+S1cs5Lrr6SLEWALXdj39niPkT5iskigTJHgxENCH
XeBhuXyfO7X/xci+dEDtHPrPnD+EDwboM/CvOGM79E3Mxghuf1TQR2zAftE+tb7zi0fkfyIwAXu9
83msJqE3wuerNlI7zuh9rWRgKIvHYyZC8CIp6zwgL+KU039GgDH8WldA9nXh8HlMsTgf8MRv/Fe0
ysUSRyv7vHD0KqUySj3DFijskBFgpEvWf9GUZosjnDyvIXoFwjb0cZkHa59/fyGyypBsh4Wz5xdd
WppTWZommyF6RDU3l91Gy4sExE0GYGaQXAlGpA4NWojACDdVpuN+E0sLBos64ABYtoG2dPjyayst
EYCmSVwiT5RGDqhWHLO/C83HPtD2Wmg7JOy2Wv7Kmh8jBZn6fYG5vsi+R++jZLdkv0O410nflEnd
FfgdHljd9iYYWGQGsbSWFoBEJwT8d6LVa1WzyGsy2vUpGn20o51kW6P+tX5ilpSYSxBOTO6NKbfb
LnVH8tvPH43yRABO8UEZFpJuQPUAEdWE9SWOPdLE0/tuqPNLXCjhMch98w7ZHnYqBtOW3C3atPlX
t/y7LGojL4bu3ZtWSB4D4izJx/yS1vomijDUw8FJWm/b9NjW921CnFyJN/VQbPImfgWtRZgURy3M
7o24AIW8vqnDGN3pqmQJbpIB+Fkmog50F5EJYEL0HEk7DkrRlRe/Zg4xm50SfcnR2KtFvxoZp/iN
FxFkCV4k6SqrZCkvL5b1NbBjJyH5Joh0JxxDiVY3xiNImv4+ixQG1YzLErXdi+l7uwFkuTDVXS8d
GlpcPAsTgHgPowNRnHmAS09pm5flRc1+qbzYpNpT6PtgUFS2WS7jt7k5ctAJ49gwUxP/ddOMXTIv
CoFTVFwAz/1Gm/CuiwOJkcpECGcOkMWmoaD4c/Ga/EesWMfW8yR5mgURAH2hQMenBDOy70+j2c4Y
Q1dSJc2KSxOrm+KrldUSHRaM7ErA9PeZABQcdE2J8uKiR54T92d4jT3v7R2V3bm3xU2ApcxVEeIr
H0UHTO7E2JDxiWoBkE8bB3gjTlLV2zE/gUZiHzXNliTBobUjJ64kQ4ILS2lZ4KgBT/uEUChOWJU0
Z10e9PmFjNkpgLKtKnn5LNj31PBuATwQ/aPAxr5eS5YWGh2qoLhw7h26aGK07UenAzOOk9bUc/I6
lkhc0Gkadn8nxEOnBxPW1FIsP4g8SMwUHTf0Dy6LvpcEgPiBALV2Gj4Wx/xYh0JMRGl+aZu/hqDc
dbYMkWrBAG1AXgEWBYygaHwXFq2JuybHcHN+oXjuqi/OVgvf1q+t6f4WrhJIsDFmDqK1W7iyhAKC
n+dqfgnBTmeUvWOG/2S0vmsSvtF6c6NZOy6jhVrW6o9MwTXEvCEJBr9wVXIMfxqvjfol1LIN5Yd1
3RblTMgTsDhQ/YnU8GlXtEBWaGHUaH3q+Vjt/AitcX3Buk0KMMuPXxQ2pmunbmXMfd7wUAZ1myRA
DowvY1+i3JLsenQkleqHAQoBGoaYc6I6xzAkCqHXB0lp40yxPTuauKyGbS4bUlwy6vnnhc3R/WBs
AdIfXYqkyp4qahRnZkrTe7eX6nvTNahlpmb+G4Soakh1Bd3+waXpg70SZDswoOwqKQX5baCEcVET
c7gGcP6BXCfc3RXhOch/eHPB/Nc2Isch/osFZ0rvVHufJT/Wze125eAMKJptJ+gLwFII/qY203Y0
fUSAw+BvWvRcf5ghxAJVFED+kbaw0E0utqp3LG/bflQK9LkYe9q/5cl9ZABraPyL9d8/rMuVqOlo
zW4+3odFUxWsuKSmY6dOKZvnWFgrDX2JoNZDzzWguwTH5pMEeGrohr1Eqdc7lmImTl1lH76+YTWA
VIFrthAgiLjsMKsIRNRNewF3jlrszQrz7BtLBn+3oArGFKaoF5O9iGqEF1KN1kIt7Mfg4nm9/ljx
LN1RKywk83O3UhhSSWjmRrADwACxG47iETZWXul98auGbsGpUNXG9qN7fi1CcCyWGii9BrCeLzR4
TblbH//d5wXH4inxUDbAcfxSvFvt/5F2JUtyKkv2izBjCIbYApmVNavIlErSBpNUV0zBPPP1faLa
ul8SYIlx36Y2aRVOTB4+HD/Okt01TvAfUS5CeQaXZ4yFy04yPe2GprQuflcexpegJofdM5gJEC6F
oYGZtAoq6zJZOK4WWgjuzdkKMxA0SIV+lwTehnUZ8toFWsf+Q9HhGhHpjZ1eal9uTsDXQAcZBc2o
hehFlPTymBVW+jUbH8csTGxtRLxb3X9m52KEAzUOfT6C7yj9qt6V4eASeYsQZHkpgJJD2Q4CrHA4
ESmZayltVOWp6mnyFcW/tnXq5C0AwspCQQCPROKGw9ATd1z3/URrpeSrzl5RtBUrP6P2fPtQLY0U
vBeg1AZzJS/SEJ/zrFbyNLG6BHvRoPzVyYnThIeCbrXJXlmrmRzh+sWKz0Z0o0m++jq1i19RvMU4
uiVA2AwrMeuiHiGgGOAnD8RRor05WVBJEsQ8eOcqDeawsBtJUGqj0hn9BUxicJVda9riElvsNyTo
Mq8V5w/Gog1RatF8sFg/XEjrNoEbmIe+2jBKF8s0FyHePXhacWbEEKEgMfdKt8gHFsdJGF64c3Hj
m4HVY3hfeWj/+jEqAYqHfHcNBZcCDQtLFBzHi8Z6TE9SA40thkv0IMloIIvq+p23AgK4G4rMJjTV
oipvkKe6jrSpu4xvnXHf+V/98b3das+4LMfFSwEVhbpSXvK5qI/KIN43rF4FAQFejF5/TLvSQcva
L1PbHAzwG0uSfyQj+Zujkb0sbT24y9ztp3wd8TLwjnBeqbn+ysopiK0yVcHWwexCV1xNO7FxdJDC
c3ryUITP3fgUNQE689754OQcopPReO2Wnl6eGb4MWG39szOCmKtiZQgHMO7Us5kHTgNK5zpkrol6
u2zYawPwCStwONGpF8stQkRL1CTIYTmqZ/1d7k6yvjeKIQzP796V1Tr1CulZgeG1fjgAVh82W50A
148MzguY9GSEe0WOaL2Uassqdcygh4PX53aOMm4/OhCK2oQDoMKFccx60y426yGWuglrdyWZ+zpX
k/OnPtHYRNRzLT9U03MfPFrR2+1bt9RNEAE/GdNTOXWfcB5RbFm2eaiq56i2O9NJJvf2+CsHTZVx
pfHagYQQfux8CiAt8YMCJjuSGoemPLHHukTngw2rf2WdwNOM2CamwEnzhEkQX9LCSMvIWar6+0jq
niJteC7L6Xh7LovACWfYR521Bd8CvZFEsz+pQrlR5IoAJPajJfe69rdBOYxPX2v1yEoAkuStQuKV
3QHmSUGdMq4pqoyEiZXNlGU00/RzHoVOpb4N5UY8dWV7EMtSoQrgZyKDIZywqTKrofRD41yHb303
2fnPCpDOQr/cXrmVeUDfcqZjAhZFhQjz0LXJNHMm6eeOHlXJ0TZmsTW8MItEpSWCthi+lt90RF+S
aQNMtyYALcaRoAabCNhZhSe2KmlUyb6vn40qtz/MJN14+1YOMI/4yeiYzpMp4j4n1O+qrGXGORm+
VpEPvgbFpeZuWwqNAxQcYfQ9RkW/2DyAphPyVPlgnGUg6WnusOBj9y6bsA5woGT0PgZX5/yuj2oW
KUNfmmeiHNvQJVuEyCu7gBgIVl+mvDWAmC/JVLnXQoTyzilqcZBWPMSHvRMA0zdqhaBEIAS7MZ+A
0dKSDWAAPWu+W2dOyXY/VrPxF4agj4eKIZxwlpXH5h+Wb+in5WVGzyyAT/g9Rj9ZTVj/jPa12RiK
f+7TyC7p9EKH+sXsfppbjW2Wx3UuiP9+9S6Rygo7sLP75zg45A/ScNhqV7s2E07uroLsVVsyrg6q
GXZByQA6oZmjxD8M8jXobKWWNx6O5YlCKAoy4GKA3GJB2dOgeFqJSRFcJuJk/mNINjy99fGRcVPR
lQW8ksJCsWJQy7ptggsCg0l3irdIwdbGh1WFIA7iILjYwoG1eixSrkXBReozT2+GhwTEkhu6aUOG
eGgzcOQENRraXUbU0/bykZpb53YpAch0+POWqeNWwyyeHyeaxlTKqGKdGxfY62brtHLtP8t3IEpw
PTw/bFenVVOjLERQxDqPyaFXB0dLZUdrXxrNdHxNcYL97h7kwRpBD3XYuwvyzSaIirJTIwrKZeto
NPS4oceXt28+vjAfg06szgof85nQLsf122d5/3s3FyG+1yNLNSWBCNU4So1dqPe3FS3/f3FLOC01
JyLTjMV76k9DHUxmIp3VaUDLAdid+ckKTr3/Qv1gt4WLONGVLCEKMkQJq4YRsqzaQ1SYZltogZXj
ixoSFWl8OI/owycYB77ZmbSQdP9sfYtBzy+Hu7kRYXN+emuAcq7Qe8oBQb8Ts/HP9UNO6GHS+sPt
7Vi5ITMBfIZXN6QCqKKu/No/K3FyF7TmA3rG6Klbqa6hNidfs4635a2c4Jk84cIb0sCYkWBCTJc/
wqQ9RWF6Ghn757aYtY0hwBwovDE3+OeEi9IOZVZFKaYVszewbxgbodvV4dGHBH4NTvKCIDpOSQSs
QOGjc8KPDMX32e60H/Yd4CIwL6FZKawq4WD1kVKXhpX556oDUOpYqrutWnQUR6NN5DFAu7MIfUWk
HVujpvpZq9xOcRhzb6//2jbDU+IBZ3DdL+KcXQ7cQVAY5MyC7CUh7EnV2rugpHuT/twluxIjXvCw
yvsW7iF4dlz5j7xVlMhPiaCrZsMLQU4dJOPoY0LJOQMlYxklzmTGTqDjodoiEFxdL/A9QFtZSJCK
yb4GbFFxHsc6ahKn33JCn2sUBjVxfHd7W9bOLdKKcLrhyQKVISj3rmhaE1zXxlnpGqfOjz0z/83G
U0S4eGKGw8Pm+gS8FVEBeiUcrGlCU54SXKKHcUuJrE7jSogwDSKnjPQdhICPGamZtzTam3/j5+pK
gOBVFnFmJUEAAe2Yopoitv+FoTATIFhvcp2jeIMvE5jEXPps0v3+DOcfAy81z04jaivoWTlnMQl9
Uztr+XTfR9JhKjY875UjO5Mg7LRKutbnDZTOvvQ+1oeKnfYfJShXDVoKNH0KYETCUcpZocpNZJwD
f7iX0EwgH0pb7Y67rwS6LRAUUQDHCK4g4SypdcQ5vX3jXIRP5BW95vYPjwgoWjqAkQvZBiH5lhq1
P3RqZpz7+Jv1Kmnv/2J4QAgRx+HgYfGdCHMlz/oW5wjhYu1nNP6+PfyKAjQVQDsphwvRBcYz0GjK
pkKSzsZPQ+8chRlOoY9OTrfS6suiWYDEVAXPNafgB35LWKdcMdk06a10lqPpIPeHLHuUy5douIuU
xDE1V0ZA3Mo3no+VI/zJmo4gNUUDEVMQOqmVLJXJRM998F4a+oEUxYkFux1BAMZgu/2fEOEpDzQZ
rde4kEx/zY9sNzQWXMFYOCAiOSf74vyOmiyFE9h2z2aCXnht9ZyE8qHu0mcQum64zPwqCM8hsA+A
8gBiY6JMW7gqSV8lU9T69DyhXt6kvw3D89m99i1WtgDxKxvDjzOYlRQd2TkxVSIbUVPhcYHh3o13
FfwopUIZW63e3T7ey3cEoTcF3a2BTAFyUIwqDZKuT3mXNpdM+0jv9OLP/uF5b1CoX7TRBiv1XIG1
6FozDJlVX+jwxQodJf8vxxcUpF9MuVbVGD+wHPPr7tas1EAjF/Q/5N8P30bQ7z2dhmnwafB1lO8r
/VjvfmLBiY+lh3vOgaLi2tPUB+LIjKpLdzKN9ECrLUKk5eZ+ms+woomCqKeYapfU0Uc4Oi0vQMDT
8CD7uyN68/EF27ORA8MnOitBqZM8p3aUlRsClpcAKw/CA4TTEH1WxfSZlSjBZGVNcclp8atpR4d2
HMtPft4+pUsdD4XLFQhysEhxiKjTECh/OetYfan7HwnRnBEYXR8J/bTcSggtd+RTtRsm2NsoEFr8
9ytfk1ZV2OtF01zC7q6kdrnFWLg1Pl/Qq/GjupMircH4WuAOph193F6oreGFCzHoFpop9nVzkZCj
1X+iy5a9WwAAhQTemI5Q+qKXltHXRelbcnNJQexd3SvoHL9fAB5XFN583ggxl5FnHYmmsWaXOP3e
HLLdfVNhIeC2IVWKGgPeVne+/pNhjUZaFPGltdwa3RA2tPXKfZgNL6x/FEiQn2N4l+k/y/us/bF7
dWbjC88bS2vNl3qMr4Ko5Vdhhcfb4699v05hCBi8aRWCz/PlGUdFnSYpiS8sPJDxTvEPg7oRH1xG
c4ApU4BN5OhX+HnCi9DS1AomOY4BKbtYUe40Veg0MXiILRMgnczutwpfV+4EcJ2AQUNLoWOL6LeS
LmfVZIXxRe5lOwvvq+5ye9GWAijIYJDZhSuB5KGI6uxrH9Wjko4C1OTNt0mz24mZD8/FX6mMMUpi
BGIw/BQPR30Y7Vxp0ErF2Nj6rVkINwM3vs7h+GeX0s5jF82Bbi8SP/lzw2w+C+FmTOAbhKOB4RkZ
bZ18kw5j+x1Y3N3qA1FOZMDhy8BaRq5yvljA5oFiImLDpcoL22SRXW08RSvLxHNwKLFExG6JA8oZ
ugC26tBeDIe0b0zdbYnzDjNIUaLzLCx+0SeuJXSD71K5vyjRU55SJwyy/fvMjX0gKmTesFC0W5Ft
qMaxpuMlih6Cu5DujtpxY/8/wwsGZRgPQRh0GF413tv0YhxuH6OlgoIdBgIM1FCg6R0s4vn+VsVY
SrqRyxeQy0sPuaykNkJRFlBCTbXJwynuNZKs6EkMj8/QoQwXXX8Ig1+Ultp0KZX7L0w53Z6KeCM+
R4d5hwbeiKrBuplPxVDGfoqLcrpY6Wi9gli+8BSJ1XdGKaPJMkv80rktcDkdTMUCDwrPfwNWI6xd
a5kT6iii3gu/59YhKDc81eV85sMLb0cIZHscVxheG9HqqfmuEhQEH8Ot5MzWLIRlS+SwUgIdYjri
FJY90Y0TtjU+//1K3cLhCGgdYfyMIk09PtZsw6sQjzAsS0BrcfeAEkZ1m5gVVXx4v93Qd55SXhTq
WjIu+dvunb4WIUYqAi2UkgrhR09R7ap0wg0rZ2WJVCAcUA5D+TUUayViqrVloqWd18p3VvZEt1Ki
a+MDZ4CkAk/kA3U534JWqpS8icLOQwQSTG6xvX95gKBAeo+gTJMTrM3HV0F1ZGkg8fd40V+EWt30
z+3152bY9WOHLUbaBc46Hn4CgJRwRpuoqyMd8AZPL+4lH1Watm/d461LpMttQSsrhSo/zhMHa5b3
E5rPBMBdhhvtN15k2H7gKhumx9bw/Peru5CYFrqeFRi+Z+9S/5PsJS34XKerz+dX5Xr8Meqyvsf4
svxDqbzYu706KxoJ8APETBGh5tXFgrUsGXptjUnWeiBW+VkW9dHsJVtqzSN6BGzYHSuXeiZKePZS
LdUQ7E9bLyqPSvfB2CFvgw0ZW9MRjm2ud7lhDJiOErp+7ErsQEtbijYut2iff+7JfxZN1B3oohFV
KGRvvaHq7SiXbLDq2JNeO3H0Vynvm2hrWmuXBYYe3yhUHSwq70ajQDPFoIq9IjD9n4o1oGFjWCTk
PmT++DjE5fjAlJ5t0SMssM6YKKezAGjufxnihOWUihj4iMKMvapKyCu6jhs+XpPMBLFFj74rJv3b
N2F79JlRPhVY+tDOpGas7cEy+qNUtehz58dThkYjdXqsdDPYeCeW240zC3CyyUsSUVLCf7++HJ0W
RU2JdaHlqR4OTfds6LFb5VtddJYbDjmIyqKkhGsR0X2pmsnSkzqOPaN5iofwPpMKtwe1ZQSehNQD
NnfjGK/KQwEsSkWRF0Ut8XxedYcKzkGLYq9MQxtY9gczeVeHL5Jx8It7tQ83xC11GDZZhf8HfYwY
kji9eExSfZhCbHN89G15q8Xw8uJDu6AZKKJfSP8gMjKfTaDIXTp0LPbQeMTNrMc6e5u2nIK1k0Dx
zMpIh8M7EJ2aui5IFSJb5hVm4xTg5fO7C5SbkySSe1tjfkI5hZcLPpKMBAcEoc5BsBEpK1MWh2ni
lU1R3pmoH45so1GMhyLrtcOogre3sQiILsuhPZUWSrSZogRHNN/5AXyt/E/HJrQpkwrpOUOYyI4Z
TYDcTct/bn/nctWBB776THW+6gpKxfwSZUpePYYvLcn+kdAkRe3M+9tilmeH992CpQDeMvTMswQx
cdwMdFTxMqlvpnLY3aMMGshEjx9eNg1AExWdmSlqdGOo1MprjpJ/oYW3/+uRSQe+DLUky4R9qCpp
Seqy8ljn6MzVe2f/+Miiw4qFoQZfW7jIad+ZctkltUeix/jUpv9i8a+HF55UP671XKsx/Khf9PS9
3IhDrewtZ+DhuSKAVxZVsmMaSU0kybVXaa4VHwJzIzS+Mb6YuCtrKYtCH+P3iUt8u9+wYVduwPXn
m8JFzZqoyHvQ+3ikru9Zi/6VtHHGyTzd3uOl6lHgoUDxACQKsMRnTvTqEYrLamxyWa+8TD9NkW5P
lRfplUPj37flfEYWBcWDAhaDgADGQFWpmOPONN8oA6XJPHyN5liNpTlKZiQOzZl6DKWIOgUoug4M
musxpFnlGmzooJvAY/yByofqbIbDD80f07/TGMWv6D/SX/IyjO6ULrBey9gcjnUMK0YOhlS1h0oz
twyKlR1BBo2zIPDYClAFc53USymRAytjXtf29wS94U8liya38rXvt9dqTRDqZJGtB+hKWzzYJM1T
k0Y18+oi676gBkN+NNEZ4G1Siq2akpXtx64D+0qAEl6ScWjWwKK0kDIvGU5tch8UT130NhYbkYOV
q8KBOPwBRRjVFHlRkEFCx9PUzLwielKsY7JV6L22YNfjC5qkRCtNw8oxfly+qfS5jF+sZOM6bk1B
MCa1sh1QsQwRsnI3vhqVe3vLlzYyKojgqnKbSUfqRbAyaNqqYWNogxcRWyU/kG2GIROEv6eP23KW
0+CVSjJv76tpPKI9P8PNFKWmDpofL49P0SGpNrTJyvDA2fF+4wDWInEobEStlpFVk3ryhvZveKr2
VnigTwk3WfCQAjePsyQ8SEOnd4kc0M6r0a9Ce892Y2n/VwCCBoAFIya4sAc6UEwaOuu9vv5QzQ+2
+0FFVQQivwhKwFZCGHW++tU4IRcsjQjQBb6T3KEHwYaA5UWAAO5mAcSHPJImnNLeTALAgcvB0xPd
DirPks9+urfsGotEQDUIZBdg/3hXBcQKQ01dbJaR7jXoiQr912xE4Jc6CQ0RQRCEkCyobZCEnK/S
1LIQtVqp4elPtfzNKtghoflBV95vX4UF3IfPA0ED3AYsGbdwBDk+8ZuwjEyvCj3lD1i3JXKs/nbj
B5ibTkG+4e2tXA1I4yEpRHGWOI8+CxE4HyGtDcEv6+XZv9gWTAZYCSRv8ciKQa8poFYuD1njMcWw
n2m5l28Zy4XxkWnjXiQHYs2Xq0OfmCoMm8YDDt1RD2hitXF4uXKYWwg8cYtDZalgJQCieS4AnFBm
hFLyxjPCHkjX1yZ6rfNH66v0rUimw+3NX9mNmSzhjGWpFNLWhywpRwA1cqRyL26XLxc4QeDMUR6G
EFs8kEEixlhPjafLL22tnaykswdTAenMVhentbkgYQJWI6DaeQmqsG4VS+HCVIim/mqMu8C8279U
cI+guCjq3pCcmQ8fIEgiBXHCo1J2ax6MeredDiDX1fjCVuRKCMydH7deNj1KscPMDfTj2rGCeYsq
K3gCy2B2UWhoFdYlnReTf/LxRx1+FNVvJv9Mh7+6stUgakGUybcd1RDoVgyDBMxJXENf2dN6J/UT
ogitRwdqZ+Qgx6f6bQT3ZyO/G8yh7D5jD8XvsnSK0el9N07PKK2G/4YK29v7tigcFz9FOBd5Tmmr
SlrrjWaBDukvnfRzjH7G0kvCeH8OvfGm8FWNLrfFrjxBuMBgFgHqF2alSCMLAn2tSpMQauh7/RMI
GOBUbgtY209QSCKnhkPDk5zzFR4KWZMIqAk902wOZXSqaHXfTZWjklNKo2Nu/bgtb3VCOi8jAE8H
Lxmay5OtMmK1QmvP1/XXSvLdoRi/drvZUvhuwb1ANAIxLK4F52L6Ic5KtYD7BeIHqbiTtsDY/P9F
7YqyW1hmsDAR7BBMAzKBTUIK/MqTq6c6NNx+/NJaT0bx2pTNcf+KAThJDZ6/5YjQ+VSygvhtoKpw
7MNSO0wkV+1w7Ev0BDW3iGn5ZguzAokkryFHqAUGpyBK9/XciIa+9Xrwe33PkqE+KOF77veaq5bB
FoX7yhpyIKKK5CqwJjAa5hMzAMwxU5CueVIJiGsEDvcHSz2FEwj+dntMWDsch8/CHjyHgiEdxmZI
uokH6YMDaxqns3T79iatvBrWJ8QBcU14HiIFR634URqOZuP5uY+HyQ2rrcI0fqLEvQHmEecAB3rZ
vZ3GLB5yKeu9JkiPYCm0zXh4kbv41I30NTHzZ0MrS1sO5P3HD64sGqzDCUH1gSzcJFUORrQimTpv
8DXbbL+j1bITjMr+9eM+CEKHwNXzGqz5WaiGxu+0ArG96Jvye/q1d3MQrUfpMdQo6voWkHpeqWoV
yE97XZc8wih6RCBr41lcqrW5COFZb/Pa8msoTHBh9s6UWyf0JH9G26gNuIjK1eP8FEAOvAXcGvib
CwhsWw5k1Fgdecyvc/Q6GzoQ4PvEMaf2xaT5PVG+B2Xt1mpwsCojeCr9ZPwVRHH220JXiSNNjN4e
QLNyVxkkADWE0tl5nhG3zazgSBnZQsgtnxdwqGI7OcockX/xAQ9U1pNxCiIvitO7gFSOpdxl03jf
WcO9AbMXyNTbe72Sp4JEaEnOtscDccJJaruSURCUxl7CZMUhSmLn6pPtNgV1Y7noDyYLeluVqObG
lgF0WKD9qUoy4A1PukPfRO3GA7tiOOCDODGYCRAlSseFp2KqS+SjUWbmxfHXkSFZJx/K5DH3H6z+
OWw0mynyoal+U2MrybrUr6i+hrL4ZM40FvXk4aT2U2kmiaeDnncqhncQjzZ22FuVnTTaW6bV7sba
r+w2Ql8IfqEX24q5pqpFkaJvdOyhtaA91o9TkTghPXWh7pLhvbWORHpGvyxXUx8YCLgz5TuloFrV
XaQvo9FR0++3P2iplXmlAVo6w79C9ZoYJU1S0HRMfpeg3/KxDk7BlpO4cutn4wvvSgl+SionbeI1
5VtSZ3bdlnayyUu7NQvhABWJThMU7SdeEOmHovylbBK/b8yDCEbZkI5GoI914o2WU+X3g3pnbgEa
VycBpjxu8uHRF8uaAg3eWlqNidd9xNaRKhtuz+oMroYX9G8NY5MyMCx58Ak7oGJBkbdF37Pg+AYP
KU+6I8OMIwWtJuxDrxssMCSSeNH40NPCbvRj2j3hr0lOWZq4SeaY7RuZvg/+FvnfylUGWQqvJIXS
h38nKLVMVwe9sorEU+mTnhyjKXVMmEryK6o5Nt77VVH8CebuAGLZgiiidkgGkBIbVbiB77aJ7fun
xLeLbnfGRwMv3H8EcWP0yrdrVb3MSAFBRHmziuf6fv/dN/CwIziL4JopJpSGvupKtWGfd79Njv3G
gVtdJkPDdoAoGg4A//3q66u+Qb2sXiWepDnoWS29aL/QxS7b6sq3dq7h+yHIqXwms4UzZ0SkLBjB
4zEOrkmRs7VRzX97oVZn8h8Ri5xVrqRqZxixF2QH7HauvlmR0/kHtmnC8h0VjBdwoP//ZD5fyqs1
i/3R70ODAqKh2E18ZN1xRMPOvd1A+TW9liKogqqoSyvrrNhrIrvv7XwrcbU6C7hJcCgA6gPQYL7z
iWz1kmyEiedPjoYI1GBn6b2ee7d3ZXXjAcNCmAWw7AVQArzLOfKLOnYFfZiN4Js53IMO7baMNZ0M
LjdOeA4IA0TNZwLbqNVGvcg8tJtSomO3hQ1dW6nr8fnvV/udVeCtmpQ68yb6VQc7aoSgXQBEfkK3
OgZ9OsHC0aKfIULEpQACEnElRZr6kWkFuRezsLbNnvxgoYXeIqojF8Dot/nJADYr0cK7rGjspiR2
rcWH2txbQobDh9JDdDyGykFMRQynRIwklhEjsaX6h8o8WvGGNblyLCgsGhg0sGzhlglLmiRDW5Z6
mnoqK14K3/+T0OY+HaINd2blZPCKJROeLM+Yiq65mtbADcc1xIR/fulb2eut0fnvV+cimqoKdYhV
6oXql8T0tkDvW8MLx1obAFWoEDbz6PRODwb7evvWrG3BNdBM+Poeva+CsaljT29halwk/bK3TpMf
omsJwgQmFCqpdcklkENKDv373glwcjpkaXgVKEfTzJe/IxWFSQnVoibVnZp9bVUFZPd/bwtZbsJc
iPA+jkbVoL0oXhVgMB2mXUi+FTJY7sNcgmB8+4Mv1WSABNb1aGT3Sqlj5MXu+zYXIih7o64zIwvw
/qJnfVjcT/mjvMXFuzoPpEdlTuSNLKmQOFPGYAJ3BLbDlI7TpNg96uKputsTwjyuhAiP4hDQAhE/
COnj9yj8qPyNwMT6JGCjcuCgtmCfmWKil/KAdZLUxKnSEpX9SAU1W2/vijPN5/H/ckS4LWzGFpzh
MCGa73Frk8TNyruhOVrH3nTqd7RNVbfwtiuJzblIYX90tZsiVD3HXpTVdjyGgNjfd+mTFFMH2aFc
OTKwyCbN+fb94Zdw/qDNpQobpg391PQDpHacFMwtxpPJbLI/2QWQBMoKwdSGrmeLFjtj1ZhBk0tY
zh5s+P6LEv65PY01NYAWexSGPgePicFriVR5G0YSg5kc2or/xQ/dfyFAR8yV08UCEyPszuT3aFkU
l6knFQ8+lVwra+9uS1jaxwQ6Es+hAt4MRJQECYM5qhMaDTOvbVxGmGPFT0XzMMWRQ6P9k+HxSYuH
r5DvFLEAaQrctlH0gRco+UELH83J2JjMyn7MJAiTocE0skaChPyl0g6Feby9VivDI5LPG4MQvDCL
MLgUl/FYdHLoZfV97hTJboOVWIjiIoaGsnPk/YSHMSNTpMghK7yy/8XAZff79tevKLHZ8MLDiM6W
RVgXGD6JHB/XOzZ619jbkww5bJBggooIhj0nmBMeRgRJO9+qu/wsEzfPChf9G1w9PjXqbhNuLkd4
HsmQFKnUQo5ZnfsCD+TH7cVabjWCEUgRUQSkgSsRM2zUSBlgVkl0bv4YxiMy87eHX+o/RNY49gKX
gXNVCAe1jc1e7lAVBGiV9cOQx2P8RQqrOyQ5ftwWtNx0CILvA1ZPnFg0jJ9bQ0GZWGOUtr5XS1+y
9hhMR2PLaF9ZKvRIgt0OCBT0rTgXNdfoUCDtfw6GQ/E736ok3BpeeCpIRspcpRheKt+t30WzAbVZ
6j8kSACyQZ6TN8gRYddZVWdqpdbsjJZVmnYO0++UnY3I9fcrD3C2wKvhkDfcDSLMQweC2ez1Jj0X
UmrrhmSb5uH2Xq+sFBibUCOCBwMxeV244B3RIqMlVnZ+BX+1PaDN0383vnC3C9oRiRV+dibTgfSn
rN/Yiq3vF+40EN49wu/4fnU4JcPR2lielauAbDaeHQ3F1OhOKhi7pVLKeElzdo6tX6VU2XoMQHG0
1TVhZRLXUsTAXJ0NWZUqBTtL1M7/GO+7t2A2uqA3ElJbeWpk7AzGimk41GT3EwRaLlAlcS48BGBE
8G1X9thfGrEz+pSWsTtuMaqs7sHV+MIWa4rfJEwP2dlEP7UODoGTbgWTt0QI2zxMEtJcyCefVXKk
oRtZd8pWp7MV7X29SiLKI+7YkJsAHp4Ty+w+RjQC90iJxhh6XfgHmFjT6fau81WZW8u87SUIVlAP
h94Uopk5gFBCmlA8c9aHAb2VYzcY7nL9n1pP7Ez7Xk17SVwB+wCJPzBiEAazWXw0EtVPY3RTZ+dK
+hXV/TaLxfKSzAXw369CJG0bMk0tShyz6s0o78v+eHvBtsbnZ+RqfF0fgnwccNX96YSOoZswt+UZ
m3+/oGnzIC6nlmKBgtQtNLejL2xvk3bsAXQ4txF0Dba5KijbzNd7bUSFgYcgLABYebpbmWN8xHiR
uUb5AOzN+RKZYZCnQRoYnlq9FCdjq659+azOhhdt/akoKpIlku7lVfFiEekfasYPoIxyEdK4s7rY
vb3hyxsJHww8HGBhh58P/T6fDStZOyitP3rMDX8X4bHLnJFuyFg5VKhG4TUdyPPB3RMe8BTkzLTW
O9lLii/DcNC24Elb4wumWom28yqTMH6oeUXzRdU2dpyvwVyLUDjCnF4C9V+w07j860sRc5eMGZ2X
5W+aHFT3Q1S9gFL3H1SM/S2H6qElTfhAw/POrUFlCrgYgYPCUQMLi7A1odJJ4xSqrSc3sZ0TW69C
Wza/Bd3Hv5ADLByiM7zfoTi9SmsHyZJREB2hELru3LR0C1LYb7elLG4+ZgEaZZUbuyArFX00f2jN
Mo3z1kuyO6QQQ9PVir3KCyJ4fTpnD+LQCuGNRKVeGypgufbQlnpyotYdQzpunIXFWeMyEMoHvwwa
CqD6dn4W4s5i6CxFALz079Lm9O32Iq2MjgpD9AHlgKQl27RVg1NLGtPRQ7F2dwzKw381vCZ8vNR1
Xc0mDN9bT8pdG+81Q1GJefX1ItQ/znzNqDoM30jH4KCT/duL4ZHCAxM3r38Rvp6xAlhyQx297knJ
T11wf3txVg7obHjBQmSq4Xe+ieHRQcCynkn8HO3l0AJSGa49aH0A10NdkNgpwpAiFNXlpexFtW+n
DyPdQiOvzAECgHPCbcZFEIGaTT6oRT+GMuoMfTuQNHtIS6frt2IVK8cUbSbxWAD+Rzgl6fwS6BQB
BNxn2UsNtxhca6sIYm0a1+Nz+VcKd+hkWoQDxq/l1zT6kuXHKdqwDD/ZT2ZKHXuBfDDfB6SyFrVg
oOC2UFiqTV4StNO9JBfFUa1V5vp1F4TQtfVbWFt3xGq/423pP0p1imFM9HKZ2EmiKl4kRZlDSKKQ
A9g/Q1R6W4lN6zq+j8OAOcAsZi9hHUYf8FrpYCdE7qWjCq5NtzV748GazO7YhWp2h9ge2lWMOfuJ
Imb2GmV9MQDJOzUv5kBrW5HMwEmsXvcSTa2bh1QvXGqWbqONpe4Ycm+lrpmN9dGv5fEQj4H0Bl9Z
O7ZMCe/QxJy5hdyHoa0BinJE7+LgtzqE/Zs/6D+luhtsHcA3O5a7djoUtQmQrRo4sjKw00SrKbY1
NVaeUFco2U01NYVTScR8D/OQHUgYhY9VEjdOFbL6rcjH6SMgWveIfvMAvaRT61iREjqWVMvHChyg
DjCQ5Tm14sCpWF7bVqp0RxDs13aD0oo/cm+CUiQ3iDdoxdTboCfynXHMjVc0w1D+JJY1xE7BxvIN
ul8OAHvQO92WfJ9+6eMhPpZm8LshvrUFsF0eRjz6uLmIyuHAw5mYH8ZqYqQpuoh4GgF3BfoGRgff
+HNb9ywv1FyGeOD7tqwqgDo8JXLpS1ju1pwYngeZEOQAvatYU2tphZbng6l5xiA91E4OnOG/+H5g
oHjRMXqZiYpNInmVNQG2LoDhYKn/Q9q1LUeKK9svIgJx5xWom8t2Gbvb3e0XwtMXQOIm7ujrz8Jz
zkyViijCc/aOPfvBMWRJSkmpzJVrPXd0ZQQWJvlyt2IEZwbmv5+dCD0afWIymsazMH+Ddciraexx
hn6PtVTQoiHkLtGui+fiFaKqNyDHkEXceGbOyzDu9Aiq398dbU37aMmpoNALCMd8jF4V0q0+04YB
7190qDVeUt9RAD5p/fX2qlw9JWYamFmvBM1wCLtkdBhnUN2o61F/FqMeCDv3yvGRGwfSfaXs921T
Sw4MCB/AncBTAucg3c1NqQ6t2g3kWedfRuWp393+/EcxRV5/qOwgskN+Hw8W6VGXaWNKSNST5y4b
PXf6w/iwQw3JT9id6/zSmjvK7wc19pXG3lTVcWy/olXB41a9EcUzKR6H9rHgP3UBweKVoGdpJf/9
ZeB/v/RM0XSOHrsYeUqfuPAmIPD6ldB5aXLnhkY0aeK6BVPVpYnMGmlOh1pDV/RenY7i6fbkfrzx
5MlFuIANZlnoC5SpZFS1UzVcafB5XfXt0vEKLfNH0KrRfZY1vjZlAVcebAcsdHHQD9uscrYk/R2B
TSAu38pir9V7ZS0cux40+l/Bpg0O1VkbXU6l2JZwrAaPsVClte+xVXn3641++X3pyK1In9KG4vsT
/zPo9sbQ2s2UHZy2//SL4dKQvHo80o1qgCEdVxN4nVkqvNsLuDgUzBPgYIBvXFEBJXN9P0a/XGgY
5ROInl7aqjoMvH2rxzXcw5Kpud0MpyPIjq6IQTs8vqK0Ky2w0QyPVhvvmhoF3MbNfE2Lv94e1vXO
0mYK439sSWmDuoxbN8tgq1O+6djNUEbla+X0JS9DxhawOWjLzCySl1uLucNgRGlkhtyGXGLbemvC
akuDANU2qujYQKi8SdFDkVDoKuC+CRNj9FSc8lU0bLB5bk/V4jCAPJw1hBDUyvAvRRknwcBuG7qg
AVY9BWIptw0sDmO+RqDwA20LOStlUaOJzFZgGF0GzQE1YLT50injyl65xnFAsQb5r3/sSI8wW+sd
wANVM0ydyM9nOHNONjp/6dCBmG36vvMntfSa/LvuvN4e4cIUzv2rcDfkDtBtJC2US2iCrhdLDXmM
l5Pnku3t7y/M4MX3pfMmidvR4iO+r3S+7gYG89Nvty0s7M0LC/MvOIuR7JS5adzCwlBvifMjBajy
J10D1C9Nkw7GStwWACUhyXJppI/AGut0gxra9ilLTp/uKkO+Vkd7Ogqu6G1FtHr5eSW2eNLpvRq6
OnSY+g2NHI+u1bOuqgKSESmxFg2V0qoRxpCKAg+Iv7Kp9G3rifAtTfcNX1mWpYU/G5K8dera7ola
jliWlJ/swnp3Bn7n1Mnm9upfm/kgGptbx2Ht6hJAj03MVRYJwJs36XCIdY/nK8j8RROop+CmAbWy
I5f2E7NIDMKFAOJph1diz/Zpt3LOXPswKidoYpuFdJD6lEPWGP33lc5MAYij5ZN6y5RHUwuL8bOq
a3Mm5tzO/DvO9koNNxaMWeKZgALpl1iTub/eJbPmlg5yNfCdAeos7ZK0pGAdVGoQUHBfZAF6mm4v
9tr3pauRj06LDEljP7N8Y5ogYsqMtZN4YSUQDqIsPtOizgjEyxka20RLmEWj55GI+L1hURTmjv2e
odf9W95DwpPppQaODYBFvbxTxHbupPVcqh2jpDj0mur3XPldm5B/nJwvt4c/x9SXAevFKSFTME81
2P2GCRtY9Ec92qXNs5o+aG4CdOFaqmvRFJBwaEYGAgt85ZfTIDSFxHrL1NBif6b8m9DyYBj7XRo/
F1W2kpO6nnIMywJWEs0D6OWVb3G0wzUg4ivUEH35QaG+R3MIjuiKvN+evmU7iKyBqUAXoCsdsnYO
pijVatUwi3fETv2SbhLjRae/bpu5Pi7m4fxrRjpmJ2PSOq1t1LCLEz9X0sYrTMUbSLwynCU7MxTP
mmm5gQCbN8vZXsYtRa2YpyS0nX2sBZXw3BV/W7Mg7QUTnbQEuTwStjYwuMW+iQC8XBnF/Ctlnz4f
hXQiQQJeFLmADWZ49hTkawQgi2PAsYcCCbKdVy/0eEJGlUQZCYXxDpVGROxuv+K/i0MAkeF85iHP
JNdf8ngo3T4pSFhlvdfvHWT2bnvUmgHJo7RCZWbeNiQczG/dtm1WKJGuu6gRGKDp5f8G8PH3M08y
MqvmWsexzk1x5Kgftx3uOd0evtu831sOelJFsYvG9lve2QFVIDRr2BsVpCKVxTbMQGcRK6A2QMcg
gWhv26RBxqoVSPXiJCAdMJNlYI7l+jPo7tParFwS9snGiQOwv/6HSf73+3K8EkMBc4qYRcKU7Gh6
4Gsn6uLvB0YGpLVIvV8pqqIqkcV9pOH3W1+d9svX279+6WwzHFxc+A8iIfnasoSbTXURa3MAeRCj
60/WrhuSzTD0wW1LS1EkWpo/2HrQwy2nvLSuMfW4UXFaT/Rgu/mGFOZhMhx/IErnTSMacp01SvfF
0Z3ZlG4jM3eadGKwiQKZp7gHURw1nXt2/fv22BYPizM7UnxBIyufMi7UcCpewYlgmm9x/B+yFiCH
+nf+pAdXT5oWjgYbyD49dMP00BEUxSrUXKI1/PR1G9i8sc9szT55trFz1tnR1E9qqI5pMKvzsXub
b1ILugFTtREQOYlBNljU38vxtVLxBni5PZ9L6wZFSMQPSMMgeynduK1aCB0sLZhPE8HSCVz5ULDt
12STljwSgi0IVlDEx/9JVoyyMVGVwiiH5IHRU90+KP2XJvkCgpCN2qw8a645jjGn59akw5hyPRrH
AdbQRXhnQkAiBeHIaHAfMcyGqNWBm/2+TKvAqWtfdcTbOGZBy+O9qpOgy8WPuHb8lvOV4/G6L+Py
d8mH+FTFbaLPa22z0nPd33p0YDayfJ2nZvuEuZ5K6CZa6/tdXOF/516OExNHS9OIY2dqxhRUifFq
DUpQpc0mpmvijGumpM3ZAhBrZQwbp522xfBUDUHJ9/pa6+TiZXi2vjKJ5VBMgkNFRw0jqN5RMm4j
K/OqvLwndeRNMTpcY3Bnp9OzWWTbNiuemtG6mzgYFWi+pXG9r9EKQRMW6HHmUTrWPs/j/e19tZQv
guY3nqNgaEYTvszoOaSV21B3dvnsriyhL6hsiXHo6vupRtd1Ht0nHLFnwb0RJdDbtpfusXPT88vh
7ExxWJdacH81rJsNu6PK5vbnFzczyKo+svJAzUhHvYV6rYLnAI6s7I+LID3POy+lqOi3b/r4niRr
2JAFe7PcE2hL8SgANmH2urPhMNa7jeJSJEWiDSu36p9q3E361iRf4jWQ4XwySKEuHlMzZ58OYjHw
V12aSjKmulaSY+as6U/tCI+C46Rw0mcnUtGp1ecBoJrbUZm2t6d04VaDXQwPJwTquLJOJDpokjrK
EzXs451FAzPx9TV17wWnuDAh7U0kTnuzMzA0ZSh8wr8BWfd5t7uwIF2bqdrXNsuxTjZYasAyAp6e
/v9pQrots0IZBm2CiYi9NM1d+mmULPQnZ90eeDU2kC3jhLQ4jrOcZnhTUy3oxQaYmODzKw1mLwBA
52blq3p025tJx1xdhAU33tiQBUAH/i5WEXpLDuUQPNdRpYA8jZwzpnVC25zZIlTcO9facSX1BJr+
bo9l4bgHG++/RqTVUAqcwiiKitCxK08pIZcBBWhyz9KVA2dtMPPfzw6ArBgK6jIDgzE2SeO7OXoY
V0wsJFNmiRLUvIGQnuvelyZGFGDK1nBFGJPDNN4h5OpfB/PTWUqwFwOuiTrFDNi4ylLWrZXYvSrC
iezqelcXO0B7bi/JUjwJemQQbduAMoIVVJorquoNrqNpCqmm7SM19lLWnTqgdXpqb/oSeHOi7fKm
+9PqzdGmht/Xud/qa0u2cNrgZwCngLwU2IhlaIrq9opjcH0KLZ9mzDdE6d8e6ILvXRiQfC8hRg/I
sT2FBjDI2aYy/moy1cvrz/Lwwb2BHURrCRo2Ab2QpjNq4qpHJQ7c6+Dg81y2chosRQlga8ab00AT
8tzSeul3KCS3IJlTJoQyPahP6Z7ruV/aR6YrW7S6ehN5tKLMq80n1f75+RlEjytQMQBg4F6VXL6L
NIakhaqHjbVtnZ92lSAvv9VXSvgLGwtVM9QXIW2CkqnMOtMDuSg4I3pIs/u8rYN6SkFA8qcoXR9V
0/8wopk2C9plFrI8UtyvgQdXnzrdCJ3hJKJ3qztlBOgwugaRWfI9oDyB+wGqZCFPUGtGkmUj7NBm
Y5h3TenpnYdmjhUfX9pEZ3ZkUGwzaZndo4EqHJxHO+Ve92lSe3j3uQEpkkOxCfgoHQZUdocO22wN
wn9NQDUbAKndjBo2gCWSItF0SEDoVqpGWGqZumvMrvYq0qUeKt75vR4jTxSJhu+4Vb5rzUA8PB0r
vwGWwHOTfq2CM+9VKbjDNoY+PRhCkBUxpOAuNyO9TJTBDMv2nkO8obgn7coTb9kE7ty5aI/WbulU
6to2BuqgMkOrqd4zI7533BIEtebmtqMvOgawtP9nRjqVBhYnolVhJjXAd+oMwfgf8pmYq38tzFvg
7MrNU6dNLas0www6vptRe7k9gIWQHpR7MzcYCtvXj6OUiCQtKmKEVhuY0dFIEaRsKTtCK3EVTrO4
Jme2JB+cmhFXBS6psOg0L9N8pwLOdS1ltLgiZ0Yk3+q6eqLNh5HW/61+Hp2NbYRODxPsZghO5cDB
oihu92mCAwdrrZfKvWZPh9srsnimnZmQBmAPmlooPMVOTUrniN7axrcUUBE3UAvzKqMYt5+3ZyPl
bwHijNtPlW4f4LUaq1ML2GuNAAJrnm50PqT8gubz2H9MGIHG2ly4h3CBdMjZUzUqblUZocL3Fd3v
b49jaeFxteEmwNsHDNHSVmS6leU5iXGEZp7ynq/Rhyw57/nnpX1YlJ01pfOy9MbGZNDSvneMFZjg
wpsXweK/I5D2hxPnEQS8MIK42AEvXxaoEOwLZYPG7NIb18To1gYk+Rl0HfIYCmdGqFcOMuCPAyEA
9u1uL8r8Efmkh/6Ibs/lSnTCSIEAaKiMttCpEabspVcg/4nW4Nj8S9NfK+eJ4Ri4bW5p76CmDsQs
XvCzyMPlYYl+/9oFaZcB5IkGCP6r1StBOlAICW5uG5o/dD2ufw1JkxeB3zvjGgxN6MW7a+h46hIw
k7Eke82RzQgcrq/FOov+DQoAMFWS+b/SPi3dZqjYyIxwHJ+cZJN2KzHb8vcNvFGR/ECTl7Q7SzbO
0nvCCM1kV2WeO6xM2ZK/gfoOJ4A2+7i8P1E8505WVVqoD9uu2KIkwbKVZ93S8p+bkPZolgxDhhYg
LUxA4y+CUbsrE/RFrDjZ0kSB8YGA0wCCuSiyXTpZJ2LQI2uaFrKW115KdOG7LV8DBS552EzUBt4Y
xG14v11aUdNK18cmBaMi0TepsA5u5gb6pOCNmNRb3f6kZDU6LkEQD1j2hyj6NXDHstqOorXXPSGl
phpPkxPe3jEfEdfZlvkwgMUB/h/RDG4beUAVqVotadxTkfs18QdQEhkHPvnMeDH0gP9Qy22le23q
Q29JrBFRSGt2ZXz++1kU5bTTVFd6655oKfhfLm+zLafOmmC2dNpdWZE8IzecUofymXsyE8PrhO2R
7skV+yJ7JNRCIP2yMqXzm/RqShG6AUKEtAhQ2ZejGoDw4rwenJMVaQARGUC3APsFRjYTHLw1q4nn
ZE1zBGyg2RGNO4dcZfWX2z9C8tO/x3z2G+Q9l1qNk/adczKBitaowNvVcH10LaH3Qgszkwe37UnH
yP/aA2oKDJbo8ZPzaT20aSB6mTkngzebgnIvjaKgjtdSqHKJ6G876EXGtoB46lUiuEUqQusj2Bnj
4hEMxxA0rctj6wJk3OvJU1fa7+iXeWsj0zeafGVSZ3e8Wtgz49rlwqotytalmzonXTgPtKYHl+Yr
+RT5RfgxQECI4DWosl8n2hg3lILVtnUy1Se3KAMR3Q1jqIkTK4U35ButGzaR5vrEinctWaM7kY7q
v61beHXMgHTQPkm3jesA9MNHWM97nGYi/2O79VaYUZBnfCXxsbiUePz+Y0uaTWaBabvsXetU44nr
Ie24a2Pji1aIL20L7FQ8loeq6rb2qO4EknGfuy7+HikEJJGlmMcqc+AkSRS1GlWsUzIem6/62kN3
yVXcs89Lg1OjDC14CT4P3mVva+Ifn91vuK1xvODZg2UCy9GlK3J8fYjGwT6V1a+iHfwx35vK79s2
rscwRwQA1QA2jv5vOTlRT2Y72XZvnZhHzQPkY25//trXLj8vBWvWpJUxc/F5PVF+FFr7GPPyXtGa
I7eqlcfb4kgg4oEFmbtfZbomqgsNaieTdRJuC0nexGO/bo/l+rjFWMCyg9SJbaEwMv/97CJTwOVu
FkaHhkdoIqBeyVEzx7XZV0fdWTtqFwdzZkuaN16KlPZAi5+0It6WeROYayy/1xfm5Wgk50qauh0T
C6OhaKW1gwL6Ko370IEo0ep+O2sC0kvjAQU7Ev8IQma6l8u5E5ndJvZIrVOPflUeuTsxfLm9On83
mF+e3ODaBv0troe/9UgubcTK5IytMcVPwMBzG4rlerHPtaoLWtzWjT+anQnctSM2uTbUXwa7TwI6
8vhQNfro9eDYexoVbh5UnuVPRQGyjdhhxjea0vGlLNpphxNs+NY54P4ooLOz7wHX21e6BSkP4UY+
VxvolqcsqbwItY8NUwnfMLudXpqiwRpGiQFoWhLd85b3O9Ds9PsMjVyBY0HiTW8SZ1M0Nt3qPRs8
obLkjmUM3SL22KF6bfc/0ID6x4b1Y0My9am1arbNNeZuSOb+EFxtd3VGewjYANCmdIbYgs3eOHZg
KO29iPeI7vpyOmWjFZ/MvGG+ABmSz6GqvDUT+tcIFQHPLhPix5XeBQaPlEd3KoZ79CywTY2uqyOp
GIRIBtDfiXQoAwvVDGBSDXTxZWrpl2MXeVqaJBs3ovp2srXqOeqS3E96Zr9GilVuIxTj9kZvKruy
ibNjxSnKImLUDtw2vlfmmPhoHDa8qRRxaKtR7yux1vqkSTPPqUl+VLj6VzyQJCga5QWJUfEbZP63
fWhph8+tDSjYoJ0Yx+6lB9ktenwNIGCfot6ErAo7mpbuMc346kzNriD95xKluJ5muhJAcAFDB52E
XG9r7YaYAzHjJztJtrlSoEc8Pmb2uDKq67ANZuaCngVVLTQISXsvbkF7rgorfjJAJYPURnKPxT8N
nbW9PXtLexytVHM8PGtJysOhEY2bycT+g1jKGCGNvdbltHSZgP5t5pBEPyRyDJfLA1bECPzWTfxE
o9YrVeGBOtyvbNC4mrvbQ5FLUh9Lg04n5E5QrUS3gzRnbhmN06i38RP66/cuHXfYuccKWVO84TyF
qkGTD8BHGO+szR+iTF1JRy0t2bl5KbLo4q5Lx3TEUTY5P4SpvZpJuxv6tZzN0opBjxqUnB8iZfKp
3NMk1+0yik6lU/40wEvgtSRaCXaXbCBpCyvAAOF0lvZU3Wq5itKrctImxdOQmqmzlezJQpCpfciX
/q+Jj7+fXcykyw3EMZ1y6q3K8mLw+YFWiu3Rn/hV411o1XbQNdPBGnG8KeaK9SWnRH5tjgdQO79K
FjAqHDO1q+g02tmWZu9VyzbZ9E7Fyjwu2kGCDdli6BFdNcCl7ah3ai6iEy9Axd98BeWR19nPRvH9
tusvrpcNLlh9JspDwuhyk1VTVjUW+klOUbbR2QNb481e+D6u7rlVAwfSTBx5+X3s6xRd/G506vJn
tDLnz7d//tLOxfeB4wSwBKernOtIFeE6RZQqJxzmGjyi1/1C0eM7AdjxQ6ezPlCb3PEg4trsgXgg
QTGMzh41/DVU6+JAQUiBdyzm8oo+dBDoPS80Bq9sAvvBXOvF/IBhSeEOgHVAFiCrBxSAnKUqjXrQ
R12PTlObVBsttYRfmi6ybwV4QWhGsu/TUBSBVnBnh8ZKcIP0Ed1VqWrijo2SXy2CjO3I4sq3Gw7q
DtJlOzB7/HDq2AkYiRAZMDZ5ealAfa/q/qSueUx783fHOuNBNFoX9DRFB6g5DZ+/sDAyc84xoGnu
SiHa4KRIqepEJwXk2VGqb+LMDtWi3N92lcUFwmWCExDdKVDAuvRERKmasFt4iu5EXplRn68YkDGa
8y0yYx//z4IMbBjiKhsyJVFOUTQEBQPM0dAQK+n2Uy5M32mLY9coXq0VARNkZ9jdU286x2lw97FV
HCyz82fyXGccHlCK2rA83ZN8jfNx4aoBeQrCgllJxME/L2eBmJzTmDhw0+rBcoKSgLljWgl0FuKq
ubNFdcHRgte4zDCX1eYwVSpRTlP3HKlfiywLNJV7woUU07RyACy8a9BGo4MuDQlcvGylIMFixmAW
aRY/pRVWlf9UHCtI2K5Ld5Oi+VZ7+LwTwZ6DHY6UH7Adl9NHu4I34GZVTuP0SIFc+XX784suhMf5
jOTA0xZ4i8vvI8FXNr02KKdhNMlRiSzVT0y98WkFviMq0NOXt64WirKm95HttDtD2FkQt9F3vGLj
QHR6tMnRnv8CBE30c8xs4le50XuDrbQoBPT20ah5vJIdXfIpMrP9O5CmnXFYlz+aI7bUhgyT0jpf
YwstOhrQO9EaBHfhRgS3+z9WZEZac1IYq1JTOakEjuXTt244UrqSwVo0ArYukH/P+XN5fVvH5NZY
FDgkGtMN8MTMgzaFZDF0UMjG4fUafGdpq+BhjkMdOZ85aL+cOgGZQ7yCSuWkWNSrkNId3D8Ze2w5
dKfVla2ybAsZSH1W3MUL5NKWrie525QYmzI/1LrYI3kXlMLCXQAW536trLK0M4EW+sfc/PezMC2D
BG5lZhiaoKYXk507tZ7tvrZamNaaVxf+7a2zaA7wVYDkZySUXFTTB+LSppoDzwK0MjhBIWDk7QwT
LI1reNaFicRJD53VOVs3p+suR2Z2fVJzgtisSwZQraRvfaTvBiXd1E2Kgp5YOU4XLq5zc7Lj10Oa
l4kz4uYXHnjIuk/qL87X1sX3JR/M7Ca3JwvfFyXiJC9fK6fKjDZ/GwCnuqsBaowqmxwDtjNAs+gw
gMb4pdlBXHpiZ/YITjY4phPmpQOuvsHaqLn7olH+pua9Z5IMwYb9Og7DPa8q4DrTlb2+4DEYOBoW
cM6isGPP837moNY0ampaIqIS0baH5mbG7xQAsFiS7Mc4ByhnDQew6DdnBqV5IBPtme6o0clR+geT
uXdFgXG7iKymKRAKWdkRHyGhFDKC3BOJcJBDQG5NfosB3RIVTAyY995Eb3jRPeii2KrNm5W9lB4H
zd0ASq1+XwljxzSse1ytqTwtzjGoqKBRCL6zqyTqpLQJWHPnZ0waeYby2I2gG91aLXSAvmXFyj00
77ur8c56XnjHgxNUDpHrCqBcNr/NALIJjMzcOOQ+Hn+VRupFOAdyx4+slWfahxDElc25Kx/SbACz
fvRlnTkR6R116so6OiXWczkyr7JIkIJYRhhA9rWhPX53pp0Crjr8u5u+c70eCqTVlPoNKX2laHyW
x16Z4I0nHpitBi50b2tiPEL2dleO+xbdWrnQ/WamFYj2yqD51Dja/JiqE+6KxFNasOTnnhrtHPOR
4s0dD49p+m5Ge5NBu/ddcb9N5kHwQzIOwe0T96ODTR473AtHLuotmADJn5tkwGOjT6NTPL41/Saf
TmgJ9uxEeET8tKbC68hes/onxXwsAA0pWYI8yrTRQMBYDapnqRSMcc7+9q/6YJS++lX4ScANgHgA
D8/LbR0Z2WSRnLgnK34YtTYYu28uIn5G0PIEafZJKEAYbytxLKs3XcOdNEGiiP9QVOGbJhQB6F9x
w30jrXwxhn3rBAb0IptpO7V/InrvlkYQ8bXMzIde5/WPRgwLrwWRrRyWtxG3O0pNaITj1xS0AgUA
Kg7xn2IQgUbulOG1MFo8+L611UOZ2xumb3rkb7Rkp6vb3KBIX+og4nkzrQJKoEeiZLusfhT2l6rf
9capKcPGfR2MvRjf+jY7WMWvnI9I7Tr7KlkJkRfKndqcfHQBl5jphU3penQcUbRJExmoU0PmNXlU
mrucHac6NOHytHpt+W8jPaDQ8WkR3vmmMXCkA/OGlhYbvDWXa9/U01D3MeBiVvTUVQ9VeNu3FgJd
ML4hNAcTB1IzssMbDeuTruLmCUxlD+4IRk8LeTrxSTqUv0ehzwOYE5JXjSx2A5XoitfmCUyHQRvd
t4SvPLkXQgoM5F8L0tU3gmS1b5rOPAGmHJsQzNK/3Z6pJQOgfEZHEawAhiIfDYZVjGNrmif0j3me
3WT/YQAOOm2wEHgTXKXH9AKEMg2y06ccfKX7/Od/+PVnX5emp64bV+9afL3iXwrt0WnWavIL1yIy
20i4zZ0icFppetxu0vu44Nap6o0HY+xOdHS+0rH6QrUomOx4P5rNGlP+kvMi9QGYE2SyQIKjX+4N
oF0H0lM4b08bXIoNFIfKfow3BQRXVlbnyhQ2/qxWhhsfNz/qHZemqIUkSMq7LFT1u7oANnAruhUA
2poJ7dKEBqHQvof0QpgUU3/oNPQO1pBjOJWaswYruArbMBqkL+f8AliwUBO+NCXisqBxAlPqEAd8
aHcqpbbnWmWCPgv9VwcM6W33u3qEzgbBhwSVGPTlQWfn0iAZuKlHbsVCln5LrDuSvNfYQOlavmpp
XACMgvwaV861rBxUE7S861wWArVRb9sk31ZOc3Sq4SeebXuztf/cHtbSkumgaUfWHMmnKwwVF/oQ
R67FwmayQO2XsC9NbJwqbQ3cu2gH2mZ4m6EjAT2Nl9OXaTle20KwEN0pXt0g4PzJ25Xz7WoDY4n0
MxuS+9EYyHQaqSzEC/GXYcTfhG7dAfmA2nr7U4vLR1Dzmiu7atmmAQE9+AQoXWQ/RN1jKkeD4R5F
P1HyYg0VeKffUAgx+iPI6lfMLU/jP+Zk5hElm3p0degM5JLgNcHbUO05tBT/g1OAYQ4BO84mLNns
pGfxM5DKMeuyOgszSFIWox2akxuKYS3tubSlAKlBryOuI/1qDw/OFBGdVlXIGrCDG7Ewv1Ge7Pru
SxrhyL3t6IvGbCg2A7KKFgYZODeZRZwhPVCGU10HpYHSVJke3CH3JmUNK79kau7+As4C2uOo4lxO
X2ZUetrlTRV2DU6j4XWCoGcjfuKpcHtIS743d4jPVINAr8q5o9wsO6brShnyLCZbhc3kvsKEcjL5
ZWn0BVHrvdoa7cpEXkUR2GVA5uKeBFIabUzSQZgotFFtCqutdk+Ue3clAbD2+Xlyz3yvYmlXpDyu
Qu4NNACQ8/acLW2g818vubZFy0bRSvx6563keLf1o2+tFI7XRjAv29kIqFlnnTWPQKQbpVltZFz7
vHTiDNSo8xq9CyCF2SuPaKK9PUHzv37x6MHyoisNCHgoFwCmLE2QCnRHb1tGFbaK2JX53Thsq/w7
LZ+LcW9qOz6tGVzYLbjw8DoB/hrRuzuP92y6OrBvFx2ti7BQOcC6bazc26xG436pKUE8of/99gAX
7c2NgLiMUBKXI4exFmXEuxH23C19Qfnzd7HWHvHBBCFNIu4hxCYWYBLXzabmRFJLAc9XmFvo4vdA
y6/4A/aUD5ASetSf6kTZ0HLwlcz92ubKpjbTU8Ym0C0ABDTwJ81E1bBKCfVwTHdfSiHGY+ckLAb1
Q1y9YAkJeLSdTD/ADkTuKzRIVX2u3le6mQYVt9RNVaS1Z+FfOUSFMXhW06XHOKGRP9YDe2q4hW9V
Ci38SqnRWaXGnIJ9rk6w2qVvxUaQIW9qCbEpkEHpPbSZQs+Axu4+UVVxjwedcgDyLgqwTPQEsoKC
bPVBR/4aEBQP5YiIehrP3wanIyeVkzenjH5UqQIVBpq3wCCmTN0Mig3RYRuaniBItI3C06nzh+h9
9Korqua5Y2yRDR7+X6yqYc9ZZdBQJYmbBdSCXnEkkvpAiT55CYnJHfpLo3eXaVrvdTEkSBWWan5m
FOZdntmzGimpPQKlicd8nPRgKNnwWOe5jekZ6hUXW9iigCei9DKnMlF0k08Aux8zHe8r3Jvd/e+8
ISvJ5wUXRhMr8ESo34MeRCZ3NFsHShWmkYexUXqpeCPsIR3uekzg7a2ycFgiUYkzAMVzBALyi4gO
oqujNi3CbAKlPLuvagcojhXwxsJkIQbAiwRXJR5duhS1JUQHz2xV52GeHKIXe1pLBl6fZ2gtB15+
ZtvDq1S6jMvJFA3hShba8deBRR6EHja3Z2lpAKCFQRc20gLX+Q209KmpkhRFmHLf7F6ttWrqyvfl
CnaVp1Me9fi+4W7cDVKQ/6+fb0qReeyyyFQnfN4+AvzdrrVez/eFdBSCeQgdcNDyQQJIvk+aKYvr
hFVZKKzOb6ruoOsnhOg48Q7qKjn20lSdG5M2njNkZs7cMgOxxdHBcaK93J6rpY03o+qQJgDtEHId
l3eVwfLRcoAoCNt4U7LG62jp5SQot7fNLOw78NGjWQgxuAp+FmlJ+qTVUf3JsSVEHOikOBm1uY9G
7e2/mAFGB01vIDaSlwZxIldMI83DRO9C1Bq8YdD2lbnGKbQQUcyEFXiowwmuIZYx2m/yWRMunJTB
09xuYw10Y5CHRJwsCq6WfvCitVa4BUeYlwihPtK2IHuTgiRqFPA5UtZh8qTkxaYuy89v+lmXfaZq
Af8URGMuPSG3ae3YZclDvUK+zjPXyiYL28bUkb2fSaCwaWQCoLR0dcZarQpNLcifn8fXegzWxJUX
vNkEwgxU1egmAnxPGgM3OpLRLKpCEEK+9NUGyluApCqOJz7J+YQ7BNnAmXASXo1/yi8iuyAGpxDe
Cse88jv8L7ztyUvLPTMQz1QBEM6TK/ZTgyUqoIIRTknmT8E4rU3VogHoDEKYDIEx8nWXy60qOOEB
j65D1IN4kOF/nx8A7nO8F3F84V6XdnxGStce8hoTZGv7rk22OjnctrC02OcWpGu2tTmpnbjHqwRc
c7GtBQiaNkr/F7RMbhtamiq00rsuHvVI9sgQ5CQVUz2B5DCM33myd9eIhRY/j/AdJZkZTq1K7xNb
6WN1siweNuXrxH3NXuv4WTMgLTUdWNUlOgwY+Y6ou+hz4vLzVkDZFekidPpADUjOQxgdzw2LK1XY
pPUfvfkfzr5sSVJc2faLMBMzvAIx5FSVRM75gtWUIEBCzIKvP4va+5yOILjBjTbr6pc0w0OTy+W+
fC0E9xq/PuTBAwBSNVM1BP5jtpnQZjwCrdSLUG8BzQbgbWWFF7bSyfdnW6lWSZs0Ob7fJ/VNpvQv
yOFsrYjukeVbuQkXFuPE1Cx6QwswckQJTA2VRyB49nJ5ry5ctCefn8wfvT2LdtSKSsGhsCHP43gR
qlNrfd+LI0DrOAFJChL98/VWaMWSJnaL0LAKVNuB7FHc4UrNmWlTIfUJGCo6mB28O2bXHbNbpbCi
AitilJuxrj9rw9i2DdtEYk3hYHE8E4wcOwvVxHnSSZV2AlCvI8I0ux/3bbbytFlckaPPz06fRUrI
uVoWPl9nNzbZ1Oqmr7IVX7g2htl0qRbrJHLhIuRs6+Tbfn95V618fi7hjddAX+apLUKL+yBYVdbw
G0vnDykTHV1wNhIY8/SsFjUiSwpsqZJ39JustT8Kjehjk8XkxtD7ceVynaZ8FsEj/iCAjU0kOWce
q6iHTup4aYJAlKsPY2MnvpZ1rseG1vZVXFZBlFHnM9eptgZXm80kCnGgSUclBHkaFQDheem4j2J0
LamgqjYBjnvr1ljPZhP5389PqFtw4qPBZHaXaFXljoOKPm17iKNXm0kdkWLFqGcOhuK7Zm9etzP+
Y3B6UYN40QHkb9r9R/6mH5VCNfQaWFHj3hbfzDVU1+z0/Pf7uGGQd5pQVNN8Hn2/gigobxhB47nK
gjJ5jJI/U+v95e29OGsoGAHQhwTEmexYZbeawnsLsyZMD01NgR6RrZEBnbniC5YMIXjH8xGuBjHR
bDR1Z7mDQ7H6bQfcWWZmL1qv1Z6mQvFGz9TGvzyuWcj9d/KOzc0WB4VxK2XtZM78SJyXnG2jfMu7
F919v2xoaZVQHkB4D30wcDXN7mcV1FyZ7iqgd2/f7f4zGrcVXYkylqfuHxOzK7rUIHcydjBhVzfU
3YjxxqhvVLq7PJDJTx55hv/O2D9WZrezymsnZQVmDDJ3o9zGd2i87O0dUGX6F2gJ/oUxbGr0Q4Kz
HhHU6d4WQtEaXcFhZWUz3BArN59SUtug7WLqDZg7wGBclr0VgG00JcDbSHvlByzOKZK0cL3Az54h
q0rHyaLEYVqoxu1DWWU/ZR2hnQBcml4XrW3GxT1yZGz6MUcnOS5RMxuUHJ6v2lS/ebov1pJ70+k5
Wzy8mMDHA2pW6PueWmBmPhbu5Fs780DpN6tYuWSXR/DP92cjyJFQKBhJtRA4SK/Wfld8P/wL1RG0
iv5jY7Yn2JCOtdvBRh2NEt3F4xt2vubRonu7vPnWBjPdkUfL0aEbMFUtnCdguHcgTwVssguosrLD
1pZkFpeUiQTcxIAV+HeKKrm9j7jzb5wq8AUgCcP/0C9xOhLWDbrooFKKjRXEDwrxqwfZroxjcbaO
bMxmy4aSsaIAyw/9is9Ebht133Zf/2JBzEmxF3Ad7ayhNnd5nKkFpkrLb3n0McFJSR+t3HSL4zgy
MvOiIOzJ1UaPMA6AsirXS+XGoNbKtbO46EdGZk40bUvKdBNGNOXRBofs9Zx9KK3j/YF0FSpeZ1ke
aF53qexNHQ9mdID86AHwvLwU5wPQERxCDgUJdrBazgt4I9FAtq+oeijvRvR+8ubK5AuuGbhcCJaA
HQNxmuPOjkWkDrJSUO8IzZRsHJn5yBxeHsK5a0cZBa9xMiXcQJNPTg9FKeUIKgbg7nQxxPfocH9B
JguKKHlxcCu6EgROJ+zU8eIxiKQhWpsR36Iz8dRYHPWZlQE3EpZNMGYf1QhH4pP4U9dXjuHSwuAk
wwagKefYHgAvE5dWjRFGD9AdiPiKg1/+PHoEkaMG7Gb+spWNVndmCsY0kt0BUEjrp8uLsvh9JAuB
GoTkJPgaTuep4l1kKhSqsPXg590OPSqXv39+ujEvAJ9MCHFIl8+ThomdSyd1EzMsbXBD76kFZaLr
jwb64CDPi0QMCsHz94tZQIOuBOdYqDKpPgvq9p+KTNYIXv6iBGc7CtEx+GnQrIRU9Bzc63JUvppm
UENFuhBkQqqE6D+ktBGXvJamgfoz21X0tpboVgH/uvidtysHaGGtAHaBLiWepCb4lWdHVO0UEZuG
QsJtZJBdQa8ECUwu4Pj78xrYCEKKlmiQ/hrUYRvX9UbyxNMqZQNc9eVdsTQSMGgaUMMBKwQSN6e7
zhRjpRQcd5dRD5tvbSk3V39fA/4N1y/yvOhXnN0pqsHTgvaZHirORxe2azI6Cz8f+E60eKIfEvKT
2mwhWpsw1QC4MHSguNW/GtdHXADv//P9MyroOOe2VTk6cn9fQ3EP3RyU6XfXTxEuFHQu4pUMIpnZ
ElToHU1MtdcBtbQ8ilzW2gv2/OQDkwFSeCQX4Fdw/E/XmKCPv2lE2oVKvmWQh6AejYNrxwATYMmd
EmUamplmYVacRHknjKQHb/FLlKR+3awEQOdXFgxghkCTBjAbKlCnY7BbkOxJZMNDPS+2uKT8sghq
ZZs7K+dhzc7096PIV0BNTs0k7MQI4ysl0HWxjcw9W63dLi4KpAnR5g9Ew1ndoFE1lstC6yDtyIOq
Ib+61vZ0K/l1eWHWzEwH6Gg8GjhEBzNVu5A3xlZHajEXxU9Hz39cNrM0bdCYRZEYUoLkrISrcrz9
R9G2YZqGtk4hQcJA7jUEdXW9yNoEnwScCegp5ErmjCyQnG6sxtab0LR23Hzs3L0VN56TPffxjyG9
OnUxGQN8Eq24oJSbM0fUZpMBy640YTnuEzsEBZNer1wlSwuEM4+qtIvi6hlRJjKQWt6WWRsmqeEJ
cpio8x2xubw8y0bQqIAE6tSKN/PCAEMVGTGMJkRiyZAB+sJMZ8UDLJmYKDwQeuOJigzW6UYjCQBg
ioH9nIvnBvgsTr4ba5TSS7vMQeYfDyBzaref2UgrVHBRGujhjbNbWxjf3MLciq4KhOncXJ6x86gV
ESSaU8DrhXzBWa6UoocPqZlchs7Yeja76enGdLVA759RCV8Jm5am7tjW7P0YVW7TQ/1Ihkb/4jiv
kLn3Svp8eTzLUzdtMiR+IeY0/YYjPwBMiibR4NWH6JNT6Vamt2L0nbUE9pqV6e9HVkw15mrawIqh
yJ0agxwMope29o3U18FmESBhebDPUP1G7zOeMaeG+rh1k0qvZQguXm9EXiofVm7lxUU5sjBbFFMK
N0vdSoaV/ksWt1EK9bq1ro6FSNYAchowfJwbHEtrNl88aionHziMyLdkeGXa7ZhZG8PNIaeWeuiy
btg7Wj98RbuttPuqLVcGOaeu+TuPgI2gEQJ9JeANmYUGTuwkaWdrfVhb4r2z9duUq0+ZKL+Pjr7R
Ub0bSv3OnDKMFvTeRqv6uLwt/x8/AEg4Ap545yw5LExI1vQadoxTHbj2pXZdULFtqdyQ9s1JN63Y
N+q9oV+dFcK8Q/P2f63O/CEfmqFmFqwOpvBKBEZlMNCfsbniRJaOw7GZWWRXpnlrpoPVh6XzbvEP
Ac5jCH7Y28tzOF3hp8+h08HMr/ihMBNgBPrQtVMvEdRLVoBTS74QeiUWbkJgc85S0RUaL+J06LFJ
qlT4RNZBPOY7xXU2lMQfih2/XR7QdLTOBoTH3XSPoIQ891U6/NSQRGMfRuA31coblRVeK2/UXgtA
P+jlV4Kb/nMIJsY1C7xGKL3MdoPLgMPV41iG4j2NXgxrJQSbbqWz4Rx9frYLcnR3OF2BzxPxyNsk
AEdKAsJ6lJS8BkBgF/RQykpn2vnGmzRF8eCa3OT5q0uvEor0bYwqfPHi9ppnpBsa676gr5dX6nzr
TekQUJEhTzVBZ2dbT2k73oJai4eFZw2x7+LfZQPnWw8fRy0MUCREFgDNnvr5MdG4TMeBh8nWVTfW
lzugHrbJV9zgua+frCC1gzQX/pvHFdAfTkbawQroLz1PB/HJlQA9bLETC/MHfZF1uelMFlRnm8cI
jVfmaWEh8LIDYmviU0J+arYQSa3XrYBeOKLIA/P1OPwXy4B71pj6vsCnNF8GZo59ovf4vA16Lqp6
WfehKIHqBsCTBJdtLS2Gjp75SbMN4gfz0y/7HAQrScYhmPhk4zXBN1DHuGzi3MGA2xhlFOiLoSwN
bfLTXVV1pp0lXV+EhGaB2t7W47tpCzwi2g3lWwXc9JftLe3iI3vzLEJqtVLIHA3wJdD6YE/1CpM+
GcxVPSLYPuZoIL5scGkOoXKPZNzkBbR5SqGxUhe8wYSHKaFvmkwRJqX+kLsr41radVMGbNJ1Atjc
mDlOI+UOa6mN4z9y72ZI1vKJi8PAe2JqEgemff6mULqBOaxXeAgYECQq7D8qBwWVjPpV/vfJB5/6
aGQTAXAFWylAlZi10x2hSw0uIElBUVDlXiNulPKGj4NHLLnRlb1l3YD0fWxV/IjC0+T3nG8uL9jS
Djm2P482Ddq2INErQisTPypDvWfgrvUA/tzGFX80uLuCmVuaWVSWoUGHqvxEaXU6Xg3MqU49xOBh
zn0ONFijDvsy/Rfb49jIbFJH0PbVYBSt0eoUKKUXHS7P2cLuw54AsBA5FHi8uc+rB71FIZpVoelR
VKrW/NDi5/FxbUpqAc42TeHRWwZ9N9UY8UFAYSj26u6tWAl9F78/0cWhlAC4uDs7PJUSpTKt8P1I
vDL0c79cnp2FFZ6Y70B7A/IGtLbNfn4UqXbcshRo5zbZWqTaZGDCXnNsS2OYGH7xgJku6bmaFECR
dYlkGeBr8Y+mo14jVwKZNQPT348WgXS12SF6EqFmvZXGl6s+XZ6laZ/Pzv10o/3fAGazlNZd0pvN
BLhkkdeZO4kOL/OOiPfLZhaONxCwQCkBFIn86xwkXPSsK5rRLEJGKmi1VkbpaTxBE7X+FnXOuxI3
K2djcfXRsAEYGTjkEEifzhu6g4q8cdQiNMHBjZQ1Sj1lbN8pbnUlfniKbCD5BCg3SpZgKJir+w0F
WLW51MqQtsHwzNeIOZc2gKFjaxE0M6Hxd7ZAbpTlzLFwSmIoytzKgclD0SZXAvb/DuLYyswd8mTo
IuiaiLAgym3WGw+iXcOHLAwEZAAohSCKhR7OHMhtWAD2drHWhORT1reSX50QQe3g6POzC2Qs4WAS
is+34J58HMnu8gZe/PUTkwYg6FO2enYOQXqLtE6Jz8efRvuhK4l3+fsL+xV3OEIxcLUAaTd3hqlw
lDIZ8jYkkAwjqNnnRWCv4beWBgHNVbQzwCWiAj4re9uUKF3ZszZkpvCzTUTrlSh8wZugfjs1TOG9
MpGwnp66oqAsac2oCQfrTopbKu8GaMcZwfVzBdzNRDsDeQNUD06tuE1dxqmCuRpAxRnzPwDEahBb
u2xkaa6OjDhTwHTkeDsAWgqrw1zV5nvpt3zl8ltYb6gC4skN7anpXM/2k4QiaNUStQ6VaJdqfrUG
4l37/sxtqII4rDDxfdHcKu5zr/ujWHGxCz4dj3oLHIyTZP3ZMmhgslSlkzVhjRWu1CEwtPeaHyQ/
xO3b1YvhgrDEAfoUEtZn2U5SVyo6uEUVvqsumlNXHnfnSw2wAXpXgJUBLuAsBdfWrtlolBghpHnq
fdSshJoLn0d4hisIiGo0jBoz36qOmikSLnV48NirqtRbw4cvGsDVYIGmHK+sebdVSxTIfJgDACbx
n9su+X3t3P9HKhMQFlSZzxhP8q5sVDXtzHB4yOtvkVgJQBZ+/IRTQgMRnrp4Q802qqGjWRu8axqa
0rStzsdX1V7jojn3SmACx2v3L4L+HPadcrOmBleBGqy8xPQrF0yye/NKMiT4Irz/JvIU4BMBM5l3
Vw40aQhrezV00CyaW5vUJltuOVd7WFjBBYqpInBPc06v0iilEymlBhBL7xX2jTJsxBASYyXjuTRl
oHCDEwfNCCLbmfcrYsseoM6ihYXK98TESxBtZN+QY4XUuXO9Zjsyq+jcBBQeDh0tcaeu1nHiJFei
WgltEBK8JdHr5Q187grB6AeuiSkXAH76vxn4I08OLWinVEvhhLRrXlq0hPNK91xVeblsZmEjn5jR
TkdBc9MYmF06IdMKcC96nVxZkwUDFqokyAFOFFhnxb/WaqAfo+IgGtUv7VnLVn7/NMunLwGcEID6
/mbR8JaZHcRITzWLF5oZsvxX3GzFOynupbYl45bKr6unCusNFLJGUD0+qyqDWL2mWakDibUh8W16
ZT/OdBLhCFGLnYSLkbGfhTmjqSdjRxQr5JqXon6yli1dWojj78+SgQ4l6UBUaofqUxVlnhOvCYYv
nD6ENUheAUM28XnPlqJza5fbRayGHO1EfdGADjf1SsHAH7K/eiUA3kJMC9kG5Mn/UqEfnY00U1g9
iJKE9W3aPUZrJPQLM3Xy+dlMdVqZUiWrSQhG0shLqxVnuPb52ZED7VJFmMTnqRmkiU/XqCqmeZ4d
CRDKAjQAlgeAb+ZF1jJtzTGN0zFk7aG1Ho3sU6bXOye0IyGrjMh/SvLPlnpQRFcqRQXIcep4NWRO
QYhhyJVq3+I48KZAtAmqbDyHT11TYpBstPJUBYVT7GUylLUOrvHny1tp0Qh6XXH/ASyCosipEaE7
rZJWEQkF+z6af8BgAXaMq7EiaN5C4RJBMwrGANWd2mjTGilCE7BAS7uNs8Yzx++9tsb8uXD6pjwF
aLZQCsHBmA1EsjJKoywlkL/4KrT7CDQlChBXL5ena2HvnliZfsXRySODbVRFmZBQN/8U5DGLtpe/
v+DOwVwxsX9OVBxI8p9+P8lTgMNzTgCiPhjpq1LfuOxGB3t5Y5YeX+s/WhqNgcAHUEc8K8/K6D0E
B21QyJEQKl4buwffcbu2iRcq5RC5nnqBIPmASvm8SBV1KO+WrCKhRoafVa9tWgZC6TES+xxF7MQs
9440NlZhbTR0p1W4zVaehAs7HE0MwPcBNo54cl6LK/shJYrhjmGlvJjDg57c5N3N5VVbmkdUE5Du
R6PYtHanq9bQSCg81sbQSu17vWu+RW638pZa2t4AQU/5JESSZzBrNYLCaZVPJsqfGtM94XKvH0yU
SFcO66Ih5I+BU5oi77nXabAKpih7OH8CiVXBbcMjgwwsqlNfCPl6eeaWFgelebylpx4Re6645lBw
TjggwkLbA/XNDgkU+hTRJLhs5fzNi4DiyMrsxnEKqpgVZD1DppgPrGi9BuzxZvdDoc3OIisu4nxI
f0NvoD7BroDmgWmzHLkI0I7HFZXJGKatQKVc9VUDOrXK++UhLVqZKE2mYB8ccLPLIUosFLFyewjV
SImh2jw+jj2H4FoRr9xCc82wKVsDVdj/s3RWAyZ0EOjWgyVV8xh7iuw3l32Z9LmuQZ7eop8v+f9I
U5xvQ7R5gJ0NLgP/P9vvbaYQI++1Ae3MXpttyhbMVh6kgK6fxal3YXK1eGPMH/mRZkn0vkmcKtCw
5cOAh/6jm/66bOTcO2AoR0Zm3sFsyxrEWcMYKi2BuFZ/b+r1ygZf2g1/L1ckdABWn+8G2qftaNXm
ENrujo1QR//edrurRzGxYUwaFABMo15/uq3HDF1WdVoXh+9OZXh4iKy46YVZsvGwQFYKeG840tks
QfcOeGM3KQ5mxD1HhcjuylovGZgUTpDoRP7RnrdfaJWZMryC+aHNg4Fvk5Vjv/L5eZY2i0p4Uxuf
T7SXeNxayfP18w+hL6B6JxLWM6gylRWIBh2VHcYG/Eyo6RYrEPKlAeAF9rd/C+k0e+ZRtJjl1RAz
dsi8OnoviqvfwQB4gAwGUnPo3EI6frZ/CBe2I0l50Ljhoz+c8LV+xvPYCRZs5OORMsJbe34Lc0Oq
jVqo5QFqYAnxCvcuVT3C7nkKGOzKLXk+WbAF3N9U2gG7xvze0jvai4I0FXDP92K4K8fq6uOArgFQ
1aEWZgDeNQ8EtQRQv2Q0y0MyZAH4Kb1kDcF9filOFoC3MuDdp+TX6YK0jcJHyCSWh6B2v7lu0La+
5alrkqpLE4UkKoIigF7PiUgYsWkd9644GIwE0ej6uDSuPRgYx5GFaVsc3bfSyVHlkbCQt9zvKQn6
Nbjp+V0ECygX/hVlgDzGNMYjCy6zzaxwiTiU2S0rAEnb1+1tcyUFDe5ZpIimFCHyzUipkZmDjQdg
WUcc80PdiC00mLi59rhYWAsYgWoPgC8T0G7mYu0kTaQbO+VBpy+8eKyvjoIh7QAVDhekRkiczz24
EhWjmlPKDkP0KFOfX++g8H3UICd1PKQcz5+qTWO7eZQfmqQMIhNCzcr+8lZaWGhIiSGvAkjdtBKz
15dq0tEaGis/tMZWKA9WdetmQV6uXEQLVibsiolzN+HE3OkyP9pOkaXmudN3/KB4WfXnT+b+WnMe
ixbAoI30BCgD4A1PLVitKEoiJFZCvxXOj4Q+o8cfLYcr07XgcKf8x4RBdIA/miNZMmShpQni0YNi
ZvdpbwZKbwRl424lQRO2V9bvl5dnYf+e2JtNXJ6UUVelsNclw8Yymg1ZawQ4j6OA4MNBR2ZtEhCY
M7N0JB1lJm1+iMqtE0F5yPFK4+pACgVjoGcmlnMA0P5qwBwtf1yoYCGN1OLQDp+a9gcSpJdnaWkM
QOa4cFeQckPO5XTx1dy229zR+MF+0hvPre5ovlJ5W7QAenFkOhHSgKf71EIOxllZGyVCHfT+OJT6
rglZsnStlru0i4Hb/l8zc8rZMkM3VWXCTME2Bn9U0ic0AK0pfS3tKdTuUV1HHR+JZ+10LOBlEw5r
Mn4o3T/sqV3rxFr8PMpjeKPhzOOWOv18lXc2MA4EG8pFRNLnG1A5rqz3wgMNGwr99ti607N9nvki
Wqk4daryg0MUT233phMFsfiTpumGKaBdRvWnF8QTco3PbGkfTD2y8AFLPElOnvCqHk12EOMf3X1R
y1dt+Lq8mReCFPh7BHOADQDlOO9eNxLaxqxH1Gsx11cL/dOOs91o8t9OCebp+Ho+F6gQ41xCFhki
LAi0T5fLaPDAqeuIHTp0s+oCrGClutHdlQtgad6mdrApXYQU8jx4LNKky4cSVsru3rF3nQy0tf7o
pbMDUlI0egOlh30xC+5knCupXeKOadkdkB0bWjKv7r/V/Ro4ZWGBkCfCGx2iVbj0jdmM9ZrBgXYc
kkPD5HvH1QChIGjKFc9quo3s7ber9wPSiAB+IsTAq30uYO6WjQ7udZ4fXBYS7Lf0RWi6N+AfiZ4v
m1o4usAgQ58OvmHSh5j+fuSnM8kQIHcmggH7zfI67frLDK0i4ABDNw+igPkmiIYxqhosyyF/pq0P
SdHLv34h74pMITYXcHtQEzPn0VJcjFiZCmFxav2MbZ/JdOc0zM+6bUN2sbuN6nRT8G+RthbxL2y9
E8PT34/mrbLserT1SByk0j80Vh/YUr8vWHQDipaVgzTXS5tiZtiCauHUwI3QdhawkSLJQcGEyFwH
z1icfnO0B6N7SMUHa92N5fyw3GediiCyGr9dO2IL0Q9SsQR7A34dikOzI4aOzlitLEcchPG7qe5c
/R5tGBt72EXlPu7HtaEubEfEC5PHwNPcPFNOrUpXilj2eOaMjyhC+MKRSMwKP86Yn5t/rHgPUska
fQ4a6L1E+ejqm8L9WNlUC6cdeVQ4/CmZDjWIWWxBRWlnhtZXh25UvqsRdi0qVEGU0K0W688607Zt
rb+jNIb+U+gt62TTQVsjxoOADdDca6CXoFIw91V68ePyTzv7ZXgiTx3P02qgK3muXBQzp0vGiJRP
vfwOZIwHncKq2hjJjsRXZ6pgAHeSO9H0TCiqmWPQpejbqmrFk86YvxNxtrLUS0PBG2cqYyGvCxd0
eoCsQRm0xGnwfdUrNPAk8yqof9Xlj6T4eXnSzvbUNFUE7zVrusYxqFNLeZY2uuRG9WT5o9ywZHv5
82cnBM81A/mqCQSGCuA8h2FybVDHyuqeTP0r409U7kgFsd9DZIJ/yFi5GRbGAoJIE+2YoIs4VzPX
WqWvdKuonjhIYsmt+nh5LEufx8MZ3PjI9gDEODvtNcuizsiT6qnSv+KNzr+u/zxKR8BUoU4FNdSZ
05xy905madUTmrV/NWsBx9KPP/76tOOOXLJomdXaVK+eSvbDt/SVzN5ZOIN8wvHXZzGukTZxZzj4
7Z/pcFA++/b1+rlB/ggOxwDjy1llV6n7vEOhqnzK+UcD2ddWNa7eqFMbM14BSKyi82he8ypAJ6Oo
FIubuA9SImy27nvjt27fDeNeqa9+1yBKwqUMPBhemUiTzC4txcDF6BRp9dQnSLixxmd8a9ov0Vo3
5fmqww44/QGEMJA2mcfOwLq4RRe31ZNKNwXd9Nfmi6dhHH1+Mn+0qSQhec1zfL6t76l4ya8m4Jq+
b6FXHrQZLs7FfNMabprEEb5PICQri/h7WTJfVZlPHBD26s7z5V12vosB2kEEgfQ0jJ4pj+Vu3djx
KPsn4Bo9tf8T269Wv8L3ubAiEykmQn8otoENbzakfowzhJWpfOohdWMWVaBd7QRRIkYwjinD98/6
J+KozsH73PbYyJC5e0iU67+PsjDIKKdnC8gyZgPA1JWDQzLzqdnWrgBe7moMFUQOcYdPpx0KxGcd
JyPL8kGzE/PJzT7N9ImyLUR613oaFpYaZw8HHW9ydEjNIzdA3QfEN9R4qg+6LoOmZpvkar5ADOTY
xiyv0DV2g90GG5RqAe1fS30t731+u8ICAIWoyk053fkTzyjaFi2tsCCSgOnfcLFsc/6HDDeKscnI
GsRhYc7w2kLD0aRMOiXHTk87absCsBRde3JGss8I9I+hnx3vLp9BBGsLR2TCnk3tFCCsO2OMLKt2
jPrI0p9q2RhPPCb5XlIoWgGJph3QXFh8j9Ke+1pk67tKG8CH2qORy3NHJpnvSjJALc61yp00WX5f
Ns3P2rF/kgw4NmHmbrNRWWz/GNWEvozQQa0guY2yl2/oUXRj9Povy0CLC7BE+k2ZcZt6rivTIIX0
1qZvubJzK0seEtnKgzK41g8Dj8fSa3Nb2TaqUNEBEn+JMtm2dgqyKgo4Q1kqGb4OAe0utpEkc6V6
Q6P0Z6pk0PBqrMpzjSyHjkRS/smk2t5L0AHecadB4rHS6GfC0XDgJcOgYY828IV5bGzHCo3NfpmY
nxVrTJSGbPpelY2Veeidf1Kd/jXv6yIY7TF7Y65dBC1Vuy2Gr0M2jEu/U6NxT/OMeJD9yjYiUnDN
NdkLiEPi+3pQyEZvlZ/jYDiV1zWjlnh27LAvZZCJ11od3RiZsL6JQX2BJlT2UoH0d6+KSvMds7Vz
P85HKLknaOjRN60H+Zq3Nmvc9x5VrHrjsJTsVNH+yMruTXW59NRi0O4cF5PucRfiiFUj5EcqChuL
U5gjGjAZexlEgfeOprjRzaDrtc+01Hi0aQ9lLafiLA84153QaLUeVYGE+VHJgEzI1Cp+tPVi+EVJ
90dUcb0tRf3JR+TCvERXYtUzSIJKQt45r73IX2XtvGnjOCQeWrZI2NiZ8IDAA621MsQBGbkjPNbF
4O+zXFlUfqso/LflAIeTx1Hsd3XEDxR5mb3hVs/Aln+aqgxjniZa0NdyQ2vyp1H7yosKS35367Fv
gtppzeKhVop211f8K+8NO9oCvI+W/rozny3ala0fCXR+B2qjgzw17pza8R050CfgI9651XDcJYol
kQbpD1lFP9XSDoe0EbUH5bj3XhW/ZFIqXpklhh+5Ep18vO39yKC2R0XibGthVTeu0lr6hlLBN7lI
ExYQ9JbdNWNCS0/oJfglYh0CdDTqNpaV0l2RjrHXmY0IVDT/folMipssYy8QIYs9UmQGJOnit7ZW
9FeLa8XNMNS/S6upO88SMb8V+aD4bWN+trE+2oFi67WzZ3RUf3cmmKmBPpWQoKHNRgOPbxWSJgN3
WgmCJta3PcgRswIxDaVBHuMBiprNK1MBfN+D/zRO0NKdtcb3iABFMNbV6JVmUwQy0jNfdq4V2Dn9
stKSB3adts2mcMzcM5u2yLeO7EZsJVPztJ7cp4NOuGcMRlne1AMzPNC5qb6V9qXP4xIsYXkBgngV
9FoETSI+0khNQIYs1BIQgDSG/AnK2HJn5Sz2+8gwfVcrdW3bJ6ht+fXg/NZHpWb3fVY9ZOCzf+A9
TzVsjepFY+x+SJUwtwuh7MZOcObXBunAFEmfI5l/qE4Kx9NT0xgDk/bvAkxM/W3l0PTe7Cq4tZZn
neopQn+tpYapQz4GesE6QUdR5mb9Cycs7m8aU4n3vSnipwEMCQragVqBUMvkXqbE+s4Zo/imbBin
m1Sx22iHnfo9q8iuiSDs12rZu03Q045rsAos/AC/tkXhJ5nStl4ca/RBc2TyWMkoC/qu68rNYPZ3
PSlx+DgVRAQQOnd+abgotzKJyK+o2rb5tgM6e0OiHvsfXdjfZWpoEXA5UELkDXG+VVRjNMgKs3pz
Kn14RjHwJ1ifyR1rukeeYzEU6Ia/A5jkQImE1onvQgwo9oSBXt8kqbk39rn0c2B/7mMTuhK5SeSP
tqmind457AVyZy8jTz/QPCNuHK0077Xc0u+dEtsDp1nxO7OLPCCyGi9VCA2QHY3QyM2H7QiQ1L2S
RQq/062uk17Oxp9gCkqVnY4ktva7rG0HxHmNoQVZL/ughbP38sSwAhQKjaC1yhIQpMYciZ9bhev1
veF6upP/6kq993Olg2/l6PCApGOisods4tS4bxngOANq1HVQ5YpRgILcTNxNwUBr0GgE95Bm9bir
JcjgqADjer3X2+GjGHIngMIG9YQ2srt4rO7rPmm8pssBwlPzn66TwEeK5Htjj1oA7Ud9Y5og3Cc9
HKvZd4ZXG0L5wL3xNRiUEr8pijZwtKHCDHcI8jzeEiEw9IiqOxvXXxaM0KfMdsPAGbZpEhcQWmn0
xG9amnsJd9F/aBYvZCiFgNwkkml6E8kAmJF9aiv+mKPHVeUcLJD4iURn2FV5r+8KRdc2NNEcn7ZO
+qDLjHl5m++EGXmRinVpOvww3NTtE4DI5FGrYu6jORdn1OhK8Gek4GX2yrzhryAUzbdiINrGpFmE
TRvVT5aUIDqMRBn2KH3vdbB/3wMjGe9yOSae0/RfA6bSx4UrfAdFsEcLDf67KXMYMFfvN3GXRjiP
SvNRijzDakT9R5mDy4yo6SPQKtGGK2nzAX/Yf0BcdAjgqovbwknqgwORTzgJ2yj9yO6zb40WqRvQ
uLW1D0JE3hR7muSF/qC0av8JqmLNG6vqf0i7rt5IlW77i5CgCgp4BTo4u93tMPOCJngIBRSxgPr1
dzFHOp8bo0Y+V/NoDbsr77DW2tQHphKnsDXCb3Wd/zIaZm0ZbgpPn1ptyoGEaCba8Sv0Gs12rt39
Nmn7pPfGCynNClgQzTk6ZUq3Thez2k8G1L8pihXI2LBwb9C6CcIyFj6EJhPfDF1yO8Ys9SJWNFe4
mwuvSB2x4Ultn/DAVfc95d21xaG0wQnOTEeEnfo54rBdz81uFxLe37huGHlOPDgEnmurvMIpqjsw
j81vVKavLXHil75FEz9rcKqbDDeLR9IUPK0G3lRpVzhPA1y8R0dVboluWQP1opQWv5tWtwP8Vrzy
TZOhh3So/44yFPsCWeonsx2aYa8xydsHaRrxr4bAv5G0vq5dcmjNPLmt1JjlV2aXcu4Z6NRQ+0rU
t3piP3HWc2xwI/OYVX+LnPaxTCux19w8QduVeAcnzrEGCGQO2zQOd3XTySvONDMwtIFdQTut9YFK
rrxal0RuEwHZstpQE1AJ7zgd88YnBYjjnZXfR4pGm9CM682gGRL/ownc6Efd2LnfVVq9wX6B/guj
QVKWqTe4jtrhDf5DR+NnX/Zb6CkUAJGjAsDdnZk6QRVavyNa6OgfFwKLDyafZ9cJqB5pjkRdEntu
ih7ihJWtD1ktzDKkS33TQFfbso/fwYTMtkOJroqSNK+UV4mfEfZNjVZyzVvroacEUlFO+ScXhXOf
Rnr3G1QV/TZxwu6knDDcGVkBfr/Wp89F1IpNHurjPipZ725GM9PTO2j4V56Wu9GNXrkKUqlgJTt2
L9yA1J3VelRo8Mo4mAAbtx8BQXXw0llFJ76jyplYHjqu5m/liGfQ0ysaH00IyY6+llT0R9fb9TfC
m+9QZP3RRyz0cxU38OhStBLpTyF6xD9VdQuHMMbVc6s3rSyDjLNM99O0H2rfwWP1e3CUs4MotfwB
b6IOkM2xvNxMUEhJ27raxJFWbawwGzdoc5vegN9eP5C81x+bliXbipUWloJx7qdRk7temYzhM29L
IPpC0mT2bdvZgniRKZUKIlsjW43of8K4lQ8ZKZ5rxvINrmTEEnpS7Y2ChZBCEcALSS2PfiRN0cJ5
rVmN2WnceIce6vA+AAr4bmq1uEE8AQ0vpcVDf1uYeUVOWcmKYg81zwTdweD0QsQ7TLc8q3jAk/iE
gttvweH+CSv1qdWNuAs7BBqu+uO6ssX1buHGsfHr0QjR2uTc4a8AZDm3qiTpZkiBgx5xpo8tU3Dt
RdV+T4jVnjRTe6hqCZSTa7eIjcbO160ORyENEfqURWycsJpOuzPGNElDTxRoZXxDxryIIY8vNbeD
14pqQttVFXxJVWyjXgc9ptPYN4kF+hZmrhXdWS1SzTYAaHs9GYR5VUrjHpVMCV1CSYWfm+jOnaUW
7TaxUyPvE40ooADAbd5XLHHATsp+kdSCnwvpvXvDTXooXPbxNbo7i8ozkKB60ToRXSU0jPqgJNCs
0AoGnSSQAcS1W+W4dHDpx68DixxPszPMA4A5kNIqBVgIBhUb0H9+MEtxHXh0+Mbm4DyWbVN6TR2j
bV6jEp9H6Uk3xsRH9+1jrrfPAln9a9Mt4fpFqsXb7zR+GOf5g9Dzwh9QV3wtWPGoyhhOmo7uT6zT
capjEV8ZBIKTiVE6O0g6EBxm6gQAJxfXkDPU6ydwW4jnmGFV3EV9XOX30Kx4apn+Hf2Dmu42jFrT
OYS6DrEhpXeZF1bZr9zqTjrNnklVW9ivpnyNdat8drLGKD2NjOq1NLvhXlb1rZNHLMAjyrHrXee7
TNSr6fws4qJDHKLp+4hZ2ve0SHUPujOAeyd2ReJtgpaLTyFUYV5ZhF9vCmH/lKrDM2jSA0Sbrc04
li8i7RK/SHEucqd5b6QT4ZSJV7MfCt9QCBPjoRKejVaqu4plhd9QUF66wdVP8ImfY8dMXqFcbv+A
hld8rSyjwjPa2JmXDaG4DwUZOl9kCG4zEDE2Ger3tx20l/StoaLwSTiFWwRoTlCUe2V2T03BeH+b
8EmVMmOI92IXFK6uD98NOb7ztruRVQohaJb/GG11FIxA31pa6A1+18XOL4pe4F5eAU65qeIOj1Kv
Gx2k6hxAbBy7gM6bA+UnlG9bgQWH6jq5clthgzxjVleW0H/qg/XTdLvUFwUuSCvXf5IGnESCq8hT
CSYD1accdeAhxpxVYfuiAFHxR8cIcYIy+acyleZllh35Y22rDKmIOLptC9ldl1TrqMf78jZUkQbu
ngWUSUqkZQQ8Yq9DCRi9kYyPQ8bsAFE/osA+SXGxuKdaD1819Bb3bCszdyrJSn9UNNur3om3Ig07
/LSkOrC+kAjvy4lsEKb1d5DQ2yBR8L4LXuLCjkdxPzgUY+jBveMqkyetV9kPjqZab+D+FXKPNFH9
kAJt7BE8PdLvbfOooBz1XEGpYG/3dZL6JNb5LaTFrOeSRwlOOKtbINbQsMiDL0m/lYC7XSky9F0Q
Cs2utoXI2U521dYqC/0VsXIf5MBA3UuoZW6aXDRA3lPjRybabtzLCIRlxFVA+EW4KfAKup7b6pXf
OK7alYPzhqkPPXgloE84cGJHpZ9EZvZ7niAxYMs9gsStm7TutV7bPRofhEl337a8Nm9d9EPcdFZC
rpPGqX2UmuvA7NsXZE3pnmnkmxtXgzcI9zmWGBjlFhrMW7dhqh/7sIVzzqNfdlN+g2Nmb1RM3au+
RmzoolI/2Lw/llHctpu61jO/1vs68zVdL4KKhklQO4h12jH8aUPCyre0DJp9ZrbPM7InFdsLbcxr
H+5z5dlMbSq4Vy7L9rR+c+i+ZY1njNY7GaJ621SlcUPjGKhEZGPfLSRFfsR2i9C80KMuYNkkJZsV
DwhDX0gT8Q2XMoff2aTb3rUbj3dNdmv2yK6Olf5t1JLyBk3i7Tzow/KHW7T02shks6ljxe5D0+wP
fR2FCDehMqPb6Slv1a80EtZOQrZ69BoaI27WkeaRceli5zfWcHIy97nQ9CwGpIohG5clMuA4Fz5v
DfeqyrQ8SKFSJLwQD8uvEK/IM6AY0tirNP1VwkW4iQaq3yURq4KhH6Sn45K5UU5JHlojN5HHyTXd
k2YIjVpHe3NJ/2gqZezqwuw3Im2T255ATDcEDctLuuKPE2vvtSVMz3XSo80h7lXCYQ5Aa/4ZhgXk
RUPgiEKV2FeRlTN2PUC868VUyIUZnea+DV3NeCCj2nF8KzJaNKtOFeQBrBJ+gKuhWWCY215nyBJa
4Wn5nBQRTMX2q3SJDGTmGE99T8v3pKvQRSTEzQmuvFJvJZ6DXUsR7m4HhIeHmhHElIyV5a+GcsiF
NtVTbbQEIrwQ7PXbNO5b3yDFqeBsuMYri4Le6GbDrcwSezvI8ucQcVxGTPbdoWtI9QbVGAWNwzrf
RLXm3sdFpeOuAYkjBbHQ9uowH5A+dL8jOZD6UZs3rwrIrgc2kCjyHSdUGBZclWtGqkRH85DQ3vbh
2Pt6l0JanjgvY1Mn7y4yoY+QU3oF8ojtFRmpj8ywwuURj+ZGhezVQCovU7hUGZTcIakX819dTVr8
+rTJkF6QaRJETUe/GyJkL+OIJFIS9rgA3Yh+bxGE3mjKqX6H3bTiuvmI390EQx2OrV8hcRag57bc
ABZUnUIXAa4h3Sci49CXprA9QgUOYpH3XmYmpj/gwtm2poh+pMA8PEHAoH0ymkZtiWrvJOvpI5Bs
aef1JJnCC42b2El0GHDFIjquZG3sikQhFwLULlAGJRJV14qyYWfq+fgIupxzZ/ZonDXmVrGbLoqn
tu5dFaR64XiZq0kv1tEhxzNapSHC4CbzK4PylbLsUs0BCiPGVN0Ao2MO9ipL04BfNdKjLV+VvZF0
L/qvF7SgXgJoAnQsQBwxZ2UabjvwLHJOUZELjHQfrbGSl8oZAIr8hWEZnzHrFnJZFDknesy1TWP5
xprQ7ML3pxIyQBzA86Ob5AyQk3M9dHnjOsfW+okrFBvxckVmYQk+fn8OiGSN3SMBh+9npUTuaG8W
VxEycZeNrAxi3kUdSfrRQfrHQaH6Fs+ItlJVWvo8EBWQkAfcDgSw6e8fCtUEWR+0EmE24MPX79Ga
4v7nr0PuDmhuAF3QnRTaUOdfd0aXajTp6BEYMO3KyfeX52YCfpyJGYBf9PHzM9wJwjeTNDE+r5e3
rn0l1VU/7mzkIy6bWRvF7BwgU4nyh9bSY6F+qeGU/Pz/fX4GeSBlU0YoFtNj2e6R6KYrK7w4SShP
Ql0ApVAw2M7XAIJfBUtKC79e3zrcG0vPfBdr2qNLUwSA+KRXjBDxk4ZPWBoxL1PUvnO06nZH4aGV
5ddnaVKsmOQvgXWeUyyTtCnyBBK4RxO5ycTc5OKrrDVspo8G7Nk8pUKlJXSzjh2VXu8Eob4GoF6a
JCDp0XqCgrMLW+cWtEpS5JqIeXwp0RuRhWvkhqXvQ9djamE1Yd3nRe/edXhCy44de7yH8NjtXltZ
hGkOZgduwmfg5wNr+bmBacdNlFPN1j7K/l5FAeQX+l395BZfPxFnZmagKS1PeeQ6MFOihBBE2QqG
cOFEEOATLZBYAJr/1NakEkh3xLGw4SBbd3wIrHxnonJcIwlzec9+fiCgmQWYIvDRYO2CiHC+4C0z
qMxLF7GFqZLb0SqOqFVYD2UnzRVLC0MC+wt0I5BOJh2imaUoRu2acEc/GsY7alp+P4Qo5yXgOHRf
twS82QQsnoDTkOo9H1OfQJECm288tiNBOFD1tbwB4IB8532CLGTshF8GFyKhAeEIAHux7SBIf24Q
dbYR6LfWPMbNppGbdk1X+y9VZrapASQlAL6COzwBa84N1NRGlCLghhguknSRZmV+nmQOIMN1c6dy
FQ1g9pfoRo2iTxRog9EDDWHaXquM6kYZDr9CCTJ5MoAy8CLEzzskmex7uK7jLc1HXduNjHUPBqq0
93T4jo5jEO1ie25Y7TbTo35T1GAJJXppF15opc2DruxoM1i69rPJuPGUpnA9L+/Lhd0CwimIN+gY
DsD0XAbZRSsGnamaHh3cpW52GgnxBrVDGu+ync8Q9InZClOo+MEHwL45n9qBg4vVJSY9om7t0f6x
gxwDslpjgwQVKuHRcNt1O5JfIQxEnnnlsvrM/QFmDZuU4WECAQOX+7l1OiWeCkcPj8ZDY1tQ540w
wb9K89lNhK+ViP2QaltRhPh8B2OrAp0DAgsMkznBLOyYcOyhDI9xFO1CTdseLk/pwvdBqwZ3YWrJ
BXm52Yzao95nLCyTUyX6+8LIr6nxVXlm/OiPFqbN88EjFHnrNpB3TE4dyq3tRmNfhkbi+8CWTRgz
SFM6s1XhFtoidZQnpzSFl+CvUvwWZwh67ww7Dni5OWnN7cpOz6CJdzQIQDL5DgK3/2EJPhiYXUhN
OJjlWMFAqW+bk05WLtjPvx8BC4pHwNuCgv5Jp1CXbUgFsmNHMPt4CWHhL/s5+D5WAJK5U+g4JwNw
I9Ja0YfaMbdvCmPXOyvH7vOjB0Dq32M3acFCt+Z8/xCtRQ8Iw+InR10V7ill22K8/uoKnJuY+QfF
UFk64DH8ZGkB2E35mqzLwhL8paCC5gaf9tMhiyBczK0C/edM/Sq/FtGXT4ALOb9JVGVq5PDpwZF9
nPW50tJT8SsGwFl+fQOBZg7gIy4I3H32bHZ4lZO8Gl1+okiOE0+8fn3yP35+FlUTWbPWlvh8Xtw4
3V1tr/z8aX+cP8cTS/7fnz9vZGyiisilie8bnV/agCsQD+l51Mz9xFnTClzYq8icAP8NTCUYzXMU
+JAyFmduXpxs9iw66Q3ocLZGTvr82E4qs/+zMW22D/dplTfQVYF7dtI2ZZ94cmNMmcvNlxflzMjs
WXBYAe5/CCOCondaeqOKL79rGAVkqMDVBWUOruZsFJUVDk1aFCdc6Btljtdh1u3+wxg+mJjdq30T
siIMs+L00ox3Q/rlZw2Np6AABIEbC4/P/FrimayHCAXeY85/tsKnZMXXWbgzwEADPNvFRIHCPlvm
TAAbNCC5eRz0ILkCSubLk3P2+dkCcw1kViD+2VEmwxY6YIKPK+ducQBQS4USCfwW+PfnK5yRhCmp
ekxQDeijjX42/YqF6TfOTjaQRHjX0FgK6cR5fJqGjYGErGMf+3oLwBvj21BuL0/TwmFDXw/E2Ej7
/T3V54MQgPIQgQLnEbq2vpneC+2mjGo/+3ILAyhCImOJRp4QbpzIled2SgQICdQhnWOUljfhdb7q
JS3cgmcGZpd4TOK4HlGsP/I/ABXF7tZKfDsDXXTl0M2dZFAuAAaBdBXyQ1PwMyfIS8MMm3KwtVNr
wx8jG5GRa617scFe6Lor5Y4BcF8oSsT7yyv1l0jwYTdMXBLEkAgOIIeFqHXOwS3ahBpRONDTOABa
AmYmN70I+IdnV410l6DHNMoX4iVprf49zEn33gvm3hRlH/7JXZZfF6H+UqInxjYnoetpVBFUcyWQ
aVRDaNFWDSQqxix2nuK2QhuzjsQPEOnt0eUdavt+fi2pD6JJX0WAIQzPmlMAnlA2G7Sbd3cAQZQ7
o6PApgGQeNUAq4LuHnwAcj13eXYL5Gn81LvWCcxOPbg8MbMt/M+8UCRMQXOEnstcpzoirsxjW9JT
Yt287URxy98uG5gd9H8MmNAaRcOKBfcja5rW1fWOnnQZBcDd15KsDGHNwuyxaNBvmZgxhoC+Etou
/A8DIJCwRboO/usks35++OICaTTRGPi8qe2SNN6v+Gd0YQlA2wM30wRXUv9E/aR9gjyaU9ET2nhB
+zPk/D6yjfLZaEX0qFtQOtIshc41IkyDEMpBvsVL6w4F6cjyZG83W5t21nVJOHvKG9HukDIgf1jf
34WAzO110jtIzmhpUKVaeeWqxtillgaagN3BHTQaIOmcptzKFqAqCRbCzjDjwR8TMON8FPsbr+Sd
/ruCELHXhaBXqHGgN0AmrcmTLiwjrgdMgoF0IrbK/M1JQSWN2WCeKPnj/ojoy+V9OHsOpn2IBYSw
IEhT9DNHp2xDx82dkJ6QU/RMwA6G4RoA8ctG/iqtz66ZiZQDhg9021Apmw0iV3Y7cDcyT/ZoByLb
hc2bu5PI3pjfAcYDGpyKgL9PwHcW5ONvZhyY/V0iUa7JFRdqrjrwz4ChoAQtCBse4TzyIm4TQkZR
mCfSibu6yja9GT8a6NkrI/QnitU9DYF0guABFcaGCLFyKhd29STI9q/52akEsqjr0gTmZQMoJQfR
4VErbyJTrQSAn8aJ1PPEqCSQPZrkguZEeNV0rhXi9N4jV/igQSyElbjM+5JvaValmz7lD5WTvA3a
xmj4o24mKwMlU0nj45pDnvUfvQ2kDJGpnF8QvKeI0ZFbeyAdSr6icw2faDoQg6I85ZWe3aHvkbiK
U25O6Txyhb3TAqmJE8iR0bb0fedkkR9J949qU+hw51EJwOAA1YRa9ntA3td8r9lRQFITE4WgH/kK
kHiRNDu/0ZqcF2k+VMVhNCFY0O7rbB8BnHD5KCwZQTgORePpwQc/7txIlqP7GZqGTx0x3/Pye9ij
88XrZRPTJz5M/N9xfDQxG4fDgaV0GUyUyQ9Gk6vM3Tmh62PmchJtu3gtwb5oD7l8CiIBIpN5l9c4
V05BtKQ4SA0t/pTpm1DQ03L0G5YPZfxLS68uj292I/4dH3x7Ci49ej590mkczVEDeyFGazGQmsom
sMcv9q39x8Lfxh5/hX3mPrIWOj2jcQUQcLiNtPfe/lrq5NP3Z5dAWpq8LZDuPpicemR452rl8C1N
kYl8q4H6ENIncwG3rk2J6HQNTT6pX2OW1oqxS7sYsDaQ6nFaKORNzndxwnVDK6CZfuCuH8orTdtU
dH95lddMzAsCUVjoboQOm31fbZyuPxhd9ZBU9orrvWQG8RDUoYxJ/2GuOJiULNFt0fEDmqu42bZv
d/laWWjNxOzIx51LBjfu+SGTqtw5kG/awZUNN7xZdVvXTM2OfjWBvIYK7zfW7dHu43s2XCn5dHll
Zk/Y3907Re8g9E5rP1eCqCQQgrXU+aEpNindK+bptR/+vGxkaQd/NDKFZh8SNiXqW07kEg7Gjfsb
LLQRTJl+Ze2XbCDDC1AEgh+COuC5DagqG+DTpNkBUsETGndNkHhhNfCiAFkDeau/Kjzn36/x2oE3
kpQHrXnThhZu/lMLGsmXJ+rMyOwuGerYSSMjRTvKdgP8MNFWHqyFSTr7/mySYk3VvWNhEIymgSWf
eM1WRrA4TZNMEbwRB0JTs6VO8lzmeeSgh6Pyxm/ghPKVvbRsALAFBHPIt7uzIdgU1KVcKnHoJLu1
xvLaacVtFRbHyyux8A7aqDj9a2aayQ9blkvk+aGegObHFLBJuVOMwJvuvDG6N41vSfztsrnFhYGW
wtQlDVHSPBlY4GkUuoFR9Ql4MLbjkea/DOiDhdm8hcLSq6bRxcEonL0LZVyDPTRR6Q/2o+mkXpK/
XR7R4johJEaTDxOu6xzK1UQW2DisFAdFUvA91J+xr1CbCrUVB2LaUDMHyYar8q+d2dOSAGdfWlUn
DvbEh8iIZPCBR1BmByDHpd1qTwAb5Svx7PLg0KoUMF17Anqd7w4kRSoZMeyOHtmPateF11G34las
mZg9NEkljBI0SnFwgWFn19EpLf/TWZ3wdghJAWSaF62tgUna1lDPSq2nQr671X1Sbi7vgsXV+WBi
en4+HKMyV8BLlHDvhFA+tw5JCzQq+x3z30YafN0UkEyQ00GjRPSNmib0g6kCQrdmVofFoYtdn4js
LswF6B9G42XKfDVyUBIvG1xaIfhN5uRsQIl4HnzSCa5tjujrTRBcJjFYywIkYr7WzG3NzPxNwJVt
xDbGpZHfqeg9Wv2yyIqm0tIyfRzK7HLIlRir2nRgA4rcDSkDK0MjtMpr9WjD1NPleVtwOdAI/X/z
NrtatUjlIsowIBdrY9Yv1gjENxGbsFw5QkuXqgnZdNyXqDl+akqokxzdYPVIHEhh3Wg0ugUFYMXE
0uIgAQDQBf5BwXk2cXbExjSaertzV4BI+aC0l+6L/eMnF21qT/yvjdl81UavhaAPFYd8CMrag4rE
5fVYG8P09w8HxxqZCQIcvo+wz2sU+J5Sgm29ck8vrTrkXJDepwj1gDI9tyKpAc4GG/KDMZCdZj5A
dyOg+S/xxbLOP7MFLWp4gAySLvNroIFWAISweX4ItafEugrXcjGL42C4YSB39PfePB8HzfvGTUCl
Ouhq12al18XI92a735fXZMn9gC4UoOiAWSNVOHtgkJ2MBqgbiIOmCj8u9536Tiu07ZSBTaPAbNYc
z7+1qPkzii0GuKkN4dtPOXJB7QyiB5k4oEmourGRjfVTraaBPhjaLnUqc8+kfEaxSWxKYo2biLJ0
A9KE7tUg4ntGhQzOSJHeJ4km/IS44jqEclRweVqWtio6LQCzNsV4n2QXbXAN+rF1ceUWL5yUkIN8
I91/eNs/2pjdt1Az1zVD14qDTg5a9QASDIQttpfHsbi8H8YxOwyoARURKMfiAFmra5v0TzZVE9Hy
ukrLAFnXCo2W+EqydG3uZtdIbhCZ9Q7mrn7L7fs6D2T1XywAIIYYaUJnzi9DpA2VbVQuXD6R+5W8
iuXPYpT/4bbCTfuvkdkwhtxR9jiG4iCL0je1BGortdekp8sLtDhZ8O6Ay0XJCB75+Sm3QX2HWgXD
AoHE3KudIrZvIKS5bGXp2YXzRU3k00GqsGc3b1pWtOtHGz6ehH4StFbELndrb6xOcfb7sqlpWubn
+6Op6Vr7cMmnk9w16+DrDcNLL+/pyueX5gtXO/LUKHlOzbXOP28XVmZzoKyQecluI4dsjT660mLn
a8jVv5c75Mcg8TJRcj+1D7TDCjkeqXA2TYgPoA39o+Y4Py/P1MJQkArDckBAHQmRv7n4DzNVi6gI
NWrzA29/ZemmMrbcXpmtaffMFgPQTfglIF4hPJqHD65INcu2NH5g5Z8+BFfR9V0NvPniCgJJgeE+
VGs9NhderTOLs2iCc8RoHGuD5R88Tu+qKPZyxXymjyt7emn60DmeQTcbxYpPl0CcyFxPIPpzaLXc
G9JtDUGn3FlxuxaHY/5tXQjGOvb1+XaDEm6s7DpGsid6s/Jyx9k+bdrAEGtdUhZHA8Qjm5pzA3g+
HasPm6GrqwJyLtgMpvYKkqlnOG9tteJ8L9qAajngmyjaQ4zu3EYE7YtIxVgbdKJVWkDjB71/v7yn
l+ZrisOB4Jy4DPOkCRNV4qCPVoZshuWjG7unG0OgQ9eiG1dOD1u4aFw0g3DQARGFIjh756OBuIxU
dVdnB9dMmseKdd+rPCyEb9E0B0or1x7DInwA2GOrHVJwBLTM2gr4JdAUgK4bEOD5G0p9fOO2qvGq
MmUIG1Xxlodjsu8V4X8yJPO3riLuHWc1vZZQc4B0FJRJrNJC/UAj7R4NV4YDQBiFV/f9sOOamQaI
4eShRjOJO9lr4BbrUEgSWavdsNLQIG/RUPeXXnbmACkUpwto15FAqar/05poSUvLsX+voYHxHOVW
+isSwt0LKA1dWyLXAgcs9h0QOs+pLKQnIhXtE42pHQTDzS0EDSA5ocUKQalE0+fQ5PuMJ8V7R6F0
pUEZDGo2QO5A4XGNira47DiHaC/jIgaaL3uTQuwPHcdxFqsdmjXcD5pXprvLW2txvSH9hNSSaQEL
NPNUhcpsCjUjfsgB9bjXi3pz+fufxwDdWowdTRmm5lFzHgZjlVaYDU4g5FLeoZSwaevstY+N25zY
K1fX56EAs4MmNhOBUgcOYnZJWgL8DllymNqFHeogKxHQHLuP12vCBKESOqEsEDvMDroQhoIUE8oT
OYqGEExt4LxUCkUdIbfQ5ruOxHAz1Pr3MXRuM652YOG+6Slf+RlLE4raCJgZAB067rwTgM4L9EO2
kYwHjecwJOlel4jDLdHsoafoX168z37uNOL/2SLnl4EF+B61EsoPnaq3Anp1TF1xhb7h9ZNTO3fp
2nW9uIJIyAAJQAA0nj+sEEq3TfjvmGEZbsEBvJWEfXm/Y0hIXmBXguvxqTGewWu3dZAARMNSXBXR
e5Ov9TlZHMTUyhOpRYxjnleSsVYkbU/Tg9q67Lpeg3ovrT+QSgauBQA4UFQ8X5NIq4mwJGpxedw9
ZJm7MVKoRyTQKagde8VfW7Q1QdGmpxNVmZmtHrL23EWn5EOq0v4K0nHDtrabIZA2VM5itypXsCnT
984dK7AZEfcjAAGmFtSt87FxOYauCzTEwSQ77kCbC9mr7eUtvbQ64N5MGQzEBWAVnJtgXcVSYQuY
GCJ7G9mk3HQQWVsJQqevnA9kcp8gpQ0eFS7XOeAjI3nRQM8JFbPxlEq/hRohT1euu882MFnwMy3k
Z9HZYq5LLDLD5JB6QCkTIEU9f7Gqn47aGigJRWyNmL5oa2rIhzIgbj9rlqVvWkDcrTbmSDXn8sSQ
bvQtBMEocUEKdwd1NfunCmNr5apb3A4frM6uHxeOhxGC+nho42E/eRA+o53hQ9JarMzloiWgodD9
Y8KuzrNOUArivEkjfrDEt2JoIHTwRNgK3nrBBrY0pMJNrBe2+Wxz95ChGevYTQ4JwislA7cggbmW
sF/Y3mdGpr9/cHijCSyRpjCS/0Cn5CBFPuLy+VkcBSq0WBYLo5m77voo9KzsqvRQ9lXQtvprOWZ3
JOpWchFL4wAnBkhYhlTzJ0QjkMBdkwCBfcih6PKsJcfLo1j8PMEdCgA8Mpdz5I9DZAunGp8PIbjM
9gQaU5cNLDkLiD6nQjZA9hON+nwhIAjcKKIPyYFC8PcWUKojYPj5tob/CWVauO/2IH7WmmXdQbtE
Qv22La4dkbHbUqbGGkRkcbgAeANUYaKWNw9RCm2EbNBgJoeBaIEc5F3ch8+XB7zgKhhTADRRG4EC
n5+gsa+NatSw8TL6Ag5JkOnmLm5uq9QNDOgZl3RlBZf2IQJwQMSgCo5y9Wx+45JlsrBzPE1h/ZRb
9b1bJfu2j94uD2vhBZyIN/ClUIBYKBKFw9i1JU0OdVjvI6l/j0UIgOpwSDrz22VTiyNyp5gLFxiq
YLMROU1SWCJxkoNdBbYOgMJ93/iXTSzugw8mpr9/uB2qydfXQbU/yN4QwQTdgj5xtrb316xMA/1g
pR7qSI8qGxcd3xN6b/X7/98opjX78P28lbVoHHxfQcKJ6sOjBRDy101g1QHbAliEgB14bqKxqIQm
eIjrp9jkdZCu+DkLzyk6bSLJArA20I1zTmxEG9yvpoP0V7sn7IY4RxeCcsONTb/u7eCSQ24CnVan
viuzcSB3mbZDy+MDOjBtpetuKM2+xp6coiKYQMYN0SNyIPMHAdjvFgSAJD7EJ4gQf1EK5NPXZ2ud
uWPCogRfd1vI0902xubyQs+huZ8MTEv1YTPVZTNmVjP9fKMKBNoG8sbwtXQE7QOtoWLofeXd8D7K
9i4yh+eyXEtXLj0UQCShtSvQe1DxmHe6xp2ftWNXRYeIkwdLQs/xZwG6CckgGdsmmZ9Sa1e06Cto
QBgvMo7c+A/n9eMvmAsngVgfVmaBX9Aw81EX4bNM3K97ckCooeyDPQJO2BymFjGz6vuaRAfdvR20
u7w+jO7KmVq4PmECFGcDuT5c17O7LXZYZWeURYfE2jY59KmutTVO4fJakQmdD0AM5AJmUEvoIvMO
8hnRAYKzxTdiS4i1jYbca06r3QL2He1MiLx5wg41v3eRlooraHLbY6RdcYoGY5f37uKIp66GNrQa
pmz3+dbtS0FqaDfGh9Z4zPI3q3qPxEqidk6Gmo4H2oQixQ1dLfDg5ngwNAL+P9K+rEdSHGv7FyGx
GfAtEGtuEZmVVV11g2o1NjvGxvDrv4dqad5MMpSh7G8uWhr1TJy08XJ8zrNoZMY1P+O8/YVe4s+c
+dC0+z10ausE1Y2q+2cIt8F0YgC76P3xXbhHUBxGzhJRDA6ZxevxDRHw6F4R5edI88R8mXl+5Tq8
OIEvAiw5zYu9b/UTeJugq5zb+dYpYEuEbuHHSJD/zh+kOoCYANjtTbqs7DFzbNki0Zy7zQghuKr7
9B9mKYLSCWh36BGsE82oUPUgLc3PTIwZnI7gptyUcB/4/4uy2l2D8D0QzRBFaDf2AS1RnXslxIUM
EtRvMBVQjEQne/2epW3U0LCvOIrc0IKMOXQanwRUtG/mOS/2U+tMDzD8cFMvNNcqhxeyPFzyUJnH
0w91gXW7HgKmgo4+knWrU8fADMcymj+5o35mk39lQVxccy9CrdZcZgBDhRI5UrBwyGKt8vbebeYx
iWxxbXlf3D9os0FYCXaXb7DBM2k8OHog6w/Vrn4qhitp2KVJA+ETzmRgQiFbWR0/GS9YS9XMzyAn
lo25j7xbp1RJJ4MrScy1QO7rberZM5SGIwTqy+dM+TeWfARiH1SKayiKSxMGDquLYnUY4N25Ot4z
IwZRN1Z+zspd7+6nK0Whiz+P4glyJIivvPEMm1hZVDN4kkAN3I/PWfcfLkCAdv/SV4GaWptHo23U
OmJq8zNsR0BjnFn7bBgZb4MeNJD3T4OLFyH8zqEPhK2KOsDqrdJO0FZtjZufJ2kNSVYDsmeKor8P
s8G0sSecOOf5zgSw3uBKp0TA8KQt7OC3N6prAjNLDvu61gbmI5BCS9MSBSpvtaNMHrSjgu3IWZVA
DKLNMSS5N7dbJ6qjNAx1tdivlPA4oc8wxzJXTq1L+xlRkdIAArCgWl4vTtCUoGacRewcmOjGKTnM
gbI0L3fvT/jFLRDimy73IApwqzw+r6BxPus6P9vN8DMSDRSA6e+iQ8NtkFcqLxcHFAFN6jugOYKw
8npADW5kMkYiPzsF1Zuxm9oHBVv149iN1+zbLp34Sx0b2QWOfXy816EmS+lu4lhFeaDMgyyBnSHd
ichgShlYaHc96/zU67vpypPl4vKFKS1kCdAWXnpTrwNTiwedLUwOtFR9anOaliDmDOUELcA2HdCG
LEO4p4SSglHjDik0k7fZ5H0cvxtBvisMF+qGjWra6qOKvInauS0rPPjhUABtEva1u/biv7RwXsRY
k4NaCG9lboQYRu2aUcckaONgOnijuHIkXDrcgBsBhRUFLQLBp9dT6oIV5BS1ixZ1sQ/9JKyePr4D
FiUJoJBwP0MH6PXvo8Q89VMgqnOZ653s/kFbFHqyn91rCl2Xlj/UYwPIBkILzyer04S58O7S2VSd
vXyOF8VDYKotgHo+Pho8UnCCOniYvzEuJB6rGS10de5hBORCx+UAFTf/muffpY//MsryzV7kt1Df
6GvPG6vzCOegnvRpab6LPI9r69d/GA5qJcDqwuwxXL+9tO3XdQXzvbPw0rBPBgpfqu/T8F/OWlRM
lnckKmRvyiYZEBB90MnyrBx4RtEejgPe8E2R4sqr59IaQIy/emVIRNdtSMGNRw2k7c/1LPGa81gX
e7TZzZV8fn/eLh5ELyOtVhvgErqnjinPjgfNeFPAXSi6HS0aFyU5cB6kAbO38xw9zQGBNwSHsYZz
ZWNd2rhLeRNba9EhWff4mBTSscq5PIfR8A1q1qcG2hpXhrmkA+srGg0PiN4BkgW43OqSdFoCxyte
V2fakU9+N6fFzCE0geEVTYLLBnh1X0Kd09x6gAEVhh6rRhyMvCbDcPHD4m2Bti+YA29rLQKSGJCz
qM6N28FLz+pSOEPkqQQG+P0RXwyEVOQvng4Z0uq0KqqCc3DLsfNMAVUrwtkWLE0Ia2Qqyq7EuvgB
AUYFeG9JDda3aDH3bICrH5DZckfvh/I/ZK1oM/7v51dLtMrCjCiDG0Q7QTzCmER9eX+ullv+zeJY
PLhRhEJvft056IUKdO2y6sza+VfYHmmQWFV99GayGeWweT/YxQ8DuTVIvAAn8gY94VA2GIcCgRhG
D+CbxLZ8KKGE+H4Q53IUJGvIbGASvKbbS8VpCZmrGr5QdhnTZn4gWbSD397WZ3rrc7hoxlMM9zx4
UbmzddfkzkPW5HupIHf//t9yaXbRRoMlHKqLIHMtf+qLO6DKspHVDoj0EVj0dHK+dg38tyY8Fjam
C/+ovLT+wxSjIRP+BXkCULQcBi8iCnuE5gyaGefJul1ARZT/47vf3x/VpZuNYA8D9hgAl7A+UFrY
Aw3aIOf3op1bbJx869Kd90EX27/Fm6UiC8t7VM8h8Pt6JCGD00HZ+dUZDcQdnA13cFa5n8tr6gyX
0mCCEhfKQ0tCGrqvw/DMQapNaXWunK80yJOM/bZh7pOH/6igipUzXVmelw6Ml/FWH8iHSxr87yIc
GDCoIX9cWFG9/3UuBVgaAvDjjtBcXa+ARmP/daRY7ukDZzfk9B9+ftFrRPoM5cz1Y6iqIr3oXRTI
m8c4gGBJ212TqLs4gv8LsS6Jo9YO35MICN86H6rDZLry3s3ZNfmvi9VVZEtgvKEBgMNo9QDCbp96
uwdMhPAq/Dplhu8tblUJ8aGqYYqs2EH5yIGpZpkB5sP9ba0mGOG8P52XDiuUzdG6XTTRQVp5vfyY
7lQ5BBrZjjUnAPb8U8xmX8P08v0wl6Z00Td1kVcBfLUuGYSwhnXmaiGmZVkyoR4wXqtKXIuw/PsX
B49CF8ryOSK0XhKVsSn2/2UEkKJADgO8jb36fZLJKA8bqzzP0V0JO84rlcFLdQw0tBf6MHr0b+S/
Sq/RQrbIbrV/G4khDkKSwHYsxt2QW7dUuAlxriRml47RlyFXBxxDqs0bCrDvgNQkakxS9QcXXTxP
X5m6vwiD9SX/MtJqkc3+ADhfNeB5yMN93Rd7+ENuVCW2ipPjCIGUuAzZMYK0ALWGL3UdpHVkfVKZ
uPL0v7hGkIIikcWViLv59RoJGaxFmxGpvW/kMy3HI5DoV8Z6KQQYDmgPIfHDf1YhSGcFTVsBJgpG
Vv4pyqoMhoTafH5/MV66NEDQX9ImUOlBeHo9EN0AMzNFc3E2gUlz9uwLVF/vGnI7EB2H1uP70ZZf
W3++RcUZSBzgWSBg/Toas2cmTQXUnBfUUIfTFC5O9JAX5R0rvBsKKckrV8ilvuyifPm/iKvNRi2J
/rkAum0S8k63VZ7Udn+c9AxWQqVuTMe2lg7iqdfwAoXnaRwOY/r+oC9+yBd/wip1cqtpnvlcQVuj
j42X5tWVZ+bl30cm6qDvQYASej2pRHuQAnI63GPs0S1/zlZ7ZRIvnezgqfwvgLsKMBSDJXp8NV5N
MBhr6gOEoH96/jWxhfXuBrBgEbCE+vbSuoneQNvsXheo9YL5IAeLbLhxukfemynVgkLYEmLv92jf
1Kns6zAWeQArCW/ctvAotVv9i9equPLlVucaqB7ALC/lYOBkgZRdJ72esMu+rEp+HplbH9qxGO5C
h5OkVJD8mHlwzezjYjzgRRARuOw3rRBqS1X1rBHnPE9bJ+6Dswe7Ye/wofX476heRFl9TuG209wo
RHGcX3QeYjyU3g+wWi9vAqx2ea9Lg1YvAvTZgih+dvRjrzfvx1hv7L9BFszd4jCAfPdNfVk6eU9r
gz79ON0UvLn3LW8XWvBfbZV6MLA8d0iWZjw7IXOKZR09v/8HXBrkX20sSDLhj1lj4YYh4jCFQw+/
zFXKuLeT4UM7/fN+kEsL4mWQZeu/SEVCYRWeA4/5szuBk81FnE/waLHOlv70fqCLo0ELm+LdjJ23
Tt4UGSnsTGl+7rvwR86bX6CiQF1Mn98Ps7pt/v1oaDJDmwmV6jesMKc2Y8NrLz8LzvEkyTWeqjA8
5M5TW45wDPH+dM4Hn0V/Y/qokKKajEz/Dd0Cn6dBRoFGBA1+ULIX/FPFj35P447KeAyLKwvz0kyi
9YxCB9I76PUt//7FJ5ONJyM2dvl5hPFp/0n0n6Eh+f4srg78f0e0KEZDJSZC/291ZxfO2EGpHb0i
WNdHzlMtPvYwWn4/xLMI0wVw2SLG+3oItZPPE4XD6KkTDA7Un1x1JUW9MICF9OguvEdcWOvVVta1
slzp01M1buxteO1suPTzeNODvLnk1+669u5EbTg5jNBTqe9v9QehGH9nByhO2GO5FICZtXinsb3a
sZuQnqwcUs5fUBZ//+te2PMRmE4AH+ECAENodXqKwBLelI+AUZE4Ez+BrXRp3LOPJQ3LKF5FWebw
xTJl1PB6ZBrHV1nvYG79PeyLK0D1C58BIdDXh1Y+IPFrDUFtZ3h1QjrkHEyg5nnZDTpw6X+Zq/8L
sZqrismhnQ1CMPfogYBHkrzeDdc6wxe2NLoFf1WgIE2Ijf16rqin204DlXNa2nuT95h1h+7p/YFc
mCtAkHH6QrkVO2JdInKibJh7dDhPw5D4/R5uke///oVFRZcrH10IEEkwitdDABc3KqbBxo5rftvW
GNv02Go3Ge2PpYpYVvjkQHoBww3KPLDOr+OYMiLM7Rk9zT+H4qH8rPSHjw4EICiJ4v2Ab+KtjldG
oronLIpONbvlh+4aueLtd1iYaosZGojleD6vFpSD50ILvkB0gvrvdEeuyVy+WUmoWKDn+NcgCAYk
64KuIVaUlbxzT6q58X+7440Tbd7/0G8GgAgOnv6L6BokwNe2g71lst6apH9q+xwCIfDLnT/29PWw
jvCJF0IalhNO2NUUWYGO8l44/qkqY10dqujKUn37CsAXxjbzFmoVGnTr641opmWdtfMpL1VawcxG
5DtIDccWP9bdFBfRPZ+eRvsrI5s+22fdlWPrbWa5xHfhLYZaKrQ214AkTWaIIFV8Pjnk0e/dNM9I
MpubGQ7YEDB/6PsU8rXso0k51t0CBUXBG9I4b0GYjgUWfeaaU1BvauumGK4cMBdWHn4VqB4s6guW
o6oUll+pdjrZZZqpO18erfyjaQOGgEsROFKUItH2XqUlWT1SL/OBoy/dX47HU8f6/f7aXrc5l6WH
CADJYCgeeaNU5jK497JuNFjcfQxyJOzEEjxgxuHBmk/ez+ArEcGGmCqeJNu/H/vi/OFtDcEJGPQh
s3h9sEFfuLEb3pqTp+hnPaG6OQVPXn9No/7C9vVcJF0RRHh8ZKurOawm2D0CgzedZGdrfCjeH8qi
vGZxuyrD/J1HLG1URbAUFuTV68FwWllSC2s6/XU0H3AW2b9tMSXEhmDL9Pj+zF0c0otgy9X0ItMI
GBzGa0gbnHIJl+cqhXvstRNjub1elJX+Hc9SDsbVA8LDejxOjycHtQgWN32KSrjLB+VOdV9bZ4x7
N0+qicWV3NrySh5+cRoX3CLINtA5WEsK6xEVATQjp1OupIgDHXwy8A4rgiZBq3MnS/vayYQawHqk
4ZK4ISmHAxQu87Vnn25hEU2KeT5Z88C3MiumP1C2DhnskZ0eKpsFVFsjzDE35f1c1F1qibJMGwLa
QwEvYiglKZ2YFrjYIcjmDSpwE2RS4e8916pGjwgZ26K/3O012Otx6dXqiSkPFtSq7Pe8cqMNG6V/
70+jc/YgrZgOpY7uGhPpfemwz14rxy+V75lfBanonjBufS4m/5cVjuUGBkfiMciLaiMNAFkhTvnE
ISO+TVT/aJUDm2lgNNsqVY2qeVyYKtvPtK22FhuaQ8dNsGd+r+NBBXM6BFBzpHyaNp1NmudQFjzx
O+FDgc/TZ68yJPbcyktHPcHAOW/bOzU3FAI+Ad3KUoXHTMMo3mnqNoU1KfStqbBjp7LHTdgt5n16
sNytm1kQOHfY9BhywR9Hu+cP1J+q2PfZnyayUS0kfflQGgJWCQpSSWZDiYgVUDNrgDW9q7zC37RV
QVPjkTHt4Ce/Uf3wHVwMkfikctI+mpwUZyrgIXmV3UJIzr6v3Np+lJV/y1D6aeeNmmpz9GlWbTgt
gjive3YI2DDtPaTsaMc4WxaEi6RD9IuQak656HkM+RyWloLbG2ETTOkorA1VsvgHTj3NrSG1jaIF
zFZiPzChcztw/ghCmZeUgcnOYH7+8Jpi3E+FbjWmXlI4yaM+sLd8lccDyb/Sqccxa8b2H2fm0ZgM
jc9U0vfz16kXRCa1E1UPVmSNKWD57g/o8ko/HSOXfuMRs7+6ABxurLG3RGJNYfjsTm79Iwsr5xON
ZHNrV1iNnUt/93Y9fJm9OY8xNU9YGNMmq4bflWWsp6zI5tuKTcW3qGr86OBxMqQkVCZIfcKjGGvR
bfaoQ/3J9Rw8jhJNcc7omFbRxPboDegk4DrYoYyTP9a2iNqYdkJ9Rs1Y/uAt14lt5ai79O74PZPo
q8KBwkozvO1ZIsLcSrQpwzuvG59Cy+Q3PYci0UPrK7bjrQXZWwNhB/iNsIOpqh6amoO/cQacsvmy
SCYSNqkZp1PrNxrzzH8W3iS+1SxSDwvsNAYp0XkWaIoGhwxA/O3otcHTlGHu4wA9RAAPVH5vOTX7
VHbtNzdsqy+ydb8WGRA+0zi1ifZnWMqPltwW+EqzZcgWH8k8YG7pF28a3ARGbE7K/WZIYafZbOFv
FqVNYX8lM/ik6TRIeJxx1SbIifGPHhqnrBzoZyiy8dhRVZ3aYKBtQmPLbww7s01oWLE7vxsUBorO
2RCN4LX8CMUPjVMY4t+x9n6zkswxgbxG6oyVwkdu8T8kqowDGYqdUwmZRCPV6RxkTUoGKrbD5JdJ
Dd2WBM8YZ+vpvjt4DfXTguXhs/SFfdQ8Y0nJJpbU0vOhQBfReJyzMm6ZsZO5kxAf4mF/7NVoJaIM
RIGTUMLLl498B8H27ovUvvUjQP8ynn3B0ypsdeLyErowOR93cxlVaGrVfow9bCeciCpxpYLLYsd9
+QTCkEzcjEe7quybpFeh+aORHNz0eMT8UA0vD56bk5gOTcFgd1MNyQT78T0OHjtpSD6C5qqdz8Kr
ZZOgm6RuK97lP4iFuyfmeE4lnujnHe0DffRER3btaIWbsXT0F1cVakhM1DqppfWwY9MY7VuS+2nX
CP0E04soFkVffHKrge96jja3htD+jQaC62wy1eIYt8wereUoEY6y71UhyLa0AI6vgmA6i1KqVA0R
HFjrOUhVVDQnbQ3B0YIc6n5Q1rxhbVD8I9lY7cU0OYmRpAYI1g5vJt40x0BmdpyhgwCgSjc3v6VX
4rCbSpFa9nAmjqkTkdEzs5wshWn6L5it8ZiPNXCMZfkFNd4KSjoWnGKzYEh15fOtbYU4NWg93xfj
wGMrapy46DpcDHLmd7KLZIJ3kY7dEgSPZiigTehn9UaWTYsuqCTi2Hcu/ib8UbdaDGrLh0Ldza6k
UOqJ+o0Hc7wNtGymBK4ETZqTyd8zZjvbDGDLDTB9SJKYo77h9i03Uy74ZjZ4C4VW6yeGW2LTFljT
uvGDQw9gaGICH3ZIFgT7c2CG7jqtyiToa5pI6v8paTA/9RHrH1vRVjvpIWyoerKNMruOKSvM53oo
w7QbhzmGRIR9n+XARXpK2IeCZsOutWS7yXHqHenAx01Z6WDbA1W/lTj4D/0iT2L1RXDwYbL0pCo1
JpYEAguVa9CDW6wdWYTuJsx1kM4VLHGsCQyXZGzhomM8yVIAnQAjzAb/tpwiCxR3/INkYZ1MOXBI
tIEvRDXi0Jisoj8G1Dgb0dXFoxRgsXmyax/7pmyh+TGr565H+8uZIv/cSwd/dN2XG23p4Xuhpjw2
0dTF1IFbrSDDuKuVy8CYxWTFLmX1hpSyjouW1ofSzQAP9Zrupq3xJvMmyvc9FjG2NB+efPDTf4pA
iVT3od67nI5x5kKETMzqV0M8GcOPS8Sug2Vmisa5wZbNEhQM3W0bFvkOemI4u4do3gOBj00GTH4q
6sFLTNXNsTeX/mGoLX2PJD7wj+gBTWOci0xsPRk8FYK1R6NVt2kGG2s2mMFgzxqIZSo7OLbM09uu
ImEcabe6m8EyTALZhqnVkAoGXMiuoPBrJ55pkUKy+mtR2wAP+7N/QHUq23bAw2zHyFexbZdRPNWB
BPBGAQPWErppTUDh+xr8jGb9swe56avWmYNUlOPIU66963Uj0FOCCd3EW8jN9a1/I6ac3Ukr5zuv
UM3nYrayxCVq2BVl7SWVpH3aMS5SG85ZW2I3/a6G1dItsgKswQkcRaNyewvlIrqBC89ZsZySGLo8
PCm7nux41sA3rAFtM52WywaqYPimk0EOYQr/0fho2PuFBa8BgOmsxNcgqnauHtMsKMwmk5Lva5mr
0yzKbN9IJe+rGbZCVj8E99hH08YIxh4aWdj3fd3kkKx1ra1wrBEgdfQNJ/hAhXFV2iJFOaPdimLI
hlSpUD1N0OwpSZOUHnnokF9uHJWPX4KI6ylpICP2zQsneXI6Vfzy26H4h84B2xBB53S085+FUzhx
Zo1lghzES+qOeonUSGUBoHP30NWh26HP7A167nncaRmmZI7MZlDcJFkFBqdufbYVFgRWoC3m76mj
hk1pOVh0eLLFjm6+Tg0F+8XQ6iECrSz16hwNc3+eoMrSRrFB/WTD/Mba5M7ENwFhuZ2MTuuSnV9P
s95C4L+FmrfJYj9nX9jsgxYwDP1XpBE52fhoM55yX+hbArer8iioaFsks7D9QpNTpcKHpBrpqbyn
LPw19sUYtw0WvZ+1+dYog6QUEM59RkdcOxWuQV42wWYSejiA5KWexgZQupA19VfPLcNbtDKGT+Fg
lUcpm/kUWIwHcQGN4eamZzOx0Z7LukRIOTsJkHLiQRocCLk7m0ShLIIrBe5G0FYZwKYmxUlCMukR
mRnk2rK23OYoqN7WRkfPyimzNhFjq47GMCjlDJk9djHUX/hvyDyok2+BUFCysLgZOg2Co9CMx2NU
mGQA/SfpkOHtsmawtrSfcDwQHiRQ5orS2XXGfdl0+b6ho0z9Ivw2YC3cZW07QL4qqz4b6AHd6ryB
oWq11IsmzZ9zoaat8YImVXPkQbG7sz9FbstPLrM49Ox4judQp3beVEcbl+nmWZcdXuFzVSe0LZak
R4VwSyL0mA9zvWlY+8WSvdzUIqhua6HaG3hLDnd48TDc+V73QMrePIVBxw52L7BUpFccOiL+4P8l
0nz0FIwIsTdJPukdhYn3Ac+t7tS1HTL73ongJeWP2SYvmD6VU2PF1hiKjecOZVz5eGJUwK49exlx
t0FP7AeKjf1psINmk+dZldZizFNuV5C+M52+sYu53k6Bnh65Xw2PPrDaOD59J65HJbd9kSWRiA7g
MH4uMt9KlYCZFHPHIhFVre9dg7eSxHGYgBQgt65b+tvFRj7xpD3ucqKdNBvq31nRKxwWujs2PXfu
GzcSSWnL1ARQtOznUcP2KxpuPScfvpe1BFCXd94dJHYjAIVqJy2AHsdVbYpjbjdFwoa8Bajc3uWO
FUMkt42t2Z2PIxp+myET3dGiim09kkF/G9DRR7QGAKcCXD01Q1/dLECMbdkKlkTzGN06rSjSVlC6
1QHHtQ65iU++U/8SfIgebA/HXEBbpC1jZ6Gp65WHifHou9s7FRramUrdoR8egqr2b5yaDsdQ2b+D
sMEBrXrnKIwHjXYj/BgFuXI7E1h+5ui0JLQe/Jj0zbQJlOLQU4yCjWWMs2PEVjEvI/HHdxVq/x6z
HrqgEEfeqGpbsNFO0A/MN3IUc4wj3NrIHhcDJ7IGYnVAEkphYQlyWX9qHDLvrcmP4rxooxRKn1ZS
0Lw8wI6e3Jgob+NsbPMYgPX269BBBgEE5uwwu2DRzXY5H6k7Fd/hzBZso94xtxC3/zOJonz2PQtz
SYrPI5XWtlHZTyVl9dR7oj0BvQg3S+O6p8YNdYx0lG20G9Q7JOIsWXRcU9RHxhSEKC928H0Oiltw
lww666gYJP1iVE7sextVykQN45CWTn2fO6NzyMBf2zA6WQ/+gKJEIPzmBhXo5k77YjxX3DLPZHCe
5qGClWdrV/Qpo/6Dp23rGVI1DmwDywYifoLmp7wYv9I8N3cNqB6J8LM/tC7UDZh/5ujqrj74uLIS
npsxbmB65sGRcFwkPyuZNJgcC+GVHR6CjI1pIQRsJWrRJjW3o3iUPUsyTtobr3Psna7tKOnaSG+r
PCuSziOfPTR/9jMv6z+QQCPxPA3LkysvNwVhGk+xvnsIBqgCDS6dSdy0zvwYwFDuEChHJMh47V0Y
Vn/6sqB77XZFaliAvIxL76aDpvO2spzbvB2rJGKtfeo8vUxhOB0GatEU8n7fK/AVdiUeX1vRlwpF
Ba9ISgcFqLq2kHHjBUaOwDSY5wZos20223hRGlH9U1hW/wWo1eAYYG/s0NPr4qaj+sFCPhXzImNp
1HUob+nK2cNifb7HldrFmlfBueMwm8PLNbsposjdVK2x9v4Qll08ujJHdhHmW5v1DdKAcoh5W9FN
jeJnzFT3O+Kqi0ts8b2FOtMGJhhQWTC9tZnbtj0jYZ5jC4ikuLOxohglY+z2xrmLwGO4zauef/5g
pXQp7tG/BH/HWQD/ryulvRkDMtNoPgHvHLi3c3OlTnqpeLi4IOCXwU6Gbt3r368lkwEgM/NpUPdG
HHL3So/hyu/7qybjCMvMyOH4ffpQZom5BnN+U4LH9FD0nSCuBn7RG4KKCSPccSabT2NTolJ49Ozt
JK5h3S6N4WWQVQNTkoqMgUaQIk8KK74mtnft51efgAI0Js2Anw9RcmzOHfv68SVElwYPEO3OApJ+
/YmnsJuCAtWnUyW/naT3/cO/DhoDSF5QDI0WWuPrX8/6cbB6HdgniEd+c1EeQgXso91FcHiXMj6a
LOglI8rrELCYHotWtuSU2dUDWkCoq0/en/eHcWEhIQYwCeiv4C2y5piig0A9oAXJCRLbjjz1NSoV
n94PEeDPfNWRWIbhgWIKTTGgqqLl379oeii/8WHy2pCTwh0JlaYnUmrU6MtvIbitV3rub0FViyDI
QvsAmRHFt9WxMaHQ2M1tTXBBmn1R6eOcqTMYo59cyX7ak0I58qMGtgvTegFGQhAbMcGdeT08u7VM
JPyOnBom4vKYs1/vT9+yDdbTh/Y49jhgQoArrFZB6RbIZ+osPLn1rxn2fXyKUUuNDTa+7aAKdE0i
Zs2gAG5hcZeHnOvSlV/Ef14PiLSUlnVuB6dah86mczPwuIP+SDKUh5t8U3CNkm39yXjWZqzbLHl/
uBdOBUCJ8HrHpAL/sW7ao6o7WAH28wkQjWQajyL4oB3Kv+N7EWF1Lmjc6fko3ODEgFqqsCTD/7Dg
oUO2dKdggwr0xOsJbJAsR6gmYUXA2Bk9ltFHBwfi/Ex90LxuafaB9oHp+mu8gp7560iTg7x/DJV3
kiih5VNsoY77/ue4hEAAhxAtbKCRQzAWV6sB9M7eHrrePc1omTG1q+pT3Y8xSIVz221JJb9YQ/WP
nfk7Setdjnqeb36//ze8WRJodeMYB/oOEFePrHOBwu4InrF0OoFJkxR5dTt78ko78WII2NeAbQ8m
PLCEryeyxVsMtQRvOo2y/WP32TGsot37o3hzDC6jeBFi1c4G0kiwsnenUzF8d2qoFtUPpi7jnGzf
j3NtKKtbG++PKGoyxAF9HE9njsT7yiF7KQLS58VV0kGXai3tkwP4AKEHjghLKZCBYw9m91W2woVG
NjSLsY0WJTfcs+tzder8rqvc8dTLkNXAmsHLujN9hBc/lTKu87zbl6Ipbybj8ucm4NHWG+sf70/m
hbY2pMkWIQnwyVwoobxeF5XFagHWOqAOqIGEYHlGLhJfX8SeIxNdfND9ZNnPvocoC2fxL6/rdTjQ
xt1QBd54ItAfhtS5UbBqQw1fqi/+NR2yN/fKEgvgMdAkIizM9cYOe1gjOI0ZT8bYn13Ctn0Q9DFB
owppxiRiMtYpD8qfznzNvu1iZHDjgclC9voGFjz6XtuDoDmeFAzCRxXC1NNJgvqQQe1In+VYJ5nV
bd7/kG8SA4wWJIoFUAQLrDd0glyTAG2laDz5kIZK66m6D6BSnjcQKIwGcF5wmME+2v2g2vvfD0og
E4VTGurbWEavP6gvpYLSBYWeJu6AKtjlLouF5eJd66T4r80H/d3+xluAOQvxG+nPOtcqqcFLOvSw
XsE+q1AVvIape5MvYh6B8kezbYE3oqP+ekBoWJFa6QZ7H4/qiEL4YkDhePhwFrCEQZ8N9z/wvxDL
ex0GWwBwC1ea0+yHqZnJA0TmD++viAunGELg/AJofCHVrs7jfLLQ4+i1ORVto85ThEoy3iPs6f0o
l9YdRJf/H2nn1Rs3tmzhX0SAObx2VLAkyrYs2y+Ex4E5Z/76+3EO7nH3bqIJ6WAwngdjWL1T7dpV
q9aitgn7PmgcwUrqeJVhSPngsiUpgd4Y1VxPuyvadtsaN0P37bq5hUtGPzUnOP+mHbsx9MrBVQIg
HMNvW/08OuZhin5etzPP/1lQyvpAkQjwlBhbuWhea+XCCXwjG1xSWx8Nr8AJj9+iQv9i1Qp6Z+HW
6azHFEz19rrdy+B0NqzDks21QAO3eKDypEsSFIFHN0RZUvEkMkHl3jBqMnW/SuclJzb1tX/0tT6h
pW1PJwChFu0AlzhISXKMpg4VIInTi8Krxaj+FGuML0uhFrIAbEWQlmx5ERFryiH1y34aXF9+MvDA
ah1upeSp9cxtaNUbZXo2sxtNfgjUP1J/+/ZeKFwxXpk/dR7L0M+dnzm9z6tEC2XVLTMYWkn6+mFw
c335Fs7cmYl5mk+egnZTznnrSXXttKbn8Cipz9cNLNzXZwaEOK7StaQ1AsagRJSOtEPQ3vb0RUfR
t1ZdCQ0Wx6Ip8HJzjfE8E1wUDHqqFlEZdC3zp+n9WMMlrnxeFRJIQ+xM9pglfH5TqNFmStbSLwtb
miZX3g6z/+MZIQT2YadTxqJ/3HUqoMPl2CovJSihu7hXjJUGC2X+luAuLJScieHh74AjTLA15nU2
Kbk8Ael3Nkr4Tdc+TFJ4CPIvevDLnuaaWXljA2zTV1IoC+73zLB6vuEiI9b8wWgnt4r8T8CK94H2
6vVuo9aIy920ycozYsk9YY/2BTYGiHCxE6+QIIcqk3pyC9X/x4zlfwrEMKhkUXoI/E0YZUeatX9O
XvlB68C7XN/8C1tmVkghY0QnEVo9wo5sncKw0xYMpkq3DPRnK3fLyudFurAui8MxUPk8WQNS0vvG
/vOO30/Iz3sTRC6PzfPF8uuwjuy+Hd3URzN2kIm4fXuNSGb+iLgVaZj4fyOacK6aTo5kpy8BqnoY
AMj8MYuNF7L2v4aAcocsf5OcKdpk9nC8Prql8wZhDHk8kzW6YPCoKooHihcBpa+/msTYzZFi6nUT
C7f/zEnzXxPzCp64V702zaGr08kNrZ3+o1LgWb+pjZU9vrgNaMTHcUD4RJR5bqRWUlWrJ4xo084Y
ERVfmaflQfz9vnBkvVGSCwPeIrcvDp1z9JVDD6P7WtZueTX+WtGEUTT22GYdVrRyL2ub8Ku2No5F
C/8GsLP0zkVmNTdHesWDf9/7wNcTO/ieqPWjUhn764u+YkfkxbKDoNanchxdg3fcAHmfTx17YwS1
+x47vNmAWluXxCpeVoPva4HjG/lDBnC6dgGoXDexuLXsvyaE6NXxKwtaUUz4IJ3qON8Ya9Jsi5uL
sJGGetUhghU2rwTwIa8jkyQM4WPWq2B2zB0q271avWMsOGJSqSoKhji08w0W0xM9jpJO8YT0KdC7
lc8vrfrp54V3RcKj1UmBtYK3t3bq7w5Arv4ObzKTXDFLhDcUIc5HAA2tFo5RLrtBuQuLrX8LBMVc
e5cvLflcGiCRiUA1/a/nRqxOmqK8pk5mT2CU5KbYRLbxcn1bLS06mTc6L0nHkm4Q5spOPC/0FV92
bavfO1F1E3n5JnSUvR0drltaGg03P1E8eSuH59H5aEDPkoCQRkpald0dFTSrdj75xhU62SUrsK3Q
zmshL3uhtyYjRW1KIdFUXx+kPQCk64NYmi7WQjHoqKb2KjI9mCngCG8yJnfUAI765TaxrH2b35jN
Sli4tIdJyiAkyjPSptJ0PltqnRk6qjmDS0l/08U/MhA+Wbry5FgxIrpH8Me11hazkRy+5PK100mK
rKUrFo3wbJq7sZCvFXcYsXrWEaoMrEi1TaU/2NqUa21ri8tOgEfildTrRduVSr4uolNvcG1Awnf1
VKhHz2//XF/8+SyI4RGr8V8jwg72SstrK5OHbhqTeiy/ZYAOCu0bK+Pk7zFF/RQCS+pnFw+QXu9S
Z7KA/UfDiOqZXN07kvLc5dMDEqcvFRjo60NbnD+HjjEYfuAhE11NkVR6FZc6nVFGsbEVHobailNe
PDl/LYjMwDFZwJpm/NF1rGMk7SaofAAGrgVgyuJuI7c3k7YSa4vs3B4y30WjM3FZMMKrbD/05rhJ
kvrVr5Lm3mtLkDQUTMgcp/ZXqUWGPgUCsUmHwT62Tkt7TbeLrLRdCdyW3lpQbM14BHIzMDKcH+cO
9bxYaikLFGn1T6qED0bRBlvJasJtQzls4yB8cSyz9O3vcGjx/poVduzoFz0om2B0K6PfAkvcr3bt
/cu1Kx4KY26zZN9Q0vv31XcSV1tO2DoBfTaMzOvJeAJUy0Y7PRBsm/fyqNT3iEU4jyDfabUIwccM
mZTuozSmOR5Fx6Ov5uVWavXo2/UdvbQR5i5ZqurzO14sxBgTBJeIEXCC+vvga1vu5GD/DgswO0BS
Aqc2mb7zNQ0DWtpCWGVcBRBqbFcAfV/yeg3NsnRuEA41yHvRzEev87mV0gZJ3jn46GRQdtnU3JHs
rRv6Ld4oSjGnx8l1/DUk7BXfzrKmizDkjQA35HwHNuppSAcIZRz99frULR2HmeiYHCXpIWj9zwfV
h/6Ev6akmEnSg9qjfuRIR7jhnkuFulHSR6+yHH6/bnNpIud1oo2VzoSLtLlfdoFnV7REJt5TrsNP
Km9gJUdH/bqZpeZjwpb/2hEvVdkZI7UaidpiREtzGpFqEGkOWspy/MVK7rWcDAsHPrrrEvm2aNY4
h5em9tS8EMWnY+l5gOgmF9RqPW6r6TWv7xRjl6ob2VqJH5ZuDe5DJpO7nd5WYW+G8VCGZqvyUKzg
Hin0ZsPLMVyZ0MUBUYmDtR6gD3il871iR6GVOz7rxturO2qSNH3QSt/belpD+ihOrH2k9/GnOg3W
WEMWLRO4EOo5/CEG+VpCl51uMJVVfVOpzbaibjCpn0NFR2nXVayV0HUhvCDSt6hvUg6bnxXnA61m
oqjWA/NlSM887tPxUFT3zKv5ZvINexYiJhKjH3km1hFOn96YQw1fguzS9bCdql+0QTTBl+vHYGFr
0GbNtoBKAMyAqMBVy8oYjyCR3Xz67E0Ho799x/fpf59DfV6SIotzkfup0g2l4tZIgYyb0t78b9+f
vcnJtSZXk5+1WqK4qhNtY2XYoJnwDgswNuIGCfO5oQQL5D/SZNRkVw7iDeLxb5WXmR26DT8czBhI
8c1Fk3MDhV33aapZims/jJG2keh8uj6C+QPC1c9WnT/N3T9L2Z4baOQuqT29U109ia1d66S3XmTQ
rdvea4NxUxlNvK16Z6IXMv563fKCL4f3CFTZXGGjZC0MDRViOZNmeOREK0K/Nb9Izr7LPr7HCLgy
VJWpOIlFUC32lMgaAtlN5BadlXG8bT3Z2wbO9GJq6UqAuDgiSJ/R5+BYXryS9N5RJRlkmdvW5keo
3D/NnYQbKY2eRnuNaWHBr1EE/2tr/vuTvS3VdLaqQ8ybv/ueJN+V6hnhHHAiMFakcJ1dn8WFOAyp
QRLWsBJx74pMOZqV2VZlgTTtSiA3qrqBo3zTBW8Un/p3s1OaA80KYdwsIX8+JpXeEMubKC5kWrN1
HBrL357aJamAgC9wkNmfCZu98nV64SECd+deAeM+GtbUaZY85qkBweNo5gSsoNEmVy8PZn/X/H77
OvCww9MwRRZ8YecTNFS91YweJa3o2yjf2ZrrrWm/LA4AVkCFPUwJWkx+O1YfoGtGPclOfxXZxkjW
9LIuL0jIXFC0ngmL+a/o8xXVSyIohawnI6RVwL/zna8hrdxaMOyGN3PbATLCGMy9Onw7F945z+iV
VMLRfMqVu/A+9N68m84/LxzBsIdlY8r4fPbBppV7LWZaKJfPTPVk2UCgUWwTLxenGE26vhvjifae
oII/YnpqfZ/O6lvFuC1UeWc2v5S5d1q6V2gsVYbPb91t5/aF8TnjmNM+1xtPkvNS0ttchXdtqrzZ
tWAExM1c1wO/JAKaO6fPyilmkEr4sWxpz0w3sfV8fSD/Qr3OL7kZVUlvFngsIg0RCpZPgC0iQuAn
cvPloepSswfXpxmfgjaMXpll2l/z9KMz1s2XtlA1AtEiDDZSonjbKSloxG+c+n5QreoRYC3Vx8mL
wtdWau1jow/tvR4GvttkbXo7RX56NPwqPhYaEDd5BHFAo7ja3BCK1OPOyMbhbiB2vPF58W9q8BC3
CMUmP7oy9J+pPA3U8m3lFT516dUfDRgTx6BwuwDKzLaako1nJjQr+FO8ydD8RjNptHZ93CrZkYun
o71tKh4jeh2BMuvayxA5n5q8+RP2krqRAjmhY24Km+lAHiy4rcbR/5bDCH1fjXZ7ixpqCNapK80/
A1iy34k6SrvrK3F5kcw5BhknT4YP/l/hzrcyuq3k1GC1y6eErlGaud9MCMmhPzEhPt202quyoMCE
c2hj2qUO10ew5L/IR8xiZ8htXwQUec5MDq1vPslyfwilm6n8XaTNRvfufLoQr9u6dMbzUP7aEg7g
UDZ64lfYGjv76EPbZKor77IFCyAkoF4jz0YQKJaLlNzPtJKb/0npDsXeWCPSugyIiIrx8rMJwgeR
FdLyC9KFvoJsyvCp5QlUGjPK50Zfy+IsDQP+VSJYKChnZsXze7GOQr+UlM5+CuXv3X1mf72+DkvD
YBx0HxMpX0p9kt6XisB3zCcFvtfnwZ6g74Cy/fOUaP2j0cnJCteUqvJ7z/0VekdcjkA5QdeDtzgf
j9e2fjclVQZKqiyf+2K8VWw6pPdVGE+wF9ky7E3ZN1su4n0/xfWj1cChFGVZsPEaaMrkkHRBbdfO
pxwXZe9tMykPY6VnTL5tbbVCjX+guKA+z9QH21zK28/XJ+zymM8eHZosUAhzlUX4/X6iNJ2UTukT
pAHyzC1fa5vqzcUVRPhw6uQTiBaBHJzPUUCsrdPQGT1ZcrmdAMrV5gCbxO76SC531myFXAzx0EK4
klVBrkatFT1J3b3iBNt+ertLxAIhKYU7WhAuOnoC3x8HXc7iJy2VN4ZF47/cbvrhz9vHoRlQLYJt
nd+UYuSYjwbFuzx5GsNt/jyu8S7PCypsWA7I38/P03jyGomUpg96g897xrcp3EvNB8g0nsvmGDVH
pXyzW9SRjyWiw2uRuBJXnmqKNcoDu0vNkgeL5m6I2N46W3DYWuSbKdtCVC82pkG1aUV2k9dPhYri
1zHPb65/f/ZH59PF93mCOEARgeiK5yPU5SB0tKh+UtQ6euhkO/gsS11wFxtm9UH3uv5Wk2RrMwT9
Wv/Y5X6eLc/lehMBgQvOwUAv1Dppyvqp+dUlm+jl+rjWvi74YXmMYeeIqvqpjMKt2dx278iHUAqh
z4TwARFO/jzfaE6cwGGBy3sa4CsYN5G2Fo8uDQGXxaqQLWSmhIOi+YqeKTpLP1aPkvdB1lZXYH7F
CouP9pNBfgBFX7axMASlVeFcsH31qcHW3s96Y+tVsDFt5SS1nBt/asPPvPPyLf27+raQeGVsnaYr
eXV7KJ/iGwzpR+45aCbKXrXlZL+wYxREZP1Opm3EbA8SddTnuFPtXZAH9qF0EgkyiDHZUXGItoOm
fvL7xni0PUO6iYIM5B5c7dPL4JijuVFy1b+p6QspYJKzoFLMo+m+V8v+JW24w3sz7IGW1JIlbetK
HndZVVhvflnNTtfEq3MLWhcEqSpnAc2QQH0K1F2pwR3/Zg9y/v35/j1xV2FV9HVtzkswfkr1V934
cf0cXAaJ598XNlHTKVGW6pLy1Ceh7PZVUz8oICYgXZQ7jWb1QA0fIRYv3+y22FAItnGLoMJz0U8r
l4Hajs1Yuu10a0Wf7XLlyr08G+ffF6attKvWK1q+39Guq+A+hhW/uAAvxQLHmhhmzjaJ2YE68Id+
gIEbePPHBHSGMUCcB41DAuOb9FAGCQqQ38Ys3V1fr3/BxidnkgQBsnsYRhHagQhfPJNF7Ke+AknI
s6cE8A+kCFEXI6SAeWiO0mbwxv5RiXN7X7byt6iL063umc9yEPF7tA4gNpwHtyUqFbs0sz/xBo13
WuvDepZOzX3nty9WAm/Z9d8s1qgufvMctZ5sYgUaCUNJjey50AsYtKRXpwnuvVJ5Rar4UGndNkPB
1dGHGzs1PoAI2raTenv9Nwgb4uInCDHY6HgxQhVMmzx9k6Q7DWK+/82AcKEYXTDIwTzG9gtMWmW8
8nkhTv3P7yeI5EE6bwCxLsslkDYFLC3PeZnB2vRQpB9b7LxjDCdG5kk8WacqQkUxlDECj+Bo0sW6
snnXBiHcJyFMd3UyD2Jm9Zt2I2yFa0LNgj+7mCdhq8HEadtRL2fPaf89am91pdy35Qc9yA+qtIYr
FNNeF8aETWUDo1CdSmM84/dauveMAnKGLxm52rR5yZ0nKGAPtf6nk61DmH+N/MP15ZrHcuEKTpZL
2HKDmuuJ7GG+NzaWRgfmXRLvpn7FlS5amZOSNAvAZSxGmH2Se2XS29nzlGxRaVOKY9wS/e+vj2Vx
awBo5QYlZ3zRAmZ6kk+yguNTp3tVOTjlIV/jRV50AScmhOmaphyOOtvMnqHnjLtvjrXyFl6aKHsG
fXOjzdG+8JSEcqguA6XOkTt80ocjyJ/hWEUrF+fS/oaKRaO6wWMeRabzIwqZkU8FiUEU9lM33Xsq
HTX5l8T/PEDTc31J5vkQtxc1FMpD9px0ER8veqtqmR47+bMF1aKf+1xvn/3+rh5/5s1NaqzgJf79
5RfmTPolqHZAQCfy65cTGQNfZzcnXtNtzL6AWTXKjOqG31ZskgHOwcBo4+1E8gD6MrveAWTsj2kP
E44nScmNA80LnIdcKXafBnem1iaH2LCTLXi3ZCsFBWRzrVwWn+vC6D8piKzuYRS2HmujzD7KdfnZ
iMp4r9fNP8aYtJ8R2LI+Z6YZ7TLVHm4HJbRgWK2zclPmNtxpUPb+rMKoQbmt9I6j6dFG1ZBFqIop
+0yzdL1Wj7jcv/aMfGCLQc9JEVoI1TSoP/2xosadDV+89BvY0BX3f3kGzw0I7h/wiF1MIQbs8Qjb
zA6GRrlZEy9bNsJFBi6XFIIpRGYwoaWT2TiyO+rZrpya7SR91OuVi+byKIJnAIc1S6TRfytWAZF4
MhtVastnVmWrmQ9j9lI7L56erxyRyyVRFTKS8I8BCwAEOA/25MKU1SboJDbBc25vU3M7divfv5ys
8+/P4zz5/lRYTTBkfH9O5NsHZ9g72QoMZHEIPGBwXKjOU3k4NzEYqBBKjhc+B421q+kJC/IVv7g0
CKQ/5rIJZ/sCGpeahRzoZRY+l/Z9GB2zbBenK6+wNROCa+98KYZaKg2fu3ar5nAY8lhdORxL83Q6
CsG7j1YmN1rAKMz60KQQeu2ue9uV79tCRTlHX1DLTUT99OSPn6Zw7K5EwCtzJN7jgzWaFYy1ISm1
V7P401XVVl5L0q/ZEA63XRaGaiXYaMutPMK5dqevxZDKwtnmbuXI/YdsRTxzI9ywhVRKwbOVw/6u
FFuUcBHciZB/9F5STd022i187m3wuzV/Sc7vLLwJ2kNc1YfrC7Y81r+/QzibjtbVHhSewfOk7lr1
YAc7s3uHCRpaeefBH3AJ+ZRIloxFE4XPMJZr5rHzPlVrXThLozg1IRx/q+o6K46DkHfFVoaasLlZ
1elcWrBTE/NPOHFiXqDXlQRl43NofVXSvZTdWOXWNI7Xl2Pp/JxaEZaD20DxpdRnrjwa0G/KNTWP
xYkC6UGVAw2Ui9s3NKYxQg02eM7lW2hfC/gdlf07hnBiQlgLjURuVycqO7uBX3FrZzfv+D7yVDpx
IxhiXQggakmJyyY0g2ff3EgyDNsrt9XiQp98X/j9jla0Oemw4Ll1HimOR9mjDT1V+J5DcWJF2E4I
ghhh5RnBs5Ec1Og+xuPba1V4duR5KEq0e2JC2Ev9CMlWlVosxFe022x7C3w261eMzBfGNSPC47G3
E+DVGbPVB9mhbGR4qSB3NX60+r61nmGzS/KP/9v6C7ekMQRKAN4leB7GAxzi0ZprXjyCJ9MmXJGd
RmOiOczfR6Fcc803Kvfx3D5bFrFeLoWZY4cW34c2s/6drDH+rPx8Q3haaU1kVVXEgkzqpvxq/vM/
Tb4hXI1q3Gg2vjZ4bpo7ozys0nEsHj44s2h5o1wDrO/cyzZ9bVsjCo3P1F2NEm66xxBaZe31HaM4
sSJsoaEPrF6t8IKxvTVSmLZ317+/6GVPvi9soRout9y35OC5nm47N0pvh37Fya7Mkxhntbnq6XXP
CHpgaZSU0dTpfxfe1zePg7IA/SCkapU553C+GmUTAy0ffP+5yTflsC2K49Cs8CksbFfErzXygeQC
eBYKSwEUJ9SLoJXonvc2jvWrlIcVT7swVaqN1gf/YOdColbWPTnmfeK5Q6/txvjeiT5Z/U0KOe31
yZp/qeAJz+zMIz0JEBRNsjuKEJ6bSN8pcyKi8aw6+c5Ez2Uov6v5ysTNJ+GaOeECUW1/QLoBc7L2
NY1cLziO6bdY/4C+6cqFeLmbZwwnJTT6sOA4FiH2HqRp0xh7smuYN4gqWNkjJPbX5+5yF8wmSJuR
E1hIOpk+rwYImhQ3U7eWr++bYC1CXLEgwvcnO4nq9F8L4bdZgmMtLbc0SSBVAK0gckWGUVgOpUH9
JcsGxR19ExyU8bFIxxsp747XJ+py1Wk012fMLhlG8MjCiSwiOitA7yluDnMPYk1HqSp+KV6574FF
lnW7cnYWRwX7g0O3FuRtYplmKoYxHWtGlUrdnRF6GzuT0cf4eX1QlyeHjI0MnIjmCiQAxbcQ3PoA
iANihSoY7qOy/1hbVUKGbPrZe8Z9Nk2f7ODtaU5sUpSf14qHidiFEwSdU0V9QiNBCpX6FKc/RrwP
elM3lRaHK65hafOBhfxvtkgIWWNNq4woDxTXqW+b6YkI6foELn4fxD3wdOhVL3pTDLMDdkviy431
T2H4M6Ewcd3A0j6AQVXlbNIFdkE1ArVKCRLLoHM/RFzC9gLziI4sVHedZq5sucWxzLlhuECAfYgR
QNn3hdJJzJVu1jsK8FtDe89snVgQrhy0v1V/Km22m1x8CqL8E6XVtSyn2OHJZcP+QmIKQhPK6hcd
iJrc97HUWMyYic63HnEDBPIHeNZfpEDbWMqkb/2q/p1PtMgEQYgkYH7jFcqmjqSNWRb76+t3eQfS
c6UA4FBpBqOTT3Abath2cjvQdGJo2/KLRAOQ4pbTO1bOmNk7aZTSoa8Sdrk8jlbXeobiRlqQ3tgD
ynhlYa21RiztDwNI/sxVQAZF7FmIHYS1ZTql3BCdMf8zV+47tsepAWGu7MLrOtyV4lrRh3C4fyPG
9N+Ncfp59TxMqHTDj6txUtzJA5ewy98c2rLSJ9MjLEI5dUYHL5biStZNV9zm8sr3F3cSKEMkDiH5
1sRgoC2GLE5bXUFab9uUx9p5cpQPCONc36+Li3xiRZgkr0xpgc00HGYZ7ZQ23P25/v2FWj4UETQp
EvjBgHpZ5ZKMiJgDrEiYvhrKp8yMkT1xA/VRDfMPFbK3RuPtumRAruip61fyvEujg/kPulIAfGDS
hFghbyb0o+lRdm0bRlQ/291cH91SkGDhdGiztAD5izlSJDLzIlFo/oyH3As3hmxXW0OK2y8DAcqh
U+Xs1kBfaiUgXdoZuGv6rR2AxxcY1CxS2roFVuX2GSi0Nk+mB6Om+pU3RntHsa9dqSEu2Zt7Mqkf
Qr96wfYQjnGgVX4t48vMY9rYNzXqZeYh8lZmc2m1Tu0Ie3Ecwc/nYzmPy/s6xdUN6i9f3r5gc+sM
i4UM1EUAVKIrOTkKLC/emB+NIHqALwUd1G54SFTjHj2yt+e4mLITg/PcnrxVkkCJAlvGYFZ/Nbq7
3Cx3xfi50/t3+FLa1cE2w5VDW6XojVTJK3tLliGQK7ats5WnfHd96pZWBzAv0RWVfcCj89+fjESb
xoKC30ieKUSCpkBb6O3VKwIbBIh5m6IvBmH4uQW0SkPfmOZ93Rf0T7uFqSD6+M/1YSwEWKdGxFtt
TJrKigKM5D1ts8TIKNtaABRU9fAeQ3PH3wy2vWjPjlCgjdO5/Oo0N7X0y2vuq/7zdRMLS8LNTK4f
PBl0VbIQX8VxGoaWFGtuqn/1nd9Aya5/f+Hg88iCJJPHFi1G4hWUK81USRIN9FH+UNVfu/IYBwY6
1B+vm1lYEsIlqCVntmWuO2HvdmWp5CON826INg5SUV/RzXiHBTqBVfr/1DlwOt9ZKA4ZI7kimACG
Yh+m/UMzePuyWuv7XRrIDHaHxxSMJ5fCuZlCqXR7tLnrJulBntDvnKJtVayURxcWncZigF2UKECJ
i+/ffMgmrZm407z8UR4fk99vnyoNCixqFmhg0f19PgZTctCjtem+T9DIQybFTQvnZfLkFV+/OFVc
X/AWQM6CsXMzIxrE9tD2bK1OPY5Sd4iL5msYxCvV6qXwA+IFw1ZUuvFRxBFiTKCpcWVmPv7XcbxZ
QXPcakl4C2rjEKNSummi4CbzESoqpg9Zlf+EKaLetDCOXp/VhUCBn8EOZEZ5OYqw+MEMEDx3Itg9
uuHQJ0geG+mXNjJfNS8gfT9+vW5OZG2dY1+wPpxdajcQwIgNlh19F17SNZA10NV3mAol+tVWTof2
uSPvgnLo9qMDPmswpeRr1VrmLvf0vtrkKB+/w4eQRZkp1WhnuWhQ9Cu7ogGAX+IHw4a2vM3oOVs/
pb9vrSdWhNj+Z9CapsHVhKELcvrRSIOyRpfZVc28fQj8+DWWBh95xbgNjomZ54+JpJl3cqXX28Yz
7V0rWe948nLweVID6wLKL/oy00uQ3W3pYx7qYK/ZxXOjWW8G2LG2JyaEizjraYeqNTqxSQlszOFB
d6Rd5SM46K8BFpdczfz8gOOLLiFgxOeHNJgcpJWVZHLRBfWHTfJG1tt/F4zgiNXiYMDSJBzOuJ9I
VE3wX/bbzn+05JU4eb7+zhO3KAnPnG4wu9FqKD6TnYg3cqfCsaQkBaiw72Ei70vlU+r7tMh+RK/g
+qFbui3xZvM80RcIqu58tpCWC5zMq0b3XrVeD1D3vL79+3TzGjgQarI0oZ1/vy116n9xM7p03DY7
M3ic1MdwrQl0YcnZXSo3DB5kTtqdG+ERN1hlNxouhDne56h6uT6G5c/PpBVc9cRh4hzpfmtK9ESj
cPI9M25DUvbXDSysOb//r4H570+i1EyrpSrJMIArOFZqxSi6nWN/Vo1uP0CI2Kn+7rrFxSHRzU4T
nT2X09Rzi0Fs96McJgY51X3oH9OV637hoiSDZiAeNZ963pnnn2/6rsrqqrHQqEJPfNs9Z9E7BnBq
QZiyuCs6szZqy82mXzHFmlCzVhZlbQzCZd+GPoSRdWW5rbdXlL1c7eqVs7FsAfQplO78Y82LdLLs
mqcZOVl1yw3qO1KzefxBXSOKXDjeLMRfE/NPODEhZaU81mTegFM6m1SavaEef89e3r6bTq3Mv+LE
ipHY6lRNDCSUb6zkqK6hIebtIvhEhBNRCFAgOgedInzfMfMM1GliuUbww8zvoMouwh/6t2p6Oz6N
agbVBBIVc7lBbEBQMgh37Cy33Cn5Vku/neLtSYmz7wsrXpStYuJvLdezu20v72vAlJ7+qxhXbtvl
Cfs7DmHZmxqJoq5jHL1y7PQbL0A2+eD947T76wu/uL24OxSNpkz9AjaP1ok0kvAxXcn4J6H/zH6K
9e0buxjnC5dJ+2tE8FWl16qZbnumKzf2a5CqN1CG/rg+jnk+LjfYXxPCYy4aVTnUesmEmcr6Vnbx
wc+6kT6jtYaqJbfLbQgX9Ky4gbjY+UEZch91JdgDXCnfjOXOX6McXRgHfJ/kvCA2JqIUHyjlhCLu
MHYQqTlHI71tf1lrFAILI6AcNlOxUxijxVi4alW97poeOkC3RVD8ZxiubKilAcCZrNj8q4IoEC4O
s5QdFGINbsICYHxUboMK5YLP11f7cgwOFrj58CUzlaUwBhNeKBkpYNWth+2obZzu9vr3LwcxMzDO
0owz9+MFLmJCER55MNLTNd2dQAv2uRof/cB88yHHDHIgM30uka5Yo7TB6eeVIqnuOIC/kA6m9Zwq
H5r4qMov1wd0eczPLc0TeuLfg8aU47zCkjR8csq7FKC2ApgSnd/rdi7joHM788Se2CnMSErzxEFN
BUIYXXtqy2RTNO6gZbuq+tC8HSVDfwn1csJsjd0snhbbqXQfljXVtSyfXYBktv+ABOVGnT5eH9fS
hjsxJKZY8rFIbHk25KGSPLTfK4Bw1y1cOnzgMbAq0VM0I3LELd3TnwtJbmnAGFvuJj1GzCfq/yma
+BB28T/q1H+9bm9hROB+SN3Or5RLMTcJssiuVYbBtXrrV2LiaqzozWWQ2cegXEGJlAS+SA6maLkO
qZo+uJHxMTjowcqaLBxShcDInB8+BKmasNcahG7VwOfz1mvcfqiChyReWZPFOTqxIEQthtWmQ+rB
n+3F8aZtPo1rwd2SAbSYZz/Pf/Bn58dFDmwr1NQMOl4U7ovG3HT+G3WouHtJCpyYEILg1LfNgWZM
NFiIHJtp15MfTPqVbMtC4gcrCGOb5AfhUROX2s9HTe1adlNX3yIQn2mbrDya/tGXthxHY9wjmmCu
FTkWZo/6GlKjwL54NKrCVeN3VRpXTUOqW+23dt3SOvz2ewALJNIpewMuE/Fxnj7WSqshaJD5/9hB
Bs5r18XH6wdxIX+EcBfJW4Tl5vynrZ5vgiTRvKTtqNUUxcNojIeYFi05Mzdycuu3D35+l3TpbZG/
OZDFKvUO0vczs4yYzyXRaweDSpK9jhGCnbqffanv5Uz/DhHNm9PgmKInjIicChHZ8PMBqqGRKnKb
k3R1brLud688Sm8kVp13+ZkJ4aRGcUFvTVuSb22kXdyPD3Udr+yFpd0GCwC/nxubB7cQc5RSqpSx
FJLbjDofWrDmUZXX+FsXrk8CS5hxqNsQ34ilqCDrtWnWo3al3jmkTvKUlvbWTCGkLL2dp6CCHdbl
ihtdHBfFA9IitKtcHN1YinjmZ6yO1vgbgwzlr+v7e8FNs5lIHM3EEzwlBB+Xm3YXmoU3unn4IJcx
MtTRpgvfftXA+8HHCWuBMIqOFEkIO659UnoJdEJRNW3TtYfSwjSdWRD86FhPUtQpWGBF7G/tWhfr
/L+fv19m7jOHvg1SOsieCRu4oL1GrQypcQOjvMvTUN9ESg5x/PhYRuqj7ZfmJlZ0NEjWEj1L46L7
kFwonUoQkQpOtByCKg/arCWE6rd14G37t2OTGBoPCsCzxAE4gfPjr3nmqLdj0LpS02+M+sMoHYd+
ozn76/ts6Q6aOX1nFnPqxPiaczu5LAGKkLCjQQHY5ge5Nh9k6aZq7kx7ulGaYBdn2dG3JxoUV7qC
F8JrbU45cNEyjxcZZepVk+RrcYsuyYs0xdukvRtbkG3J28FRzOWJIeGuGLVmTpgnrTuZGgzM+SZK
IJC9PpFLO0KDa4yGUZmXidggTnkotKIi6d00eZVioGwrZ3Vpsgg54Xwi5AHkKjjSRG0Hv4gp8ZWp
fWjwpUpr3mq+jfrFimubd5Z4qOarGw0GSnEXrFCQBRuQPWed29cfJ7/fx8UPX6J44fmHsPh2fdaW
3ByPEPCtvH5nHMH57tP11NSzht2nBtaNOcA2lEb5L0mWV8KFhSuC0sVfO8IOmOpO6dGFaN3wj+nX
D9VP7XvT5w/lz3fsAhJ1Fte2Au7CFNx2k0dpohVD48bdDjbGNRWnpema+YiolCCSqon9DX0cpl1W
163bjok70A/nldVHy16Dti/tZVAdbDMZ30Pe5nxVTIAKap+anJc42P32lbU28SW3TVIT7iw2MwVW
cdXzMFH60GtdOXPz6I/evRLAK+2Hgn6s6LuVHa5vsqWjw1amTk56c5bRPR+OLWlVliT4mf8j7cua
47aZrn8Rq8CdvCVnkzTSULbkJTcs20m4gvsC8Nd/B3ryJTMY1qDG74V9EafYg63R6D59TtxDcDD9
3jW/6ILCsSpdsEIZ8sGS+a8hMa9n73h/Rm3b6IUh+mL2+caq2HFZ4oPpNO+tOQYkGU5WUe8ouGpC
q/wzT5wNFlmxB1fK6PgZDvLqeKiKNnnp6uhJ4y0DweVUGe2zPQzPc1ahikvCznbQ9D9sBkohilEc
+6nyA8BGD5lnvv3GnMNXoRiCEObqYd7Mut/VIw6cMVoBLQ/e9Oq63+pYJcX44SFkb+X5ApcA6Bby
sdJempzSZloMD2LPULBOqqeas7dmntAB2c0B4c6G5tYmq756Q/KTjZCIsymU0Jcq7Ij3yyBQdavZ
y+ihpKkLttzy5FJ92xMVm8Da0QXuB+0CFuTJ8YK43BtjlaDknmFCSudQt8cCXeBecT+wTFCPisQB
SC+RgpNWHllc3wZok0cWea70vf7j9qKu+AWkjVC2AagM1NlyvFhDVX0Ecx+DKHQfNF9tfj/IGA9G
uDdcooBoOq6YxLMDtICRLLYr/P66yMIW+TAlcd+K67GgI4yA5yPFIjdVUFIkDWlnFmmlGboeRTr6
deC/TPstJT9j/uS1n39jzs4MCud0NqSkqf3Ci/HGb7Wj1huBR7/9jgEkdeHhsO6yd0ONE/SKCWGR
bW07f8N+Y+PiFQpUMyJdIJhcaQBla1ts8Z0palgcvHjGexsrqqYrAQcsYOe6BkDyeOxIU2QMXu22
ZIL0S/5NW/zdsAxZ4AMYWdR9Gky2Sh575UI4N/iRWzhbE8vKiiHr9ClyIdxTsh1Ir8Mm+0yG+5/w
F3Yk38Tqwu07cKdHhec/E+49dun4lvrd7vYOUA1HCm46fTaqal6mKJmRcDNenO6tmr4zFYvT2um3
ISaDe0XIbcqZQ8MBAdLYIwKF9vtiH+NecWWseEj00IAPFHUW1HJkMFu9zHnTpiOLLD4FvQEIC6Af
/ffbc7U2CCG/A+ojxFFEpoJ2LP7PcayWDNKnn+paUZ1YM4CUHvLRiG/QHCS5YD9tOlLO3RyNKcLL
Pt3f//vPPy8FmJ1njnm99HPUss3ihoUqwlw7i+ffl84iyYCzW2Z837OgBxzE1V7XH5tmO6tKzgpD
vgRXmrva0XM060Zmv+lKaOi9+jwsbWRAFa/MdUPovfHxuL0uEVTeYGteWs+RAwZo38rCBCp+hfuJ
gMWejYrttbaHobmClxOIrq4Zdedaw3/PGFZ/+d4Unz1ybCyFUxErIAU8eF/8a0KeOHQt9Mz3pjla
+mwPqjM2oDEw7Oqnsjk6ThbMqi2x5l7ODUperKssvS8WGHSmH7R8mrNj3X4vdcUlsD5zQhsHNcRr
RmCNuxawsmSONB+XMtqXrBRc2mg5+Y3zg8vm/5uRzg9q3HEJLDC2Xb1ZbIRI2fhw28Lq+qDPA/ko
9IajifvyNoNig866BA6g7cj8BDhC+4w0bxnGRlc9uczVkWUj08HtuX9IC24fbptfm0cE/0hNAp19
TSFq8wL5fYa25Dr+rJNHk20mVV+lyoTYMGfXZ1+jAxcAXRLp9XdeJBvd/+yjVeL2ONb86AeaEYBG
4xpn7rC2cmhvoIjgfu83I1GEsmv1AyB70eoqZuma+dCLZx43y4jeaiD07DaA5EY1Hnn5i9t5UDs/
LNDkutn94Cof7Y8o9qCbBaTLct6wNlOIqRgLiQYwzIW4jcoX5ljTaWk0FaG7zN4vsvui1RLClaAR
ACWMWMbzZdIAOSYMZRhv4ru+hyjBK9L9O6SWQ7vbDPoSlnC85twHHZLLGiQ+yKMDJYl5W9E4sPSf
zXwcql9kRPdQ8dC2KoUMfe2koAlGlAcQjV+lHr3G51VnolVpsfbx4IZ1rJ/M0QnxbAZp7NHK9uh1
RWQKBsAftvVQtK84vKHFEBaYr9P0gIBk05SqlLUhDqjsYEG2juyECTQDLnJp3twqLqDoSMQr3qJH
P/OCgRyINr/S+qdW5a/OuG3tOqDukbXPWf1zSSmgvVPQLN0+Nv3HcWwCrUsge32ax/zV6/Uw6WeF
v1xfXkyfgEGgdVVOnfVFBYFaHcvb5l98Lw348kKGT0vb7qAGFDaQAqLxtrMe4v6XVR2p+dhUUcpS
PMarjaF32650QtuFzksdB8jSvzr56+0TvOImRMuDyMsL8dSPXuCz/Rd33sxiit6Hqe/5Jw4676OQ
+dg6FVchGoTXlpYM+Q60/YjQFFh6acnyZNLsrseSNVrfHIseeocsn/ijzac+9Jamf/OKsfnUab6m
8Parlj8oNJG8RHQh9vjZIG2jsPUcNZZo9sAU5pCNzl96/lJ1yW4G2cXS3esWkSdH9g9gJ+D03asC
ZKUXudXkdIgy78ngT3/fXrKrqx5fh8iE2PeoCOFoXY6GL5o1k0JHPaW2/bAaizQAPncMoYCbHcAX
mig6Pq62iGRPvknmVutnfx6iGXSUrEyNoCJAJCA7p5i2qyBQGBKVImSjhOKBdCkLoGYxzGyM9HZy
QnCue0/ofjADT8vejSnle8y3Cqe0OpmCxw4tLajgXPl6vxyp6VhDpLNjb0GAL39a6vf+7geHGNqZ
GSmiQUQxTAaDGbOyN8QqgpR9v70rVlYJRTycLpGWweaQ9njvmGWj60sXuUv6ZVza8lPVLHpo+rH+
7ballSlDSxZUfNEZKbAv0jn2qAOsY1bBUuz8AN/USaP+QzyX26kcVZyPK6OyAPwH2g7hCkDo0qiq
bNHdpLVb9OO91uNrWT4Q9+32cBQm5DwD+kndnNYwoWuPPSTTWv1lVvX7rtowwODj4OCK/M/lkaWo
b6ZZGzdRn7kzciV02jZ6Wb7QeHEVh2hldeASXE+I9KKxWN4HRtJyf6ibDsXc7eI92Muhnw6s/Hl7
0laOKsAC6F4W0HAEstIeoHGDBJ2Td5E/UZsG9aCzw6hBdkJHKuWpHtLy4IxLpgB2XCfNP+4oQSmL
SjLypJKHiDkdMzPB4MrpEW0bTfzUuCdXx3k9Wai3DN+K7BS3D9RTHC5LvrqEXZBvoxyCZ8BV1mMZ
y5lrRt1FzlAUD1DRXULP9VQh+3W4C54LHGHUk0UnIqKay23SulCln52ljpJxeCt14+tk6OFkJpsY
tOKAuxSbdGw2emvz0Idy6O0lvd6jBsBa4ARG0sjG8046anoMGkpGZhol+bQpSAKODxLcz5aEbuQz
K/Jps0xatwlZaORX5H1GHixevO3tgYgfehFnSCakw5baDrj8Zp1GDv2b159GVKrB97K3xucx+aNJ
I/duhI5kUErtpY1paHgw0Cg1Q193A+1eFSPcTZg1HDdsC7TcQhT+cmMsftP23gAL9d/dU6k4Vdeb
+/Lj0s/PB6/yCo6PF8YT1zdT/On2elx7pMvvS4cWBPkMyg9YD817bN+4c6D5wWoOt42s7l4HCSRI
d+NvXbpgE8fXErs3aZS7j0l35OmTYyuK+yvzJPKq6L0QCl+2J8Z5FkX2lV8VTp7SiIC5MZhyxbZd
/zzquYD6AOsjI6a7vLYcUytoxKDeabjBkqrSKtdOG35FsGr+Y0H8grMBUGOagPijNCoNZ8dKuBaa
Hprc3etOfOScKtZ9bUAA/aIYBfg3AmLJm6XZ6NQ9yk/RUHvBbBZQ1Q5vL/p1LRdOEmlc8S4FddlV
xEji2ptzxjCiIn5ifvYtWegxtkfwW5MnbdDCwSn3lj4+prq21RcWsrZ+zpxB8YgSm0vyOBc/Q5pY
SB73fl0QGi32VIRZxk5AjW77eti7YNID5P6vrFsUV9I1C/PH2NHqiZgCVCJXVAIg9fW0fqKRPbkR
88tD2mdHCAXsOnCy8oVuIYjyzFIe6H6zMfslLFiOGnJ+SsE8S7pi26JfObi9ICunUIdAJDQcbQDX
r+6QcfR7ZzFIGem8A7AiAhH/pmxUBcgVBw8rPmppti5406WNNbg15LxctwQk6cg9KDCc0vxTWjlh
0xXBMH/qii+3h7VqEC8SMDeJPmQZCoH2G22hU04jqCy6Ux+kfNe6fpClz53lBn1DkEko7ndoILaH
2DnUZla6ZTStXqZ8gDsw28NYbrmeoM9bkZ5YXa7/bMjQ/6TG42dwMK4U6TQvhYXsj2xRCWitWBEU
jEB+ogdAJGwu3Y63IAvrULeKkuora78W9L0w3m8v0IqruTAhHcBssdxCn+0qGsnhL8Pf3/66agDi
38/85oDDFJMOA0iNowOgLyTAtHxU+LKVW/JiCNLtUk9GrpstjAz614HQvUkLcGzxMFFx+KoMSaen
7bqO4Y6rInsMUnOTAEZYPFBTtX3Fqko+8WI80oVsZY65FBXMOMsYFsWfbgm1Shuio+kO6e+tW/50
W+QOoVrnze2+csrAoftqhoZyffJHLSwR/ZIjoUvgaMd2gRxd/R2Pm3Ce3MD3iwMv5q1ntAEDD3H1
YNCdkQ1vi853i7+FnEjgG3+BOCSoiq8lpJQro0JKa9O6+ibhZJNDs8uz/yTTl6JKgiL/xMlPhsTG
UBtANLz76TPRVbfvyh7FUUNmQ5TQr+XKsolBzpxWjcAYOEa97e1cMefrFgS7piGa5eVkY23zqnHs
ookMnYWzhx5BFRB15SRgDP9ZkELFBP3evHazJqr1tyneZ+yrrW1vHzbVICRvMQ6T63td2US699Mw
jl21uf39le1/MQRh/+wwT0NHGlLg+zN5LmdgZh/4sksGxWkWu1va/RdWJJdBHHtkloGlcE3nCYmt
IIn3iIUCp9lp2rz1x5+3R7VqD+yI0PFDpuRKvV4vSKkRw6iB4Kdhk5SBW0fE2TVzvDG0p+TuDn0b
kGrcTmjtAaUN0GOXk2gjY2INc1xHbDGfrP57Se8uoQsLqP2DtBNq04AEXlrgholnaNI0eNQfczcY
VJC01W129n1pBAMnA7pga5xG+5tV/qwLRfC7us0EZaXgaMF7WnLnZjkurO0MbAAI7NTjp8z4UrYo
NqjA9So7kje3ZgTAWazDDjxc5o77dnyKvZdFpXq1usEckFhguRHayQh0Le8LEOA4TVQ4Aao//XKo
9KDJv2p1uKjaeFe9zJkt6YjqNDP9pMbcxdzbNXTZjFPxMPXe/cGqYJv8d0jSGa2WhnqZgSFp8d5r
7IBVmyFXUdpL64OamQ2oMfB+QLOgo1cGflU5b5Np8K2TbU58M5it+WJYGd9Dxrc6pmxs76TL+Z9B
kMtgYLhmrsiB0WStLS0KUiej3DjEQG/9nR76w4KQ7BbUQ3hoy/WHQvf0BCS01qlJzVedo5ylVQr3
KTc8/M8GwntYQAgMJOPl8Z8gUBW3g22e0sZeQAxhsV81rew9mHrGUJ8G+8kuZsjKpK0B4nAAoO0Y
ri7x7FbxS+RCI36JByU5kHujNoZyjswzhSojN0u/66MMJfraqFBErII2zrcp+9rFT0uy1+Nvk/NH
3OSADh9mD13V+Wdvel+GNNBdGpYAfszW36xkDxSEUE37bE2K1J045Ge3jZgtQyCZfKgOQONJ7hVO
C8stm8TWT7yG0G8adP64qZNt728sct/1/I8pgcty4Zlh+HJh+s7CU9K0UAN2wFj5qqvAsR+JGmks
AESj6RlH0wc0SzKAqlmdNlWnnzpS0EeSW+3OHqfpNXYGfQsgscmDsadZF0DulSC3PTuPOff0XV8n
RmBp3D7aiz/sOkTTL4zyblvbafKWOG62a1qE8vc5EXl7yECf3qunwRmHPmr6baNtavcwFIopFyO+
nJGLHSgTCKWlSRtUrnuwGnytM7wH86BXoeJVNqTz5vLOSjsTw4D+o1H/Qc0hmFQIf+kK+WeqQJKO
KBjFA1v8+1nkpXGeT2Ob96AtT+cXTol2ypHOD0Z/hq7lUpsbNmnvnJbd4XZwdD045AhEkzYaDz8a
ki8Nxz3vzS42zZNl75bmEfGeUhJHCifEQRDvW5T4USQQVDCXJpYMhdoSNbhTPu3rdMNVb2i58iEM
oFdAgG9FHRtR16UB6H/yrtHd6QStiR6KvXH7DjnCtAz8uik+mUVqvC2N84vzuN5NlOl7cFQML7lD
watT+7GKRWLNQaOFCq2VYKLBoGXcChlcbe5bbT7lVjFumpGU28qbvA4wFeY9dBxa3xBmTTde6o+f
0VSkBfPQ2wiD3eHOGqGYmoufIoVaNvSYjZYU7LR0D5q/S8yjqSoprCwvfCtiOTB/AF0r943lvE/5
3MEEr15MngXa9PP2Fl0JE84NyOFuseSJTioYsD+DVHGwDqgw+bPiHChG4Uoxr2GP2swKGNH8IO9A
BHu3LxQ30L+z5EpOxOFYYqOo2Mkjf9AsctJ9pRJQkjJxH2stLIATTpwEOZeUxgPIhmcynLqSzxYE
myidA0D1qj9bx09+OX2WQP7TX0Lm1sYSINJSSWlfOxM8SgQ4GQp4KALIZTIT7Q9pNpjjic3GGPpJ
ctI7F1WsuL57Ni8MyZUyviyLXcTGeNL0jd5seLljjiK4uY4bEAGiHoBUAQZ0VW+0LcrwgABB7MwD
JK4rig7Z3WC9jqrcx4q7uLQk+f5mXoZ6MbPh5Btf9GVrp089ezeqnY08TNFvWmefDY8l2m1uH6vr
HX9pVvKa4H8aIXwOs7lpLw80dexHlJBVYNIVK1DoBUMeUPGi1CW2zNnFRvQ0sya9HU+QNw2W/CtV
PbevvQN4Rs4MSB6OJh1burIfT7zQ2rBotCnMIB7wrtFiBqeCqVI9vD5lCO91vL1x0MCzLEscex50
6opiwIDe43edhlCjLQD4C81q391JKI8TLdAdgPKJ7nawnUiTlzGIzyxuYZxqPPTbfarSs1qZO9S8
UH/CYwJXqFxWa+aC1q7VGKe5P+b5zndDvd/xn7f32YpTQFc2CrNgA0P3mHw/aLWeLBXuyRMnhzZ/
osZGycWqMCHfEH1CUExzAL4sSrwzwgxQC0txWlQmpPuB93SofCrwneyp+GPKHzpVT+mKBXSmGcDF
W/jrissVgntabbbVcipIb22qsnioDMBbHVvFirlqCGoooLkSTGZyiagwSs3PC76cvK55WAzjaUpo
FuTcUQUfKy5U0DojRwX8BU6NeXn2R7tPwFDaY0QZ23rLe0/i0MiqZytt1OlX4SUvXwJ4dAk5MMg/
IKC9eufFaT/Xpl9HTp4Hifm3Hb+y4ZszPmR1HLrtnQkSHM0Lc3J5aBqzpaYtzI3LH075UEPtFQTv
956cSxvSnlt4xUrb0Oqo0p7L6mDNn9M7FfOuhmFcLhGDHmKVpkhWavaDyIr3THH6r/3/5RikPZA7
ejsYetpEfMr3oMGOIVJxe5aunRg8mEg+CPAHsE/y88KYnNyiePy5bCYBR69dkphzkDTuLrZQWLlt
bWU8F9aky9oaYtZPXZtFmTNvXS9/SW1li+fKVkafD5JU4kUGrKx0M0/jBGmCzE0jTje1B/Txq52H
Iwna/pUn77fHc+0MAL1E1C6IINErLGM8R9GM36ZuBuAGCVznsWuSwFW5trVJEy4AJFGg6EAkcLnL
rCkde6ubsgjix59tlZDH6hDOvi7tYYLmnj7X8XXQ97xyj7/otfYSk/hOkjtxVgAdBcYFnQgWMG9S
2r3KeF+zWc8iPd2z/CkpH/IqDwrtqeObzlUAi9f2wLkxacrSdjJHtyd4KVjfZ/tEFi0wyiwsEvDA
2n/FfaoId9cn8b/BSZOIJl+0fjkYXDE5mzhOghzpuUwFl17fCIiqUewG0F3ebRS8iglCngw95F3x
3uRt9+hqo67Y02tWAAtA8wiQH3iWirGexZxZMxqpZcdZZLPPIwt999vtM6P6vhRyLmY80CrL8oga
5NWg34fS+HLbwtpqnI9A8mmkNpnp6hhBQh9IfmjIPqsViK3ryxn8G0KZE0EHfI1ctHCnrGV0woJ3
w9tQPQmqO2oZgQO5Fau/k7/m4+icGxMzerYinq3hBZ9hNxNn3vDaC/mv2xO2dlzODUhLDoo9d04y
I4ti7TOzN0nOUAivAtpAZirNgkxToEPWtgAoCoBZRiAF8ibJnhFzvcL7M43iR/5dSaep+rq0wQwy
1FlRTmlkalbw0rSqYHZt7c9/vbS9hoXyWffx67MRsdK4RVazID+m5HR/1gMFnrNpEst2tu6LVVE0
ScHQadZ+eTut/HF72VUTJd2UuVa5WW7h+2AebKfQ2d7+/NoxRAoPygrQCLoOYN26srnplSk6Vd0N
Ot82VQ/soanSMF1bDjxikWdAlwVCGWkzzTxJvGRK0yj39r7/qJNPpj7vNcMMWf7n7RGtnBPUDdDS
hJ0L2kY5tKhzaCTHJk+iCkW9NJ53fDAeCevf9QbC9yZ5ALVirgiZVmYRkmigAERCVFSspOHpcUXa
1veTSEs22k+v39uqoujKNhCqI6ggomiJIEO6LAvqDWDo6wCts5N3CiYesiiqSCsWgKgXjX5AuAEk
Kp1I09RmLbPqJIqzx+TRZwpnfD1FiIs+CH6w10CeLB1Ig2We5ljaGDW6E2gJa0PPm94SQ8X6Jn7m
5SMJdhwBtRHtw778IrModWbDBQNCXXjmC2XVtEEeuw1iVrv7zphUPX4fibhrg4LJRxd8STLJpb2Q
iXQsmaLM9YLYrINU33rDr8w9Ds2pS9hWG5Zw0He3d/n1auEBSLDVUC1DxU+GYJQjLlDLnie03i6Q
datOaUq3t02sZO2EDQhV4eUBcK3cS+IZ3M14xqaorKYg0cDQWId6c6jrWnSchWNVB1niBQwduBbV
FNHaR81Enlc8dgUfmAtFdRl1CSmloUXbzBB5g/PMMnDcdd5GdyqwBuePTjrWAdiLgtY0t7wiLEg6
pC0dqm0taOC6TfNXk1n438kGTbEKD7O2ldEthkYrUarEW/zS5Ws9p/Vit0OUEFMLqZ3bT2nqeUEf
d75iFtZ2syg9I0OGdz/CyUtTuWeWPWh4egiTbuoUzCHLrgRGXyVvtLab4LlABSUq7lcETak3lpmW
G31EHfZQl/onXSsV0f7apDnGRzkdDbHAKl2OJHWnjjgpmiI1e4uWq2Dqi6CsFVt2bRznRiQvCa3l
Djmscoj88jgZzyqQ5nViVJQRsQ4uMpWgzpUXngw6itMGuMNsLxjTv9ANGSzZj9py9y151cuo8xLF
zbI6ojOTUnhBF9fnDdEF9aMOPjD9jZoqpWyVCSnCAMg4BtkbRkWWZ91+rO4UPUJkfDFrjrTyTTxa
sZPj+0n1FzV/NSpdwNXfj6wrTiN69tEXdrmzBhzS3iIFOG+8OczRKlWpuuBXLWC9kd5FPAxKgEsL
ZUns1uHuGOXdqx/G9X2ySh8TBLZ/tDgKTDsw0pef1/vOtdLWHJHXyw7UQttVhybYdDrSMn5PzfxH
oZsbhW8Xky57V9HsJcgv0E8nO5YssZy0pz5sFnuffYOAGlo4giKxgjlLttnwvWi7g9Xtb5tdm0jB
8QnaRfRsIBdzOdLZcVOd5AREcOUp/cH46//t88L8WSyecvR5j/6C8wm88PCj6BWtUms+DLGRBYZP
5Huv2vkHQcdpLjiMRvclQ7PraLNAqY+yGlCcW5HyFMAUjjrXMUmxx8sfpWZZDzRO7Le27bSXetGr
0IEUZgCk/vfM79OTYXJ6H0HSx44UtKK44hBFX6nrWRXU+4YF5JKFNQXlztZUOJ/1mfzXgIyb8Sa3
dpMSTZu1s8mNjeHtf2uvnY1Bxs1obpIRxnCqrCHbGr22af66f7edG5DWCck+yCu2GMPg/rR/xubv
fB4Nf7gtkd+54k3u8mzQFhvt8MlBN3Dze6o871psIaIXU3fBYg2mgsvT4tpFpms+x2FMvyc82VKv
2DvGg9kpyJ3WDr0HuRHAhT/4OqT7xZmh7NeO8J4kfskeSfMb3vPs87L+rAmZuP95T+LRx3Eu973h
n5zC2JKGvyQ2uoNAUvcbK28CnoZme8FXKt1oflkBoVbBefqHrKcIylS3vph6yTuDeQb6muB5QNuf
/J6E1nAM6g8fcFuXoOXhNe8exrZ9ICNoQKrfwbCRj1IZ3ksYjrQP+maZtSnu28ivLXCITXtisGPV
qDIya34NWfj/AGDSPjAaX7OdIesjl+Zha6EJ9MWvhm1aGkFuRS70Q5toSb/dvVRoEETQBgahD5aT
y02elm1X6TaMWhWAkU968+ft768cIrAtuEIjzcOLwJaunHnClWOMACvnZR9m7R+96QRM203Z/9GO
cKhnV9uQ6N6c6GYTWdaOOAF1jpkPYixFzm/FLaO1DkotAm+G6ECKnxvTjmnbzk3UjeHQPJTLNlYx
lV2nZzxkGAA6ATkpGnZlaK9mWGbXx9jaJSjebP2TV5/Aw8y6L2n9kKkwhyuu58KYFG/EOSnJ4sGY
xYNGDwtD4QjWzun5YKTVt3hWJNmI7+vNq0+/8/aQ9H/2RooChuL5tLbPgF4AVSUegiJMvFx/yAE1
RuyTPjLTH27WhxXqZbm9Mbtft/fz2ozhzhchO9DdV/vZaBgDJVDfR/GgBcFY3EnBLiILFEawwUDy
jOKfTDiExlxrqf2cR9M3Q3/K6oe7fz6ycABsi7fAteJIgY03V04NtYRj6vzhWl9/4/MfKXHArK/V
NrMBcW2T+yxKsq9tloPP6XcM4JpExwhwElcMFwyZGE9fwN47gY1O07asV7ph4WaluwWaCCAMBxUt
WmtMyQ17eukw2oMrth59fZdZ3ec27r+aafvCJjd0M/B6jt0x5lqAguMTqbw/ORJbHsPLoF4OOTRV
jNJ5zGj3Z2M5oAZXqb6u7MDz32dJl2uaEF2bUnOKLOTSSNMEKkjQmgFUncXFCh+HnN3lUbIG12Gs
4VPkam5QALM6FIpVXHELqG5/xM+ANV2lU/K2pvPYaROaH8HBw+32szfSQ9sOgZsWwPL1bHN7X654
BxgE+a/ui4ZoOQbqDaMq/Smbo7iDHFE/Lj9nr3XDDK2drJ//vm1sbf4+cqsgAIKIwgdl3NlVlBhN
WkB0FroakJ8++rXC063cQRiHUGcANx4Yk4X5s8+bsd2Ac9QDsX2zrfLdrG0sVcZjbbpEjySSi4K8
Rr7mTLMZPArNmYhz/eSm9HXM55BBpIHVqiTqqinwngEaTozrxqm81zz0xNMpyq38W7tk6DEq3zzm
HYZR1XO7ui64t4FBg8zaFZdbgrRkzAkohvumDLYN/rq97msBnGDeQTpYgL6RNbhcGd+CA4jHeY6K
GlRZZJyfGWmfdTM5tKmxPKAjYzfpxYudm3te0vvf9hDDwt5GLEeQjZYSYUVdzqj2CuZh49WxP+WK
m3xt16EOgEoeImAT5O+XYyvdnHR05nMEueOgTn8Q6xTfqRr3cfcJjSX4HVyDgGpc2pi6vuJ4w4MD
enA2PzWks28v0NpeO/++9CBtFuSufGjDIz2RPywDBW1m8WMupjcfteLbptb2Gtr59Q+KdtF0dDmU
uhnLZFnyObK1H1NxMFT9n6vLgUS0qBihcUO+pNDSyIjX+zih49HonszsNPa/saFErvsfE/I9o6Vd
5/MCJio/B5EtqP4VW2ptOYQ8B3i48QLBnpLmiGu6xgaHR3a88+gLN0AsdiCH2wuxNlHoyESNBGgQ
E7itSyNJ4UCbbhh5NBqvRvsKuuFOBT5aW2t4eV0QOOD0f7iFM4esd7ytoefJI/DwaeHIPt8ewVqZ
Cc8n+OP/tdrJ6U8GdtFpKVtQjLot/TYDgropLRcKe1lrBmRYqi3y3vxxWApnM09Vs6FV1752zNcV
52dloGBhBYDLF5J1UD25nMuqMTmako0F9CXIsflDQLvt7bGuxF4XFiQnxsZ+hmghLLTdru/CRPsc
68cCIc4Y0OI4E8WAVrrpgLQ9G5G0BVMNeLg4t0HvmfThwL8Sau5c+8Ur4sBOd3GahjX/lAx8B+mL
sDW3WdqDejsOiL1PJravyqgmKsTByrHAKwbxs4diKVqmpFl2oWFtZaTBjWjUR+rWh8H51sYVcJnl
l9uzvbaeiNIFFSea38Fbf7me2FfEphYkbIZuCm26tbJR4QZXTt+HihC49qHGdIUwSn2wLiYuYpVE
88Ac8VxqL6SrFau4MgzwzwlWB7xoQAwlDWM2ewRLPeobLP9RBvX07e5Zuvi8tCdzVrm5W2YTcEVJ
2O/rUnW1rv1+BFs2ChwIua+wHx2bmJ3V/hD1PMx3+p1CSOJWBT3af58X++3MPbk5N7O2wecTkB2R
EwSaFYus+v3S/JcNVMOaMgad6+IF/PuSqwpkK7sIhW7BZOwBM6jLC0wspKhmloK8PQ2ZF+TV08AU
Cf1VE2D/QjYflEl4uV5OEmdmPfMCj76uyfYV/CoYpOvfyFijWo/4EGq/DnD30suNQ5Iqs7MEMip2
mAaVqit8bR3OPy+FT8lglXzxtTnSk01dhb9zzFA7NiCggqI+GlIup6ic3JHMRoEAcwDJIv4o4o21
JUCiHVr0guPxqrPZTesFQDGbRdUUQo+yp+Fyf/M/KjbIqrkGGhJE0fVyCFPK4sKdF6QnbD3Y+gjS
73YVDh7OUE4Trgg4G+n7XmKNkzOwyGDhqAV5qtilwtVIqQk0vaHeBKloMAu4YgecHWU8CZ2clVjh
OHlezCFozC40s2evfsrRVFUwRTlv5Sa6MCdNF/LFkCSN4xkHO/xJfvRgB3d+Z8ZAhIZLGBn2q1aq
cuomAmLmORrK3UL36fvtBVmJJ9DhhtMmiFLwLpL27DBVaHytWiw407UnJA7dQ5F6/V/G0lghyBu0
NNA4TZ6SpXa2S9GmClDX9ZFEmg3vGUHTIkjipQUrfM2MmcjVzNlfRA8YOPpvD1BlQFoiOg6DHWsG
kkGv3HhK2cNvfB6SZCJ7j8tJrhFWuo7os8Azxp1RWbG+GrZiR4vfd7mjMUFnBozLHT2CHneOPSRm
rG7Hpm2Xn5ix/50xOIjQBT6QyKCUOUtbb+g8CBi1L4l2sje3P782AqTp8U4CdztwdZJT1yx7mOlU
T6Bgzo5sQms7wvUMeTN2d94HOQWxlaH9BblR+XXcdQCogiB+jCipty7N9gR/GFclZFZ2FNgJbaw4
SEyE/N7livi8zyorBX36cHJAkGUQVXJJZUAKF4bcgNZ0acIAxO5mLwbLmmJTfTzqpF2FOAEJbgQ+
kAWWA4YpGdJu9GEir9Mtt18b+63s/7bnb5QfiDUGydAGfCjCpi+DkXcbHnfb8n7YDSIWoFV0ZGsF
GkK6DJCAqjTuNd5Ja+fA89rQsRWV3ZWthxetLZgXhX+TgxbDHXs2joN7MhozMMduW9XGJxvSCLd3
+MqCIa0F7DPiFvQlygMh8+hbTdm6J2rboU7bsGTD/W4MT2cTiuRoekKaSQpdrNiD/rCfeyfqNEFN
zbAkisrd2iCQmIMbQ4MTKKckC2bmz0TTM1/0cou2kOl+T4/Q/b/vS47M1erY9qfcP1n8/5F2ZTty
48j2iwhoX14l5VKbM6tst5cXwitFat8lfv09NDDdmSwhhfLFDKYHqIYiSQbJYMSJc+I+T7pPb1+D
y89rzsQNf5yWHp+f6nguypgHW1Xu1QnywW2t1LoVSdr1vm9YP9U5uGFObVHERQH83lYv6JYF7a5q
26WaGgsW0vJZ/oNn9u0peh0c4Y6FniP4kFA+wzNBG4BVd2VAU3y+FU+LA/3ihocj6BG9HzwYji1k
M0znb8Z0aVSbNWCM0XfcZuFpbkQMjrm43OoMWNvklxa0Weszq11CFxZkvmci5t0df3vYihqMajME
eTZwtPremFORdR1K+KfFNiLXAHD4zYkGrAsOY1DGmS7ue/1OsStERwP1T1NczR969v72yr+OU68/
r90otTtJ1xrx+RLcI2I+pi64jO6yrX7fFf9Fcxxa/hW7Bqj9tC3OmW3nk1PQE3RVLf7OLb/dHsbW
9zUHrmQJHCuyeycJnvRmb7/9fYgXDRDGSPUgsfMKnQdpMtxEsqUnf34RUSHe/H67/rw2PYIhi1GO
+DwYWoYhCmRivz0avRqANkH56OaOHGABvRHDLn97ywAGgLABuQY4K/rFrg+QEZkyUfo9xT1nRHdO
ZmxccituqqgBEZPgH6Aq0q6ggBODlnNLcP6VbVQyNymq8tz1doTq0EawuGoLGAJ1m6IWqT/WTY/n
YCKbEO6G37vhi2u/H60vZAsOs+axuLT/Z0VPaFhQepi6AlZkUCTeGKIc/RdLjvsImw5nOx4K2vk6
o2+C28NET4lXDHHQbxGRro/gv+9rp+tSp66RBiMFA0oasQdb/sUF4SiqUzQmARAHxMK1U6GdiGQj
uiROJfkWpN94cvvMWLkdLj+vi6k7ndPRKcPRbc4Pufudud8tshFNr02Rkk4EEhJc9cBeXI+gy/u6
s8eanvK0giyX8cTAbnt7FOqA1uJ1VC7B2QAEOabKUz/hIq9h5X5jlWkYnpoMXUHSZ3HhmTu3Cg++
xfZgF3wjLShyooo7D6Un3M+omup5gdkdXDaaGJNJnLiD4mwA/n27PDfpRti5OrL/DOm1IVnM+TDO
MET4izU9p1WX2D2U1abwROjWAb+26ZUS4B9GD3SQab5meaRaHBPObPc7bzcec/mw+D9vL9WaNyhN
SKDg1LGiP3cbygYQxiGIk7lAxgZ6cexw28LKlKGxHuGISpO+blcYqC0MklfeyQ4+iubYgKEtTT8L
wiO32jC1MhiYgpiWoqTzwV9/7XfVkAWsLUfvNDwF1nt3S0h1ZT1QPcVUAZbmvdY565qAMNEKH+Sm
ZsKLH0VZ3QcTNIHqjZvljxtpG8hTx4tiNP3Ti3Y9EMvv7TyoJ+80j9USlVI8ZGl5P3hekmbz93ma
jDvM60fLnZLJK3e3F2xtmGjqRA4PhCiv6f9ZmS8gF0/90ziX96lzTN+F1Z4V4dvPIWg2If2swq/X
+WFgpJ12qGBmMA9sNwwbvrA6h5ff15zBnWZkWChWqwVVcDYf3O5uMs7Gcl81dcSKOhqHI91iLlk5
v68GpTbDxcknO68StMWgyMkL/wGMbPrn9uKs7KYrA1pQg3zYTEYbBuZhiY0MsFUkp9KaR4A34v9/
uG1tZUNBhgewOaVFhkZcLcQRXktT08OGIvzkka8N38p3rg0H3BEOCgU22CP0lEdZzkGFfkoCojQv
qulHl02R6857My/3Wdbsbw9nbXUurWkukQka9HhUkhOzzAFS3mgvZ9kD6GM3pm3NDiJCQErB9qVk
ya69oChTauTUJae6lXdD3T1yNJpn+VZ1fW3ygC5Fex7uWPToaKnKJrQnyVoMx+J5RNE3ekIaBALZ
aADZOJBW/ABob6S4EDDgPa4joYg3ZXnnENDXOA2ybXEWfnnzyoARDZQ1aMgGVtpRM3qxb4Yw93nl
FOGJ5YkbRuWyM5fDbRNrY7g0oS2+XzaWy+sSGZ3n1AOz8oZvrXwehDWqAx91otc8KIZsiDNUQXAC
899dW9W7okg38oPqvtduBZTrUOhCaKV0y7T3kkToOY8pHjShQ+LQ+Vh7z5W3t0O0f32l3btusy1j
bUyXBtXfL1aFV3IOHRsG+88dy2PcARt+tbJRIHSMowk1bRDs69uf4aFfG30JmgRQlJBjmEXE3kgm
rI0BRULIKqPOBpybFkSNk5jKybbR5n8vfeA+jre9amUPggEPcS4iDnSn6x1+ePUVkvUmO89tacdD
H0RNOh/r8Sexa9UwJz/ctrc2HJXFV81FIC7Qj5bGnLsZkKEU2q4P0Mm17v7i8yBDUJ0+OCl1zlQU
hfnsDC1U4/xfcy+icOPnry04vvvv961rj1poUbCRQpUuq8cl9pY64XTcGb3TxbcHsmVI2ytVCf6I
psBAUBjs87jI427cMLFCUoz2ISXKDFitUqXSXMuSXsD9DiQf1cz2nV8/FhnEi2Y7KQLrMS/9PEI5
LEErUhOVKF6kZohM7IIm/ttD/ZMJ1c+Fi9+hP0oEY4MtR8rOjk+6U2dnbrWDSN8z9NDBVZy72Q5F
h/rBmRGEB737OWde/yDBXhvV7WL9NCCdefsXrR1Ulz9Iu/+ajMnMrzAxuLz2RpNGff4B3MmMnS1F
dgWo/yQ3Hma6cLd6AgLJipK5qbRtX3HGVYgmS9/Dxgix8mC/+Ap4UeSbzfsZzf6RU4/dwZ+qOjaD
hu2HLKwjq+J+LIdhjJq2mBOjq5uEs4EneNA6iRA8f0Bhqd2HzlaT1usVA4MzSPTAoaLQKehCu94G
LQ2ZTdqFnmhft8BFmOYzTf1fTkXKQ7e04Z63eRtRk1WJ4be/R1J+QcMaO0p/cU8QbJ8/3l4wdfe9
8iA81xXOGHI3eq69FwJd92D6PUNg7tnNp5dc8hNzsyQM641M1urGvDClDriLO8UcmZeRXqTnxrcR
fn1LgdCj2cbWXDslVdEAGAHAcwBivDbiL9JgUyfpqSut2M2PVbl1c21Z0KIJQmeXQquBnsbhPC47
Efxze0W2vq/unYtp6ttMpLmH7xu/CpG448a1tfV57RmxGB7IT1t8vqTI38dOvfG4W3OoywXQHNzr
hGEUgUlPk/fQ5cuhd2iciefc2aLZWLt/0dKP7C5ArCh6qIFezFNJRV1YAaUnlz6R8G4yRRIMZtRk
YCfeosNYtQWPQqML8r5Aml7b4vZsICHuEAwqfQpTNA7Vz3W/gJPe3Fn+RgFydQYVKaHCjYJqWZvB
usmNEGc3OYHgaQd19V3t0E9pRX5OrDnc9rVVU3jegfoY9MSvMoJ8bIaSOwYS5R2PbfZodcvOYo85
38JrbRlSf79YrMkFCaYtYcjK7zm0RfL+rnJ7kJdvXAZrZ0wICCzA9EBgvnq21hBrcsIRWWZJ0ru6
EE9scY/dwjaWaAXJDSDshR3NIaYBbyYaDqoCE35IM/5t4mivGqxwZxfyiXArrvxuX3X2vjeMQ28X
n28v3JpDYt2gEIYbD7Vq7Z5lLslLlD7wIMjGqKyniNRQ0SMfc+QKy/e3bf1JPet3xKUxbbCVN0Mu
bvHoiZXesM8dhyG28H/WIhjubTryQ1P3Xmw33IiJbaKPrQQZ1DFs1fEFj4qssa+iCZibnb9Y1U+e
+p+IWTwE1EOIILtH6llFFC659eiaqLhDwULs+5y40WiAt7JCx1FMELhEruzDpEBAAzr8kr14WUbv
6q4NH4oFmphhAe4mSHKEcZl19NgadEAU5tB3aSlAZbKY4UPIim91NrcPEmirBLwP4jDNTgDB0Gy6
a0qnerd4Y7ejZW/FUH+nT22W/54Hvh/4MBSROxVtbAhvfEf6ro7bbIEmpoUi2VJ2/Z01oGoCrLmz
zFGRPwgZjnEaLnZcUZQxmSfYrnJYccxG/nkhfZpAQR0/2JPfEbu1UcEXcqLgVdxL6YTR2E3pwZEF
enntefrt8mBKbi/rq4sAGA0DByiqSgj3XzGg1lbqsrAoMkiMR7b7XDrnt38ffWdQDsCrHtexdhOD
OCotZRZmZwdSXSeZbYAEXp0o+Pkqd+35aAREWKafkl3ahDOzwETkfnOqeNqH1t6jH26P4fU+V1ZU
MwiazdBqppOq59lErWaBFZX+aN/PIvHEQ84QMiaEmNHUy2iB+C4oim8bXlscEIHhGYYXrAI9Xp+X
AL6a0H2SsIvt8WFq797+eSDPAKRT75hX8FmalxB3aqf8LPB8FXvOv7/5+zgd0VmChcdv1fNTC3N7
GdgcDJ7Di/OlaTbSISuzc/V5bXaybCknEeLz4B4XDk8gL5bcHsCrewS10IsB6OcrJLh6c8qR9vKo
c9+1xvt5AhO521Yb4eqqHWgBAIiNVF6gY/QsdFV0pQMNEaNrky741Y+PfKvyumVD3SUXd28hRr+U
eQXC5hlaxSOEvXgdZ+PGzbu6JoDoYSBgvDd0csC69fhkmoKfm0biJvpgVBuB66sND18NcY6A9gpZ
tlfkVw20T4QgAeLuMXLk8z4era9vXnQF/wRnI14Or3FHNsU1MvQ4hgNynsavYNYrho27dGWWrkyo
v1+sBQkAAupMSU55HlcyqrfElLe+rx26zoLiOnfxfTDnPlRvP9ERZqv6N6B3r4/cXkB1zA4pORk8
HSKZ+08kaDcmSFf7xtKiYohOSA8VXeTt9NY0STsLdWqcS84MxZvGT8s9qrL0PhgclCnZhMp7MOUR
AAR1XBVi2ZeG1R4yQ4jYNWv+w6h7M7F5AXFciYMiIk241Wz2KvjSfqL2hLJHiOy2Xc7OY9j8gM5X
v2uG5dkn5pNs2piXw8bDeXVRL6ZEu+o8Y6bSzDg7+zzdOUEa8+nHbc9fHZHi3EDdES1S+jVn1YJ4
dUpQuvI+LaER98WDi94TWb+AMe22qdXB+IgIkNpQMjLaYNjk8EKC4eVMxfIxL5z30Nba3zaxcuAZ
AOv/z4Re2RYAC7iDh8ysmz6G5T/Ei3P+NxN2YUK7gThtWjFVBlwgANV293NIh8QHfSj/zCGU/hfD
wfWAMj2eu6+S/z5k96jRdwxaxJBcLO+t5XdPf9+2seoAFza0c6lGW6JrVwPDHUGSYoH+xfS9auuo
Gx9me6vNbHV9VFs9Mqc4SPTgxkIPHmIGbHGIGCbM+joV1r4x6F9MG8RwwL2j+CsRjFwftVAvC8Dz
hTd7YJIDm+9ccH7Z/uH2vK0N5dKIfW1EMp466lwE1pbF4Jj93vH5mzGnG/HalhlteQgfZW00qqwY
fFyycyXfFX8RJajdCEUHpfHxikx6RHbOqmfUY8d6FPFChqM5jwJK5lurv3YAQK3VQFlR9c7pKCTH
BrzQdwCe8w6z+09pblzir8IEpRPgITePHm4TRJnK0y9u2HoiYN4acJSNS/jODs0j4/Y9X9LEmJz4
LxYfIHTc6H4IiIu2+DhMoVZJPdyH5hcv/Un9Y/pmLmk1GvQO46GGKsOrjtgUOKA+tVrchtmB8sSx
dqze/cUoUMwz0XaL1mGdJKZpTGeGJCY5dbVI7xZIcB28caaHsmu2krPqYrxKJCCmBnsp7msEWcjC
axOWB5CS6yswkZjD8j4LCzcaKvZZlvw9TuxfrURibQ7MLfa/VauonKGHQzUm6Pm0Ev34EJjrzVM9
pDtmHEQ5R27zj6C7Rj5IUA3fns+VoxQ6XEqeHKQx8A7NAd2AMjJWoXGi1W9WgjmG02hC27vtPzQg
s7xtTN2Wr2YUzDuqo0NtKe02pcYC5TdRQiyrnOiDbyONt/Ax37cmxFMdIsAY7bs7p/B45Ah/S65t
5VgChEclRDGvr2FRIAVup4wJ8zSafWxYn9v2haZkY4iv4TzqJQa+5j81itdUbUzUacg70zwF1nMq
rWiY7q3KiNi4F37C6A5BdJh9vz2vf7xem1hgPZG6ULVjZADU0C+OkZ4iqZbnjXtyqqzZQWQRVO42
SXe86Y1jYXR2MhTmx0wW7Rj5rewOY9+XsZR99ytogznxeGW+C+u0jcLaH6LM8PqD1abtl9Hu+vdl
28rIbpbsaWrQIYtbynqxGlnuTYbI2lgKOGoz8+d28b7MS1McZ3+2YsMYxj3SYUXsg9QpT6qcVzuv
NdI9kdm86xr0h0dgR2LxjKPkRCXx3g+tDwpCs94Ceq4cs1fzo/5+MT+st420c3r3BPnhpDP3aRV7
IDtE9u32Qqy4GB6TinQQuSS8LLXdlA9OWM2tGZzc4FiZDxVeA+n+tomVoVyZ0ML5GiFxkVcwgYSO
DWDQfJ8ud+TnXxjBJgEoHXgHTP/1fAlZZ9DxHoNTkL13zKNo4iqDa6Qbm2XlPAAG9j8zWqDQN6kc
jBxmcrdIkC017V/plMzNqa6XqGi+gIPw9rhel8JR0Ly0qG2U3CKk6qo+ONE8jGUfxL4A4JfyXR9W
ES0erGVvI0dtmd/nYjd4bw+MQHmB/wR4LAJEprnH3PistkgenBruPsyN90B592EKtsDZa2eQA6VI
sEgDfvG6rS1tFyfzCVoAs6aKwxlkkV1EUtwjpIq89JuV3ZeOG23qYa55/6VZ69prCsjlttnUBie/
+jC2B5HG4VZj85YJzTG55IQPskHDHqt+2Ev2fZz5bi62HjFrm+xyJJpjQp208k2GCbTnT1V+bFSy
3DhM9u62O66NBs1JeFgCJQXmFe0+9Dl6x+rF8k9g4Ylq62XkH/Jgi1hwbSw2cD8GOAggg63vZQPH
uJ/OQGI6o70rlzC2pRXXxbeOb4zGWbUExiOQySKYBOHd9fq7lT2UwmBot4Jk5X4WgR/XUo4f7SJE
O6zH28++w8memsYS9TOf9i7Uvo6ibMIDRC5TFmEAYL8hxL6feNnclayu48H2xa520+xetHl573HA
NCbiWLEEv/YX16vm2GtqIwISeEqGufP2oglc6BgYU8miyhXtSz9K75fIq+ZhdvNgjyditu9qBxkK
H1Sd3UCDx5STJXED3u5F5c/vTCn43RIK3E3dwN/1C9oB0CVVRXXnkSfRDm+mCFMZXKCl1CKhdVjv
0WF+6rCc2mgQdSWihN9Z3+wdyLuhcHPb5VbWCF4AIJiKbRWM4nqNrNbHIkHy92yb38v8vuI/2jHx
+y1Y08qz6U+UZ6ooHRqs2j41hpYVjoTE12QtCQ1TNNduwYlWRwK1adV1CfIOvcotzbw1vGyBkhTK
a5Fn1MdAlB9tnxxJvdWkurJRMZz/bGnDsZaGZ20BW/lohVHYMBrXC6GJ5VK5sYtW4v8/tGH/20Ta
AjmyJZIQbNdm+gjudad7bD07Grr7Wj5Pxf7N3qDwzEpqAOypKMFee0OVzZOHCM87jQKaMcWxqL7B
1aPJfLltZ8Ud0HsGdAB8AXVuPYcCCF8rROd4J+lWcWp+RSVvI5RYs6B6ahS+ETwCujcU7iDEMrDg
lMbtkEbh5kNpxQWQcARbHCAOf9RvrqeqoAOwIVWKuxsorSwR2dEI/mI1Lk0oj7+IUu0QEtKOMtGZ
zxm0MI2Yikf2+e1LAdk4NGKC2+11QsPNxeJIYaDdwH0h9Cw23HdtHdDKrZAu+O+rCHiyOC67sYP7
giXWy8B8sWystLpFtLfOFSZNu2XGtvcFEDb0BJ2quB7HnzhQ76ouiOwUD4q27jdWZcuetiH7sTAg
IQqQBsmHd3brHEo2HJmFYjwN76u+36hMrfmZj8AN1yeiAnj0tRMIQ3QumAMBFELTPfk1DiD32MCD
bJlQa3jhZynpRr8wFFw6fLLNl7x/qYINXNWaGyiwh8qb42zW81qO4MA4N5ye+Nx8FQTVyMDnx9ue
vFZ8caDLAr5YACrBrKSltUGq1cnSC1FjC6QJqSsofB1RKvRSUHWJI2mr+y6Ha3BxoCZIN5bwziP9
bvDppzx3Drd/zOqAUZP4k799rW43lbYx2lUOUERqgmNL5J+6bqvPbm3dFC0utL9wAuFqvV430rcN
c0oLnugqMtS62TeDM0eSmBtBwqoh9F4iVwywDt6y14bSfq4DDtKqU+8XT4Np780sf+fJraesZakT
Td/LEGz615C+go5hsj/4x3C0+UNTC29vBTw/5BP9hPyu3BtAlAjS2k+zTZq9XGx61w9jvZPU9fZl
2rW7wG26RJpjEw11hiex4/6wAZo55EvD7kvpD0lPAdghFi126JqDkkIxVwefBcEUgQsatmov/OJO
lQ85tbBI0q4C4gYB9SH3Db6rl6GN2j5vk8YCvXvemJD2zIHiKcNxfMj5zO/CPpyrqA2AufApdFOA
6mzjkS/uvqyr8r5ndrh3uFz2czPn4Etxy4jM6CLvwK9yyCockEx009FIhR+hoiw/BouPyHWcssPc
cvcoTJPGngH4ztT1xovjI+MtUUoE92Dk18byzqAM8iCu/Fjg33rXjWG5k76Uh65wvvhe/l1mjr+3
ZuJBOFg8OkZxyPHI3ZHGLk68DJrDNM15bDdTGc21DZkjyVDYXwQBP1W+xDnoxaJgYMsLxBTTqM5Z
G7e1oInnS/wBae0dhLyHBNK31Ue3TNtkMCsjGbwqP6BzzokhLj/H6Kzq36Gp2jtAbNDbDYHBjmAm
nhPeopHGG+sPYRZMZiTh+DskUQornvrBi1G8AoKqq5HhZ5w9+VnNk4bPMprRrRXltvzVLL7EpW8a
u6myGnRotX1UZng/AIs5vBvLytg585Ini53mO6twxodu4iZafYcRP5J+HVrP+kjFaN6HrT+F8ZKR
8VtfMtNNSmKjzwdqT2GflZGJ4H0PbabfxTjOEaiYi99sIN+sqS2fZI73Sx+W/GVYiABV+zTFgHv6
ceX0Royej+xzEO5T836i7+cyCM8pKbyDdHuK37r4D3XpDgljDbpXIJTUJ9Ug3ces5MVTkRoyHoc6
jJau7hOrLOqPqeU3ZxnkcEa4UnkHfnoeGdNsIIfB8Uox0afik9YCYGv0zb3BDeD72+yLk/e//bYt
3gXDYMcoSli/nYYFe6dg7AAWjekxFHaQDFA12M9OVSd5Xy4RWF+7U96gzYJYrN6XTTfe8zLPoPIn
u3LndQNJfNzED507efcomGGgc8GT3Mh/TS0dDuOU8mciOI+h+c0+Wt5k9lEoRtRuGRuNO7/KlkNR
t01kMzO9NwUJj5bRu7Ev0xQiS2ZwqDpzTipzGndN3TrA6HY0luWU3nG7qw+j/D0OVpzCbzuU2BIb
xEEbYcfKAQ/mPnR+odFIpea1M9GXPm0t2Ylz6+wAGXF2t++PlSP36vPaSWgM4NY3aCvwYKJA8ot3
IjDuLNvYuJdXDtwrM9oVQtOx6yfWi3Mno4B+rfk+rfeUbsSYW1a0GIYvWK2QNuIsyb1b3xHnQ9Xt
POPtt9TVWLQwxnRSv+5DrAgHbW7dAGjgPHbhRvS3ljGEFQUMg3Atsnfaulcd8KSGY4rzUps5dgB0
FyyODBo4i5anoUIKFhsmA1tA4RSxGAojceZQJAXLttBX6x743y/RXASqmoRVKX6JTxN72RFjY6hb
39d8o09TAJZ8Q5ytZecloCe77eErcTQ6AgHEMfAMRJJcW65pyoglJizX3D0X2ZM1vNDsbPM7SOhs
OMbqQC4sqb12Ed+CcMbsZDOKs0N+ARwg30yYo7CoF99X7n/x/bYgHvpZsYnCFoQq1HGyOMOBeXu6
VnLjMIJyldLkxaNTW+1lJCA8GLHaRY7ra45T8l0OdKeaBjo2RkPxs9tqDV1ZIYWAdJWsq/GaadWY
Rn/yqoqeKq9SAuZDE3Vluse//Lui/aPXbgm2qonSwz/VDKFoKrG19IThzAa7ZVAdOjVzeLQbNKJV
c3esWorAx9rKF614hWKsUz0RiEleSbhUix1UoFeip5QluHjqrYah1e+jggoMsaVYp7Vk7tAKqxQc
rSSFA1nz1nzulnIry7FySyiiNDwLUVxCkV3zbL+ELErYce+U5QcDhMFiR6a31yiuTGjOjR6LjLgL
TAzVPiityILAcPnmth4kO3283PAiAG8IXgDXOyhHnGzaKccOArXrfSs23tArS4EFVv0oqvsYrnz9
+dHCW2/JXOydIPYS7809Vfj1QMegWRe980AkawclMUxZF4HExVN00eSjaLp8uL351waAhxd6wgAO
wRi0+SlMknrpgvRpx+I2BevUxuGy9X3Nj2az7jscPPzsfxLOfiYbPrRykAAfjDQ2HBWk1nr2t2Yt
KDs4MLy1G97z8B9wgQg5x72P6nP/4y+m6sKWNlWI590ylB0/z/vFeW8YL7c/vzoUFE9w+SP19wr/
MwckCLylEucx95/RAoL/dXi1R3YrKbeO/C1bmtvy0vbqCU+0s42e/Hhm4rMcDQD2ei+Prax0Iwjw
fLo9vJUDxUdJFIGNyie8AgURY2F2vwhxTksQu9LHhVf3nH65bWTN21QPKbR2cGzBKa63I/XtxRgR
FJ2d8J1bRPlWG5WaF+0aAUE7mkNwdQERreeBrJDbAnkoAZUlP5rxhuyNHyaddjR8O1rrypC28YOR
B0FeY+Pb5s8g+FwSJ6LtB3dLaWnFD67MaOEzZDTMkpcIxLj8WqGJp+78CMWHyGXPnfXt9tqsOMCV
LW37kACiUZlpifNQn216GOsznw5/YQJI0D/diKrZ7Xr5nTTtHavG8mf8c+/sBKJLY8ONVz0AKK1Q
VdAA0tSCJXcpvBKvAezSLF/Aa1eI9AMEmtOXpuNQmrdrYyOFuvYsALWuoo1F8OKBuPh6UCQXrHfT
EUwjCP9DREkgofgVdOTeKqvETdPfVmfsZpRCIuqHu5EavzKHbvyIlbW7+g3aeVFChxZMv6hKjebo
xW0Z7MCh/IwX/F+8fa8MKYe9CHhlJ0VAKwP9JYH3mPeInmQXkN1tN1k5JdATjw4iFFiQR9V7u8su
L3rZO+kZGpcQRdlS/dn6vObovrfMjFEP5cIgMXGlfv+LX49IBnBU+CEUIa+nyAyH1rAYeBwKCLuh
s44/TiwkGw+bFTdXRFv/GtHGMEBfx5ymIT0bzdm2v6WefbCsIjat97cHs+pYeAWoGpFKaml2qnQp
3E7ZCf27pT8gtYJszRbGYm1BgKrESgOPhxSwZsTnAVRmmwyNPvZvlO6ZsdFytzYIJEgUnwoiZkdH
VE+Q/+xyEWDBy12VJ2G1g2zq7XlaHcKFCW3R07KQeZ/DRNjsGEv85Pbn10eASFb11AEToG07ZOKs
mi2IkmsPvKmQjlj6XVFt5GrUs0S7PEOAT/41op3OlZFDZM9DBIBnududDX5PyCOpj1n+bWi+9+MG
AmtrTOrnXBwlfdZ0TDCYq4wPNOVgvji4Wzzs68vy75D0eKOs5iIzUHCGlO1d5h/IxrJszJiO1SiI
LINqxLLMrpksZD4ufD42xrAL8uGpc4qXdnL2SJdvbH61EDcWSq/+1A2wzt2cwSz5yuwhEvQcWmdR
Toe5ayIgeP9fzmdpvh1Oy+AZBSaRLeRQEZmCm8SiaGAcNh5rGx5hqdW88IhpoDPuTxjyqp80ffbA
zF/Ox9uDWTs4L5xcR/H7zDLb1kyRvGU7zo9N/RQ2UbNVv1/1O+DoVe0bGuS6FrBgnHv+jLcCgUIC
zUTS/0VPm5Is+deCduObxEb2HyCrs1/V0fQFbRzR7YnaGoJ25HhLmwUBgZP12ak8jluM2atrrUgp
IU6Ae0XXJWn9ErlnjwAW5DgRn5+b5VNJN/rP1E98tU8ubKjfcOFPLC+Kfg7AtW+GVVyOv6T7oRv2
hkQj9O/bk7VlSVsN2+/Y5FYMcfq062Ub1SABsMwxFijTdKnc37a2vjT/zZ22NKHoPZt1mDviHz1o
uvCN80X92lvzpl0EQPe6uUkCPKTNR0G/B+KfClTmY/bj9jBWzUA7AjlNReXqaedKMwxB48sZWeYi
PE9p9VBxK2qIjEXmbLxtVtcH9O+q/RycfXqephqLJe+HkJ/bqZCo/1v949ijWO5kQ/0wtgwlM7R2
bUzj6jL9kXpC9fx1GjCrekcYKJ+fg1RCqXAhU+SUWy/eVSN4SwMsiOZi6Mpe+/icox8eCS5+dprv
Ahp95bgRzq5u1AsDmjOg7bjyRGvxM2f+UbEFZqH33k3Z7rYzrI8DbVwga1SPN80ZeJ63oDvBcSOm
vYEC5xbN6db31d8vzoKWS6daKO6W7B9on/lbPDGrn4d6AUjVlEacnqPvUr/nIIlGbSj75PQHhGd/
MT0X39fyDTOKjllP8KzNZMzGZ4zj//d9bfqtuau9IG3EOZiSsNhtPblWtzq4mhXnERDvuhyOdEe/
AmMPsrzyp+Uu8VwCn+V9KqWxMU+r3opAH48JBzJxhvohF8scdjarEUDjWjS9CPAOdKqbsTttcZCs
jQcIEfSCAYCGDLwWu9bDPNGsmJCVhfA6ckwFOGKkmwydtXELm2sDssHfZCD1ixYMXaLWFnVtsVmd
XOl4SGn5gXTolRqJKEC2BuxDBdWPLB2TMj1MuUyGcImawn/K6HwAwdzB3yKCW3N0B6LCgCYjJ41z
4XqCGUNesgxQUVum45d+2ojOtr6uubldNu04UlwJ/Wd7Seytlqy1ybz88ZqXOwupW5YtyNql+7JL
lhI85V9ub6Q1z1B0fijKIMUJuofr+ZHBUkxTg5gjzJyo/uA/DEU8t1vIR3Xo6je04iaHkjww3K84
JbLKmPvex36iLIsG912PFs7sOFUvdRiC4GCr2LS6LBfmtDug9dp5AbubOJv8Ix6gZv9ye9LW3lHI
PANLAfVR6LOodbvctannZZwG7CwN+2QP05KkdFmizp7u695JQmQkGR2+DOOWv63FBWAQw8GETYwc
h2Z4IgYRoQlqP9yu+2KaE7uy9rPlHy2rf99O4e72OLfMaaeTtIo5qEuYSwGtrqd5n3kkQdUH0rfL
CTi75La5NV8E7wiQyiBBRvlFLevFtGZjDapSycG8aokvjZ0BP5qhXkEid9hS6FrbWShTQdIgBNLz
lZwBJ+3k9mMHllQvGZsDCKqABLo9mg0TOmeoUYeO1/uKH7X8Ylb/dOzHHP68bUJNiL6tFF+SYuMH
lFQ/bPvMLdyQoVq1NA9Z9zndUiFaGwIKwkjhKJYW9F1cL8jM04IFLs/OZYP3gTM/OOZLHWyBQ9dG
gSILWFphC5Q22iEKL0OWKMgyqJp/L9nn+c201CrUvPi+doqWNRHwVxBwQTER4KHs/0j7ruW4dWDb
L2IVc3glOUmjMJKc5BeWg8xMgCQIhq8/i657tmcg3EFJZ7u2X1zFHqRGo3v1Wp0imS3btuffX8d3
tm0rsFUnloPv98EzsIV69kfXf7ml4nGomqV1rc6soDvTh0hfU57G/mG+dZhiEDIPfT4I4ainQ1nU
KN5hEOx2hHJEW7xWEEZIhyNaU6imeq2r5kzYWdpMuWcymJuGCGIiJHly5p0yraGyItwDkD2bjYSt
O8vuw6J/yWw/XAChLb+8/xyeT55wibrekHV5j9H49E8HQZxRRd7+Vp/xcg+LzqTRV+wgqcpT6QV7
xo9lcNSSg5Z8JvnvQp8i3jyx7pcVHAZjaxnaDVcdIsVU/iVwO9t+hpcvrCrwAxIazVOcZvt0QRf1
4QMT6a/y6iiIAvAs1FuzyjO10SRAVzk7G3AUxedl9xn4N//7vBAM1n3QtSYgmyd0CxXOtnztyk1i
7PLs5b3DANoOvLjAI60sVGJ3ZDYHVc0XlHXxpg5tZDi5Isx+uxpoxUVhGAJxYODEK/TSGcDfTF7m
s+qEPsxwzL+BGqnTb6ZKpTL59gKAzj3IwGAIqLE30SGZC9TpPNDjUfrC56fOujEdheORmYDiPXgq
kOpA7lHwnjaQkKPe8fzUaAydARCzVKSD3zpOPNHPDAiOc7TnxiINDJCahcAjMGWPncQCEiZgLwDm
xQHNn7AaheFztmR1fTrO9HM3frq+mSQTBAgHKiaApOCVKPKGIDc7Bq2mYa2rPmRaA8rKKgwaVaX0
7QWADQVWGhdpGVB4iCUbN23dpXSyCoXoxzrZAIz9WOWPEwL1ur+x2bvf75fWBM+sNW7ndD6slXvn
Pld150sWxIJQxIoNARAcTZyXx2Myg3pq05yetMIPpyefjYrzpzIg/Hx0OABvyGDAL2IQCk7D5vqa
S873xQCEC6XRJk9fKL7f0G+TczPWEZtuCuf5/VagP4Q+SqAH0bopnIy8mFgbkKI9IW6he24dunRf
0v11I7KpwrMbzhB/IcAT1oJ2RmIEuUdPzq82+GKbn69/XnI68PP/fV5YiWHMdTIZLj3Rikekj+oh
9pMl+oARF1E2RDQAaxNvX8/TlpzaBT15w02XBeGAPs18VgR40pGAtccEdhYPvL896mc3LPHyXMuI
SU5eN0/7Mq/4i50Xw2d7bIP4+nhkawLiJhPK2DpgpWLzbE1bxynykp5IeTyZ2rvLYoCXnH193dxn
A6ndpXKdEl9nzk2X09DSadiN724HgBEQekJ3F/gpMJNfGikNaOvVFEtC0glIzMM8nwg6WFSqkJKZ
QoEfcwTvCwyYqBboaHPieeBUONn6I21O5fsX4uLzQkCi4eLV+gqfT3A+6EnlpiRbCggC5BbR0Giu
au6XkwTKGs9rJ4ucuIZunBZwdQfVxDhYDKaIrKSWHBDpImO6mhKuQEcvascqFnLCngtL0JobPI9G
kHZc37jrql4+eFeczT8z63Kdba0EUShPLJgp6Ze2m4A0DELTeUj0o6adLI1F4/zrukXpwIK1WoEH
to2240uLbd80LF1sLP1UhxAemcmDViv8sHSTndkQJg/6YjqpVxt59xvs7THzX68PQnKdrNkwAHwg
QAjUsrAPfM1tygpKVieT3i7Lk9YMu3wge33sFesjG8m5IeHoe3Xha8BqgkYtykv0sk2qwFeyHNC2
WamwXHSCI4a4XA7uVRRdpit1rPmie1tmHWwVHkoyWQ6OPEJ3lHnfMguAmXzC05RD8yt4tguwqrs/
mdeGy7i5viiSubqwI8wV+jGDeuhhx3bHkFQvrYpw7u1rBxH1Kl6GLuaV0lK4Gps0nwGFgiRMYLY4
KX5EUzPseyMC0C+0uvfzc1yaEzwyqodJ2VCw1pbl1865C5JNn+0aO74+axKGoPWdgJrViiYAXYKw
Axjpbb01MzBoGmDi79BeWm8NCFEw+nnyvnngDC+bTwmd3r+zYRbB5MqQBfSkcEZLIH+Q3qXpCY2d
9ctU/B8/v26WM8e2mEMdtEEJntOyj3Jz7VVVeOh1tQXXeTEAwQf0jl4GQQeGQ/SzVbFLdlr+Vc/Q
erxJoutLJD2jDroY0G+ImoIIakYUUxZVDq7OqtafDC3IDuAj7A9G84EiKfbCmSXBOVseQQ/pKhfi
dyC/iiqqiGSkRxSOxgHbBKgzxDeRBZLEwRlBoNr90qddThV7WTZReDIiAQ11wbekk/PYkcwuQeU9
pfyFMbIpreCIna8ILGWjODcj+AFWjzZb+MoYrpkvPLef5+EjpwMoJR23JIJXUPldbt/Ec/puaFh+
Sslx7vbT7vqOknkyyLD7IKYD2RDm6vLz/WAVhFhOdmq8lW3RjLsiiAtyQ7L8YFiK21i6Kv+MiZz6
tk5o0BAPUNWl3GSp8xVCHCEf7dfrY5KtClLqUB42ECx7oncGeYBBKg9mOLt5LXTFaZd/HfMF1C0w
S2KFyk+phbZjQJJnN+75nfZ+3v6VWvbf94XLy5xYg3cXcNU2ewq8bgfSjAiMAgqvKFuKcyvC2xHS
f35r6xiFQz5tteyr6ykMyDYWuGkhv4q6ExD4wsbK9ZzznuBoeCZasTuwcSf1E9OnQxFom0wrVEkW
2bKAW8ZBJgdpNURKlxt5bAJqeQnOCcK18H7AU/L6ppKNB1pc+DIYhaDPLIxHr/XKztE5cJrYjcvv
fDC0o9EjiPPf1+3IFgZOcQ3E10tFRPE4w1LZg9nCjl8XoTtke1Ojd76jIrKVzhe0niGVvOYoRO0p
DcQ43dRivuhtyf0wH1zFhMkNQCEOFAFwXSKJLAmAtKLGBPayLtv4kAAvVOTFsnASCYqV62t9RIhA
oSX3C2/2J/iuTouLMQkH+3EYsxj8AIqxyC0h1oNSC4JjEdOT9obf+2xGvActG68OeViCTGFyFde7
yox5uYcXuypT34OZdETdAdinFvhu0vc7f/pyfZetu1UMWSD5iRrtysj2BoVDIe9nTgtbA9iQWXtn
3NrGLZrM3AEv/ijpFLe9RIQGwcSZPeEWIwlIoEEWkZ5mBMoNgCpWt0XDahPm2wo8ZnEOrB/5QIbh
wqh4ZN02KzLgMU9WFdEq1lRK57Kj6oHOfiXEcZHhFVyOAWIuyyDQAQiCu5zPcdMeM18lMq0ysu6Z
s/CV67NbVKBnOC3tJ+51kGI6eLPq8S87q0gjAqKM9nIfkcClESswp7H08Lgk7gvjT7O9v77dpIMI
PDR9IscA5Q1hYw+BZZIAglGnwcofhmk+DM144lAnuW5G0oCFFAYUjFdedjzPXGGytNlsfYhSwg7V
emg9Jzdpm2wtrTwtzhTN81rNsyPChxBCG9GQjLFbvZ/s7PI3CDera+ZOQZw2O2nB1tePM1cVeGU3
0fkghbOU2U4edBYGycdjQV40u9l6ixtDPyS0dYXjk20M39Dx2MD+RogoPAmHiXp0TDyE6Wy/lAfv
cH3BZPsCNI0QuQStzFtI23rb+shtpafGqB/Hyb3TzPGxR8fEdTPSUeAlAH4sHVkusS+vXRCWGwAd
Qhpi7rdloXl/zM7JVS9NmVMFg9kqOu2ugAth5SE3MoHXALF0ZyNkI8auoYegysIU5GOZM8YOeR4c
VZwluzPOjQq7QWNmzUxmZCd/ZbVqMsD/XtosiTJdtRdki4VM1zpAuAkAjC+dRF8nDahGAOwZfXKX
aSiZBSSP8mD49f7VOrMTCJVq9Nkvg8XRaAahlTidjDhTsTJIr6NVqx2pdANUZm9XSpsSs1+y06S7
R7rQ56T2H5pBC3WentC8/wmCtcCKuqeyHGKtaDfXRyidSWS+EbzgUAG0dzmTus/nRC+Tdc2ye9Qe
T9A/3iW+9ZELCjSa3opCRIFFdIdoTJ6AgR0hZUxnlLn+TOzVo6rEpGQw2NXgIwDmCyVz8e4gRcpt
s6vQWmFCXNTRDks/7iD2rnAVkn0OMy60qhHugc9TOFwpyKlqy8Sc5ZOHYvYEYh83SrXHdPj97sUB
0QnYe6BcB61yEWHAaTbmhEHPzOyKQ8qtHTOcyOxdRZVF4pMQdAMDAG4QaC04wh6oDRt0C6C7OGn+
Ps12qtK8dFX+fV5k6zOzqWDmjOcX1UAINzNQLf7ipqG4HlRWhOuhAb41zUuo2PVOj8gkCDUkwOZG
FQPJMpPgzgeDKPQoAJUQW7m1DlRnE7Kup2L4GmjVtuVJVNk0Lpwl5KA9NMpnw2xDO3+8vhckV+2F
XSFuSUkwOg7DIjnopstIBmq4zwk5NAuY5jLV9SHbERYGB1IE7PQ3L8yZT4vW8lF7QLnne1U3UZ+P
n98/HgBc0WaFv9FNLRyigbmj6drQVjPYt27oNjoAb8FP4MpjrVJ02krOq4eetPXFjDycJ57X1usI
sOFtCn1GRPk+xLiSzTKgzW75QAl5daIuQJ9o8keT3aU3tVMbuXiCVEY995tyMfYDwDRB62yuz93f
PLTwZrqwI9y0jcsGSlILqNNZu0s0J4Ly+nbS+13ePoH7ZWcZVWQnQ8TR5YWy0773aTQRVRvA6heu
/QrBb7ACOlfg6cPtyKzQZiSqS1TMp2O5fA2SMSx1UEEtT9eHvo7sik0RO1b0Rg3IFQIbz+2RKbhP
/SKaBnY3dObOIePJZYpEoeQoeIgywAUE5/hWpm9sipY1FD3U2GFxSfu4Vz2AFRbEIQ1tYXGLBQhm
8juAmEOXvX5gzgBrAEwN9Kx4+Vzuyrm06IgsT3oyGtAkxjPkUIw4KD+14278ANALxYB/ttbBnr0R
6RhAO9CClFsyb1Lr6FXP9qTIdEs8IUwgnQrhIwQTYm1oMlF6yAIHz9DxaBTbqrwDt7r94KmKUNJ1
ObMjTJs2GKmdrGVOK3hcKCQJfl5fFtU4hKmCLDgB3Rm+3+Ubz9x3bgRGXv4avJ/taO35wP8rtAxF
LeFmbLVOgzBUjZeN66V7f06+0Mn+nHObhePM7EMB2j7FZSwbGp44UFnEFYnFEkyOeuNTb0IAGzhN
eu/PQRpn8FkrH20bFXwJtsFYkj/X51MSAXi4TwII8YLW6U201PW22UOxBUYhIEe7nygt/kxSxV0i
NYIEElL5iNnx1+X+7g2os4CtNT3p/U8WaGExfQYRkmL6ZDsPbEFrXxqSX7i2Lo04zcTcfsbzJin6
cHJoqHo/SdcHD9qVNQphshjENL7XawAYZicSetMxD452i0rL1/fHlciyAGwIvmmARcS3hUfQlkGK
Bm8L/aXobrL2/Q1HSAb8MyBynsLZ2OOi10g/uL9zb5PWkVWC7CY0q2hy4uu7S7omcJ4otGNEIO24
XJOhrPpgYCle1NqNtvF9xZtCtq/QFA7/jvrX2+IXg/7E0LS+9tC6oMeZKfphQBh0O4yJqm1KFg2d
WRIrXxASt1hKUMFfW/aW/pHXLIIUbVg570d/euhuBg8dKl9QVBPDg1lPXD7jKvBTqDOBaN8/ZovR
KOJiWUBwZkW8PWunCoZ6zdt4fvViWvyeDM7etJ3ntPT3iD2joPx9fSfIlspFMWlNQvl4MgmnszVZ
283uKs/CdnXGwtSMLFsxd7JFQhcdMocWqiJvJMXdhZQAegH/YA5LaOj3tYF4yutD39hcH4zMEKoI
qIv8VSwUYwOuVWMxERhKHHqTkDQJM1vbgVI2TsnygcIYru011YFNAV0PwXmmgctBf4C2UWKYEYTa
vPczq65l1n8G1tGeRR8B2hccrqO5fXRA3QxCZv4BNwAL4NWygTaHgICQEVpommgktdH5WoDbWm9C
xeaSrAdgAkDzrTpFaOUVRpA6C2M+X3Hs2VyFDEeUmF7kpfy1639cX3rZUxagyvVlhO2MCrJwQOul
KIfERR0x4cmt35FXpx2iDBT0aHbcp+ly4l1xE1B7wwhXPdfXbwtx/Llt0Qu51ZTbKYHtBeUWa7qt
gfMb9SPTxk3jvLRdHlmjwlNIPDhMIoW8trqtGdjLzVEhBxKkFVKvbQ76+nk36UV0fUYlngFUjNgb
SLtjTsXD1DdjMAVJh049z4kQ9IT26MRVoKqXSs2gWWOVxES0I+aQUROccr1ckOay3BtjMCLfT/aZ
HSjibNl8oXqBjPuqiAkZ28v5AkDDJdpKwml5+z4F47siypF4btx1wED/TTy9eZbULac9diUKImUd
Oe0u4XuQhXHXDwnYY2pHxXwhCXp8JAXxPsd7Do3QwtG16rbX+8Yq8Vwl0VyUqGiDgMXce1m677zN
9a0gPVzoFVk70lGWe8NcSVjStUXQliedpKEGobCsCsKMG3BLY2iCBD8YoG/yWjuq59HfZnfxaKE0
vCY7AtRUxWONpKSX9SZ6CIE1844APVVh1nX2kVXTFCLdU8euRX2UowiJEuQXoTAxlCF3xvnGd2uw
z7nNbZJ3RReyzCuewEvSo9nZDTYt8V8zb6Y3w2hPG4r4VREwyjb2CvVeKdfgZcWIoTH9wfF7WuLW
Kz8RewaWycY1QVRAJln+BA1i/xkSgwa3JHQG1Vd5at1gComeH/o2v/XwkiQQ7uV7ZERvu7GJJ8hl
GCnZak516KGxdn2PyA4YUFRIiq/8cuhXuzxgbtOmHJw8NVgL2G7MtH32gQIgSHr/WTAvLXgTHZbB
g4WKhL1+HFSqMrIFQwSEcNLHf3gVXX7f6lqrwnGrT0O93HTVJx90EKn56wPThOeDDVQ5uDNEcixq
mGVt+Ul9cvjKxBNXKpyLzBGBb/s/A8Kdm7e2ldESBoBC2Q7VsBlnqGPgtPxB3eZm7PQ6nGsti68P
S1YhRnYBTZCrmBKKdII/moBBbv0iqEALSyKrCKLUBelU+erkTci8GygqB/zBdaut1/7OAfW5bl62
dOfWhc03VLxxnMRDwxm9TbpgU1vp1u9VYIs1FhZ9EVioUcVAkhfiauuvOAvIgHv0oUqQ1sih9KE9
NHsojB6SrAVPSGUeRuQFyrXybfs3i8m/NrN59Kfijgzp6/XRysIq318x0mtjKFzj5e9gEBse6rLB
Rm3RJGwHHd1oKaMbEKINYZZaRHG0JbMLEv6V6hXQKdxvwhtBa2qL9QFpUOZtImD3otx7Mvindw8K
7h0Zj1VaGY5bON2B3tTTPOEC7QsAjoDTC5kLtVgoWIdQgbxuS+KrLmwJA4IislMniV+ejHprB2Fp
Rte/LzmDGAZYNtYcK4T4hFjUGtBo50xoFSysp9xwNgm9ZdWftrob6u+QwVRYMyTh57k5MRZIhg4g
6QTmfPPRgI5lezDA6JpVd44OeenpLp8hcvKD+kM4z88sfZqnKW4gujv+4Mmfxt1qwZ/r45fO77/x
i0k6a7AWjlbf6jTx7fJo8MP1zyum968vOj+HFsR4Oq2sQCmiRcHyyHyIJT1y8pQmXyr9+3VjEnog
RIxngxE2i9cYPXeDHNZy9JEv37r0SOfvuvZK/WOfsFBLjhXpw4SZESkeKnZAeSZsbEW8LzuD579i
nfKzMbcGwhdc7dVJ658HGlZpuKioMyRuBQNdU0LuWnL21mk/MzF7LgRke6xa6QwbZ9G2jl7ty8B8
AHpvf31S5aP5Z0o4IAPUpxy9him9OtZFD2H6A1PRBEkiZCQbAJNE/QoFZzG5CQgZzRsH3pr6EBpz
vwejH8+3VdSnL9cHI9vtiMPxQRsNd2glu5y3cvJwofm4+qpiS6Fbtbn+edmynH9ecIyZzVhnWhhH
W+zzKtZ90J4CdLC7bkW2IoAL4frW164rsYKJTREwi5nliWaxXh3GDjrMivtTZULYX1XQL5QQmCC5
HVfpHVlj+Q9okyLHhAYFIMjREaWL3W966872aHh4MIS5d5tWH7g6VkwVbl48hpD6uVxszS8GtKHO
CLbpEE73oLNRPCSls4Q3A7CPeEW+aYC0h75wWn3EsyGtIXWkRxW/tV2FN5GFa4gR0ZaIZzcqgWI7
rW6YfG5SzBKl/u1g5AeiA3vtgLgRrP7Io0Vmq0EONzXCom2eO7eJTEg/Xt9yso0NegCoHIHh0MX5
uZzK1h4JHce6ghzCoG+hXeZsIC5Q78saAmXM5c3zB+wh6gYQE88TUHVc2uN20NgdrepTjhmdkZnZ
8ewbClXXrRiy2wlAg//MrMM+c6Nrm4YVTKBWKEbvdqzd0E/r+6rMNo3tHTPQuehZGTdID2XecmNR
88AbcNbb/IfDihdmVvdDTjfUcu/c1v+k+G2rKxIiWHTuoFsbjWjg6RSzvWuKzNTnpDoh6/vLbRlD
5IrO1wHyITdpCc4PXtpl2Ooz5G6M4tbt2x1Isbli90kX/uxXCHeZoSeLCUlDOMwZwrtfFp1AVrMP
e/vzh4aL7b02wmLVhcOa4XqmVutUJ2su7jSt2emVsbMyXNpFQ6F7md27k/3UefNDWTef3VkVqMgH
+p99EXFXZTO4W1LYD6Zna3pKrVDvIC6i2HEyj4HCGm45bz1LouvOSd22zC4bjLKNLHbfoJ9Zz7fX
51JlRHDevQ21RL3KmxN3fjZsr/Ffi6lwrbILe+VwRZ0YsJY3dda2nwMvTd36ZKLcrre3sxZEujvt
teqm7VzFeGRQRUBJ/1kTrlUwqU1223j1ycu+o7SDdqksQpI85Ba6zYssSjtwDNc3tn2H5lrFislc
xLlt69JF0Namem3CdjE4YW0/8yCLQDAbujh8ffEZtTnFpSJL4F2MVjhyHnIAetb59QnivNupB2mn
/mxMzWYYHv21RbzdGDaEFgeV6qxs2ziuGazUQjrak4WcCu9I6lULQ84GTR2+dTNXP4xBBdWVbRwk
/LFnkLlZGTsup3OkXk/nFB63XbrnxQmOdWPcMN1FNWvyDnmiwlJI9865wXXUZy6+B3UzGcEOfhq6
bd6GIIxdrLj3d3kJMtSQm4+Vu2cqPOg6CtF3r1f1Wu5EP7xYgLbcZRjBIwCwtRaVO2Jurh9w6eeB
NVivJ8N804oTVHbamy7aigjYwGp61/b76wZkW2FFZv5NTSHZL6xS5bKALTkwjdx54uSg9U9JoYgo
ZGP46wVB6GggQbL647N1YYRNhW9B5cJsjjX/6uWKCFZ2bhGorHfJX5FKIdJPptwkGccQGpCJEd+J
6aA9IkGDboflZHV8Uy/10/VZ+9vCIS77uU3BTxUVWOfaHLBZsLlvq6aMwMKzS1fJ377clKDgTZHl
HuoqRofTlrTZNnHzGClhJILx1vGbU1stEZi3tz4jtzXLbkFBcmgcGmM0Ucay34VdbnJzODLQpGl1
G/sDg8J7cLQS79Da7kavl/j6mKQ7wYI3cPGyRl+MsExAaS/g211bCvlhIBuP7Or3c1GDOQLZVTxb
4BGAGLrcCYhgC8fPKbp7hxgZHs1VnBapCzgzIJZOTXRepRwQ3ZPr+KFjHWYQ0Dqs2rraY+Vt+v6R
ab86kJvpvmr2pJvw39DE7J9lzi2aCIBAHjQQ4bdh531KpxPtTwlhUaViHZUeqTNrwvark9E1UxMo
9JrxZ5bNMS9L1ZNHmmI5n0zhPnQnABODGsXMxC33Te+GvHPC0u3CPLcPLjj12mb5BvjDZ9tst0Xt
P1YOOo0cK8omcAeO7pfr+1M15vXfz9wIL1Ev8tfaqpeDtZKhrrQo7mPpCTib1fXfzyyQKeHoxsCh
NqBfNCf7hT1ZKnC3ap8Ip8xlWm56A1auIDxK7E8ziOrS6jCXfFuSX0agiGlUkybc9H3JHOolOBDa
cLQglVG0ikScrBSIM41XN/hg/la9LyctLUDru0D0+5RCYp5335LiE5IJenI/GY8Nv/edJ23pw7b8
zOnXumrDimxsCFfbFgsrviPVN4P8ZBMUtRWlZWOdyTcu+uyHCc4mn706bWf8sNK956SIfUDm0+6k
zwezn2NqAdROToP5c6G/9eYHb7dZ8qfoDw1/ub5v/z/n6H9nCISOlzOEzv/GyCt4vWoxolZz7yfA
+8LcaLYO4pKF6WEPrp7U7mJtYruF9ZGNnwve6b2R6Dfgdfp9/QdJJwaqVg7Aeajuiy8TPkPLjM5o
JO7nIbTYAa0G+1FL4t5RXPzS83RmaD0LZ+dpGQd7MSY05NjmfNOgLt033XFQSgTIjhSwkuggBwkZ
wDnCsZ0KLcmyCvf/7DgROut6d4yok4ZQdAKlZbqrElWDtHRvnZsUTvEyZ2m3dPD2Vc+jfNgG/vcJ
eWgWPJa5Hk06+jTKLJ76b1O+RbdQZGrTxh3ve4JwO1BJMEifEVD4ckCtDJzVGxSFEWhWRdeepGb5
OtMdZCbDetwP9MHhecjpD5t9m8rT9U0kcyznNoUZcM2sMvjqWJwg39MwW7L9dQPSVT0blOC5GtIn
xlJiUM5IN2j3ihr6ErhauPQsNuznId1dtyd7riCEBLm8hWLiG4ZS1g/F5M3YRR3Nd7yd4jFxUKAZ
79y1baQ0FcOTz99/5sRIxTJ5MdgmdhC4xiiw5VwxHNnZ80DsjvMNtBD4QS7PXlOC8d/T4XRM4Hsd
vnPQBZw32+tzJj8HZ1aEEAF72R4G4BpOlKP6MT/Z7rGpyx0YaKbuueFPdvGQmLdQJg09+omCwzbp
nya2revD9R8i3Sxnv2Od7TNPAy4MU0sYfgdfbusvQRHxPtStTeffup5qzKqZFdxNP+jmWBSwlWU/
tOqRO7/hP/P8WzlTSAR+aZ0Tm3du8d1vd9yj4dp4a6uYEaWBLuS1sMJIdgN0L0z8wppFIyBHOlnN
o84+63MfFWxfFE4IKuEoSKAq59mh6z4WqnMpA7bgUb82OgFQYqH+fDnX/kKXHER2aECqxnbDbMN/
Ynz+Xji0DtFa/+q6bbXRMyPZOi4rAJQu/uSz2T0PefNzLHpVEkW69NjlqCqs4sQiwsUbJ9Aqrk1r
nd1t2lQ/ZVC31PAKy7tyW3VlPHDV609Com1gCv7ZFA4XvHAXUA8NeoBv3gPotOGluamabuPr81Zj
PLbr4qGv+x9Tkex1ksdwlTFl+S23zPgDO//spwir4frcbMb1JWDPXghy7ShfBf+60M2rzejvdfr1
uj3p7j+zJ5w0Q+ONxk24Sb2H30d/OdRz/sxe9eO6GdWqCofM59moF8Mat3b7xgriavhCGTxY0kap
jkIb9tp1g2s0KEaL50sq3GdO0zIw+8Mf52nznLTN73qaDllCwmYG6a9N7Who+AaFE8U9ILWLJLhu
odsX4YuQvPA1a6wgaIL8UTbcGVV/2+j0BQIHm7oqj7rWHPJyiT3+gX7FAE9800JuCTIgIqqKeMBd
Gg36i82g3OcLObTA7DFgZajjKGZWumPOTK1LfeabSWaQxM5wWKxq3nBDezKWIeZFrQAbrQv0ZgHR
zeI5Ojo939SR6onldqvDTNmwsM+PJqAU9aZToXyk9/aZGWGfNPNgUi2AGTNhP0rN/lMQTzES+Zb4
N5I1UjmfMCtN6nGBRwPV4l1mZbcmHapQmx0OgB0aBKvu61LOGzJDO/T6IZANDmNDc5MJFiug7i4t
p2D35GMPmSCnKyOIdoRJqwhLZBYCe039ABwL6VvBXY10KAxuA/DrNQd2T4v/4+cF7xR0WoHkBD6v
1d/n/EeiAvVIf/5KtgkcBh4bYnGUjRp+/gJIORrB7/O0e8QRUsQXsuOCWv9/JoQhoK+tsgYDAG/b
j3MnqnmUqWZJtsHOTbxZZsLywRkQtbHkGIDVy6McGt3zQz0PkWGXr7hGH7S0i67vLtkJhd7lWoQF
1SIo/i53F0mXtGuyBfmkHFm5hW0sa/hiV+k9wM2KSXxrCrlyYOLQPQFIGf5cmmqg1QHiaKjSYQsC
95h/bxGJ9In3SIjvxteHJYnF1sQ8wmzLAo+sKVbttbxegmLVUgLfdrQsvwF/CJe5CDWy68evukFx
jJDrcfNNoaleotKBgi/RRSAYrOo9lwP1BraYdkIhrOSO6B8FjjnSR2rtEKF1RuiCz0Zl8e3+xGhR
rIeeHQCBplg7mkbgpamJR307ap9BCg053BKJHkXqQDqulSPd9wBdRSfP5biScUlaSEaA7GyGhOng
dJvKsG+qIbg1ZxWx2tvjgBGd2RJOnOtqS+B0uAtLrwA3vnYsazPmc7ClXRLndb3RWfvY1VzR5ikd
Iu7edcdAs0jcNkvpUhdMD2iQHOy4ayb0q6ZjGOTspmyh33d9k8pWDXpprgMYMLLvYs5nSSbqkAa8
OSb9HcxAceKke5oilnnrHUGZhPTDXxJE/U1vitklRpv1SCw58zIhqdWi8Naq+KBkRswVVr9KWWAP
CrejZw7zaDMETMR/RqdF6NQqzgHZXJ1bEAKWcXTKxFu5ShbQ4jQE1XtEf3libd6/JJAoA3jXBf/w
Gwm21EzQDjGgcrgkN612aNxwGhUeV+qazm2se/AslAA5V6p3DFHtTIpwCiAx8aXu5tgtdskwhqP5
mLD7eepDw/50fXDrHF1GY4ggzgYnrBJoHY1qsfAsKaxuQ2s7zPSXDA2ndClRxuQgIFDtC/mq/ZtO
YdU0ZqQdd2CR5s6noe52La/iAhRpipMkyXlcDk24xjKvB857hqG63rXpJ71oooDsDfNPlv3sqjJu
q+Nof0EDYWhbNzUoue2BR9Zw8LLn63MscyBncyziWAgk4SCDhnKFp3dZqI/Ok9kMN2VXbYfWPFy3
pVjPQLhn8jb1A9TWkeUP7o35Fun9QC/DBDlPd3nxVO2vqn0bmJf7Nu95ahMHz78leCjzV93s0FCE
DUt/DVAQSxpwgDQrtv+XMT5eH6jStHDz5JA3Mc1xndU21slXYKVz+joGJ+7jRk9erOUOyhuhO1b/
N3cgwiUMtAqVmYYhB2xT80dqHKZBMbb10F05lGK3XZv/76FEVPSltM1D2mX7IoOQ9lDFg6cpTorc
U/93IgPB+SzBZCW2j5nkxh/wdocz/3Z9rWQX9/kBEJyMn2lOEXTwoJrlhpkGZiQGolqeM9BQZMde
8+8Hm53G4QM4zdUF4AGNFBzGJwL2po4UWl0hOrH8bFcaWbgY9a7nPBobEi10W5o3VZrHrN4W1tEf
FZUt6TKCIcAEAwWy/SKyeTGM3plqOKBAv5+S2E3KiMzPrvZpBjD0+gzLTa3lPWftoRShek1aUM4p
XgojiOPMiJGYpLvMjR1VDUPqX8Bg+f8Mib7M9nJ9KlZkQAJCF+MLJTxcAYh1emvafzzydH1YkooJ
FvDMnODOWqcuSqdZ9S6D56oBrq0mkCj/7NIb3frde3d1sR9bxbNe6q7PbAo+LSXo9yfImoGE1tu1
/q3ZOmHP7pxAEVdKj92ZHcGBzVamZ9ATRhXbQQbwSzv9vj55qqVa7Z/FFHaBt3FrYhzd1G0GaoZW
6208HsQzaGU6k8RZh5r2dZvSy/1sTOu/n9lM58BvGiiNnxx3n0EnvYpqK75uQrknBHfVtPag5zXm
zVmWh8bP47RxHnsrvwGJYFzjLUl1fYcS+N6YZoVtqSMDdRIq6CvwRnxTNWiT1cG9CEfW9JHX3KbA
BUEoJntOCr71k5/k/RJR2P8o34ELGSVgNM5dzifwz2YG9FIO3gxjS+rgx1gXMfJ0r9fndN0Kby4c
1ArWNlgoLIlFKJDy2dxv4KmqgkZj8IN6CuiXyoAwDmoQvrgpLk2m1V+nEcrnbvrzf0j7st7GdaXb
XyRA8/AqyXbsxMrUSbr7RUhPmgeSIiXy139L2Rc4tmJY6L44GzgPDbhCikOxag3Xx3BxuZ+MYf4T
Tpaer5Uja1qEcBwZWsWTr/xdJkjYDY9G+WpPa/nlxWPiJN5iqZeVpzLWYc6IierSl3zUwjHYrhus
X5w6lOIg5eyiF7SsHOSpGIp+ggpEySPYK6X+7vq8XdyyJ7+/OO40fSgl/CoBiPKjbHyCK9Vaxn9p
BKi6zAnGrIewVIBiORQyA+lhBIW76dBg0Vn892M4jbAYA5cazyvp41aCakWAgdhWv0Nb83qUS5cs
aKs6uDF+MCPGz1eY4r1XDq2GSxZaHyblGzl+0zIWKtuKKraSyF+etP8Fm/+Yk+Xc4dVemgzBQMPf
0uJe89csBy9GQBkAVFxUbj4BxgfSB7T2XaR9ZRA2HCg/Gl6fsLUIi8/SF/XQkMkpHr4E6qX0Xq//
+qUNCAwAxF3RPA8gcnA+Q6kHTdQMmNgHFnbajRwjNFSnNQ7CpVMFMpEmKjLov3yqgytbuLCWh25V
0fzuGxyORRFBbjGssOPbLLTKFbjGxTXmo8WESgPoZMvdHpBsLLwR8SQWVkq+94Ydlf7XzrB30v12
fQIvfh6Ux2ebw7kbs0iuOgCinalFGYgYXwfgfX5d//mL3wc0a5Tf4eEC44jz70NSS6vrCj/vjs5G
G6ZY2R7EzYuIjCuRLn0kqCYgxzdnGd5lmk/QtTa5jozAFE7ExjIqtWPb3fZ0nJuQSZ5X/7CwYQ0F
Orduw6diKavBpS8IBC9R22pjEdZ6dH3mzIsDQnnuw9hhttk5n7qgq9O06crqoZRcB72gRtc6U6gT
Ww56m9Oo4r6A0hxar28GQO3fRQtdgtxJyaZWMNduMqEi2N0bu5GV40aD+FoIHm4P7RE53hduP4Yq
Awc2DYxfdic7EOX6PoY4MlhEWjChVWzpca1x/5voU7Wywhf3jY0SPKrg+D+U4D0AmBenKBmtIdUa
PiacFFGrJ9T+biuyMoOLRO0jCGq1qH7PHqTwJzqfQB8gB16XnUxKqvW42WCYLalOa6AtzPGQD532
Vtl29mS5Dbm1Icmylghf2lvo/rqzk8UM015kB305cMeFCPGDlsMqRYf/GnbBWhtwMZUW1NT00yCL
qeymWiOqxjLB+UeqMvRRMB6tf7iIToMsLiLp0QJ6GAiiha2/ndaYsxcnCu9JAALxpvzUGLHaAGr+
Oa0gG+Kyg04cGJgorVzJPy+dRbYPKa3ZnsxDNfp8PdiS2hngk+Cd6uVBr7WwEe0GRKlQ9fbK2XDx
o0CwCyQs9GahI3UeyvNZNjq5Uz7odi9vJrfuoMSbeqHu9cXN9XPio9a0zNsBb8Regv60C+Xk81hW
7blVrdnggA6gITkK+7yZPOvesVt4SuT+6Ie+1U5AGaZ8w1SKAvLE/K+Y6m+6HNpIF3YXM6gv7T1N
2Fg7QoW601uoAgc0wZ1LY0vXIPkz0PFrXcA8tqBUHsDlpiEa39XWbvHEC/wu36VSFylErqh9T+rh
my5kfhtMoolR4rE3fl2AuWlz/+ijJRWp3PceGuQ3kSu7r1DOmJ6o3qqdY/GvKEW9S11WT0YG1mcJ
WNWt9N1qM4CIBCEoPPNk9UOXJNsNqpzleYBoa6VCqc+cnkVOS/gac/Nu8pw0HPTCCeFclEAQ3L0Z
O88Jh7HDKVA3RTiI+pseyO85JF8ioEnUNq9em+mLrx47oCWhu7KD+JrcVpTDBKZVYZ6WYzwCrQXD
UyYg4CSjLnOitINbmGf4uz5ompgwsD6tzgJH20b5s7PqLmLm4B98wN4igo7ctuw78i9HAdAAABGC
hf5ZfYd3teKVwONXQfHDpE2k7LdOrBzdl5KT0yDztXWak/LaZHWWl4CQ6xFck1/NOtioBhYzY7bF
F1/ZSRcA2bP7G7xsTeA9wataxKsHjHWoh/KhNAcRtkU6PgS51u07N0hvOyzvyMjltPE0M7g1uJ4/
M4KuWtTr03gEM9fdWqSsDxOKBbshq62VOtGljY6mtYs3GWp8nza6a4GFIwNSPkyBimq9iwsd1KLq
ZWWPY06XWzxABRG0NRgsftJhqNu0L22Kp01hu/VMLRu/IEn8WfuqC+lgu/dZw8XOwF1z57qts3KP
LsY436Nw2kYeCuAThGWWRCBsPuanYzYk3G1vuCefaeBFIwSYVj71pVsAqK55nCjW4jl4vrL62q/s
YXDrB0O+gZ+XrkzipXzq5OeXIN7aQANG5fh5WRzIdABg2HO2ot9Yxc+2+Idl4QOu74CIi6+2fJaw
qdMhqARefu2mD5mXHV2IbPN6Da116UZDLxy4MECgsesX1zIvu8zgwQBy9oygb8EqtuO8c7YaX7lk
Phq1yxV4GmmxC104PaMDyhHJze5LPuoh18x9CidWRxYRsNFxxeowYOON5anNGAxJblpvbj5Fluxv
hrqJtdGMx3HtTl+szY/sB/oLM5kQuSSy8fM1k5s6S8d0rB+o99O2vwf8t7Pm3HTpwDsNsUiwWsuQ
pC9lDQ3/94E9Z8G92W/T6imDft/1bb42mMUk15ARzU2CwTi2DINmP0wzj3llN19eM5iwOQcCEWiR
LjBVQMe1ZdCNQQE9nUTkodZTeHt0KFciLfLv//dt/hdpkX9rrk6LtEMkUEv0CNIlNCoLZR3MtCy2
qYX7qejgeZv1uB11ib7r9dm88N0Aekb6DUUZlE6XA4U6VQ9R8AZqWA5QPaZw71Ra7tPWuSGl+9ba
2uZ6vAsaUpD4Ql0YclVQqMBJeb4WUwtys4HIJmDNYCRXTbdu/qZ5xrZkCWAxWtpsWP6VBDT0yJ/R
HqNCP/T0p2894+0QYhpBfC7uDX9N3PDzuYecENY0eBTP7+JlBwoGe1qeZalMWuNNVP3GJV9lYQFC
9lsx+9AHT9en4fO0Y7rnl52HG3FWez6fhYm4labZukz64mlsfpDmWw0F7saoYt14vx7q8wI7C+Us
XsiQzqadK5VMqiYFFmcblJsKWGPfe+HZA5Ex1PuuB/x8Q+GuB3MctSaof6Dxej42o9bMHF4TKmms
bSnifOXWuPjzSHShFYsO3qc6U19LS0qnVgnN6rgz/ljp8/W//0K/HAPwZ0UnNCNRuFh8nBrmb6jO
ajLh0709wH3H3GvyjfpJNWyZ/dDYv+vxUTrDysF2cWD/C/vRzTnJGXsFfEBflSoB4s0NnvJ/QNZB
GhvgLGAVAeuDjd/5hxGFU+d9CRx/NdDIJrdFMZMWdxp9XZnAj5v7/CI8j7Q4o11Xcrx5SlBlWtCV
LSABts6o/7Ay6r808AKFkkHnfqW+V+6burf3le32MYfc4Pc2VfSH5xHQjR38efrkse0A2hsYKJbc
Njp7xZvRSYDaghZCUbkbANy9lyzNflXcc3hUKCf9qQJdQpJ5Ylu/JvyrVXhfSt6ZUc/cdpc5tvjS
GFM5bbIyKO5pZ5p/ijET7MbFc+AWNBTyoglKop67cAAcU/+uaPrpiTQNRV1IGx5zX3vNvSp4hKtG
swnqTt/VckKZKGurPBkzl+7Q+3WqEO4K1sZroH0UicIXe8EqyFK7uYbHJgeOsTazLBQA5e4sUYHl
wDUYS2S2te1Zym+bfOr3peHQMCNCHWx3zPZ2h3ugVEO+07BgID8P4jyDGMJW1MSMs8FMHwxk9Wiw
gJFk2hJZ78BYZFpFFoTc0f2vY9to93lJJQmd0RE/Rn+sD7ra+pT/SQP6bgODPRbajSqt2IPmy1Ne
uvSW6eIx1wZ7106E70u3mzZ5BxAUaCo6XnJERqK3h8iDuNJ9KnqacLQFvzlmof3qQGjZFlMpnu1A
025VQFQkrcH7Tty5UVMMzb1DJd1VrizxhQ0lI0M6+XfKDf+xw/0I8avil4Lu5pYpVBB91y62TU/Y
xgxyb6sKp4sCLx0P6P/Ao89q0psxD3o8YuFuAOALEIidOUWGUZV7UHdc/MooIjqZP3jnt5AfkCpW
jp/HSMyGSGuBG4le9MKIKm2qnvTBa15UR/2nyuzKYw41q7BD7+m29TLjXqQ11DhS2gARAjum3sj6
N9JwvpN+7UU1FOl3Xp06R8PKwGMBIQKy9KgySJPBvRIm2uDRe0NoOLV3qJ3Wetelpf0xBuRRQQk5
BBd01z1tKr4Rnd7uCq5jsscGBhr+WG5QrIOnguyGracZIjYdxvdu2hkHzeJ052WQry1SvMY1aZCI
sFREZlmaO9cmSCoa31k59z/nTOebfnFs2qnWe5RW5T0IXlsz+EqKXQA1+TT4ef148S7caCj3Q3cD
/FB7Fn0/P8dQZsumqp2K+8nK3XfieGUDAyWHHVLL5dgDKFhxO/U3nj6oG1wkbqhGM4h7l9CDZ1RB
ODWVBuvv76g2Rg78SI4TLZvI5N96W4e5rTdseAEq/qgG9ZA3+vjDZ1gxplts2TCaESxTzIjoo33f
4qW0g6/wtClHUHRL3rCY0Lo7DulgPaFjRHaaqdKtSGEVMplqfCi4psU9q99kwOhN4aAyotmlFwsu
oOgKwehd2fT8Bx/qdtu4wU/Zwu8vI6i6eqoIoi5IraMkKE/RwN+aDmdPulTjxg98AlRn5YpnYlX1
jYWX6oZWw5+GWfApoZAwsKTOd8JtKLIAjeZRU2NBTBCAAeJBx0sktUTosWL4MxSGHeqlGHcpg0dQ
XsFhldSsuG8M3kcty8nj2Mq1Sv5i9fz3foY/N7JQ3LtADJx/VA3j9wLJh4QEeR/yrrtFLrhtTdif
6NRbUYBarKCPYLONC+qOszTyMusNyipoFHr5idc48eRoR8hWP8CpsolS369AOjO3MOP5ZXbaSrp9
4Y7HntVROwdpAO2XxRVsFF2tOcLI73HKdRBoA7euhTbZygbBVC1vX9BwcTaYMCb81E4y0wyoeany
e3OMLQGVzY0qY7T6Sx5fD3RxNCeB5n8/yVjSotQUTk8EEvepXYRts5K7XkrFUKMD0AINHtD7l9qa
bW5IOJZq+T2xVJLL/KXmo4Di9/hHFeNjmjuo3ZpHkDvuWD7+7sn0sjLCOTtezCWKLJhJez5y0Ns8
HyLsmEobQoxp4qlOFmHuNsGOQYbgxTEbKyTwAIndgdU3onRkzLhH7mhTs83YjzAFnUj5DUR+4wgT
6nRTw84xUm6fvXSG18SBwAqgsJzdpqke3NDUV1tcEH/AoyFHEtRsnw1ZT4HZMept5RDx1NbKfczB
cIkMVsu7MQcF1QQFL3YLb4pR3EapVgXV9E3iqzymUniPkCTN/qTU775kOjKp65OzxBf9t43wfrHh
g4Gn47IWVRmpM0gzYIkdPOvaDTK2sKBtnGoVPCTjXHujY4YjZ6W2uniq/RfVhiYmAD9g7H5qKVak
9jJfZ7B36WMkHQKPYwgStBrKO7UT7DqvyXdTuoZNvvBkc+fSKnD0s7rUkoDDGp8JYKmK+9ryjl2a
w8gkNV+lRw5BW++yPH1cmd35JbxYei6E4GYzG1BTUF88X3rVRJq21T2cFb3X3bnFMN0RVLg2o8PN
jWqd8oBZ0AXOSjO4twY3uOUq1w5oMKdr1lrzKr/2p5iLP4WD22QIN7+fJSG6hh0Cq39S1vTXvSeY
Z3poCAHM4eFltzwduVN6onLye88wItxUIXNfiEQLdlx5fl86uE4DLd4npCKahIFrfs+DtxLSRjVA
p9e/3qUIzmxgDsM9OBIt22iSBL3b+RylCmMKNUeHQdDKKb/YBigcBaBIYePZ0IzG4bSYrEAFHSt1
rEelIYP0FfT92pBqWoguWAwB/Mhc88i4FBFqmgDNgnMDZu/iLGwkqtIF6/F5at+7xcPfu1OOrjZG
S4Ik713cnHrN8mc1mGsGQpcuAug16iiVQNdtrlSdr8Baikr3U2UlpkHkrhwt86WB8teTZ6pmHxBg
vVz0W2CV5fbbrMSVmpMi2JrKyP789YdF8xWYIhSUP/Qjz/8Qw5fWmHFpJX1dH4qmO6xVkS+snNnm
aaakQSIZ5drzACZpqyqTmZe0d4Zz367RpNd+fvkRR20qmAXJnkEc6voG3c/r83PhqDj78+c87yQn
6IRdG8D7eQnqv634Bcl3tua+bV64lIFUwKrHBsOJt0T9A4RnG7Ip3KT36iqFMIDmQY+pgBUctAJG
j2w8eBM8zvVHuSMFIN7ozPYHLQXGkdHsCaaeIWiP1rYSXvdYaoa+EWiEvVekld9IgcQqRNqJgr3h
rEEhF7P/392F3RMAaq+DMbqY/Soo1agR3F1C0jCv3GeAMn5c/wCLEPO5cDY5iw8AidGyrkDFSzzv
qdpT+ndYbIxAB7APp4CO+iV6eosR+C3gAanNjYRXcAor2R0e8G/XR7BYQnMIB0xqwIZQe7M+gZSk
1RkykI2X+LnJw2DQ8lc9T0c8wARfCbWYrDkUAJ1IJGb7s9mg+ny1QklAG5FWCZQYsqAJ69zmPwoN
hZW/HhFOLxCUHQjf48G6OKuFiYY33oYCSB5gjroi4uItN/7+CfXxpJhzollcfbm4CoKig9PKMUkn
a1NDxI7nG1e/G/ga9XJeQifpwMesoWNn4wE+04SX8E6DDumoq2FMDIO3+x52ypucQlGP+fk3A1sv
/vvZOw23mD3SeaAEuwhHSBmiIhBPKtvYzq/rUT6/CTFneJyhMIqO5CcWpslbj5u6PyZinI3I3Z0v
E9sew7J8Z8B8BjYFUq7aXg96YakjtcMLdPZGhyXCIhHxoK4ytXRC0ImGk/ngUhIW1krCfGmRe0Cv
QkgMDXj0ps8XObbZYDFA2RK78EL1mrK/pJd+rIfTAItd5ErCbazxMdFfYVsf2lvbWDNBnL/xcsmd
hpjHeHKtwHJH1rVCiOxGhxaY9itSKQpxK2fnpYUNkCJkhNFNggXZooTV6oOfdhxRlAi1YDfBGmbr
/tNszbUrYIkBJ7UW3zzzPM7GvBJJzoItehmhxFvCdn9fX1kXHmfAg8CBzp/LDNCoXewad/ApqQxw
vFuGjbktQDYUKIzmgPTcVg4k1V7lmuDYpYV2GnIxskID7tfKOpHIo9Vtxvbm+pDWfn7xdUY8xInp
Y+JY9jioe9im//3vA60+ax/jjAZa4HyN9X5nGiDC8qT3hzCfGxJr0sqXtvtsmWUDf4svs2zEU2gb
ZUB58yQvX8zMjWvxvam//sMo5vbbDEXEOl5sRlV50naciicsRJoe2f1aDeviIFw0yNCBQ5Nsec0M
Y8qgKa6LpDFRct9XwXZod/8whpMQixyGU9czSm6IZGAHIW+Gv8tRcV7NXT1ULPC/GT2+mKJe6JVf
UpcnwdAd+oEdXfYETN3fjsGAoTbsZZDMoxO6vPMn0B+MdpimpB8OaOWjunP99z+fiPj9Dx1yZMA2
pAPOV6sxyopzoBcTG0pcwv3D0SPJ1SG1xaa265Wm68VgHq7HAOQqlCPmfz85fn3Y2xZ61kxJYLT7
Rh4DgBmlXoT64IQ6+4eZm30zcB8iUQY5+TxYD5hrgKNeJtl7b934/srEXTgZgTIG3Hm27ME28Re/
byqrrSuqTQn6YQ+WySGu5PcRBEKewNGGoCwNXuyqetZEdhis8eX6Z/u8e1CQNWaXWjTA0B9fHGKT
oJnNLc4Tbpivda9/AVXmt8XSlUF+PivPwixxXLZLFZg+I0/GxvujS+groVJ0fSTzJjy/khECxkeo
Z4M/joLc+WeqDCIGWMjwJFPfB8vfouYBjREWQ04l/odIKHcgV0dN5ZPxesZ8phl+z5PKkrceEVkk
HBLlFKlgPbEVLvISxTWfDjNW0UWPXw9wF8xf8GStp0HaE8ubWNJ3Y7dFpDHSG0IfRyPzboPRnDbc
1SO7ugcauAyp32aH0nV6dFtp9SxhybvJzSII+95Vm467dpgKMeyvz8iF/Xj2N87f5uRvtFVn1K0Q
LKG1vqlyKP/WY3tQUM2xjfZNNv3merxL3xqcOhR4oAg0i4mex0P5zxdo0rIkI2YXmpl2YxKxAT3x
ONSr6kPzybVcWNA5Qr19NtCFBOx5MMqdViddzxLD/K3G34X21bNehHwwILXbop580Ctt71BUz8mv
yVp5316a2dPg88Y6mVlqalqQc8IS1jI0zczxnXjjy1TpQaRa98YSa4zSpUXSx3rzYHuIWi8qSzAO
Po84VbPLnMVYUustm9uPxg2xClggm6gRNBMvb/vaKu+5CZ2IgjpZFFBApxxq8Ah3j7PypS+dTyit
INfW7bm0uNjVA6mbWuRqSOgIjgTrtftK1L+nfA33dmlFncZZ5IrwYkbpS0fjsSVHg5exVmtRWefR
0P6lsvx/84t8HqnK3ERa9pD8rO79NKVA5uZa9gOyMSysqjL/dX2HXJw3dAaAsXTx1F8CyFzB1ORK
Y0iGgDzIVt54/bQpWL6iIrVEen+Mxkc3YL70gaFb8nUYHay8Ni30XJRQm2Bs1SY1gEVKB80KW2T9
cQYwRJRZff1FtHWzkbanYuBZDHAJeickpgENoxZJScP1v4RNzn8cJIwAwEBNAAZ1yysB4OFpkEXF
khaCIuiRhFZ20MyDcN6uT/aF2w1IJrxsIA9t6ahDnW8Z5qAFXgjEEfrb1Pw2aLtyt13KEc4iLHIE
CYp0OdYNQInTtgcLzIORtygagHefqQHGyPiKt3vomiq6PrILx89Z3MXZ1zTo0Dcu4rL+ldhZ5DOo
Ydyw6qlMX/8+EgQwZrlb5HWfj/S0bQM2H3RO9Q6Xj3xKRPub4Q2vnq4HuvSxTgItKXrcTG3oZHLc
VSYcsu/WDKPWfn6xFgKd5aWdYhwTYCB2IICFWKt3XVwNp0NYrAY0PZrG0uZLoU8k7navS8EarLbN
8KrMNsZKiSqj3EpvZeouHCogFGA7BTi5PiuAmk6qwds7Z1DkbeSGd/awmXUq7jILHirXv9KlUJB9
cWZIBCyHlu1NEOfroDNQmQ6C6s7L7Zs8vaPOyuW6FmQxj20zmrDvHlmSDgp+Mm/Mey9AkLo+kktb
6HQkiy3kegwkfR+5Ue7vsxll4d7Y5otjfbGD+P8v0rw0T3IFAv3Soa8xHJXHhRfhpc2cKGPHclg5
9S+t8dMhzfN6EkhYCphaXaHlncpbPXOevMr6cX0sF+5jCOn97/vP/34SYqrhVGxpmDUXb6Gs/VFY
RmQClLem03FxKJ6H+gdK/Ai4yC/MgXg5qbGVqlI6h8x19HjSVLe5PppLawDlO1AYgUSe20Hno2kq
EG/cYs5X6yZ4EhTdHFrpHdBYlh8PRUsOg1D07XrQS1N4GnSxuvOxzKe0xRYy6jsgVHILoIs7rX25
HuXC0MAz8lClBiYFBpOLVJzmlZ/B6ZEnhezUo6nIdKPXnb/3oRwVC18Oj2XA19hNl5JUD3kNEBAg
n2JOF5tK6NhJ0sDyUNqjy96p597SYtzADyoC42xHXBE7+THNy2OaTjFVK++dCwcHhNnRboCuNC6r
5arpeABgcDnQhFltOGY2DNdezTX+7oWZRRD8h1vRBr1qMUa4M+ikIQ1NciM4FBkgcj294xOs+upD
L1ZTjHkNLp45kBT4AJmDB4B+4/katYtxaKqspAltykenTvXQLCmsQqt3h83Q9qoqwkzYL42gIXXz
aGpIub2+li5sxrkGAQ4Cel/2J2KeqPOUyiYgaGaX3wPyrRj5Gt1yzuM/jfJ/IZb0AzxQIBPFPJJU
xg3qqsdSurDseTZVGfbu8GTb/7BS4J0xf0Ko9MDe9nxWrRqM0sy2SVK0/bvLpxfB2bM2IX27PnUX
Njv2Hn4fafgMxFh8PT45JlWDSxKjtPFKOzb8Cx8e3eLb9TCXvhCqK0hzgXpAxXhxLIsA7CAvoyRJ
Hwfn6K+5DF8aBd54c/oHCMmnJS9bPuJLEMyWthnJrRDvzAMsfOU0vrB7AWQAeA6vSjAklxUVMNd7
XQIWlzS1c2AaixSHK1A1rYS5sNRmdZMZogVADPyGzz89oNRVS+pMRzNt+t3n9rd0CH4N3L9rGi0N
Jeo6oYF/iq5/oc9R5zY1mkYAwnmfYVqFNwRy6qWeOFBIjhVXfkxMLXQzG04RVRbJFFRoQ65V3z4v
jDksCvCoyRhAQc8YiZP7up7USLS21pPeiO0XYeyuj+pjss737fnvL25QPCxxf/f4fQiD1iEEheFJ
D0PbmE91AlfATdXYOz4OP82i+4oXzTulattrKNIYqo20mqWxMpztJP1EcS0MchPCY/ZDmVo3pT89
9iLAXjHZsVZExLrFX6Dx/GXKssjM+l3ni41hkueq7QGcEqDFZdMmRR1uAI7f4u4rhUI93toFeunD
a0vdm2p0IlezImMwbishdrg5VyrgS9AJ3rYglcwq3ygN4qRc9lWC1vVLtxox4X1e3avK54exY+ax
nQxxk+Wm8QQD0EKEIBZ094Gt/9S0gT7LrArc0OW71D2q72PO+zrWCr86Bqnbxm7v/6Q9Rc104HJl
N3xeIB9/5qx576FTsywraTbvPEBC3aP0wbT5msXXFwjU2z+d7C5aQIAmoiYLLr03X6cnK9Ajlcxl
x5xj67tNRAp/45TyK+MqsoxxAzOXIjRIFpMUPdTW2oJleHCoBQ1J0u6haPkOqkPIpgHQZJo+ap6/
n+zypm3pHj8Xd7Ad0asughwCUjc5QKkRykitX/FYTniAUz+714ehOoBOCIeY2v5tSv8260x0uE36
wPvsrqmDR9LR7Hbq6JHnHarGBdm4HXgjZbErLcn/ZBYBoj0tWUxhTR32HiSL23TcTb3/1pZDCTjR
lORTO4aVwTaaUd+ac/JRWMQKxxwmujxQbE8KuI41o22Gwq/HzQRz8bioqtj0tD9+X0YT6Dl+0YK2
08EIUyOhJyBCA02jIqxkMWxT1ItJmOb1t8l370Q7vBVOEI+tv7d7cu8Y7OiUZWxZ+dMw5Psp1ff2
ENymkNIvSnaAZPEbONb73HZvwB+CWC+PFVNxNdZbwzWPzcRuyo588VK6V052p/J626E2pYZvXWfE
I3M2wtOO8JjBuTwGG2fsYQEqbzrpfTHc9KnOBfrGAdXjSrl3GdVRhSTjO/Qs3jprjFEvTdzG3JAx
AMGlTtpqzPeNJoA896eNmWMl+OYmL5wfML866NnAozYos6hVQRZOss63nZEVoCQUibJKVBzH8qmY
WGwN9g+tdbytDReiGFh9CLaM7Xcr8+iBFOXO5bB3Qz3L7cH+sWRc8dreOVmzt70G5A5IbUagaQGM
7KfvZZHTQ00DI/aIDgSJN8Y+8N4haGd5xLP++zRAOsxNnRU864UtCAE0AJWhg4Zi3ZJI2LSdMbJK
OEdbC74bXfeWi5VN/tEuOj+m3dMQH5WLk02Il0w9sIk7Rz1gepLaZgbxw9F8k1rXyggcNZxNjhUb
+jZFAVvG94Kae70o9Q1t/li6v2uhk6tB93j6TUg8YFEdO87QFbWImzQ6BX/HjVtLig3cv1UMzXj1
WpUGu6vgLbNy53xORlDYdABQsXDW4rGxKAkXaa4DGmFMR9ftIzYlDD5TtH/2s3xl1j6fXOeBFk8o
4KUdb7AUkjZ102m/0RnL/77ScRoCMKnzw5E7o9DwhJ6OBQwUyi892ZLhr4sp5yEWN3TfgnPYz9NV
NRsF30ntu76WHvoLpCUuPSwvlMx1PNhn0spipkBX6VNAgp2jS70WOGlFd6bPn1tgOo3cigJQkqyA
V7HS1bgNjMLcmr0aYqprP00mN73F47TKm00G/3ElBPRkAne+HPdCq540t/3KJxqDpDbu1VTXOGGz
/K4c4HMtp4FsegZ2Y6XIywQX7L2rlRFNtW866R9HTQcJfHxqlPWoyRYacPZdMY7VcTJFA2c2+eQG
7UZwe2fiAuC9/TWt6u9Bk7/VWeOE4FgZkUEpkoZgem9L8d0xhjtT74/SNuJC9Eev7vfZqKIqD6zQ
h7aNHIrvaN4glXGcuwLNva3Msg4MTvNugN50xewvunRwl5HIFlakU7q1c4FCF7BjuTBusTVvilI9
G7XlhGMZ3KEw+3z9Sv78fsXHAhAA3mlAgX6qvue1DxpTIdyjM4gMlxnpw57LJ24WT52uhanrrryB
Pqe+M/QcPToHbTqQ5hcFj0pWXSMqZRwD1UJxJc/99CDbaXgeqwDOpOAXY2flcji2THbb64N15x8/
P/lwRrtg0aPAcwFT6ZtoX3g8HY85RNvuiEXJi9cMzZ4PxIoEqks7cOryF/Q0tdnYw/1RA3h1AMAH
IqSZbh1gf0BnK1L/Ffxd544WQwXr6r62Q8fLQfKZSNGHYOQVz7Ktp02VOT86ambPXHZ9FZk9yx6m
UhdPeOE7G6fOINKAFoz+avaW/pOlUEC0xYBrGPsAusUKiEzo/31LdWfYBp0XvPipiQNIai3KbGS8
8xRL72zWi1vi58VR0woSo8Q83EgDYsSCpwM0CYzilrMJul9m5T0wkcovaeqOL6LtcWIjD/5tmAx8
aazMqABfNg1J7moNxPzdLCpTQaEpOlk76ESv1Vznc2DxMXBAoC6EsxsCP8uuYVXaI17JvjhabPhK
zfz/SDuvHcmRZNt+EQFq8UqGSM2MElnihaguQa01v/4u1j3nTASDCCJ7BhhMDxoIS3c3mpubbdt7
X2qdY5bKLiNKpFp5mHrvQ7jJcLzigJC9zg9XEVqTq4elWRuCGcph/5wD4mnDP3n4OWjuk4A2IkMQ
ufZjw+euV8kTGX+josiDdtlJ5L1idmY7jtwb+7Z1u/QeMnR1K65fZw20gucJGAZcibxLkFhpdGXh
m9n4HJWnMXPfDz8E8qIhV6Uiic7Xsyhc9IiJN6XItZFafYqKsSrYUut/EXWEb96/XVxRjDHQ1AZe
vbigYGVNjcFXhmdp+GjKB5xuMB77LTjaStYAnO4/VhZBCK+Qin7+lgwltFFJPCbKt2Yu+2ufby9n
JWu4MLTYOKGEODcXMSTmf3hAQJspil/+OxOza5xlc4NsDlosYyK2HH94rlVH6DdGX68vCY5/fsLO
oPfrCdQmVj2pSeftqglvaEkGP8rGqUEahO9P5xhO0rBDqVq+oncqpKGdmlzqnmPN6H6FqTgdYySj
3DBS5D00LODtb+/eiifM01B0oHk7cRPOSz/bvSTPK7Ut9O4Zxk7Gu+M7lWVlIBe8YUuEfGUXAY+B
25YpSWuSOf8pZ6ZEbVLHlJvuuat1+X5qw+mYFUX5Kw2s4aPSiJFjDD3zorcXuBIZmB2Zq3VAlAiy
iwUq3hC3pZB0z5palftqFMVDZ4zCxrmt+LkG9hIl1Hmk84rtWFOqFq7OonuW+mp8LYcxpp7jS/ux
VbagGX9xQ4t7g47jLCROwQ402SK/jEXJZ0gn7p6DqYteulTNbQlqHLfVy/o1KCblZzw207NhaP5L
NU3CjyiIQ6SF9R64WZp9ayYzfPC4tfeFF0xOLTPIl9am/8HqLJ7jueRRSELWRcmmydZTTW4dv0mT
fYIShj0kARwZQwMXeZmXh6FLzF1fTf4TF37rFFYj2lyc/V0w1D+bQu1AOwp8M21e7schPw7iwGuz
K6A6VjLoH7mn7VEf9lUA119vxiFZyODb4P2cItL8gzpo9C4Sw7oPlYbIOwXyTi4F7b7NELvRIzX5
wkzxb2lotN/WMOlOXTTNvlGl9kGWem8fBk15jLIydsWshVeupVfyGxS88JyYjZzYihTBM6JXdX9q
Iq/PNuqca26BS0DtrIMBvaonFakvTyLTJc9qI3rPfZ7X32PoXZ6kJh83am0r2QRldUpsANcN6rgL
P58qr1CCLu6fa6HNDpOumW7sdZ5bCohEwtSk7L0mT54MOfF+8wwN/sVKZzJauHfBRtBtuvy44zoW
QN5W/bMpjT+rljlvPUJlyk+2AOcrUeTiwbtYZyslgQLX0PAceDYzu6a/M7vTGLndlqr1SmTUAZ1L
7KlFh2uZnsHWUlpConTP/XSibQdh52OmfpGEX7fj01o6RnIE1bgJ9QDl6cuNGyMhMQfD65713HA8
X03tdEy/GkP8U4S0cOakeZtg5tiIimuLM2lhmTqKDEBSF7sYJD1TXFE3PTcBqAzfnbTvvhQ7U7rF
ZX1lCNAujxwDx6C/wAPrcnmAxS297MvIVa0npFW85msGBMT4dnsT16zozJgDt0QJh+B4aUXymHyL
dS10uw6N+x72CwkpAwPgVrjh56uWVN6JrAYw8vK4orhQ6ZJ4oRtpygO+eFS73G6T/CHRzbvbi7q6
udg6U6NBMo8NMvewOKO206Zeh+/HHdNH41BMG0nNVWzi5y04Q0g1Ga64KrSNciF7KbhNtxKyQ2nE
n0Yqkno9bcAw/jb1Lq6r2Q4K8LT8DBmE+uJsBkukJDGgMWAp6U4pIPWlhPwxjJ+99gMTY1HzsYDd
h7aMHQ0fIB3a8PSrePHXPJj/GQh9DYw1mzxOG7EJ3bI35tr1x2IQvrdoRERe8TAxqHb70FZ3lVfb
/5pbZKMQpBRJoEH8EssaREWxI2lfg3ePSSzWtNhSUR36VBu70M362jaUB6ve+J5WVoHXKQYk8cib
c3KX35MfgFtQe1bBZK9jpZKTqm9pfn97q1b8GyNQFwN+NK5Rs0JsBNCXmYz7J988/W0LK7By8OCy
VLo4DI2BSF98PvidWJK2RG4hUgwQ6EU+Zr7a/YBkQN9FiRF9sOAp291e0+rGIRMgMvExD+QuTqZP
TX/qJcID89aObJbOaN0HQfL+IGSIwEVnoD0X0xJ3pmulUAz+xPkrgd2qp2x4i+qZM27jhK7uJi4/
rMzAVP4LDeylG6hpgKS8ZsRu8xepZw7ioSkQCobG6TMC0qXdM0HpqFGhHW9v45K6AHQqlpn2NmUq
9fOfcGlZKEswnQxlu0oZ7CVBPdLDPqA08H2Q6/suL35XmvYc69NOLbMnuf1z2/z1KVJKQPIDECG8
fyD7Lq1DKJaYqEDlrniqBydpbP/dIBJgOWcWlp3oTBZTtdCxQFNX+9CUZfZjiOVuy1FWF/K34EeI
p0S8WEgV+Z4SSH7uDsMh+zW0v3XzdHurrj9ihrXm24knHXoIS0hH11pJOVVZ4aqRVTtRr1Y7sei3
RilW/AEzsw4wFJYydZFlWWSQo7iSqsIVk+TFE2WIwYJ9br0p0ecsUp/MSdoFkg6DDj3AJt34qK/W
CIwENAn/4XG3AvjodXMqI2ly67qz7utIqA90tuv3JvALK/NfcfY8FmbK5dScRce8YziCf4CAKh3N
fZne58lRnRqby/P24V0lM5ikygSOhYo0Y2oL9yiRmEI3NxNdoxu8p4wHn5sOXrSTwWfuLKWKNpxl
1Z5MaYt8BiaEZRnNsrJ6iipvcocqDZ2+0PZGlj5ZRfSzhVPs9tquXH9e25mtxXZaeaYonhWgYF5M
rqnUx64aPuiTtP83ZrgikcpgVHxZrxMKn/Y8gchN0Imxp6pxksHM7LLqNxKLlb2DbAHiNYhUwOss
ZyVQGIP+zBsFV5GfpuJLXL0ozY86Cja27Rq0yIytyL0CITxVIYDUl26olE1cglERXDGXPxjKYE8x
IxPTY6ahjZhCtNxJ2a6qBu0pELz6rqN1vjc7RDdv7+vV1TP/Gdw8gGuRnLxijhKGMQeIAevm1Eq2
6O/9fN+FHvRRH7O4Q0/6cNvcirdgjlRBmi8dpjAuVx1rugAHAKsOk4fIhEj6c7tFVbthYjldaJWh
oKleK5CPvAjxV1k/1ls4vtmnL1Ltv5v2f6tQFlEyYQ6bKlcvuEly6LNDHG/kHVtLkC93yQxzvtmK
Xeri3AYxC89IYsv92+2zWDt6khrAldQzqDQtVqGKeSqkgum5jfIzMBNHsl775l4SHq1x4r2/RXW/
tmnU7WYVcQvaqeVTOIsCWfEt2XP76VsIX3ZZbfGFL7WimYJAlu7MxLzis9A+Cl3RyhEmCsqiT3qq
vMVMHvYQPrtCUqR39ThYdtzkVWVryvQqW36MGO/4Qxm0HQShjucpH/JQRwvObIuND37tTKnFmrJs
GiI53uJ7r5SoUH3P89xkeswhpxpoBVtbRZv5R5aOSbyf7xhwmVdiaohRq2M9iqY7Umq4/+Q9KlsU
O/Qwb9uwFuiBLshDtQad4cqDKbljQgk26+A0LnpAM7VJsS8dip9FZFiHzlT6r7le5vt6UIz7DuwE
tLHmN+bnYUOO/F81aeFOqmGbEUHiOlppRbsu1bqHHBMPMq3wu1KU23s/6wQqlh21yEY2uqMg1vlR
SvnCfbi3WtsUW91WIdm6h5g52tFwDe1xxibHuiQhXlCUjqyGou1p4Xej06X90HYZVVFN39WgbhLU
riFINIWdGqpMkDqlxISY+KGnK22OXe741RAgpm45qZhA+Rv5gj36uWE3FZJQsJHKL0qo6nYsS7Vd
SEqBEN9QPfWRlD7JvdHfiYwUHiNLz5/CxkodIOPCs5CFX8vMANOam0P6te4GarpDmOQ7Ctojc99j
JRzLqWj2nRJp+yYOitfIl5Q75i+NL6kfKEfa3spubMPmoa+88CHL9YR5RaF5ENDRtMU0HB9rQ6zd
IDCAFHQFgE9o7I5QUr0FIUoqXm94+1E2sgd1qqO72NKqY5uKxd4KGIIIqO7sUGTVQe3UictskeeE
npY4ZNHsZ6o3u0zgIvbiTtlXupIdeoZjD40hIBJnwhA8DH7/lDeB+hAqoGb8VorvBtkr9rQKaEwE
KPDA/2NBsz3IyNmqgTMWw7AbGLK1g8EYn4qxajmgtn/yzDi1B7XXj+Iktp9MYS52R4bnVkbkHXrq
Um5tGKGthX1oJ3Q7YMkBLaGKgnlQNe9F8ZpkX3sxaHVwegjOiOLn29H06hkM1GDufNAEAXlN/nAZ
exLdKuvQrHRoCDUn8Mxd7I1HwfCeOo9WZhJvjhKtBBQM8o3DFctFusR8SlLjD83U6G6EKFMiTJ9U
QXweLO3P7XWtmpkLWFRo6bwsXwRiMUa8SzzdldVSsAVJ/trKSnPMZa24u21pNXiRFyiQRM2Y78V9
lEDu3TWebrpIqDpGADy5l9IdqOi3qJW/3La1dvdBhM2bl4rZ9aRPaGoFmZ7vudaQmTah9FFN4mdB
HgD/mTmTRfFOSqyN6f3VyEl7m1ojwPyr1LJIQsSdksZz5e8malf720va+vVF0lAp1pQLOb+u58y9
AMrU2o1K5oqLs1+QKzKQwQqWLg6WMLEmbfBcKU0efCU4JmW0yyztFa7b3BZCfcMh1lbEW5TyC50O
BnsWxQnT6KOpo53kWlP6G0r6fRWF/2JJdIEZ5p8bA4wIX361I+WqtlN6z0WWymlU8cnI0VSQfpVa
sw+ELa3wlW8JHRr4WUGF8BZc9kgZwPKiNJcsWMgZe2aOPdaiQzJtoau3zCzSoCjqOzgpJ8udDDeU
S1vo70maNh4Oa85wvpZFJt+kSg/cBCNS6ub9fVrYyvBUgLmtN4Cqa5/qmaG/MMCzpK5oo2noTAwp
7bE3Tn3+QU9h1woUVP/+1NpGGX1j75bhbtIboQrrEWud9VkRomOjj48el9ntj3XVDMKjsBRZoHaW
5RxmqMhjksFyx8nJo1fAR4Jwf9vEWjidmelgEISS9qonCr9KoZrTTL/re04nejY4LDOPHIYBbhua
T3qZdNKlgYEDYB8yNfNazw7Ig/45KwxUlQTghv2fkDwLGffK21shuSDTGAD+/juL89LPLMpeGbVe
gEWrLg9FDj9OcRq07whp2X1+F8gFQy1b/Y1VNzxb5fw9nNnUe3LZasRmqaZOnKWkV2+6Bcq+SA91
Ujr9oG68AlcPkGIYYC5qckDlLy2OdN1FPwg8pF4PE+o7vgbM3PsWhT9v7+aqHVDFcx8CZ1lCm8eu
8WMaVKhi1Tr0hdAwFN99qz54zcaXvBbP59sDb6R3DvbmckGS0MWAED3LLSrmCc192G4Jxl7XL3kB
MmcF3I/biP7Awhdp2CdK1Q26C/+Om5XqMTX1T2U/cEzahzoa90B7EnvWCYCTNThakfLr9maufNg0
PMgDTZ1u3JVWkxD3viaFqe5KI7yvaefnzjghOGmWwrS/bWolAmOKaUJw0ECgl42XOK7FNqcm5urC
l2m483teErF+F6Idskn9sLosAhXwScYxUYW6PLpeLOM6H2XdraPGNjzlgBL8oS+3qlFrZqCgm4Ga
SArTL780A2yqLnIzAIbd1m4typ2tMDB56NRgiw4QRmR+axG2cBTFmKkLID5dusoMDUdXtNfcCl7F
0ygYLazUnmSHfsUEz4vWdQ7COgK9gqCs9qUe0ttC0tkWquJ3Knb5F8ZohtKWm0q6g60Cwn0trUCB
S+qpjP3+kaRyOAhlHu70KEXCOumLySY3bBwNMaUdf9XvMZbAkUhV99Hv8mHHzFJ235dtcR8GiW7X
VqUjiOJbT0HpURTUutoBrgRzSShk5YsvWMqr7AXMrPjp6OihEVO2m7SjJzeB6+VNjLJ94+9ldHnJ
BfNu76dTh5S2pn1AaEO/LwHl2pWodrsCqQBb1/IMvdF2evaj/p8s5S8wQ8N/6MF0OzVXImBtEfka
dYgfGFOGUkCadUj8yjoWpag8N12NGFHZffJ7cTgOOXear0XmowmC6Bj4Xu4wpDE8+knckPz6zIFE
/t2kHiJgBLlUPmpUZ0LCQpvtQ4b9eZyaxkNBQ+wOxEZ3jMD3PErFJLqjoY6ntOqtT3Rc5Mfa18S9
IIiZHcmxaKuDIj6k+mD8zjwWFFfK9BAATNolKJs8IFDzd/LE+hRXqGcx41MfZ3HOgwliy0GLXrrn
nyZbiVvfaYuw3SVKk4GgV3ybxxxS8WbNjJSvMCjczMJCaiPvErRsd4Y3tQ4fT+ZIedTsJGYH/7SD
IRwzL9QdUQnNhxSOm+eu1NQHdFj6F30AHeRD5/VUVmgEeGok3MVdL73FgdjgWMow2GFnSp+zpPI2
QvHKbUbHkdEPgG2gzJcdx14zCzWtdfSQgmmfJZ+F9nc3FMxDwL/T/1PUW03ia5YSnsfnBhdXthIg
WiaYmsaMj1ul3wbln8x7CYM7TTlR7rRrcXK6LajWWjQ5t7m4ssnafLMVsMkojd/tKmbx9MPtGLxy
pUHIy1c3d3aACC5MhFELM4HmGeQ+za7jgewVx9sW1hbBlCSsFOgxz6d1GRJjX2YYCHd2O+WX5KHY
NaUg+bYmxv8yty+jIerd9Pzmeckr4sxBbrlUwZy5caYJB1Sy8ruqgGRLaPN/hrZVHxH3Ub4kqh45
I7znDpJp1S6pIiBwsVHsWEF9itLGfH86DvEx824mbkqUXlwIWh/L6B+wv5pp52LnlETpxnfev8Ww
QgEEh+pAMZcVTaFNhMivO831yz+dj0jTzip/3zax5ifnJhbvzKJIGmWwMKE91WaCItQW/mt2g+X5
0RmDL5Qy1PW0QR95LVLJiUbjNv+m996EoPUw2l4ovmlVTUYebQ3ZrjomLGky9Wb6xcuedxFrSTbE
s8eUxh8wcP6TrOjRXomhEN/YvLVoNWs2klhRfriGyVBLjoNpMl3fjMpd0DPP1XblFxR6ZUcMjV9M
8KQ7D0T/3ix7hdmOKD42WTSzYsEIOFmq/6K3WmrT5UDlJszDQyVNwlNIokjPC9LEboQpNk1j8V4w
IwV5z4oiPUJylDCtwcnDVLrPC2bmqVbqj75e60crHPw9MzbZWwh12V4XhPagwv+cNhrsQVR5d22W
8/95cVEWjQdgryByKaYOFCUHdc+tAkBahP5MZRSUa6DjLq4h2jYrWERu79/G9i1pLvRBVsbEk0zX
6DX4oLwvfVfuQl32bQBDx2rsHClDO+W20VX3gGpO0VHBuYZ15kquN8wjY7Qbn8YifwNi9wlRQ2PD
ztqXNROm/q+defFn7zLLF8shQyLP7akKjGFoq9OWqu/KAwmy1/+YWJQ6ZCthQpoiqAvvmZw81hpe
rn4MSMf+qy37O+V/thSD2ahMrViKX761ukR28nlT/P1vCr0MFGeLWfa3S9QpEnJP0y1ySoRh9inR
BVtW65e2Dn/Fmf6R1ZawoKh3sRI+R5Foa3mzG7ViIwNZ9w/uBfADCuC0+d+fLVaoM4QG9dp0OyFx
BEYeUybdIRnZ397T1cRjHooiuqPdQ6n30o42BFmcCL3pirG38yBXQkLV7iT1Th2Vb5Wm/moi5smn
/h4Nu40KzNoSyQrIDmZY5hWdbiNmSocSy3yejgArK7754fbq1i2A94VHClTEMv2Qq3xKc6swXT17
EfuUPfyQ1d9v21j7wMg94GogCWEka5GAiF4jdiS3hos4X9AdGn9jl65ZI0kNzw0svmBNsIoKnUJq
leVLJHxLzRbqhTvNeBLjF9Pbt1T6euuub1GT0p7b4nmIG7vtf91e5aqfnP8Vi4+8TJlqHCaWKaYv
CKTaUWCifriPc4h6TCcLfkse/Ed/blvd2Ft10UuNBxmwFbeAa6S52yf6W52YG0FlfWEAtknfeO9e
IcfKNED/IIgMNxpityzHR7MAsKDmBcqm3lctTH7w7P7YVN7PSDY3dvUvnmMZbebOEZzScwV/+ZUH
hujVmpSTH7dKKToNmjiOMXn1vdmq7Z1eFqGjm372OQlHz60D3qzMZWUog8BvgVYgOmaF8LPufE4g
7rpd6HvBndTJBpTlQ79LRiPdF5b8YxwrnT6yZe1bS4/QVxLFt07XgLMA+z/EI5LcXoZeud3LgK9v
n6Gy+hHSGAFoCJAH8rPLCJOZNZilwDBcOSZQtn/0Wsieul6X7wy5kA55lMZOm8PmUE45uXtTmYci
lXPe2qOFPwvpCWEx4ZgGbXfqYSShgTkZjJLHobaP6hZKotFLLZtGhXfnkx4RSHTxYRi86ihRbXAA
VgoOeIbygUe6+mQhPoQGq2a9el6b7wuhVJ5KjUZqoo/lm1VthIe/F8byiOGQB5aoM31zBenxmwZC
/6SmGJtRjyitf6pR+jppAJmb/IPRxPQnvZNoNi6lj5MkVIDSFKjaJ9+Wk4kyiPI1FeP7Rok6u1TL
p8D8E3QhQHVl60tY/dgop5KHz5Rm8uKcoOmop4oExA2h9FO0dq8rd7ddYd0T/mNh/gvO7rSwUbNR
k3itiG24S+N6J6SwCmTvbyNaOqSbbDos1FcgDy0IIBw3ZcM1i/KTjMrXZMgbJtaDxn9sLJ9ERS/J
VdZqhpu3wkPS6tRM9em3iR6BPcSdq0rRfhiEhww52ynY4hVby7fOFmgtHktqo1ppxEfuDjDe+8pX
Qz/lVNbgMr99XFt2FkXNqQTnJyUsskQCG+2R5iUvd/IWpf/ay+zvAAiy5hzLVde0DqCPLjPTbd/y
CfwLve3SVjSYWTeSgVX/nidN/sfQvNwz7wMdjgYVyHh3Uh2FczI3At3W7y8SgaDSa6iR+P2v0AzM
+JeNZ8ra788Mr7zyeVFeCd+iMcp0U5ybrlR5cBZZ0FUL8b/IOhlbAhcDAose7MK1JHUIFD/mC83q
nZh+8L822b84BV7FM9Pb3FDW5xhxdgpCEfiB3ikGlXLZ1nMYP4ROfvewLSnTTN0DDznR/Wp6HUhM
zWUvYaTL7iYF1oYtovvVw4DGeqawppexJCmV4yCU09jimeDnB6X+4fnmxnGvfRdzPjnDZuan/SLh
EksRgqA8sFxfvLPkf8ij91H8oFbTXexvhLO1uHxm6m+0OzuTADavmC4X3Vb/WTIyu27tRvl4O5is
bhhdOlDeMw5x2booLRHB9jy2XEMcX2m5vo6NcfoXJgy4JGhsKVQbF85r1froS1pnuoFIYa6yp3Cr
sbq6iDML8qXzxtFkJJXPY6lInTq0/wX615ormXT/aDdeTd0HU9vHqUcdh0LL0P2uQpQajrf3aNWr
kBdi7IPZoCuMildIvaSnHiZKBt3jxOLe6BNxJ6W56FRVKx8NGbbP20ZX/cs0iL1z+xts6+W2dVrj
Z0oyTwJDpdhpj3n3OJgbT4Wry0phZJpWsMRb+W+H7NJGMkSqEghRfPJFQbK1qf0g0cpAT/2Hih7D
O9fz1xZtvhkBef2sNLPAaEUhi0/IkDwbo/opVNOdoWS/bpu5OquFmcXDLx7MMdXrPD5pOk9LX6Y3
BVefL+zjOCP+H25buzqkhbVFvJHETBg0lUUVOkMsULYVNIFDfSMdvm3lmlsL+ec0ydP4JHSPpn8Q
KzffEojfMrEIAwjg/o8Jo7qT+2P9S94iq5g3/iKlv9gqxusufa2o0qrhRRqfEqV9GgKJN3kJvZp2
UiTPNfz+Yy3LG/u27t4zNnxmWCOJuTSpBwhhRNYQnyrUaYJjnB8COqD6RnS4im/zwlAER1gL+UyS
gEsriqL3glmK8ckSvsavZv7ltoutLoLYA8HHHOaWaDKeuq2VB0V86go5tiUEyOi23g3teDSrbKNs
smVrcUZD1pipPtbxyVDoW98hBtlr+3LauDlXP9GzFS02rAzMYkxSVmR4VgRj07BrKvWpm8x7Avlj
N07jRlawuiyUlMnPZO262pTCcjWKlZ+cAiSA41NajE5lCEgpbeT+q54wz/gAF1mZZEcItNHlMk1O
5nAvhXfvHgicHY0UFi4mnppUBi4djSH5qUwCc3bnH6LwQSl+dtHbv3A2uoJQ5qjydV3HK4qalg8r
aFJn0u6jxO7SO/htb1tZ3Sdmk0E+8dakgHq5kNxXks6fz6NJ/d/coftc0H7eNrF65EyMkyybs4b9
wpMFL7TC2IiSUzw6ORoFkKFI4L83HGslps2MgfS6AV7AyrZYSJLJnii0XnSS2vKe1cpUYprKLntw
QYP5bGTC2xhRlLi9tvlSWUTSC6vz2s8yzzxPEt3w/fgEeuMlB6NP8HBUrf1YZ9MfeRB+CEV7yIP+
vc8c9FrREYRqmucUs12LxWaFBgTUjOOTaT5WRWzX/qPeb7Uc5x+5WpuukcHDBjYzr1yuzR9IPFJT
jk+lcpymF9Cy4RZN04r3wf7AjBzuQWtzWVormjbJCtR7T0ni1AAE3u/cFz+/+ErNLCti2ePnJ8ZF
/IfSeH+QAenL/tO6BhEjztH17PSbLhiTTIVBv1HgCXayDfDy2u6c//wif2oL6MoHnZ/3030SfR6M
YsN7V75MVQUNAM8CtI0MH1/+/b4pe7IVqeGJqUzbzBnvkYO7EaWhoZz+jSnydaZkiWlXI6shM0Ol
TAvmZKiBXWZwZMl/RBiKBvDLtz/JtUDANO487g7W4UpbyIujSsyCNjy1Wn5SEv1ObKDSHK3aVgvh
/9Mv9/VGrF77VPiyWZo4x+tldjNBbwPNVBGe5Ch5HSz5sa+rzz3yureXtuYQvPsJ1Riigra4rSU5
L0w1jMLTVJ786UV5/+cCgQTiHihbUehdYqO7KZSLrJWHk1wdzG9hs7/911+DN5kNPP99+dLdUrMv
DWCSwwneqVjTDoX6MsjQv5m2lD501ie/+joxz6xsSTiuJDlUbHhVwwRncVkvti1FAqCPYqU/pZDA
av3PRHlMhXskgoutXteK70FuyMQl9DnUVJblJyPtlEz0/f405SehfRwj4FbTdzjBy/GLmG+hYVe8
DmsU5onQZFPLYVslpavSCUp3Sq3gWYj01zrTPofNFs/zitfh0xTVeJvOkxSLYxtKbdKErukI0h16
0W9Wu5GEbhlYnI9lNfJYdnRHkFVs84P6bjA+nAPnC5jtn4XpGppqTZ1/30z/8YXdIO4N/9dt3145
+AsTi0gaeWbqG1M/L+GT2Ic78ECEmhddTPZm9lhk4u62vRWXvrC3yDsarwl6TR86HjoQv8kZLaXR
5i84xM1rZW4Ym/dnkQjABUp7nZyDUYblxHVotX2SS0V3iqqP2lHqPt1ey9renf/84r3btqLqpQY/
PzJOEENktLMQkNacOjiW6dfbtlY+GZYCrQx3Hv+zDNS+pcHQV+bdSelfoKLcldMb1HIbcXTlWjWB
bFskNaiBIHJz6W8Q6TGRXcntCfpyOFYc7mAI81ABMfvj7eWsnQyPEJ3Ug/B2RWEomHEEcbTfngJk
3EP157Rxr238/vLki0zo1MFP2lPzWku7ON/d/vPXTuPsz1/O2fcoy8V+w5+vaPdh9DgND3W5kaKt
nAXYkLlzyVAC9COLFK2uB7ExmMY5hdIDd0uigAV5SbeQPX9J7BafCGZo29ELZ+JnWSEc4ySVpJQG
qKl2dsQ8gld+zbx/PPmtTz4zlfoW3HW6bbwGvwXTCfRDLTmaf3d7N6+XyjsOjkTggTJ8P3+n58/C
XFFbaEdNQXNS+RsS9T4K0Fn4kefvzkqZ7YfZgoI7Ikd8TZfezd+QJwLzI3yuEMPl1Ni2GB6uve7S
wuL7GeQit8rZQlCAwraLeMPtVn8fIhpSAjSdr8rUQmaUuRjJ9Sl8g4F/yH/cPodrr+bPZ2/++sJ1
EiCXSdUVYtSQDN6pocO0Ztq997vn0SlRJxZnHXGeTQuv7qJm9DToWF8BKnYo0dDdvL2Gqy2aDVg8
MGncgCZbxsnC80UxUWPvNXlCu4T75fbPX23R4udnVz5zVQbM07HT+Hm0xqS2tiPhl69tFNC2lrDY
o7oNYTD3Iu/VaxUUi2OwIRtxfs0CkGk+eoqO13TGllL7guK31ms+/vDMfRok/2Kbzg3MN+fZNum5
ZaSy1YD0qHLxUNW0ZGkbqk8FfOgbu7V2IkRJg2Fzek8c/qWpTBGGCHlt61WVniX0S0opcfpxo2yx
tmHzDBoOBQcU7ZRLIyMspqpfFsJraLTBvpW6/DHJhGzj41hbCuVZEHMaK5GWsbhL47jtGf4+me1w
Ui3/0eiVo1Qnu/f78Mz3DM8NxuArvlxMCKot7UPZe6UY+Gp1/Usk9raVbakfXkV1PhUMaBqAkJln
dF7tmQ8UcmEI6L96r8pQkUv2jtaELwDEUfbINi6QteMBxMW4lAT7J4Hx0lQCu4jXxZZ/yrJM/JiI
vvpZ86x3w3RY0LmVuaR2tiBlksa074LgtFPrn0r98/aprK7hb/RFGAo8weLX1b4ckSqo/FM0ApCw
OkPfTX7m7W9bWTsUixIcM4CIiZJ5Xa4BsZExbuCFPlnyn3r8MRbfC/H7kP3zbisUTZnY4JOEcnv5
3E9GrY0aMwlOpgE1NfPrjcyUWL5roq3qzHyyF+nLXE08szTv6tmZQCEeD6IYBaca5V2jSk+dPEY2
CrP/ZFp4iGTjY1rIv/7F6iDLgRFRZhpwOd7Yh5Eujx7eNkLIElLejrWjOD6HxtZ4wTUV17y6M0sL
vy5gtavlyvBPDdyAO8XSEyeCsGRfq4L2MRTk3q5HpLJCKZucSAQJnRdTYCdJqeypwFdbUX3FeVgu
PX7gqCu0B1bEdHEg1v4ptzSnzD4IU2Yr6jfF+nN7g1fiIEOWCrSCTKHDJr24AKVmlKWB1vUJJS3f
URhyOMoWY29Zge7XbVPzV3XlP2emFjvcJKZudcXon6axexXGMXPyKUGCsPHspJqgQ7bsaQLP2W3R
Fa06LmxjMGsSHnmcXjpuGhWj3DN59hprjAdMYfGHqvlczmTwTXsTx/a76VXq+69liV0F1kKjERK+
RYwZyggxabXwT2ixHVNIGsW03HlAVW9v6qqfWBTMeFFQwFgSZxe5kqqlHvinZBhpAY219BIjyLJv
y3F04jQ0N+7NtUOcG5v0FJj5AUJ1uZe5pHSejkob4caqH1KenQfdH/OXrn0Whn1U7jOpoEdYDt3d
7YWuOSpXzqzjA6iJzODScNZNmRwkkn9SoGwMxjC2S33aq6q/saHrdnj1/zUDlvXSDhxDPWkzEUfW
DrRrqvafZmspa2dGYv5/JuZ/fxZIZ50aXY394FQCRi79n7XxbGlPsfXp9o6t3HLs13/MLD7thqqD
MBQCRxUIIAGT+AeM9c5tG6u7BTjk74kAfFpkhIkp9kpnmkRN8/+R9iXLcetMs0/ECM7Dls2eNJmS
LFn2hmHLNsEBJDgPT38TvvEfd6MRjbC+xfFZKILVmAqFqqzMfrt69+3qbOlAFFakIzmxYp5PWAPa
w2ExsCZWDcGHYm3LY+XbKperGouwtaGuvLJxSTCWFJQOC6BoY41Hco/qwPVJkw8HzYyc9NFCpHs+
HHscU6RL+frPweOkI1tGun+VXoPjAeUH2jhNtF5dhLcNSqkg85qS2EdsGBpdRbdkWj55s6l/YG1A
NYcaOh/LBQmz6zGoQXkVHoEpeaa2C6UzU+FzZAtjgrRfB3E6lxUXFoYM8DdaXycxbZcg6uzl52Qt
6W0A8MO/JoIwbXgOoBkaqEcgQ4QjUySNXaFVPok7zuZhma2zh/jjBrEo27ilr0IFywaGSAJyMIAE
46IXBtbO5WgNLZx3O+962oSuexhRDbi+21RG+G488TarrfXW0vAbArSH7kPR3hej4maXmeBEWqhp
8JqQeAlZMygnFiODz0y27vek2Dm//n0MpwaE0GHB2wqSH2n6OBSVuaEJ1P3s2Z1DZ6hUAGfVWITD
CbWawklqjEWHs/TABez80lVk7FIbOJeg2gbF7AU+kU6VY9YNAhKC2xqSrd1j94HEBo93/jMh3DFs
tBy6MleLE3Cj5wMyTCo8rewWO7UgnBU3bQ0znTGItdjNk7HJVratkmpjzQp3KQs5Tg0Ji7+Cptk0
Gyw+DTZ1ccPGh6C8AdWG7YfgFspUqB2ZdwZhAEJAzqcH3Z/z81JZPsrNGsZFw7oBQH9W5QRkBgDP
x9uZ+zQIJZwbMBOtRddBBwP1T4O9q+q/ss0Frx+ggoGM00VEOA3OCPy0g1wA06JkNR/K/qXOVESu
fNLFYB5KqJzIFTLbF8QpA1a8z7IKMXXF6Bgmpe7uU89Cm9ICxu55Isu+zMapBZOETxV8ANIJ5FAE
KH6CH0YEhDiFXvaGW2qxDR3O1ahDJ1dsOekc4uUOWnyQw1wEm0WOm25qCy1mnksf51pPbsq8tg60
S0qF75QdI85shkg54AQ+gr9x+4xVI1u12AH/7KS/2S463IqvOL+Ke0A6az5yNkBWBED0C9uu6+sV
PfHYdhbZemNEVHhh1feFc9ONK2lp2mtxkN6B9chrXq7fAarvC/7GYg5iAI8fmykKxjyk/tfrBgzp
nj6ZIcHRtEkX9B23kPkbg4ZGFuav2jv0W9+NP/+NWqTZYfvbYugxDyEUnzxf/wXSbQfWXvSm4ZWK
ZM65Z4Ds+mJBkhROe9hCxwKicIZKaEliAulOiAfAPQBtd1F2XI0ZJGPEj5fBBPvgsklWC9R9P68P
hK+F4B3OrAgB+1ShorbYmheDoe+VBnRXz2mcgThpk9Lplw2Bpw/YQ9wBlCU4KLC/zyeu0b2kb93a
jxMn2QVDfXDGIqyQq9qgz/Bo9qitXjco2Yx4AIOXEt03IL0TSRwdSHxVhLR+7OXT9yWgkb40X66b
kK0UICJA7iGw5sQywpjgx3t/rb3YS+5N8mwtn8ZGUYSSLRNuIh5Uc04NMf7skmld8ioPYler87Aq
jQeNdKBJs+kXBypZSDjlx+uDumTnRl/MqUk+sSfRaGdaTdJkGVjGh2mvgXgpdeotof7DBNilQdKd
lvt7kvevw9h90td5O7HyyV0gumyWR4e0x4WpXpeXfY78N4F+AMJZ0N+5IDHpZrJaQYr3hTWlz0zL
HidabPOR3vQJ+ItH9stI8eOaaoosoqKKk/gckLZxpjhIBOPCFnYutIWKBJiKILaGst/bbtJvIJXH
9qRN2XagTX3HSP4jL4NRsYMvgVZ81PgyOtRgHa125yuRlwWkghItiI1qsO9WJDEPc0f1+wyKf3cg
qMr3Nbip7oZ2Zk90bvVtD2zb0aD9L8WWkO5CyABgHwI6hDvw/IfMrpf1WYs6n5tZzqYtOjtMVzbd
QSHZOIDQbPxGm7IIwWczfGo70t5VaOCNqqa1PyedWUdpnVebhM3NHvxv6RySVmvuqyYt3q7/UOlS
nfxO4UAOBrOsKUuCGHgOsiGMLSF6Od2XfpmSDetdsp863YkCUqvWSuYKnBPLwqExmgkZgyFL4n6x
Ip9A/myJNFXBWxKImKdG+I84OZkzmRK3nGGEtyubW+Lv6nGzev8K4+K7DhuLQwN4jkLYdYXnDNoE
1s64texdMLa7OVOlROWz9Z8JEY8yAepSIfb142ktXikg3WgofZwmZQgss+MCWocaD7pVoAJ5PmHV
5Guu25MgHtOntEPSc7Z36fDr+qaTXTTw/xa4QxBsX6A5c1BylasBf1nlKABAdXcOnq5bkK37qQVh
c7lrp5tJAQv1emD+oXF/0HdLRRQsOzsu6EM4vyhYKETUqBdUldOWgR/rEF5sa0A2gm/G8HM1KWjm
642Xba8PSro2SBWhbQmCeGA0O18bsJUnST7pQVyiTXDrliNDsNNCHgwtBpvrpv6UD8RgBwj4/2wJ
/osiO8VaYwri2fZ/OQRS7517bwfLfU0Z8DXOI7TdvruJCVpa/YCW3WgZzXj2zN313yFdRxfJBB88
v2gG4X8/Ob8j6TTIPizYKZDBbSGEYDnvRYsmbfQi0fcV2quKu1xlkPv1E4N53oJlyVmxcV5Wqwxr
+3umh83h+qj+hDkXswuNN85wir2jC0iiCjRaRZ4VQdwN3nRE38brykwDbBhzeT8WZb3Vu2KJ2sZ1
XtyktI4lXdGmuJZsM6I3Ic4INB7WzB8PZKXD3mZNu+usYdw4VTBtAmA+d1NBkqgeG/MOl0sNQY6A
KAYhu+E4zM9FNh4MUmK0mPcaCD9WL4kLK99b7sFxDo4OfWR0Y5RjdH3CZKtyaoufxJNVMaasQU9A
ANRM7bEn3yiTw7Ck5KdP6n7DxkYlbipzUB6SzJBLQhkKEJdze1o9Gjm6xJN4nnbGN6bq1Zd+HpkY
vPQBOQAD/PnnHY2VVd0BoOMXt25sFPH12ZKVfU2A1NCnhegFlXrBUfjdbIyM2kmsZeny7IIw9W7x
/Bx9dB4IFFryfVwT915bHC/2vcr/sWi6noLQ2hgfPZp7iqBMOloo8JlAokPR0BU2e58mFcTPkLa3
SKQ7m0JTbA6ZG0awj540m7OxiZn0FUR0vdMQJB61+luTTK8Vq7Z9PYcdGqLDlrLfWaIC1kttorYM
sWJUnC4A6N5oVj3rsSEn7Q4ktIP9hTV0o414F35vdKLI4Mscv8cbOxDNgyxQfN8yVDlSL8FRs9Z4
Nd9zJArQnaSYRukynRgRPL5eu1rWOX4S66CPrQkNVTl7mQEf0CQ3QFaIg63Od32VT701ZIjFlq1h
Hf1aMUmqz/O/n/iIwRgYYiIcKjJbv8Hv+wkVtej6wZKtw+kI+N9PTDQTyChpChOL8SlwbtJpbw+K
s6sahXDh/aGDBP0wijUP+vjcEsXnVSMQrrd0sLLc81I4Nl2/Sbvk21rpDx4kj/63iRL8NUmqzllS
mMmqfWJFybAB79gHTMCjoEJjAPknlmeCDmKD6egF8eJHvnYYfdTQFLGAdC1OTAijqNBF2XcdTBC8
giygZBRDkN1qKC3hgoE8OPixBTdNCzef53GEE9H3SYrs/65dvzWlArUstQLaGfRLAneDSOp801o5
DSpPb3AZDBvyidph90x7VbjIf6oY0AA9+Z8R4UYb4AtH4AKTuK2qB2KzsCms+3GenxE792HjI8Yf
uNTJOkfp0G1KppJqkEUjJz9AvGRmnkjtW/wAWiHpkza3c+XcTZX1XKYzlLmcD9TVQVoBvRhOEItx
C64gL7q54LLHcZ+F6ILX1o2lKbaHdPtZULCDIWT/Av73E29TBGjYqFM8zVvi7UoHHUjQb7t+iGTX
GLoFkSDC9QIYkbADVzMDmAIvtLgFwy4yErn1grquudO93rhJh6I/IFsI4bIGDbfXLfMNcbFhwCMA
QgQoriOvej44C+rJlPjwc9WYv6Hq9mjnVsRm9IsV9TaAkPhG81bIGeQKzyQ9DVDdgV4514MVZXO7
3lotb1hR2QejyaHUIE/ZIa7ez5Bv3CBZ3u6uj1NqD6134P4HIB615PNxGj1isTxDGi6zPqfZbxI8
lOnnlr1ctyLb/VCWRRUEEQI6wYXj5yFcLcvJ9GOg3rYGQp8JpIv1S94g4W8ooMwKW2ImYkT6Pddy
C2np4UeZvkxmyJApIlDwaL5eH5XsAJyMStydZqpP7jjB0mhGhr9pFU5L9XnzfGmKqXW1Hs/6OPe/
T83bP/eUIikU/GkjwA2FCFHwuxoYeky0YCNjU4RpEY7T9iOzw9sU/v/3hTUfe81aTQ3fN6q3BKot
Wa4qfsmChb8jQDrofIJSw0+nifl+7NYPlrt3kq2eHK8PQpqwPbUh+IF29iy8I3kORU+PdWFEJjT/
8Gx66WrtyQ+mW8OmT0YxulHdm296pSJP4LMk+qFT+8ImaDsLZVfcnPEI7YbSf6HrPmi9cBwfWENC
Mj1Oy8/rQ76kleQbAxl5LnAC+I8uxMEJvEHWV6Ufa3qTjXsGxQqke9fsaWgT+2eAZ+cnIx+RHGZZ
Qu57b1n3XZvkqJcUQ5gy8jYuU3FAC0DzyUUeezuyHKrLJJkjUpIvdUqdvVa7LTI10/zvsQRqrA5I
eUFrjBtD2NMgsLXdJbHxbJyQ8KIP2xr/eCr8neRgonDMezJ4y/JFXk1fcssYieHFE8Qz3/zy2/UF
kGxrZOVRiwwwFJweIQZeW3cBFQuqhSxlz06WfV8cvYNOAz1ctyMZxtk687+f3N9tV6MHb8392Blu
JhYOieJqkTpiNKvzdksA/kVc19gEbZN6Kf9+s0Ntcj8lUA6r9zatI9BaKUIF6WhOrAlLjyc0IB5j
4ccFvcmLI3isPjBb4MPg+nuc5Iyv2slskdpqjLGs/LgJrGPSdi+j5b9fNyG7i/Hw/M8E//uJic5c
2rbxMj+2Exbq5TsSWxs7ue3nz9ftSDaYGSDvgkY7l6tCCZ45HfKaOODFjFEszjel62h7yEnM4PPV
SoX/lO4BNBIEXCAB/xdmLbdwDaBw5Mcm6+7ZQHdIhtyMJXlal/I4zv/MMsVdl6/znLeLdk/xCZ9q
mlUSaGki03ts84PyGcFd34U3RnqAUz+C+EeksnG0VneyvkU8OizFrwXl2k3t0aAMZ33S9kYfmDcr
yiArAMbYgA36Ww9VAZxJ2OTGEpKOaWBVLXVFxCNdT6CB0Vjq4Kc5wkEutbpzRxcV5dW0oR027yD2
22pP1zeN9HwFXIgE3QScxv58c2pemnd5VwaxB5bwh56pdFAk38cNzkEySFuhTVbYlNTux0ZvEUzp
33JgflRMA7KLHMRWPor7KBpw0cnz38/qyuyMNcDVYMyfnJz8tMCs55Z55GfaZ1IC2OzRbmt641NT
WXf1qqJSkBW8Ad1yOMwEzc7oQD//AeYIzSpWu4BnuH7oWfcWFDG6/rmgHPY87qB7uSGVt9G9x+sL
J/EqZ3aFCGKFsirTSh92veVHUC9vzPAP4PddwcSZq7pTpcZQNzDQtMT5ZISQDL0Pc714wKD0du8e
Sb6AK5OsSWR702sw567CvZjcqwsHEmg+kLFCjBdweLFVKW3MwRs8CleG/urPjkPST6U5GE8etYzf
2RqAsQBki1/6xjKitTbNNtQR3dyjKI5pHzujPbIh8+/9DDLUOTS3jg3Rhw3TuilkrT1AHUSfw74t
vA3p2umOOKvxONttCsavvtt4QRJASRpPX+SmS1zRmbG9vniSow1NXh2pY66rd8GKEFhrCrVn3GrZ
GA3Qv9LrbeH9+3UAG+gZB3Qd4CTxZNSIBZPGx3XgD94mDeYdbT45na+4PyU3AVcXRmcEB15cEOe2
ejJMTYNow1rbcCL2IUntB7Rw7kiRaaHhaYroRnrgeYce8P5If1x0Yq9+ZndmOvDqp/ZtzKxnN2O3
c0Efl9XswpIS3EdJqLfaNsvtpzL4Z44oRM6n9oWApKiSPyp3uIv64WYs0tveUbFcyU4b2g8R6gJL
5F1w/E9pv7aQgkMXcleZN1pgts9zPfj7xi38o0VmWzGnMh+N+Ac1cd4pegE5z8xxtA2CpJKhPziA
geapqmStsiBMWslGW2twx8fWvDPdreqmlH6ey4QDQAaSQPGmJDNUhSpSAz0A+Ky2DOHv68dVVpbG
SkCTDAQGSI2JabdF09p68mcgraq9m94Mv70KL8QtdMLbZTv9SJYtqzelF2lfrxvmt6PoB00u1YXO
FpwwMTAxITfb1w2eiaX+QJNX0/lsjzU4IMAWXr9N649BtfX4QlwYhHojZ9bgNULhOoVCc63PFDFH
ldMdSg53pkZvagq5BwuyRmFfJM5WA67q+jBl6wck239W+d9PIuSgrQjtQHERz9T4TJfhbWAoHl+3
IZ1K8JRDTx41oIusdwU1wIyiUyW2IStYJFOY0TzU1q+0fxzsp6HLo2V+v25S5uUhEgJqGjR4X/Ym
TV42eg1x4IGrW7vYu+2xLD9wkZyYELNiTd9NaBTW/TjN8x/BYDy3erCGJPEUBRyZm0d0g9oxDhgk
bfnfT1bIoZnNCqC74ylj75bDjtUIrUXPcn8ZOeB0CbP1/fXJk+5EiC4grIJrQtr03CJDEgPbf0S+
z0tm9JX3SxQkfra1SE43et/r2xSBV7TYSaOYU9lYUV1F6pRrWzhiH15SNslizjZ5TNZja25mEvXO
vi2OXqkI8GXbHq3mSJ1ifJcdUuvY69AFbMmj6W8m69Z2/h0fhgCDk6Oh+QJqKsJhrnyna8slI492
fauVUeAqjpTkngIxHgQYQLnEU0pC6Av6BSsdkQuIx3Hep6MezoazraDMpuKWlRqCY0fGwfKQzRb2
An9sGs04uXHCIFRu5Ed9Xo8AWpaqSqtkRdCkgHAJ7WrAr4ozljmNrdd678RD7oasD4NF1fjPf6rg
YFE29PBgMQHbA+/f+bZuAdGd1tx0YtuZ4sYqPk9a+7kv/5kzCFwM8Kgo4XD5yYu0xmwXQ7+C5CLO
p1uO2qb/7rF5YAJ6DJOD00WcadYYFLj0zIlHCyq7+7p//ufTf/Z9YevmacFMZ8X39Wlbf6Ndse3a
fOv7LWjMh9Dv/v0keqCvBiaGK2lfKGX0plusYMu2YxsVUbztFb7sUpELy4FaGvpsgNm7jMU16BQx
lk52bKxUf5iTNfjqV2UX9nYz3qQ1XIw3ue2dX+FJYNFKR9HXCPY1srN7f/Bx40PDcN8E7nwXTEpq
O9mWRCYHzTloA+JEIedbEqC+Rl+93o6hU/CMMO3gpHUdeVqiYlaROFaUm3kPLVwS+pyFY0xLPWeJ
W9mxVYwhjIQOGkNbPIGMDCICeXR9C8mcBrh0cZRRcAOMT/BOaxksjC7Ujk0thvZOZIFu1bdfVvMD
W9VBPQRwLRQUL1TDfb/q7JQ0TmwGz8Sjoanfr/pLYd/V2u2gCghla4VkEPYqCGQve8QZKWq3CUon
dtJphAYeeBCcbHAjt/E+0IyMfNhfU0KCwU9A8gbefbiQ+dlmT4Grisik2wE0en+qwJcxBZJ9oz+1
OHQTBBK3tr9kkJTWl2PuQQxpHKFXx7tCFEdRahTiWniwgrXtonPLpeXgz0glxUg5RkmZbguE8bZ/
B9kakr9f34GSEAb5SgTuYKzApWLzHXoaNCE5WhWd78SVWf22CdtUXnUcW+PV9vvvy1R9ThowsVy3
KdsgeBeDcBEcnLDOx39iE6rJyxRQ7EZwYG8aGhvmwfIqxdGSXZNcQxjbHc8iYEnOjVQJhdx449jg
P31goENzmQJUJR2FDaZVIDsQgInYugFtQtacenbMzEivd40ZZir1Csl7APW8vyYEr5cbWetBVM2O
Bw0taFQLtcyLxu736D2MFZCK6T6Y366vzR+9UfHy5yeKl+AQBIhcSVA/7wYa4BoAMqf/tM4juclI
4e5to7Ejh6GA7rpouljzVd+so9vdtv7QPbT1Ym5Ikf9iHpvjAkzOLtnVAH7joZ54ezZ14O+gJlSQ
wR4BBvbrP1p2YHAUkd8McDdclHtsZ7Rab+K/ed5qeAFaByjOEpQqVdhG6aZCZuhPXcm4CFnsMa+A
Hoa/ThuIRVJUkmzXVYEBpaPhghUo9+CxJwZ4pl6bmtcMdrzqXxYTXscLwrH5YbZA0RsfIA300IqE
gBXCb1xj5vyYmCVymPq02rG+fvK9I9Tnry+NbMYAFMArBf1mICoTznpXEppqJoIkjWUvbTE9lLqq
W0Z2iZ6aEMJVQsDmqXWJHRetuYbBqEFFBM4SIew2HWl0fTyyXDo6GsCuD9JyCz0twoRZllZCFgvw
4LRL3U29lJGl9bckr7bTYH3TSus+o83WrLLXYa3+HaEDDhEddwKYPIHrE0bKVqoZU6vDdt23UdvO
3RYwDfhR25h2Trk0istB5uKQLoVqCtpd4KyFxWOO3fclWz2U441wSK39tJjo5Jj31+dUtkdwqII/
mXtwSfO/n9wHWV1ZRud2Xuw2caLdl48f+DxaYHmiHlJdYqPE3FgeKcFAGNvLvokqFb23rGMBELG/
3xdmyVg7r7BzfL+kTumEdpvTuFkX95OfG5APB1TB2jeaPtQbR7ffukTP8cylSTh5RNs0Oi33pUnJ
ziuAFijQrhvZ+jS+uW2bPy7DjNJMnRQ39VIHh7RB7tCC9O/XuiQqvAn/maLjRwnM4Mkn7DKxCpZC
+yeFUT8eAropVitsy0cG9srZT29sNOBdXxTZoeWyhXjMAPx1Cb00cx3UlQuQBvXBDl6X26x8NK3D
dSOS/YuCEJ7jSG7hPhMzQiBjNAxmorxAy+eymkJzxPKoYHMqI8Kh1NNiGMscjyKT0L297pcRZYxA
MRLJEQG6GpsXUSEKlCKKjbqVb3YMJcRAH18gWxA5JVHJlihsiHm6JEWveLuiWjdXyXPaL3d+sb5c
XxDJqmMYAABwrDuIkIS5cjMnHewWc1WSF7N67SFBXL1miseOdBxgkOYCFojMxKyc5rZDDqIPjGMM
TegkKaiWZJ/HOxSvZQBlgM8ULoAUdbnVH1s3XuawWqLaVcSVkqAPVER/vy+8aRqjnhgyF248snpX
efR27KanuaLRaKExxV+/o7/hK1pSFWb51IvHH1sLb188psFWwn/WiRM2084MMtL4cTdtaRXpR/qm
NeHUbZJEEf5LNgEijf8sifsMCEmfGGXnx0GjPZLEfU4cdkhBS5CbKkCZypSwVp6VaKSgDG37tAZ3
oxOtPguzFYn15cf1nS3ZFWeDElbNqKDrU+fwnosTZQxCxoo4SjoSvKYRD+JdfVGNXaqxQSc9XNmQ
OzcNqD91bzv0zv2cah/ZCCeW+C852QgzurL1mTvNrv9eVUY4Bu++PUdgMAut7meuqg5IJ+7EnHB7
+gmps8oG5K90zbD0+INB4TslDhrSmX+nTnA6jp7QJVjgdOrisLg7c/pSqmIA1SCEw5PmS97iiYOL
ZoL69Q/bVkRIiiGI0GzcCKNHCCaJBS+z803P7NArVTA2WW/c6USJMBHatH7bLWDVsLoZjzf2Ytvr
W+63d2NtPEPM+9n2m18s0faWk21tsBjWpkpWRD5QXtMAJ+IlQ1o5pZC4M2cPAMTgIW+8fRqkX9mk
K06Tygxfz5M9nhbEstE+C6wIdEuKwHy3jQBFX1NxlKRmbOTdOPDAuuAdNoKZmb42eHGWfqmzbyz9
XWaKrLDULwBHwqEGRoACyvlIcuJVLhmBdCTavQPefddBA1z+2Sw/X/dvMkwDss5/DQmnqGBDP0Er
yYuTpY2abt74frLpxk+NloXm8iWlj/3ghV1dHZd/1ufAXYt4QUd2CjUvlNvOx+gSoxhYBnBildyv
9JjZm1zF3io9wCcmhA0BdVg3q3uY6NrQGfek+fegAUNAOpljHrGxhYvIKkHMnaaISbLE+8ry8Ytp
qein5SuEmIRb4dIpwjQ5HWGGVZpunOpf0xRaehpr+k1XgTTNzTrQeUBv1Vs+0Vo7jmu/m8GWcH2P
SPciAm6Mj4cRoghEaWZ4Xji5Fw9N2DiR+1YCcFArogdJeITHyV8jwkwmTK88zYaRCSIn6Jod2Y9e
s6svde9NT1qgD9+rNZ22+dL1wP0nq+IJLi2TwD9xogEoIFwAUUoAssycMi82ZveG1MUeHSZRjzY+
w2w/o615v5DlnaX5T2vujqA6eczL8canI9izxxs6qBSCZa82NK+hSw64GN5ve342pildh7FO3HjV
hjTMST/epXVGYz3vlqeOBPY+NZkqqSM1CiwOV/uAZxSxLBrYePVZLwBoLG8y6xY6sSi02/ZhLRVX
t2yx4dM4ZyLAYRf9yyDFrkr8CDc2EV5Bt5eh2csewrwan9Zx1beLWe9SYziQ+QNNc0hIoLUMDfxo
zxYL7GngZ3q7prghqm+9/Q4IsQsouRscFlXgLXM9p5aEyDFfk8ZtFs0FenxvJWBgia6fShkFE4YC
YCsuCLTti5G9npTrWg6GG3sloyykoB2LjKUFH0HWse8raV5x5xeh2ejddiJ6ecMgWnE3OR17HKZx
PPY5WQ5NZrHNoi3utindx+u/UHZNnvxA8UHgklxzzQGrvFj5TV8jT1J1IXM/4IJPrQiOgxRGoYGq
BAV6ilpwZKnSttJR4JKHh0fbI0R3zk9i2dl6Qixc9tD9+tbZyU3i1m8J5KSuT5bs7MHDA9ceQObl
QkeqBFLS1VxESAFI/2nHQEy0PLRu8m5U05vVMlUfpHR7ntgTtqfXB06vzeg4SVc9Smj9kDQfgNF4
GAySw9C0uCTIxCu7N1GPcIFB2uRJ1DW7yd0WdWi2t5bqHSVdpRNbwutmBOHe4lTwl6zwQ7f+7hrN
xlSF67KLEBoQOGrIqCO9Lmw1u/DRC58hoamxY52QcK7aQ5NroTWqmhykwwGqEHOHbNoF6zxd+2mh
zgSEtTW/swUV5NV7RjS6v77pFGbEmx2qRvnctDBj2Evc2NkBuf6t5aqCTOleAyHYHyghiD7530/C
8qwq5jYDv3hsJPOvtKzvzNJWtGlJj8+JCT7SExNNX6FNtOEmkBxyNn6x1bS7dt4wVcldsgew+Ki4
A0yB+ysQ4OhQgZ0nlMbc2M2hM4u173YoGTf2y/WVkYwHZjiq38X1eIFCzwxwWHcMMo900o/IHtgh
ON7ujWXYWaQ/WCtTgOxktwnf1NDOBAcSZE7ECSSFPmh+zd2o+WSbXxh5T+/cco0azyVPiZ6Sm74k
6LYKBhARUyOmtNglbg7WP7vUvw+FTo/oclIlLyU7FDVe7BkkkzHhYke42Q4Ng2A2IgX3Vku+zhrE
LVAB/MBko7uHw3c5WYfg4kluQfWkB+e5gd443k6zX/XyZa28V6zCjYO643V7kvAHEsv/Z++CC4k1
fr3mDI4xLRBCRv7Adc82ubdZwFiTjZt2PV43KDmAeF+B2R0tPUBeicgviiR61nszYhEvsrqwevrf
Pi/M39wXXqXr+LwzvM03uveRz6NwAVkTgE9Q/D8/235Vj62u4fPUuw3qh4/0+SFv+ff7/Cye+I4J
4dLSJfh+eTSNXZPtrs+ObLXRfQ/ABy/+gqLt/PNL42g5glon7krah53rR9nafUWT47aaxm0FVTrD
Lxww6agiI5mrOjUsuN1ggmjZbC7AgEDwZiqGzehAn9J8n/wkuj5E2f4CcAVIUsDyzIvrqqgm2wW4
xcFN/5rrj4HimlJ8XrympoZWk9ng87leALTlhvq/o1Xx1uKJXjg+uHZhidzO7MdlmKzY9lp/0wFZ
uncg+qSwIlsP+FfeBc1J5sR8R09SvDyYZsUm3ZfrbmoOZndYcsVDWmoFsH1As7l0tDgWwx8moxxr
M2ZIDMyWd/SpCeltrYtQzFK5Z54dEqoLSFyjLQU3ocXv9/O9nQMQPaOZ3Yy7xUrRGDBBSsb70gz1
VyjVW2HpBmnY4uF8fbvJThQqs2A+BlEwV6k9t0oLOwXKdLaAPGe3DWCaPkPHgJV/h0LytBmy+s0K
kKkfykBFwSPbiQDb8WY0DxAQ8ZZE41kBSpLUivVh+ExocFusVHETy248JOQg/M3lxYGePh9clc1N
SXxixVV3gLpSmGjRQL5en0DZsnGoKUrnAXBa4tMRvDWABQQ1ME4psgqhMdF3GoBSzqzc6rcJ5axD
CXLPKKkhnnLdsnR0uMqxX3DvXZRuwQHnWEzHGTC6efzG/HZ+9ZlbRsycVMq8UlN/cFaoR4N5WbiV
ytVdTE9r7Dgp6vvMp4fCIDdJnSsytdIt8deMmMNHAX9uGWlhhu6balMwRXAiHwb2AXpxAsDRhCNm
5F5Xzy6+v7b3zXIzJN994+UDiwItV7zT0HQAsPD5lvO1Kutq1FbjsW5fHXs6BFnysxn8/83MHwjO
yT27os6VTK1r4R63mqg2SbBbcOMjaUFcxXNAOml/R/Qnp3piirj6sJLKt2IGnIVDkGLKQs9VeFo+
86LzA1ru/6btT93lxEiH9HWmLymQ1ZnbmCFeoNqBerW9Xbqh2OgUMJ7JUiKvZENDjg7PQrRmQ6pF
8A8rpAs4PN2OdbrV7ANJ7/NCkVKRmgAUCRZwoQMTdb4f2LBk9kx1wJfX8m1KmgerpFsHomD/vu0A
fP/PDL/JTubPNVJKnNqy40Wjzecis7PIoVT7Oq3GoDLFn+biWqGfFxkcuFT0JwhP99nQqWWR1Ikh
JWqHY2aPuy7Puk3jOeUQZmle39F1WXZ11dSR3yXuhjFt3nTQyMTBXoB3Lvri0EOeczunhjOEEzRz
990w1xuz1rsbH2JtYe72U7h6Q3bj1s1jjtbsT3reFtAEcpJDim6jnQ7m0GipB2ifo51kcQ2499Z9
dzN/SlG87vUnxCJlGEzTsJmImf7SqAkAaq1/czRde8Nj0dxqZOnuumVGHIz6IdrzbfQII3duQFRR
t56dJDXCPCNZZFdjf2ydOtvpY6LKV0ncHnD7mFHUJQAsEt/0WmGmReoBAMiM7RKB5Pz63pBEMfg8
uhZAxWXD9QkuqQVdPLB3sxM33Z1OHuv6tmsPGVW1EEtHgcAFsr5I51w8swvWgJUrtZy4tDbQIWK6
4qXHT4qw7aAVzJHEiP0BvBW2+Nh0edFMnRNT9uD1Lys65DNFcCw1gdQPHsGAD1w0JS8po+acUCfu
yY9mcjbgso6MVWFEshzwdOgyAEgRYxHjnrrJ5s7ugZcP9CCyLHBsaS26XcE9UQQfuO9OTQlTRlJi
N8FEnDgNQCRy3yLBoKJYljlu5FqBHARvArqOhc1V5sGalx6u1Hrs73jqmNVJCpU451M1+vauclTk
kJJtxqXVUMDTwe1zwVky2H3aDZptxcC0ffe8ZQeU1+P1AyPZBmcmhGkLsjQZx9JC2GgY0WI4T8Fs
HNpqPl43I4scOVW6DzInaDhe3D51MWvV4FmgCaavvcFu1nbdu9QGEJ+wqAeBXlgWKki+dPrg25AM
tQNOMXh+UaxaahZjhnjfpU//j7kvaZIT2bL+K8+0pxqc+bOutwBiyjEiR0kbLJVKMYPjOODOr/8O
+WqIIOmgpdq0WS1KlhI33bm43+Hcc6DYYrYLezfzfBddtncSeKQU02YbtHfNrLWovpcWpiGdxGNh
suDVMx8QsoaxfwstJxe33ukSKhG2SiUQkECh/jUiXL1v9YKuCqoYK6PXrIVUc3ZF6GQCpIDk7IPU
Xs+bTrQd5qpsPV2FxAzqbiFNmV3QkYXxNzi6vHslH9w+h4U2Du9K0922SnzJ2sG323IpBJ5dDVQ1
wBWDnBbj4ae2XKVqhzE03tudV9vKKjS19Xm3nvl6cO//ZWEaxEP2DjUSgrREpuFLZAHuK3r67Aic
cr9gCGPZAF4j2v4wFwsVrp7lYajve07flFCLPWfQY68gbMnSuCnTqwdH9V+WJi+IYtZ0IBIep3zm
6cp4GpUNbL9NA1BFD/LnETHgMBp1DdCuRmd1PHGPvAGa1ZibGRAKGw1/MtJs5RQlUOXOwnVqz3nC
KHQDtAWE5T9QfhhkYDyxerLnQs09qRYAGBuFienMpt0n3DSDsmpVz20G/U5PmvbBVIX0dATk3LNY
KrzQsmsUsbniXClplmzTZJQkgVjTmphcfM4dYYG4t3GudMqaneUo1QOILjNfi0J6j5eXXRYDDlgD
vNG+1Ot4y7sQPC2hLIo1CY3yMszQxPNsCt4dOzasbcE4uwXLU37pRmEcyGw78HbHMIDpRIGTB6AD
2ETQphNQ3lN8EYVBaTmXaVQb14jaUIUuKAtUcN/cxZCg9CtFZZea05kHs3GiHwhUnZXpps2apf2w
ZtJJ1mVXNZijVHuf9ghPW6tOfARA9g9Z2YnnVinxCG2VwDAasdJDJ18D2pzc2ZkSbXON5yveqcPC
i5s7LUx7xBWgQKhaxnitHPmHUQ9pjfEijDQAeH5XR0GZroLzX9asCcwaOBpKrWCuGn9+ZKIJWWxA
dcvcW+HKhghngpuiSF87+nLeztx3BbqPv+xMXN2mLIoxO2Hu4/Qxpqu4WUEwMUt7PxFQaKUc5fyl
Ktvc6XRscrJ7AEnoVQWagr3brwERtIZ1tCT9Ob97joqpVVAQou50unu1ibqTcDtEkSoSk6RGcTrW
t0OfflGMJXrmuY94JPxCbxj3OWB0p7YUWsmua1IctuSCsLeopAuJ+ZKByWWb94XOMwoDah+EF5Zc
n/eA2cejkI+qJ6YcPkzqd5ZBi4hUOpC09Y9W727baokMYCZCHUUloeQOT4ZHjx5x5MxDXWjCpRpB
uhpuQfdNVXtblY+SHRR1CTQ5N/oEY9BMACvoOJ462a6qk5BYyQsUSwhfITR+AM/PGuRvG8Autlrb
3aZQ5zasIvKBjXo4v5fvAeP0mgLqyrIgoYoK15T1RfAmA0QPcateZ8xvmHHJY2dDcDGmEFsfmsz0
tIxiTNJRvhBhWl7sRhvk68IrItA+LPw2o+t9+G0w9YO5EjAyIuA43XcSt2084IbYW9kFA74qNGuP
Rt9cnQchRMSIlgUxvU7Ub+ftzn3gxjgXOMa4Yw3u1KxSFaZWa5LsC+eSDLuIXzTdwg0957THJibH
I+00Opi9IOCueuTXebIQDi49frJxA4K+WndxMcftZ93+/PM1VnQu/96fyQFo1lTrMJVL9uTJFDyw
Ij04/wKWfv3J8acbbS4lh4FCbC219pBxLJxJcwesgRwdYRL0Vp3pcLRWZa6hAAsP3EBreX1SGBsu
NejXqAq4HB3+C2ztI2AUrLJImTRwA5y6VF3YAysHQtBGMIN4kPhcVL/LVuf3bW5VwHOMKh2oBIGE
59RKEeHKpeir7ROt9Jh25zjXRfk1yx7+mZnJ6wllPQhdwkynAcdL7nT7RiDT1KJ44QCYO3fB1zCK
yGBo/sM1CMLl0o4TSvYpRHdlDURZq0FNC6x91YCTIDQ35xc253cYNkJCiFk2TH9OFpZFVaG5FH4n
iN8nqWfguPtHFt7nwo9ukoIpdiulSvZmdy/4I2Dkv/J8tLdBGeeCxGTiZ45pJAgedHw5JQ+Emdw0
abpQzJ/D5uJyIpguM8CN9IECDfyjDW/rRtvLxDIfQuFGK7uq1MdcsD6oqJU9aaZtBSo16EOnyGhX
UiL9lLRhUBQojrI4YY9lrbrXYHdMHs9vwJzLoLCHqTRkpoidJhvAhk6P+nTQ9rGebRK3cAKVtNck
ZMJLaXHJ2WLTdc5pcFnigsLUkPGh246ScCaBLYXTYGRozdvt+QXNPn5UqwE/JOTqpnN2TgFmBIXF
uANLAP/tb3G2dBbObRmYU/H7Wyj/f1BCKGyXG4kdkr0i9mn1VYscnwLWPRgXbf8LzNqYGfzbFjk9
oWRhN9RSI6wm9qHRss2LbGG/5uOnIxOTjgzrSyEBXid75gwFqqJVda3UJMTemQTsYVJdm7wst1Uq
KeAfmCLX9OoXuKRBUf5X/D6FSADEnEo0Bsx9pmqQSEtWfblwBo9+PA2N8AVC/AyZN5BS40s9OkiI
hu+80gckIRBRNaq7EdkMaeXzvvce7n2wArw7euzgj0Kh8dRKI+w6LxzwFmh9ad3y0u49ASIA0yPK
0FLP7NvXqKPldgjVwSukFflJn15k5nWvG+AC73Mj9K26MG8iVwEnJ+lCw0epitVeJbUUh2Ch3zbo
Qa/AaokeTyKbVQaWCe6FGqoXOCysV6na8W6IO9yZUmbJWgrL+kxVcOtGhSt905DVqtNrcke7tPMi
Qlnv2VV44+Lspi31o2ij8E1uq+1bLGl6IEPynZgseopLrVyZnSj9iuqV5+Qyv8Rxl3n9UPVrIobO
c/FZbNUwzb+d39e5bxpjxiPTG/B9CPRPt1XPW5tXNLP2Kb9w3AtUQ84/f845MD1Bxg41Gh7T56ed
1ovSQH4fIllhjQIQqbVLISN/3szsMo7MjD8/8sFcq3SemPBBtfZbI+joQma3tIzJWT4QlkUlwfNN
cgU9BJMc2iXC09GBTx1cA+4Bgx24xjALN50Y0hTB+zwH1UiuR/bObYFTiYHqlAOYA3LuiMtE9G3A
aG+uzu/dx7XBMIhAQDAxzgJPicxzUzgayJRN0I8grYF2vJWucOieN/LxBZ0ambygIS+AIM5hJGWb
ovAjZ+EFLT1/8oKchBZ6OD5f/dGx+6y5P//rz8xajb8/ysyo1aOeOS2DmFZeYwNTEy39blOpht/X
ihcyGyF6w6+KXt8QYage+Nih6d6V35RhqTf1MaKGZQy5o3Brjy2qyTEL0g6lTXvL2KuM7nSkDNCo
L9asLO7Dmi+4xMfdxNAa4naUYFD8RkPn9HMiKpBbA7WNvWWsaX0fLo28f1zL6fPJ6fPtqheZYYPB
JZZX+A/1xZKs3SQ4/9KWVjE522JjMHQ+rqKw/PKuXQIHf/xuxkXgckU1AAhae7IIAWArwJtYxMA9
lD94+RjXC1/NrAlzZLVCkAtI28Sri7R1+xqOtZdDZHo5ETlG3GSg6vHm/FbNvhAwowJcBrQm8sPT
F6JQpDEmsHN7F6ypd3puJuuuD9OXIYqih5oNv0DWhbgYyFBIssPHplEJRAQELyTDeRo+mNd6/+X8
cmbf/NHjJ/6rm1ztHIHHa5qnXZKlTvTs4xGHAOQwlvmcSSxiDNKtTKMy94DgG2ybLk0WzT8f81tQ
xHXALDpxXGKVFB0iXJryolKAk4zefmF7wBj95/NH+0e3ZUNkqSoczzcxVX7tVgs9xlmvPXr8xJm4
yknPxju/e3akZ6qbfIlAaM4CyA1xOKEsjfBlchYiOGvCYcCnR50d1TY6zTYtpQvfxNxbODYyectp
KM3I1GHEKi9rPxMLpavZNYwE06PwN7h2J49HHyiMHYuae925JdVVQ3xprH7+PY8IFpAjo4UNW6fv
WW0o+FB7x0T+sUNMW/3KCkatAOi8o2o/heKEIEIC6JVae7UMZPKYVDeD+IW4bqQowCk7DoJPu+OQ
TjClZiA8hQpUtza4w1Z9z6rt+X2aO/0Q+IyAZdCAfsAuIIcvcPG64CyLIBigGPE1WPA2atReAW8b
/IItYOdQHEN1G/W+03eiCwl1P6Dr9krnMB/cwsVFooVsM+QdMGJEj/XDeYMf3RhQaMgDoExKIPNn
TL6VPsmg/jFwfc+bXeJsly7Zj248Iq1H/8KSPrJIgaI/Noq4MvZC730oOwRppK3dYalzM9a7ptHx
kZnpdFVSqCCtHCgiBiXn9qY2w2Kv91r5JOKS7KOEZEDN5TzZDRWVYMIX8eMvbCNa8yqkeABRngrw
NYUSg+cLQIAQdZxS+GUjFzxj9kUdWZjEE53SxagY2fo+fpDJNie7f7aAyaUS8j8XkA6pJ6ifl0s0
0qMnfXhHRwsYF3h0rVQUkGR1sAABIrGf12utQTK9NV6gEP3TxwKcDkGRM/LUjVHqqSUqqywuO+RK
pvvN2cXa1/NbNVNXxPNRhEFVHnSzHxt5BZrS74y2IXlo+ROYSzFXD/pNz4oKv5AS81iDl6Cdn6K1
22nr1oq9m/TnK7T4Ld7x3aAAGpk4TldZSFPWLEbrdXgtDQSXd+dXOedvGDtC3x1MIhjDnWxi5NZJ
EbaluRfqXkmftZ8H56C7MA4sANiGS256+2R9Y6cNLo99j7oriEIW/Hm8HyfeBtIY4J1NZ4yRplyF
VW1CONWGemmCyk6ufxu2yldM13i5AUmsbqn+P3PMgYgaM8nIvFAnmV5ECivNnGS1CyLQMKDhpnTo
ug+Vn/drbBX6C+N9itBmcjmokhog/II4gw4CULQV+p+vBoJTBdBGHNegVkEieepSdazptK2U4lDU
T6+yfjjvUTObNCJBR7wPISDNnIQ0HFBDPStledAxMdIFpf7V7RZMzDjtiYnxnjg+Y4oijcweJsy1
ghuALbB9zBxhAM+PUEJ4LrKTyQtweAlOdKctDk7S7aBY4RvaHkSFKO/76rA+v1tLtibnfS4SyF+q
XXFQ4lVCsBxfebEhcqnfn7czV7s4WdTk5NdAlKtonBeHtnrFJ+U1mGXV6+tERhcWpl+iHDizTtIR
3uQ1nbtEqT3zyjCtjo9mLDJiMmp6jAkJGH/UFAfbvKWe3S68svnlHT1/4nXCSIuKclYc1Hptho/E
uTJrUCNtR608Hu+osTKTayNaSHJmV4UZj/ceKqKCiSMiOQEiDFMJh7i/oCu7Xnj8rHOMMFoCTBuS
zPFTO/JzV0v0lqRlcUiV684a0KF4SFuM4UNuT0Q/jQDApAWScGAMQUgKDvdTW6zSahrlIHQqhK+2
qmfG7cK5NnMw4BZFPQnhJyD7U1w1Y4C+JsLBhwSWIo1fM5RMFOPLeT+fM4K0eGwPjHJIxmQZucq6
Htpb+SHu/FTzsyQYlq60JROjUxy9FZqYTKYgfT2AATRI+0doPjC0IM6v42M2Ar2Ho3VMXn1Wq2VR
F1hHmAem4wGYaTZrBNfnrcw52LGV8bc4WkrtFCILpZFD1Lf1q+x7I1y0LF6TdGM5Cy9m9gs9tjU5
AVTp1lRJYMsZaoy7qCsFSElotHiyo29xK9fcaV9IVAeRK/dKjjGVf7bWyQlhg9/GNVIrP8gm8TOU
axi/omwT1VsjXTjUZ1+eYTi2M+o7oE91uq15ghlN0uPlCQNATv2G2X6vrU1rwczc6QMu6j/NTGO3
Ag0PDR0COGJMPDetPU4Weuuzrm4iCAZ963uf9HQhCVHiIq4J9kx85eDOkc43sjRdPbtZRzbGnx/5
oF64PONAyR7KOEhsP0VLDbRaSxfEzEpsFaozSNsAYPwwN6s3dQVa8Dw/dMAT2lChLYcHN/7pWghC
6CMjk5MBjC2qivHYHANJN1nyXZCLaglYP9NOPrUxORhKVDQBZEA4QvnGsq9U10Oc1WjrGDBe99Kx
vzRLVMdzXy6WBQgeZL/BsjBlxWK5XrKspvAzdEJB4lCFFzy6LNGkbK1vlv2Fq1tFDdR4df6DHb+S
SWx/YnYSGqW5ktphBLMN4E8DPBytUOET6fXtihMMti2F9zOeiFQCkeuYvuIGmdwdmelmGurs2YHk
Ac4IQK/TwbeWFDZnUpYTKxMn4Q5NmlBa2QH1eyJ3trFr+hfm0iABV1AzfDu/ibN+j7auCj410GNM
mzidbbG6SpXsUJIfmvqoVTd9tRA5LJmYvKeyr7TcrGCiYus2eU2LlbqkVzfrCkermLwZYHWaIrfx
YSHl2GrlVyN9ciGOQbvvZvmcpxdluBB5La1p8pKEdDoMaKb5Qa3sFaUvTbMr1X7hRpo1ArktoGjG
1s6U8UHRuk6GjsDpal6W4aZD67C0f2UhRzYmCynypsl4O+B0zX1M3vAqgIbTz7sYUlVkF+D2wEIm
t12pZYkDEEZ2EPFdXoKr5r7/efw5CrIoTmAyCoXgD8Bb0F0R6Hq12cFVQOCwI/W26m5DsYSkHzdj
euIAcYRiCMqk4+Dx6VWkZFEHjEuXHczOr7ttod79wk4dPX9y1WUuHUfJxueL5y7+olRvDl9A2s75
1PESJlFWQore7FOZIVsN0vamSIJf4NfHyzhaxSSQshrIQ1RFnx2GZhW5mqdnO54sncUz60Cpf1QK
QtH9Y29Qt6RWAE1SH0oHFFpSDahzWZMlQMKcFbRdnJGwA+Dy6c1WWK0VhWZTHzR+UWtbo97JeOED
nLlUEKC9Iyt0CzWqydHVKSGFHEHD4LpdoBvbDCM0LPkey81535q146KTCpj+CMOavPhY6WtRlRgB
MFzmcel6TtJC9kJ6jfL5vKW5TYNaHIAQ4B9zoLJ4+pWgr1qkYauyQ11mAU1fEsDueUkWDse5QAeM
r3+bmWxcLUrixLzHgjQaxGmK0eUKRDWdH+mrTLbbIna8vtY9WT//s/VNjkzJlH6QysAO+ZD5vXVT
GMQrlwrxs5sIojiwk+FW/iC4ZNdmZFUDXhfrxEWX9JtBPIbs5+NR5NnozY0SnuBymZzMBufUMSzO
DtWTqqLqcggx+XR+s2aOTCg7oK47lg0QXkzcDrgR3RU23LvP5M418wBjbwvxxZKJyXmDaElvExcm
tAKU3ZH4ToC9O7+KmbeBrp+LVjiuMIBOJ742JKQtHBrXB5nmW9YUN0TWa8NZKhe9l6MnF8yJnYlr
5TkB2hAZ1SHPM3kBoPl31tkgXasK/SqzE20HsArxgWKzV9LsQy8LbeeaG/ab3qnmoY5Uc0vjvnsc
IhBlpkoJ3cDaSFe9Zb8pNG2hEgMhAqbS7tIYinzHjOgtbVHUGwzlwaprw2/0tPQb4TwlXYcz1Tbu
BzXVN0ptu1vqKuHDUKnk2oni/MnQysS3Gpd4vSkx4CJJ4ustOGzsOgw9jakJCiyt65fuUG1jq2Tr
Oi570GM5xlYW9YBJQ1P4CAyiLbGoHqDJUEFWIIkfqjRrdkNBVD/uNePJNXK+AseH/QAcYoOkRm2f
u7ps/dCy2lUUMxc/ddXbGMzWl45GQUDuaNGzq0YWphRln3kGxqwArh7/N0qNfFUlq7i6gORYdoF5
GhMcU257yyqjvMjyGuwakDfyhJ2iyCWIsmlVs1npTGl9WRIQ/OU1SGdaw1md97GZAxpfoOugZYXW
AagUT49NreaionVcHezqS5fdNoPwamRNS6HykpnJ6Swo+JKzIqrG27kovDi7jgF2r9bnF/NeR5t6
MtIYxEpAKo4a0qerkXEUKfCS6lAYg70NjQyafmhb+2Vdpp6pC2UzmIkSkLoEOLerE88hovBEYmkX
3GL8kPIi2eq8Ta4KKKv4bawOl8Li2WqA5MUdL/TUF1Q3/ESqwDvqLQtIxHO/chrxKLjpbsqkHzxS
13iTNX2hPHnr2jLd9MJtV4oK3sSodiKfuWYdqCZU66hENxhdIsfLC1L6GlImTyP9wQi59MqSOV5T
dPFCWXrchekuHZ8r47lzVNuwojIdoP9eH+r0rYxWKchbVFDP0n4Xu0sR00xeicLqu2QlTuMP4MTI
bjS1TkN6IECRWPJQK886mrwgfdil7pX288RWoAAHoACUIvoMtxt1jSFBw686pAyRppbcpHyJAWjm
4IcJQDJABoaI8wPwbcghOmhn9NDXQ4fR1lRZ8zJ1ggVXnnlHSF5G4g0b3+b0BktZUiUAglcHtkuj
K2zVP3v85PaSTRxRkSh4vPly5Zbfzj997mtHWwWtSKCqx6Tl1MHiRFNatQVnd9RwSNDYVeGB7JZ5
VahcoQa5sFVz7gxBP4zXgxsFkcPEnQ1cMYnSx7BWpajIbDMWeVxFVJH6Cl/qGM0bA80d+ro2YIKT
O9lISr3JWU4PZQ11+kcTwX/kYoCiZl7jLKqgjH3u6ZcKTO1f1iY3s+KIyFEsWOsxDx+HgxcpAXe+
OPUhsu7r4kukNl5XvJx/e3OfLKbvxvxjfHnT4owW92Ae6N3qYJRQ+Ol2rC280FB8LraJ2BQW88/b
mwtzjq6gaTwoQ2IPmgzLQzNEK0VeiRAojaXh5AUjU1gGjxhvFQEjcaNeGlG66xXtug6HP4ZB/utV
/L/ordr/5+U0//5v/PkVcB2WRDGf/PHf18krq5rqB//v8Z/99ddO/9G/v76VLCmnf+XkX+DBfxgO
XvjLyR9WJU+4PLRvTN69NW3O35+OX3H8m//bH/7r7f0pD5K+/f7ptWpLPj4tgsjhpz9+tPv++6ex
f/hfx4//42c3LwX+2aZ94W/FSw4n+8/T/vwnby8N//2T4ji/EQ1wGAfdL0x1AuX16V/92/uPXPIb
qEtRuwA3Ez4ldOA+/ausGI9//6TZvyEkAdJgTOnfdeY+/aup2vcf6b8hAx+bGJi40VAWNT/9+cud
vJ6/X9e/yrbYQ7mJN79/Mt+x0H9/Y+iEuKDgRjqC321srU+HAbO+wDDNAA1zoxbJqqTgRKtMngWY
DdyroGBccc2ECGEa/YCGYvmg2gwHfqccRGhv0xQCNCSmzdoQCHvLFqXT0MyiHYGAog3ddXsVZvGm
L+uRaTTqC7/S9G9kEEAlGhgQb2X/tUoTBIg89obSbK8cMMp5pmKbvqGrh8zpPpfAFXhu2L9otFfB
XdVFP2zhdKtaytgnff3D1IZ8FaXA+XDdgmYDEKcdze8x3WWuURlDB71ppVgxp0FpPG4JAC86x1mi
5THdlk0brXmvPkRaiqJJYusBmDydZ+7WKg/yyCiTTc5AGw4KhuxVcsqvpCb1NX5sXZNOyANNaTTK
cSFHCRO9CZysMCy/D6vBa5PkxqbajcBeXjt9U66NhF50tZ1sdKcmQRoy31LqOPL0njaXrQlNYQ+B
SbWJdWZ+rcNWR97A1etUYzc01R7VUEtBQwcJ4KFUoh8uOEo6j7ruTRXFkY+cwogCNyVfnCxvAq0C
fUwG0jovMUpl26NZ4GVR/zkq0HNv2LA2CsN8lIV8xPAR2da9Gl2XcVvsGggcvlSszKOgltwIEmHG
X/OeV36pDQRCdFnXXJgi/6L2lvxu2qB7QwfR2jWaJT9XtdJ8I1X9og6yNLyMGjH3wB2JwI4w0W2y
AUKa2E0XgWJf9GgtgWd+15uKe+uOXOUYWKsvMJqleFZR1g+cKIlPrQaKIy5yJEryz4MRFjsn09qg
Syt26TS99T0CvbtXMiv7nrAWM7m87lpyQP6jK9e8r1O+xaA493qeieIq7LmSrkwzzi6GzkxNvxNh
x3zB8jwATCn0WxHV5barUCV6BtdKlm5bSSD4HeV56hEMA3lqbw9+Zdr8Cuh//aot2ztcJWJldl3s
lyU4j9gQO77KnGerz29cR4B3Xpd+QfNnwnuoRUj61IQQj9SZvAfhqXGf5Xp2aVcx6sFanRVq0DYS
UjYqdILkM1V1o/7cKXl1bda6s+Ws4yuzbJtnofTJOtES+9URaUqDzFWGe6vJwosiwQuMIks+q2Hf
rEH+xe/TnpdXBagNH9SqcDepYpeNz4QJCgOQDqKh7XRr26zJXVax/FY0SfFZl/hk87ZSr4AgTPVV
0sq0uiWyV+APhQ7umt5RnqvCEvu2JKM4Nqk5vv2062O8QyXddIpabanZHBgTP9SwU32J7oRvc9f2
LKfNA7DzaMEAWMVFAtJzL46LW/AtfYawTaB0NvpY/W1d2W0gTCPbWcxKtjUr3lqBxhOGtsp13anr
IjVcryjzNtBLJfMgY+v6BsbbHrQcmUSY+o3NyKosonWbRspdmEQ3JG2+h6rO33jMKJokrgaJVcPI
QgWZuhbHymMG5u84uWKRkufNDTWyxJSrqG+GVK4ajAJBZdwyQ+JWQdPT9gndq8shtPRXnWXZdx7m
1mezgnpk2MTGRV1rHmd8PwyK6bcRdzyXg74QoLJ8iyJAsaUDQyYCnI59SBPzlXPZAMQI/iAS0k0Z
d+4qN7TBC6O4e2riUL8plTurbqSFlNymAQpy/XWLcqOXl2l65TpZ/CV1eXirI06/DpMium7bMoce
sl6G65gpqKG1YENZNYq+NqvhSvTJFQ/tS6dlKOmJ8huR+g7VfyCQmrL0Wtr6JBHJLgzZvYhyLWhc
9WAO4jIEYD7oKR983awzv0mFWCtZDaHc+kstYj/RTcxc0pxflhKiluDSSlZtTLtbNy0yT0FW+VSg
vODRXIXYjBrWsQe8qqp4nDMT9Jta5lWqsMHsAdD5RtMqVBLCog9AY/cKDaKDoA2Ev1W973YQ1SFB
mcT6j842V0oO2gal7eRhPDN94EmvB8PutuagXeJ9QY/UUqtdAhodz6xRgghFXD1YWb22kRHfOrlS
bkuhorRlZvm6bxpr70ZSuxA8uW8MjJXaTFYPuhUiA2577lMU4wLJ7H5FCYu2Racgnusgo6glREMX
CQRyOVOqu64RFiCq9WdVcfJLXqf2yo6i7zin1qKuRh1ifHFgKE6ByHIL4mdxPdxzzX0yo8pelyX0
iR03C4Yuf45o0nsVJBwC3eLSF6pk+4gI+KOAWnEODW7GwiszieRXPqDt4ESRg9Z0rq6tod8Udl4G
leCbUOvzFaix+1uuFT4j2aORdxGokTvw6tW1WDvQUVk3uCsfbB49hkYN2hcwbgVVZt93/fB56Prs
HvxAdRAafXeVd2axNbom9ivRxutWDcsAMcg4iAstCJZutKSsbiLR3qCSVay0mjiXbkpdz0iE3IHQ
QV7GEHne5m3P/NDAPaaGDhbaS90rXTtdjURRDaaXfPyKKqiPlIOjtgxHiix9PQ1vs1C7yWyEH1Xb
dGtIQoeeY3fsklih8AuBg4kBgSR5Fj60YlinrfF5GApfTzqlru9i0TYJLqCGmKlxoXexAdCqHgPt
Cnk9jcar2A5V+wlwmGyj6E5HApLFDkc/kpa3GEC6hbAJmMUGL8vLJxzdUDq2UKfjHddWyDrLFWdx
ujZCsuVlZzxrnJibvom3wnWviV0fqhLUVFonr/XKYL4exbgBrWuwkaytRAYli4JURRFJSXYRG9PK
BGI9jlauU4BSo+QZ1+pL142FDajuum5mYSaa7R3R+wyoZcRa1kqq/KYZQoqTMb60XLkr4wSIcAsg
Q/ba0ii+jjpX3COt3CMUvUs6LV7HSNS3SlapAWkyA0EUbjsryEXXevB5nFxOmL3WVazdU56t7XyM
02KUP0kfmo9mD4E4M6xBO1u17n1PQAtLevfNdNvyutUaHDLCeBXNUKwrYYMyibUdLpGQ01uapVeY
pFF567VG15M4cKVM0lWbI/Be0RYFW+5VVZwM14xFpEWGKKrsxmjQur7O0KMOU083RWrvFJf3vRcn
oVR2howh/Ze5feK+StlIzP6/pwE/lQk9VAX+m+Y4J0nR/y5Z2rxVY7rRTB/1fzBdGiXj/+d0yXvL
k+HtOFca//6fuZL9GzgEMDUGjgnMDwCQ+leu5LhjroSODDoBGE+08ZM/UyUH/wjYEFcD67WOsgSq
MX+mSuZvY6sSOHQ0JdFqcX4qUzqpRYyyQXgAet0E7MYgnJ4iqFuSRCO/WLPBtMbOiaEIUrKLCBX1
o+34I0E7TshOCyx/mEHqB+w8yEJQ/zqtHcmhRmtqkM2mVZTLiqvrXH4LdSgYxvvcyBZaUe9cNUfJ
338WBWTpKF8GZOaUAyDDkrSQDM3GYfZNpDmWn9T950SxcZYWheszg65EBnIlQ2oBc+J92ilftbBA
dpVc0yHeCXZnWDFUhaLmG5C4D7xRns5viHZaj/ljRzADNpLtYDhrCozXej0kwhXNJnQF5Js009ep
7oD3WbMCwJHuY61+qDUC+kTljmbITwa0JDwlFXsDdUOViF2mxBCxw5RAgNyq9RRRLLy0d0ae6T7C
x0ZMHtpVHzipYwMBVIZgbAORRsQRtfS0lq07aG0gpiYXilF9NgT3HFpH/pCKaxAmcwC97Y3Qiy2L
W9NXlfZLzOqvfVneDxGYRyq0Imw1JKvz23kK2vnPbrr66MGjaKQ6ba4rJgRBchu7GRGj2NACZBpJ
EiIDBQNiVrn2FnN4jZexsvOGXg3OG8enfVTP+8M46gwQ4cVwLob3Tp1bbaEbkYX0/7P3ZdtxKlmb
TxS1GAO4bEiSzJRSoy1ZvmFZHhiCISAgguCl+iH6xfrDp7qOEuWvXD5126uqzoVdR1tBjHvvbxBI
qYukoSn2EXn5OAQOgpMQwFQtyllYzxT9dnutBkB9VBByuxQJDJSuRi12hcsSs70k1rtqhOPnL3Fs
QJmh12oDUb4M9W0TAQ8lXTa5SPpgkUP0+VGwoohbG08qFw+rhPlltik0crC5yFjYlf3DxyOlONje
DdVEXQnHH8pA+M/pr+DWjYeOJekT5gTsmhWlivuay1dfQRR/qNueHDKAdJ4LjscMIA/mS8ZcXNxw
/bk2XMbziNYVOjQc6s9x4LV+5Nb2tJ81VTvTxY9CckPE16lPj2kX3PDOq49u4wWJyeR+LmcAACBg
bxR4qDIJrq850tuRkzGxs8zYqMy7lazdTnDV/Ny2A7IfVPLh8Wnv8GtcQxNVxpqhRpOaU/bJGSDc
MPllHinouoVO2t763PJip1gaggxAA9V7LBRGfq0YqWLltftBG2aoLCMEwD2L8oGRZ6II2xpB1sSZ
M706NXQx4Sa88VODxFTubEtZsS2H4NoNLgEjfzOA3p4By4pYjDigEgwlUxytp9PRwlC2krXok6pL
89gqcwblXpVHOBoeYDEUNap4GPKgSLrJRwGM83xMvKZ39nlnGz/Hwn0aR1vdqtEOQpTJnAjdYi8R
datDA2XwSMvsKKQbZn2GAxlDJs9Tj7+EuGkX9p2Zfc3KRkOFYNzhEnE3GRK/MDMuudye22CutzSZ
fkujrx1CdWZM7oweAA4QQT5XWTEcs1l86sbq58fre33u//6euLoBNsH/IEN7+j0VjHB6lET7BDo+
bNd0cNWNgMsjOhwNnFrIDYZYiuqlxDr46+12UsR+ewmfGyMoMc7iV4ROmr/i3xl225t8AA5dFC37
2Qn/mNPJfEnn5pJ40vq6xyDB+VqsQXCugjC/ipTOwh0qAwk+nOtgxbakvpXziL5GAokMOFTzH3/8
UamFjAPeAyA4g7t4+lFNItNGMaNPjKFwYmF7B3MCX9KFAQEgUUeHmdFw0c3+zOdEUKRjngmiHmbz
NChBIRKUKgV5mcxmm4CW147KdWihaHxh4s4dy6hmY+JgPLj031bHsquIH3Ss6xPL4z8zzb7ZnpqT
wIWRWoC8CWqaezUOvzpDoJpYs+8ff92zA4X+Gl5SgGFZ6yVLO196AA33SW+LsHbdI82HreimC6M8
s2go8Kk+OJxg0yDe6fcMxooOadr0STtbEMGem6eirzat5nAXr8xP3GyCCz0qc/mRq8NtcYDCnY2m
LBhd63VjQmlk6kmXWDChfaZZFVlc7PMiwOmrqweNPv6G2JTvqcqs2Lf68sUXPFYDbUGxUPMeslqX
vPLOTzagrZDnBOjt3euVjoT7DaAoiZUa2wHFEohy6m88+N5PTRV680RixxjBRIaqmBoAWfx4ts9O
A8iawFoAYgWti9Np8FK7dHsVwHdOlQ9DoBKYzlxDIeRGW9lrWels83G8c3MAuU5gupDULD7jp/E0
JRluILeDEV1wsLr2uSvlhXk+NyQA0nF5IdUC2HZ1h2UQOq3SWXVJBmVuiDrIJoKuoN4qU3/JjOxq
vESrfZeB4ACExeV/Iq4bk1mQN1OPumCStTyNS9Reb3nPS7Sf5DfhctTUew8IEqf13Y2nIJKOp9xI
2YsU1k1F+S4o3SlJPfFN1hakIuH100N1dld6xc+Pv/65ve2gIwxEtbkkgaumvhZmYzRy7BJGyiev
mo7K7m7cMr//78KsFhWDmDEAVjAzpAJAJDKwKKsmtkkNVNM/jnTm+Qhgxd8DWi2ntuqDYp4woGKe
v8PqN0bB8hYV06cBZMOPQ53dqb/vOch0BWhqrq455RkWLGdFl5Q21OQb55qNAQ17Zt4I3z0afrUn
rNoZhdMmnps9fBz93L6BLhiABC6AMfjv6b5RU1Eog2OJAWJkxJDql6+inviX/y7K8lu8SQjaoYC2
Al5mCVgKEWoFsc6qC6iVMy8iIDfhRgkbBZjKGau1MQVpl4rO5kk/TkfZqpdgmh9MUd55efpodDVI
iUF26YVydu7QusaXQ1SIbK/OhIaOkDnkHk/SeTIT0kxZPGvYh7TzfvJw+KVFGRlUmLuyqex9ajqf
Pv6wK6bT71QLFR8cbah7W3h4rvKcctLpBJwa5o+bX9uueiY5yyIKcBvcyD5PHXsB9erXYFUorDKz
Duv2knFWcGbzI1eGqxX0GBbh89X6RYXVoYw3PGndPk3mvvpZzOaDbKAz0aNbHcJiGsVtr7rvVG8f
YLOskkFacV44XjwhT4WmbcDu0dDLE7NrDpmgZdQKWW2nwN/YnE6bbmJsXzk66pucR3073wSuRGta
kkfR5+LKzNSTXtq9MNi6guw/S4ZBtJvOLFni2WkB7Bywo4Mi+6pr5i9oPSOny4o0aohoQvikPVAy
6w0lEH0uLHjloE+OpqQNXkiOvieFTAzvvX2Zt/khD1y1gUuNCShofWwyNL0dg1UhVDHjccg+TbKS
EbxCD1M/XWd+YSdoUXQoVPtlVM9UhjVhxsZBbcEJGyAey7yotqisP6J8bW01yeg+ne3bfEJlXAC4
EOdMNS/mDFSr0aZXXd2rRMykBqTIv4bFE9wuDEIjykeIF5gmpEzFYB5Y75OlUPGrdr3XQrAbu9H7
gpTVJhOBCs22d69G0yT7NnP+/Ob3DTwyYcNpAr5hrPZ6WjZ2UEMSIhlUU0azgvwIPLDuDVHAAat8
wL914aw+cy/DUQD8bChEQM5pnerDlmYiZd6hDzii78QrgCgBzoxTE2bUsywitHUvDPFdSQsX8+Kt
iyI5mvEOpFZOzzOnzyuN/meLRyagCh28dWMUvsrHtvGGUDbFt7HDX1LJgpgH7n1d1z95O1zjV2uO
mcWdMOV5tTcBR9i46OrcLnq6rw6x7O1oUnQ2ITl5ibp17qQAEWmxlwUYDlt1dUBqv2Y6CDKeCF5f
+x4/jBMZDsB23/o2R6PbhyhkCpGdTdBZvyTxH50ewp0fH1dnjgofoHs8/pGCGNCsWn03sB+8YfRa
3DZ15FYD8BKDG8GhwL+wJpZFtnqS+4AI4TxcGIQoGZ8GsgXno2qnNrFY/ZWW7hYJxwVTyeVofxcC
FXUIxTigTK9fuKhWdGPZyzZhynoSqhdR3jRPVZvvUJcBTgevH+j633vCFRcGd+6qg+g+3gwurM/B
NjodXMPKKrAno01KURyY7/6sOOQIRX2n8+bObV0dNaW8wKteVvS70QKJBdwp3AXp2hCJ+dCCNgYT
o2VuH+l0fuzcOvYK9N2cVF0Idu7TopGAevDS7XhX3Rh1lcJbLOBJ5VJo/MB81BkBs7LpFffaK+J4
j3ZHH8vcuCCgdO7DontBFzN72Mo7q1XjKpq38J3kiTRDVHrRqkZ7rGpBS+KdGbsaEASAF54/3hO/
M9LVp0WREmrzwLqhRLYGDQMwVAsXFxuUmgK2d4i4NsFSwDnuvtoMjEE0qGnoT/VrQQe058WmYezK
1BQenmgJRswLuhhFVThGKz1HWQ+2VTiARBAT2LhkffndcThqgQTcN6JE1EBhJzJF/+gx9zVgw4vH
Z3vDZ/OzzUY3HM3gZvYYSQQBusFv82/ctuoQVeMMtUb/CnUaiV4jyzdlwPK4F50feoCPbGugazay
6B4//jzWci69+zwwm0cSuVhyO6tzy60cyoMpbZNJALVrwBgUYCkkYFwYABK17sHRo7flqXHQy+sg
J1b3tdLNlolqfjRyZzOM8DQCznjvzm0ZmzC0xccAs6QsnBfqlzWk34BVaWl+qVJ25mKC7C1gg3BC
dYA+Xk7DN6/eIXOLnPUctwSdsmjC7xOOzWxulJiya59jVscOBhMff68zSaOJPgt6QgGlwC+uIbpV
NblWP7tt0itn2I7T5EVWhQoEx72MEgg3tsUMKWPg49ItrwoTWkHILMqygc1Yan+GI8LrpIanUaYq
VMYM21fqHODh3cVGG5ALN+mZW2l5JCzAHTRX4L+z2nKQyc86b3SaxAhQqB3g1dOkAwxi2z7qjGxa
/hi/JhCQZsUlGjFdvVOWMi/cS+8PHKgg460CZbbFNmh9ok4lDFkAomgSotlVpY0bw8gjJnQ85Oam
0cG1KvCE9dGJvzBZy/BOFjfI+z70rFDkXAjV1nIivVkibj8VbiqLNqlGXoTEDBIOS3aAL4CPy177
NH/EKg0ndzxWw4Uxv7uLV6FXt0gnCjOvjQpX5KB3LJ32ukX/gF8iQl8Isy6JAwBS5V7HsAkCeQQE
DcVVkVjtpXrTuwt/GQ2c0jycozgn6PL3bz5kZoAZa5f4kGpy+n1Ku/aqMp06/ifztfj0oUlo4QW4
evhZsz/CN6Ns0adgW2twHnPq3NAif5VBcDfC/xlqjtlV13c7a7xEx3qfbC5jxIW/ULHw7rRX5wmH
1CaSgQzBOTk0o30/puUPDbJ8qPm3buj2WZlXkd9/avQl1br3+3QVezXwkpAiB4OqTbJi3LoBGMF0
6dQi6dN000j5Cay+L5NPPk2CX8NX5cJGeXeULuHBdEHfEhVWdD1W09t406xY0CTSf821FfZ1dqW6
W6sqdx6wjR/P8ru3zirYqiYCe1aCBNprkrrpI+lbIZXjRrkWqtaXXI0uhVot2xSAvgCpYZMIowGE
CwrzOP1M+WChKP9PBgW0Mq4FiOmtdXvhCMU7amKDjIMHZBClQC0aekIqO+sbiwKF+A/iLfUJ7MhF
aXxVEqzRkXTR024SHfTj9rfQaS8rvk372tqMk13t/7t4qxXiAXg9WjUmrcj4nWeqo+i7PXyoIsMa
dv8k1OLjDV+lhYV1uhhLjepwVabNgtQDxNx3bgLRRn1VKzwPLzXT371Jl8W4kL3wKZHkrudNEKtJ
g2AZl4Y0E6V1XPT0ZgyGWHTzvoTvJiP2548HeG63A5CAYu7SK4Kj9GoHOL1BjCFdJm8solZbZCPS
/HXoAEfM+J449XWXgyGZVTpuBu+xkv2F5OrMrXHyC6w+8ehwRxkT9ntXAHZT0Z2DDkXlq4ePB7r8
mNX1iyWKDA4lazQP1mZSVUdnCj1UbD/TzA94m3cgUYyXliYAV+/joEgIo1BA0eFYscCw3t5OYphx
bDO8YeFE9LUojPQB6n90ixdBVIkmFgqW8JpPKta2/g6PFTRvUfLbMKuwUfwyHhnpfvng4oaFb8nE
88t+P4yor1Udf2SGRbfe3O+0Ja661j6Wk3UP+1/QrQs67YFOlFtVuCTMZafCUU5GhDc+iVKLf0Z9
SlzrNguSAeXuLRCTzlUKQsYCeRkBgRhY20RjinWOZjlUGrjNikTI2v/VSrCk+yp3r1tZ7GRD7uRo
11cMkTYthZtEoIyDOdo+oLj2VarYsJUiGO/AzYiVDNhO9qaVNB5Gz+r5B1CRzk2XOiBgwAJrQs+3
g8NM6NWDTHyHfLbLqrrGJH11Kzo9DsiOozYAtcSCc8Vuyno3nDU4N5TDiMhyq26vJBk3BBy/yOrK
q3Gedi2vqjCoCdKVauzu89LxkxFq5reOU5sJUHJVyCgwFg4kATJqDpssd4uwSI0XLsZPioB1YTfW
rZeae2ZyWB9RbbnbXnAKvIHlveSIGxWuJa5rzx5Q8CP6qBkcO3M2p/d5CoWWpij7A5rlftRhhx3y
3qChuxQPVc7YTzJDiIBamt8YPZ6e45CGesz6OCgHN6aZVV77ADlHRu3seyN3Y+gkGHvVZNcmsdH7
qSu1LxxTxoD3P9o6+wYYeAnTycfCtBXEur06lLxvo8Fn0OWt+I2ceyCpoQjMaLCxUT8PwZAdEhu6
27ECK0EBWxA7AIThDmQwHQYeYAfDZBZapbmT3I8CCBqCZKBtMIxKd4O2sb0jtLlF5R1zp1KIkRcT
6A7z2LpfwL9BV2PKyvEK4Jyph8pcuq3KYW5gbNaquO7zg+oL8dkEyCUE1A/wXK+2ErMGad6bnfbg
jGKChsbC5im7Pi6z9gvI1dU2s0uoXvhK3fswL0Z2aI97ItIjp9p4ViRzD5mVsbs+5TYB5rmEkmgA
boF20mv4ITtAZTvqq9sAed3gw4sYgGxlb2UD38SdnExypA6sPFE+7t0mNFMdBlYeWl6Wb8ENE/fg
t1iJN0vYLlPKIsC7pwj13CZ0Z86varQq9sQA+0WIMilbwIgDq33yjGFn1qr95o603ael+4A8mj0t
2jJWCEmfYN9JOnzLbV4DqowadthooX66eW45kApWsjsEVqf8DdGkBAFt/FRoc+ehYBFadR4N6RRz
oqLaDoZtlQ/0MFnui5dP5hUA9MDd8coLFWSIASC2+khlZDv2mJPZHpEhdwLkdXNExgaTKQD4mzmQ
SWV2ZFFwUOrayrJvA/hNcTrgfq1tt7Q3APXPtwMITXaS+RrwQqQ9N14tUpwZPawNuakF4O01/GWM
uUXZ08/6OeJgfoO3lnVWAls/VUa8nzwj9sqW3xLSyKNXB/IgTOyZrVmOTVxTIh4LTcy9U7WL01Tt
FN+nNr31cl9EsxQ0bqVTRNJIjXsi0V4NVYuTTNe0uU5LtZdK3Nh5pqK0a364oH26Ec+LLOZdMPcR
KVzUJNMqpXtTuJlIWtarG7dxH5hdR2JABh2gCnPFWK7CmqfOpiMQH2XOLRtLWIW695CH2OagRvG+
/NFrTkIvIFduVd34mbHzCnVwZq5DcCjajefleTT25jOZZ5RlDEAwRh9W47SqDhowm2QW7ZUP+cfZ
0KjEFD18zgWpNsg/vgCPIDa0ocMW/mjPnosbo8PDJ9KZfecLpCFAnpvJlA93qNn9qH2si0lotZEQ
tYb2PUQvlPFkVfjjYPB+IdAYVYCygRoGxkrxuYEZlbKf5QDBU0zfs6D1c24gJ5c+QZJs8AcVDI/M
t4+kbljIhhbkRC9WxAHoqXuQg/PqeMADKaridNZoShe7DF/G1ME9GVJssadg7EVIqBFXbbP1/fHY
0Ozg+RBfMAMF+xPUomBYiUIq7fPrtHGjdKh/gjd1cIKnvA2ijgefm6bYota9b538V1pmSVmLY1bl
V7k7xpM//jSq5rNUzgaiHeowM2spluIVTwEaK+1HzyRXuP0jE0mpLtwExfMbO3sxJ4j3mWn+LDk9
2syzIizMLlKsubPseRdQnAWg+DQPxMROZ3P9ZEso/Gk/Md32Fr3iiMrBRSuKfM9lKnG6ZjeOWcNi
3Xwhjrh32NTucc6Eo+9/xZ76yiTYMh6Lh8lsXgMU/LK8vjL63k+y4IGmdEvMyf9Wt+w41PTYD2YV
lRLLUfVkpyvnMKSuubPxB5OdtnclNC42neNOG8/oI+bKuMCDZNMEQ7lxNB0ix59BZxUPrJl+Kg1f
3g69++FQCZXRKcmpLMQXnU+yuHdrp+nb+7QFVyEGRpJus4LNB1Qwf338DDuX2S7Adhsocg+UhLWJ
WAq+7Eg0KmWl1V97C01QAefnv1jqVlvGLdC4T5mjdqNfXErozySW6Lmj3As+MQC/6zSlayZJsIza
RAjYWuT+rhpIxMhjW6mbIKV3Nif71EBHVXRY5/SnWbgH0JjuB9O7msU3owLp/hIi4P3jFyjdRbwS
RaElvVgVhZQD95zMH5skS2WkrDGc6yYiQIN+/NXfP0ohULFYQQHLB9WqNVKKMSsNUlk1WPhDlBZW
SAhOiflBgq9iyHzTdpcKou8HZgA94xiQd0LDBK2E02ewY+QdHZbqiXLp3odZMB7bR1D+Nh8P7ExS
vUCQA1C2MTB7XQHNywJcuRZzKsV4yAI3qXMCNGS/Nbo/1PxC8gCMMxIzPH7grwEB5FUVzWmpKgcP
sby6xQMg3VL9zWqeHMHB+GsEmkK2s9EoLXP/Ut/zXdHyNPQaHtnWfdoUA76mrvRVVqB/AJIwrn6+
Vz4L5xkX4ph7B+n4f55qvx3zes8IMpG+Vnmb2GnwyezF1m1AEe2aG9B/LyhpnVsxKCGA7w+rBEBB
l+37pqw3zS6beIOyE2mQatrmPVIUSOpc0to9cwq4rrkoBKI96qMZcxoms1qTzmjvJ6MaQxo8W5VC
y8ne5YLFjFxSuDx73IEHsdB4UHVG8nkazqCjZ4HyiX2gxYEa8lC3kux6n73OPUcJEZ83TLX9Oevy
A/Uu4UDPfFMERefad8D+gdLfaXSWV0y2dYvpm2t0BAbNtqVHi6gfTefCTnx/xBjgHi31OqiUoe+8
2h2aC1lMkHNN4D7qXnG3nrd1bUk0H1SxYy5AXDNUpWJ/HuiFttGZzP5NZJg7nA6SkwZnA0yVE0/4
+6V7mPpO8sfHzFIDwjQGOKdBzToNkc20q+YC+w9iY1cN3UE220Y64VL7QqAzqxPgIiBrzEUf3luT
fGoa9HmqcMb4rP9idQ+9Zj9a4sedyK48QS/s7nPLY9HiAG0QF7K/3t0zhGV6htd1gpZZ1A9027dW
CI+9C4M6M0FLfmgBQ+5ABGotrdEX1aytHFsOkISv/QJNBFv54wk6GwItARTrwc7COX06QROsggxu
IMRU6COtoSRoDf6n/y7GqrIDPnFD8wAHFPT1I7Qdw4FdajqcmZAAln0oAALMgDtttV+BelEc5Ywm
GQLjyW+LH5I7u9zQ/+B2xs9f+IBIVIEZXn0uOUFb36CI03jzk6zLV2k3eQjUePzxJzs/nr/jrD6Z
52Syczlqe4DqkHBmcqN8/1OHiv7Hcc5P/99xlm315u4gIEQDg4fxgOJ3DzXVewI9/fAfxFicLhc+
FYxXVt9s1FBcCNLlfvLSeARpuesvPTHODgO4Jhi5+fCmWddiua99UO8xjGIghxISFVJe8vA982BC
qRGgDtAIXYxldVgaMgA6MUC5t52rX046HnWdv3aivp6DS+38s6NZHDvxrLXNd306s4fwA6a/SSa8
T8J8xpDkH2NVAIkBOgamLZh8yL0uv8ObiTcDsMElo00CHNJNQNoulJDucCCTZZT+hUL1ufEsjz9Q
6jzQONZuqlQNlRu0BmJBVmwWD1l66YQ5t10c0EMgmbGgW98988y+pZkrMTm6vl6yyjZlKDEWF7Av
58IAghIA/wJquL1uxFcAkPgZnH0S2ythhz6hRImsx74k6PVbW3tVcsd16eF1ju4JxJ9Wu3JGLdxP
KywAFKFvW41qYr6FhnbIebfxOOyRSiDQAm8DeYu9i3KOmVmJEi+MFmFDTcgZNBH7Xs/LG2IOna6G
qluQsJZv8B4+NMp5bNo5Jh7b9fYYmvaNdN0LF+SZ6/hkBKt7X+QCSABIqyTVAJWM7nVwrKQ02qPl
9LFj9RfuybPRXEDZQKjE/KxzpiwYjcLjWMxFX2yM+ZZoHRI49k7tryK41CQ8twjw0vhPsNXRXE+g
7/kFghk5arXQrMtHL/To88eH5vkh2WhE4mEIFOWqNdjkbBD+hA84uTrEhoE0R55kwL1zvO3pn/kd
/87Qflu4/79oq+tTStSceYtoMwRCPFsnLnnKrQvPzfMfDjgOa0HHgeZ8euSk0uuqmgPG4hMdk+be
gOwN6y9JF587p/Fi/0+U5cO+OdgqORsCgmVoy0Gzwwiu5mGCDMQUm85/OZzVEucAR0ttI5C0241f
f6+sFwgfRf9gGQCpBIM6ZNB4b56OBnedL+vRXN4BIiHql027pCXeBuWuiHSXVC3Pfru/o625NMAu
FKOA8yYWGvwds2Azgw+qfQtL/I/Bp7h/guU2BUwEfcX1YqCdweE8qrEYDCsCFWFb+96Fb3d2vb0J
sVoJEJvxDUkmrATP2qCq7LfjJrf/0XoDYRePT1xuwPifzhD6OUWK7kaDPPXo5gaYG23MDWTFl8Qs
z04OLjjo1uAf7wCfmaO9hnq4RQe03CYPGizmEEHqJnTqTx8vuveRUFszkf0uuDxICy4f9s0Waiwe
GCU0YZIG5ka23e2FQIekG29LJN4fh1q+zulNh1AgbwEqDv1CHHWnoaTFc3ME5S1Jibf1O/0E+EOS
m/kNgewf5LPRrm3KP/MHWE47BEWNbTFGswB9X8b/ZnxsDipow814LbA5NrznoK1uavFnLlz/jgLT
CeSJeDciKTmNEpgjMNs15kuVcwxKCRqAdcyM50JaqCrQC3P2frFjTEibUREFI/gdcr0DqczNOuyn
gbCNCaJJRdAvVFP88XydCQNlU4hoIApc0teqBehCViwvdY2HlhXhxX2NkYfd2FwgKr1/MaLejt6Z
s1hlLg6pp9/OgLK5KJhfJ5kwGN343Bg++SUtL6HEzw0HfDIv8AC2p0Dbn8bJGlkVQwAdi7p1Hh2X
b0zl3oHc8scP4AVeD++6JY8HPmV1RpgztPkqz66BIGV95LvASBbEvXAfvX8xmFCIhoANYK3Ag69h
kgME8/gEka7ECnTswna8NoJrqaHXBg2WxrmkUXwp3GpMSK1Vir5tnXRKb9GSuIUpQrh0AeA9u4G8
68vHC+9sOCiOQL8HxWqARE5nqsmhYC+pRDgORSs/SFJ3TvLGDqvCD0v0Bj8Od+ZcAuQFJyAFMwL5
/mph6EDkqjfqOlEz9M3N7Js7dzHgfdCAuym0hp6jtyPZpYf/mYP3JOrqNByh8T7rtoFGHTwBeQGJ
UTnFMLZLWE3/2sj/X13qghgvToD/WVzqf80/+9dv/+d//yi/NW8lpvAv/aUw5RoQhFrOV2igL7ts
qTP9JcbrOP8C5tLFkYW0ECCp5cH+b4Epx/wXaqBQaEa9cJHJ9fFS/LfAlO3/CwrfAHZ71LOhM4Xz
9A+0eE9PTbAVQONBiQVWdVASgk7Cao/MuYGjeaF1eXNb7EiXkhcyOvWFw+w3AenvO/t3GAc4dB/1
CRC8IG+x2oqBNM3Zc82YpY231x6OF7rAoQDLUc/adn4AfM6BXYIwHxeNvqNlxncTVBi/0akajnSW
WbkZmoLupMuAfKkGGaZ9eslgZHl/r35NkE3xeyzOOXhjrJ5/BToYwmKNFYMlJJIJwqiQVJgDcNCH
6ScawOmx8KXcDADzX3jU/NbYehca5UhUWIAQxA22+kKlCSy8z6x4zln1oCoxPA+1MmIolPbbefS6
aG6H9FudZqDO5Mbw3Ja5eHbGUhwhDx6bldT7N+v47q/YbwVJziwNF7IWWGoL8BvV3tPfqMzR1TXG
BqTi3gKBZSIG21ZQ6Pr+52ECQCLRLgYiEh/gNEwnzKEGt3KK27yG8D4UKSPXVf32H0TBflm6CjBm
XGO8W8qbzvG7KUZ9PIigwky2vpG+fhzk9ML5vcqBkMMzB6wLGAisda7SjimIZBY6rorUPuItqTda
Nu2DJSjEMucU6piwOPnrVP4fdWNOrx0ExQkChoVtITte/MqWaXzzMrVskTbAZ1mxqtRXztribvYB
pCqDJvtqtU0aeprVW1HbPArAa336eMjvFskSHScI6memhc7w6l0MYdl8El1gxVRWEL1ovTuayvHh
4yDgOmEQJ7sD9XkwQtFY8wBWx51+OsiMmwq7UZQxtEo1MOO5OpY0Kw9stsH+0VlWvqQB2KKO1fTH
XtlZMlu1gzNmrjbVKH4GaKF+5YZmbKG/NFPoSFt9zUbT3VWpq66A/68OgEGUW1YwiUcJRuSBe96F
zNflPTSouyxM55G+pJ1UYJQwqOX44JeBU1PKIpYuRU2fWY6kocyM8fPY6yLuB9u6Ej0Mgie7U1GZ
9/SFsXbGmy7woDFalb+8DoY8pdvqrRyV3KA4AMVShkM5LjsqD07lNUdogdPI1lAAdwF/goRb9VNn
gv8c3fJoV1N6gISyrYEtTNsYFi3pTT21goU25CevDFUFB7D6KkhhAVb3Y3aq8QD7bX5A66v8LLD/
gc0lhRYRz1ALzPClamjGcfNlpBD3aobmWXpDH7WwssX/B5Ws67Iu2iin4EeMXia3JNViDnlmpdtM
CL7x52bYBpWWz9T2NMws62BD5sq5gaKU6DeVkPO3zNQkdIDWUZGsHbuKuFPMca/G9kGjkflF2JUf
V13BAYqEvMMGiNudTyEXVyOZCCvNu70lSnvnwQYExpmEJX3rku5gYwojgI++5C2kvlBmdRKXTxl0
joMsxC1t7iGGS/dlCXr8rHy5H52RJ7ilvQeuja85Jgfio/Z2nu0AeFsy3JUlOIOZgn7pYLRyB3Ac
tEih6JnK9FGP5CEbB73vDGPLek8jrWm3cyGa69E1vznQ4otSo4ZcTYrWUk+kFaWAZlwPE6B0udvJ
mFXuDo3i6VCWJI1J14qv3jjsoO9rRnzECuIpBKbH6xxUOOCliufK7DeCGVdjYb2OtQknDMe9K5h4
QKYzxzPgCvsAuOM72vv1HqRLa9+01VUObVKzKd0YJkhyhzrYV7/ctWX7fbAB/yXjU5MNEGnVwyE1
mi8ut+Xez/DFKoixxWbtSnjuBKCt5SnoWtBCKkJmygqqYACEFb2eYzkJlMusbgFnhu0wlRAIth5b
oFZ2pC+NXTAG2YY587ilOejQerj3tZuGEMsWG5bbt4Zf3hSzsja9AXJRCfUVuEcyA6jLvhQ3Tmpa
oTCDvQDvH/ZR1vwAsIQFETOZ3qU9e518KgDkH+URrU8gdVk2HWZnJOFIIFIkm//L3nksSY5kWfZX
WnqPFEDBF7NoAEacmHMWsYG4BwGnqlCQr59jRaYzorIjppYjMpmSIiWVGQ43GKD69L17z/V3RdOs
J92vdVRmwMBdJuhH2dlX6zAfB2f5JE2UuUHRvsH2zaJucW/Lrb03Wjt4Djuye0Vthp8gsWANMOvb
oVXhXdvgCC7moU0sY9x2YiSDdDDAG/j82m5/52Gzawn/TaeNXF5jHBMEjDLRBkZftWXPnXCuO5D2
V2nFTQutz7rAiueL9b2u2jUx2uBjC/qjJUkHjahWQui1hVCPaiGTwOm2caeDmVcLnfWXzF0Pte1f
ZUNvxlXYvVnd1r8axfLVCIJs1835ltS1cXRgyN9Ihh1Gbqdx3YbQx+3SXm9Xir6oZ7QX81SVEZQ7
BQo7NfaLJz/SFf5B4xGqEOafDTu/xUb4GhT5cPL8Wu2NRvKCnhfB1b0QblbFYbWUZ+1fHREndqis
1It6DzAS0QUEJ1xYw+buO0PUsUbJzetU32G7DmJRYqHVTR8HecgCLiHRjeoSlP4HoQ+Xkz/Zl242
bU7UrO+aCWS0OS4PyplD1U+vY56NEebCT1Po30xT0+6GOaS3P7rpzrFb58NrTJCcGBUvCjN/bmX5
BlD+d84jasV/2auQ26En4JXE6PEvJo9a1mY1MFvYhQb0iz3MuL7dm4t20r1b+8a3YHMz7CXzuHrT
RejpsdiR0zVsie4EpsxFqfyhKIAqwga3rSyp0ZR8zHIK39OaGnpv4WlC66/mJ6z48nvmDJ0TW4Zh
mEdZDysSTrInPq9FmH8YxcbpWlaroqhqsxQv8+T2J5TvzTvqNQM5Z+u5X9qVkrvo6wZ1eUObOAEc
0Hz3a6N6xzHiZdHWBYoLlxvDJNMsO8mW60tjjwql+eCRE7cKtuKd6WY9K7bOM3e/goq+67qp2+Im
G8pIp+ZURgT3yeaykHp243UjxCMKAvzHiTGl1U3mLMGDCdO9PARS6P5imbPlnTxLxLL+5G3v81Qj
40RAXWz3uWmn084cxt5MOqRHQRI680CGvD+PKs4oxSQ5Xq3v7+cg7b6kjT/0+1AbeG7msWUxI+6r
uQ2cciljQkyhRRMsPEaGUNVd4KQ2O4qrJTcT3UaAI0eE1/QXJekBYkHR3eNHQbmcmlBLBjUHXgQy
TD/YXuc3SVGPDggGAe4k4tzVcIgw87RJqmpsToUodYdCdyQkRAkbaRce7TncjfbswQk3i7Lc95iK
2wjOR/W6+Ab06WLC2wGZqQvWxBflloPkb0S5R83YrFehv4TNfnRVevSZaVqxMCvfhOTuLB4i9iFc
oZpPdYZEvvbdhJSXfo09IrW/un6LIrFOs8GNZ712YeIabvHNkTXLe4OIMRH9QkZeUNfIjhHQOv5B
DA26+9Gc+4ZtWzvrGbLZeEf+0Z+ntRLeVdEsw7CjSSvEjQdUpbr23ZGJSoTyVVqXdaDRhiLNBvN5
wWPRVYmWy6oTIxPFRamF3l7CQBtzEnIifTUQHdpxmoPB3BV+4VyW3uAgFq4tewF3ie4iRhDj2Dsg
UtPz2JosyZ2fLo/I+asKn0i29NHgzoRx+DwH94PITbwoVdbY0VLlCoq+W1V2DAHZ2vXjJjJuIMjJ
mFH4yII+AOCPVsa40Nv9anz0ukK95VBe7j1rW974kdkEML+svkwc1t6HtV7exTq4dzzy44BpoXAn
XEQ+iHwzK/Xtag+EpE5bgy8RZC8Gbazg/ifU+hAGdBmOVaRnX8PGtdLCjPFykN7W4Fu4KqYZx3ld
yfmLLFwWNyOdFFujnc/5rnGt0eJ51e5DkfmjF9VGRwFVaLRke5Zw30vcPitfDRIA0tg9h5Zwptz0
dZDN5bshtUyTxRNsYY6Fsod3CK4y9m1uxNpbi95hVdBB1DU5XFUj68SlYxHac+vTjY+XzED0fi6t
r9vK7232M+Jo4mFW+RY1QShVZNhZehpDc3X3/awwo9SZDD7PNkGB53dFDtAVKn3bZdU8ouQPK/cg
FQijGOVEcSZE2OHbZvplfYWoUEyXZT457PCbl+dRGHSliKrJXC4oTIJ31xmX5xWFlbe3rNqU7NOt
rfYsE+4LDF1T75HqEdqDy2NjAZtUg4YJ01rUytX/WhPKvkOMuQ5Xy9YZN/Nqpq9MAIR3GfJ0FDuL
L2xmkzfz+nKB+LxF25JNHBaKhYVo5Tmcj61F5GDibiPI0L511ttlFmfd6lql94NPUEesTO2UVCe8
M1GrfZgT61iPJjkWOBeili/vK+srmbN9z7ExUdZgkk0YFs4j4RZZvlt9W95ts7UVt7TGLShxrpcy
mF+cILbrqjAjKUrTjEyoxz3hzEVb7Xo6G0+hWzhP9WwTc6O7ISiSPFiqPnL9Yb71hnX8COeMfIo1
Q4kXmava7jlllG+kgEB77LRr4+1KBV6Wzco+gHkHF81WcngYgnLAvjTPtE0cclrBXZ4Xq4hsc7IO
LTGOL37n+xkvIxjOeOGsNWKcmU2yFup8/si7HgBTPhoO3D08LGA726yNPGMJH5Af2Hbce4NgO4Ju
cj3X/XAfhEb+pXeM/lGvHFxQI7byneA086KpyI9gOW0lc/DW1Soe+WSfjCXfROyrchgSS9b9M2Gm
ChW+VdcIIWZ+jYu1n/2Qqmhy3YMlVfpFDIvzjYFNN0e2beg7FXTGNzgPMIMrwYQqWcpsPgRdxs7Z
9rb72SR1E+MIeOvXhpW/inJz0N0O6wEg2TZINxrt1uh93qasf5hmVYxR7XbZGWtJimvkORmBPJkf
bnPkwx5/ZpUucOLNFpVjTXYboUK23PTBWbLquebQgBmuWPrswqc5dkuGWXmPk21gH4BcOJINZMoK
dtZkkXhgTSQkZZQv20Xl6PrdziQGxdkseAOygI0JSiMeHL/In5WrMkorryKVlTUEiJ5QttVc5NIg
hKGa+qDHpxEQxgmqzQojOivbbljz+UkURobJSW7dw8w6xoN1PssgWnwS6Tw/KG+yl6QMmuZuhmFJ
vcHG6keObyjqIo9jU1IUdf1B/kyBT7YxS5I/5ShfKrJxbu2ydOx49DuwawEZNZgJwxnz2qbz+l6M
RHBEFUkkThS6XccZJktxzVVLvn70WpDH1fhb9UouBmeZxVfs6IahnSwytK6HQxvKIX+CUe1Q7Zf5
J6PBJEWWLPE8jT/V7tVsBsNNRbPiAeCnKHdCpMRAdaxneVxPTp3uG+27fayWuhviLEyDR7YLIjWq
IJN2bDAQDvcF+iascsYkwa375xBdQXz2sswSUOFUy+CVg1EhkzRYtu2Z2GPRXriFxMgzW+knLcjN
jW02JFJ12SDXHd1K9dhDpRzjaSqV94rxxwlmvp12m3dMeQj/3syZFgQ5F3KvLJG+uehrPHx09Xxf
TxBodj4FBBz5RqmOtFaleaQp4g62DgdjV3Tr8Mn2NUSXtVzX8NSTSGREgYEXAvQaomAOub44ycnd
wEBvOdj8JpBmvbf5Pw5bQ29n34pleBzLLOVcUMz5N78QbITzOd496vJ8cyOPeo64X5I4sl0onfpb
Xg0sIKIasrPBry4v86whn8NRlZyiqi3GNPl1r+kn9D/9NEIXmLkBD0bNLcDr/9hqEl64+Djx8IE7
bvsknHPUZOEWODV9rK77bnCg3bqNdV065CmDbB53U9NPQyxazetShwijh1AvF2Nv4FNzRVvNpNKZ
lr0rjcX6ypR8+fvv/G8NZv7vMj1u+2/toxq/fVOn9/7/hWCP8+nqfx6+PBbfxvH9P66/de23Pw9f
sBv8c/zCA/gHWGSSOByySpEMnGWL/whDtOw/kA8Ahz7Lsmlgnqf6/xjAhH+gPkc787eJDW59xjn/
mL94f4AhOFOlOPkBCwFT9+/MX/g5f2psMvqhcYqkAKCvi0A4CH7qn46rapt0Cy6mOrTe18aBrQ54
RH1YTv471siPrdq/Xeoc1Is8FOkmferzr/KnRjEubza9gefSdSS+3tCOTJdEsD/d/98ODf55EZDN
dGlB0v2s0RE9K8dWLBc9NVriimLeGeWw/uYif3HTGBeg3D87rAg6/ummLdjft6GZL7i56qvn1uax
E/Z8vzhD+pvB1c/3DM0evLIzQZxhvEOX+8d75rUgcNO5uyiZ+LA3ZjUQUHrs8u8v8P/Yw//ryzDk
Z53E7m3/9IGUN4e9DwGiSJX9NOVjGpt4B4+//mrOP+S/e+h8DlwxSD14qtHOwHz5aWGjSp2WdXZw
tM8rhhxl01WSnqrBIVjmxWr3v5um/eunwgQnaExZIQ5AVMM/3jwhw3GcfPuIfauJVbuasdGPv6P3
/NWn4tX20WO45wiOnwaYvqK3xXDjqAvKPeEOHEJmanNKQCIYxup339SvL4fN6MfPVDfjpjfDOpJD
T0xcKdxY9Y26zbfJQW5LSPCvvzPxYzPpb18aGxJiIITwqI5+HiltnvSmbmmP9Tq3cGjN4qOftqyM
geaXKq4KQnzJ2wyqu8XTDJlEOkIDMJZpfKbbnm1Enrqazm5b+5/6BrhdQszlYBxbQqiQ+Nad9yyb
gQZFj/z2OHWVqd+rGqrF/bgIwWWlhND368/089uL7+w84GSSgVnxbJH88RaqsEmdYpiO+SrdA5mc
46kRgXNcAcr+RhL0r18W+7jL8s7gmWn5z6Kt1AtGsyaOhe62ueP46ceMZfS3tetoM6qtX/7Nden8
ybgMQjiG/SQH/fTA03yzZJ+Nx7bARb7RTznQ3ZqPtblUT7++h//6anElKnGbh575x8/0mqWUjL+m
4eht2xbLtjMS+jO/A7P/xUXOKzibHzsG+8FPX9RUtR6C2O6I3cM4UJx3UTE31v7Xn+QvngYcgmc0
JNRX2hw/rUrCLgyQCM1Rq47TxNKjzMmyOSoHd/iNb+Uvr8QFkGwx6EGK8ONz52ZhYBtLdyyDsbgu
LWXsu67td/XM/OHXn+mvbpzA9czfPOgsuD9eaVhNAd+ioecDVDEj6zgu/Hy6+PVF/urjMO4lFcX0
kcO6P30cIoYIlECPP7cB/ROXAQh9GbYQGAN3v77SX34cShP6GcI/8w9//Dhzk60cMuqjERbroZtt
tFpO8zvl7Y+z8/NCd/4kdNSCMwAOL/OPF/GgVzi2Yirlh+9uX6+n3p/609wI76EVev1q9Uv/G2vG
X17SYWfHmuPiMxQ/XjI3M1fMa3mstiGP8ffTpZ+t5uiNa3tciV3uOaE1Xfzrm0mpxY/9cR+mFkVU
QT3KjoUW4cfL+gz4MmesD9KzsmCnvdn8QoOTKGnJyzYn6Xn+XKqVvl449eqTbY7lB20OICmr3clx
RyVr3gDkwcM/o/2KUq8702+88Y0TTUkqI0uQGeX8/mU0OzLd69raAnjXEoxzBYAfBGSPJ+pe5sK5
oWMwTkSsgRvaW3XLJNEr2qCO1IB3Jqm3UXXwK0UDv8OtdP7uEshtPojCMRh+8dA4MS2Z9FaMVvmd
luQgL9OV270bU6N7wtHc93tO3SZN8Wo+mpsSE4Pp3DyZYjJ9WFvcjNgH2XJpi80fIiuYmmxHfqLe
WUyRigvNafims8r0k2evYGMbSzPTXKr0OzAG6RyWSq1vHLx9RTAb2d38OmX2zWjLNknlxCyvcQu/
2meZpaukwN53HXSqsyLh49GPu3aZvCQ7t6uPYT9UYMcGwrXiLPcRXPJ6BRZ90JVFnNwLOB+0O1z8
iI6/lvHZ3CswTbv0XlNIOm/azC3+EzhO33O5Vjcjy1kdpwR/Pw7DmpoxaPR+v65ZNcQg7a2vOPYy
I6qlpz+ZmdVvGA7EcpK1ckoiR9v1K+yG0eJILkvYMnkDKsks6+FKrZZZnQONU5fct1bRe1+njqY3
MIo2ag0XVMVWt+vD5HjTpxBI1EfKCyaTzslAIw3bqJ/K1e8e8j4l4kHNS+Pax2Ex1iJRUEBzzfnc
BYPul0V5XMmsuQcU1NmnLce16NH6hoJKLJIVb54fHMZ+ePKA4qbHYGXP6wcFDJV+O32kXsvpkKeL
r+OBd+0hgKSOFlO19iW8pOpldYPtc5011ilYluyVqn9BxGGUldxR4WNjGRlwPGWeMmxGy4P/1qxn
Sb7Pjl6QPa44yfSEwzd7UaL74YFU8mNNM18nS27VRWLTlnyf8tL9KhUknxhPISxfp+/65oogYF7x
xh2B6SAvqb9nvWRZk3Ut/IQJWf5OU7ezLnRP3MBzD/qIHpxLiy6alaqKxEGX8ejODVAqg7Ok4uBm
+x1T+hXNcWbOrckcE1oV3U5zO2W+YAAzNCtno6wdlgT817IwtBqNA/VQZiSTzo0X228yK0knH+RR
Bx0Wi/Co1m0fkAv++dwP40Uyp/WQs6ZJMmEts2Y4U5jW/ZZahkkn1xtfPWvouqO3dHRH1rUOXuqB
7AlS3tfN2QOjmnLkOlX4stIv7xN7gCIY0X50+tg1s0rheKib597nT0UqJOshKs+jpN1ASPaXalmL
R/I2XblbZ170m973CYHwvcb5XiNEhZAgW+ZeW9OPwK1Sd+iSkO8CrV8TpHms7YqlpHDb9Isni8yL
yUQtdGSqrq73vScF8lz6PA32qFyrxOnE8gV5i1r2feHrLR5XseKpT7ORmU7u1vPLgm/XDZO+Qd1k
w4lSZXqNy9+HdpXlgsQPkr7zkyek+vsO/P/bLv/JUfFPu1ryrt7/41uraByfA2H/13/+V6vexy+K
Iv3bn7suf/tTfxe9Wmc75T+7LOf//Y+2CuChPzBbcjCHkILilBDB/9NYMQL3DwK0LDTU9Guom/h3
/4ay9cxaOR/+/nurxdpN2xmZHfJFtuEALsSPWy2SnorGahC2uJHWWiIvvawqKywCq7nM7DEVEICk
g+6BJAGtvve+LJR5l+IYZbZnDGXFjoT/EXYeXKuKUcyuqzJbGidQV/2yxnUQTuVwyW6wOemNWSzn
wE03S3N3jOTaKfswYi5zlkd6iU5p7DZjmBZ92dpe2+Q3eI1WSl1gQKwpo0MQWzzOhnJuEdBYy6lP
S8th1sGuckQ6to5fTal0s6NLFK5flKNBzNGnXNHLgJzr6UJmozgwrt2a7rIdFfY8qCXSSCtiEZAo
H1cXIh9jHScNK5BgyLuGPl5yW5mJXhur2k94P69rbOTVTa+Io76URU3aFcPqYui+SHJD1evWLenD
uehNurmefHDlFvHIp1R24fxaSbLqLQK/Eyefwxop3ApEPfepAu5D7fbPXKF9D8Ohv1mMPBijsbTz
JvYENczRTf31UlqbnbH5eSI/pKPSX0HyD+oK47R3R3i02zXRKruUNLfNQONOOanfVAiYEDyOBcfL
c94rhcMWMa2XCyomOJdGA2H7wIQSQmNoWS9a63FlkuyYqx+PkH/XIzeL0/SiEEm2JieCuNJMftNZ
O/JS5WNHvnW+QjxfccqkRCReLeEE4szY/E3uZ8qVhK5Qu087FAFYa910PZYultzDYtBrFo+AJobq
RSKXLL/LKchyrHiGYdeA+wr/1qjzJUsG00DlO9pQfi48EhVLvmk7C6/GQAzVh4lA5xDQuU8Y1XC0
qN3sSguHEcPihY96MuswKnN2xyjn+JkMXmXcTrNbJFIECBVW5ivBaoRRTjlwt63zOEdmlTefg0Hn
+6UTJRqSDJ4OGz28M9Ngtslw/IxDs5dxi+oUrHnlr/bFUk/jq5ADBMvNW0dFBYKahl7/fAeJ6pzQ
0G/F0zZCSjv3e9TyvbX6Xu1cu5v1fev6VbwBJpS3w2rzde4MRuVdurPbmQRLwk3Xo1wzESTKZp7H
iF9Z19bYGLt8a8bipBt8WLFXYsK4ait+xFUxMuumKIEuvERpLsM6AN1aB6rfNQVVUTwWunvxunO4
V2PV9t7Mze2YzqubX05Gbm1xS1q4+MYbjN+qRU7Z8NUZ13naOfLorJt2eCZkGkSLKMeXxkcIdbfk
FfE5Y2rvJEPYPSXb1u8G1BDfZrezX8OtaI7CVcabnqYqjcll79JI664+KbHVj2HvbHHaIa5O0pCw
+g4DKg/nBO0vYewnbytKc775vAUpJ6bUgRPKWYCR0QCTLplnNrxdOM0T3u60zbaYllBHTE9BQPo0
bcFxm+ceUV7h8e5PdhWcnN7KzHvTREMYKWRI2RfO4+NrDQC0vwoYAi/HzNCyIinHN6rdlBd2nuRb
voGFbzsrXlLm+9foFuuTJu724azHfR101j2rVcyva7WGSdVo10xYJAASjqLyYgBDuVXGa+cEza4l
xmhnoem73IhdP2xeld3pGtP8IZvQR8dlkDFhNPrZQNNhBNddv5R4vwPQamdNBDGkoX4N5o6/ohmu
qUr8nJLetxt744FY/RsIGHDhxtRb9t2k/RMtrWBInCZoQVYJe0CvuvpprKcNB3EwjUHcpnV2E5gV
BUyFYHGvznybz6Oz6ZBYisHod1bH2hFrafS3Wm/Kodni44NvFrQCVUZlHdGS9JKw0KV/mgftvqSc
L5ZItJuWCZMyYUXLIOSpBUKvo2VJF/eTGLvybuvxoHPa8yw0ld0C2tvG1ZBeG+nSPHbeKq/LEQ0L
52Fk98gd7cSsXeshH3LntjWy9KVNm8H4vjUU0snSdp5CqQLUk2QjH0VmLkj7SNy0SgX5SCuJn+xk
xTJlUMW7LX2hZ1oMsbPC5r0baM8M57Rg2e1nZDLzPS2h0juKdtbEkRbuZzzeZEBwjdkEoE8kxd5r
yuHY5tSPVpvx9dmtlSeBqw0HkIBjQHQshB4X5t2uXzx4ajGuNrtvq08p69OlkTYgU8MzAi/u0S3f
e0iSCE+wHZVoczXvO46WAQNV17kPfYOVnFyH7JPvtvPzwDjUZ1gPJeiblJb7lrMuDWgdFpOvua4P
5vllyqowQPbO61ntyiAXQeQqHhJO1rK8JZe7J8loKfNThgJYs8NpJFha+KpHXb4BXA2HukNQ1/mK
6V0xMsTnT6ruY/A4IBxM1bD7iqrMjoIoCusotcnEs7MnskxC/l2PRKZ18yAahFWyvUuGLmiwy2wp
mvCJiBsnsnKOf9E4+kCBzuoTBvUyEG3MrzamuMhss9suaWfNt0HRBRxnawMe2OK5kt9oYo33WgIc
qHJbE0J2mtt5nli5svfUSdt+UiwRDDOtvd+Ac5hiH92etadvrC8DKRfBvTK87CKbIPkgRFON+TF3
nCuHpG3YoOO0Ru27Z4+37pbGRCcJaNSfb6mZVpa/ssbmprhbWQ2LNioZN5GG2MP+zbsJiO9mNRBC
oqWFaWu3Y9HGCNi4NxUbYRsX8Dbq57BuQk4VhjnJWM0pTe0SG/He5Su7MeamBrRGgp7Hh2qbkZK/
qFogmyU6CcpHOR/YcucLY7DhKVmoYGkmdHxNYZ1laZTi0eniSuRyvBy8NFQXvbuhIh5Qx3xBzj9m
RwQWhIjE5ar0w1Q1c33Cv1rdoYlFXsfEvV+OrWl3LsDEWtyLvO/d2J04PsVW65SvgvfciqXDTvuc
Vqv5ZPYbv9pUOuGzOW48vSRltw95XiBy0rXxqbSLsD+lWrvjbc5SRRtBISTvm7IkWGbbqgIxgdB3
A/5BNuNqtv048Cu/eK1g8340Rep40Don4PloiOA6TIaY2quAcQThWCNjvbgdYKBFYWbYX/lJIcfV
pWgfgs4dlsPiZ1QltN6ct24eTROCpqmGMuk5qdaYP81tSQJlrxdIOd12V8htrRCpYw866yv6DWXI
Vtq4D3rncz/5pYhHmS3GfjZBGT9oG63I+Yi3zI+bGOevW1Gsb6vVskK2elHTvkL1C3m6howejX3o
3QPznZF45XT2ntcSvt5OulvI49tvJYI1O/PqfTmP6C4HG2ECKdseGvrWvd+MXrwvXk92J8ZoC8Hz
1KH5dIJq4PczpopMQrqiBs2DM5wGhQVLeOHgzdgFORNi6tySnC6SFtAIMzwJu6vRHGyCZm3a6d4Y
TSHatUPdi1kmfunNT6ijq6/Sl9KIfdKgEymlNpBP58EWB444w4TJen3UQhnWZbs4dAcqJngdtOOy
r1A+Yf67WbeU0qSWZ8I7IoHx1NU0Kqh1dSpPirCY92ms4NBnfHzIuhaBrroaM3VHiFGeXiq3N0ES
qvRh5OlxSQVs/HM8RVNsWUIOeLszMM4MD4s3bcN9vXkbi+S2VIYVaxEMjIXSynafh20GGCzcMb+C
xOsHsfZqvNl2uCwmlrqmGKLcD+aPlDaSdbnAGmvjfmjXIpo6HT6rPCSsRlutuHYpuexoK7MWidZm
nDOAZp3LhIGvB9dVzVmAoGlozs0316l262IWx1XX4XJZI2Q8pLbb+85Zklm18bDo7UHhIqDzZTAP
H1rLXABnm8iyXM8saCg5rPh8Hdq9TuvSIs2djlK1H1DNfy+IpAe8vHruExQfz4rCsM9uymmyi09E
EFp2JBzEJ7vA7XNxV/Wb7+yzYAYD6Lci+GgUWh3SYNL0ElxP6UTDqPpsx64Mvo9uVP7ZbtvZuGLb
tXu2/dGXd0Fh2t9GjojkS4hyOg0L54QLfyAS+Mok6uJ96fr8atOjd9+cUz72LTRdjdx5Lk4cO4e4
56erqOuk4LVYOw4CF2DvQudazEFrXa1l0+N1kJ3xtRc5yvdgyszqg6ZTq7+aSLmnqOxHe+yirpip
OGev+VhLJruYIuorPdrFpVfnOYValn2QGTEgr5SN+2ovgXJ2pWnkL4Z/zk0E4tLcQ6f1X/jM5hh5
PetBVPQhY/u+kXoAFlH5VjSknXrWphLpqXZV6O9YlYopzoyxsU+A79117xdLPbzMNo2dp2qyURZD
i7Cqh8VcgQg1pld0Sd9lnPlgXwdVfbFks2me6L0V065fZDZFTUrrKvLYzN5sdObZwfGc9cmBOGfu
eussBcfZUmqQmF76mZDQjjJX50LRGJ62FdtXIUD0Gp1fQuE1Ve8+L14l5KEhR5SmnquxiQzZw7T5
5stZLvKMrna6QHW99S/OYGzJ6Al67uxPwX05ttsE4wqJt1HSdU+msiJEKGXMW8aB6grCsGd6+BeZ
b6OabYPegd3uNLeLl1VHf2yDA5NUvUud3D+MqkpP1kJopplW1ouBUZynkp5iH/ntIFl0Jk1CoaaE
S1y/CeFlcny7Q5Nqtbux2GwVBa5jbyQ3AAveVd5C52+opJntvNIPT9S6tHoLtPfR5NXd0RzW9Zo+
Ja6RFqdKmLF3CZ+RV0c01RCMHga0SeVDzCbIG90ilqtfc56F9tS7FkcKZPn5egwbZMoR+KTyqaEP
jZ2hdwQH4ZmYNDIZykPayuUC+n/1paPmT1J06Y+L2abmTYl1hCS70EP5ag0nx4KxRoOEFqvRrKYN
3d9s0vfAqjm5iDaTtzBfSf/Ehddeup2z3MxWt0yfOpj7l24ZDJeiXv38KgikvkIjh5cNQIK/oxne
3NSZow8LyEPE/KUuZRy09H3wMVQb4yO05DoiNxzRe7jA117KPsRY1iMZ1u3WiVjlufy6ufn4DJ9A
e5dy7HIHoYeJa28s/PDZS0X2OOXAoO2K0wsUWIfRwt90agdSttZ311itR2N2rBco6hlpcZuxgeDO
1aEjWgL4ypzPlLaDoChDEosHBz1yhHhyjXEc04FGtedQr9EL5xvxwKWiOi01fNacOU9gBYcQo0iY
+NDq9lwQkZkiy3QXbvQOricMumlcjE478ZSICtvZ0lgxsQgaQ49V1LHZS3LdZJ4a1ZtbGnxxZoAY
I6kKav97a6CKveNQHaTfWl1mb9nscubE8ttcQjruHkqRTjNH8qFvE+pA1d52VrZmUbnUOCVhtJkk
XjKpOlAL9F+YuDn+m0Il6iXlxIzoGuVMfz6qilPFqXV5YEdzPw92aV4wMrCLyFFF89aG2BsuR2ss
YsEo6R6TDRLiqRqrx2ATg7er1qVzj5k0Zj/eipnEA8Jtudlz5zkXqd92b5vju8jpxyK9y5C7+FFR
S048DOTY3LBfLsct1MHzEvJy7eTsrPVVlf9vjs5jOW5cC8NPhCoGMG2bnZUly5a8YXlkmWAmQYDp
6e/XdzNVM2WP5W4SOOePkZku7RoRkVR6YvoTLIH/4IciO7nd4D/KYp6+Nin7mgCTUB1yk+SnqJjy
XznleM3Owmt4KUad5T6f8JMa3eF5qZc1eGtmRNJFlC8jVF7Rj7fQvAgTSpa4dNdRs8HBmjfHIsPV
/X9NtH5xehxl+81qAcpetjw5ENVzMLPbqZm7eQgDiwC3RXJiQRNoJfcVTRQJSkQeMf9Proy+Kyb6
TGjKDKLo6rZr/OY7zD68LeXpZs+6yDzKXgKcYc8kA+f0gnQW/wb+7gpru5tck6BEgJxZrzsua1e9
i00156axRPlskPMAhXPkr9zL0fC7yeLa/WnCaPbusO53FFDwwOAV8WdzsRxVDT0zNzgi7Ut6h+Ek
kuzEXZm8qXIT+kZooaumHGZ7yYwqf4sM9zdNJcJ7uGUamjSR3c1jZpKSXxyK6Uxrd8nHNcfik5Gq
bS7419u/PZcZIgjb57vJ02zrQuirgk+DgEGvClBSJl12C2UneR440X1QZTYFhyHoeoK5Jdynfo9M
3dunahPL9q/r5uU55lZaH8ttBQ0LW+A56J72ccuEmn6VpYONplcE4a+RIwaSVuuiKvdbE876oDRn
1GNU+gis6ISrH3pDP8e7Tz3zsAv9xeKn4ZAiMz+qxzUmukPQ/NV7of7u2wYraqJjdewJFFmOSo7u
OO1qosUTwhBdaFCREQb43PXSmH2zZuaYVyy5O7mp4OdahNGjj4jR3+FhcmhUKchiT+MVX2rY9LFK
3dlmqQ9K+bcEZan2KI+m+TjbDSV+B5N2z5Dfn0Mvb9djAUr9xKu8vjdZNr+amwuAQ3FWkp0cog0v
3Vof3b6Tp7WNFaZrVSEmz8SUH8rWlx8LXNZ9hYOJUzAcLcUAKw/IAS9hFZ/7fsbVu4BDLRePznT+
f2quP4bca3DBiNg8+95q3lU9w3gmG5r+C17nHl+WzIofjZr0uFtWOyV7vbnUbmmNC+m+UK2Be3Sc
3/VYFfJADXCJBWdcp/l9hWL+PfVx8zF3DjUbyqeBU9ZYK7BkrVfhLAF40jDbd7UazkzrDA4K6yGO
z0UoK1jWDCL9xHHakuFfiQSyb1VR9SKR/voHgVHW7pZkiP+UCrgFYs0UOadA3T95VT+fGqIIfm8D
/TIibNZ9qXDhJab304rAW/AlBAH+DgwkOBfKpd9yBQuv2Jii6q8dGu8ImKZOdTmIE6yYuG+JpqAn
yAaXULvB09Qlzm/KNSYsw2P/pHxPnCeU1Xdl13rRqVWY/k7hKoLvNu7qdgdddkumCfsT+qv8uxhj
+V4NW6se2qVbpt04r9mvsqnbl7wV5TkzhkSBLNHj1R39rEpzT8zdzkk27KP4ECLN+F4AKPi1h5Zf
Lyr+wqEv/yNsarz4wLOXIYwYtosVr71freXPYpBb6+Eagbg7ohrtfnuA8bxGCPxfdBao4gqk2clr
4VMFjebbRsshaQs33jemHM8mntxhn8Q4SVNPJZt/NKhQ61MtJ3yKmfFGf18LRct52HUrsz3S2uQO
gjD8hS9GyHSRGI/5TaW4t6U/RN8Ajc3IDRonRSo8J5voYLVAz5rTbKe6OaEMkZkXMVH/mA91IHfA
sfl8HNaQXqRS+Ajj2dUHqBb6au5DG+YvU4lRCw60nebDtvUhDurceMDtsVc/d6u1H9nq5T+KQYUF
xxYFNWmgsRXuA3f17LNUttzHE0PfgtlCki9e1Koonid3jl4C1If6UfZNE+xoOFLOP8697GML6MAh
57yMH6Zy8J5B2PkK/IZE9LyTwx4RNaKTLpPeNSj6sqfHBueUpVH+Iau76IAnbvhI+r6iACbBub/b
xBSfXZ/6o71m8GyO03yDLZ0Rw8+Zg0bcU97d0OVTZwbDAaWKT+EW15iH1NpexRA3cleEffzH5/V2
D3XgY0vKemfZF31WHQMJ6g/RtHGBj5QRp1PRuuNuMwMOjKqqYu6WVmIT7taZeIORX05lVZRXJ/SD
wXUln+DPtkHv85aSUZp7ocAUqoR/DhKRTPs4FMUdRqauwTpox9/KxHQxzIcJRQYlWp52caib8hIn
JGjvOMPXY49i7Nv6K3DK1HKQboUGlGHNxuvVNoZqAub99b+YIee+cEYB1iv65QkLmvzKPdudt0HY
V86VZT/LusmOGXUf94FHYfwhgrxRp7EcZL3bWoCCQ9BbOocINyhfN7yf0YGMitE7DtoBJthqjKpL
7NTv2mbjvhn95J9TGuc174LuV43j4liWU9L/Kow7gVk1uC4PDsKOlzEWXscB4jr/tAzXB6Bzv7v6
uEgmnsfVLJyGtezOQ5JXTcqis5EUsoK8vQCNYHWlcTt/jnr0Q1S4JuNyp8ZJqQuzjHnyE4GppyXF
bHgO8EJk3PuJCJ+J5yduqyajEht4NLDad6RsGBl40y6Psyg/xflEQ5UsGAEWSxPQXkO7WNYqqP2T
iXlZOITx/e/DKkBpO9nY/1TJMkSH2mvcgvwuHML7zhW+3FW1W7p7EE9j/RSoIrzThdPQ2RwlY62I
y8kMI+baB/JhZkb+QnA/FI+1nlB2yz7ynT37cExzUMuDyJFXqV+JHEYIGDHZN78vJ3fX1iLcs1Cy
daF9QqbPZYL2aarKN0VrkbsfROUy85bxtCd3YjqwE5qJnG8wuW0fN10AJi38MsCuaWsUH3gt1zLZ
BSKZUW6uuPPbNFTDfJp5+982dOJmp/jzpx0ZMlrjWRM5T3Ll/Zf4BRZ9rZDD8Hvtq6p8vNIx2Cvc
kv2zecb75STjSvzdjaaS2YBjrPJzY1Ov9ze8TtOytDcX7Vb/rOdkFvTWt2p4CWQO6+kV1gsh6kL0
W1UfvoS6m9prVcqm3dOoFN2v0yBZ/KOs61/aJBbRuc+8ERkLnvVsNxco9z6zMfO63zKnSft7G5dt
5SCizmMv3aJsj0PVV/WLn8x4lDaVuAW3fmXmv7pN+indMsxLh3mxxJ4sMHiwmQFUB+3oSfYFTgVc
xsAy/+kNcTHnjo9z58pofsiCyqhHVCkinblqQKWssrcirZEQo9hdg/qTupnwj2dWlrNkcatzJzLK
2lY4lJ0sbT/2O0PAY3nRwOT5hT3cJ1zFwygboGXOYQp1uUdxFj3UYbuotFltMLJNT90TfIPjnvwe
VOQHF02kQXlIR0j5IQtGFFAN+47yINuuDtbTU7BOS/iYmz6BpkRGjpfN30w/PXheESYXF4RxPMbV
eMPWwT3ei8rjKd3yyf5bem/zriPBQurKlyrvIBtcFFuNpppvrMwm90mNQekHkvBuuc7dMNxu5bX7
zGDmwUn/D7jfflKKwkLPmuMyz3Ym4LnxEN2560ffVCxGa+GP6lpzWkyXBb+We0FipS7hINYQtg6c
wo+bufoPcF0cbNJ7qJm63pMnFOvVwxb4WEit16OIsya6fQvs8hrQ9k7gdXldw1qkMdkfnwoB8nT2
6kEerIOBt2Dq7HbjwoqQ9UM0/giibI0PFoWzeNDCnQmQwBKaBsvkEnrkOncwsv2v1eA7pmhnWpN1
71aD++DO2n2tCGmY9h3rA3Pwugbh/pZYRCqEnKvUWdr63Sy0cuLgRU23r2GH6COqgvxj6arhjlEc
4myRuiQ5JO7D+t2L1+2PQ04n7w+KhZ/cexn+YxiKprhfOuls7pnhBlMrPk6w6I+8blRxbGp/CJ82
tis2+2gk76fsMGC/salGGHwjRr9zloPpNLswaabt9zhufrDuoYv64j63S2MPzBFlEh6oDGWLu2+s
F8/lQep+EuNxc1sdJhThEZv/GUXT3OLkr0Yj/1t0h3iOgQUMxoB2Ti8OOrJ+2+d2bPLLQmKUikAr
Tb9dpXblyOmfy8DeqanG6XrA1kqq0kXxZs4fVVDkHrEOU1R8hAWiYEQAIytok/JmhMRMb54jHj2P
zXo/hsNkTmsX5OuuKcrKOW0uPlgs1kOXfHoEWnSGrB62qCKljarHKmSTEQVLMeK/1RnA9HGWtkeC
Uy56fBsgYBBo8mqq8gd9iTm+yaYaweyvHXle1ZJ2QSDNup/6GTVbOm11IdTe08x7wykBlKYCpgvc
+RysggnvsS3R6/3X8tQw5a84vQ8FI4JhKI48sCQeFxnM93XGtHDL1whveDYY9vDcLIFanics/82Q
DgPxCVShIcuJ9gvOmwmF61hT3bhbemC2M22ZSbdzV6e2FTXPtcuQvADOu2ncrAYfBJA1OQZyqoq7
yusG9cTJYZinoXahAxtTlS7S+GbsCM3gYxwDAptQ+Hk7b57rkVSL1sxddc3qpe9EWhRmir47Geno
ndBxP79nkaVhdqZQgwyekkB8Aod1tN0Nma25Hh3c2Yb3D3z5ZyfKxhxi4pfaA2Q/h1sbIB259EPu
Vo8Aaf5yTIye58umYpOdEH0mybdGtEMGDAomHLdn9PCdv5drsCZBqpbgJgfqKP0M5gPk1RyhVa7I
KkBdI8AEoYnzhEFCUXK9ssrVJbFOCvvxeIeAzHg3QNpjE92hHyn+6hJu7DasUwHVMTxnjRec6oXa
zvl1rPrc3d4SR/sBvRE3Lp5JyUjnpEBjfKZxJCZ4YZLBR0sdbahd0o6koSk1sTT2bhEDsVsqQ74V
XWAvTHeOknxZTybsHP+gq3oiPUznFXBUZ2qK6RxdhDo7cTbMznjWDi/RfhQDdHBdrWL+hoKpdX70
YyvyI3+/QF/UhpbkZZ4JCvhXxpkA2+at6P8bcjSk4l9QDAYGWLY0ie4DhmXC6nLfK7qbILJ3cm4i
J+AGFekCviG+9TKMJIkTolCdavQl+ijU6sxAwkDBkHLgeiRzrbV99OuAn1h5Wi3XKV5D8ViiUe7S
ZXOr5DnxE3zHO9VXAu/y2M9l9zZQF5n8E2NYrGele6e7r4uGCTXIzLbAGBfK+1OGjQPZFYJmuXd5
RasyVGqgo38oaUk14Bxsm4MHuDxWaKc9xN9DvVT2Yepk+8PxWJZT3blJ/V+5oAA9rmaNg2rcgbvT
3wt9THaH2122BSXCD+ubJjOHSomgfKwA673jNEAUHLCPFM5JdF2fHNCG2fyjqxmCLlKhP/994wjC
y8iFHX1yPPYmjee6r36SHr3qx3HoIzIHmtHNpzSu+3y7S5plnKm7bb2O+q2Cs47bwpbLdFsmYu8Y
31K2ukPmxWo7JiO62X2t61VwVWJ7/hOHY+59GsDQ4B4giuF5lzhcAW+1DEWNwdyhHfPkuv24BWm4
jSURdRPKQ2ChZEwSWFQHvU+Nu9k6fQiY3/w/l6Z1YtPSR+zmNckqjL3JFSynM5eN+Xj76CV77XUg
D0Q4aKn0gCB2ovr4gk7HGx4mK4P4H/9cWbQcOXfmMY5goZoL0AjL2YLCnuxnb+WJZPXJ4vIyl00r
jgVYWHZEnEgopdMRJtTYli2BM1GEHVCfWCa2CkzkMUtMxkfz2EJfJb/CtrtFEdlwooprjnK/uY5I
F7KT53JW41bjX86R4/hI3UtnvEmmyTGKmbESyovssxm4MNNN6lwD6qweQTEhXc/NsZ7dunnrWxJy
Xjk/EFWc4Nm35rWsGmTv61QYjvOxJu/rPhfx5DB7T0Wzpi4l5vanpIew+54azB/fYT/Y6pUTuYOJ
6nFK7DVnjXevhRnkEaCyMj9ZweL8vOUgTH8inTGqHCsPbOqJh3we3relT2jKxVapl1erlJH3tYs8
/MCICX+2hlvhUmDrRmvzseKhL7iByjXfrpvti+AojVe5/2S09FOLBDp+CWACwh6O5SnKsU0gMSkD
fsgn4rMztO7MrMPSXpposssxNMahuxQ4cJj+TL1rkJgxw9iM58m6fQVxuiKuvgMGUdOAgisMkqd1
I54vQ6Md8/5+VXGxTdPTZLul/vIywuE8YKiiM/RnT8z9/r0bV8HC9AJqlRbDYHXqVU457/BsEehV
TcRxHSrPrVxxQLQtzatU9dZTLXKj59+8qiPBTFluUrQ4C8p6tWsT3Zaf4bRlfX+Iixm1JjEaFJkt
x8qB5yF2p4HIfyDHyMpHtqimxhaiEG48d+j6XGQfSLfwPTEuk1HEHZ5/ZB45soSbmGbNofQnrDWX
ZJqieDmO0vKHJgjqXsrJUr9B6IADx0KAS4rro3nH/ku8j95G/y8pOvqTnk750giFe8FXwtzbgbCX
fSDDsU1b7ZTJIwloPoJdcgtJfhDJLT87izEyHHTc+KzaDQigOYSOdkiAsNWkXjPP1+4xySix+jYT
sN8TWi5v/vTs7CXcP0MuSUUZI/a8XbJlIWnOfW95aLfKdQlKWh253ruLlo9L0xVHgm9XLHJGIOrE
ViNSx80wDY2iECDDrtTP7Zgl5ywe4NC1GdSZHAj9uKALa3atS+AR8GG3N3OVk49Rzhu16bl8UiO0
FVTMUH7qqgxPxeSH18APCwmeqf2LGwjxGYaS354JEJ5wy/KfPWlrpL8p5w/jpjyNVeDeuXwbqYNv
goQNbqKj7SD9wjaQV+3QAi42svVS9MX+czs105NSQnikh1gnIVgzI82J4eExXzTpU/7mPyRr7kAc
g0Ffunhq3pxl8dJwaaNXz1NiN21Ek6RAtd7A0r0i8OOE+NmyGR+icrMfETLitCuK9hQ1fb7vCbxJ
52werwKDlkHOpvs3liYaclkuFKRs0mb3jTuIJO29PkoBHOuPsmyhlaN2+edEebg+Qe3kTGi6pjKs
ytRfkixrkwY847fTUnlftdz0mmLcy09DuBp95Ncj7sRYxFsRFI+x9cvfTW5RtlD1GLwjmEWXQZMs
08Fk/YsO2zhtMpXd45wEYhQ5whRvLhq+YS3dlPOV5DO/s0hoMoOpxiLf26uewgAb1N65/L82F1g9
Afhf8JFwKdDDu7B27uYqi54V5vwo7Qhb+uGYAN0uP7CimJeYoh0eMQYlXTcPt8iy8uKiJkkpFm9J
4Kki0go90vvmNNZ6I6JrXR9DM6GUiAKS5HNHHdzWIMXhUqFEAxzU36msLcnKAKQ4t/MQnqo1zmHb
IuTcyQieCCsM1F3W8PI0e1YFm/qCHD5QtGzuFkCTkw6V/ATKqo7+WC4nEgBiurUFYKGlPzRd5rK4
LGgynqi8aK9ropjWyykkU8RBxWruvY3XlOWueaPlgDhDl75eUoaGoMZOVbDtDm28UyS4u+kMuQtQ
qRo0XmFlLVtNBTmr9LYgJKCpeTtmHrhRGuTeeIApDNpHEEn/bvYkLEW1DvFeeH0s9izzOLFa378U
fjWeJ6fSCubCyy4ZZ8/FGt2fSaMxJFmCStZtY4n4MvoD8Wz7VliW03iT/n4yoMLsDLE6F40/Pw1z
VdxnhCQ+OFs2I/tKEvI9pxkM2gnD6FU1CZIyPxDy3E2duGbRIv9zQHgqjpcw6uVlJULGOfoIHN67
TNQ/HKqm3712Ta7eor1DPboQo+665WemVliNbFKBujc2/hnVZDPzBu9kbtztHvN7fE+R89hB37ju
/Vyo/qFAzvIRD0PkHXRT+Ye2CfHR3QwO8VmaW76ZqoPqin2At9C1TfOka4OgKOaSuRmbSJRZXHWv
kbMUR1O7436ZYmuvEsVLyuBXtLtYL+aRoMvso/UR8y9R0J1ZjNsjaaQdBGri0aszmfaT57m6K7Ix
X9OSaeOgRVI99HUWiR30QfhouJzQdsJzckvASZ1v1m4ymFqT/QCK3u4tG/qHcWR9hdXWhw4xab7z
O9DBHA9hqrJ6ek76mHzNW3rlCEx7DPwyepSMqPdJveFh2uqtTAuXwfl5nM2gsRAM5VsXxfNzxPeQ
cmt7+dHlzPle0bL2B29jtxqQyv1h/iK9r/VaUg7LXLy2GDvOcYwTirsvHMt0G5biV8k9+1nUK2UD
thI9c5MD20aHxcxSXYdLsZ9mM0Hlh8FXr7PsTfVagpUwuIC03PKbz8T84Idc+5H6AKAQ2e4juK1n
FidKzcm7eR/RCt/5vZ/8sLFngssIlnWy0TZ3TxsyF3c3J3J5z7PWecyxuUBQ9MmLC4Z0IeZvvnQQ
CeTnzWPsHvFCylMO3vyNADMInpeF+CIQSBIlc0xHyd4yu868oznw5baWMsfLWU97PTTtd+Bu00UR
THvl/i/1D102ZPVOhTMQ0zEi1D30UR//iNBheruuXlzWiEIp/tQpoG4COi98rD05+ui23PG/CZvu
+00REWOM2dSly1RzKPKKRgVnSNR6ItfY2T4IHYpKMMmF33/mg6/9PfiZtH/zRXnQanUBDwizj9rH
WUiFEGXkFBezopU+CJnQAg7f0UmGQZWMZftksnKaASiTsnrJHLiH24ZPTmq0C+zKGkkrRuLfcd3N
5FgVdMLAqK6k/6WeQK8yIu7G3ejI3kOG3GxFTgRflyB/Z2JcDJiZvwYFwX6knWFS8tEwCz7z/hdC
cgoqssoO9o4JLMl2vQ3952DJbPciklqSPhfFOr50QFySBZKz8MotuKRLYFGAZBE2gv2QxwnTk5hJ
4ySpCWRb5IGufypBvzvCOuTzR8Ohs92ybGyxoxNzRIuYJOOnLCIWxbjzb410RW/+TiyFxKK3g7ly
dok/DqPGsF8Dy99edAw/I8JPXq6BQ2RXDVNlEXHma3SUpYzUOVvm7QrYX7zkzc0wspWOkZ+9Ienm
V6wKFA3bLJImVVp4gKMihpDlnrrFogPSFncWfWa5y0p5Ux4uXjYMd0U+j9EPJfkYToFHVeO/Zpoq
gXSAz59ZdeDYPydmHKLfYLXzETAD0WsTRYniKunr6ue41ghukxmWdm/yNjjmaHyHLzw1veG2XkP3
tdeAhPeQL7YFZVjGyN2T2h11l9UoTE0Hxxqcbmmw6iC4gELqHyylnsL0UbVX8lYqhTbdccdntZBF
7O4w8nZIqgbu/5+mbCJ/3684Fb7IhASurKKGL2SDQV9B0HJp+p32iuTMDCLIqJpGTqi9M5PxTfKi
l0mc7xF4ZIu/IsPv1h+qxZ+zJ9hRcQyMrr60n9fI1R2n+ZPTzQCDVYCh7FQVZCSdLe1rNLXERpqy
DtO5asfkrNyiO1rrVMs9UbEcPrypdXHAbEaYJYmkC07pMmvuevIUo5cM+c03AuS5vISmwS271FzQ
N3sc5osuz7+aUY785bYKGG9xwrMMwvK7FON8hVwLwzOdrus96t9vZ4wI3DuVUeG3n9ui8dABf5GB
cwzRqfZpLreInzmC9eLgG4RyHpFYdSpVfID510DE8HiyIhp9u59LmFlUhGsznv1VZWGdDl0g0J+z
0iXO2UpW2ZS0G0Icm0ZmAhmMNy3swViokGZVcVIXz+0M33xqks00H8L0KywcnvOtOk5LVKy/C7pE
ol3F2N6nDVnouLW8gfT5KurM9xbhsN95TYsdlwMEQQ7Y+YZgR5Gnnky+BYtZAmIml0zr9qt3XLXc
oYuO8HckuQnEO16PhJYNhUQg+dtDPm4PfWWQ++i5QMOyIgGrHlSrinbvTHlVAlluZuxOjgSFOZAW
QpazyMc6gYdGeb+cC91gfk7XMWj/GzYDmHedFzSZ2X4OvWa8BkTlZISUUOUYOQgDtko2wVuNY31d
78JIaFAUxi67efshA/lGnDLX7fJIqg/SwBSCUN5iffF6Sww84OCtTQm7xGZSFMS4hsW2/grHsR/f
yFusy0NIXwGPMdNLSPppKyZdX6rKyK+NT6rmj3KcfDkEQyz0Z6uRHWAsh6LXSP59RE06ileESyry
e30ciW42BzWJZuaVaOTaPrmdJCVybz2CEB6M7Rfx4nSqDOU7YFUZEpSoVXIqJOA6G5I0GnX0GnTk
wMYKQ9l9jkrZZPsaB2nzz1TK9b7cRMFjHtoBwa8zBfAq6NlfKD7M/SuLrxukXgSw8+KNPXpUoq6c
+W4p+HjeNGD4cpAoXwnuyyp5CSokUDunu+FTw7w4R1cDkKKOJ9SfU6nvLgLP1R1nUp7GE9zUFZ0+
KsI+n74IEypJL1hjf+8xMOFpmstrRPyVc9RJK4/+ELn3HbL26Y/uDWfQYfTLTB8DZWc3OS5Sjlyi
uNKw7a8hMZCXvleBSD1+vgpfhAj/bmWHHWcLdPk7Esacpnlbi5PnN1EAVASQwUO6wq3XWoU3p6pw
iV9Y44mShdkeqXbXC2gPX8AhkNY86BrbI4dC174ggc2uXh90byvS2IxtUi+P9JoMH2aEGth3Xid3
k81x8kLU9vOTTzJ8d1516CJ/QgFrL+gttrvK9zGVoMWtsapbrkkgYhCCaTc1SVeeBkdr/lO1mYuu
VflUJSNLmFm84hl0P+zuZEcxwH525uKFwDd1C1V11gdvQJPCEg1tSt4mJauAf6Pz1FqI1Bv1iWK9
Ygt+7d0pxuxaa8KI0eRh/q9J9ODFJvL/4qvOiw+EBtfDsQ3h59MoU/2+j7zil++WdTonNnbZYSqY
tBqxuSB7mQrI2qJiO8gi65x9sqCARwKT1GkRg7XsxnjM+2MrXWUftlGyxWF1GzfkChVUFEaihb8u
s1vyuSjR/4gUqZOpxZ3DOThk43ZpyKJ1T1wm85+1w2uAB+eWyV5P6p1SMadLHUMYB5cu/OTdhIIL
I+iW7InaKKZ9Xy/yAtjrq2M2rm3qCwXdVkKD/wzngijd0rXrtwpw7N6RJD+9NmoOxksUbNMPdw4j
QBZhSyoeMtUdnYR98thERp7HovQW1me3kU8jSMozOfzDdSAgPHgcIqOvZY1TMFBM1abRy8XZ6uQy
Gzrfg7AOvsgam8EnaINIpaz6Z7Zjvq60yGxD/ArOjq/I5uW5wY155lVRB7aVmQFsBHS7Fiu73YXG
NQ+jZqW35KHXiATPg0ARc3T8lfmtUQKeVKBsRS6TzRDrTaIIwxqUPjgFcyqX5jR8m3y5ZVsjpAb5
2+Zt79KIcVeCy/M290Z8Jgra5s0lrXTaZ9MI4CGxtOHfUNDG3NMeS0NrTr2Jink/T1QyLibvmZqm
6hZdGiAhAC1I7KWzblDtE8aBN52UoDr+kIF/EXnKeNk3A5O759ArPI8Z4zVGy91U+OHL6pbY+JZl
bQ91mzvrrrPCPmd0DR+3SjTXdcr0YZYTuiNr1pcG82MqdI7KsJ20eVzrCl8Lr93AxllH896dSr0n
w62d4Iuj4bgGXvM08MylPgDnnpi+orrq2sv2Lrpegc5foN0MAc0Ja1mM/245mEaQ1EieVCyQNxXF
FN7o99yCAPsEt6QAPZ1z0bEpxT4UQ4KswGb9iSxe5yqQ5jB7WwzAR9QwCJy3qOT1LaquSxssiViX
StJsdsox8MmeDYP1XCAQx28925gpw5PJnsT35WzIEjpWhF2sO+Vm4i9GcXWiRFL9DjSa3N2WOf7F
s+TcQ4iSirzzQBPBWPzst8RX9FNWjRWpRjV1xWHWHVVgh4Mj26T8NGSJvgUeKfgoBGApfg5k9l/G
QbpErMIWsRkWHnkkPB3EAgSFqv8Ka8PnIdtEfW6wADtp6wvEwH01fzXEeuwlpseXdu2rPeGAkI5q
XNA1kMbcpwMM7WWAzH0uq1U/G+PX2WsBK/rUW/gX5Awhu1SF4AggvyXU3pvGPDi0rH8EhrnIZ0en
YwGc28b/Cud2zf60bZfdwybwlrUtZWEsIXmIGRuI62xKVGvkjiA7fbJNZ+gCMEghxLpAGXIalD/U
4LTl2WYOJdZwQgw/1ttDJhOeD/p9KQnUfZOBywJssGYhBGuW4t+sR+NQ8AzWv6v9nEMV84rYxxaT
oRr81Tl66Abe1uyWMQSg5pwIHKY5QxYdrQgao8VXLEjQiZwpTv/H0ZktN6psQfSLiGAueJWEJlu2
5dl+Iezu08xDUVAFfP1duq8n+nTbEsOunZkrpSPVo106RZhkHY+NrSwtKl8MI8eFhHE/7Nhgpg8z
s8u7kTa/YDgGOR9Qakbs0my4qCnaeAMd51sTVvqZQ28eXcQ4ZqemG7z7yB3m8gyspon3skO734S6
J51k+40rP5BJSgZUVLrhNHtgiPcEhxpsvMirUbnDtopZgUSAfUm5PuQR58H0g4+gvlMC4M6mbTWt
tiuNyDs3Bfy0D6mrYE9Q+g94PSC15L5km5bNnToaiEI/ndfAsGVtvoBjyrwHr2vxzPItWu5ZsIB2
Lj1xtQcTO/nZ8lRztEbRf3J2bcf7RcbzcjK9Dthw97xFSZMI35DWEhLIbgjf4TzeDqtNJ8l6dcrW
5UnNZmTzbFf/6NLhdNHPwfBvxaHqb3DKSEKvFHTyfrJq7Z5Th7Hi1YjRZlDw46wLk6ZPC3IBFcpW
oyVeCKyT5bGGB/lk+UCQDk1zS1saxxCjckjWyTcFHAdiOuz2EHdZszhB/5fQlLyD8KHgZgl82zul
7BAWApbVOsHDzTRiu3qUBxJsvdiAHKgYBpsJ4mA9xWRqgIXseGubR4bXYfgkM0LyHIOa150iZqfo
uPo6O6+LNX+HinXx0tsNLqE4/awXEj/X2xLZfEoRLqTRUHmhC6Vu9VUu7C82HF/XNwdHDVc0Gi/u
xZTz2IObN469q4gzYJILveI4NMKN9n436jt+RegLnBCGf8CP0zd3vdF9LInjr6wL10focWASYMKs
oCRV7igOAk0EXjPOuIycBtaZjBgi/iKd3uxquVm/eDgWaDicyr0MaYL0LII7iucxm0lMH+IAxtTO
azXmu2i1oU2o2veUv5MTQQhqXorh1w2n/jriSYAVX/ssHbkUUP5rTKZXEFwg4GqVbgkKTpQALk5i
9bpPeL6Uu8WlhWsLRDyaXwONHSNYy5Ei2zaWz1FrZ/ldLvK8P3i8AEq2rtWynkwAwiPJqEUzwI8a
9141qFQW2ZhT54Fq3/iiW1j60kQ3xax/PcUvBl1iekyx2p0zFuN/LBAyn0MOiICXlk4JKke4bBqy
Rntb27fHZg7LgQOH36H4FNY+VIEKj3Pp64S0FE8dY7lDA56JZqoDCBjyMcouJny/E58dLEQOhrjp
QvoOp12HvLCbsilq6g1McEG/KC+ayCI7z8REW4q3/IhUmeMgNVABxln4NtRPqW2H6eE/bsQ2J72f
jQ8cKyEsTZFfP8f4Iv8aZw64nli0boa21pS56/GCowVxV5mURim77B9XdjCnYHH1Qc5rjTF36ljw
ZS7iZcLnYr2MY0BmOl9xq5YRij+rnbFL9BjyudacBBKbdMKnnXFv/lvsXtnf1oJl0h1XjN7OUjCV
k0tudlpo+UjoKDopx2aJVOkx5hSV2QFCVxYr3LHrzM6mNdsRL/fLwJnmCLBdc5rJ2/JQsBHGzB8s
mEL7YbCsYy0c5goZkNenpyiIx90q2YkTrw75ZgMVBYxP1cpVxn8m3aIMH18dNw+DbtUl5Qu/xzdE
wKxOnYDrbiBQnC8N4TSZETUR0dicOW76CZGQ6C/0cxKpg4JPjwtnSBOjbFRSgBsxKUBlMHCSNHgN
msDr38s+95GUImE2FZuV+hiIniAuJTM1z4WIoDxicRvS+Ca8Itv3jg9AgGONqTYCAaB+dYYxiBBU
+faQ4lEZjtoTKkoc0Tr1dhq9PD42rJK7pAbPgvVFoKqThdVhLB3s3CYnHwSl1UZsDurs0FvSdp7I
mdKjNZEneWyoxaP7xbDkf7KFwsGPSdLH1YCudnCsrGDZxzcPBp74qoT/Mc7bsizXx2w2ir8iJMhD
oPpjRix7Zc7EzOj7edjcYWsuzD0cswqDnpnc8tD0YxTtgelZ6r5w+ti5H1Z4xqiVLqb7dOzkEbq9
/YFZtfye40r3eAsjzLG8i/q3weIcZfPupv+WJgo2Nqa1csgHTnAgI8vykVo8Tfa1nzEmuuVdRd/Q
V2Fq8deL/PBaZ3HgXlanMcUd5wGMjLzd52aXs0tg8cru+aGFNfMn8uriUfF1XrGwj4S8RQ2bDJlw
XgAPTr6TnkC/uN5V4EX2Es8dhxuFjIJGKDOEGLahwfOCeFEjC9mcyORGM3q7YoPcQOMOCBT7RCkO
HUU6nvcpf+F/dQO/BtXcirNEZMXEWWBwiDKW+RhH+6Vg4iP1gsXkXczY1Q/U7BCKFXCgT8tURgfP
z/vHbpLFxEcDXGTHTzMSKcKcd1KtWYatWdbpA5Rk/y+MJCU11J8QZW5DJrSNqKblMeswFWxnewWX
0OGAuge2G+iHOVuBCKdeh+NUdBTr7SKAdJAjUizslzXK6qsl+lpcrNXDyRJw0YqDBa757K7WknSL
E55rL0r/2DNmB57CoRJ3AV0/2QXmVQO82Lal2GHfrbtzXo/2Y120ww7JMr123axeKyzFahOkWL7u
OuaLCGLS6iPRVVj9wnUgL7WNG2uiKKxq2Jtl7LTN9zTxAdW3IGeKxT2QdnNEhTePWZmmE0mgpktA
NPbHYGrLSze79hHq0uJ+ItZH+KorJoe8xJfMUDfK8RmusPK3nPqj6LSUwXpE1VpIwUntvyz+lMaP
mCM40UHslOoSk79YWfVb3q6hGOhOzTFauAt53Dsby/b3peViqtpaKcTcr9qZvfJ1aFU7o4u2AIiI
Y8Uu8zEIY0ySaP3UuHkyd15J8/BgwOLgunfOFEcPVarnnSrU1LCjD1FBiOWFL1j84+mKO19wSHdy
HgMRWzyUCvhn8hr7QBbvyItW2ueMQziAb2Wo/tmMdv6b1/RWjB8vDEy8GakVujMmg+/T5R2OCiL5
o+JJG6UcEQsADH8dX6u9iGo7uFhyxKVCFkpRUrWZmhUZa8OOiD6eDSQpF7tV7Nk0yIhpuXCjyCQI
FIyieo53VG9hfy/saTqsFhvFTSN9KEKtF1ewTQsVnMuFedyFon3fEOwgVLF42ZXcbo+/wGFICDl3
XurUDX8MDTWtz7xATuXJtQiVHAFGkRgAfUAQuNtM2PprwpT0TOpLJWK6gAU5qGGn2bODfHAWU9xP
nCDyQ+ONrLxLzfpr01VeoQ9eZ03ZoRyluK+GzjbfxGQC702Sv/qRAT9oPjQt7V4TD0FC0ArCmjTO
7YUjwgS3+yT27HHt9eSzL9oszliPZ7j0pB0NTLr7ycuwVwLa8dE52nkJvqfZhM4xGwUHbrxOKBy5
Cnlv2CWlQn+pE+5fBgSuBXyUUZgJty0Ae1S+tqrEv3psu/IDAcLOjjgbyub/wjdeERnOPkb9oBz2
Ue9x2q0C6s52qp6aCHldyJPPRIEi7QLMXPcDhi5ufZ9kS2SbJr7jELxqftdo/aEVFZLTVAwfKapU
8SRMIB5YDq3VbtBDNMDjQf2i8E8W1n+NGQYHf44YzoiYPMnQBq37WqxzgsWzJjAqcDjDPT8Oqgp3
wIQ62B8Y2EtcpJ3vvllTg/dLAyf+AVBwO7iZsszKLxU7M6LkgrdtomTlk2bVeZelHToOfBkeIa5L
jvkdTy3OLzBdPJr3cJ9wiUrWtyKJbbNOxzlw4UjVLJY/vKplrcJikXIqPMIpFqdmva/Y/ID1krio
dvzyHTncNGYvM5WI38PAzUfk4rmKy+KgdNb0ANgMa4neMVZ30orfcxPITMdwcIikPk7t4o5XyxEp
JskwLHCNKv5IWDg348uortzK8xUWk3MudUP7rqHccdPZafCHDX90wSs+7uo5WhdSKEyWoNuwd99Q
Xir8dOV024gUNx00X4msndkLF19eH4tgQ6Tee+gD9HJWJ3NTBb8I/JikUrS1TUkF6qPXdCBdOYbM
31BI4ktW4Z+8VVfPNilNeznMPlPDYW6s1AfS0ssgqZfSflf46Vko+j7Evgwf8HjkRhPA4fq8aPAm
YZpozmtg1L0sa/0KZJbzqkGRqw8wcEy1C8qmGShGLNvnlfPyFvhu/UDXbj7TOBYF0HajFVwE3jSB
afAwYtZJLI76/3H7k4qylMv0RRUqU307Rempn6c5Ok7VrSOP4Nf61q/azAdoppb/XA0l2l2GebXe
0t0AswA3V8g6PgKj8EW8fOWGVVkYX1XJFgsWcNh/RPzgM7ALmydcw0hxDsM8JRubWyxA/Zk2z62O
1PqFqX784ZBQbWw5QvHX6QxBigan4pxhV7tV0I4vTl6t7AsQFuz9SMCsTKgjp+wMk4mN08gD/yo3
EJljG2ElxzPOizPYjzyg+mufiQLnmR2WexDh8jI7vP6uRJi0e4md2j/7jU83bSTQyk5Y3QfvznJC
eEuxF7nfJZSKyCGv3fZEEqyg6fe5kFH+UOOTLj9jjxpdGWD8hGA1KQGBoXDMsx6d5i3qmPnqOJsS
dJ2qv6vo7iohxMKxWYBL+faHybv5N2066zirzs23q1mW59oKxIjYrLp/wc12uzX1MLhPBAu8es9Q
auEJrAWEJz8v8iXJUqu/r5llLpAT0AxiSpAke0IskqeomVL6m1lY1XvOoIxcY2Sa/jCMHCYx5K8+
21ortq+QsW/p3MWre3xUZvaPDlHPc4PLfge/rC84fMzrSacUNOxTHInYpBqudTy68dSdsnaOj14X
F09BgPcILJfTvnZYsv/EXkqfKd6n+6JXw39zUHkOXlsNYyOz7QsvUo18KeMPm6jlvMkldiSuLt9c
NMb1M+hf8m+RrQhwUsBlP6HVkBB0DJrcOc7ZT74ufguFFy2QIsHvZbXsfTqTiGRET23+aRukUpK7
PfIG5yEMnQztXX8/Zzbc0sKQ76GtIHCTKIzXj7qamr/VYqyz3doIHFL6AQ6zgZE0trLFQ4kx8UuB
OHEPOrl6K/SEgZgPH8pZwA2hw9Qedg0sJvFaKgsRtIcNTF4xwMp4y19gHBhHcaITDzaRxC2PT1YM
9V/YCMQlcn9mGQrn/vagXFDHoNX1v2s8dNe1WNbfXAv/zaJOVdzDamytC2uTgpsFNdBj7dF6Jgls
PDZvpvAjXk7sVm5YND3fIdwLYMQVL8VTAz/4lLEBDPdLKVcqE0hkwF4Ocrqm7HJ65FVM391K4dM+
qhuHJp7eKQ+0fk3lvpSlfR/oiveDxRwE0pErygKxGLe/rIghjlJVNmKEULcdWD6q47rGrBJtDT2C
vGV94sYc8Y158jTg9vQ3dUyTW5K2GJJAVw28CuGbEZXJ6rELdwrSRo4u45V/bDpoEiz34s7DB8Ac
7dMxj36f4YcbxnDXNZJwHBeDQCxLY0LdEaDUc9/GApwNsKOWwC2hGgY3tDRkIoek1J60yLxt/Yjt
pZkL/VK2MifF1pPOudb5yGieLku5tydS7uFkT+4jGIbVPThDo/LTSvcBvs44zF97ttGgcZxB5hdm
jeyic0It4EgZInjcr3QV93HcPiEZr8MjfEWcVxDxVHQ/DwJ9r10a6Z07VHWuXdCLWLisTC6JP9JN
eLcuS1Pgx7Fasm1eTGA+ReuinDL0SFKPEvAteSqchTu8w6O3BZmBQzK2M7f9J9eofQh5fX17pYqe
Z8vXR98yPJeqHCOzY7tzi/jbIdP7GPsfyq6mIxazTPQ4Bk77vgZlZZJeS/PCPlHkzzFZFlFsm7aw
9Ve2OnEHXCyK0R5CR7LZGCci69pn7/AvKrLG//Y5avwz9UIsdaB67Ut0bgFPPsgiIukDsHDa2L2r
1wZDwG9t5vWVOdm7vbHY2FBRGqpVHGsOWP1bqNNu+FvrKCt+OWEUxBvUmlXn6Ebo3yIM8eYV6H0r
Rtk68vd1BGWcebqJ/vUmiN+DLAeggdLNax+3BdcFKqvSrywDuTOTkRTEQ2BpJ33EcogRkcraBdF4
KaLgI4xq/zpbTtUdtayXk0eL6xEuQ/fiFxpjle3TkeYpAz1Kxmk/bmxKwc8lJQPfvQRA9aclifHb
DjxGETPDdvhjgibuH6gIyL0TLMOgxVkWcRZQhEHZcrR4zPtvjnVy+UuEin5YYsnuf9Jxg+ZJ3Cgf
NlqAhx+yTcf2MOAWIiIecaDc0L4dnUuevJfALCqEAyLcHxplw6MXe5hMRN9GiZeGXOVq6tutLYRx
cG54QwJggANYN8eEZoBgUPWNK2r+lJMfyi94G27JnLNk+lu50hjeykX4gdfAqGeuFGd4ByIoYUfM
8TjSOckWkAB3Vz3xjAAAM5gc64diZS/DgYYDCsvuJHP4rZPWAYhF3G3yj001N/kpL93sH5Z20e54
UrtPDK7TOe5WkOY30PxvJZv+sy9nQhdllskjCY/xWQEKOPTR0P+Ado8eJL4J9RLZWYF7xXLjSzi6
M6XEOaz4TYUfElgVU0/5yy6eUsH9VGJUIUjrRS1/TbEECeoozdlth+WPb81rAvM3XQsPaHGHTXDa
xSV47S+e3PyTKwNTyu4n9R9kzslpYXJyz4OPqIL5abVRXYztFPYugDf9XsH4qFi+laArCJsIseVj
dL4Y9gQklryWJSwxIsVc0bM15TsBUtjsywyfyichhhIToKV9fbVpY2LKcknW9PcTIcB+R38rTJpg
zNUhLoVmYdbhGdoRPywKaF2KIJZP+7DzFBS6ZiAf2Qh2NIRDYijqCIA+FsIAcKvq3e5ke2sb4H3t
579jyzh+X+YRC2A9lNn9TA7ih5Ja6WdJhnSHR8120VA9cKYz8IkUcJqq1/zKOR0nlBoq1DA1z9fU
A55ttuSa7CMLVBSUlijATxcN2fpStH4D9xVfx8GTSE9oeDx4ILml9s64cpHHnJcuxmWu6Gb8bqno
uZREUVpEw64I/tOybGxeqGnFsQ1TKdfMDQop0yshrK5+awoojsnAlFbuF7fKktqFT7zP0n4pk3Yo
4xYERZU2f2zCe86HF64OFgYfQuHbRG6h+ojwICCL4plN8zPMSvcF0a9k20K1RVLZIu43HY+uxPdT
dAmnz7tD6/Gw7TnTN/fCzESsC5yu18ZRQm2FsYIntt9pkVQODNs/o5tPXCCQRMPxwGhD3gTiIode
Wj9SBht3h+yEYy+ah9zaefFETAG3EcFLaj42NinPQ1u3/Ymp0lqPqxtZ1ms7gvE+RFOeFTfN3snu
V88Csec1sy/vlGG/fxm5eijQVSpmDvRZz+6yrBjvuX7Xd0BbquYd1GNGliOOky60HSQRp5C/+TxM
1UZ6VHUT48gpKo0j39MHOwBelSyTY2CglQvhCo+TOuSidjl1s13OcMrcOokxfrM8I9RxcrwAYrqI
JrQUWm9w89VOSmms12X3iCLlSxP0OEJKz2/e4xqICSecLv9Bzcp+b4U6UEiMxpqNh5PvFhbJFlek
B2TKCrKmwcO2BrX6rvol1EdKzxuCPuw+EwFuZ5+hWZCBrQV0gzgA7/d+w5yVzM7czcnArEMhrocW
yjXVuUOCLVTvyHxBISNnAXeJBdNNjIcYCeSra9eNo8OofWQRT8C/qFvW0RHOL3xBgV2wRXFJZ7Xs
CgKCn7A1KSdeJRkHpdmopOFiU//hsrfkuhoWJ91F5Wqir54HEtjWnl3GC0RBq3imqsbOXhASmQhi
Bzz7kaljyd9WnoNZ4mY5wSgOTSf6mEfoM6k+BHmHll75yxkrPuA3KKPHhcwvZRJ+iahRO1oQnLnd
ybYNrf7Ay7AI7E2G/0CyeB9uVe+kf81vxGe43LOEXUG2OQ6JNtz2rUJlHbkaXlYu2+o04kcgBTeS
lsUvG0ZvdHWYH/goXv9hEaggzNDyY2Qsdc5tKMR9yYbmHyfLFJfioGr0eLpS3svUTb0j2+3yPueo
zPm08obsCXOKi1NiMYjTmcku7IvQy8oMYTcgB7Zhfe2z4NO+fx1bC1Rk4MykjXz24glPrOATx4z1
3FUuzlBf+ZB2wY5c5gnySQ7OFY3c9N1PB6LrTrX0xnLsIq3k24171PgbXvMcNP4lIt+8Ax1h2dDJ
/MLf4nGpH3M5uCsZbPLD28oxSP9oX16Cyrt0Cb+gflk43L5ihA/tQ0jkkY/JVD1rcSrZD2kgqrMK
pKCkq0/FY6hHgai5ZHgQsRe443seN90fuq8N3l4i7tjz7DC9K8QCTgX5wX3zENLb09ysZrhRfFRx
hHiQXjLFy4803G1/RrsJKaLb3aacz05ANvxhCvXjxxHL6PBCpXcl7iJ4letrFA+F+hpAhu7bPgZK
Gztd5e/clbnqcWXju4ucYfl0XbKdN/HrH4xDjEm2BEzbhlis0mnov/1mYc7o20kF26Ivq3soyeF0
9WaPjUnHcAPyKrDxVNrBcCRYm7mnYWDUmKIA3Vx2/EFa3Zfhu7fW+dOyCJ6DtJKkkUZ9ACoShFwN
sj1py21Z5wX8iKhwlEo/iEjjt1llXV6cCArNMyQMCtulE7pUGwF5zDC84mGhJmoNv2yQFlfymhWw
ky5mlbQql/MiFutdw7wAN8cqpgO4As714J6r//LYmpGUdZU9mLFt5h9ZRpjs5jBcBKSbSR18Z6pp
Xa9BAm8nTPlUIUNR+pKhC2O1p1xoZ+og8jbs6vxH3hDipeb0ivHEy8l8tFH1C6BWXgB6z4r0tvKe
oBiXu6bgOZ0wSawvvoir3TIIqz14pPmT1k8JlabOUpExgcTCg8k+2Azbb7khrr7JQu1/0ZXNHssJ
+JpmzvU7x+K8x9nRKt5tmgleSDb0T6RhfvCkUlDulPmR3iP+XV3V5xqrzNEDJsgK3qdta1ImOAn6
cNJ9cYswbyJ7tAc61ldz56gi9pLRqgSrniazr74fhT9K8rDG+ZMPx7ppBfCLyf1wWSawJJqky+Nh
TMMjzWwI2/4N44NNgZ+SVXH+b6Xx8pWU6vILZtKCbhGkHhof4RXXxk6NZ7KIH2djty+KH/sLdu3w
xITKKOaDCyKVZhfXWpvgpyzdnoCA0PEltnW43GVeHooDQVtiK7M1hwdTcPbDoQQnS5DKefCdlsMX
k0Li00tGW6kEvwtzFeeoXtaLi+WeSRPiM1I6FjMd5w2ylU0fpW97dIfjKSo+ulzm7zWnfh7yKn6g
W1699H0BNot5pvqYxPhZDHXAx1VhaFDKay9OmvpfHSCXt9ybSUCKsSyO4Yymv/rL3z6PzKHM1uBa
90NZHSNuvMTjrTduhsAVj7IdsN2EhO7uJ5roZGLGcCK5FcrTIj0+VdGPn8wfSzKQjNm7XRbPv8HQ
2OHegrmy72AGlJtMFsij2L5xyVqY5BTfFkUmsU6P1tzG7s4a7Zco9s2DfTtk4Rvh+s0NGEoMxvGd
25Tps80mYcNLqt75qF5oGzSYnFXvFSe29MniV2bf5II5i4j5QNNY3kdnreUE0sS/6jkHAOcv3dma
iux90eELUStr78Lnu9i4no9t60RPgjD5gYbPRZ+cDkgAz6JbuSJW6Xbn0M55Lvh+IBihHjgb3zM+
SszkMGb4dfu+8Bg+g7vju0VpytF4hiL66NAx1yPV8evV52V1LPPU/sD+QHUFpmdEVQH2IxzWqdoZ
z498To/jD9ZM9RqXHVagOiw/MGLS30b5eFJPrvZw4YOGxOKd/0EpypOiHYdNASZzEyp+rnaGZVVO
Dr5pDlW7zvOgYFXChAB4DetgKgurR4IN007nUfycIzZxpNdFhi3MClHsS7/O6emB3oWhorGPeLLM
Xz33849XOg3j7PiN33BO3NrMeFWbNH63ohS3WmZd19tvigmyW6jC4B65EWCIXTQiRFgAwQ2olxPs
hB9gHPSxomJnC67OvcNOwUE0EvN00zxLe1PPXXEWBG34UVdouU2BjcN2GXXAnm7pixvYkUBvdGjQ
eEKgAhbN3qecGZgGt/J4HGYDjQiqP4E+UPS8TKN6irP1yGcdJ71csQMKC/mPSO2PizVgNzjaOs+F
OROpZlvZh2P5L3JytbFGl5ef4lNdoStXL+sSR9FuCg29JxAPFFEmueX4WfNCA8j1mXHevQ1s0zDc
JCHGQ1xST/RoRF+WCi55IPUduIDMPceZw0PVAWH9YE/Y+EeoT1vS8RBMcdVcGJbqSzDfwuchVovf
tHf4vIOaBFJcReGeppDBgb7BFW051n+lBA/mFgugRXIGe/YuGskRK1gtPdFuAYjyIo5E81J1ooJz
WdXuKWLb/BUJ2d3NYiKCzjj8y+Te/mma7rG+JSy5dVPB/0zZ0cZ2LOfb9PVjp2T2GcEx34wooo9p
FDZ7yOhOvjEZWNdtGcTaJmDT8VIv/N/WcuorL6z5HDBp9RsDlmczDXT7HKXH/MxwC0nOE+BCqN25
vUJr3ljvXmYD0GWXyycYj0e2FDYLSH7MVbK7kEuxnHH24LbOS9ILmELkLq8F2wNm2w0jffwh54wo
wdSJIzYgABxlTcSWOsBXVSsOmxQCKcxHwQ2Zupoi6UJK6zfw9253RKPrv4hTcZv4S+Y8SL1mLoEG
dkZjNkKblx5sLlO0vxBXRm/D5XczvMoxf6vS1H2gx6V89pHNd7WaI8jjzP/zVuIOEYmn1rzc1c2U
c2SlQm/TwGzYoPAPt8ki/zOn7vjCWf+rT730oEqwxyTqmRCQSKkgaOQ3QrwpGPx6eadVGfnbHBUb
NgALuu8Fyk6+DYO+1Xe24sgvp+Ev2+F0pyLPALOap/65CO0I6lRc3IznDQ4gUd7QohPId9Lh7mvg
GUp2gqGvv2Xp5IcV9/22HHwW27DNusMCyewpG3T/zCmFZ0moe/2XRg/aIKcVK4FuG1YtfRDkW54L
grodAD+JWsN83N/sCltOlWarLWBBHVWpO6ux8HfMGVFEt+Lsg5e1Rc0I7bObstsdCGvtMBOrpNOF
JNDQEFW1Sz1sw3miEaLsIjkmxdozyna4q2jk6ncTwEoeJ8s7sDn8j56xxq0yMdFW89HnWYCOfwN1
4HaCfZN9akOuFIpeTMgXp3I+zxqeOTp7yOOMTIVjvboLso3n6ereFp77yY4m/9LC7k/xGIf64NTV
AULkzX5U8f0QD3fzp5R22XAvXPiLgyS5s6VtDGtMOtDDYwhgl4U8gXWzTgXCY3ewRtaDvhbhS00q
+0V4Qb6Lyb/RyxXDQBPK/ailsj8tcG3WgRrD8nfSPpYb3lpUDQbKXArcWDFwd2q6ti77/ltenGGf
Bo6GJ8dUPFB/Wd/5JqLVVEes+uE+EOgAvpOOIcfljrhQgTfev/nYIZUWU38syoigQIHU1YjMx+k3
/5fNGKNIS55Lm2B5x3SMo6r8ZPHCPzbF12ZEOY2r5kxIIN70kVEfJTR6Mirzwmp9rTL1pqvlNUtv
M0LJnXYweLkxAvvBjkbKNAnHqD4RPMueJJLDV5l6t9aNRrDWvmkN7pzz+CTjxMgFdP2AyMBWI6I4
lb7V/mGIIH+WSyVfDXyKbVVpb6AgUjs3n2L+evP6vRN5WJpzytKDaSrLOwqBQLzer2DUE4pQ1C8B
7FgjZmUtD7i4wAkWCG/h7OZaXtKP8/ynkyXa5cRv8ScwBVdW0aRbq3cA/Ttkdb57XZm7hu2Md2AE
isBzo4STReMCx3BbNBYbXXwlcLn/QJ+YP9if2IeojgNJ0ZXyrlPUDfmpcpCz92r1fYI8BOH0xiGm
9c91fF5FM2bS3ZTb418uX6c9NCj2b25Z0H9ua90+rsPaPwmYD08G2wlnOxk7JPsjU90w/SBsTrjZ
fFqlYhtYbwmL0+wUNHaiPKE7hM0zB0d/YNvR8wbH5Fq6R+G1N4pe2pg7PZs5/p445wmMUor0Bq4l
62XFdrv8pSgzf1qFgDTLtgmbyLTmgA1XXbZ3xRLx5uULLMvmKsykgXCsfXUuXJHDzOuK38XNHd6q
eKuDPUCaoH4iA+CaxIAT+6CNjllLE4Db52HbHjkd4pEup1Y8Ogb0XjT6JQfbeo1e8qwKAMppzH4v
NqvfgscGPBumicnTU4LtoU3S0bHiexwwbrgd6yZIijKwEyM5d+MXhF9YFVT+7Tm45qzqsMh4cQ9l
MwipUPN5HeLC7+L7NW9b+zDq2f8P3bQ7V95YcAKk2MPBQe2ae+7CG/KYEoI91BL1p8Cu+cgWhy6f
JvZ9/MKphzcTogMCZESwSO/0oNkA2bAKWOsQ899OPkv1fRCJ9QvPTaA3wl/DN63qpd1ldhvKRzMS
HqWkbsCNO27qMQAXGAxFeSPDuZz08h1RV0lb4UIG9eIBxmtfEbKsBXfOLf37bXOI7T5zH3cBFoMe
MYVcBed+/njvEjsNZhpkW48GJ7V1FVspiZM3U8uJswI/JuGo8gWaCfuoLVqHw0+HHkrKK/erEI4U
qNUteZ82vXpZlWflDnNVPktGWxbQxZFHg5U5bEi9zHuO8VQQGcYfmb/BUSzT97SZdPxlCMmPZ22w
85Nf6SyNUVtDo+sMbyN6Ct0D7oDRHHPu1bJB48m1BZyjS+3i4qapZwOnhusEzS2iA6I6VVkhZhqt
1tUe6ViSw9xQmTUWNSMc/6nEdR46xNkZN7KUGBjHEF38Q420w/9MDQfFAFooSr/Hz1GHRj7ndSpT
/BWcj6sAHB7sl2HPahkMOC+e9RlbSHzLr9CE+RyXtqWOMgUdRIkKr5MNhzCHyF1vx7smlLQiZfgc
KDYe2Ivlc8YCGZO0+qqy+aZL1a6+cMJNQapDvmACI2Hib8YhkNVxasw6/o+j81qOHMeC6BcxgqAB
ydfyTq7k9cKQNC16A5AEzdfvqX3bmIid6ZaqgIu8mSd3JvKqT8o07OpoFTQVCPJAw8bJ7SI/8Jqm
O1HO45Lfw7nLg/2sAjc8TnDWYiydNTMnQBnnZNyBNwqUHhZPPq/XZ9A8kB9Xltf2/bnqYxQcvPlN
DWMrzKYruSacw7WRPKEdbvbhvuinwD9Uuo5GGnqzRRGwa8yn4wzweVcMTJN34fUyHjrSkdjxSx3o
Z32jdTTiVtWI51XwcL45gSlejDNC8rgaujU5j6TfCVheX002YA7xwFtz11S+8xik/nxjZvXYmzpJ
c8oRc1g4H3XrynQnnLGsLvwnpaJSVGHI5TiQVJpa/Zu25uAJA5QZX+go6h5kYDz+UtTQACpxXbWv
u8oFahehyAhH8eD3sZcx0Jb2yNmeNq8MC/XwO8D8+aWgjjSUw3I8JE5GgP8Oi4J+b8u0BW2L2P5U
W0P/F3nkQw5kXrG0llhK79ER3fzBUw6DjxtOWz526TfpiqA7WqirK9km+UPOcVDuzVimxa6m+u5H
SnpyNhkZRGoukC6TQwHXLSUGmvHnhD9cnQGGSaqqLCfzNkvROvMfevxw1Ylqhn006/AHYpxNppoG
RWRGt2eGlsA16ExOZHNsvLz5rwMugq5kW3TTdcton222bF/kSafrPLXWG19b2p9wC9FwFg75EBw7
Pxb3I68Wb1fTMH5Oe9i/TGctRz2/+dzbeapgQ6wRDIhsEPtngaHy6K6ExGZtEmIZPBU5gcR5LJfm
jYSORPTnoYSrWjg0I3tTIHi3OdLlkURDm76nCSEPqHBqMY6U0lHfMSUcF9+X8WnwiZJzYY8F3BvR
ECeUHXvLTVBb8mVJiHXw7yAFQlVoQmG4M4jgQp8CWSlpQQ68JXRSg4RXymqDu80v3iq46OOhGobq
xyonzGkD2iyf2WwSxIcAFP14+a11PsGrHLzAMC+e+Y3W7AR02Z2o/Qg+hM8b7oAI6OBB6gzm46wO
h52uW9/ahbyBm/3iIrJvSKbw+nRtz5t2GgucIedqE/DryHx/ZssYt+fShw58wgSbJv9pnVb51urH
Ptlao1LlMQbOmEGKpYSNqMUkngGdw96W7PpufZ4MagMhwKdAD7RSYwkXxbosGQlXIz9MUKEtmHFu
ubF/yvFvnW2Im9lecCt+U6HIm5n9rbwylQA0NeXtT9wPNnpFbdXU4fh5SSp+HCK2F6HN5OCW+YS3
uBKc22ZpnWBPzgVyMycl6eKOk/eJJEH1IeitBikj+eizZ4CRtKEpDBIbVyL1EIqD6GiSLEte9Iz0
vB3AZw1r5AP3MQMc1mwUf4eXxEDn2kyul6xBx4o7q89ssinJUlyavmb06hBdq0/tW1q/IqfWF6tf
xoT81thmJ5593laR1Oj3KGt89liH1RMIUDiRHnb8C4qcfRIJp4ZIY/MtqrAkSFMuaJ+CDB3boBn+
5e0zl9RHxb4Q9wz1ZgILJenefFOPjn4FGCbn/5y4ohBkVQkkvO/cNdgUGD1deWAgNHLVaVvgmYbF
nF77ouanUcxipP3Ik1MEjSdCSZqmJrr1j5PoXwmop+O6tCqq5+3RivO9ycLQ3fcWcpij+Oys2lH1
P6Fgv72TZTteBKac9rtFTy4wNCS6P6KOW8mlpVBU7l2TS8kEVQKRGREXruXkhribNCM30dIcKp8k
NUSxCVs3WCdosoIftTTJaB9YC/TZFxveQd15krz5wXG8xr/miM32ytZDuxzKpqNjzG3G2j/Mts7D
I7fFiCCe3aCmfcJ7GBaNw77UtUGqr+22DV5qYpH0TQGFSr57M9TtKeH2/6OohT0Nv2z9bGncm5sO
Sshy7yW1/YczeXoYkhGodJtBdiH4IOzHWUEz2Ewj1JiTbpzgDx8DWzrp2VmwDrA9hifaRpbgS0EP
3QwhFqgeiiHTQ1Vm94H2jL013MQW7yLCcAJb73ou0+C0hBFdyIxW6A25ToH6wXzfVNRLchhQkSx2
uc2+89kFuHYsQeIwPoz17xRgil4Z3eMhMT48561IaqSB3hsAJNal6h803BAmysowEmcq81/4O8XP
k2+DhePOjmwwczFlTnkYNsNThlXwmC9s+W8QNfue+Ht6aZT4sBWr3k0Pv/FhGSe4K3ThqZUPxGWr
Gnshjm+5pxDIYMJBLXG612Es3smj9vnTPNg+gCp08LXDucsaxHIeAuhCNsnnSiKENdajwIN+ydFT
i3WF0LdrrZxCwlvvg64xbW1LZPIjdokU0shURXtsY+z13SivPpbKkG+tXCqj9qOZrOKiZxejkhEQ
w3oV8bMwcbyILbQ01bLnipeywBm7EEdqcudfochEpdXEjdQ09W2aCj9vrJh7/gzqHkQbu1SXTWuL
1aksnFU2NrDM6mr+km6lAe8uJFVswiknz3FfEqTubVyFN2qVESecU1Abmir6gB/zH6wjDwyrGR/x
G/L9z4eFLwG6rf8w8Yi6gg2eOPBQVHeYHpO33uq9fRHyMSzGOaXnosoEDP2UZ4DfuuUdFAO8TnPU
/2v9vjjVrS1ZuxZYNbdRVlSXyImLQ1fm8q0JS+5AFtnkjjSk4NWoSIzjFgzTfMWdEGwzH1sy4KE4
Wqk+coCmESDapwON1DjByc31i6YGvBib4C4TZJxBamBeM4Rl2KRAKXG9ZevHHjcpMIP7rEjlQ4rx
7RIKqoZQp6EXBUimeC1b9TMwbQwb5rb5xSwuGCQm8cj7bpBXXUZe/mLryXWQphouC4Sydl/yEbB3
ONfjhp+e4u6YOwWBp26LSW97Z8imI+tcO96YsuoBzzJZkIPhu/HM15q6RaTlot2ZIB3sTeCptvgu
ZsMewbcmjtwc8BZAgYqKwpcMZxR+m9bAJsMbLVPgHRS+gSDAPXYE0usjUk9246mdEHz9Njw+qvmj
s9u0XoulC/XDZCX9eEFrIdghSex5fPYjnA2rJCaSuk+sG+eSkwBqVYuQ4q5LZ8QRgOgTYaO0vWjv
taa8MWxp+eF6Sfx76BS3NVqf/osSEmWwA9r5VgDECUILIqZ5sB9OTBvJjvU5Rbf4JSpAZRE9aLy5
B45kt7YNbXmIZrTZdRUeGTPLgL+84PV505GxK62ztFIzt1ElBuQriGc4zDFMb2onCZ6habFJ4z+f
v6u64Tibw6j9cmPWfGu4RxE3CBne9tqRs+XXO1HNuZ3w7pL3Io5MLJW8LOiQMOiGHXZL7xkaWcRq
DudGgs8vb7N9WjDybDmzWVHmfRqFEHNjnPUB9xFfc/qYoXqmZoTFmIIO2ni1480HskGjWet66t09
GVUn2rsgjo5NBOAFY0dqDNKJUvmFdIRS+75gx7IVXUsbRSS7FkxKaHUP3nDrxwhpn3+rrBYnX09s
5Kq8ArYsSEFswbkJs5mTpLXtPTUyKIl8kuiczWgkds+abkWHKFet019QHWCY63COv2wwZthNepWp
TR6VJdsnN9YvNqWEv8vcAdCm14n7HsNuwwM/8MTtz2bC4G1JerI/TJ0liToNBfek5i6jRZACPnfX
zAt9QTxFPF5MDpMbX1f66HaAJvtlgyOWJyL2ZMZA2n3NsoHb7cDnc/NxOrSALf4cfrFfNbJveFfP
uTWdOTSJR9MK5xG444H1xNebPGsw6ZCdVUTdCxNBlFkU1cgbHwDnwlOE1xn6XMxeh8+TXRxHBQ5r
bbo5+rRix3LWQX7LDOFkrX3YprN2WDV07Sf2UkBtTAj2buBJQRGOgxuBamsd9TsPjxOGTzecGxwY
QxeiN/Ge2faNB6/JKUFFrYawhKFhlJMW5w5xxEf4bvzswMbNso++I3HwmbitgBoaE4bbqe35CMEj
kcOaFVfjsrepuqufY5G/pUdHG1gehx9nioupuM5rnreCGT/csM7ixCmFoEQnIeco4U/Th7vl59AU
kGni1jtiXnGTZy/EWvfAqr2jYMNv/OnTF26jdsA+nWFflKETrTGPSJ+9LHYsyrfC7jvlIuk2oAKC
m+RK0d46xXf8PGUlxZBk+Hp/n0hr9LcM4dp9zcDz2y+CJ5cFITrIIsILfD43GFHK4jJgAwSHxCB8
KqSlfye3v6HMq6neMwgmz0NAYGTbNoJcOWSaKbzYUmRhBZPalHAafFPPWzk18GYD/IAs5/ubS5WJ
VP7BHGaZx+Tgh6e5cuK/yR9yOqlKN/udU9FeKsqrkVKgvPB7X7wypj8UOyWWoAgvkGarypIFztgn
NrymQ8Z1YB4RdcWuliaWBSkjyL7RDIxBqW3xKcVKnqoEaxaBinZ+5p8FTxHG23a7uDjpdilCtLMm
VN/9sIidrA2jivI3g5V2wwOybZGySe9rIKxi9HlNdriS7pwkrPwPKybEc5yLHIHH04aCd2iQQ7Ge
4ny4mJGE/2bGdlJvkZhatU5I+l3xRPD6zTWEPiv1vbdy9uezxqPfgZFtg0dIzVTT0L2h+uPMbMpB
q1m2gNLCVgh1ckgPtBV0f/bQ5D9WlzELjx02yqNDwFgcfG7rlxl05R+Yolg91g5B2VXrVMv9wBDz
oLvcv6+TlnVEzGEKzGZsrKdkbhvrUnWq/E5phv/n9QkFYKrFHIsw0FLLQP+nt4HfL7HkmY5CyUhb
UNWM7f7czIN8Xa0sv5csFP+DayR+8ajXj2EyY07LCfvtneBGrbUTlwYxFlaQ4DRdI2T/shtYKwrk
wBrNLZjXPCEYZkmBuu8Ut/T5mtHZeyoVgPNtUUsca63lsdrULYivZ9iZTrvRmA1/Wpt3OUUUdvsm
KB0L1pRjZN1Ohx3LnFyjAt08Z9GVHDZtXb7IE6Li5FWhkGR46wgLGzvYBHOaslYljdC3VfQdq0yj
ocBVWtyZkU7xJ1SsanZZK+W9tDrvFUbmtWjmF0CMj2WWT4/WNFPeoCdxwVsG60enyQN52fle85HK
QFtPxbHEiHuUjsFygVs5PXamkztumeKAGVs90/AzX9nmL1teeNRUToH1hYHRPlPSy/nsDHLbdnR2
5YCndiLs5vdE9i9j7Y34FvJ87aZucJ6IDt3JusP3XITWqQ4ne2N3/ufCB2Ub+/2zAlizqQHv4U2g
2Q4nT81yFuWRfawiRBMFqfkgqPDOwj78LYk6PVk9pALm++yQ4qSk97mMvloJKikRhsVZi3i7ipuy
5FQdut0cefLLB6r0bqX1jV41ONVjLQL7zh3TeI2d6ysOKacBFxm0WFZbCBBIIepC3Oll4cZf9aQD
oGtZekNYI6fVcMp+Gxu63DwP1qmgLuWpyiE02KWeHzEP0o6hLRqFwlCf8WFX56IY8p+2TYB/5FV+
0HQCPlhmWN4lX8oNz9iAhJC/fPFkn4/cn0QbUrCj71NGchFd3/8XtHZ/hql0g13q+Ddnkt8k4aLP
kQrVxSGNRGC+qw+YuIa3AYsYi91OPUQq4HWtoUVadtC/aKriwGiQOAGtM/P3qn/yNIjWva6cVxvT
5Dr0pXOEwe0ePNO7b3GeyH8DGbe9dmgHwoIgHh3RFa++n6sP1w953zsN6WOHJXarrfKZnjC1X5RN
oIGU9NYCiSJble9F1f6jfKXegpFAxCuRJM7GwAWPG5zRvnE91F4sXPsYbgLxF6+jnod6o/1cYo5l
VMEb5mJD25iiEHelMtkbTKASszSDI56SYTcI2R98WY93IF1h+g4SAYAuIoTECHWRdB+7C2STI/SD
GeNLPoaseKZwxbgcPXKzyAqu9Rzcj174PJAsuSvSRUlO5W48OrZVfuPHvZIfaT/dgRxOlA7YZJvp
SD9T/NYU0c5CRPv0eQ6d565y9g2GCAKmqLXk57oDH6BH0sIfWcflLEpr+CMGSGaVN2PpTd0jZ9xn
UC/Ze+F74wY4LVKUAwOqpmIRSnOHuo7G9TZlkOvTmvQP07+/dzzFuQBhkLSq2wXuOqY96VqCkTKA
NKqtaKLyADpYPdI9RhK0GoPjQjZoV4r+SNjOxjXSRvmG1m8ebX3nv854Qj75VYw0LljPLdG8T6vg
yYB5or5QDEdLjYenBojfQJiopur50Dqpd/BBsVHvDamQJXONbJOMy28l0hnrf292i1DEqMbhXVg2
rnHaZCXb2AQyQjwO6JQ8BLjexmx+llSDU4FrJe9Sq3g9U9n3UpiUQtDFV8EPFJTxoXDZQq5qvRBR
IBOHIo9P1PlJus7fSHhOYuW3fQ7tP3Hbr6WtntLWByvQyYsCNorVpqIhg39HQWZM2WsKWvv3PK3N
M78TueK+DvaC1DsCs2/+sz07+ghGjJDpBO1eKb/ytkuCmT+BIgb3F9PMpl4S8eLOihCH7xDydGpq
TynCvoq8wYWdw5BbMHIG+StvkHYfOtW0KZcSNh5G8/YoE4DlZYtbwWtQYCUuBgUc86H0bdahXbN8
2lNJcVCMIZ9loXNmPdtvvZFWQuFguAigrR9VHH2MPlD/ntfTNUvC7A/RE/9Em/H+t4sm3wWZDDYk
DMh6MBPGaK5t/+MEiNZMvPTboMzT4KMCUH+Ni9WoY1AlHCAIitIvhAmiXeD3KnUKU3w3hYx4+6F8
r3UcqUMyVv9/kJLJ4E30ng22+SDmx+zOwqo5cRqnX2UinbPW5p9tcCfAR/vKPOGelUM19kgxwC4G
OrcWvWMgfNTJPSssoqAuO/MNbi1y/aU97+y+r+/JqoCfKDSLlC4lL9rkslZEpVnNgddT332ee3d5
aOIH4U85FkErXduD/wYKNnlDgGEFjePtwbLK7HNEWniahCZJWMGIV7Ao76gdeKC1wH0sTSD2ep6y
R9cS5t0pMeP2hehvWNIb6tVqw7MKc72PIqC9DIIueS+QEvcES0j+ysGs0Xial8azccMWo9o2Ueys
4TqZHXqbfMz4TjAtp9QgYtkmPbcE3V8RAwHD5jO6V7YzMUFyIw4KYXDjlH18XcoQVENCOx4+xfjO
BNQL85ymHQmjl/tNBoxYzTR1jInewGlFOvMMZQXqDS6N6Q2UWpNsZMSLc+XbrNr6xPUu85y1d6QX
2eWLxNksiO73VtKKC5TJ7jxNoTqRpVDvgeYBKUWgtijB85dO0icgkThpk/ARPO6X7fktPlTEulXl
ENGRae1cY7AXu96fu7PrtNw+XIM7KQf3KObyegsHbymyglBfOBa7k37czxE/kDEoB7Vux4SXWeh3
0crgAHvIiFOeDP6G58DvxWvfawk13gZxuI1Je/arWvIAPsvcl4ewq+0jo7s4TLNW9GTwvD/yZrIZ
OxrnUy5ufCxI+p/UwtMnYs2w0bE02wFDh8CmrPXT3FT9oc6m6Z3Efn0I+xqoGz/YAMIgC9HnSbXL
XaRZqduTlZ511LgvuRPypw27PEJW4hd8A2oMD5YurHVhpS9TBuuQ2gDAoBJekrcebQoijIExOxHY
wvYaJiz1PaRI0Kxe+q26uNmIMY4/jN3fgw/zn5zsxjGrgjg+u51MH8pmqF5JrWGDLYGZRgP9s6xs
h+arzhFp2Dbav4VDuUrdN8NGB6qECN3Qc2EN8ZVKDzaKUI9/qN32viG67EcerqR44G1chKjmfQ2n
hIciFuka7XFwN91Mjdsp79hT3ZD7myzO3HTD/ojqRqyaGBitZsaGHTtexha6WrZ22Sf7eEII5ZOT
r+tcuDO+S26VWDEXuItsftPU9Ht/6oO3fjLZL/Zg/BUgvTY+QfK/uRbYADgz9KqnLnifBe57PxJu
XUWzP44b0ublFZmkgBfu29azQxLlc6iNwSHhW/FONn58n40yxefNM2FLufFb2queygzpPeJvgjzG
CV4w8U01LQEeWYycig1iOWxoPmKKFF54kuKFc/tkgzsx3OnKt/ZJJcRflI9gPm7AdZoAUmbz2H/x
qHcnBOSoZ+zLGrpgPAO0oJE7q6aeNmA6elgblgOT66ivhGWWJ2BqFq/7OUDZK0tzzCAPMdHNAV0O
bbihWTDGwZkM375b2bvGbetrk8ko4wax000iBIvfJKTuoIkbxgOdpVCZI3mk5jq6V3mvv3uuostY
BsErEaxhMyc9SwEe3j4NTy4fBKWXIlohJjfrGPX6u2hpj2cVNV0EYvIhI19yzVM6Ejeua9efOWvV
X1KV6Y4CTNZshd0/di0YBqdIs9/WcXFBWcOtPCv2ztj18vslmiitnC3vrcb7umn6atglkQhu9r82
fMfQoV9ZTcZH163it1kN902z9Kc+B+JfU3rzk/Bw3pL04NiYO2eVAs24gVIEqJ2QFmhRWP0Ja2T3
L+jMsOP/F79Yoc1zWPnUzg2w9U8wlv2dw1ufdFcwX2QspmOdcG+PFWsbJEinv8+Yi1rKY280LlP9
N871cF9D8LvzfdJjmD2hqtsTEcOyyn/Z+HO6Z6l14+ga9T1MlMgi6J0mYFkrkM/JP5Ss4oFnQPs5
T4ZmGmVE/boY540wHepFR/fguu0ZtqM2GB4iaMfFLRleIw55/rux8NkRyg9GqhZ8edIL2qaJuWfr
oUquTmvUfa56A6B+UtWK/rXxCYSi2fEVtSlesMITynrU7wOUJswM/8+zKWfprlOYmFMPcqQ70ZI4
HOiXqe40HNCVHHlmrQDj9lDIytri3M2Sz8IfKEQmiCZXZTKVu2xMeGEiCb/5na4J0ObsaaG0XgvQ
nXsqx0LIUDb9o4RCJsyncI8McQsyIysH9Nz/uydIcriGHlysreTJmBx4lOMfqtI4PuAyjKYrfSeD
vGAhKja0SsTPUDYEkz7EpAYM/62XTK9LoNI7LV1NLUR4K2QJc/qghdP9B4Qze6Any8++zBzycZt4
J/D9f+2cjD+SdvsP1iHFpuSHVa69JZTb3OdaTJCZ30PAphSETkmzGi3JqNtj60ZWGr0WTUG4h0nW
7X6KRPeTcqn/f3cSfuER9ChQBx7JETJsF0Iu1XGxlM5QayOWVuxnqH9kvmmLrWbf+BSTNPqNNSzU
QsUSJl7l/SX+oBFkkMQvnDqRtfL55pBY6dQxIGMvd3oKvsCWQppvZpeyIZAyB5d6PT5RKWMbuwbC
ce1sWwtoVUiTEhjyP+AprbjLW8ITawBA+rzQlfM89mAhyJul5yib1L9U6+4aR3VBJFfpz4xT6USa
1mwSilqfqf/IjxGh3gsr1H5vSeahrPIxYs6eVW9Dp88Opa11tY28Vl+FJZc3q0rkeS4sP8SYh3MQ
c0OFOw8pRfIr6ewdnPh0009+dnKdCn/ZNPVXXKH2MUKJ/ihU7mwJ0xUo23Xn35e51WPsZDKTj61r
qY+MRSWHFhJKG3szcZKlzQ4T1svPLknmH+mUy6MK++JhbhefM4Fei1DZ4kF0kp5oU9XvHnWqmz72
/oNv1dFLAdK0qzrr2xopv5lckx0CWGI303792U0O+v2toyKuUol05ac/BcYPNgG1c5YUOq5G42Zk
8UmcwetIApBm4Cse4xTH1ApspDwmRrrgfOr86QbgWpmUWik58snORQteg5hVx6zplOEj+en+hbiy
vqt549HnWezaERvv4B7Awrj7Ba8DopE339FAab6XLrdgRyyo/XlkiFzgN63rjlEKkTEhaD6F9dHm
MiPvH8Wpeze0WKJsxH9snKV8M7yaohU4tXdCEaSpLdImn3HcmnvyyuPTkib9seZqq0nDUhriSVLl
LiwNHL5gHVi6jOGWfoZlN1Sy3GdRPL4CUenPlF5XV3HrHwHF4WF5ZbnLJhGQFJpaJ6Kr5ePugNuM
NTEnJXD1K9LKVMzw8iZubfJ+R+Wp/8UgNU67eujpCsSPLM4Sv7fYORbrdvgGjNKaRd5+aKEkc2d7
H0i1OQHozIwgQcOZ0gnPCS/zOAWANKbMR33vsuEXgIZwsIbJlJ87XrytbjJcPNEkKcC4ZUh2Hi6p
9/pGu39CcBZyCx7OOeE3YweEDF351P75vh1tM0akF3aNKE99FbD9y3LK2n4ILY5PKOCJ2KXNqNr1
iPtkOrtph6eXyrokf8R549CgxPvm15XCdtdVySLlDs9/1wAeTvNPlEg8T5SRpsuKuA+GZlFMfrWu
Wn4YCG6yfDSZJnIx55VLaK0Y4SEijGPB53uML5mKIXzKEY/DfpmsO1Pe8DK4ZDGYaW42epiC4rmI
vB41S2QVu5nC5CmdPCk+hirSydOIG+kKQwmDRFpYRKHhs2whBzL0B65bH1qsHUwoZR12+POEZr0X
gUk6Vpa48TODaPlHcIHcULj040mbRSwnWJbtCyBmgHCaZTXwhOY2ieWBiMNHIK9sfklRcVt6Kawh
IGWFxW/bH8lPRryu0L5qsoxnh6ArX4asr6gwCpO+PBigYODvJ6BgJEBbsG8Q2u39KDsCKnldfIyY
VBkLCc3JmyeZTjjTtNF5yTS/lcx2FiB9cH/XkPgcpDO29zhoeQIHVcTO03gppA9lwbbYTnNo/ys6
iyoUslL2OQMJwFuzaYFT8pckadNls4CPV/n+aRyHILgnqdPyvW8FRcq2FVjnWZgq3jpS1NVGg0Zp
z5WIggOVbLY6jkUJBS+YMvF9o5sy/Rrd/Ln+GOwqSRXGKme/8MLqtVuoooGasFNUqI3nTNjen20G
ni5lGrZ3QCC8BzpagveEw5wnLDroSxfzSNoKrMfU+gIr2/tVA8wm4naF3Gl9Aju1j/BpDUKrUzXh
DtOlCLdBxUJ1g+yFI4Oeo/2oyvHZQW/9tfrilZpg8C1JhJZKlp1Egwc5xczfoIVPmG7xZMeFM2Or
VdMzpJXwzJOGwSPhaf6OeZ4CB+pRUdXAzMeF2UbAOFel477zckRgMJW1Z9KO3jI9/c1unu3oTuGx
Jwe0da+KDgqbPaMEMQfU7z59wndB9SoOhPSfO+Dr4MsAuFr+zBzX70CdTj4x0tVE1Xbjjo80Oqxr
n4Q4cLhHQpLX8BZXjBgiyd2+y87HuziNmk5zuLjbCp/VRgyS2B7MQ+oWE2eHg4qQq2zzg9N1JZaQ
cNg7lCKCpZTqnkxL8Nj2SPDrmFYu0AXzuCNn8oHBcbxDt7bPedIGR9sPxYfX9/EJTh4NV6EVNZ9L
q6K7wty8UrH3Ug4Y2wc7yv6bedjvbTLW5GpBjTQYbMqIhbRnVk4RXsLJme4ExMF12dgScigJNjwN
6YtiYeavvB5/KAzEK/KyeEMQDO/Q65rfJBbmMWxuQ0p8B3YIgCUOjvAclKJ9YAII9W2UWg79zalf
MJVOjgifUuivYKLgJlQiwLqi24pY/eJBqyiBXQGJfq9C/RexV98Btom/ZjBK/2K6uHkZG+/RB2q4
K+J2WrmhdWAbhuxdhVzYNuGcyyAFkTPZcfFkdfOaWP7TwIh5FLBVdpqeyHugDgXrVI4o9lyHpCBV
0kWxtaudtF3lCNZ6MwGVv6uNX515zKLBhVd2hBneCiXPUIJjwrCpnTIXjs9iKWdvFWr4xeVIkWnN
ibNFUWbngFNvj8GE5yK7K/SOAUfi7H9qUhGrfnDfQnZLW9Y61Yr4+kPQRvG9NTl3OaG51UDmegco
iR9VV/abeQnMbp6idoMSXG8XC47o4HftDwi/foedtd91nveezsQhKWVfM8cDlgRfzATLYiGyg/CC
t1SefIP9WAsqtHSM385oUs+OiV7KBGYcNcIQYeTPQvwRqKOp3XOAkfpYp6l8ZyV+9heM4kJnGQ3J
PprqID7n2fznqOKug4HQKeO4SKi2Ortxle/dQB5xq3obGfoNmk6cHrAml9tEp6iIjT/vml47j0j+
4dnP5jNQPbTmeHwBqOMxCy1bk3rzGZ/lVyqGgNiNBo6NW3mH5+kbCCQLtoQ+SWyc4CIo+brZCxOC
oYuTjI+DjZZSUvnOKWGfaOPA1TO1wUZPniBj586eWgVprT4FnuPdqBrowGrENXympjOQaxNwN/DN
AMoqxGoKsfCy4PH3MJGcJ3XzNjC+Ms7OpbftDOCJ8cbJ43jCRa0bea/wfuJHF+nGpg8XWY2ecqbV
jSAFjRve6Q+ExbCmjcKsUlP+q1w+Pn24WFfNFHgKbd0dgLmMax1mzSV2+9eI3eNzol2kphyLo6F3
tIvdfRu404+wfZ4TXngJUMB4g4EMAnGhdzDXgGoR1jtAPSruO6gx+7a3fgzw4hW1Wj0mYbIWoZQd
TRkcRYcg08EP9YK4RIpybKiiJ/ZqG/ZPZSTMPQayOwLL9Iz7NluccK6brevN8bEMLF67TM7ZKa0H
5A0AAfsxsAUrDEIMFSUAkCNzRX8tTQUeOVuqs3NB3aElP0l19z3GtNKHpxGIgcc4dswVbK+eAKnI
7hXEoR1gKbVRUZu9psL6AdY+jKcws0Bnko7+w25sg5OBW73H89/gm84o+bbqyd8tmvJahNNxOjJX
cw827nCGZmMd8mBoH+liyT950OOPypTHzxK9LWvn5pEqiODiuGYXzb9ek3loRJp87A0wBohiIXvY
EFOU0pFHE6Fb5PZQPIal66+i0LGuXDcYV8ZvhfEm308IhJ+e28v/zBDinRHJPK9NnnTOkfUvz/rs
c+i8+EFyK53RFXeYCcI7Ug4X3w3oWs1rLxk27Azea4MRnxsWPFXPMyGj86eaSmzYzUCElM8+S7L/
si7AUR6pYsP/iE52urTzWSx18p5Z9FaHsROsEehCeoHk9+zO/9RozJNKqTH3gJEgGZQ/dhjj+0iX
S0iDwYNq8XrZSXVRldJsRZ0C83JhbyvqetYLzo9y5fthu5vHIXxlLUyaoxx4Ug40mOxzR3MrqSC6
hLcl+/8oOpPtRpFFi34Ra9EFAVNJqJdly215wsp0ZtJD0Ad8fW0m7w7uu1lZtgQRp9lnSFEfWVcC
yhHHpnVRuuUFqET5hr/C5ixfa+2aNdyOJH/nesUDCceNKhuPf7dGDsgEHhPYUa+Udzz8e7weG8HD
Fbd8GZqzU/X2nlB+/co0d8TQNbNMO9tkvN2LKViWHNe+yVOxVj70761BKK6sfI9tvxpekpKcpUxc
5iZYaSO4zw9tjWdz0J9+E++DnohVRblm0Y6Gu14pXGi7/BM7s1JsexgQVyRHQlTsW59m8iNfGG7R
c3Y3hccrq2nFuZqifdHmvzujAHED5T8AJejN/DJpmVFsiv90xjJcaPTAXZp4XsN1GZ/cIHCQ6dP2
MCf9+nfo4rtnJ+vLz3PE1fDj7hBbaffGq3QOzakGBOKWffElPc/7MbWV/ZAvg6iSpHXIRl39L5LR
c5pShgmHof/qnOU+ehnigsbF2vYMAySL1z08Wx2GHm6JbH/HZJG3WFUZhSltHidRjVfMsXVAegW6
5Ng1UzKGgijjllfIb05wZ5Ck+lQvPGhcatknu53pjOg+TjddywjbMKoyRIKtDmIwfXpkw+p3qHdc
oFevzSMaIXF3yc0qf+8WfJhBjgx4opKOOId1/l47PFelEVN1hfx7HPzgAI79L1r3Asq6CwuYY5c0
J1+ZAvc+8TVxb7WRHPRM+2tyqijbdYjgu7ayIVqnw2RgA+NrCPXeksXZ4JuDVbE49GqzBNIp2O3J
3XVLvVjEEw27yeTaDBU66v4L1HgEw1HirpQ1qJngOc+oY8mIBAZlHna55JyeWM7LLhy/4oMmNHEd
qy+iPMSwhzeDqTIPuoiidUREARV9gW1yiGXtc/CuupGlNgijBsS9wzARN6ym/Gh2jbVvpFu+jPQF
wzpdtcKsZAGqKzgMl949drOjRYGPaqnufpHfbw6Oa8x71v44fNsSVt8wqNu4JA8fOg1HEojOJTxn
tcrgtiXq33SU058u7175Almsdhb6rXIJvOOyih+u6Sw0ONSqH7kq2ptNF5GVUaRj2x++WyEou2xG
K30kk02K2gviVd3kEJUD3ISujVDjpeoa9OOdDOGLsgg9z6wWbmCW/A7Gqr6AoanDfk44LY7r6niO
cXxpDdWcei8NdjqmgSgrzm1p/HsuW16Ornb3BDXeEqu6K9XyKkUa1UA4YnmcOA49BtxMekKaFDI+
VDGl/qEbpfFK3XEVb/GpbQK663ff+nBWPF0WcMwholkcDZG8LNg7JHHyeheTnX4xov65yKHscqgw
Q7QaM1R+k/0xyRHwmOGL24sgP2gErJAnSAuxiYhSyMylYIHeGF7SYRiZ+aG1sSH0m8UkidbRvtRL
v5Sgs8KE1zrq3VziGSsTDMB+5O+plCv3FEq46cVgeLkAA9/etalbHdssgeAUwZjx/H9Rl1xdstSQ
T/Fncv8X1wHvtEAfOdiTI26SR/vByGgAaz4XVcTLEYKJFZLZ5UqLWNpPexX505sv4nqXCj97Y/vg
3ODm3BzZOH/p1WDVDVn05VDVXVF7MODU4Id4ah+xbw60bLkU+XRvZk1ap15Q1INpnrC/SAPvzPXQ
sTMiTq0U85nSjoP4DIL4KTDcCZUdFkzuMJVwXuhF3wr4+We5gE7kk6vkd1DK7tEazpOCZoDFhTR/
IvFPPjEJ+vSS+BD5bQ4cGzLt2X3J8U2GgVWBjG/He9SW6VYrq/tasOiQPxjghkqTntMhjr1TKUip
1ughnOXRxMBHA+qD3cN10y4S50CzqtjxXasPgA5aGi1w/Vym5sAzS8LKnDtZTAJCyg9Fa+MOw46f
jCiML06hwPCpjm2JST6t1EicWLs8KzKRtEtmXo0XW+ry1dVx/z42onmq89jcd8kyvVmsAaDfIRed
Ow+dQpTzpRgZ1KntkrMh+8D/gFgHHCentVMlGXbaEQsEgFXG6VDs2VlST43qnP3QWb/yoDoLv59+
Ru5wFwqAFs9eyi8at8vp/iX8oItDXroeucKmgQuQZkvUH1h3mHBXo+iZ+PZwicfYyx4FYo27nwRq
0MmzOh77iiszBU9UiE2ius7CmqnlR0N7InSZi36WKYK0sfQkvQk8Vi7vgLx7kdL/sYY0QatqnUMB
TyvU3kwmObcDAZfZ06HL1Wu/cJA41D7fm3KQEJQ0JaKY7R/y683q15kaGA6tWwLrbr78Gfu0+TWX
8s9cdd6hGNs8xP9OcnKEJd9l1LbjAjrmJROl8e2rOmJCau2vEx+mYurb7PFCO264mBbDBrjsH9i9
9Ctt3jYrXW2bs8B54OLUb5ueMRn+8tAwkvVez12+Pnd1rOjWUyx3YzbaiFD39nYJspOoUsJyTTsS
iZ2bK49MWASkxYlim8P82Q12DWCIFhUPS2Yui7fBwao8y2nKiG20FR9T6FaEFfsETxCBgX2YlJ/I
nsCOJw+QA7pTURER2noEyA4k11pszbRsP1iFodoLU8YV5xLyQT09SeJZeL7GMCbreYzgxEjltU4J
4pnDdSG+DHjFkyJcyug/TtvLw6VHbW4oqdtHJKrxNIBXeKO0LIGLEAr8aOQIp58oYvkwx2k65ElA
5LLnf26aXfwP/uQQBkxhnqnEf9PcqI4LAfY1TMcibLnushszNNE9BJWmCh1Zuw9O7/0l15DHCF8h
4AWjFd8jr/XCNOBzSdSdgIaa0Grt7IudmO6cjBj4XHBbsKUSO4yS/XA24Y1ipqNDYvxjL+CUJ8QQ
meNjLQML+zcdMrqyTuLbG1BTzGWx3ejTYkFcQzHZoDnkB4wHJwsLi+AGYf7Eerfz8SObK2TIeYZx
Q+3fIbQnmn9dUoL5BFKK6m6Hk5zvOTu7myEhZsT3Z6erwX8ia+PdWpK6QIyBNDYuxu8s2FTiffAn
dQZrH5VzggM2fcS2A8oVzhwkGe5wp2ZZBiIgKo9Q5UY5ndmmXzbpMhYr7ceyLoOZyFvHQfhINcRh
mwcyKbh6pnQaAGCE16aztlJ6WphBYcEw++LUCyrC0WxwAaogSY6939C2TiF8u0UX7Fp0GGKmPHm/
OV0RZo969z1K7E9+qqsCTjZ3ExvZdYnk8lm58AvrbiLS1trMaS5p9Wzl5hj640yeOmse7JBi2kdg
ndfFC+tfjP4BC3C1c9D3LIrxkCj4h6wGA6I5byqgnjBZJE9fPj1zu/NbIjzKrDkpZeyVsfgWsM7X
VBdWSAZGKSMfY6nLw2w9iUbQCpnG0D5KCzH7Hc3YTe1knCKDidUoSOF3lcl/8+L/7SnyU6iBTNIb
bF6RUCpIW/YuIdCFefawF9Lm7iTIfsInhMWZZvXe9qs1ObNU/IGLeKeDxoy7J730P14kL5Q82Vew
KLEDK+fAz6jXgo/B+nT0mGGC0FiYe/3E+7d50TQz5xOVc4cqFf8xkzGYeWqgAfZMxrjPmW2de5Kv
R0TV8phlPRMhNiN9OHjBDn+gxua0iOracXbRxDMefqB3CVzhgzQd7O/C/L3ExmFsWlYsCyiLzVSg
byV28DJP7CpIzehIMauTr9iiIgRmfMWM+YJ8bM2Ib5O3QA5srO+qGxK1Z10UbMgEKbTyRH/gENqe
y4WoF9OY6u63s31s02mlODAWF9gjNQInwOPJsgvuVPCcBcZjcux650LBJR9roOEWk60ZAGqIubdT
Bz6mZ1HTX3Gr87didw3kPgP2l76EtrJWIvzv2hnFHOpsXsqLCfP8VSLV1mfCAugVY9udxrKegJm2
fvQ09nxt7xi6dRHqOof0kMzlMO2Ft1CL3eH7VR21m9K+6HZ9eDdj86pz/chsU+zsZvxNqUir7TyS
tkQf4uSnFnYggZ5Tim1jmDtkpGKCbAL0wE5zMzyWacAvUJvij+4DdY7Q6Yg1Iv21fvFuGDQP4xkd
3SQOloBO37QU3mMquRpHW+sYbbIg3JObOXELs4BNFFEHRq1preLiL+y7irmYrrlbQH2zZNxsC+WX
vG2zybS3hBUY454n+4PHev2XU8Dyqbhc6rBdpH5Fax1f3QX6eEYN+2ihSJ4Lw/xYCdkh8xJdGJt2
8Eb8uafqk0yEw52+w6I01dkzG//EYQLkRa5lSNwcwc5mpOUZosJc0EluMvrQcXQVvJXyu+GM1nTB
A57PkFU8olu+6o/ELKYAq4MAU8Y99SjHKbpZ1gJVupf511wW3i/FmNDDXQrng2VXXIGmHP2NDRqa
b9HIdNAWsyqmIxKxg10iCQQADoBNKrd9z/iDP5uiVvthdEPUCtYSF4q6e/6KNseyUVCC5ikeLWdP
RukjBcZ2m3wgZmhikLRARGZ6n86awko5iXw7y7H749e48p1skJ94Uu19j0t2zWfXKNM5CcFNAH5v
6KMdQdg1fAa54rFbS6KZWdks3QGPIgqd+vPOpCZyTMtAPtVL/h908ThcqBNTjZPNOfHap7Jb3mpQ
VfaIZQSUiXkaY2n/9jHqYSBrstjeBO3bcyX+YlkYG88rG5AQiRjWf9ZbVKXFT0kUJAyaoSGHlQYL
JVYj3w9t5B5N+M5kNov6c/Gyg5uWz16S/ss9HgIU8Glj9xnlBGwI3l9qatZZDCGZCE+NbBsnMJOy
AexuDA80rDoENAp+Xfkx9l6OVwZ+Gx2WB2xLlmlvcO0/maOT35aRtn2H+oxyg1GkouDYESE75twS
JA23+XVg7f2Z2eSaD82MCjw04z4NenFBvuHqLMvhUNNmvsYAhv6mMAWACQN9Qk4OuH4Udn2X8xwc
caVtEliU0BfdyH0n/b+Swe8LI0AcOSCsH3jkQGgVGT8EvsZ7qTkjkGhdaIF59ZfCSfCZIV2Yn+lH
sRXtYB1r3363Al3UdFqK5j9NPIf+LiSpZF+k0n4hWf7CiINz7lZcQmT7T74yxBMZQdxMjGV2aq0c
aH0SvSS4lDuGLW25I0nfswQyOEEIC3J+b4be+h17hIBtn37UkNXWXQ0W55sGqrN5rILW24m2Lu9l
kOmdQ7PpAdBQBPuZ/7radI4zwskm5HTB5FQfjpBNux/HZHrNx8J+WrKIj6uTZkeakcWZsyAOiWdT
EAdeufrqHG6xjth3ngwyCV5T9ONjkkL96tvY/Y9zTH/O49k4qNHKLkHS9x56h+EegGxZP4j4yV9z
tgi8I5IXc1fdpC5ukzvea4wkqvQBlfGpSIvHUg35nj2PdWuF0tM2mDwHFq/BeDVjVaeSGy//x63A
TrMkjavAMEfd/E1TcEB2y2MdIZYXHnV5XMIKOWezVBWQ2Ml6tI3mD+E7y3p78WVlXbOfuK1kW9Nk
6164MtpPumJGjAUP2BwBy4Y4n6ekgQWKelUvMywjDOljpa04otLRO8bJ4GlOB6xupkdnN4ZGg7Gi
a9NU9nDMen4XrwvgIrCcucfN2AU4zWAPo5kjrI0d26MkVCKJ4+5CkzkI4JEHq4uI7S6C50IzwS8T
jJKhio80Q1kN9qyfBNfyDiCBsW/Fj+JfIpfiNBSTNPB2eNxVJvsg4UQT7u6TIrtAqwr2fAKL57kU
f0Zaf2FkwUJOBBhDWgXtZuLblk2Up2dvZFEd/ETxNxCUyeiMYMP3aEj/MhUjiPdWMR06YRxtURbU
96oXh7sFSXgqDQg6DDbEKiHzAioMS8DCBLE8wz44quGHQnPqFdQ6nV02g1BHlQZFhbG5J7IHSENX
JLy90dO3hb4uWlAjIgRcJD9CiSimjh9Ayqq8+hjX2Afkpp1geRN9l3hh28rue1RmWbDVUM7pLtKE
YLc04vjSEY4Yxg9gSoRt3Howr5IV7XOQ5UbwyhqbF0qrAcdagU8J2Yu2/1mUgV88N47GjSa6tBsJ
FnwlHcy9TZ64zq2J5p7lNULf+yxIl+hAwr1q0YDKcd0cxKXPdY9+ou2uT1+5AGonBIuJnF01frnr
DJ19icTO9w63CO+b+/g0nIxRTdneNTumSOFpkVDzeGpf7DltXuoWPBX040h+w7+X5XOCgOm+dsLF
VwLyUCcvIy+DOgyiQFV3YNuCax870oM6j5Q/9X4UmSFWES25dilTjmpKM+cVX5Nqi2PGfreBhMIG
4ZZ7SLxPIwrLyDQMSSOM2QxEq6W40hN1GLOuDJ8zvhbzOCFmMPCLU4WAcSpdmaN4kIok3luPULRS
Npl95Y5UsgvuYBupFt1eZs+2ilcNusU49KmczGhjjU2NHkJKi52s5Vdbsk53cYEX/aKiau+LSsTL
ndxl1oZt1MXzO0c1Cvzo7Gn147udeOHQV8pD4foR1cYBAakrRfdkFGZusfSeT94XveZa3R1lieWA
HUC6ZbNYaIPbOYG1ojaITQPkwxz0Z2RElMFS2+WNV7MCpraGdgvN169Hqua6ZXL2IrAbsG5eOyeq
iuKX62bMmhNjEzteEey+Rpk1PKUYicU1BldLkoZg2GnJ2tJ9smpwvDe2EqoHl79cHLkATTx2c01v
OLLAjG6ShL/7JvfhVkGOGWA/TrwuZuQE3pZBUBZ8W12bmYFB1sra8dRJvzgeOkwqmqp8n9t8aD4B
3MmM3yDxeLAE46GNMoz3hvHZ6MyGmGmdyqSP9RWjfRbs/XLd2gLXTz7rsq3lbooGKiwjP/hrmQp3
OpM5qzpIco5/JALW2R/Ue9k0dZkOPXicjX8yFjo+MEMa8ZNqN71OoueEKvBQQ+At+RmGTX8vJqs6
mmuZpDZZo9oYCokdQcNbo/1Acj5Q1HKGKCsZR981J9bpxSN9zDOMdWmnNFymXOquWq+75UCHyeui
dPqnKTzXu0okstkTwNH978IYg/h3xsr5dDbtyc6vRS+H0+ihmLIk1BZrF31qySQbcXRWJI7MB9Fs
/aCQCAyw7Ub2sb1yAWrPEE7C7eeJ8JJN/C3lcaGdlPjXItwhvVZ04LIns7TZb4xnOzs7RMYVdJrE
xSXjrjwWCIhsOBwrMyPoazVxTkrGiR/xGLBMIIqWvv1QFqxE9tl8NQhx9xjOIv00lgql3a1YR743
TmQQgHWAaHmsfctbphf/cxjIDm8MzWh8hAT/0SgldpWOzIdfq+okUq//FduBJ+Gb2MIiXEkv7BIs
UGbTFL4t1Lt5rAYWXVE80IuzOj0gijHPN42xmRxsh4IDD3bqBjxxWHbp24jMNnnm+tvx4sHhpJCN
lP40Xv1Jxeb0w0DU8LXkKJoJlbdi0CHkcPTQNoZ7s8YurEidoq6xiXQV3UIi3GzM+pyB5QCwmscD
YhtDL6XGdoEpDTKIqryz2MtvaxD99MH6RNztM11na8wjSdnwaHTqZ4d2Mt1by1V8eTgWMbgcwpGs
NvRuBL1/dnmYNhpV85zMbDGQI2O0b2MNBss/VYUIFI54tWiwaPv9pTP6wUXQjKX/ZELljwBLpPZ/
NZcZSIvw7KxDwrLWuUHT1mRMbeMdqBosAsY6Bh/e68pTTrathV3NNa6zgcie/ZyQfoOElDGoXWQx
sQIzqtdxa6uCg+fADCamwKtb923zljfwFcQa8P1QQ+sE/0bKwcOdvmkNT16MlF0MzE2iME/W3JnI
mbUpC3H22XLd1xGpyW07QK+6ptNgj2wqOFVyUj4nhOOAzx+SWOzfnTYFjKbimsvrGrQ5SRdiA4ld
AD8MWckfjv9dyPYboaIYuOZzYGNdXpRFdO/Re2vCsJ9rGy5pi7VJto8loKfBKnw61ykNcNaymJpi
Q0CXtlPTvhsD0stF1ZxGaw0GmmuSZp+pIPnHQoblPyFXeuUTcUuXFGhg+Q1lYAvlHSkyE5IyVzbx
6pGJ2Vt7B89T3p0gTnBWsCt2zgJrdcchNZ+vuucF+2zWLaoXQaPmIsup/qDfoTkqVUb3WZh2E+Zp
qawvzm3lKeV0gvMsYg/oC2Ht7l1RLU8wXhxvZ7Y4kgc7jqBweYl/yso2+iNB9aOhD+oCJjs6M9o8
XWVqlZBy+Bu4LBp3Tku8s6f2keHvQQoVxAk6LmKYXfwHUDwnKeAFyJF4PFfHZE+YvtM7NxGAAclQ
ucTHHBcDlrZiEsYWReFLVQbJunjRD4t/8VwbBtc00F3p+SxQfqvFUBw66AOYRJU03/1qBTcDwUJa
tJe0DHNcynIbNDO4fBqX3OMKnirbbGxkwVpd62wTzs4f6SCDO/+a+Hokd4c1Zjond4m5ZW/swemT
AwfvjhAxoxvi3pLTPRk+xixFc03mEOQpWbe4ESaWhTN/OJbrfdjJaL3kQ45tPq2LBDe/ddr+ZrJ1
Ut16JJjop8Th48lhS56n8OgYtjpyxURxRGtipSmWaWGku4AaZVzwmuDzezSm1OGVQyjlLdalvErZ
T0a2YbzGKG6zyZ0HOlUCGF7z3FebrjTkFydTy3gxTWzSLxOi6IGoU/ExUKibfgjlQj7jfe4kX7Ln
eHIgx66mR5XNCfMvWpLl8WY171rFGAirt9KloyPrFwdQ7UyzmrvrzmNBh19bTb3ispTZSP5rZbZ+
DkabhVyK1YPPRDReaerZb2yPsEBucmk4pbirEk9bxF/Upvp5R0Iu4KvFrzy6RHAkaXKqJgQDMjCM
NBly63S6cnGZbJF4T2LkgnQGw1iKZQNOZSYP1cTpCpBw6P6/I2zExLUd9Pg5CijAmkn5x7N8/lib
EGSInzU5ZL44Qh+j2Q5OoO97LH6+JqE5D018cTT36W1Ozr68Z40H+wEpi7NvMTUeuMPexsazzRzO
Ry29ziDhJYSkU+fbdHBlRyYX+mXghew4ePo7AE/6ZFj89uwdyvH0MVS94VQ7lq+6L1jZbIY3ioOI
Q6eiu8R9I88IBEm2JQmxigWeywfOzdyWRqIFc9LfWL5rpyfhelZwqrJU5lvb4I2xQYMljphIbwqp
dy1XJODlK+4ssz0Mc+MhvbQzY0DDwpQV3bRpS3jPvVYA8+D8iaTKdjm7oQsF3qgzPkh7RidftpKH
Idgq51HbVaNfUvqedbYtoBPRE8ub2Bd7q7dU+1Im84R1AQmVEoEggsqHoBnBkDjjCT12vBLIsplM
nmGLGEJcJfyXYEdUWUCoyOrO+m5Ay3u7oeXUvM1gk8zEVaw0KEBQyWo6W8HqUdWJLVSzq6GLBFyj
5STmYZdNfCZxv9idLljh5uvA/WtPKTDexXoQvzNa9zefT+mRYW7ZM+y31PrhGiZ6cDNFgNB7GigA
hYvMpV7fIsh7TqDbnZjhyhVtQ6aWVPX0G5MoSX58xd7wjZZ0QfHUZh1wbyNkRqQwsy7vXxJ3wEx3
er8qDrB/LPFAI4deP0mnOiRNZKAJNFFJNY4JOzVSlj96Ju3SMKuz+kKAoAjHxpTHWBM73ZU1+tOg
BcwpWSVyZU7G/JiX9sYQMWfpWExdFxKsc/ZI6ROZK5zABi5ONpRvvfbz/Jqb/lQTcF/MP0HSWH8Q
aiD61oYTWPzPgQ9+N3xhxG5pAdnEugcXvkm9Emu5L9x3mpzujsrEAE6sMi4mhWcOdWiDtbFThW9V
MOGKAhJIBHKBHI9dRb8W3U3hCKVjcMGRxQvkzr4y7HMTu+baU8TfHqijvXuFobxfZpe0NwLhC9Al
VR+IJ7B+go2UOeR+5mEPZUxj9tcDug20QDfh55HZQwhisOVWo7p+Lxoi6qiW/vTgBJfV77DbSB3w
lh0l3cGeU40SM2+BZvQ9f1u5ZDfnWpMrh/gfb2vWM8kwK2POXxiOXvzDOHBUO3W9G4mjX8eWeivW
ZhHSOwiZX3qcNUzACtJUtianlTovIMqog0vTHrgTLHH6Qiq8dV8AaE30wdzR5zIeJAasGgat1TSd
4SomLet8FceeN9hx3KN2treCMOvAEKHw0gGvdeHt2HGtUVny7PeMEG6GkSxhTsQ6r+nNmVhQTIUw
SdmFSk79X7dYffAMeebcSh/ODVdSZq/svnmv0zg4pMJymn1sW4lPkEu4b6Xugtd+yPs3qw2Svxqo
gvktgDOsqHff+kPscCJlnovxmUN7ApIk0QQSctFMvMgT8D4tf0oX1AinRh8nb8YwG/8hEs2PIM7c
iKEJH74t2D7IX9cIntxLxGX9b2MGiEU8C7w3cNisIRX5NMz3AjD6TQU9//JAExwWV92xjENXNa7N
FmrD/tPgJXUblhbF0K1rFfPFyLAXWSG1xjedtMmvgASWtSfjnpTPvjIplEQBrawQ7Zinmqk5R8Sk
j9/AUxriPLv+oDn3FIC54VqJugL1nTOQgvOBV2cOQXCj66IUw64No0Glh1R2KYngFkyrMrNJ6yRx
rXBgt+NiKwxoAG5sbOPl8d4LiQNG+plSUPBFE6R4x5KexrDFvT7J0oPxDxDosdhYL2eupF55jnE+
fydmO3745ujfaDQYMxKGP7OFbQMJDWJr6r9ZtWwmdVkaNKGaEBXvqqd0xPljLdhQ43+M3BBQIcSz
YJmBGYyoXAYm4TEwtwsCGY91COc+gRi3NpqLZj233mLMYwUlQzfhCzJUxZyv8L0W2jD5PP00WsF4
H5tePtlpXb56sAyju6Fz9mntaNSsJivZB9auslTHuS9SQR3aUC8TUPtNekwHJT4Sl626Eya97N46
Ti+Uzgs7sXYBGzKSq7SCnruhBzmBmDFA9VtMCx6j1k1/i8Rq3oXbArjJRvOnyIrgTAym+denZn/N
Ut+9qCKOi4MdjAwkBZQjkOumMv1Tzt2KbXWWeGRwx/CeZIS59dQlURJwN+RIfJmF2dpXMs9dc3RG
/o1JbEE2CpKKklat/bSBhmx7zrc79saJkn03fdBJC0xkdy6kQNxbWsd/a5+X/710S7ReXImlDv4I
t3OzWzENGQqTDd6LIQFeKQTtIkfzfrF49+8q5oOtTQB47DiOSzreuHaQpqYfzxVBZxkIQ4ZM1cJw
8MJJ8+R5GZnYaVYBO+fzGD9aimZDOMxWDkp8SRznTtjFGIikcuQ/ayYz+GfMGWWZyPGnp5HXw4st
l/nOfLCnntkbKv6rqhhJdQpiD+JDqlIKaOvvDkAtSaWKJvOuo/5iPFwb4EV1tGKGQ0C7z22gXgw3
AINsZAJw3mbkmWPX6yxwBn5eJAFIDxmJmlSqnLglbDBOJwN6hxIathd/33ME6ZT5BqGGcvw0cAQT
Zyt6RT0MOSrV8RGtGVy07Syr8+sycno1G54+RBgR5JCR5uQjBiqnaJfXS7vDV6cDjpSi5bvLJBpE
cKIj2dUNOtmn8AKBzqgNr6ygvQosp08v0qA8ehgRBUpJHXPJL2dmUjOYDmAjtFvTcQYAz81SiJy1
kJ46pvVZlm0PtmUek9i8cY3sie4VtDUx0Z3azelIUBwhKue7i4EaTzMW3wpt6MR5V/PD62rvWFoV
TY241QaDeL44OZ7MO/AhnEqgwQI+8V7X2rH6Cyq3PMSTUAen4cr9V4r1QzIw0HGSgY0zOaq0/NGZ
Y2dc7q1lNzJ1LnfsePNpnIYGoTUZmF/7vUw0WI9FzfXjKTWkqu+2bQzNviUaFm+tsXKLk9Fp06N+
7Vbilsc5gUnW+CiesNlz1Hz+wWI6k2f+dYnkFweabDw2M672F2+KoeimedHcwVbzKo9ypW81joEZ
bNo+bry3gsKl+0p7oSziDeEnIyTaRoxQQbIi8BdMnziBsBjSwCQmj2IUk+VQhn0rOHq/W5xBypcl
q9JXD8WWuxu68Q9DHRztfDduX6yuzeod2wr+peJ7/R91xwVmMv3dkAsZYhFepqXzjeDqoSGp16V3
SeuY/wLKPWxBVhd8QJ2d0aon7LUU9mmyOI334VlyPoImcGnLVowUIuY5m0FmEH6rvDl1jsqNe8cd
iAiH5Qh9r3me4ohiKZTLTncy9ki9BM5bCgqQRFQaVMU5xTvfBgSTB7Wbysxub6Rp0/K/KiE9++16
3jgwYkjofetFXT9t89Q0oufEoCCEs+5yQqAPW9veVw3SQxqbGP6Y/UkJCJOMUFeQnwgfqZutXaA2
eA3iV8BCXEQlieVjRn54GnkHY0G8KLnlIN7fDCvKo79BjW4Fq4yHMljdb8Vv1DvytWp7lgtK02pu
TscS8scoEMD32WArixKmKWWIHUVzLu6nJaSFwPawxIcC99K7i7z6M+QD8BSLvFVsrEhsoBnpIwgL
9Bz8G8CWb+hdCfk1fFAOIT6VfJpQDpeomhKEzIdz5hMZOvFAW7wHc95NDBzFiDrOzAofsWC2z7kX
i1NtVWQRaeTAmFT+e4dKxU1dlVL/QT4nxsrNcya1gNyocmRIJrH0+NcJ+DfcWm6KRhHooXvLi6Ry
tyVq0NfMsxg71PCSkhPYrN86DtfPxTIafLOS5hOOjntslDUs10aMXEtTcK97D+xC/O5apkbMWKzc
+8Mdw6W8hr1lvxZJ438uTETE8d62FyAemqc/2A9p5XCx3Ch7q+o6ju4DHf09kxkA07t8eR0s6Hvr
RvMYD++uLqwkDMYZdiqTZU3Vv/DayQg8l2VVf9pNzNeTFkzyH48Y/6ubJ4ngUixM0bJD7j5bhghM
ygjNOKKoFQuBidJ1X2buB+apZxrju/YHP/0kYATBTIs2Z0Haj5zHWEc2PaEm50qUTO6XzVD9mR4y
nVrOqyJ+6+F1+S+Mk3Lb4psT/JpHPR4Cx6KkrFV5aa01co9IWnxygJ2PyL+0KH3H60PGmkElAvbv
IYERG5hvpZjbT4oSqX7N/WKa20092vx/rgopoiNH258eL3tN7nusXsGogZz0P2dn1tw4cqbrv+Lw
9UGcBBJAAhPjc0FSpAiVapFU6w2iuqoa+77j158HPTciyCBDY3e0He5uJzORy7e8S1dCrMuzWt3N
ZMwQXgJywe3cujL64yM4+W6ccGr09Ngt6NUlrV0ejG4mAEWVrzyEURfTlKkr9F0MglZotHS98PEd
bXObD43zHntoQm4YIHR2kyJzvtNyLj91ptGjsIFRWdPfsfyaeJe7aqi/6+j7aJ8HSOLadobxtS25
pM2jrvQa/a9CaT1+DLIPfyvi0/RY9+hFGPhhqHcUs/v6XkJQ7neIzGVgo9wmKT84rjPAhiPT0qy/
qT9ZELs1lBbKpxTMdHGnKwUfEVlMFLKhFw+0Vy0tDT5KDXU3EY14Pdxpc1M5T0FcQyklhvG3tDgR
/kC6C9mqCM6cdsfvU+VjOYgC/LHDzYyfAuqEhU9av/Nny/k101LCqplT8DlAdgOcRYLuMnwKDeNM
okIj3TZzNrg7ciJD/uXmEHi3aCfTJUb3R0wEw2Dz6TWhYIC4EExAygW0yJ5lq2FTUdEFRffRpk05
GNmdhUxXR09JkQcgxgXmxAgXjVolWqgoVHaD/SAhafcImMqtpBv3AkZeJPuY6GTpkIvJ+ZkjOIus
VWhU+Z6mtA+BFStYbxyK/HPW1jUNj7ibApCVi2wn2S2Ivn1IgArDt0NUBUm9IP3RcYONH5zENZIH
Pe6ittmLqVTa1xLZLfW97Fx0GduAd8dDdQt0XqXz3yniUT59QeEgJTAmeP5gjJ1I5o0pgXH9EcKO
WTcuFhdBYnTZ5nvg/K2DEAuf+FuJAPb8FbaAHaCkE2dh91zgGvhM73YMsFBwgr8R2O6ST1XlmMh7
g1Q4pBprSFSswDth5mm5P/B70vEgkNH0c2rxNw7TgC4rtFC5caYADLYSASkEDYpFNykI4seyC4o/
qe+4FAB0iz9DN7D3ttNTa1ra35MHvNuqv9bR6P+hhecUPwceCkwjwXUTHml+Xb/kSDOgHE8N8Mm3
KkoDCQJBvB+GM/9MtLCEFEdgB7EPT3I8a0ouHasDlvpoj2K4T2dRPtTh4LcvgH1G+bSIBNSH1miR
LNiVXTXhJtL53CNmCGP+GbuiLHymxWQwpkjgnEoNt5oDZhX2H5yJSERjpw1pLcXdvnId9aEy++Ro
qKS6q/RY/KWg9cGlB5kPHA1fm+qdPRv4VFEWA6A1cyT38BSEAEQVzQe9yEmCOs6GM0qN8o7pU1Kh
4ISghrDmT7UGzGpnZtbwLQ+y0T0kGFdOaDf5Lp4JMqYasUWSPceKkMsDeQZU/H1jnL/lNMEAiur5
HE/QIHjbt/Sk7EX8kghj0xuWU77QoHPmYwABNCHpmRwk17gXq/vQ6mtaR1P5SDsyr6HkWLn81YV2
+dnROt1EuGcarBngjcY/2OZT/9HO6+4dIB51j2OOBncnMQBc5ANSBJOr3KXknyPx6ub9/FW2ZYSI
lRiHrwI+tEWFCXqo6DO2cMS6mvcESwGmhLn7TIOJNc40J9a4yFwLeie+XBac3CzWi+fALTMM97ji
gEp2BfG1jzaKBwKV6mKAQnZ6R7g1g8NwzVJuE1C4+aHo6IIGYJBN9NHBF95n9mglnPu+tr6Drizi
lmpDXFEXmGeAk/LehG7ACPEkQucTCNjocW6ytEDYwOm1j/3sDBiaVa4tPoyV3gqPuwwSIVlY/aPG
++ZjIrTS/6LKTrMWyQmjPoa+YewriBgeFrvTe9Oc6Mlqkf04kVo133qbHuyWSpzxmypLEX3GjWH+
XGmKqI1cUG0Lh2X9hDti9Lmhi7MFB1tav+k9zKWHd6b7kHX46mzRPHXpQ8UYEUElxtngAcn95CPv
AtQkUgKp3UWqculexxm8xn2TqRkKyxBxREevQjIPEWCTyi/Od3ii4iSt25g7IIXqDvFWT4keDIAu
PQzK+6QVtop3AeeTUDezOvUcD2SWu6abB7J7OWkfS2fS4BlnS0H73QycPDgMMUwdbJRcq/+hI7uY
vEzNmARI0ImGsoQ1uNBkIFpRTQ7Qmhr3Wo/XpthK7AwybdOZJX2YysELBDH70vCn/gkyQDBXfytR
dz20xb6coFFCi2pH6pYFuLV82vVVmLfiGb3cGP9vX6O137xEEqm8L61T9OMjQB2tDH67BNuxv6d/
xgED8z0Clz84HXhjHNYyKL3vyfVmbDhMJdwgRcgCIYh7/ESgPlgT2ed7avrOvOsKo/gR1XrRH2JT
q2gg6ZU0u0PMQ9ZB1xshCOVblQHhlPe0i8Lwe9ib3Fj3E96hU7nXc/BxVvv3v//1f//ff/8a/yv4
U3ws0gkro38hf/UREEjb/Offuv7vf3GtL//z8fd//k0agkqlpVB0IWpzLSpc/PVfP58iPN74u/+P
TIKshX1V/vTttqp2ZD7DIRWp/tU2yCdg+8HThjiPKXcj3InspXbo3I8Jfa0IeNL1X6NOf4yhKHLj
FeHC6bTdpYN6+mPo3k32wLv/PdGBe+x0s3S/6XBa2jujz6bsgJEKdOAqCQkp3jgypHzLMoSStkS1
X5qnIxsmPSAt1IavxIrJoc4mbFlswHFK2cE7yJG/dB+Bq+tj6u7pdCWCc9LRTWrmaMApzN1PBwU2
RSlJgffGAGRoHh3Z2QhHtqaVbejH0nraDBwbruaysfSPlgHvFCF8y015naWiLFTSTd3h+lqIe5sy
bUwRq+4ICjDYXPCJGnbXyRiX/fOgd77jBRmJzbvrk1h9MilciaSwY7mmYYK0cp3TORgs0GwFvXia
lN4DTyrHH6jn9XeNIZDqkgQ13ybDCI7XR13+X1/tWqkbQsdghSomG8XSzWVXv9q1xdwkoeXbxTNS
j5hYlLmTvesTmIXQiOd2SzlY0V/GcfYYOrhz3Nim1oXRpalMdqvBfwjjdPQOrGzdNKJ49ouhfUoy
aT0HzQLTRR/xxlDLjl9PVDqWIQHm2a5pLlvo1UQbQ2o0BMziuWnJLHOAH1vIRPW+S9xxXyvhfL6+
sOvPqRsmGxK8oWOxLw2x+pwWgj3VCP3hCddJeAuhu7RZqGMgLBfl9xT86RvZhMfXRz1fUEa1KOCb
ukEQbonTWVLjYKI0356KhBB9M2v2X2FDBZuumTb/evNYbFMqY46lo3u6vmPYm5WgxOY/0TqXnwkU
0S2BjhYt1SjYdNcHu7CcpjR15Ri6SaNVrXaKCQncpnS9GAMtdH7U635OCxsHKSAD/hrJOraSaaRP
d9fH1c/3jcnAjs1X5B515fLDXu0bSwM8arip/wT6yis1Waf7WqLFG1BrwWK7QaI+Gub6Z2brX83F
o2ebNC0+Az6KFTW3rQ3xYSCfc9F/+YhkyYvr9uaNQ3zhN9oknFShbYqOQqx+YxWWwdAgXvE0mTiT
bMLMpiwHX9p8yBt8H6O0qL5eX5b1hcvuVgb3FPuMJeEKOV2VkGx5dkLNfDI42wAD4Q+0FAXAR9so
OEtUpO5NW6N7D/2k3UcY5G6v/4ALG537Uud3UN3Sbbna6EmvQxPpAvVkd6NxTM2GSlKZ+oBx++7G
UOuXnTvSXCBB3LMA2pDLkKeTDeLR75ystJ8QtHN3JbzaPfB7ckLa+Yc8Lh9KIr8N/Fe503UflY2i
ABxQz9n99Tmf39WWq7sWP0Ywc2GtXrkWMxdw/KP1pA2ugd7t6OjHMk2/waYn0i+QYu1TMe3gyEY3
Rj7/3DxLDoM6Dk86y3C6Au481K5VmuYTkA86oJo1qt1I/WnvzIn1jqbUhxSs0d7v7AUc4pQP1yd+
/rEtnieeRl0npABtcTo8L5QDZ6DRn4yYSFaPh2JE9CmcdzJq+r+uj3V+lmylBEZ1psGxp9V2OhaG
0/huNI7/JIAz7kXjLgldaB2ASLfbXIzx4fp4+tlXVWArpeKSgZEskJI6HTADcdE7IqPLF2h6+YC5
YSzvezqelIYj36r3djuIY4bNDSJSU4DNnZpteZwwtZs/NkhO/lUAtpeb3GzkO2tOhm+RxSuOpFEN
8bwsw/i9G1ruh+s/e7VMtg2onQOhbMGfpe6u9mLfTB2qsXr+YMz5fI9oWH1faJm+oyOXPgWhuHUI
z8eTwrD5Lmj3upRtV+MJcEd4oicVLUoXm9p8gL2OkqiP2D9dCyTGnf31Cf5zhb0KGJghoCXhKCS9
HK4Ad3Wp9oAmClBM1QPN5Paza2rZwTSNfGuHYjxGcpbftMFMMIMbwYSUWZscZtrXO0ESc2cZxnjj
ZV/fQv/zexRhA7sScUN3dQb1FFGVzkBTCdBMnoUYe9by9xCXfvi3X9KHO9bhuAj9iDQ+5KBmUBpG
HvXZxKXI8SSWp59vLNAq4fnnB4FDcqTkTqS1sjqV9Ot0MJMtnyTI0n6LKjRIBROzJnaoFYsPeEiC
JKY6i6IRdo2T3FudJv5OSyMKd31m0m68/osu7BFdua5rOcJwlu1yepJcoQ1E/mMLIsBO926sT88I
TE0Hig/yj9CpGl0fb3VylwXgUdBd2wbubAhjtSeTDg+cjlrHQ4VsNNrBSDkNj0Zi0+GuJMD8e6eq
7fF9TXn7BYvNvr6xRY3lalhtUYJZnn7WXycQWwXvTZdiG9OEzUM4ptOxxacOdVAxfnGj+j0Rv4mW
VvhhMa/9nS0NG3JgyeNUUTO3cU+9xy8JhXGaO+NGAYRCGVh3/g56VJYCe4g3fmhHz5NU6j6SKXCQ
jDIjuNmf1xdx/dEc8mY+GIqQJm8M9dXTj9aYCBqSuqfHkp+O5Y1toWCjog+8gWqr41nwdH281Vti
O45tuhb8aGHQEXf11bEOjTpUCIJrR8dxewHTkwr0SLOxCiC8bdJs4gW/sS+X/8vXn8lxSEl5tyXz
1IVur06uDUGBgr/TemYryntF2RvfjwnRotZstrZVjXcILhY3NsfqyWaejrJIBnTbsBY5x9XmxDJv
ysB8YkrgKIf2YQZFzfpgp/RM7itR1tMe1S9NO46NXrZ07QE3bOOO9s+NycvzH+IKdEcMHlTLIXRY
feBcgO+pIX552PuI4R3NtrB9ysCUZzzfdtd8MzvdhtvbUfXbyQClngyxtXacXlQfWc27lq6r+EJ5
16JKgpSwiL4PcrHMAdGL7Ob7GKRf8lQhy+HvBM0191djor55p4Pb5+IJu1o8lSi3hqSxFXg5VC1Q
sgcb3YaEaeUU4RYdDaUujg36QLj7ZOZI43SKC21JRCMReUOXdT0mjhEQ+y1kKS14kQPqzJ9jAPbp
R+JrNAnHYRw7Y4OJBNrc1/fs2RkhQXctKdGrIacz7GWJX+UgBpg9PBHAKdlNToc08Qd7Q4sRSRxj
Ln9TWHFufLRlc5zuWAbkhOj84fDllovn1YBJA38bP7LME8PYfkIwt3zGGDW4McrZk8YRYxhya4ND
wUu7mleJhEsM6DzzAGzg5Uzl8FibErcWs5dYPpfGUcsQWsQEPIT7hGdJWmbNVoVTciPAXN/k/BDy
SguMjE4JxjVXl8KYSEQvsQjwAtccPptVGu1zvKm9HDe+HpX5RQcyKkqPlLe6sQgXjodBacqmXKBI
LtZLraPOV5SRjm8I9MKtnefRhwwto7th2YUjxI4jmB+FWSQmxCklmY/Xt9aFL01SI9lXhPWm/OeJ
efWlw6wx5ikDTRnkOrBXMKHZby3KorfvYANgm+CZBMcr7FWs0A9Fp3Aj50vP0BORNx3tR+n4k7UP
4iH4CpwfB4DrM7twaPiiCq1EYibEY1abK27CsQyzMPQaE1scs28eYBACq+9Al1kGnhjXh7u0mdFg
1gUocP5gO5+emVokU0tLLPQGO+UZHZOa+83n8hjHZI/UA1YpaYnOxhSX7wKfFsHktPoHUVe/rv+Q
s6iAzUyJnLqTspcy8Dos6c0RBEEdZB4yqgb+6qMaHQ+yzph8MzEsnTcVvlXyx9iA3NuSQRnRzi6o
GG9mx9KC34kaRfnB7wwkV5FrqWdb29DesOSu1t3AkJuCWDL24mgeyvczsKT+Q6Ur6P6uQOio2WZ+
58r7IjdrUDjAahHovD7Bsxecx1RSaif0JBSW5ir1RykSE2mDaowDYv3Pohh7aPseiVfAQxgAXh9s
Xf/hHWU1+cMCR0xlZZ14gGzInYhHAuW8VOb7EG2hX/A8kcpOnMm+51JTpKSYcM57A+xAtbhz9S8l
ljzpO/7R/NkAEONvldNEj7hm6+UeI1/jV0wMq9/Yghd2PDkZdXfFCbMpA6524FQIiL1N5KGHOUvA
2vjVmoFqPluz4RSPLZ2Nv6+vzoV702ZVWBZSQGms9/xoxwb1di3xhsntd3gLWcBiVeTFXGP7UhrN
u0YGeB2WQfz5+shnmwBTcImWKtc2DxSdl9O5NqmOM1MVsQ9trGah8hhBBvqzix4yoN6P1we7cEkS
4FskX9D8JOXV08GkBSNALyus9KQzHltIllt9Sv4XjxD3FO0jZRo2idUqmh9weegjWM9eMyeUNEE5
AyAVuoaRJ8JKqCl0uA5NgOH8NLu7PsFL35HQTNiC+3KpWJ9OcAac47ZmEXs4CqXU8Izi0KI7vAsd
hs8amKtwpMxtYMzD4frI57ExfYflnmbD8j7oq8MMkF0OnZskXuuYhfoQatSA7nBGCZ+NwKCzO2LX
iL9FMfpv37pLLLW892T5kHdOp1yXppxqzY+9Eo+Xu2Qotc0EpP3dOMb2nxEfOuwwggJiCwXX8sab
f7Z5l2o5FXpBt5Cqmlw+x6tHF/x4EDndbHg2TLptwd/1aTZ89ABjkd1Ir87WlwyHlqROL5BJckRP
h7IAduQUiQwPT2cDGh7GTgrc+Sawm/FuQn+Pvq/I3noRsajLqLxCgPyJW08HrVMw+5OQyksR8Hgg
zULKCmOgTT630aGlAXJjPc/fXp4EEh3boYgmbJ6G0wENlWGgk2QWTx78AeiROIjH8d+VjRcBFibT
Jo8yZl/mKLiH0D2gOxr7YkS45o27eXmadEXtgU4B22q1qUw7Tkw/8E2vaSv30LTAO9GmyHdmreQG
uK54ySGp3Zj92eFdBuWdWs4PQ7qr1Y58dDFH4UsvbWI7BMHbzSBmBuL1jUvo7qFyiCS1sjJ1X4Nf
fWtkx+j0K4k0DMIf7uLTpTeFXnO7xxayS3Tjv9YKBwEkQIriPcCsBKGMoIFw8PZlpglkc0fSyaM+
dzrmrOHjmAU9wRzWYbBSqvjO1wr3g4PjySFY9N5AxWbxjV194dS6SyRJu8s0dL7ualSdLscQtKY3
iUwKJKmaBnWnwKciq4eAaa/PcdkqJynYsq5oQnKEeMx5fk5Hy1LVxZqWm55ZcjO0ocq3dO71fRRO
PyWKht714S5NjjyAcJHAgwd9tXM76GwRClAS1Ygp27ZGhFmeANSSI1FwI+W4tF+X2qo0CJeJlFeB
eaVXw2zSZfHSDqsIITv3XkOye5+rXB5bcO+f20jXd5QvUUe8Pkv94jQdbidyLhLOdSOjRv8AEdnQ
9STq65kDxHkuiy3yOGO9qeCW+HduBBbtDr8NgcEuBr4mVhGBO7nUv1ppI9TvQ9vf8M/GCGWitTeJ
/ZwjPPEZiIVv3MAEXNoECjEFbjdqrFzjp5vAb30/qCMYwbMDErEHAYpchsru85iUZgoT7cb6nAU6
bLoFPsGGI21y1SqHmUHil9UUoDCete1vTB3rA6zU7P31r3DpIzi20B0brCI7YbW1zdYZKyFq02uL
qn3GZSl7aFsknqJmNm/cjedDUb3QJUVKQngCnNWEsCewNKQpFAFqL7Z+2Bp3XWUi+Bz18sZFuGzb
0wO7FEoE1GNHt8+BL0lgNTWUQAV+3wFzFaCFrIyo/QJKvN/7ROB3wOn93SRLSDICZZbri3r+0DO8
okEO9gho8j87/1VMIVFcQngid70pdOZ3aWk+JiVqt5TYfOzowR4aITIC18c8P8mMCbxIsUeJjJ1V
2IgiI6aA0yJaQanuScwjWmZqkJg0qvy9VeC13Aw9LOxC+3V94PN9usRO7JylI7mAjU7PReMMZVUB
CfLsOLPNx9JsUElHM7lKvlwf6NL+WbL5JamijLDGU/Sa1VeT5L4IEYnw8O8u30V2+LkWLO31kS5t
H5bRXKq2fMB1npmErYgmI3C8Mqw1YGx2iyVlVMcP+jCgG5fkVf8pSVX2fehE/Mfibfx0/QdcWtMl
iKBAYxskAasXgNy11LRssj3ko+YPPhqBuBmR77/9jiFfIzx0OCl0a9aIoz5WpqYQTvCsMI575E3b
yjkklBfffMswDu8nmDyKzjRJTvcI5dvZmUuFuyVY0x/KnPMH+EQ1OZz4fX3lLhwDgl3HNkD/Lf9a
NtGro6fM0ARE7VreWE7anS/0bE+Ne9z2fYXDNgA0Ymysly1apTe+2aWRCf24cmwl+XjLX381Mn2e
BSPOnQNvPPuOblK8c/MWqgfvKbq1scoOaPt1O4Blt5pPF04GtUnaXzQkQWCsT0YR9ZBKw055oZvD
xdLobk1tmuy6wYkO19f3/BUk3HJhenLZCAoqq/cijLX+H/KlB4GYNpY/RcN9ZlJUoU6M4IqGXeD1
AS/cpUzLoUHEu8u/18uqoUxVljHXix4gqNxbx85yETiJJDaKQ1HvFNof14e8NEfFJaOzVdlFljz9
kuQNQ4U4m/TcHqHtABTtg2lAYBCqMBGaSdwb182lzwfOgTKlTQ4KhuZ0PGSxZzHJSnrSNIAY8ItQ
IptxJRmct9/VdGVJdiUVqfOyRtROY1WKXnpzYblf9T7sd441FjdO+6WTgN6HRVGIK0Wte2xGo6ME
iASLV1ZIKFdupn3BECDfBX0Bwt1qjGaLHOOPSPlvxG1ysVCHkMpxAPuZwP1WMRoa9gkufQTqOuDf
fAMX1v7SFO5XQwdobY6QI+olLXvzdjEIB9HMXJIEaS+X+euDX7QqLPuEGigFq0MbJMHOdAv/pUOZ
ZFdB0IxuRIYX9qeBJCKVe5cPCfjodEAkCmBxDySZfduYmFxH/dHIDf+IOxGtdqv5fH1+Z+iLZVVR
eyWhRA0YyN/qPIi4nqzI7aSHsk+7tYIYnRvwhrtoGOAmjMQGmz6SqG70piJV6OvHYmH6DPR+0XcI
m+HGgl94ng0KDDSJeLw4nquvPOK2OBX2ID18bRu65g4G7xswKfBUbcwh7+vBLfcNZIb7CjjWk2PH
6f76klw4seScCxIF8RxQdcsXevXJTX92/KirDfxwBv8Q0U33xqpu7sKqCG5M9sL9J3XQq7QcHYAv
xurpRENQolLaGV6cOeIBpgmyqF1nfyniOfozqXh6bGUvbtzyF1YY5DgAADKC5dZdXbqta6lejZbp
5QI1X2TF3W7GHAIhl01aYSu76dEVfB+0aN9sEWhXD8ocwu7GzJdzswrieU/B8Vj0wzjLq8+M/mSM
ch8J0ITl4veoGfxPcx8a89tPE7gZi3Lr0qZHaeb0WxbpgAxfoUtP9xV9lw5R06JsDOj50PJkTqf3
7XvH5fYFqcLX5Ko6HQ+b4gEHWbpftaZnv0fNtD1M5LX3BfyDG2/nhW26NPqNJbsnlFwjQ5HwC7Ta
TE1PULndovg64l7ZIqIcGCEC5tfndeFWIvgAgrOkICDol8/56ky4STz3suTVzECrv7g9Wd0GEiBW
SxIjB7xeXce/MeSF+bE5ybE4hLxp620KLSbmOXMMDwKXeFcXVkmxr0HCz0bj9PrsLpwISpkW1en/
aT2sdkkT4ezmxz5eT/qC0bGQ3xg2AdbgO+hz8LxlP37X5GDvB4QNSDEn6+n6D7hwD0CUc2i2cRqA
YK4u4SlKVR75JfzKcJg1OPJygb6hfIP2hjHqiBSB3Em2sLOc6sYJuVDS5baF5wTymqSIjPb000Jk
rpqqCFPCIEtNcAV91OaEjQXTjIE2Dl6ag0hfFCbvB0OPt72Dn7czh84fs1X23fV1uHAr0EolxQXq
zMb+h37yapsloybIqkXyMGuJ/oedkW3LNLbeHsy/HmVdSe2RI+qQyE8eLBH7O8MdTbw/kIZunaz4
oiz3aY7K2uui/BaY+9Jn5mFRnCQ6XHBBTpfazAFyujDXHwZ4YebDVKPl8OIGlv5M0zL90Y4CLUCl
p2q8EbRdOEtL84dyCYk8glurdyZuNcNGnTJ+QAeivnfyxjjEsY5xRRDder//aSStbnbH+SfSdRQc
oXUA0w78NYndxYOqUxNHFVCtWPdEWYbJRVd2bXnEwq/z9wFekZj7jjlY7/uqgnU84x8NrejGc35+
dYGbpPuz1OwNrsnVc07Qk8z+lGUPMXF/hU9oPUVbQcz3aSqt4UPX5reoPuervUC3uSxhayx49tV1
AjUqsIQW40sbjtkhT0V0V1lZs1OGeStWOd9R0nIpzyxkLHDU7urD4tPaYjUEty22q+ZnqEc5cp4c
UWR98hbieWhkOzG5SCdeP6gXprgACXnBwfNAn1ldGr1ddjFmsr43okpX85LW2WMXhXmxLZOElv31
0c5zDio1tIPZuzrs2vVoEuIq3iOga1G3dd6n6KHd+WWHYQxO30joTl3Xbo1yAatT7vZ/XR/8fP/Q
zlsYCcxXUV1Y3c0F9A41YELpWVFGhS/tpk1tlT1Ee9vdpEFU3Qghzu/AJbuh00+JkdfgjN4oMzTs
cObxWr+iiGqlxmEAxXJ3fVbnH5Cn1aYwvMSBMJhWp2JQBjq+GJl7E0H1x6Jx5vcaRHIvbXP3Vkpz
aSyeNUHZhlI3kf3ptacilZbgnSYPoaEF2JGhRY0EOGTl5FZx9sJQJE4LZJ7DBNZrFX/F2Nm3A6Li
3tSp6CeGW+nHPNbSnTbP8Y1NeXkoJPXoBII7Xd9z2HKUAsWrHh5GMX5EViS/Nwozv0Nb/Bb++cIW
hCexQE4IYpem5+kCOk2PYZ+bDV6P5NfBqZHQzqIBzEeBSuA8tN2Nqf1DhTi9wy3a5gsgR9G0R/rx
dEDoxCIcbL/3MBXMcNx0rOg4haP/XJiV9V3Uvn4IwqmPN3VG6cQOeMd2ZWYM90aK4wxXeYkfLc67
1/fs+WVnceGQuQBGoga3roRlNQZxRoztFYIHSGsYU3CnOj/xQgRlUOMYDwiEvpHxRdEBAiHoZQrF
y3W+Dui7zBzyFHVOT6Li+00D0fxlrELkM5GE2OsNjnXX53hhVy2hAQACuF42185q5d0RfZ0s6rwG
sWgvRxT5SI1/vleq0Q//i6EgxABcINemS3c6VKR3Yx+meush1pWSbgf+UWqBuQ9JzG601y7NimvG
XMooS21xtZ+w4e5Qv4pbb+yj5qOj6e6BgFd/odDh3FjAC5tEUYimcEJOpKx10zNCaaMUlWo9UY3I
zmu1ez8obFVVGA+PdTUhWDUXb0+pKbjxtYihQbmQcZ4uZeA2taMyUXvFMAM32aF54gNFS/FuzPCo
DlFcxgVtDA+07hHEKlyZ+r9RZymbGy3fCzcFsRfvsg4okcrEKh7ouhSv47oAA47K7/SpxfMgPOZ1
hSIdSY6GEGpn+un2zRvJkVxMC6iJcdfPs2omCg2z2XhKZuNhwntrH6EEc29qqCddH+rS/JYlJg11
iS7d1bOFNdeYYB5FdL6o7vjC/Z3PkX8H7m5Cx0Dr99eHOw88LLpevI40peigr9G0RteTNoZW7bmc
fCT5oblPmGbcl3nxCZOh6L5Z/LrQ+GlunM2L8yQMIAGmiHAGvECxMJ80HHq9sbGiF+Q90m+DbQU7
JBgWbcWyvrs+0QtZIBXq5dQQ+QIJWD8xMWFGWbVl71mwsACgxQlu5SmWYttpaNGaaWpsSoIpctCX
zOaRhCkL/kpqLfkx6klzvP5rzq8LzhLUoqXeClJtfV2EE6rmaNLM1N2qIdjhxDa/d/ukmg6i0Ytb
e+r8Iy8nFxWHhV677K3Tw9uHdTyZaSU8vSrwM4sTxOB32NXJzxNC4i+uje421lNxsqu7pLyBeDy/
rmgL/NPN5l7kvV0dWKBG+oS+kvDokVRb1cTlD32ooz9FriEt4y5+wVYbOz/fvMBA0QmoKa3Ap1rj
LGMEW01rwJo30FGWM+PW+ZBnRrNzgia7sZMvfEsKnACXKFURAa4hRE5jVaFpUZwaikT+yNU4HVFO
QYFQoMB3fVbLWp1GLfDVF46WSf1c8DFPP2TAG7kI609eAGJ6T1vVQr85t+5T0H/3GN8CDGg0MDBx
OSI1UeY3ztCFmSrg73xO3gKyhdUj4KDJmy3MUo+QqTg0pCKbAXOSDdJytwK0C0OBHqIbAkAKGt66
qdQITRJ7JpVXAoa/090pfc7wSMIGtY5uXIEXNihFIfqCFKdIGdb9spryD/bQI7NCHhV4/6g1Hpj3
DAt7pKK/ZiUH+aHmuBRvfsrotyKtoJNfQm53ljV4VQsCHxtNYYgDpMQjBPhSoCZFcK3medcimPer
dOshfSPZFqwzeBlbmoT0C5FqNWaLMaHAFjv3Mncos8NcCTfbV2GCtGNmdzihFFR9b1x2lxYYfNbS
dF30HdYYTuqCZQ+pO/PmBM9Uv7J+RmhGb5wOPqBhl79zzb0FgTh/XZgmahLAH5aXdN1J08fFgsj1
M6+uZPNoz025b0cjg4RVZYdBa25pCKzHA268VPUWVhVFPWcdlegdmrr26JjHSU+LAIl6iZUlJrdh
0L2PW5F2+WZpUYkbO2h9HyzD0lpY2uaLYNA6xxVFkYfwpeURs6umvy8n1Gq3maxtFLE7tGPzQIcI
l1nOLqSBfzc443B3/UY6e1bZ/Ig9UoACa8KVsEYF1xVWvHMWGEcMhFqKudWYDy+1BX5p785RJT6O
2Hbae19zfX9foh2Cf1ZaJsHjUFJjvwtRqI9uxOJnBTp+EwUbucBn4UJBlzw9WGFgB4BYy+mYlpW1
KYKgfhjprG4taDNAKULcbmC4bh18pajhJcGhxGftrSnt8iN4apcQDqYSGJXTH6HzwmsRbJLjAEzn
TjkMiKP46CnV/hI4Gt8IUddv/DIchXVSj4VPT5h6OlxoTpgcZUZ/DO1hrD8mmZvCTgon7MD3Ddsk
VhsUbBPcm7F+iyZanlgj3NiOy5ReP0/8BmBjlCY45ALk3+p5QrY+wknD7I/45Bl/2/OUfknrMH1f
N2F/Y7rrGhJDUYBk54FyoMC55qTO2P2JZrA6lPJyheNE1dzZJGA3nobzY02phf7hEkdwga1jRjez
cjrxQ3/s+3J6rFNovehVYE2TjmLjIHG3uX6aLnzERXuFR3ZJxal7nn5EN4afmetzd5R8veGlTwri
8S6T05hheZjZqQfFzfCxScS9eBOkrSludA7WdzUteaIlQhmIzYDhxGob2WWikB4PmiObLMaoIDbz
Kd1Dr4NMklQK+atcizp8KDOJkfctZaUzwtkyPFPniaI8Q6CzLNCrJ7HL3V7hzD4fceMKDPe+r0ns
k42DCVS6R1O7dh4cen/ic26il0c53WlLd9jWs+id7x12K/r7YXYceUhtI9K+a6jslXvZo4F+pwnk
Cw4NBLOg3gYj5YJfoV/H6Ue9ixUGHcVChPrhuNgxPzX4lyOmGYVIcb71C4Mq4ZnQ6c9wTNYhlBm5
EXjfgN5XVL3kYYcfdIuzTaOlsCn6Pn/olNHupR5pN6LU8wMjweMucDxuiCWLP13ZROJcPdqTfxQC
JGlM7rUN7Sn78ubpMQqdYZOkjt2z+n411sGFYXb+EeM6I94ETbcIRpn9QNWws0rn4NiAw+/UmBgm
WNIseH7r+ABK4G8QZoCbxQPldJahKvIRipV7nJUPN5Sbqt50PT2nOUz8n3gEBrskSDsXwS67vcVP
P78tkLUhnaF0B5WQcPJ0cGT5SuRtZvc49jomQcLK3sWVk33sdVQfK4dRr0/2wngUYhDlW3g/sBeW
v/7qsLgo3fZhPKpjk1QYGxdS9jie1pDLmlIjAWiC6kb0eOFlRTSHgIM0ZME0rB812/YJwKtcHYO5
XaggWJ7PBemHmOiRq8qXSFhWYUEjAzBNFBE8TxFs1UEPs8ekcdP8xnG6tARgyylQczoXbaXTJahT
9ABo0rME+FB4WjC+IBle3fm9SB6zUotuRDsXhqNDYkMcA9i6UA5OhxvyWLVYQFnHYIyRxWkhhhT/
n7Pz6o3bCNfwLyLAXm6X21eSZbkozg2RxDF7G3b++vOMcoDj5QpL6OQiDhDAsxwOv/nKW8LJ3mmh
Nm4mlenC/Td8m98BdKNpQfmuy+7i4j4YTfYSa5rw3JX4GWzmSseTFBq89pddBsVD3Vs2Rl+T2X9D
Bh5rIg/PkuJ4/zfc3gjcBqwPYRGVi5vAkdsMkgOjAZ81auWxa7BsT+Mow6mBJkkRInOYEe4+OM6l
h8o4F/VH/pTlpoxmvx3tnCEXTYIhPCOp521zZqYHr3SKPcT+NXWL26SFpWR5IusTZmCLd2qo9J0x
jgnPOIor+h4lyrDcWSo8zV2fNd5Hwa48GX1LWcCjOCLnONdPplVphaGRjkGzozQnDC+VTZHb6Q+8
jdcaE+99rYCCaC/R7+LEWouvowoMTES1Dt82y5r3RoqLZ2HjV1ZpaIiLYTD9ZEQeFU05TM1hImHD
60X7+8fnne3lxqGspkCQMNjF8waZEqpV73mntuvK/TBYn91pTh4CECgfjwVkDCQvBH52d9nyiTPP
mi1kbE49+3Fw80KtNsLAIMEv+kz4WZjHHxSdJOqg28OlSveXIp5q8/plxrOJQP+goJ02avojiAcL
Zr5WH2GUtSu6Eu+8TNnAo83EDFx+jItzqodDroWYKZzmqqFPUNeN+m9Q1dofdp/ij1LDmz6bUzti
9Dx16uNsKskrdoDmSki6DYFvFDIOMdAsyhsZsn77Mqtybg1oy/VprBSXRm2LbpZI00e3FOKkUeEf
7p+fN5XX66ICyhopC4UUo2Kq7OsFyxanQ3xMqpOHfQ2SJXaWK+UZYXLH/jrjScEDG0GOSrnUpjm0
nlkrLyOuKPWDNahp/Suolck62/Gk2C8DDqkY2IgmN/5yks4OsecZjCj2zaCL89OoT1W397ShQKU5
FpgZbRJdx8wT90HcfTcj41w13kxh6Bmvkefg4HPQRN1Ee8tMe/D6cCn0Hyq2cf+gsYXPootWuLPL
hiRMn92izLtNHIhC2d3fotsIjYwxp4KrAsIF6eX1DhVGqbMR/P64qYKDN84vTEzHI4ORfN9M4HnV
MRhXco/bz5pUXWr40fOUU6jFmopi4nZtp2i54ua4jQUezmph2Xhc0YT86OMBlyKtgnhBpcfwe/F4
yZQXkZJnp7Ge9O8mFhbhtk3dZvQDR+/GQ9WPYJRnQTxdWfm2HGOmD2GHSSXfNvjV65VzL8yFwDnj
ZKMANMJZD1XQJ0qIiwvNkHTvmjHmkXWPgetMjFuJnLevlQoQqgKNHRpndEGvV4f1VQuurfFk9bmB
PDdcQjoJ466ns/NYZO78uZBE7Pub/c579RhJMFmj+QpjdHFldEClmbljRu3oY1Qf+wLa4FHVywiF
7ObjdyESa46B+qacejPvun7COMQCYtKa/qTWqrWzG0zDSXC8zZwYa32qm818A4XpaAM4lAUMu66X
clBunsYyak8VWEvsNLN6h9nf8DSGqnYukizFUjVdw5TebKbEntD7YboFSoyx/mJR6kpzKOPm1AYh
2ve0w6wnp568Cv20Kvx2/83J43AVJ1FYIiMHrQSglNe3eMJ4SvDdxJ3l1DWDtxuZbz3lQ+VtQiTK
dhPMxe2Ukj26XSGdumtz5fa9vZ9k4SWRFLJlj3vA4n5KY2BReB7Vp9KAsI4svncwiyFDdXoW0SdU
jTN/Yu5k8gtwFd9iSFzreIt8GNxOcg7+j24+8wNO8lKzJvVKbJRdTZzy2UCFou0s7A9wA99kSNp+
vb/nN5ehXEuqhxhMhum5LaJgZ+lobKLEe7ImAyRrgXNmsilalEz3RBRrb0Z1oK18oe+tCaacTIeh
GuLTy7BgorAh7KA+1Y1VRccq16Lxmy0UXK1L2kIvDrT5jw5+5J6ajCqJRHJUvFRNDZxsVNLOqmns
deW/Nhwq355D+9vUofFxf0tvG8qsRXLBQSa3IvNe7GmVxIFt5Z04KbzhpGM6WxVZ6GeibWjZKsGk
HUkIvHznVpX3jUS9snZRGuvNi4KLaZBsGqMu25VY/M6mk1gCuQL1Lrusix+FqkjbYm2dnxLM3V6B
JPZ/Ut9HygbYXn+gLxU2H3/NNLEpNKUukfyur2NHVcyWo5RGfuqyvG6YTo9avI1waJv/DMzU/G60
WEeu5Ji6/EavYwhsF9qPkCYMjvSyOFHTwYgt2mSnGWBH7mxmPpy48i1cCydETGSbTI+yaorOhoFf
0WfbLpJhX+PSZj1NtY6YTWtNQ/mPhtOO4VeW1oZvbosJDj+dTRfEi0PV63ZD5HlozuEDNlibqMK2
7KvqjKM41rNdtYf7J+qddycFcckhXBvQ0XJCEZVG4xRjnYHKLeNjoVj6MVXEuNMr61vlRsnK9EGW
pos9pF1MySq1vikoF3GwyvNSq+KkOanM987p2DaXwpnW+ohvkqiLZaD3AZ7gSuOmXvbaReShsDXX
wwnrld45UeEWSLGoWIzsa9dhyB0oYPnt7ajglPC1Ri9VO4fkashJG1mR/khn7EaecYoegu+0Z7zo
U2LiATdtLa8w9B2GgiF+fymZsvRtHSuM2TDPtE/WMBLT4YO6KMNPdWbsrDgN2gMo+1g5Qhml41aI
ooYJCORAP8aV2WuYQVeOtUnnbHI+I2uropATZN78Z1viVIsTJtZefxeKpka7PNDN6inytDjeZQh2
DH7c4Ay0zdx6Hr9nponkS6zr/S88KPLpaS60trtkU6QYyNQa0ayRn0dFoZyFVyM3tNF0ZDXSDbgO
y3tC8jBw6UdOWBHdP2S3Vz2DD3JFqb0MYXoJ6ADLwm+gCDi1iOmOx6bSR5y6wyjOfCgzzb/3V7tJ
TAEJAzkgF0YdjmOwSCxgkIeTx9D6NNqZU0dbNMXN+hm/esc5FNMYp/+2dZh02tbFuMzZxSMGKy/3
f8I7DwwsG8InTGU6C8v4pAwiA4481fQWxuLVgFLxKjCewfoUe5X/x1LyS2LiA5NjeeN5Re5MdlyI
U4sstPY6Q5gYfigpGeqvEZ0u8/P95W5TRbYWbiItxTd9wUUPe+jqpAIIYJ+whGsec4EjHAzXU6aJ
7hHj1WwDetBaibzvrCkbx5T1xF3IXIugYSZgVHGmwhpWTEW31btWF76tmPm3PmwUH3Ga7kvkYX1z
/1FvXqKkjoF9kJQcrGOWxTxpjc3g2LEBshXmo4Pp9TlmWo2pZbt2r99E4bel0BGEWCu5eYsjK5Io
aBDQsI9NpNR/mY03ix1em+mzjhjKKTfmfuWLfHdBgr4UeqcZv4RJGmXU0KdX7KNtzn8HqF0/Dlh2
bTV3/pnravzt/k7epr9ICBLwYYTwDoECyGvht74I7jQzHpOOeSxVJf2sdZb6w+xIJnZJWtgR8slF
iVlyMrTBSVecVtuoAaJRW/xn9d39n3JTCBiMd2i1AQ+FhMNVfv1LVDdoQrdx9OPQ47b7rzJFU+Ps
ctcdkvahGq0klHpkmfo0J4BcfLsG9LdPUiMfXu//kNvT5VE0o6ohZ10OvJ/rH+J1DQPMGM/VYW7C
TWhE6kG3muLQg6U5fXgpykfp3MNxVkHHXi+F/y1e9hV2oLjeuiVtmygz7C+6CO3xlTTN9b7eX+8m
AKOiJKV/QGgyf+GMXa+XMDOeRlXpDnZiD7smt6O/pxZHKVo/4hCZFXRttw0vplnF2/sr345I+YTw
EwBqgZKIdjPyyIrZFUjctIfIaTBvQ1TkJcby96IYQbVji6otHFcUfjSnBeisOUgmlvND06jxye5K
3ORM9EMBJuRb9OkQ88qr8pSh7Exh5tVYnvad9dmqhvCkDjgdZoHQn0wtcVYC3s3XKZ8CeysI4LDd
GYVeb2AMXCU0MT08sE/2Jarr+pSVauIn2EDssTVbU429AfyTAIEJQVSVWhxowjLUkQzYxVAlgLpM
M6r2qLlHjNCNoMuQm5znWg+/jCiNdmfhBGn4qQNpn5EpAOd5cLHpUL96Y+QqB8w1abVtFMSUzLXK
7i0Tvcrp+I2ED6QUKLOAGi9ipIJGsNWOnTg0eDSctWbSN0JEYtPUcelHgxL/bee6sVPnwXgcy4Ai
E52HbVsn+NtWSXLQOtXdamaII1UUJZ+x4Tb3jWXV22Yu0xNq/ukDHoRYgaKV/M1rK33vidjyM4Lj
qYoae2NhrroHMqIcMQ2eVk7uTVyST8f17YJZQnBtKUOG0B8CQqUiDnnoFFvoVdnDm2t4WQl9G6Rd
+ziiGbVV2659YBgWfTREyOVpNyG+IwfwywsoFRqyxGPUHPJyAnJax+4hEvXs97axVkfdRgfApUwF
DFIWSoEl4VSD4zdWtpGc6lz1RL/V0sQJ9oMlxmRvzGVQPrm6nRh/BmFUzH/NgvafurLZNwkFLCS+
LoPZD4kMGK3F92Wlg5qJgp+QZuMlCsvGxz20ebSGvD43Nh+60s7z8X5sendRHhhSlwz4S3HxAQFX
4dphevKE3vaxL1qUxlEWt0vnqOIxMv+T6nqepH6RmqJZUxq/uW4QAuJ0yfEIqF9yxetHngZR6aWm
BkdlQAussxzw3b2T7ugzpSu7e7sUnURmeDRxbALKUiIkopix43zyjmVjZ0daiPpnFDQcf8aOd+U2
vwmUXDI0vin0ZH+fXvT1U4UTLsiqE3jHMY3DvZojEuf2un2BD/BdpHr60fEOy9FrZoZGciTnodfL
pWOJ2RI+vMcMovxORU3dzxBTOyoRVllKhUDx/SNjLLaSGTqIAjLet/EF9cki26aPqQamMSgPJjCR
HHRoWQ8POYYz6T7qeremfZg7CPLSTgvFRjhqVfyB5++gHlJcIu2LO5gq6rL4kyA0C2NR3ZNHd/OP
iqL0FyUlVq3JbIFZnilfk51pp/Z0sIAGzM0W46n0YRxS1d5rY5VGGw/l/9oP2nGccL2ag1F58mAv
P6NKYnbHZIKv6CPEzcTDDEA2HJ2kssbtXNVBeIjbwMkpwXNtNtaQHouAAsMWfIe0PJDIHVnuX7+V
3sJ6ns5P+KBmRnAQQnzvW8v+agSj4ztmZ2+T3gHPM/Vrfa/FF83CFJjkb9BSyTRMc7GwRhX71ldG
qixESEPV/oJjo+zqtNVPWmQORynmsb9/JN5ZE0FOYrQhDz7iLdcPi2FyXFmzWz+MoWsfwxi9gqKr
3ItIzAmR8TDdAr9boxm/ZcW/3b1IgCO0ypISsIl45bKAD3uud0tY84UGjqnu+t6ddWx52qxkhqZN
0c9SBMMfdaoYmCqXTWb6LnrkLyEWxwg4JPDs/bq2m2YzoRf6ZNZ1IfZBHjnOY1iF7ndrFnr4Wia5
krVEYsB8yHtnkYFNeR5NNXZubEW18ULslZ/QyWqTbT+1jvtVrTW32NZq2VafDbeate9iKPv8wcE2
LKWlEkxp6RcZGOocUVyv4yRKwfgQeUCBawXGDgOo0xc6e+h1+GptV0B0nMob660WNoXYdvgNXZoG
7tqeeyR97Stk6jbMzYcTMvSzuou5Nj+NUOl+ppjb/etBUHQ3DZbYH4t0vAFmM28ybozcCHWLK6v0
osGbkbS+5J4m0BnT/pqmIH4yYeccpzgxVjLQm2PGciSFJAMoEVGSLpYT4OCCEUgjgpFWcmmC3mQ4
iy94QNtqP3fWz8ILP8i1lI8IHINPCcw7oIGlMp/HPKgZ4dpeqk5ML1Y1l3+0eicutsG81pNiffc/
pZvgigagNEoAJ45/C9XY9adkITwah6SGT3VkTQeE1ZKHeY7KA6Dn+fDBpbjvCRSYG2KKI9kw10vN
aVAXkIODh5p6+4sqxmmDfVH7IxvHNcLGmz7R798qcBbeGmoibwI/gO2u10pzt9YoLZsLsbKkBjPM
Nj9b+qD8aSiJWW2AeIKDHxLDewFfNXS+ghiPdxB4sr64GP9K9h4+KMfWpZMNAwrRj3rqtNd2arU1
XPbi/pZxRaosEbwlHpLk5Pq3zmFJY7vujUtdmtOPAmrOPyQWxsukF38piahWemXy0X/fGvpHUElI
dC1IbvSGF8GzSBs7HwpzvgDH6S8DPsWPQ2vXKyH69qFkmcJXI70sYQLJb+u3ZkfZVfhUptVwAVqR
Ys0wqfGTVlnt8xhPmIFzpawc5HcXJDFhSEzziPvoesFk6kGHzHp/MYd5QkGk0jy/T13rgGBuuC9E
aa/p+96GB3YS0hyFGCECqMv1iuNUzKVSkDs7Ua2qfmWgdB4HRpz7Y95On9QQ06F+8tKVnb35YrE5
lgk0QUmOqZdRSdGQqoeipl0aa+63SmrbG0qqX+3sralCv7MS4xD5qTKChyS3+IhaaJdpkXXtxQqQ
PtpMPSQcy6RG3Gh2JFaiwxtUYnEuZfRjXMlLZCS+2E4VgpXdZmF7CRIl2HY697uvCNBpf3SG04qN
jsdlu3GHKfrRt2ZfblqvMz1EWfXA2MhMQfsaMgjrj3XX9vXW7KwU0w5deeUe9Mpd3lrdefZabMts
LQ4RVBNCMx8crNMZWTEQSHZO3nd/m4Wtpj4SPOVnBFD1dK+a01ShhNwJJiZOM659j7e7DIufmgRf
RgD9MHyujxEcvtHSaqFeLLzbDjlCopveCfonZhfDSip9+40QzOiQo9+DZgOCMNdLiabXrInu/6V0
+l9FTbEfDNxgklyfbKxKLf/5YMSnmAchgoaR1J0htF2vFwDrG+xoQFMy081fI95Du77V63E/OeG0
JvW6aB7Is8MFJm1DAWAS5BYRx5mMIBalZ14slJ63VWGiGsBnf7HK0EGDv5+SPd6eAqyxns0Ho4rW
REtud5eWBRPnN9UNLjn5on8LeTlT6XLCtPdihu54Fl1nVr6X6vNP1xbWJ7MQcbDyPm+PDvcGgxXA
oigXwoe4XtFL8yTD3t2+BHU37yLMcE5hN7i7cIznlahzG+zwq0LeVifvdlSUe6+XCq3eNUONasoI
Um2nohl67MyRW7FC9kLFDOdPV8GS9v75efPH+z0myGucPiqkQD4O0ge55b9taSLKIHS9oLqQMWcJ
CEZnyP0ened5Jwxlrh5QfHP+gCEWqKB/g3o+VGqomz5S33m5jSezSjdiLl3jKYkGZ1+psPE3tPMc
fZ/URaweskAX/e7+r16eA/mjoZZhVwoWQsI/r3+0nqNAYE8wymLyw+Rz0aWutm2gj/1dRVFVPQ/h
YH1wdiItXWkIwu+jKJf480UQmd3R6nt7qi9x2md/k/O4+VYRbfXoJUnX7L2gn/786FNyB0kABr10
2BxLMJEDBzabxqC5iL4uH/VmVo80wcVrEqodAo7GmnzGssDlCYF9ELOQygXJv1SM5n32epnjtxmC
cw+pwLW43YaukQenUuCEtbFRCP1mz5XiD3o3v374aQEYokKASiMtj6UYjGsVdKcGrb5kw2ibu96s
LNf3usqLHsehVHdJZvFDPrymZDgBe2NUQy9lEdCk6XUeOBZWYlNWfo9HvUaTu3XVjaU1+efYVZqX
+wsuwwl3pJzByBYsCfFNWd2YNteirkwXSYk9Zkzf98IDStllzVotcPuNUAgAhyKS0DO4wfVVgac3
aIWMl6HSjF1tmqVfTp56CIvwn5mu5Eol996TkcKwGiA7Sfu9/iQlvmMw4KZfCkQvI19Aie+2Q2S2
f1pV/FHBTVzRZbohgdhywoYT5/VqvTfFpgvw+pCN87Bz9Px1gFm27ZHUe0j7zlwZY76pt/0eJVkP
ThMJDnNTSbtZZE4u6cIA5LQ+lNoQQSOmqsmf2s712g3oqwwalR5Xh7HCUXITFoXxBkMLY4DNrf2r
i1S011GhAKc1NGP57Gqp+1orotE3AaKnX9TGUwq/yJWReTOsRtfHLjrbhQnynuCklW4XFvDFaTCJ
IvKnEE09P3Kq/Nv9w7m83t8eUnbKJXgC9t8iwpHS4dna1+IwdIp4CpskAr6s1nsGYAUzIWx3RpvO
rlaY2cHxgmnlqr1eHjUZqQuJYjatNQYwBPbrd1poWau7zJ/202inx0DP9fOkDMnOoNfSbgdFqdBg
iwuwFVb1I0zVNZXwBejtvx8AaASyBqEe+uPiCDtW7YUpeL+90WCnWuiQlRNtVl8iEL9bbJDnx1F3
rU+tnvcnoTXhrgbluU1spVq5lK8D8X8/BPMd+mCSQsevud6JvI46xZtdFavwAAwADSukI0OEc7u6
6c4BROnnunPCPawO83D/DMi/+v8OOqFCNjdJPyTPVmqoLfZgxn0boEWkH1LHDr+mwRw8NOTvK6/6
Oli8rcIgkMuNvj3Nn2V3MYvLWe3M2Ti4JkU5RpXaizbpYuslwVqf4joM/u9SDOBJypkTU2pd72UA
kKp0ItM4xE6nf4qVlstLaOOPIBzd/TwHawnVzaPRsafQQO2K4RoaW4sNdJW+9QQNqENc9BBgVOgu
+I8q+4GWgX//XS2iEs+GyieXJekBbwuG/eKLsUJucQwC9YOw2vZ57rpgqymuu4Fhqh3UNvmZ5lF1
oj4ev+F7OG9CK3IfVTdOv9oFRktkd82Bcwgwwijd7US6dZ5s7M51J4mf4ihXXmY7Bbk0oOIsYBce
+tDNYT9Lb0lkDHaF3dWf7z/TYkT8v88klTEIRLIoXjyTZjUTPeZOP9TopH7hdk6QCHDmo5Eagu4z
4GnVLPqj3gvFj7LZOWaFLZjBKmLnGhNaBi6iqvd/080RYpsleJGJlqwBltusVpFm9IyXDq6RWp8Q
Xv7cTs10FAWKrmU5/7q/2vLjly+V/IBLjY4om7D4+Et7HpmcGsYBNo73NfXQL+MM0KhWG/VQzaa2
qSGN/UgqQuOHV2buRAKIEB094GWZnEbkZ/BJjEPFp3mONLAyiREFG8eppi+qESuXqJn1U6A0awOo
22eG60AjBIoj8Y5px/VHaliBoEc6hceMNvFWa7t+byQ4+JVmRmHpinKXZTl2vZ2xpsl8+27JrXlc
qaJtUVQsdruvrEIAbEuPswetqSqdcldaRvSYuuRnaHKt0YQW6zFJk7YJMm+hjCD6LdbLRhOxmbCC
GGRU0Ob3Q6qQk+UUdq6H3vE4o3JKZ7U/3n+1t8vS0IK4xr3OoYIEeL3BwokRVbaFdswDQ8H8EaMu
PNN/mvUw7uM5XIN9La5ynlJ2ul1eqgVflW7h9XJwHLrQRFH6iAuZ2Dae0+3SsjdejSKO/rQUrz2m
o2tv2Wl1k/O2V9L6xXF6Wx6pOPc/n3L+43p5G2+obkKj4Zhxn587QIqbNlaGQ10ln+K8VXdZnP6A
vWjs7+/ydQVPt4cmAdgWMlNuAKLzYt2wUGOvCU3tmNVB/OriCumb6RA+I3mmH2aD7I6pb76Sm767
KK1RMFfS5WcZnfQYITzXy/XjKCxjr+S2ixIDAdNsIsj3FHLbutXWDEbfecEozvC5UJ9CgrjRwALq
a8+5qR8jUGUHXAmDTaJp9cFIkKOwKat8L+iaY1CW1hZijv7r/kbfHmca65pBaQwlDIWqxSUxIPWq
x7NjHdF+HndZZ+W+7gzJwY2sZDOr0cesAuWL5UdCGyTxp3t4g16fYt1Ihzq1jwmTC98uXfcpAsMB
y7NGb3LlWn/v4RAv4lbHK1AW4tenF9mLQpn7zj6mnOEjds7iSR8kaHIwh+85H85KyrcgHPz3dDD7
4FYQeWl4L77WupxHpFBi5zhDKtjUiTE/VMOQf9HLQPaENeMgIrs46JmJsRtYycPEHbhJqFkPfd7O
D0mg9y9Ngqk6NUL5bFRF/tw6UEQqTYt8oEA5KBSVlGgIwiH/WCopXw2VGSUZf4LNWOIbaa72Rhkk
ODdrQ/5sdbnlGxp6vLXo1uRubsMKYVual6hoHZCl69cvZu4DrWic3j7WpZscPR1CjAYK5XlobJAH
MGL9MovdfVwj1nj/vC+SyreHhMPGFQXQUTrUXq9sN9yQkQuAB+MU64/Z4wdsaqNGc6fQtK/313rn
+Jm/r7X4tirEWnEbb52jE2o4hTuw1Cens882FAJfmL1zvL/ewhqG4yeZ6UDBQIbxfdGquH64eK46
O2DyfuRq6l6Uqn8utC7d6k3Ufh2EF/2sveSid5V16hEN2aDMNu5JVCT/VKm393/MzUaDNwcDTt7O
bYkiweLbc3oMoVU41cfRUWwfYWfrDE3zMfIa48tHVyLJlcqxwLDxo1sq8II8Mx2F7Jb0HHkDJZmV
3VA5+ilOdfuDAYXBGUtArWBzGf0sH6pz27msC0876XadX4o2+ktxq59xNuYvWq5Ou489mBzTkcJK
EiLd0httBfx9aifMDBPOkW36ovGSB6/ArDHr8zUjseXVx1IUCVx5EgTGlHBx3/ZiEljMcDBitZk2
1dTa8kzMft4G2i6ajL9FbjorBcry83hbk0pImgdCCFMXJ8SaEiaSZmOdIvT393pTals8RQs/tkW8
a2e6bPe3cxl05HqSyURPBAAQwfL662gyJP4LqpITcPJ622mV4asj2MHtRJv0n15BjV4dc2+Gm9fz
qd5fXP7lv3UD0DqQi7M2WGeugOWIWQ0Kp+tHywJDWas/jKpSt10gcMW6v8x775GuA0UH5D7+WYSc
Mq+sznMH64RRm7K3p+mbocDcSRxkqdFUCR/r0KlXbr333iNzD5o9qEDdUmdslG+rNo3tU2K44QXx
+P5zYnspIXwqfT0f1L/vP+Myssit/G29ZR/CLCrdTukkncqx/KaKoX9ApXD6t48ddw3t8N5SlBk8
nIxgHJvrI0NPCaKdGOCx1HSqsrbMnxwuqq0kY6xEsfd2Eao6ODHQilLB5XqpRB2KwAUCcHKDPk02
gR26fh1nKXkD4lab3i6KlXT3vYfjrodsR6NKiqNdr5iHjWlkamSfMIMQBwKN8tjpgXVKwaV+eCn0
nOTcxSVIa1TF10tNk9FZiYickxbnP7PMmJ7UBOusKqjGlW28fShmAjKvYBBHufTGa/ltCNf1g9uU
TuecmB5En6DJG1iVDFKYsf4YpIIaF+Issx0whbLTScV9/VBpl5RTEBrOydC7s51Jt2R3aAGouYDV
HGj5RmTP3+6f/dtTwlwHiiQ0GInjWPrtTN2MKaE7B6c2FPrGhs56VoUmyf+NeQC8+TGZtbdnlCI0
NOAgN2B4trgX8qAfx4YM4cxdam+nQoTPjpkaK22hN9Wc6+joydkRqTPTU1o2i2UMLcysyRxDnAK9
/OBkWeM3c9a/xMo0bYYk75+qmpGBkwTRS23GiU+KOkQ+6uXxLuFfm6bp9SNEnI7Zpd47K1H1Dat3
8/vIHZlXosZzYxBj9iPKXJmmnBK7DzcNAIGf2D/1D6IbvmclwkdKZht7SNXG1mgrx7fywjtYVtFs
pyDSz/0wtsdiTM2jnjSGlJV5rscZRGidhYjru4bPbFL8YeFW6GOiR+DOENFTFDvc2VZi/0yTwX5E
LCvdVaY5PCrm4JyKMR+PfdV4W0sAoh4SJ1y5L9/5lBjWA0SWHSU+28VHW9p5Q6LeKSeQouM5ixBL
nJLCOrdUiSsb/P5SEuXOUIDR1+JqLlPRmFY5KSeLC/oJ/jly02B5zmFfiJWlbm5IW6IeGFIyEQAY
7i2OWobQW4oGSnx2+ibaxomin7yoUTdO1Cgnw4XGZ5roR93/bG+ej0UBJTFsY0FpNXQdKuAFEkaM
MTmjPNYc4s5qDoYb94fCTNZu4/eWouUptYIZ6tHSvl7KUeC7RHaQnJW2xIhmtMfHQR9bf2zyYoUa
fhOMeKrfl1rcjl3WW5M1ugmqZm63EZFW7KbIiLbs/99hyADz/iYucJIEI7meKxFXXCPki4sD6U3Q
ZZ0aPcC+Ky2/UMpyG6ZRtdPHGYsfpwgfBguUh1U4zn5SjA7QvzKDG0Y+QU+04pOH1s7XKewrdGAo
TMoqCz+a0vILHazvgJ1wungJ15sfOEWlJQbqK4T//FPSWa+jroU/Mtbce2ZWfky/8L8dYVoBPJKh
KgfMuF4Pg5dwQAo/xWClL/ZJMYunpOjQKCkcZYN+Qa1sBj2q/ZnUrdiMZpNcbJzgVhLABVn07WdA
zgGkBVUFvN8S5ae7tVoUjZqePWNGuFFR0ccdq3E2n2Y9jTFdyoT3l930cUvHJ5//afSAAYsH977+
aMySMMM3IXC631BMFkcSOD06r5WbnjsVvOEcIm8FeT/fW3zdK0stG3ecRgbNpBFQOqg+lygL0ZZ9
UmLDd67STH8K88zZWMDOd5HmDI9jUNu+ixvCc2RH6iUI8fm6/zW88/G9kbEsYHhvFtfXr35EULBs
kRA7F1o/7t1Gjc5loja7aiqnLxZDzZX13n3JNIi4EkCaSxX7xYLDHMxV3mfn3h4NDng6gF2Z23oz
eHbEON6LLH+GAxD6c9bpfjkim8NHuWZ/+N62g4OWMw5SIGuZkgeV8Hq0CLOzMzrjlxEQ2D7ENe1s
Zt13/s/waihe5ttTE/t2izHPyvXxTniVWSXYBQpm6h35Wn7LL9u5DqegmrOz2WUBTaPGfWrsKj4D
nlgz5rt9wxxhKn86paBo6aNcL1X1EPf70cvPSh1Nm3JwBtrDnvIXWp1f9S5O19Sab9pHEn8OyBpc
IskYnM1F9IJsBmpW85rzWDquryaILDaICENZisqNUhQIqOSwANXOy3a9YXQHpGncz4wfrVenN9dm
sjcHjtSDfiRHTsrkAVxebHVdtHY2KeN4TJ2s9TY1EJFjxlDd56hVaIPM+VPMPpymqjd/MOavD3Gs
/POxr4xWqOxTognBdsBX0q/fgSsSqxxKCGOd4Y1gwvtsYzlldEGKY7yMTr3WHl9mJ7TGuTzoEHB5
UJYtEwWMjEm2Cks7e2ZhbU3Q71tDF90GXyIdLQ4989OwsFfit0x5fstugahIyUdAoGRfXCRLOSSz
DtoS4Lvy4E6lcS5GJ3pWWrVH4r9jLNv21nEsMenIi2KtQf/uylIHQ/KEUfpbhOtxDGkPTbDltNRS
z2XouQccAptTXyIdLZBJ3LSqFlHY4Nx3/8Uu+jE8M4JMNPDo4skIumx2J+iJRD3TnMcGXNQ27bVg
nwzigzNKuQofFThAylHKxKWsu9U4TesVc/44jlp3jNTW2ITtGD2KRp39VJuV0/2nWkSnt/XoVxiU
hxIAu0xuc/A+Q2hN+WPmOsnWtkR4FGOLDfisr41731kKNTJ6InD5AOItMUbwz+M+z9z8kSqX91SV
geNs8gG9Uq9O3LUCUWat10fUu1pt8R0CkJ6VJsezkkGI4fixgAPbDXbGGL/8QiJvPHND118rU3iP
CIoZG5yctZX8cxGP5ebKvgKXC4EJXNMiPA4YtqRZ5OSPpTDzcJsjWOXD0zS+CMO8mEqOHOb9t7kM
yP+tKIEc9GZlO2NRq0wtj+xM7LEVztMltaZHfKa8X0Wn1OcO/7zPrkaWWyXea+s5geqHFp0OhHAL
fly1xp1c4JuJTPL5KdGpB9E74Yq4joVd1DQNlsfFYzpbCpNfkdl+Xzcm/OsUQFub8DZyPTzog5P7
SpC14UaDYvoIpLjZWZGJuLRBlzCsXPt7VyIy6SAOYGyDfNJ2Kxv33nHR6DPx1fEx8NKuf2o7aIzN
FbV47HsMLNP/oe5MluO2snX9Kg7P4YO+uXGqBgCyYZLJVpQoTRCUSKLHBrDRP/39QKuqzJRDLA3P
xGEGxQQS2M3a//obhLQ4/8d24ESmepEqVCod/LgvjSvNeykyYxO7gzu88/pO1vLX57UeMXFlXyEv
9aRgKtZq2c3s6khe1gIjYrQGmud2vbOaIfejrFN8R89/sZ/851VRcTurlRZHpZNRGimlM7glbynO
DecS4upDNekCksu8bAaYpIEwk2fRqO790g7LO/P07xYFtsp/X/xkyx6jZsJdQlbHmkbeZYeBX4g0
zz6kev3556/47yYj5ZfO5EAghmXJ2zfs1kqUiHqujnMTVV8gJOcbJ+9HMCA2ar/kJLT9+QV/3Kow
AYBpR08Li48fuhWtndU9wE91bNOmvmoTYs6i1O5349xd41OeYmbqTh8G3vQ7a/rfDSO4LvT0VA5X
dGjeflPVGGepZl51VIiW2aVqk4bWiEhWK53kXHVwyl9iWCE//7Z/e1EIyA7GjPSyT8WrOCDTA5lj
cUzSfrnLbKe+MGJyCJ22tLaRGbc3aW2/5418Sht9HbucL1abRMhh7Jtvv6oo1CjOp5rhkxTm44wP
/56da97IJpO3UrNeSFW1L12pfGqQsB8J7mgBkW3jPfX03317fD0QKFAYrT24t/cRTVqGjUtTHcvC
07bmbPdPauLRmR6L9MvkWdHF3PfjO+/59UWe7HErJAWVE5AIJ+KTFw0pwc3nGZhfb7FvJ09duWt6
C12/m033xqyqXRA36vJYmoW1hXiU7JzUm3klQpxFkai3NHuTC17cezjP3zwOvKqBf9noOYmcFuK1
TWO1t8vkSC8Hg6XenUPHao2N0+KKOGtutJvnYtz94ghcNxnKUaYbTJEfmp+RUsdlTgLPUQ5JTNAV
lGpf7QUhDRQD5eUw9tjHWK39zlv44btyWcpu/gPziJr/5CXUsalYCMKTY9Fp2ktBgvQZdJX8UFTj
Q7ouasY0v1eLnlwTGgLiX9ATBhutFawq3g63epK5MRZNdVUT7ZLu2sgd3cKHVSssEdDOc7prNer6
Yuvp3Wz/GmTFxVdsF4cReE8odU/T1rMlKQGsnP5KNIs45xz3EYQL9dIkNR9vk+mdTfFk3YYKyeGS
JhC8j1ULZpzAk3092JYwrQ4lc7dre/SRo5Vj907AzR7uonH981Hk8ej+Mqe4HFR8iJirDodC3zvZ
DVvhmJVnjOatSlxaMOmcYMoMEwAbhzYKxXnajGpL4npSVBe5GJW7n1/+ZNP4fnmGFCf5dZs6GU1w
CNByG6l5K40l23jDNJwpZatCh5y9MJv0D9bo2gES7jb8+YXXD/7xe//nwiff25Cx0SVxbd66WS5C
ifXVTabr7oefX+V04P75dNHEMFEwbzyFH2NCHsymluZt5uXKQzsgZVQ4aW5n14n3oim887I1hne+
2o8jiFeK7xEIBeZHsGzfzpbWk3msxot5u3Ri3BIXZ4d2B6OZCDTLL73oPc7H6a70+hJffb3x0WCm
nnrIFKmTVvZim7fNUPdBpdlNQPoZNvSGmEPkQvHWztpsW2Dq8UHgaBvoidreNPi2vAPBnVRX6428
JjMYVJRrbML60v+CPeXSnbU8zazbxI6rjdU36UGX6LgXId5zaPmbh0xwFvoVVE9Qx0/Nrey4aGCD
jdbtNPTXjTNoByO2rC/FkMOUcqbmPbHv34wkGj/AqJxaYbye8hYqXXrR0vbW7Yyqel+VvffCBqCE
I8Ycm8icPWIAzfe0E38zOw0saJA/rhlvrH1vnyehdUaW6719S3wehFIv6868qUdwJDrzuEToKXIh
bk11mt/Lczzd69dXCVpPGbmCSivb7u2lo5Hor77SrNt6RgJb2A0tXBNP9QjG5HaOVIIr8zjdWA5x
Q7TK+62AA+QnWNNeRV1mb5KqVvcybt8jrr99D/BG2OgpvVbKOic8DiZv70vL8iQBq7GfVqGEdw7Y
WejnUaq2jRdGhgHhd6i6bPhY9iK2fs2s//XiXBZVNLwnZCan9LVkNEBXSS97mmon3eakMBx4iEmY
28578ue3+8Kfl6JPgfiUTEUHztzb72lmVCyuMblPMzS1XeFo7XbUi3nv2T3WC4qDst/LVfXeJQHM
z8gt/aVdF0iUi0NXW8E2uCUopN5e3yq0qQfezp7FhGBk7+GuqF7LJhnsT3mTaGPkK7gGLO8snSeA
wnpZwEWc6UBt2fUxkX57WT1tqrkzG/15kaWCQs5L7HyDEZXdnDlFWw8yhECk9ncGckP3Ghqoml3O
skykb+oRlHcMJKJNF3GCfqfservecEdrrjEu3cDddPjwh3p7Y1RcUPbsVH2GJYm8xsxzbZtFVTeE
liybB7eqh/ck+G9XU3BstO+IR0HzV971D2RJV8G9b3Cs5AW4Q5KUPY33pBFOvlaWydOv7JPfL7UW
ImvkDcXsycKddD0TjiT7F8R6qXGReT1cN+RNbvFB0zPneh4SIgiZa471zhs/fa6MdEj0iCQA6DDh
OPUZANsma8qbstjPB6c/T93K2M24+ht+6tjKHsuB6j2n9x+eK7RevIDAPYh+ZGU9eZVDRBpU6SXE
xioObXYl7qygjlnVe1XEu58/2LcrOA8WM5p16QbroOvHpHo7bBTWMEfpmjb2M8uO9qIq6esXYvTn
WkuvxsUxr7BMy/3EWcr9zy/9w9eEYrvCcgza1Qnj9NLtMoAT4gtJ0rjpzpexN0ebkjPLld7QBPzF
a630fA8hF+opmDinjW+ZKj2kliria/ZR9gW7w9r2YYv1F+UiPflOif7DN8P3CLQUYRRwH/89WRtz
LQM0X/IxoWEMzRCWUV76Mis8zx/ZpN652g+vkNMPvR1Sp1iacJg8uZq6mPES64Wd+GpsqiNXwy3U
b60kMul/FFa+knlRJXjWLI7GbLoPP3+2J20mxhBP9k/nBtBCeronk3MEuS2MwYgSny6IrmImbGRz
WI+lWxzE5JHr1Yo4I7Rbbd2nxMXk3887T33oOtn9WuYX97Lm/K7e/rQY1yTkk3tJqJYXxxudxO8d
I931etGdd6IeeOVORSLR8p4Vww9Pn+4iaBbBbQi3WB9OJpA+9PEEMIlYoRo7eUsntd9iLqX4ZlFE
Z0ku+pvYNsbQogh5ZwKdlhr4G6/BPMxevjb46LpF/6WaJdbEad1y4NKTkZWf57K+JXzZuBeVSvfY
0eezHLv5dxaMVxug/xyM6DRRc1HtYSMKPApv72QHHKKUTUgYauKb1PDyTm3QkYftVM5VwM/mB8NO
JrGfikn/bHdlemOUel892oU2XEj8GEffEvl8b6lVqvmTU871RZpV5gOkPeuoOXK6bvsE0XoaW6Oy
kwgupy+shuNFpyI5DjqKt/ba0eO8//Nw8D/fpv8XP4vrP7+D/Of/8vM3gM02jZPu5Md/HtNvrZDi
pfvf9c/+/c/e/tE/r4bntuvb59+Oj7X8bdtXT49dKqrTv3nzEVzp+52Ej93jmx82VZd2803/jMXb
s+yL7vVy3PP6L//bX/72/PopH+b6+R+/fxN91a2fFnNbv3//1dnTP36HAfSXyb1+/vdfXj6W/J2f
tr99eBzT4oe/eX6U3T9+N8w/kBNTbtlYXWOtsHqoj8+vvzH+oMtMn5nZoFMMrDLqSrRd8o/fdf0P
0CD2SUTPoDQoK3//TYr+9VfaH3zOClMxU6H8YCvyr+/+5n395/39VvXltUirTv7j95NzJustHBId
RgNUGjRSGKS8nRCwiXLdXTArxPNFal8j/s0o/SX32peoNhJSU7LEa6H5UaV3GjEmMYxJtp8hA8sK
pDLk8TYjAcO6fX2IvzSyrurn6q5rn587Bs3/gZGCAutnI4Xxkn5Nn/86Tl7/4s9xolt/IO3ExAey
Cw0varN/jRONNw77hVUEjQSwxxqc832cKJr9B/xtTHSAjNdETJuWxPeBouguv2N7g7eGrwH8ZOtX
RsrbDRpcmvHBVKBOXsVtnNHfDhSIoB4af9pr9tBqN3LqvoCNi42du+8Ghr8ehP6zXnItagF4RpQB
UHOhip/sSLJptbmN08bHftnFKmdstqPKpbOinJSgq6LJ8q1ilEGDb+ulikX/pran8c4po+qx7ozq
Uqhj7Dd9Up65pZXvCdLlRKUT/1ok+rOn2Oa+rqdPqfCMg+ylcp32xKMw3fRrkr7Mz8Ycu3fCFZeJ
pni+NVneRlrDM3oV4Y9VbHxLFY0gpSh+iLwFzxC7NngwJimzNNuiufFNBaPuIBrs4UqW3fWgN91z
hDFU69MA+OrCDNulnin9VCocc+BoFsNsEFHRDBC6nZJs5b41N1HFOkorFv86tlGcmNvaCOc5be7a
xpmzEGIuSEU/Y7rm22UXPy9xvkyhMcXpNkHbEuaG1am6n5ZGjNfRXal4IPwbdBlKod5xDjMSDUpi
mQpCbmDL49p5UD0FgtV2mMTsjPCdXGV8mPWizfyECEbicUd8Gq5ashSvh1zrvxXQKVY7o9JMg0Kt
jEc5Ndq0iTGIOOMomiWBKQCQfSE75TOuI/bNUkbiqbdFeqv1s+cGdZQOZjiQYdcF2ThbX+A72d5Z
UZeW53uJzjOHdubFBysxnIdZVJ6yNn7x26tGdTpgdmLHW404rz3wiaS1Omq5P7Z2ah/MRTZ5qDVq
Nvtm0i61T7IKMPesqeknXcisOygyn1Vi4AeGW9yUjncQNakxPkAyp/C26HtrQ1MAv3qPC4uwaq2m
8buSDX1bN3ECKa1Gs6TMWTQSztNWHy1Mzrot36H7kKnW6Pkmeeiqn6q9/YL+FPwOlnnB1boxnwLN
TYwKH5mSZVdbHDvyORnqpk/vBVabyB3jk8yGRASrxDMjyL5SngeI26XfpoX+5NYopnaeI2nHG47C
kUv3cLgxWLWVYPDws/AFVtSHZUwpNkuHkE4fwN9arczXkSsMXXzLSq24MtWoacNMQiDcOnTTG9Jt
hbb+6655WnJbS3xsdHKxUSqnscMxL/o21FuzGbZD681dfCO7cWZdYFGaa/mct66Z4ESfjJ/NQtEr
InqV6VDrRb5sqHdWuam09SpIFNJeN5XSV8mhsSDO7p2uKx9R2OUPM879RVgY2tRtZ23g4ZSglc3G
zSXJSm6UU7srdjpFYRs58Y1hZe43xkRqntUyUnm4YIesIk7m4lZPeuHXNlESc9PpuV5ss9VwbpP3
OIP5DJ+SOCdVueNonLshbTHzak3sSpmiRuEGZjYtOg5qjBmiluLxphxS2/FTzNlTvytaNfNn0yAU
XvT9vawq3TnrRN5ZPiuYRfQYFOnBn0aL8Cx7FIkvJlU+VzYpV8Qqpf2mqrx+3uPfYze+Qq+i2Rjq
oGfX6jCNTw6ONlOQiCHv/ERUEWdLRVGuY61JH8gl7eMHI/OMp0mzekJTu+K2jWiwhGI0F1QLypAS
V4z/ucZ5vIzNbYNDgjIRYoUBB1bym2a25XWEHanty7pPmo1mlemyF33c3nIadjO/plLR/ZzwnBcy
TsAI8WA2sQNvm3pCUpYN+abtCiPZqOUk+isMIeEeeHiROT7pl3aO+2TaJ9s2wX9wo49NogZJNDj6
wROLVZ81hsagGJLU0PZeZ4Hoa1mmP/SEYhvwPb0BO2ZzVgOlgfDrp6SXxBcz0Ibmc24hOhwD0w5E
Wlcb5YNutPG3Lo9GlCqum+CmMnnDeY5vQLQR8MMf3LTRi71Gy9L1aYJEOVFYCiXNSJCL+0lCeMHi
GZrchdXj4+4n3GzL5C2GjwhRCj2IVW3ujgQll/EXMcVW9+wSi1C+NEO1TF9FpGdlmOtNY5HMqGlj
e+tlk+neSEFyjxXoVlUgL0kGOmObuajV8c5Txji9nKntB8aWEy0xU2X1kvZRDVdDHVAgOrntN1Io
xq5v52y84jkjDCldRaScYe2hdnyDz4/25G/n/XmczCZfaeJAhS4lIr7LeMmUvC73HezivPdlNyiu
8IVjzQ4wr6GMlZ/RBk6DUum1pQnjTolYkVSnkfejp67M1oV4a/ejM8/kshV1nDW3dWOORujOur7s
sXUS5i6ShlNsRqMZWEq6SGfxa3LwkTjVantvoWFxoPllRWP5I0EDGr5Ibv9A/GIuOGnCq9lFfZZr
QRylJjOqAdKGvZ31VQq9YmzM21wyO/ZV3qK2UgpcroVfzqAHT8aoNd6nWdrAxVVLu7wIa9E22bdl
6PTuAyLlQT/OpTNBbLJqrQmn0pzbljmJv9BFLXmhu2ioy+hexZFyCGnKDMlOh4pZcveyXTa5Uo5X
4zgbIOFukSZH1t9xfMbemwh76uDSusEG37iYEtbX83FBARbKPDF0npA9Vbe55yndIUki+1tNwMgc
KsLL+k0qi8oJifNJ+ut+NvSvljbG/UsLxyR5hJpR9kdov018IewMgXGuVmWm+kL1uiQgA7BRHR/H
0sbeMVSmbNjUrdnOVoBNyWIe1GV+mqyS2GW8+X062+WlrSiUC1QppR62c+1lrKmLte+LOumDrMSV
PRRYhQe6IQs/mjIqjsiK95Y5fch0u/o85pyY/ai06k26FOkmjpLikppherGEWmzmjmXLZ3TKrVmp
CzPZnf2ynaqrFjujrd43eh3Ug8Waq9T4BA5jc4birdhNqjH7VdRYodPN9RkkquVjlWeJ5veAXqHb
NUmgy44YOqtLKz82LeVYadgptDrx1XbqjSG0y0sas35VO87eqI3xQtPkuB2k81TP+bBPug46lspK
kuPjt236hsNLNz0tvdLtbL3Q/T7KV1q56D812VRdexOE88xJtH1rm9lDNSbR5ykv25wDOSLGcHAr
km9g6HitHy06m5w+U2QqhTX6seM0NOmsvVnE+gaCQzeHsux1BnQNUuC3fWyHkekVW9VZlG/0EL8y
TOT1ZGpKYHROQwvA7I+t0Y/0kBVdsloV7SYx+uV6FkUesvLVh8ZurJ1mdcq32DQvXMItw0bJy5Dg
VuUqsvUkqFfxSubM7d1g00AJUqdXYO2pLX4bMnnpyesJqeYE+yTKoDD2Uuuym7Bn0s3iY94WRAtO
mNWPclRv60gZwtWu8Az4U3A0rMq7OprmY6S5zRGcoT2rCovip1TJU5hjdZuo3shySvnUiag+zJIR
gy15a5BBrqYXWqffTZ0XbzSBwtWIIclBwqg2jYRkk09V/MDkbUMn7rvPql6pQapM+hGrlPqlQgh5
ExHL5deIVHwg0+vEq+71ulL9hICFfdFFL+ZslfvRSwcifJeQT05bHz+iHhaLOn8sIgRx28Qzv1iU
uD6mHRNRkEZM/a4W3Ri6C5M67BTXfuy9yLk2JrZ1x5PW0Wbj3NXa+NGZWmCkwWL/wN7oUEwOXt5l
I3A90IfAkJ046EtBbmZS3HmNNhNBxI2HXUQk0YLL+CYzSs8JZGoqYwBUeE98Rpf6Zk3qmCYqG/88
wJsXHR+RM0E/JNR7S3ihG49q5cvcWxd5Iw29Wun6ED5CnjPtsu55Kd0+RB9DzsRAeQrR8iHLLYcz
TmFhiZ1bZ1YHRO93xqhuYHj0LxmNoO9qvl86xf+X+ND/sbP+qzLgf/6FvPyACl0/zlLxH+VfD/uv
f/LnYd/5A5ookwow8DWXZLUh+A4K/QH9C6oK3UEEsCtr5d+Hfcv449Vugj8EsKFxDV70/axvqX9g
cUNjAhLb6u4MnvyvW/svQKFX/77/nL9f26Hos0Gt4B7ycackUuL95DTnrUc5SEU1S0vv/a5T6WlA
tpShk3cIu3JTdhvpJGuquZqVG8VpJ98adRL61KnfJNlIpocdeZ8XVtJPzTQVY8A65RbbpUooZ+La
iz6YRt+eebU6BNXszNu/wCvfv9dfwa0Vkjj5GmCtFjZ0VEirQIvf/wXspQp1G8MFQXCzxdjCc+r6
Fe+XvhF3Eat22dwKDL32o+KR7LXgUP/z6782LX64ARfCOggMDLtThSk8FVG240zSR1RkF7jf5cdu
TCmHu6ZDbR8ZfeLLeIhQc7nKHnXTHCaxckdgsDyr6nkzLK0TGATRcZfyauEsc6V7k9yNLTKn2pXt
2St3cyNkxfG8qpV7YD78wQAyPmNqvJhHs9UyO5idfNlaxCYe/nzU5fKet84JT/t1yICOUI/TaGS5
BWt686yr2CFBN28iH41QTZWWeZdyUi2JR2Pt2dsEk6LLEbaDzaruukPQ11NXBrkJma9wveSTN4zF
I9w+u/XVyfAk/Y54ZEOOrd6CkZFBaX6nBwTJ44fxQRkPtxwhI4bFoE5v73k0zKHQusrwu74pLjVt
eu7yetkofMGNp+fDeSnG6MAyeadP5rJ3YCL6HZ3Fr3M5lFeDMVVFKCpRhtqUNLuodYr6Ms29/tzM
tfF+SVL3WyyxNdmIpU2h7bdlc28ulUJiuzce5tTot5jKqtcoYNa+s7njNTZYgOGDUtXS2JFB23wl
/Lg9omJpP+W6Mb8Iw1NuG61EipZ6/TbCjviyVtAZmsJUNs4w5YFG4vA5/D7nyp0rdyP6sbpzrMF7
EtFy3+bu8lH0TfVJEKf5USGOGlcSI/dX9s15GktvE/XNfC0TzilBClYu/bycDuUCCbbmXH8US0Ut
p1ONtbBVPhmtHl1Y2jIFnpffOsMiL6MuHfNQkIq4pX4Y7wwSRfIwUaKzhloU1y0+zHeGeTw6Dvof
3ezOYrmkl1Mmr4bC27K9L4FnQsDs1c963SS6n7nkKGaTMnE2wqF8YxaeeqOlM8eWqRrs3TRZiCOQ
BR9jGGihPaRqEHmCuW3T1/CbVnAGzetP7qx4W1C5Dn6RzDcY3R2avNG29GLE5uez/1Wq/tfZv4Ky
EKjXFGsy1TBleju8anwSyAzGiVu6w9hyDq29wBJyaHZ6Xbcv/aTDNO40JYRiPV+N+C4fZ9v51Cm0
smGwDy36hkaxtVAzB3Q1Roz/sEf69rDOft0p0fnDnX1HXn3aEFihZLwQVvEZOkPzh+Z95Q70CsWQ
kIaoqGFWGy6Q3zKxqBPVNjGCnDIdnrVoGHdFjDO1Gs8y9Io0+vzzx/e2U4e6lfsgmhrIG3YQ9P4T
DHgyFMIlHepX+IvNB4rSOMwcaOhJP2tbvW3sD2atde+9sx+vymYBzQ9IHePeH6xs8NWN9TXsm0Ol
nmDgwenkwXRAFPrcMHpA1rgad1a2VPd5LrxdpFqIXvwJ69bPQzOjHKOY/IyvsLxQ6AlRmWruud1M
IUfn5D0mGQYcJwsYLGUqgtVGH/SdXtHJAtaOmM+kwJ9+6g1VYPXOFTf/NZlrwwAHdKKdl5Bl2Ta0
d+rUItttsM+HRI9FMMHkDqRMNWJ99EdwZHFtpUV7meuzs7FbPd0p0IWAwaL2a2Uo+xSg4TAM8AwL
i6TquVEDU2u0IK1kdEe4erma1aiYaJj3LUbbmCq50bwz1UoLI7Q3dwBSHnhUrPlSGytAv87pL12V
HwLYFrqvScXceXHB4Zn8ATKbHX+aOTguzdB/kroxwMdLvGs6+TEHpwgb2TiyMQBWl+RL6jnzQQD2
7DKREYhM/tc2j/N2CWLIzFuSDO07OQt1j6Q12uUlOboWdk8bT63YmZvE/Gwlo5WgIObDF9qtD5MA
G/UbkWW+OefjRaUophI4tjy0o95eW1YjbzrykJ5McA0OO0t+qdaALBznULeQyDotflbrThgLZQph
LhrHxNJvwA7HXa0b9YNNRB8YR2xdWrJPr5XM0A9xVEV4JnnG2ZQV0WYSyD4noec+cp0EuVO7HBA/
DbvS8OKrEtoUa7Ya18T9Ya9PoLZjiT2cA/OrbGxt08U2MSkE0JMtnxmD2PZGne4qzsR+CzcxmE1F
7ifInRv8hNOIo0JbP2qxqMPO6AJXXbIzcL7+ck5HO3RJ+brIOvfMtdNuW0bWg65GxrnRJB/tmL69
3nq6j9L+CBSEbLTELx5nIXlZKJa4AIPvdrm1eF9LdptdZTcAT0Mh4DFMcS1CY+h5z5Zwj53b3i9z
ER0lSW5X7rCs+URVcXSGKg8irbZ20lGvidL4ksh0up3JrfCVTIK718Oghwl87o2MspYhr++w/q5D
mUUPSJLEzTja7hWZEwjHqYXuo2bWPlJG62ewLIxzlbhNA9fLnTYnXZCgiPhQYvocxEVd33bzlJ9P
lTsHdWZ/qhQibQkVH69bu56vB0+BbVS55n6BBfyhEO4uKoYxqHsy7IEH+ph760ttBfwqRpgnwyyt
xjBeG2i8w/GO4/KXqC7SA3mn+vUAdHRhlVIc2OYcovIsk76VLbY4RUchfZuMPk3xPCuzQgZrT3Sh
NxlAfFlV6Iel8eS2xJ8hsDHi9tsGzZXZAUpkJdTGKbcmbkb7EFVzGqTx0hx7jKzmbasL5QYXmPZm
xCTmayXiI8z9aQOOJL5Ri6kpjYR1BCEnOBhmqd+apMTgO9T2H6tGv8vQLxxKXaqNXxiltkKc0WZJ
RWb5ep10Ydlb877gBVxWgO+PdBrdTwo0hz1ObPq9Wyz1VS118UCpmmwWeDAX0sBig9Ot4mSEQ0+F
340FR+VKpsm4tRoHZhnqOr0FkU6iB6Wz7W2eZelz67RGGXZJWR1prJHDLMzxDPRF3zHGmq/K1Hxz
msoN3FZ3AwUkMygSz95peTyfOzH0y7RIlyupt9a5Y02q7zrLJ9SDL4IZv81s/FMcx9vGKqx+AOpr
vejLoPQmWKqFZu96wh8f6QrshQdMrNZTu6eayZ2Pjpc0qT/QP6JAW1JAA1AwI0TTU4T03LRmC2jb
XY2NiL+RRNhvUEclfi0RXPlLNSy7Pm4G2Eky2nh1F+29bE6A10V6CW8WXF7mo3I5gj/fJVmlsCzU
MiVZoVGor9V4Hy196Rt2RhqntiJnpG5/nfvYPW9qgcArtXIg5sLNNh2OQ09oBfMAuLP85FYQE+mj
mV/7aO7vkl5h4Z/pSkrFffQGPIEyu2npZzTaJa0BbzM6Hm9msPBeDKVbV/ZhmCoziBF6ZEFcQe71
U3Nqo50zFnRK2f/FZ2B85JizPbYHmnyEV8OFV5gB69yv61r6epFOezXC2QRfMkhutYUfwWaIDCRa
6VTp032Kw8C2Bhbtwsnq6fp0NNmfxn4R2tWQybT+80rZmNnH2DBi04/WaTC7bnwom1m1/L7HX81n
Gxn1mza1bdqTHrozwR1fDiIySvSLRgGGZKvLBYX6HPbMtY2UhM+ri8UGnGVDuqurfroeq5lU3ob2
5o6WkXbpuLUbLq1qnGUWi29f2mUZjJM2XVeOoL0xR21ibeo6bustXR7T2I60IsdQLahRzkVKEySA
Ks7TVfN0N6ZVupvIob9gH/c+cvGiuVXzJMu+RqBlxrVpN3ofmBQjOVWwVhfE9EUIqGLNrXtagWX3
NNB0oJKR2mWdpe3+9VYBkuiZtV26m/VR+1CrZbunU6Fdlj3DWGtj7RJKyuh7Gpsxh7cWv/mOrSpi
l7nQykrS4F2/fTqN3qY08/mWlqBJza0LcS+WRUl9PZ4pgQwxTNedxdNSOscebiel1C4TYuIKn3LS
fMwaOOi+NpF/5aOKimDkcqCUoGtjupPR+kFqVbR7ObXehWXJOFwMo/hMXAr3MeR0uhy1rT97fds1
QSvc+lavocHSCYw7XI2HjAErEvOsp+NvBBKZfBnIOnO6UFeIK+f/aQHwOgX4p8tLKlpORH1Bi2Yz
J2O7J/TDuhLUiVVQaF6ZsHF64pzQj1lDn6Z4H71Y8OimPKPn1uryyRSO93FeZgxx1MXVbCqKyXos
Ik39pEG5wWNDA5vf1sIcrjMgkZfFVbKj6Ql3a+mx44vaY4AmE+BeeahberRBn1jedeVhOVrB7glH
xxzFJicabutBkt7IYZ7BXasbtV3MxwKexZG26tmoVBquGrK68ZopOcTKMl6SEzuQvDQsWgByGX1A
lNVOGzOzvomk0wx/5DR1MIqVo94W+ZWDq/tNTxPnuHgEBoui4u86oz2MhZZuRo9mvZ9JzwtNKomt
60TOV002BatPPYp9I4v6XOvQNThRWjxJh6qjIakCiDi7MGaXSqXuyz12S9VLNYvpWEad+oFEqD4P
kgVXat/uWi3dVk3df166Yi1VarrSdKnZQaI8tSA6NJruL0Y179rG2IOqADzrTi3boBJLsbf/P3tn
1iO5ka7nv2L42hS4L5cmmXtl1ta13hBVXdUkgzuDS5C/3k9qxkcj2QMc3fkAHswAwkit7sokI77v
XYcsWbhBrfxkdlzTHm7hgyjtAAKhNXo+bSMZGSdcI9nrqvZO0E3q2/aFjO3SNA69heDAEJPxIOye
oFfJ5r9v7DU92wVvNiGpy3Ni2i/MmI9elt73mZnDWrb9SS66sSNd7MG2vCl0rGUL+NN/po3VRIPX
OGHGE3/bKgYpIGvtXpvJsVR+3u+WVbvPZniwAG9spLkO1lQrGfm9uOgH01G36TCNp6YRDVqTVe1B
Efx3K6vNu2oImkifC+tWpH69sfvKgNvN82hGXnOWZZFcXDXK+zrrxNOkWS9to9t7SyJ8serxQ5uS
5hmoHSWLlrVBmIs8j8tlyPdBIp/TpnPfRqWhAsOa+9Xndh6vK677ORgA71d39hkMfXtnau129XOb
O3MY7oes1mXImwlEiPB414ymzbdvfeW18xSYy3kdCH5pYDr+R96kzSyIOCXjyL+wvBDzNNsEiw7+
U83YmS/6rV5MVBsrNjbL6D9h/x780flpFsZLPXGmd3oLGT4+Fpr4kRFokxb5B06pp9931b8Fc/9o
Kv77V5XanxSR/zkkfPfdXJWF8q//quuf5j/Ulf9vSCNZkLGOoroHKyZe3UD5/i9L/v8Biv/Pz+U7
/1dE/P/66/8ph+Pf9A9E3PR+8+l3IMaOpHiPrGm0kP+Uvxn6PxSUBNmjrATgA+H7JyIe/EYiCaZR
ctGDa4IbZrK/gYj/JQXOu0Yh0a2GHh5DPZq6v8aWQvNTINUO70utWncDbsjkw5SU6pxKqvA8A/zN
rdtDJpMk7K2lP1qdYZd5VFTclQ+oClKINKufyrZ/R01LbV8450XvxX0JIUnIv57Z3s+//1j+l9NQ
XpHjf8+rhGNf5PXHf9t+yOZfn6TfAed/Pjm/0WKGxohn0nB01pP/4FY05zdYQKAS4Dj2aB6OPxS3
hvPbtWIUrAnryjUX+g9yJfiNRCi+cvSXBBziTPx7iluchX+GbaA3rw1d/C/Ado3u9i/QVllklQEN
HnlzU0bGMHXrBRLQ+h40NPhTKQlBgiKhro/dpJoK861Oxbabsr0GoUS48fWSYIHdZMmwCYgnpVwr
G0O0XmNoMOyc1uR60pVocszFJo85yPdtuVZhszD7Dkmvx4MUFJ6D1fTDcZm7NirNLN+Q39PtRxm4
J5CKxwxd2azk1ILgJLd5Q/3FAJKv95zeRNCeW81EiGW0M5u6TcJHoGlQ+nlZ8x0OD5ig07iFoV2W
5SWpp1hoXjR0HvtpMm+5X9OXIE+Qv3s1ScpQ6RXqqxgJkvlaKUn60lq1kUnsarxKS0WJywbEHPtU
TcK5nQfTOpSWXoWeW/0iBA/Qupvlne6K9Zej5e+mv5SxuRplLJtCHMzckpuK3/QWF5R9qv25uMdp
aByqzGIyCOT0lHuA/dD/yjg6CTFf3JNomu2UVoAude7bfI6X1n0PYAy+wGe8AXOKqua4Nlr9fgGD
5hWWdgKarVomKmaCczes1hnPY91s5lS427RK/F/47JxNBomPBW7w/D4M2ip9a3xppiH0srxLAe5e
KCABdx3zdbnD0VxdLN6KLOwroGwn9ayDdPy5u5OrYtHtvV/BUOZsNXyEE1zuvBwWDrId9csu+jXC
oLJ856ZeOltkx2H9HoFqRGTVsxtZozCmeE6r4NUUtq8+pQTG0mSn37aVJe1omJh7fnR6yibUe/c1
0MemWo28o+muRI6mCZee4VRpfHZdcdPkZJmSbVMPSCdVdVSYbG6p+yvjrMjbTTqwX5NAfiEAraKr
wqrVBUukFWpdtRyJFHn25tosiG6x611j2PupQSCHSGvZprX5XpVZTEu1Hg1qzV9ydE3x2tQBNUfA
LLqz61aHaB84ehpR19uld7MjUR607wVQfvfIOlGijPUlme0bu9BvRIE8DWmAGJZXUtXO9GaSyZOf
6tH0YzjFDdPvZqyKCbREhVat7TOm/Ey0Yet70Zr1Ts+228FiFLeAMLuymiK/SFAWyR9gFBFpqVdZ
yxWnmNQFUW40uIfBepiax87pd+20RKn5kxbLjQKKQA/xqjtCPozFeJtMCcR+t+M4Gre9hcYrMU9l
b4f6krDE1rFq8GDj2AhbYW6Gupo2NM7t81wklDCh1eo7vlUtOPl5Wx/4qrYTNdxlq1ACeMAhhWNE
o1qMaHZZTPNMHifbWe+cjN83uwYwaFXqbToYrUdemxtD3C2pGfr6e174T+wWkbU6u8XPo24MDla1
hsFaH5ZB3Jp+E7X4tQHnTpRjxVn+y+ZU8ZSRHaSVq6e5t1zsjgM5D92O5cgmH6nfJJn35JUJ96Ws
HM45+Y4p2bjJKC2PVJH/asryrhTsgasgJXDUu9e2m7+0JEg2HW/jwbTHk1JVPKryUnfyoyTSwtDU
it7N+FzqQqXn8loWN+dy3BEonJT3TaEncYGajI1ybcj3I+pZh5RjZ20RwAwRA3WeHlgRe2srUL7Q
31hkJ4ypFDPTtdunT2kwWaEHo5R2RTRkRaxRx4DE5RH46jvX9M964aMyABTvq3WOIHA3bUIzb+3a
WijQ4TzYSyK/rLV/0DU9eeirJIfyNDXKeKfG2iSYMrpw0oPp7CQs9Gar9fuZlivkyWN5SNPWeMbX
KsMGxPBVa+oJ0U6foNBdg4dagH2E5L19EHQcnFGJbNPEHNh5TLqBW5I2fBRl6NHtM9kkj1nSQyHk
/mupkaurSqEOczCNYTnpNz2TPyVzbXD0ketFtinam4R+xTArgw3Jp2zN1Q+jnO/KboqzAQCpZz+7
ISRJ3OKn5ezPnryFN4MklZeuarZ28ZE3VuRkrEn5YoZeo38jmN+nbnKsZbOf8mIHVsWtYrnqlE5d
u9GK7qfBKosB8Sfh2zJKJGUNRVPc94bxkzbOEi3hyOVj5PurODKaPRNXQLEJ+gWMXBWU3q12uyGj
Tm2S1GMvy2o7DKBIgS3diqPQnFGlQgdXa/uT/bzYlkN9VGynX5DT/s5p6q+gb45z0etbj9TsyrEj
wkmJZ9CzjUiqy1Lltx2THMqtxYumOtsU3hIlXRu3BWp1+9lQz+v6Jh0r6pAJQRC/9jW+UR466TVX
DvwGJXEVDjZg3Kj2jvaWa/XOKgBDXHN98fxiJ7Q3t5f7sYM9RZKXalCLdd/VMU9JuI4qbBxvN7L9
9+W0tRt1WFOX14Fl1famu3Rob60UT247rexz9aeHCDjMfXk2V/0woiiYa5vI9fIcdDYwefaa2BrE
z3gseIgbNrN0EKca6w9BAuibUv0d/OriVu0BzW9UeefVG1/yRTuamvVDw3Yfer128YL6e50eO+Qi
W2NCvzy3OUjhYv9yEweFE9JL88OmNcYXVKbqKe3FynnEufm6yF+VV+7RLZ9JVg0DWvtCC4N4U9JP
lIC8mX5+J0Y7NMfsLsBxHfkZ/T3OovOamyjW5bBFBnzOrNNsJWJTlT87PScPztmYsoXfbCMIxZWP
fN4G6j33/cjiaw8z5VibxTTOhADtukrTDrBVh9IvQi0RoTCWUBdlmMmXTKUna3lZ5mxHY9hWqSXS
TKMM6VZoj7qpGlx508PUBftpVfdTBlG3BvVmTIIvXto4g+dPSigp9NnLweksJG6z9uW27BJBsOUD
i3g0oqXMDg3KQh+Sou6XjZi0WHd/OFr/0Wc6vV1avHJsED3c8QL2l0RH6lIPD2ZfRZ5VklvdHZYJ
MTjWksRGX91ZeQSMFZmiOPvSg5QvEcDLb790L6qWr6axbNEB7O3C2TrtGq8ZvEdZN+CSu3kQh5TA
t7hc9SrCV0HmLm7Wxw7RX1CMseNkHFX2DYG+N4sOtqIb6f3ojU/NbGlxNb+t1RhXbtnsranyTkpq
gh80WI5D9cVXeUDosEuQVaixOvNqhUpe9bX20ZWJEwZTcek7vcH84d27Exka3nhtmR2dc+t1Rbjm
3kZm5kOKLpFvQj50DBrTMN1pGdeiMmLIvkO/ZnoY6DI2Z7kzlBO78xjOlnxUFlLTZkBWkPsV/FHd
jbFtq2m/Svs1gGX9MdV2vbEcGZyCK/PqTjpiXKU5PxYrfzWaHwFCl6G1HptGxc5kbpGW3md+d8KN
euMNMzpKk4nTBiPr5XFYDIQX3T1g0gPR7Htl5u+z7t8NY7XVghtz1uJs1Xdmjq6Gz7605U01+6im
7Anuc/i6HujbysYgBGW/I/yvivrhqatN5ExFeJ1Nt0XrBaHOrQ1VsgGOCWfiXb1p2HrLC+4c4FK7
3Na5M+6kfywb6IEOicGYoeX3cmOzOA6POhC2c5V4BebPFEI4W0CiVzfjUbKtDV7V59qq3ozFfzfJ
ajg6SMCpRuMIQJ2dmoLewHqTB+4BhRzfW8GdwbkwrXUQGY7JzZEXTmh5yQe4cDRO5cVqqpDpJPLQ
o1uV3CTWvJVIxtBuV1ZysdNLkr/XDQOJfVsW1JjVhPjL7k1OJjezHV0lxlqrv1tpuS1wZqC2BMpE
wa03G4jGsL2KcDq93zaVjxQTjpUz5qOjOlOoKyHKF+JoP7x5PdQ5YmU337F/7hXtlakZ8PDMLeoI
c1fXWrLLG24NYW+60nFpSYR0H2xwJzt58Lp3UUEb1n7tbVf7wfIrIM7uqqUt/G3iWSFJJxGEHxCk
jiTK8xANuFvE1mFegHn6ZfHcTUOcL94+V8HFWTpYq/ITDB7y/UN69t1ig7CmP6ndVDs36+gWFcfR
eLEa88Mh0WKsrR95X2TbavW4tT2AbW35PZK9A67vrPcsMZI3P4WMLmpf/B7cvuzWnkUyB7hHNtM/
9uDCzxkVbdf/L13OUrXOdsjRSfXu0BwGGOawkjU0NVouFLxId6h0PVl28ak51uvM+RymKd4TAGce
SXfayDS/Mxfrs1JeHqu8ezQUHoRmXo/BLF8QFj3Mjt2/oJb7Ete7NCluNK0KTWPe9Wt+7ywo/M02
vySj/iU77dhjb4vc2g2dwotF0n/hSogWHqFA+WfTNS+lTZx0WWhRQEtLqOvNjpt/M6XaTcpVeicC
1j3T0IpzTfr1pQ36YH/VPDKdEiGfb6ZSjAFZnthcL2y62nYi3eswzoXzWA6m3AZ+nb0Orle8J9qa
hSWGeSR4prxxcXpEA+6wd/IoumieJm1DtYt/nlYtIH7FaQhUNGGB0QfO7nYoV+0GK3A5xzSp6QZR
FnnVxEa12r+mNmun0BP1fCmENd6mTq9R27H6cOk1QCzlwBKWMEwNPDaxMaIJ2MjcbI2bhjmXFpO6
0MYm2ItGjX6cDEXqPFd65ZJA5Expv9PaRTtT/0PWI+HfdKDjrlM59R4M3Mt0184TcQwLR26UjUl+
CXKLJkBPGw5DP0JtyqlGEFpmxtE3+zWNyFPK8I+tRU5yXmMjJGHhmEJt8tIGn0/FX9sMFi8j52jO
92ayimISc/er5U+SQY7yj6hcpSCyNKhVFhqpvSCOLG2XylWGDbJWZcyQOuxdkbf2xetaxIJKuPlh
hflF13Gto10ghE8B6bUgt9wE0nK1mpGsWXH4kMU8omyzBcY0oscRrSGiy90A2rjkb+5Hpt9w6rP6
PKYrP/yIfOweCKlc/M0sKTa/9Q3NcbeI7db1h2PneRHD7GhskPAg+AyN/EDr1pLEtpYszx2sk7V1
bd6lnuBaxs50CV2ht/KUrjoXmAdb0qWI6DzN+OlzLesHeAHRrleTTl9Ye4H/prPQuXdGe9Ymq06N
OPf5oA5JHdTljZiVrph2DcSdBCcYE/s1cfX9BcS+gwbHW6geaYcojW8WuMz7zuuA42eWtX3MnMRV
r5i+iAwYkDoCq1YjM5jCetD7+d5cG9d4wG3bJxEngXFKCHXiZMpVt+zIZiqTnYN6Iw+B5wEqOk4T
zrO29qGIfb+FuEG2Hk9KiZk6dNdnJAjSCkOvTQ1p5K5Cnl05lSj+cDP2qD4K55N2WTuN6iEY6ExX
tVNvMbMkB1pSsySyOjU5u4p0UD9cBoeo3WbUPfgT30H9FxjagytL67tug/HTRJt7vxhKfjcDEwqU
PJr+vs12Cqr22OpT89YaBg4jFBLmepjxh5jRVe+PkL9cTEi2th52tbl2D1ku2uMkkvReJElC6Ui3
ujnKvrTf4kI0D/VCiZDTZflrXgp5gk8nw0Dq1Lvos4fri2NgCt01YX8oUuN7QB59cKYieGwHx3/o
cr85m8Po3BPt57C71bNx7LHk9UQHOhg8Z+Hcd/UMp9ThkprRYsl+CN1O4iirFrEc4Zbb67ePU/eq
+Aru2J+cSGlCHKSRVmGXeY2Nrazw7K3ydP9FOdnwS+99nvU50RF8whs91uDhtzgltG1XLOapslP2
BeMm1ymok7gj7bAyWhRf68JJp6C2BebK1HwsOC5fEZW3R2E06WMy9Mwj9iwDoKwJtM1hGL9UuRm8
ynHh9q7yRAS4i1T6UddltpsqdmMhpfGT8H0b1cdkVM+iWBxgxlSjzRpTxGWF5/k20vqW56gMraEV
vzRBaEGk5nVqduYguWL4nN2t6+cXnXTXYVNzvjC0p+34ILrKmEOiCu03q5EUpJZohP2bofXdF0O1
TDMp7igUdJMB9GOwvq22ObQ8Xnj0w86hciGmgnF+AnOdl9Cc9WlvBGQBFY3NkGzfWtTEhQYFirtW
txJseSMZmqOScg8MZx0cqIS7nvhSljWrOVjre9Y/zH0qogQh/g3I5+J56pEmy/zY8RYeLRfteg5R
CQuMnCyuNCP/xi7JiKOMZDlizU7v0tS3H2doTyaiFc1EncsfSs9YfIGg5TYdHXUu6XRmbW0f1sJe
LobTJbxcln9yJvYrPu/h3uKEYezo682sflgFCIEJxLAvg84M7QFGHHsORvMeSJLvQlenwjLAX/x+
2paWSKLOqni6Z1w6k5OAqA6Xcc7Oesl16ogdr1UZ633x2i3OY4+WYG52mgpOqkq/arvcYTwLNUYb
T5aHKlj2Y4B+gM6WMF+TjY6I5YaWtSRscmFErd2YPJx1i0QHwNlo+ulsX8XaV+sby09hfeGH115E
amXVVm9m97koOZ0sYzOZdwkOm1eXWhr8Af2nWq8hs4uyfuEvnK82Xn1CGmMWr2WzLN8lyo83wx7s
Y7Josa+yftPjwCWSJVk8FD6Z3waHodQkIZ/klKsdz2eVHSbU8q+lV2NMHJzstihW66e9up3gUNZy
YqPt8omCAuPNbYL2YkndSqNZSO0j7TtvjD1NHbKsGH8Yq4G239eC6XYx0/V+9oYE2F0f3E/sYcXR
JCZvyz+0G51Zh7O23a/WKL2bjAnJ2MxmMX30gw08MQ/drVWX1d7vHH2Xr5rHzuWtu1ojes6q75UC
HxqTEwqfNSyHzIymTGU4sCuKf7PKjAJ9rKOquU25AuPkSgq7dLSFtMwEB9SAW8lhSlIwso2SaU0E
11dSIRfMEJpNcyXBnjs/TKf0BKwlIt9KIdJwyEZTCsa7joH7jM54o2pr35pa9jV4lEHbjTwN6OAR
pY/DnpgCOyYI3o6V5t14AYh96gTEGuBObQY57SURNswKGRf7RDY2trCySZ6ooEBHZrvihmxwPVTt
4G7w6K93nmzeVN5/i0nFOB/ZVejWKO26PiLOlpFJCEJcGOlxGqpnrdQ2VtJZH94yAizhMNu66KrG
btzBrSeH1hcAMbP7ZLg8+P2UeLdjLUBayF7dgmltlnFgpPO1LgLg7W/d1nmc5hRXpr62Dedq8mn6
9QkyIp6dYd3pjfaGuxobtlLEBvEYB+3URxrs0DBa3safvoQzs1wE5r6tZRVhvLxPUhfvWs3nMpWV
txn96UUh7OM9di6ANuKZ8bPYNc40bTjed0mOiFSlsuBfszz4lkAw2WzTMmu20xQ0G9toln1jTQ5J
Dq5Bx8LIq1z30xtuuYrRugesIFnirnReHb/ZybE/pkC7GwIpLBRny71RBERJpOI0Lla6H1YFXeoX
K/LQfvAiRV5GXJQ+869t3lo9JdAKT7eBeyRq/N+lxrELUOfPP/11dgA89C3rdXugBWsKF3BDxJzG
Q5kNm0H3qo2ZTmqjXcMEpvR9IWgBlK1lYhqHF7sAOu+CbosvHC7NduY7DRVgWDKHRYPmFpFOgEA0
G+qAMnNf2mCPIst7hKM8MUWpLlAKA2edS+ZqNZY3eEDbxyDRz0EgjcOoVT+ksdyYqfpSyjt2bXci
helGtOI5+B3qm4dHJng9rJqqvG8NT32lAHemyPqLnHztHZWTd+vqRQlG0Y97zt1x45RlefKrWjB8
8MPMY7Peu2bxSbJfh900DTPYxZjIVpSK5NPC66SXqs+ebEB8XTQV+L3JZD8eMJNFqyzuoQj3le/t
s0yU0eQrbqeZ8cuq9oVEOK2Nt7UzbHARvw5Egt0v3RhZ/VLfC9k5H42a/Acks+UK08Rjqwq9PFGi
y1ihTPuHYhOIsJuj/1jtsHepQIBVB3CDZdlNQzncEBxyNAHxokmfLzKR4zOOkew2wSnsmANpIPUK
5Db46moOskNjWtYwC/yProNWjDpy0s7zbIDqyCk56I0NIGbEQ6m/L2tn7GtC8fw8MAEC591spca2
Ga0fI0cJMmPVH0f0gZ9KLB7DKJJ9Z6wfrDyNiDe7QZX1oEnj07RSUjnXnQ8IyDd6tIYpNIPHooa1
SfMZFap5WBLtlBb2AS/qAXXNO1GqiOCn04xth0G8J0WmbQp0VsCJbVsCrXOwByW2HNnqP62pjtuS
n0aI7ovsxIe2L04UVNyWWR8vIsdm0Wrujm1p2buZnm0ns3xeAB9R+1lPYxUcR4C8uphLhIS/w4K8
CEjm5bPClf+iKm1TdLAufibbCG2vuTWyFTFr372JNDvZjYAsgOFeo44ajC3K9HTDvZxHaPtePem9
yKp5ZJ0tn/hxyN9z5i5q/cPcltj9QIwRbMejSG8s5zhn7UkAIN3No55vx8W5FfmXWc4iRwIGLtMt
09ZD6a9YCN/yyVSffa+c2ymfh688nUek2sJSsVLjFUnPuyChvsODoG40QFIKj+zgvqqxEoWFr4Ln
lBVEO8GQa7dIxeo3kmCdD/2KuZX8KXGV+df3yW91jMvMbb3cEB3dxW1FSEBsEkDKCFOXcoRNMXaO
OYM6J3K6vSb1xn6b6Wf8MDiEew9Cyi719aeXMWKAx1TfDKMpPKKYEGqVIwdYaaTpCSUpULSWfKPe
wNSQbPKhmXcmgxnmBle8YdvG4JTY1gK4KUWPQKlWyOUIw/mHzfBvqY/+c9Ki/3JiEAsVxr8Xg/xA
//UnEcj1H/+HCITIrGt3ckC6IRIlXf8jdU1DM4SeA1cR//HJmnQd9Bn/W1Bk/MbiiosE1ssj2vMa
Cf1PQZH7G+ySBbms666BaAOJ0N8QFOGp+rMIBEETHissvsS7kQ6I14C//y/m1JZl1vHELy8vbKIb
5lK7Ad2xl/M4Nq6Mei/o14/WaxaUeKRc3GQS1UE050FG1oJR/fIyUxWhVbrJXVqp5FkQtPiezUX7
RBJcBkBmjpDiOoQCXAaK9XrjBtPw0SDagG2fNRdU18xAjALSkZiXnGm8bQctWSPCr7mbM9+jBRV8
t7mzSpsbyex6vd0sWme9GbO0l591svTGizFSj7vr5RRkuxQiWZ1dv8gPwdpVyDkw03RPwNCkN0Va
arhPlmYWkKCG5m+vzpouxghSqM3kDYzGaDRbHGXe3NJ2QOGZNh5cUn/aneiCxtgqtzbEg7QJuIhQ
HJBbPWq2ewNbVJ3TVhT9VniEaNOrtWC9UpnsPzUk2N3WdwewnhSu8LbBvbqbpZfnd5PB6ZWivzb6
coP5AhZ7O+f9tNz2o1wyNJoe8NjQrVMQryNcHXEkxbWFA0Y9iWym9B+l4RR5FJgMYeQ9Lbok/6Gp
JonTstKIzNPc9smRyrnktaJ/dSuznPlstcx0vGfHNr6ClEJfJO9z/cse6vQEHUIuD4P9vOlYSUsC
zoqZnKmJRJ4QeunLTpIA3MhzMC8iwdfzUK9Kg/TuphkHoslE/+iTAOXsHLjpJe471OtoHApSbjQz
WLNDkDgQCgv3zw1FhRy0tIQi4+j0QisjB13PrzGRaRuO9Ap7UY8bh8RmR0Nk6YpAwDR3a/fFxMKi
OhPwKZCXCLQnnp6RArbqEjhNdjJ4EiUJVRNBIhru64qbfBUpTqK07ZJXdMBTHpmlsD+Q253yQNUt
GRY2d1mdjMUjIWj8YJLmK0BTq8TlQ3JBeQkcTX9BXyCbU8GcgTPQkYggTGv2nlyO2yKaF4/7LRm8
bGFwSasvtwNWQghkLmtM2LtCUuQT4rMZ3Na9rHmXf6+5L4hfqPPm3syr3MJLvTafJbcJITpZwOIB
IkgfXuUMcrN0Zf2qGFY+BTPAGiGn975N6jPkYVkD8ZkG3IdLQSAwKRuzQDpU4NYJTdKaoCKpNOmx
vY54WEVrw/kWROofCI7JyZ7QoetPc57DSxlOv2pRVtTarVk713QOYLMlFtYwH8RqsmynPURspWfg
MSNdhQiWc9LjWpLSNZYDybfaUWP4jlW4eNOGoaGINy/w1Vmp3X+Wi0UejF1dDbU6kafh4lVesvcb
c6o2QapqOkTBaCAUDcEfFTuq+2gJm6Yvd22Hz371g27jYUnF+RYk/S5QE6kd/Ayes/NnvTejhfBd
+PmEMgiC2gbtaegSzCj4GpLvkrDMbrtYIu1v1hXuCZYKEIdwNVXdr6OWne2y1epYEE72rTK7eEJj
kGm0tgd8ekNbVQ8YTgMSjNrF3a3CnJhke738GAmueueJUfqGEAy/ufpSxFX3Q+qIJytWQWLx3Ccz
EPQIrI2vQJydGuthZdTaiZHZ+Z5zKEDWx8llURzJgyM+qSU9T2Z1umnLGtrdW0FiQGRhxDlQe3tX
B1k5xdakMui30i0ObkOGc/j7tfb/b/j/bl5d0//+hn9sxq+PP6Wx/v4L/nHHW/5viH5dJkGdu577
/g/JsPGbb9CwiPqT4ExOwz8kw6ZJ9AZNlzo1bb7pGfYfyaroPJnsr9JR8oH/tmQYMdefb3jLRIGM
NReNA78hs8hf/N+23xXDOrivmKlG90fWTR3SpbQTQu9v/Bqc8TvV515k8VCvElmwPcwapiZ8oNWy
Z7I1dGQ0TbJ1dRUUbdxVlW9kEWaFbA120iZ7KUpw+g4m9UDdUpvbJPcJlBCZI+wyqhzXlPui6kbO
qXwWdawlA6DXeWwopYtlAtV9EYo0CkZ6DU8iwUoN50Gx7VzyuEhck777SbiTWIotu3SNkGImbaPw
9l5BZDRyx9JDOkOGpLvR0i6woxpVXocXuQ2g2BAXwYzqwlR5usUByKEVramaCVXUCuEdC1dLR07i
ZDH7uE+7TuItuH6XNM+2jvNF6buvnxund8YtGlLyw8Iks+t8yxFfER6F/VAPu1GJNmrqHtdHI8jr
Jxd9rJrIa3pjiHHOXOur/HY4Y61bCRx05qWroStF0f6ymgZ2DR1bxWEK/OZ1n2Jcs+7iplh46tBx
HNaXdekhpztVTiPwDt5FuOLOh5VBfOP7B4S0fvFraewamyX8KOEPOiFPxUabr2H04CQIfyieaF4S
gw5Osoe06YDIaB3YpXTVopIsu7uxm64TS2CPj3xdzvjEgDJYp06jkmDB2zlaZzxfYx53xUq3sdmp
5CTGVLrwALU24HZeZ/54rOZYQRtqPvtdSQThFwpTaolbv2fCoevUbONyzICnh2lB2VTpEjaOAnUT
HYFVe1GXNJYfESyaX1l6ZEJHx531F1+fdD+0hcmvhKxu/xd757EkN5J22XeZPdogHA5gG1qkTmYm
yQ0sqaABd8Ahn34O2G09JHumynrW/6a6qtpYEQH5iXvPNcyjlypADRTzAmrHqOIh3shiopIxIQez
HpGebiLGPUzC9cyvxMG7RG9OWYkAcakJkGEVjJU2bDwxsOxYZaV9w75Js7mrypiyVDeiHPQmVW4f
MivD3AORLLToGIuqyb6NsZeOx0DWkOTPVEeT956MhfY+2oqmAVmnJskl30aLGNjK8E73ckSPYzzu
mFOweujLZcRfkyjobH2Sse6IJo0+YgkhZDl5wpfCwarwAPKSiDYIMMp2O1eRmo+YinxWjSmv+t7x
MXj1LYurBcyZ2ZAli29w9hTyG/BcmVnfJskDd+z0ylXLYRwpEtnvz7nvb8mfMIT6sTYhvYcoqU0+
xG20bwZecIcIw/YnUqR0B8HDjY+jNVRil+St+VxX0n6GEyg+szkMXpVuK4Sok1ejHksa58RMPBlv
kHD0Aa9Jl8q188FwgU6QzFUWkXOxlaoUzLBbFy1hVBlv2WlU9QQZGJuFfQg24yz8spnIwp2Gp7CK
2o+lr9IOzWk6MoAPZr41c3AulSCVw6d1dF5TBpLJdlqFts0NRcxyCEa/DD9PqW2akimfF0/3AGlD
s3UVjMKR/UmlWbhOYVdfDMTW/sCjavZ2eeP65rlxCB++rRPTzJtiXBrES4mqqUZxdDJ7YH/bVDkY
YJ+Qn+XNFJRqTxYLw2k1XY2w67gB52XqN/gqtUA3y20KgcDFRbfzYldjbF6UnxzdqEsDlGoD6SvD
Toy2054nDke1G5FhZvuscrS8WokFqaRofN3dzn0aWlfu2zS4jKKpQ+S22OqYzyJlxC7lslNbtiYc
arS7uPZx9tKgpQNBfnHbbPwx7hWdVuNYb6xKc3dOdzhDsgE9mzXNgBdxgyjnC90roQhnzE6Ji8gn
8eCMniKMrMkLtbZ/nyVV2yG/DsQLi6igvElYbHlHF0Yz+uKyn2xZfcTpxoMsIofTA22ZOngR7Wd8
+ymxzFe3z+j5kJuYt7wriGMeepc1WZ2BJmUD0cV0G9ww6TO9Alr5dilrhFkIeTVWzojdf0DQSERJ
6rkp2nM63aek6uyAZKPYEBXb+dkWYMNaBVd0Y0fQsHG80/lY3ZGuh866Frb7HtoMwA5V3EPyc+20
uut8gVSolEuRc1Otl6QNwIIlRNBpve1GiULR15TY6wpZIkPXXgFOKC2Lu8FzFl6mHZRAgB30KPem
K4FRaCZB45HOLn6IoWaihWF/MJ8b0dqY5KTR3zsp1UdZL8t8iKI8uMVEq24T3k3rpWHblwoaHHDA
DEXoaSmIjgKJ3CGbzCRWbby1fu7uYoeHyiGwGpjEaV/KMtnmCL3Tw8J8/t1qKvUtQZdS3FogdOQB
sqVilptH9PxENDrIouRICEaZdDRubizsC0ZAkAYZUqWeRqjqYr3pPAvBjdYNm1UTEYq8ScbQz3Yk
oDnXzIOMipnZHz+HTDGmDU7ZtDzEtQLoxevb8FRl1Q6BNVRZsZ3duLgIBm/TZl7o2lnlyuFE2ATg
xCRX/udJwaTKN8T1KRZPgWNYPDZWi0igK83yxPY5lVvWjB4m+0w2Fy6oqd/paJLLtm1H+RzaWkGM
ZR/5TcblqmHqzbq3jOtwp1oauoOnWG3c9XXM/sCLn0pCAflPViM9XzSELDVRLb1Xfac+jFYnw/0E
CRipn3Sz2rvVfsI1liW1M7/MMrXSHfb32DrFnevewxanoSbK08mZsRZLc0bsz5Of4iN95EnisQXu
i+wEPD377nOWOaAkObsfgYaK/oXGPuqPlsybetta2FsveF0G+1gHg9an2gQLzyBcwLB0hfahbshK
K+tx8unFMDRiThu30gRuvsXAudzGbeZ+SfWUPGtPNMvGSh37azylcbXNAE3ztml01YOFLYInd/AY
ssdjG6wvvrT9ING8fGtF34MCSJOA84r57Gs5cbkfAr+qWKkBogQQHNTBezGROUBrk+KPjTBYXG3j
F5zhbq6R4VDFjHu8du4ZqynbMlmLjJVdJobbNHHorNtW2S9tbViVB01EUZHkDM131kLCzWZEtpaw
Y+kyHsem5MvD2tBfqjbBFRMjEniHymouEtvCmzXUzRP2HmQUCMDBS5aqGW4zNMpsVQJDmSWiRKIO
NCDRdjVv2HOX29UP+KDpTceu80c3DfbHntJPHefB84/YJNDGtUhV9KYJk5aEemuwv4/9IMnGYKv9
amdj9yP1oyZ+0y0Uad5sqkIZg3rf/TSVbjV8aBj2BjX77L4OUFe2jr2DQk1a5d8Q4FYAT1MSUVuv
yRHEA3kBQD5yZkiawoj4E7T3y5AP9b6fWfwoKMIMhjgTqiz3DdqlxwyIHgN2DUz/v/1MQUwaexg8
kwQwIcD8fbDo0jExnsmCTeAU1VV4inj7wppYyk0oINcFzS8d2d9T9jyQvbRgq7Fu/UD55+f51kSv
zqW+2stYT6EC5xj3eydfon1iQdE0ExYj8kyivUeNeP/Xn7565X47wiIIcOsxPw2JzHWcP5qspdCz
SZ1VG4oxaB9Jw6zDrb/99YdgQfzjQ6IA3CKNJuDn1Wn6+yHNjarTiYc5AjYhtwwetOAZbOMsKobm
/f/nsyRSWEgXHmyn3z8rdnIS9rJGIjirop1JrOpNj5F907cQ/f45V8Ao/P9I//iP61MwhuaDwp8x
SOLP5D12peNS4milp+HpI+egpm6t7OXUam22lSnHvaLq3ukp15eg8sIvFgk3+9TTFJwKOgHvHfE2
Tdq8Mx/BwWUpqGV/fUD+8wzzHYNASnbTNO1/pokNSeI1LLxgbBDIsO+HrDwJK48PPz/lf0Ys/4uy
4ZcD/h+m7KfxnSye39Yo6x/414jF/gdvOJur5GcmMhvJf7uyw3+E7C5D9v6rbzYU/Jl/LVEs5x9c
UURPEDTLn2Buy2CmY/5MsI3lYubmv7aiRaX8meD636xRxM/Ykf9z/xOxC6SOGxJjruOy1HHXq+eX
JyyguhgQSfBsilWblEXoAe0EVZ1WY/vqugblbyTLu1SGzWO9zOHtSLP4BWuEv0XH5+2CtCp2Se91
dy34m0/uFI/PM9OjD+Q1qUM/dpgyyjJ/XWbng+Ukywtw7nTLciF5jFkGXoWx8XPO1jQQlJDMB6n5
55qsnLPXi2AbsPm+8bI0vMCfZ/2PUdODOW21vb1Tro96KjXDxyJc2XF5mqpgl9WB/9mvHGqoRCzY
dpiwdPdu24TXHNcgEWxxV10k8tQSwhPFBXoWtYSHSkJe3yK2Qu6B5s7azYmVnWxhr9xv36OD8hGm
P1ZeLdMzuVD9aycd3vpazOKxGlnS81U6mBvCZ9ceOw9C4WEywiEVdIbRL6fM8pEkGqdlWzBlmzpP
dkY5l65v6mPsZXeCjTUrYWdX2Wp6GIOPkdc/mIwmLLdYH2j9A8W5n1rjYzKOl6ELv6CEvfFq9P3V
dYEvNw4GuqC99dHH7EfUCbbdPttp/A2f33DR7fhRsVg592pw71tBJkPARKL1umDn5vKLa0/hTWf0
hUN1H6bieYqwjYmhP6R6xJYXp8mXPAe5lKrwK5uLdpv6wfRuQ8SREgmMYs32afK7T+yiz6NrXSho
CFpAYvo0OnN+9PXUfKtt+Szr9odYnBfymZ5jH4YjUsGibQ8d4XgYbfg77XZi12e4NDYCic12iRuW
UypUp7mK3X1riSeJYw5plb7J3fEdHAhL5Cw+aXY2RvX9bmyLBT2k8NwrFl3EFk32AXocHTMGlQQD
5cjbh+LQ/tGMnC+X7DQZ5Cx50GwRfFCy9dMg9X1IktnQE7Bg8ldgfvNlCiRtErLH4eNQlrL/ZmX9
M5XbLqk/aR/tKY7fjrdbxQasmbEl77VKQySkok13QKuDhcEYYeEbameHkRdkqAu5KGDfJk9Xw42j
8+7dsoP6oRsQeIVen5z91CWRpVVrKKKZENpiPNvhOUVUxdxv4w7IMQATYYdYeXM+/xREDwFLP2Yo
3WkUmAJcsQft9eSxB6lQmubLuNHlLHbGBUiTlNnBnzp740eQT3tvgikrsk82m3dYyz0+x7QiJCG6
dCW/p1f9Td2l6Un12Q0+bBZrZpm3lQhvCukyKxmIGxI16PLO7+4qzH6XxSvCbQE3cedx+DfNgGZu
Chb+IpaA3FAVHNGX32uUS0yGdHxTI8TbdlV5YzEBJrkAF1ZnrZI0q452adUz1EMgW7FURDI8uR+s
yk8eWWLHeGc5lJ4MaUGhZFG8m/5bmSVvVdaSd/DDkHXwoQwXva+0tF4xknZncg9OqdJvqhYu4iRs
OfQETH6DXS/DHg8/xwNJsI/gAv/vINtxF5MRt0EnX20XY3c0lGEvt4snTmKKw4OD7viI+RtvCUbJ
Q5+Ow7ZVi/tpnqKnpKhPsQV83Ff5Ka2nL4TjMAocBTRCiTl6l6eNeYZBFDEvY/g52yG8xSrOjz1y
7rDLaXgCtnFV0O1U7H9Nh+LMYnVXpulrorqvYu6LL0XdndiCrhE07nZChhQTL7QTqGg4/veZ6O8Y
xT5ZFioXGyk8rtf+NIX4p4k5x3HWnDDQbBqXc5CNTAzh2OCRLE91Hft3OabmB35OSxsLdLbyvX5P
exifLNGP+yb0Lomhv5HxeKKdDk4izV5tueAKc91PUeaOnPEgjT8wtU8uHS3WYZU0bybJKGwwcfJS
xuVbrsXR2CmGGPmJzMVqM4LUqxE2Zl6852Er3lLenw+ep7wXhRiGYM3ki5O53Lsi5cARmFTqXG+a
JRiOgly/bVUO4us46B2PnjDduMa3zipi8uhNqXUlLMbu3zHkU/E7vfnSTHKkQ3R9/yvJqFg6g1gQ
1eFkhHyhwLM1AQE6OGZONtw1WIQwyjSN89IXoLImAT3/WNn+HTrN/q4a6pYWsY29h4mp+ta0rQOe
dsb1bK1YqdbPrwHYpBA7P71kE3XlXUtSwmGscdValG7cmB0oWStBYj9As1oRRAxQ/Pk4hSJ4U0my
F1V1J2JzIhThSEoJWjMiWty8PnlkJSHa4REoIWWfh2Y8IXr4YZFXcPUm294lE/OKTTeFjA61sE6h
GfNDYxfxIeC3dNGwXFuoUA+AnLaJHDkE/IZhkq9mGke+UIYgmvHoJu7ehyXPDjFZKi9WP8cI5EHs
GtsAukq68ZQL+HtxqOVrYhfNu8Vi+kMSBtl+iofq1tNF/mplY3pm/2sdcVsnlzFv0gvbeOvOKtv5
0cpC9SmbZWLB6l5gvpg5jM8FQEVe2EY+mdaqb6rMrl8N5P8vqSOX52zyYnSPU8ecDNdAWIXxA6qW
cgc3OkbTPy9f/6cONvPajSPg+qs6+PY7VrP++6+F8M8/8c9CmIgHYhcdjyYkpLNmQfjvZSNJb+E/
Vux5aCMloj1cI8T/VQp77j8CRwo7INs2/ImV+Xcl7Ih/+AggkYHbtuNhvvuvqDJsLX/pUH17HTWs
4iQpHeGyKvijDG6xK2Q1GK/blLCLYKcbd3buC7J33K9WG7s8TSwvEFdGUb51YJeRL6+/HKz/yxTg
D24034Df7a19GuU4W9c1NPPXQjwjITMtjBpuGia07s4dWhk9i8Rz+pVGkqrLRLaN/xCjAiQ5Ic8n
KS5l5Zmmgk3YssDiBq/Y6vxN9+is445fGgQSbdf04pCgBd7w//m9XKRXjLFKBzOtKbsda0lUn20W
8k4r8iIZwF0srQRW74nuAOk8wtXjVUxQ4fBk+QMcRYw2QqRWcAHe3Tt/Mz1xfp8tsHch4sF3XYfV
6YrQkn+cuQJ1las8n0RXmS39zm5sb756ygofrMmu1I8JJL25OgWWY9SgLTLUSQR1+GUuUvLXkshv
nyIiPIdr4hoUTCWg9wwIJbbSh785w+so5ZcjCf6KJ0vIRRs5juSvf5xhtOCOIH3FuS42SbXnoTYK
ojvFyERw3mTcfSqr+nvTpP1jUfCC2OUsr/yTFpPJrn/9XdaP+u2rMFVjDhOGwXrh8Te/X2w143se
+854dWM6rC08/K5EHLzwcluKPucxKzXqk785V9zif35qwM+WNhQyKkH3j1lTjQJV1vlsrhjn/QEG
KCD2jS9ZGjEqWXz9ARRojpuCaep0bNyKfz/jTRqe/vrHr1fE7z+e8+A7XC60u060Mtd+vdO8WVEr
aVVdaQrZD6OWbgRltI4YUh3/+qP+uDjROUakuK/pGdw5ggzR3z+qwus+dPWor/aU0xFpb5D9WVSo
6jbAY7Pmb+Dzv9PX+Uk8D7kHsCxwYtdH4+8fp7EvhIlwp0uBT7mnQf55CBkfe1fKRatiJF2JBc4M
Mr7TX//S//hoYDRB6DLnpyWA9rYeiV/mCCSClh4xjfoiLWRPx1DCdnIL5cp7kEYcVysH1LqnQ7Ha
v7mq/jzGvqA14w2wzocdAsn/uKpAxiRd69Xq0rFosrfaVNzp/3wcpXLkSvrrH4qD/o9HosM7zHEc
6GgQdpFi/czy+OW3QsSd4sZSw5FAublhSNvNP9gAz8PJSyLh77mv2XfkUcUCh8SOfU7peYWyBaoj
Vnq+9xjcbwAyROdZQXYKtGCAmDGgWPcbeI7qEQrBBP2ekcqlFJX3piM5nrRtyacxkhmeQVCkXm/u
JhLunrHKjEoQQBzrCMthhlaN4DJrmQxJlyWGSrKgehhXoOgV6CrKTqc8pwg3KDOrLxXxm0ffLswt
9j3CRH27RZEZO6dyIfoVrYQbXtvCMcdwicIP1uSHsMwinEwJTsgJls7BTlV1006kDoLswcANS7vg
oBBNyUv1xZNO+5QGMALmoSowFfj5RcLIPtZx9TKqYnkcRnfay6VpdwPG6yObM0A2XZO+q978CMwi
bWyxSBmjEUs+GMEF9oUpjlFEj8hEZ4iOHAZvU7PiuDMhR8KxctY2SjnQi+gBRt9Wr7EzYnCRUxHS
SNdQP4rePcZIiA+1HzcfEt2F+8WO6906LfsSjmyU0atCCpkbTPvCLx5wPwePfkgGjpHGeUTlX0Ci
socfENXAQuV+VF8Yg4cbDJdj/Yg8FVkn32RAw4C0dYtYDqFwH4YMcWL4rlt0zfoGY4p/wVG1APOJ
zdGfZXTspXrOq9q7NKmc9jyc1i0SdkP0isu27pnR7KUVedbVJfbjBl99/4HRSfopH+oy3vF4yO8L
ImOfcUl69+ynhtdKgGhp0iHa676wrnrlJ01ZuPaYyK8YSCGNOrKSS/cseRHotQURrjsUsPnXYvKv
rkPnD8Y+sJM8Yjmrc7961oTglt3dJCa/vzTx/BVpC15Z2Tnks8zd2QJ/fR0iEXwcRgtnRtpWNLwW
SP2Nwdt4amwGjIldfvNmCA4q7MZjThewSWU53K0mv42iE7HJA1t5Vbc90aiYcpVfv+CwA2sXcYYG
5geH0s3cLXF6BdtgYopdt6PdHuflVqwQFF4Bw95x3bjaKD99DlqHkZGPyCRokLeuGEmVnB01V8+O
n77NjCDwQuTgPVpo07ie7U9OFh4HH0aCSXp1AySJ7IYMxFhDhIdLLs8e6m9+wiSDKQx1NrLlNcF4
FCHJeY7VodvMl7sRKdHRdXN1civVPCAl6J4xMld3iGiThyxO5hvMlnrf6qm/WkpaPdyaAdDRMrY9
ebmRw32p3GFI9j4xzQhhCb8ctnGaTt9JJnD9LXtYELPOVN46qcmLawhxpvyYFnEJBWlgcMZ/JERO
grU+yNNbFSnMlU6cOz/YvCr3dam99qmewYzvxlobcxfmzKDfoqDN4tdW8TqvsJKuJKtB2m7xI2wG
0E0o7jpGetQZ39qwREeT5n27PAwiTCY2gyGNq5d0DiF9Pwuz2pI9MSwyNIM4I0/lW3Vz7u0n6NzY
aKxpJAY57IY2O8wWFBVqzJSqrusBkx0iVC3peUSNEG4bMoTEefAsZnHWnBW3KYgDmFGT6sObhOBE
ZheMyoqLP3MIaoKAp6a9mZxSDHegAnip7HUDO3/cOC3PlVd0XfgBmC6yWK3tPlrAGFVJtxc8R+W2
CZpR3Piq9ItbtPR6eRA24HWY1+MSf2e2TfmEp0u8uy2F40XN3fICHSBADJU7LeWxlAlvJfJXyH6Y
tMOxARJsD0y1SnNZ3EZ5CYoaafPEVYs3dCw7J9zhS3zwHBMMT1Wlk+LSp1ItD6aeQvmhYiJf7h0v
GqN+y9WJGkyPoQLOEqmYMZzmTV9/h6WB+lqDX2mubpe16RnM1arsqgjYhpmx2JyhdA8oJmLumiEI
AxM1uh6OS+0xLow43zfarmf2dlapdV7dOiUskOTq9wRpoHkbp4FnF095exvO3kiSBmdY1wfhQi46
ZnYzdNz7A+bsfR3a+bQbdFGwMVvSpXPrnVPYwbeoykNGjI0zr9EE02BmopjyDiSgn+jygNokCfKd
GIBEH33pAUa2vDRsbmAxFMklmsijeUUUMrbfCTnltFihrYZuHYkBtMAWDFvgSPuZh3qfNEzUb9y6
LvrPZhxx6SOVs1cu1cyUS3wXlQ19aOMtsW+QUdEVJT+oPlr1uFCbLmcekqJ7SmIemNu6pmw/EbyY
ZC8Kkom8G7p54Uil4KHiT3Cmah5ZcY9P/0lD/2VH0UldigAjNcuEGvdkqvMfGWULi/y0BJ9ibVkg
6IaRSTe7FKVzPfX5B0tH6VuQ5M7eQhyyIfBLD8epK/Q5IV+y2/Y6FnfG86fPPnkyL848RBdWrhK/
i6N2+K3kK2X5m4Ycc+bn1YyW6IHwtmP8IgnzClZjLA+6h7axUVVjHqJ+egedg46mFdkxDvPw1jJV
vB0FUY147DrWGbH1bDdxfcRJz7tlEvgcBJY6Ki4bg2ac76IuCu4znPjbCHjRzgG7TsYIYqAWNqQP
mCTo97hDmkNh+dFldq1+r6JkgUUz8WAJm6nYLYNNGrMfJuUutJbexeA+lhPimLy8pGFYepve181t
AB24wDMj7DPRs/Epqwrn5EHw2OfVGB+ydHx1YMthXYySbhuhbN/YlfDhS7TzReS+vrrViJrPiPIK
nCbY+sRj7FNFKM6mrpX/xU1UCSQMfFY54WBDoVqfDaK1x2ZxJvSpzQzVKOtI2Mi/i6Vqn2CeYuRw
cKI3C6xxZ2rSpxXcwb9Lghe/7J1wW4tQ3bQ2gZmbmc3VfT62BFzVno8T1YYoH7UGRJxv9cMLxKS2
Wh1yKEKHwVvtGUE22PvWjM6PKLbCm3wW3qsb0wwD0AGL2ylLr4guJnJ91hmEvX7basipsf9aOO7s
HwIIIuEn0UZJfjeM2B9RLYqMrtPHbQfqJ4XN74e1uwFDwgCTZBq84VDO0D/lZa+e0UkVlwTzxRcv
aWJYBrg73alsBtJOkuGIbsKJUAy7M2KoBOt/u6b1ItFs+8tEdPtbg5D0wfgtBRW/PnwyukEco+AA
fSChF/rXnAzuW8YOFRRCPl3StmueTBZ753Rt7HfkAHRnW0+MGtq2y/ZLsYa3ZZkvDrZUUKbngcS+
bS+K+Jvp5+jVh7oabmWvjI3tA0k0nkyavk1LrgnrnlV5W/a5OfEfZuSuBzsDf2tA8+JINs6hZ7Z6
ATMcbRCN894a8jkiUTdrsTqLdSkyZ237eQiz4tmB4hVvsHsvb+RlSF4oqswPQTNF3l1oLPjtjl1p
+CNtk9/6Bbf9JQzn7sXQ8D/yQGdv4dhlft9OcXky/aiwedrlfOjGYSQwONcQQ6wS5wah3kg+I+gL
iDNJPTzlUcpucOJ4r/imwrc28ZyXV5dl5h4r6/ReDUGwn9rMeR76jowQbyFMCrr2ocNdemxjcge6
uMo+kBv07jSFOPEDoYo1tFhvHFrShedFwX1rMicguwPeluWm8zFJu/qq6ZuOnuxB+aLr0QjnynS4
i6gPH3Rmjy8SU0/N4zgeXxDbmgvErOIG6WR1q+rq1kKJ8nXUJr6ViNzu3SE1B3uayf8FW0AEwhjA
8mcqHEYhmv+wEKgZixwXjJ1ziXVuR09lG+ukZNXe+81ivYc0KmCQrGX5ys3qVjvbI3+5zGb17gty
yEQffnNrCkx+Tg9P32KD01OujDRXGRpFmETuvmpBDjD1Tr7rMJcXdOnpriVr/Jh35YKkylk55jX8
R0Ls946vvvSmGMMDIB1wpv7gPGMQcHdDVYGfnnu1J+f7uz+hsnO66poEfXJAaRs9wqe1P0C6iC82
VezWbaPxzoyJICYIuTUxIWafDXnwkRCb7s4CuICoz6THRhTQP4UKzr6N0a9Ctrl3mIHvSvKet5bQ
Nw6qEKqfTm/1hNTXNC5/tJDlBdwH94iunU9Ij+2DEol9LlGTbg0pPrjbu1McSyiH4aAi7+D5VFQL
X+gQZiQpLXbxtfWAK+alFe0Bc60iNjNjGiI3fJbwJEurSPZVlBh9nBxv/DqP4kWJtrgUnUwuPvu7
DVXWE6vWAP1/0jwP9JF3OZ1Ht58lS4D9GFrjUywokHdh16t7EpLqgAhy7q6N5ZK/k1aTnaGgbUOW
lJZvfJyZzSwfSEKwPpA9E4XHcIiz/JTXQT5sVGjiz9Q+DlnYEe7/WVZPBEm7MDp0d2wyhQ42TAqa
MscpXsOp9HbGL9tdwdbryS58bE9FVJ6zxv3Uj4N6GtOJOkrHwwMaVPIoF0yaURsAd5KzgVoquud4
5dLlTcW6dnIo6Xyim7RsAb56pXWf5e5rbhwXqzoq6w0aXoIro5JYKZ5hIYSHK+FqfIlBVV95lMHX
SK3prWF/X2zFGJTnpeZ5PRuqoG0tpQWAfOUkt8F8w70N3GcQ0Q2eAHmBAfeF1jh/LGhDWEZr97EW
BB6j+2bxV7vAtYlCoxgoupQBhC7OVTPl8DvL7DmHm3EnKP/VabBngpnCoPos8Ad8VFrrO2Dy3hac
kT6VmbbeGZzyEEfQduCKDopT6KJiZ2TNhhhpqvOjHYXZLgGEQyVEssf0tipM2oyVfNF6kGgK8EFK
8WTcIwvHMp6xZO2K5g0qZ/HgovV/wrdMoIk30Cpa8IEJtCxuo4zazK7H7oQU9lsmipYlle4kUI06
I70vKNTnJciBWPgZDSphJuAO+qnXe6phWH+4LbcZJplNbjsPTtc0l3h919ooEUDx6fB2Glxxx6zP
e+zIZ18zOAMXeE18repE6C3hKMGWrib1gKg53tFk1jjtfQpAMqXC+r73nOw9Kg03YLbYP1j3FlT2
Me3qOKlkx6Aufha2se8aObisbKkJb1hHm0MLadbegteSFxXboDmXaDwmAqKBrWAClpZ9YOuLu7Uz
DtwIWnTzvWdWvnaTw66eQDqVwNRX14L83BVoxRdmMehtsTfsqPc5YOBLDy0l654DAK4nYqEI6w+0
W/TErlTtnRGS1xxXbBRHIgsdDTFyRBl6xg2pt0kCsnXTskq7sUoXATYVov9mu9o8TkMwMBLxfb5C
cKWl9V+sdp7eZdfVBybAldhPXrusyUHqU5WM8wM6Hh99Lev8aRPBhfN3jBt7CGVF+blcyrH7NM/c
5VRH0cCaHQ8pe+lGfI2qZPrOyxLSOCf2phvWnLcG3TtOgVk897hFof+FdnNTWsHIE9PtB7X1cKki
DCf16MrIKE5uYhmSa1wwOfpig5YJTh4Pu35H2+W/uT5vsLLw2jGFhJxGKBHA2CJ7v4HgGPfmbZIO
ygeyJLHMeFgjjBNitySmDP/jNFEaTuMtpH7nLR9Yd9tKvLW8aW8hOlXfmZVQcqgEfeRDYRw9NQSV
h03RqK30+G4w09Yepk2ZDNzVhaaXTFFGiSMTGANEdZkiXg0BZdJVuxn/r6uUqm91Ea5JMnPMv5k7
bFMWdaO/aO4wOyBLY9M2dnS39EG2ECWEMvtDEhlxW5LNKG8RgNnyMwhMt7hdxnFmeStJONgFmW3q
Y12GFnfgokP+FL5ehohppovoJtKc8KfZ9SY2U7Vd5ZwTvhg9Qqa8FKrXz/aZB3c8fbUwCBs0zzGy
45e2kJ13cFgEdIdwTMLqexZ1COTRiZQM9dBo0WIWhAa2RwLZ2hRATLLkV0ReQ/DgWcZtt5WXZgz0
IZ2k/I9w9EwLZSeh5mE4VXaQnMM56/MTioLgrvQ9+vgl92GhYo3xGGnGC80jqB2owagfuiC8mNxy
p3vX62j8CzAwLmQrZyp4tpapxeJ57hrGE0onLu1vRNLZw4iG0z7AZe+YghTU0mekoXN1DbG/tHts
RIE49Txp2G0McTK9+QmZAmT7DCvjiK1ELI6hY1xzpDRlWJAUk+2c5wwJ35atkCGwXvhzdbEZL4DW
DYB83Y4AGKG4Za2iCQJcZM7KqQnlXXpb4jxgxmzmH6gecENugmQJ5Y/A98j63JJdxPXkOOm6Mmsa
DrxntfwVuRjRYr5duvSlRi5s9mQsuuymTG2dXyvH47Oh3CXyIw/j3H2gFspbKmRHP7qQpd+LFG6e
Rj8/li09vEcoVpbQGnPnKBYywD6G3JbzXmdmWAe7rd+T7hJZ8ofuLGf4MBaRx6krB7wPeoNee71Y
/Fn4cmN8p6F4wnJNN6Ji6DlpTIn5AYRIwniY1FPscsuYX1w8SeLQkmdJellrFg+h09I0B03kc334
39ydR3Ll2pl1p/Ki+siAOzCNqsa9uIbkpSeTpoOghXcHwIEZRM1D49DE/oU0Uib1jLLxN1QKhUJS
PiZJXODgM3uvTZk8pRsbrbNYaWR9lhdpikIB0VKVMVicIQuVxwiHjPswdbtpXLURGafUcWzJ1g63
xp5X4OAfZkpdwFYeu91TbKhIbnjxz+ZlbCMPwusiWZCGBeHb7QTkIMv6ottC+eK3ZtjhnxiyH/EG
5nCYV3EW8WE6nmmUm7CjItgmloOaeF3A2w+G1sji9dDU1FYcfGNzXCqbr7Jd5XrUfOzcjtsBvvWx
CPsyPqLiUeAAv25F7S8fq7QQoFyTughWsFGu0xyFUujNeso0NR+0dhGCYLDp1HbqC8/c+LMayrOh
bdqc7OheO+Hm0vyzXtrV0cx3lFd2amT1EwQnDb2k62Q7BtkQHmk1zemExVjvblPpOeUeRXuhX8UZ
PtiAg1DMga/pKj2D/yh8xgpGW56ONuIu0RZ1uJ0p9qlhCXDxDzRGpD96ejYWYMM0DkPRmQnDXduX
d8qHcQP72+GuZUzT+etsnCtUUCmAuMCwVfM89ULB+OAj2sMjl+0rsls7oyit+Lj7SBZTgAjXvHPz
JZi1qmuaKXOO6leLj/qJGRHsUDLMK7Spo+9VgZnAhAA2pJmkdPKEcUSDV3T3ebncGrA8J+Sxy8NJ
2Br3qKdLv9nr3ezGaPjMdpj3pTJAwMWOyWCwAErVHptpIYZtTqEIxpaYkoylUF2amyyFsmeoCFl5
glO5DGI9GsFU4vmNzi09RMSTaiUCIUrRvmOWGlfY86kxDI9cunIAJUu+CBqblBvX3bqdn/XrqNLS
E/RlTQTYyqjf3VYfYuy8hJAzeTZDJ+XC2Ux2Gg01+TFLkaK4B2HCr5SYDVu8TJKUAjquAgy8yN74
5S5MU/ER1K6dZztzLqLdYEriRdpcdUjliihr8h122mo6pmNnPYydzSrT95TZTnbMa8DJTrFdpNUU
4EofIUubRLFtNFE75bZO/ekzDm34YFPGUpxFBI4TPFMGp9eYldTdqcRVs8588myOxZzqzbazcY7A
nKorM/ycuLFodr4mPM1gUE6lzTldhMM5RPAoOffHBGSbl/rcEWbXJUTH54p9VizGvm/XOUmq/A6w
kBA74tjMc3RrnuYGoMZxspl+IvZGnEN1p93wb2G+2MBVOpZ7QeTpHc9rWqH+LOa2edZVQtvdkRwt
tgYjsXvZwKAN7Cwl8/TrO+LrqnQs4jzdLLTGa4EtLDrlIonqsiLxgpEFy9TuM1bSzjn7emK6DZlt
t5AcqnQ7Gpj94NkZJrg4zbZUvNPang+O7G4Wv3ZsL7glBcQWMO1IUjHKzPyoVrGdrqfe6tpXR5ph
BzOeUKc1oHnp7CbqsNvMlp4dkB/ZPoBg09UGUsxc9tjF64FkDDweDpUyHzL23QmnvrYv3Y7bwgAS
Y+00o6/qi8FmfcHksxu1nV5CSz7XmHyGZM1GvfeYC0/kpwgVnRfGDA1RtloHjyvltahuqIiEuoqo
fOeLEH+XunGjvuHxJev5CNGdow55SfbQlcTqom4cpEUQBn3upOQo1GRsv6Qk+ujGNtF5SZ5YGBWb
N94nBEoFXLIiwZyoY6k+a5EP1LshzXV9L+x2GQhrxOwJP6CFDoH6xipqnJfwi8LZs6O4OnhSFBX+
dJ3AEGJMvGomamc0tVAPDJ+FwnBSQmDDYA/oD+5pU8D63DiKN/2jLJRAUjo4i4iH5YDPiiDx0aGs
DMbm1MPSjUt13RJIUV/STACPZx8rvAM0rcEGhWYWBVkORfqQyckgpjbrPbnMsEe2HPsSuz1JpXla
NLAhzQ55JktThu0yZe3xrUYSOgr+rTdFjr1vEwR4EI103e14iotiJhYhU69GMnECaI4RawRcU1TW
jxKUC9RWfVD5aZRq9Xjt1QRTBEnUc5/BbedD01NfVEeMLup6r2kaFIOcdM/+etapafY6Ka0dyQ6u
9plFE2Jl6MH12u7SMj2ESihCHCNHTSPSHS16cwHgNk/0rFp5H7mm/uxqZtq8kB3q0wcOY+zgoBua
eKQGYGcZ6+ilCzN69lU7xPeDj7T4CUYP90bIeNN/Z8EyNnsMUKE6ktj2oRloeBzXsAcMKiI8/Nlp
G1HIb0LltPo1KRJoraPlwu6tNtG6A6iJhkAktBhkNBadmd0J9vwc9BjFRLUyCBhu862FvW1hLlF0
vcYwjJS3qsLKc9bl1LBSBHVMR9Ua0JS8ubiwGiRP7CdnX+0mfmRUlr1FHuplDXxxItIWDMVzUfYS
dJ4dDQmaHbZQ/YmszbraSzR2xrJkSebDLNHcnqE/BxhNdji5pqtqoD0LV7MGR+2+Iv02YTpSiuG0
aLrSvlJkrtn7QgJNfW/o0LPT1B+c+VipvEQPVAMocImFyKY2OUrasPIv0tC13TNvJgaAVQsVi7OA
XDH2U8pb2nRCz9D3G91gJnJHwGvibxgD40Xd5Gmlk+XQD0IyK8xJ92qCvmP0QqZXg/033xRoKjTy
VjTVGf6phpM8TlcJ+D/Zb2a+bVL+hdjtgwpwad+FSe1vQzbF0bV4cn4UsUAqmCTW73GnKuwg1509
+e1dmdp19jTGgqWdb7Bxv5hzPqF7P/d5/XwRl/ySiwqWOv/+mF6JJ+0f4ZX/8+/R6v6DgjARX/6g
wvkXj9X1U/Ub1+Tvf9PeOu1CJuVLUr/9qDT98vVflabuJ5RAhvtFZua7i0znu+XK4U9QoGKrMpjq
odxBHvWdW/dpMfDBtFtUWgJFKX/03XGlf0Ligz+Sf3FrIM/koP8Vz9WidP1Bf+ZaiMKoi4QHWA/B
lOl/ECyxogHv0aCvJ9LVH7qaudXcjhTBFsdhIk+z0IRwSUjMTCeT9+GRW/DaZiUZW8cq1lRO1p9b
3Opj1FwIkI8GJ8s0P04NmTYANKob24nANf5wwS++yuN+K/viArxd1/73f9mLR/Ofqjl+aszzdNgO
egn+0xAf1IuZXUGscB+UwGGxCpVhXMS0dOm6gzZ7GXE+QVNV5aXNkC9eFywSznPPad4907ROLXDe
x1Zrjp81XWIkHzmnIfl4xskIloIJrqaGB1XU5Q0ftE5AHnC/TacnzsHgIkJA46F/kaEY3vRkGbyW
47gVvaWeU1slp1oUuoQiYC1lEcR7AzT6FtE7AVGAXLRy7c5EDDDZndt3kSEdqLFPH5i/inVft1q1
/vML9bMQztNd02XvbQh6UZ+sU++DEK5DBJq7y3UiEpvoVyKimQVlDKkwjHfTyjCg5v76ofHvnQj/
cfxKLt4fw60g8ZTJ23Ik7N/k/Pe/RZVKyp+PBb7+66lg+J+Qe0KlcjEGC04BPrbhre2QtQuE6bTn
izQLmoEl+Jpvp4ItPpkMq5A449FGtGrxTHw7FWzzE0ID02WHuTzDBgraX6BZIlf/+eniwLK4WbCc
+8z2QWp+EOSOYCwEgpZ0bSvJzZqMdsjqrsi9U0OfAbv7Zd0+dAvrlUVu5OJBkUCx2D5EI/GR4+LZ
SMkZngO77Ycn1qvGLeMPlQbhNJdogwop081IWx1tOiWMaDN6OMlWwmTVdlQ7+YCWRY0+PNmWEAHM
OGErzwQR3iFr/El/10mnAzYFN2LEQpyzoHQAHn7WREvpzow2QpgmUpcQTd6xx665uDqBCRPnToL4
nYzi7CD9JQXGyD1xDaHD4dcTGXtlBFTFUZjXeIdC4YLuqCLT2OOrMdOgKX392JsQdpyC6fDmxSUm
TzxFDNZKeTkBk24vTxI796913IenycT2CYk/f60FFuZs6MP0DLRfDjM8ZYuyQlpTFCunn5tdxyx8
w0+f3YdRJE/yotLINHIm7IZJNlAicQbhSKoaA0q+ho7wSmpD9w7LrghPcpvrDk1K8/XALxKfypFJ
l7dpVOtbe+ZlenhAwp2o9ST0cAMiNCc3zIE7sXJrP3kcsDyQGMEy5txi+xqjWh0ElAO4Iqda2jqP
miw84lTdUr2QP+O+aHbNBkUx+j3phD/mAVJRdx+FqQeizyviZq3ykJBAzRJyNbjl6AYKjN9Z4RXd
GbtRwIZo3Md8jfOKuyzG5UNup2GYB9aT4aMJYmZaJWVifjalph9lKUK7lcGJvy/QdjFZ9eaevU1W
9ixq8JLdEuqTNyuei/o2dYuITCtngSqHFUwzSGvzXeFJVixFRNcMusL+8q11nUIvK3G1LcjZi1kl
hRFUteuYQenk7rhlo2CGJ47TQ3RkVifBtIeOcZICMGM8Llnuk9eZMoBPnLi7VrPNj9a46EKsyU+P
MAlV6VFNTf1MuzOcueBvnpGjoJN1HPhJhYqMwzzkuMR6RorXHbkTzorBKxuhPEzZNskGfzHL3qS4
p06eyo1WaBORDk65i8JqvphcPsQA+of72EamxfBjbOW8tmkDDDa1bXyt+UvT3SeT95IQMneHSGtC
36Ep7YkfabosXTNUezEhllvRsApoy8mQndRhVhun1qCgd1s0jWlAdlJEvxk5xmfRuKwmM9V2N+YQ
E5KqWTM7RDhOVXssTQdBYsMmrwjgnqTNmf/FsUhPZL8iIqgyMnG0+SLL/PIuAS3x4tO3vpUDAdtk
TxZctim7RKQ+3BfCGO5ztH0IvxgJ7xQLV2jhY1wPO7Yknk5TFXpXvPwRQYSugc8VM/jCLzfYpW6t
3EPAkpY6ahOTFKZLlnLwxKcO6aTLlkJafX0HvWx+iUlBcVdwryX8HEOvXaxvc3TDGJdJX6fb9nHX
1rkZeE1pv6IRth8MgOpWgIANerrpDa5YSyWjTdJUxGAOcRSDBWF1e9m2lrmkKwwW/O5wkV+pESkC
hTvRloT8hlc6RxifCtm3CM3I4tloTUbMSD5NAErl2DFz4GkVPNduPb7N2pBfzkM45Suha50TEHrp
HNyqH3nMzEZDCzNnwwtvCZibomrqab1w4k40Hz0zUSAG+H1YWznCWs8Y79oKcTd28mQJVZsY/aFx
HbEBYHSbxNof6SzRQC5Rz+msd8VZEcnyZRE8cBmHob8M/ZhINykqcWW6jf7WjhmBh/Y8G2ngeMxB
VnM3m82yWWd3xqSJfTuhl/G4dusQnmqckKKEHGWG98c6GCg+sEHBiR452r51RwmMXSBbw7YdmZ+p
l3N3h3abqUBpRd61lmcwkAoHHeQWjZ1+xo0FU8yRXVpfom1kcui2fEhrAN/GO6gcEwIv0Kf0emYl
nB/Lada0WzKi+MdjXlf+Gi1xZ2yoqTrvBC8OePShNnxt0/PKfmRXsvBEhwQ0bua6nbvVes080wGN
X1UViwKGyPEilnCd8bknAucO4UHV76sqdE9C28i7FUEu/UsXJ8O54tNrTkTpRuVK+ecxaRwKJzmP
E4DSLMqCkI3o4w/1yO8UzT/3k/jdXDgOHtYP3RcuNqoPThM0JkxaUKGs/S5tLxZU0BFvbRB+bhdt
2CKLIFd+eTKlEIJ+vSb8T6v2DP1Py72//2/+1v62f3uSr0vNd/r0ElTlU/76Yx/45a/41gdaC8Lc
gm0KBmbptSi5vlZ8LrUbujNogcy/8Iws7qfv6A1hfqJ4t5aCECcvXQ5f9b0RFNYnzkyWxlgEgdct
yI5fqPl+vjeWb73MGKg7F/gP5sYP/ZTD5Abfa6EdaShpkXDhE3Gq8KFBHxT4PXkwMD9vh6q//fNb
8kMfx/cVPl0w8yYujUHlyzX/ccYBVdIDJx6yUiaz4qLWgegBnAyrO/qZ4okpj3ZVARwHKR523VFn
jyRI02wjMVGEAcdlpVBm1LyTeweh4tI1niRxmRtbmevVPa+hKA4otes3gptswmFJw4D2l6h3CgT9
ZgIQ+q6l/c5m9IYt3ejJYjWy/tSpyWHE538rbaPu18XskfM4J6Z2P2llcpH7CXGRyxnuWAV+ZnNg
b8zuKkVbzOvy3M2T9OuV+qVZzH/cI2RxxPxxx3RInp9+ogHzov7eIVnOJ5xb358RS3zCvCYEtls4
M/4X8tZ3T67NsASCCx8tX8BGhTv32yNiWZ/widrQugzbwkvLzfcLTwj2tQ9dEUYrl52Ev5ygPCj+
h/MT+xM4UbS8uEqSTrLEyqLX3GefQVAyCEBdG6mnIas9kOUx7TR3kinr+0x7dD0J5i5Po+q1TxOS
lBTgsNukG8LnzDddm5wKz7gI0d9A3SWFFEtRWZSPUaZ3UGDxMq3guWcHxJ5ZuWVFOC/QWwPl74Qd
QK5SqTzcTXUKrJQCDX2m7ofD+zIWvC0x/d/gxMluwnIJ4ihJirquXAQ/cC/s+lAU/XBTTF1yhr9h
giGukujA5rxztjli7hjiQY+JB/MqekbqxPsOnVC4plb1y8ARfXQWt7Nbr5HuOLe94qQKGHKQmzXX
fV2zLBzDjc9Tyzu8JxsABW6PsItZcfYQJfVrDhmFxgrbGp+hiSNPWyT7qoAysUYNS5aIGQ36oz1P
1imv1erOig2kEqWggmHbW65B4U9bsCTuhhlWF21NcBUI7ruGqVBuwsjTgSYYK0QKyqF2BPtY51A8
t5ZZxI8i16NhVTKJRhrcG522WnwGRHvEaLmpGsq0C/h/m6fS1ghVjVzfWNT0+XCtUi89a1uhs/bU
wFbG/dS2pFP5QFvsDlFIEFNJhju3HcRV0pbTo+eFhb/DlQuZMYznFD6KXw4EWFeYpMfWGc9xqjh0
RIZLIjX6xswOhJ33d3boRGVgDoP1wK6HjEfwX4S3VS4at97ozRc0ztkO7WsIiN03svfC9JzXhHVd
czzLNjcIg9WcNy5Xg+R0hl+3ZoKc8J2m4sgyR63Eo9EXz3JCpL11yJoEszP65BLUaeQXSL7sBQPi
+Oz7I2IZLpN2NqCUhoklgkj3whvAhc17ZUFNZl7gdoi1RNbe0CIW17lLYxZo7IRIRrZqaD6z8O5B
ogp7F7W9Lve/Xmj8Hx0+LSy8Pz5Lr//+t5KZ01P+Y/1hLl/zjXhgGJ8wpeq0OLzr8agv5+TXAkQz
3E+COaCNiY6zjXOWKuP7JJpj2KfDoSBAn8pEiLrh2+lqmJ/wDDI08RlwMz7WrV85XX+eU1KOEtiG
+Zt5LrMtTH78CD/WATg3khFT2KWTaMa9I638FgL70GFVALzEI+WNzxXRxX/hnv3gvf7yXVGsMWrn
AoAdXH6qH6yzrhdNCVOdS8WEfOXhybhupuiv3O2/+03Y/jtoXjxmfh9+tcYMGy/qvEv0NPb9xFrx
JsNg/1dcvaVA++dA/OsFZP/Ni4lZBXPfD79K74WN7G3vsuhjonM9M7IvbS8hO9NfggRL9y96iaUu
+5dvxzuZW4YJM6zIn69cliLDRKl3aWTGYie3rpGpi0PbMyb64Tb+nabl966e+89vZH1YTzilb/b6
4F4y0DKCGKvOSl+ykv/8m/ze3YckCvCda9u0SR8+IqwKqmA3elmEnn/FP6Toxod5Ps5njkRmOTne
BodK8s+/KxlDv3MR6ctYwDC+9ZY1z4+3X57OyRTn3mVbWDIYQHJhmlv0BWEsrO1c+dl1L1GnlW7u
3gmvdbbCYraVRA7R34g8IQIxMSEOzG/I78qNEIlSAY/rz3/K3702nvARKQjmwvrHG0ti+ASffFn1
DYI8ki9t3MV4G3lHJ+9Ml/yLmtr+6zn+hyjL3/nUadhNbi1aG/9rGMMPDyY87tiOB/NyTDvj2ARK
H8xlGP8FduJ3vwnGZ5+1CMfOspr78fJLTap46vVLv0DBboYePHzZe5s/v3zss//lU2blzLfg6HVp
5D4ebfCWUynr5DCiDBUbKcRw76deXh1L+D8Voc8+Op7cSHFnKZMApg3Jeapa2QzRevBXevNO/xhG
wVyUaiBZ0sZVOZR8JOSnt4zZUhmHB6chyCUYKsKBER37zlU2TDmBtr4VIiotKW3gAY7dyveT+tZ1
iprOpnAIlhwb+R4zy+tXAnUQghDNYv4YzWNGXqxWW3ejkoqQebNLbzpQ8GsP9za2TcfqNpHe04hh
emjNABTCvEEPURpIXPrxEGmDdUmAc8gwtUqyJ2GQh7e23Zm818p1jJ3XWNZtONilRxnrW6hkGmvc
tmVNJoM0ZHGZ4madd6TCWsu4STJFp5gaHiGZT/Crm1IHRIVClZFrW3sFMlv8pDw/YfdmxyXWRVQp
2kvUm+O7REt55JUdrk0xCPxDHpOWa66jj0WMPK4jg7mRveYRi04wYVfFUYWWibomI10yKrvwqNTd
QVvXWETJ9hQxOXthVg3xrqwMVQURwMF3L4Izs4JmYC6DwG6uQNQkDIwSjrBp1bGwh+vdSu1NjmrK
AsmZsPedJTsj7O2vFh3zsQwRVq8KH9VggKKTjGLpxVmDF7D0r61ENEgHo+asImGvWxPFmN+UVGbk
ONGf3vJSiXb87fj6vdoZHjCs9AdsiZ4VwFOXDLhbcdLofvQU+25BgjKiUmPnyDG7ZzBVptuE3DCq
ZHvsD1ilVbYxVS3zdTzXQ7jT9QhmdOHCPQhinyYjjXWIiDVOD21Lh9MYgaBSfUoMVcM11JJWI9Zj
qJ9hnLNdaCdRncHL6dI13OCRqFU/xtI+py6evmnOohehRswadok7Yh3hVn3Rh6Znvkd6xsYaMySR
de8UpDKnJAEw6gJ0XzXMjbHyGeFZlTGlP20Gtg0r1IvVgCfLG667JOsOjVVZ7+ySnemC4HowM1E2
nFUpI+dV2ZtwB8l4mtkFTDGSp6In2II+CS04snKIFit/CA1tm4o5h71psyxhGy5xH6piqkaQe71+
BbKm5BHT5YC7Ug1mGBC4Culsikb0hhFxWu+Dh+4KH5+HR63VeW5I4cRjbjsJmYV5o6fpJrT68QVr
jn2Ls6R9HLomuXYHt2DYkTqTs8aTaj0NzZTfoloTl5k1J8/+WHgqSGy/lQEI/OyoGrmbj6CYj2fN
yKO3S0oEssSoQEzjd62fYd7xAc2eKJ51PYwe+AmQlVC4EwFczu6xMgsAfp5R+Y9+bmEynYA/1eva
7woJrq6fHphkz0s8QJIBT4j8DH2opuuneabLx8SeCZQg/il9AzxRpavQKNUN8LfqhR1d+ODhUyV/
ezCjx7o17M+AmsgLzvy0PE9LxHQrndD4YS2qCtKCafMmXLd84hdLTIcGjMdNHkItjk/N1ozLZTkh
nJU7zLGzZSMihy0JFJjXq9KqichhNXlb2QrZV77cg6Pefx5byHXrqSXFb2UkNcarjrgdfR3N9vDZ
YNN4SUwAqtEGmyqSboPF/a5Ao9uuy0ERf20lDnYVzRMTpmhFMg92/sjD3RMZ6TYTifEOIUHEgAdk
jGlUtqxNeIGRHRKb5nDR1VF+OZBEHTPa1oyDQ6kOIVN1GNJ7YTbTatT8yF+1ObGgizwqv4TUD40P
EVlebmRni4t2KDQLVvuCr43s0saOMWRHahYuckdO8vqx6CWKv7VN0Im29UvN4ARqqtLHS+xUokjQ
B8qIYHGO47Jj6C8Khgm9KwfrWuAwlOtFC3XWSZuNxYS5vQg0BebnWPNF3J5iuE81YtPJpAEbadbM
zfnvgBB5KsaV63uLYJjIwOVlFxHgWZtwPj2UFflGaa55YliJ+15WvW9vcmjju9kCegHEoqlooe2m
Xg8qBBgo0ISeaGWKQ1BH2/8gRT4d7BoPG8tQR5Xr3nK0V5Vp7eccoSt5fDAKuk2V6sljXxTZBcpQ
9abFwnij/sabA4CBj76WcTwc9WFEV6tVbY6sF9fIZW3GcbmxoEzqxmcvafUb7Br0rsATomTfeJiE
N7NIMn1dWxWgWkgPyPBhzYDM6cYcyyqtrvUq8FtNTNRlNu4dpp+4GgC5mngVQ32EdVhn2sbxJH6P
dkSl3Xk51u7JavApw18hSpz8PmYPmJGauzTt3DEw2TXf4dwjj0a5ad+dhD63T6BBUM9Wpb3cWbbT
IFtvCtzKK9uKQwetp2ILWZbOE0sUzIuhOTCksbN28TdEA0Ef0ukYF4kJyut2tAsGNGOHG3xlsYHV
Nnpqo6+z+97hVtRHYie8OA9frNG2Vx0ISMY5oeTZMSQvoi2lRx5izyNdakU1I1mw+eh61njZCeYA
NI7yWSRLaHimZiiSfl8plqa0FegjSY8lFzDhrt+4WdibAQ1qZq/iIo+adarFvOahVbbNqW6OQ7dt
jcFTu7CteFMh5pvSfRKWjnbQGYPExyOvAiJ3RJaOR0VbWXcQ7rwjBzitCsiFlvc6pQIybChN4Vpk
roeHIkI5COiXrJ6bApRUWZ/PBovXVVFIcTkXhvtoNhgsIQQ0E/XJzICD2O0QiZFrgfHE05U1gJex
98FfBSNZ46qfCPtzcmMCHsKung8FxtCKfSrZAW2obFxyaAtJOBHUe2tSnwjakq5d4uW3hi9TxAhQ
s1wcimPP5Hpvhi1s0BH90c6cQm28QEaQjlta9hhNdTXW2n5Aa3vtaFbv7RmvuaQVJkty0IqJuqmO
pdD1+DacwsxnGDb7xU6iHpwJL8dyvc072eM25cGwA0SVvNVamHrJi/JIokyCeAjNejMYfqvvGrTG
doUm0iIXz5y7esy2vaG72fmUZgcoCeWxQtKvjsYZkT7L3qIgiJvtNMOhNKrfWi50xo8QS8i7fSmq
daKNNZFJ5BMZa6ufjAMTQvyxoLdBiVAD9yjKipq97qw1NGIdCKZzOEYsCnBI5bcZUY1oFcZZ41w2
DTvejRp19ujF2s0oDEeeFI5SmJBSP1MBMWvpPfN/7Kpf6vxfms//35w8LQ3NHw+eVk/y+en17cex
0/IF36ZOghQ+UzeYz1sMnphi0+J+mzrxR0x8PDoQg57pJ86mYX3C40LQhss+zGU0wyT++9Rpmekv
lDzei2iUmMj/ytTpS2LHD2MMcjVg17NYMy3QKS4b5J9bwDL129KsbW2dCuPA2jRiAm5HC70B29KG
FZQtNxoCyHnlT9CG1m2rmeytEXrAgcYxcxx3Ezq+WfXmmppteFParNYz+rpoEwuXApN5+QDXyBOY
UmvnthJlesqcd7Z2/9/uP/UGxUK+/Xb6VLe/bXvyArqkKj9KfJc7/x8a3/Z/vvwxORSLGvan/7Ep
u6SbLvs3OV29tX3efd+xLP/kv/uHv719+Vtupvrtv//rhee+W/62iB/rpxvL5Ub441vxDOqB/Jd/
/pviTnxiUMnuyGVghexO55P+eiPqnyDo4dxCTusxx7IwGf1j/Glan5h5IN+1PdR67JK4fb/fiAaT
UaalCGiIMVwWsL9yI6Lj+2lKwFiAs1oHNEPdaXNnL8vnH4cRiSTmKWqqTRjlpjop0hklidTnjJTo
RopXlsppusY2o7t7rZ54jQNm7fRjq6hCbbeMOGfAGTSWF6GGL+4YVoKwX2MMps3F4FnamQ65KtuF
aV2iyhua8C6vPYZ1vNrLFzF28TOJ1N6p35WGhxwpr2NshY11zIi+ip4H06ijA0nV87FndtXORLay
xSaj3BMs7zpxVEahjwPiM+nOYuPrWQpNUNq1PJ06qVpqubYD94icHYZPiN8DuUEzb+Y2JudLRGU8
vwPymNyDoybmDhmKrz18Czfd0KSjEhydZRoQoFyx9d3EFBBOEo28/lY2uQ/eqfeBGkLH6SvPRXXC
eATbwOR21qZLwzF89DpzgqciJss6c6reMtah6jEx8xDHpM3MSloWVb0IXwns7u+abFpcMXibYB7R
t217pRToNAf65+QSTbjWiXiIAow08UXWt6IMrF6rD1VlJzIYzaaRK3j0RKN1uk40XFi1QLbT2ryq
5VRsuyiywTLoIbbsKb+fDGi+q0rz0zNQU56+ttAvvbCeA1WLLDK+9lv8M8WY0bIM0lQBsKD0sbBI
yV4NOaltgVFBwcDELeUR0bwNhYVvorKJ4bGUQAzAMWV53NZBQrCXERC1R+j3gPtfefM5fdSwyTBA
7ZIK0paMTecqqe36Ba14yyimgdq0yozyHgdXvJ95vsqggPn+GfiOeC1F5tPuxSQMbhJP13CX2JFB
EwzjYeMZsXldWL3SB4oU0EN72j6ulTOEXbbYHKPqBkeeVQcCzU3/GDXMIg6gHAcP3AAzf4KrhTNZ
4W5mxELrmy7h6SudQmQ+q2dc1VvZ0VEBAIZ5SpL6bBC61RKVsNVbu7ohkz09sRuJjzNzDqoaT2e/
e8f2BWyqJn5tCpsc0FVyFKl8WkpAyuJEQO1t/I4Coj/k7aATz5WXz6mQN5OUcuNFkR70NVOU1eh6
L4OsCR8ckW/5TYrDRimxR0TubaUYd5FZ46ONc7VPo3FeYxf93OX658wOLVApXbudl/zUnH5zpzf9
Yaz9AHlRtu34nfcA9XaYvj+HOinWZbJvPRfVJO8ziI4GwB0dF3M2669w5e7nyXlunPyEoKENgLho
y5TCe0Op+6qhUEuhjGvTbF6XkiQ/e5gZSpHBsxrDAgKoaQaLXHE9pXEe5IP7GulJu3LwyNGxDlHg
jHqQibrZsSE9nxsgI3EIRrAaW2IyuyF5RsbYn4yhv3OK6OBjz4UigYEVqOZdV8FD86NHu3GvB1oK
6vz80RcdkYF24QVK689qGGsPdVxcmqZ3NKfK2kPvx5XVy+MZtP+6q7XzKA73LLfvviTXFdEMp43l
0Lo19fA2Mwrnqq1JZq+HB63ozoc5W2dtd6KnET1k1Z9CRy1uOdWbtdd31buTMsypBlh4oAk4LEYX
C+tQO1fpQPxbrhCUxNHI4C0CdJnnPTJMPBIbXKSMnWC5tHB9MAnUDqC5kDaLLAUCK9jJQuoz+3qf
5t2jhdGagZHz6kGQOW1ABpyVvryIGOAGBpTAlRFiJW6ZP68HF3HpJFrvTC8JqK97cSVb4y4f9G1a
WTCzCM2+JARzj7GOyO9KHDG6IH4vfIgd+7n0GxJhU3S/uT3edWNIWTLKcBvNKJ4dq41PgQ6uSS4O
N4LV7j5SNDKasIJeNvJY1K3NVcARAW/vJGrM9Lh3tYwQSMp9J1MnXtZeu317UWspR0idxEHvzi9g
Y64KQwDXVfjpBxeVJn6pa1lZ4I2GkexMPYe+itlrbxACYCICOPMk/JrITdDNQvlPLPLqR3vTmUW1
wc6aPpDVvZN29FwMvX2jBvs8h9b//6g7by3ZlW25fhHGSCS0SaBQuqq1dDBa7IbWKoGv56zLZ/AZ
NGjQoHvOPqK7CshcsSJm1MNY19QmlmFGDnF/K9jYULDT7K25e+nV+Fva9SWHl1HdJGEIiK9lbXz0
aKEQUCLtqoYFuF16Gxq05qFIwXikUr3Qgaq2+EmOYl4v/4k/zsXOGSMZ6P2Cq5gpOuGJ8onO7VLT
3OWjXgPF6bcDjMnANOpdTfayIAwWDK12P43Tby3KIxHTq6G3Bzok4aFU5gPvt/LqrPzMg4uWlKWA
21F7fqHovVii+pM92WkzgXoEc0XV9XlKF2/X4XPerpX2UAjWUI7X8awr7VC25hGK4PCdTLR4RaUK
ynqm3FYiMVBs7qDStj91vdzj0seq0Aw/TmwiuyRpdTK7lNTK3OLN7+U2F/HjOnqUJQFRLSfvV1Pr
3QC+46HOrKM9OxfgDFDUfTdyS9pB9DJnPI0k/dA/lbCG9g8yTP48sPFnXxUXtaDsCBZPhlBqmFuj
XrOCTnWh1T9KVwPQgwTjZOCBi9VfzaRcttSQDDqCmA6SOd329dCqHwf0Sg+mfZB6V4Xk+UF00OKM
SXfjrS4iOs5LpGzn2R1BuJ+HsiUo7OkluZmKnpvUfpBuWVNGLzROnPqPTYqDkA8WNpNrONI6b4sg
6rNJD+A3zjga+J/tuTmRgZcnTDnx+glFc1BOGHUgLfWdEvCV5M6otNnKqEQCVVXt+uGWFE7ivtp7
HWiVFz48WU9XiGbiKJbEu1dLqzD+puK7FTxHm4azQgbcH6xEPXWORePs3tGI2yMwTMa27do1tt7y
uSrswICvASu4gtYhHgrJc6iFtWbMYiBQTG0FDAtFahE8cVZmFDgKk7n4nc5tQ4DCr1+ETssmJCfR
gRU6jDSDfKiqmKeBJpfBDVYOPkuiYNSbZTTNVkHrnVmdGFEK2ukRnnW0wdReKp/qWALTO4RQixIQ
GGQ9rbp4i5MAnHwxborI6JZLKcXYSjyxhVW2m6KEm8evF0EBKE4ERU8P3dqo6CDNS8MKepJIvBfy
lYPminzU9fd9hGLOjZDb9QMtKYsTGH1b7kDrZliZPHoPPyq9+xw4CFK0zr52npSeDYBTpNnU36nJ
FzXkCnXfaWPGebICkO+2hNHJp/eaUW8oOp5mh2Nnxame08nVkF3e9dPQkmqRRYwPvOoY9f5NJH3T
+zl31fA+1OUtBDIJFUGI5FoGco9fugmADYhaXaj12Y0t095OvTZnd6trFIsbgttzne0we5is0ilK
dvkMKcPPiL2ot4qoyGNELRAde72td6Hd4ij308lrzWsyKWB/abGk865ShWhA42ZDfyQUZu8jr6DZ
JcGDL3i8qeNKuDKXJAFIoGwAD5X4hyMvx3XOjWbDk16WmwZ2yUAxuy0BTPotXe8t6x6r1pPlrlvi
ytlGoswLOMOVNF+TeQB3Us3g5zcNVAAvVE5S39CZExzSGHOPP9eE0VvU1SHobioa9QepLynNpmoo
LyhDk7ArrGVg+9SsbzIymo+xyG4BG4PggEepSm/J3ZxnwAIiLaYqSAEyMhI1HLystwKmA+0MNKg+
2HZunvNpnPerqeaD1jvtY13wtrMWgE1+31NAya/7aK+rc16VK/dOYSVHgQn/wk+phV7Suxuns1Oi
O1Gf722IaDc2DwTiYiwDJyrYYkMweO4LguO9cAvYno150fDkfQ0sYY9ZomWvmXLEGTh090comlui
wx3/XxEJ+69r2I36BO+0b6LElKVLnnIiHeAR9JI6KVp4ad/OK6YGvXZH7j2p3Cbs27a50YvvxSI9
6Je8RvbZIhhA2uHq0cR1O1e+GxJ8PjN2FGh16963up1/M7MmYdNpGMbqG9gZdicwYc7KQ5cKgofJ
8q3V1nwA3LTsrc7LaM/VIG1oI8i0NObFqMW5fYjx/2wJZbrBKKt3jp0brlE17yBU4/A/KxdIJ8lr
I0q1cYvh5I09icHilgzIG8YTZ7R1WsxvOlwF6+DN66Nu0y20kySMUIG74MpX7fCvd1vojVZSP8xz
e8/KujzHKV/7dTacIMcEx6W1yAJ4LTkDWenRLTK35otKx9syODlkwtRCt7S3ZuxUVPVMxKoaoR/1
mB1G1qbpT9ndBlmnrC9lRRGZPpI2gExSgADvmB1nDHazOTVv/CRcURdvnHZ1OS1Mkpl9cCId+nXZ
N2wAyPMgCaqdIRc2NUDA8+3/M02m+Vc9Dd2/fwOizP8PSgxeiv+zEPM/xqFLf5L/LgryT/yXFOOg
uCC2Iak4ZBxt1ML/pcR4VOhYHtYBC6w1as1No/kvH5rpEXsmKSkwsJGY/I81+L+EGNOmrscVpkDk
ALJALvL/RoiRtvPfbSEOUqXAx0mmGGPoLVp8+/v/m/cki9MhcVfmHOFN0bHnpeEVC0hwh2he4mwN
pz16Xb8Txs5oxJ5s5IBf8tNJszEgYULDo14lz561UAtnakn+Qm8UKya4RjFfzOR5gQbGUGjdbhSB
xxQfUONFPzZXIb+QUJbS534xzI1uDocJWHxnGr5dE9XTuUO6lGaN1ITL/H3orfpseN/4c6AVo30k
gB5M1eWELlMenBye3jFP7uToHRQ3dWZHeWFlR0RaPfZSAfx9025GTiylYOgObblmQSHWO9NGdDKy
lPe4ZDNDVG6BKaV1l1nz/G7VyHtnR1EsH0qfB58BZ9fqzbbFeEKBg0+t1vu0aHuZw2tWBJpSK9p0
8Wdd9X4yH/Xmcxhg1qbuO/59jKjAJD6QKIHc+ZV6YyKUmyWXxt7xys3U09PQ2/2xG8VLW5S7qp9f
xtz8gdbdsDPOX+r1KBcXXSP3ti6b/oLaQCOrajJp6sRbbe+wJzR1bwt3lwYvSTrOy5K9OT8aKsI0
ValXp2XD7D6TfXTajp/T4g1Z4vGu1V2XJUZQ6eWICwUIV+YkD21mc58VexSbXSvLs1CfyZR5DwUT
6WvduO2zTgXjBRbS6zAAiO6Gz5gftBfiXR8avxDtB1eX48DLr+6esqQPyp4BYY2JK5bJwLgdm4Uf
dfW+qGXoeN8kDy4Exk9DoSaOzQbk4nwECuBu8sU4cM8getqmrx1goHYm6QgyEq6bW993S0RHZNZ+
r+04/3ObN8jfvqUWuiayTRy592PGvYlG86J9YIrw2ctA8SVga6h4U9IKADfDYfhwyvUs18LnyHl2
sBm8kg5+odO89xUu9X1a08vY3g52pC4ilzUXZ+Q1hKYNcdHAql5YC7A7uqRr8SDt5mRH2kSgog4G
OHNJ5l0jnbq2EjjTmO7LzHpovOi1rvmVUluQU2bPPanPgUp59m7mRg9ZxrfjS2MfCHgFRoljIOHo
0bDhaKPfyfLF5cttOb9ZjCmoPgEnuOtLLljITK51suS4XabpJG2WWF7/LBPvKS1+1vgEPuCFrBx/
9ALSc8T8Ym7s6XMtv73+wTazo5GMjGm70Ws2CZxtrhSsL3w1MvlHAFpmbaBhkZpT1WJ0Sh5A6Pog
+Di0uijo4AGvZL0WpJOqTV+wHNx3a/a2xAz+q7ldUQEwl6PEILsopArnWLhVcfZSunm85rm14wew
uoYqOMImuSEcuWfBaQcYTOjczPBUyCke/cZQe63X/lTqpCfLze4BmFwMClfmNP0suzEJ1yV7r+OV
O2UiSAgbV09iRh+1tN1UmbX86Gsbv69N42K5pAq2wOwBYwn6V2XozwlmiiPXrv6uXL1x25GIZLmp
82h1Cvquxm7+JnTI3nrqjPoRB84l97pdVmTVX44c91o486z7Y2z6+GKfaa7nzyNrKTAI/WMe0/zZ
J8dY9MBMtcuYi02Hf6Zz+s91chP2gDZmCfmtkwQuouHULdpTNLhZ4GQfZjkHGWYthLsp3gKFog3C
XfQQjhNAKw3xCddW3H5FaoQVVjlBTe9sZfzN2OJh8qv30TzV6xqQ/Z7eXINI3ITl83eOaF5kWaVJ
f+0Wb9mrfAlF5PawKzuy2OUqPucxd87EvOlEqSi15jY7sMsWHrRXvqatewsM9pa26ds7LiowzWNT
QOIfcIQZ7Tt+/edE78Qu87Sek2IVP1MLxdarCy56a7uEtuWEbftGxvKduktY9dF7Vx61znMf2/S3
gYdHrS23q5ZyXh6ybD/xcDTKrwiIwrwXx5uPY/R2g/FDDHSIeTQa3pDtaSnqQxlPn3ZWUgfrRvsi
NiAiiy2irt/UfGWNL5pdyV9ijUiXQLimTwMkMX6BAAiaExiQivABOHqyE8t7z/tMOtqHWIletiXL
59LMd9ZaO6B1awctfX5kFxZmc3eW7nom7/uYWPaToYs4pe24Lk5N6V6dJv3slZqJVaizy483dYRC
uqdUnnuLGtQbWe4oxbpZ3Qd4Vx9lmm5iWN4R+tDYn03zCQmYL5gIANR9mhmAcELejES7mNX27Hl3
no1ToT703bmP36Oh/dRQx5P2OHHThULkQ/T0J537YUnBsAN0WYuvNBDsnFq7WKr4SB11sNuXsuje
3WYhq14vJ+AMELtiYwlxC97UE8xPsAy2iTc4V7uhZ9q89SpMHQzUQcfJOU9nbc4fJP/tg7k2NLTH
8bpvUIpL51rF885JvCCNk2vBaqMGtBIv3q+5dFuUuo3rdq6fWUMcJEWxo0f9RKn7YZSJHzdcNAyL
2gDkqoNXcQlOqcDZNGb+UWv1czRX32bRnFR34/1Czy4zCmv4Bmurva3RuJ7GSt8mufsrAZ9tcJL/
Drb3Nuhew483HE2efKZYCcW37OwtFEPtFGkmIyTmINAQbiCoFdaKD2WTLVnUaoRln1GKWbxTPaQO
qu15FqWLp0RbMwYgLB/TM8LyofY8Ckm1dMtGLsyc7h2/MzXd0YPervq2HRq6nyPPn9J2CUjwpjuT
VxWyEug6YJY1ILvVODW22kZqNxpZAJsa4OD4OtjTwSlpuEgaQDdreqNbS24max3mUF/qGiJydiCU
kPlilngcHH47WLHsKj9WzrQnyA5JYj6l1Y7bAeujG8AN5Tfvo21GJhn3KDJ5elcDUxkFNVcG6x/P
2bAzftDL9qkxygfGVywh6lFLajDDUfkB9dEvRvspb4cPIf7K0tghW+mLcZz7kx5/xdYIVro6zALk
vzbvHZCF+QDenceGMFZcXZLmMrmfkTyK6VXniY4qM0jLcIZ4ubxVXhW2AhR9tvdW3rJkpZZkwjb0
atwQAvMXzMDQ6tRW5lccglTVxAEfJ5+duVHCes4KhLVaYStJOC7Kz+x2wRtEJd+6wtrICIoH5VLu
DNPYVctezm7sc9k+6SvJognYjTY+IS7Z6CK3STz7Y9LeJGMOIXc+p7UL+7Wbrlly0E3npABQVnYp
rgr1OB3NHzzn5M9h78Bg3OPj3eIA463b7JuCsi/ZpJvWwmns1g825qqedAjQ8z0CPjDCSQsgHR1l
ah+KGCVSgC617PrFzfpwcNtHHTp+x9cgkQ9j+ucIej1wY3q1OPaJPKJe3Xu6pNGpxBDeDXQUO+Mr
7j7uH0MYpaxFjA5PPoDMJvVeAaQcUq5OdMKmDWjwSL/hweGgWpRKL4olWDyVbBPspQ0EQT7FZ5G5
tbulsx1r69GwLiPceF46xp8drS/1zI9AYDaIiZI/epkR7e1lZqgAa1u3wFmn8sFqum/bFcPGu7m9
ScWd0kx7BE/6qRZMajreo06/o1v6MNe/UAA2lMcgNCRmfSzYxElO254Q/EgpkMnequMXWvcHI6fL
epWsQWv3Ior+qHfdK7a5feotbxadJbkjL0UKT96leUVyr6nFqUV4TCVuzLreSw2nnr6yC+pbGTQm
ZnXgZahQTrlFZ9pSf8Own7NaaLLk1NoibEyMaKvNprXTkbPH56xf956WE7pLnxd+5dpcbvqSl0q2
Vuepki4NGAWVPjTLu6XirjvSFjRjIQSKtoBWtjZNNnz1KVPAPIofrq7dBx2P/QZZVVzj0jZ5eUz0
APUI0tOomzePqLQ35IkpTsCbuPia1p6cqEn3sVx20JWNvYsh7UB4k41G9FTYa3xfEJoLpr7DRL92
vHGTGpzpnbao/A5+pfKxqIutOVXlxsPcua645stmF9G9ZuNFoOyX1rKRJjxefQ0ZZu1NQYC41yTD
3oTZvVgHtYULeFg7o9k7o/WsNO3qwo3mC+/yjWxqxYJRw2drCTbqKLr72mXww3Ecuk6ivSUu4wA1
A9GnZsPEE1rnSzJ5PoI7Ni1n3co57w/0S9PPlIPkcE0nbKDM5170SNOY8Ou6uUJnaIijVvfdFOFA
rn7TzAqLbsDrbzYGsGSw7FlZfel2lt2nWdz/6tba7xHpiwBPEPohVzdM/is7rkzbubXWnwdMbhgL
bra0NMWhNnpne+Ag62IWFEpoR2syn6VW3HKnrDEAPO+tqto4Sn5NEh53XY3tPjWltpnb2fNXPHe+
w/IeZI+za9BV56ZhlSkQunvWBnxI26ZCFbLZcFAjkDrdQy+8u5LrX5JGQP6nX+emb2JrxmUYb5xV
/gO0eK7wmDkjvvvbwyJvUAfYRuGga0x/dQpoZa6SO+7x2oYuM203DHxs0VrZFBaWwM07g10SXGxm
ov6z6eT73OmPRiP3S++c67YNB6O6U3yzT3n615ruRyfG/ezhik3Rsqr8XzdZcCCiLwLJe1nC3Hgl
X/Vq6P0Ty8hnCxrrMVqSH82xv6yu/6zL/sPRxsfU4KfXTHlXJl0Rdqv91cQ8CiINKYfhyoze2rOS
MOrWT9PfkiH+lNgY/NwI5ydNPuynevzUdLbTvZDx6+UikVEb0wn8rbWWcmvH7pq5zRV2JmbF9UE2
KsHW+tnoFOnFgtxKag13tdPaoVUU4I/G/qJZmnWVfVHC7am3HoPCWovHnuMDPO9RquZYpuN3omCR
ONXa8JKxKVUCUUR2lNFgONZx/AYK4Kmuiivw+Gsj8w1VGARX198pHRGZOxkknR75LezUduC4VoBx
MHGEiys2YGd2TOWPNNRth9wE8uIsX7M27ce1186EAP9Srjl6nJ2KdrqvxPTrAefY1GbG0O/EPI/V
u0uzn7CTJoChwKW9CqvOfe8yViWGcAF7NF7mSycOHLmh0uMzzYZ7Wm331mr7xu0gkXZLH0ZWhATQ
GFbjTSGJl5ms+3roWUo/VrpxEvNI7cb4YsmSSHHp7CLlbCf4mTluUJYPvkMW0uIqScRm8XN72XcD
husYhWg05NuakWYmrbuHX82Y3fjdPBySkcZPx/ky03pfuv1xTDkJofyNBpIGrVmF7405LhevOMdc
UZcp0u/J2lzx6wYQM1+xaNG3o+FyaK3MBe3MtXUf9xQMEXJPuIpSHVwsRIbYMA1v3IjGs9fKH5Oz
bqAbU5+5+rlJj5o2xdZ1Wm72VqNR+gGkT3qd8YmzqDCgMYBPd9WDM8dFvJkte36gcY32TtE9GS1G
l0wYy/vQSFb1LDsUdaj+MJEAGLMe6wOeI/WbKZIc5fCcpOo6pca/Gg8Jb8y5vcZGw7LWMrvlJY5s
AixdXCI0tZy8ZjguYiH9BOBoC6+o3mfEMx7bqKKysCdkI/qnauETXHlIwmHWSN0Z6m6qhxBUU1Dj
4Pb5w3cFn7wGyXyu20siUrqnafuAT1ptyP3ZGxOfymFcKQ7D7YzjOEyK5DWy6tA1kWVGUklnCzHn
OvFoBDojspEt703hHrpmMbcsBNsNBgfzaPf1Y0cm4UwB5RI6KeVpmC535aCOq8GhnGNn8PEY5s9t
13SbciFRoc8Je6uG3dYGKchPS/VT1n0IVHi4z8Zl69xUisoxmUT2QMA20USbRSliOlMAZYcpxKVg
gMlz5SWfv2EA42NhFuB9/QEyoPRjTDLWYGMptti64BBcrqPVqxfytMuXRsb+L6+QO8cr+5l92sY/
BtGRXdwYkT8CkQ5cShMnXqbHArtMrtnHqXi1dOboOmKRTa2DO1pPI+0+gqVJ7tj2bjIOvTL/jBTt
I6edr7TSB1VXWyNbt9QYMJB57XpJboAnQxxKrXuceYj9qU0eezFFfhxZf0PS7W53FKD2YSTOSXbS
dLGpbTMwrX6nd8Wza/wYwxQU5BaGwnj0qmnZkC65OOP8y9KCU7QFJdzlp9ShjUSu0WNmtheq9XY4
5jmFJv7qNPDVL26/F3xGj10pLiSocB/Ek+lrrZG+FdFHn6mzHB698rGFTQ/Yf8vyW79DmIJpgs5Z
7JpMWb6DnfRz7RcadDOrCieoXE1bXM1eXdLouzGe0tWhLXRFk+uM96UhffEu0eXQ9NRaUpwEfE5p
wcqxRFeTttGIbJgtDbzOuL4jehwdR+x1HQkEt+LRwTBDKpFhQG/p9NUY4FLrQxPlCO/fzn2bGzpC
PeVNLnYxy88G+3NRFjsj2wsBdqeBPpQwyTOY8NQhxM7G4mU2cMaOiAkVKeui1o/4149xigLU38wp
Ygk0bnu03yEjSPNAhnC/sDyX80SCbnHfFPUJvhWRf9RMmhY4bRptav1q+Oi1ux5VeomJvsnQ5uRZ
MGBxAfftnq5GZ+V9tEYelr1Yze9J/FBqnzUl53PVo5HEf7cHzKaERVTtTuvE+wCDkAk9R65frnP8
hNfr2DsWUQIawa00yKbd5L3lfH9UJB5IV33mprBY80ehbIqDN/BKnocnQldUnj1nLNbr1QpmfveZ
Gi7TZO5a9rwEW9n4/tAD+tnTVL9GFFhk/jht58X9lzHlaAig+VgCa8ePuYidzX4yV8M2KcNqDHP5
RN+qhJPjvi8kEaLkd3DLEzvvEDBEYOcfffqCqiHKdNegQguIjOgK1x5gVt8zNuj61aSkOZ8KZLWq
P5XxX1NzsujlpaPZsY4Fri/gasuCj62FtU7eKWm9QBeuHzWZu9WSN3oWtgy6/ObM+CiTz0Qah6oo
D9p0X0DuoSNl3HeluU8xFrWWfW9VT67xVYyGT6lxONXysSwY6jtT241yIszS5XdAv08Rc5ufVUao
28VGEZCuVlTqVhsf7HX+Ls34t8aUCjqjuS9ciXhj3lulOK+89doqPVBkz3KipDajE/KtwVVht2/t
dK3YhEQkvYx028R/in1CmwcddrX5bh4s3ytf64V6HO7Ppg39etVGcZzN6qCpx3xiHaF6e2erISxy
92im0xl/LKJwvJmM93QdDmkzPxfys8A+CkbrcerNXUa2xlYw3aNTbH2Yqbuvmom1que8jFY9k20t
zjQ17tK2ONXDXUQ65lnHapVr2r7NHPybJEJ7b+NET2kWnSScvwoPiiEXLGYxVvU5yCVeAtMNhuq+
TZxg1SIOwsfZfK7IdeF6Li82RX3D5yiPC4LvcNDGhPl7CPI5CyZxZM+jd2dmKVM/lc0F2JufIVAm
x9w99Ol60OJjxQ05yULa6dw0rKrXYr0roOxZ4lPjGM/OTU3Pn4PRMQG8/2xO2YVuwEIsHCIR352j
h4WVvCAQPZwifGVuo6Gp1ft0/Y0MtfEy9UDhhN9CwzMp58JVMhX9BY2ZqCDS83rVLcbI2diKKr6X
ngwLGP6ZsU/M9Nq11BayxaJVN8hMrkqoaympSNOSB6e17louTNEbRwCYwCoULdy1E1x/W7z22r4e
kIuwBOh+3fxT1avRs/iiOpkzsHEe25I/qteXKEUSkcW+mIhv4oPxS+210zGfpCw7pjL1WzyCIEGX
xtjXcxNgNmDBc+0k39uY8pz5w8ge1n6zEBNFYvHNrDlX1c6lrRGJeDB4saS8puTW9PBnK/1bX92n
xKlivyvvPa4QLCtYgbhgMD3nRAih3cRlySLQLC/ALwnAeM7bssx4RddxnzOCcYUK83o94OohEKtv
ekyjCR+iSK4N3VQ8G/R3JTLNn6fElQwJo8O8zkUoOURRoRNmdcuDufQMaMW5ATpPzea5xzu0r6Cg
A6n/wvP7aWgMuMP4ZpkugTWw7EeIIVwLKWK5LF73kav3VWA4FX3/UxfpGXgRIZ8ctWcMUvoHCWAN
wt2W2l2Od/EmknvLsuscjbcwlfPLXSRu5M9PrWqZhE26Zev0xTQFEsfeNEdtr/qdkpRnLmxtb5Lv
c8580a4UD5ZZGpYja7XmvLRc+Cv6/14X/bXNroak4YGtB4misOb7CZN1G8kztcX3ev8Dz5Vave4g
3S9vSB8zVFiZ3keCngGnC5114S7TbjuU5Lw+JMVhGcMkepd0KlhPqNzXrjS4f1OOLi18wZZAhMKr
/4TtIQm0wfjw6FcovA+aDM+NbWy8hi1bi/fYaV1eJeUhK9aLWIzfKv42EY83IzqlJ1VL5s5Jt61T
XdELDLSoRgW5OZ2pBn3MerLEAP72pdXndxUZqw/6vO1tvsh7nq0hzNiThGuyc1EkPO2DOZvHyWEL
1I8f+X9aN1eQmcZDXCaNL+z0X4TbrC/kxZvi9ZiqKhzyeN/2BmWsiluKq5EAz/gmtzrqNHLoRluc
/eRoHotlQmY4Vr6xtF+rlT0uRrVrkXvuyU2H6XlazS9b8IRXnnoEFLpVXvc3Du1hycAML3k8sPZC
8feQJ4MODqam1IPnZeJrsHBE9evoHm1GFGcdgtb6Wli1k8vWFVIREguOkfLgeMulHykwBwBHiyHN
VmiCSfuAwx/vI9MHEd0XT8ZGgBLZ4GhuBM9TH+8z2qQeSp3OKYMe6vRuTmCALtpMLjw1vryEDNCS
xAsjpzLvWt5Hvjss857YKGt0nNPRG4Ohx1fIW0+ZHg87d/a0Y9mOOn7cJc63VNJQFlt2+8ZRb7Hi
02hxrIRm9zbP7p606hetANvcNllkm/KV/hBGMLnti9nP5XpnT7Qsm8WWFrFt1yeHRorz4ImrA9ur
yDQ6E6VSx2wV5A+85KzyW3HRqomdxzfp3rGXk46nxqWVN44PVW7RhN44S0N9bFG8YV82s1Cikuz6
3pTJRsgblaItDUJPhPuf03xsqKujyoKNVsJ/d5Mt2W62i7BvjOEI7tcO2eIYJ9yFKqSFa0GjHXKA
YZGbWtsoamhAFNWjZcjqsdZZkHpL5Nw1sWzxWWZDmNupfHH65oJ5zggZNetgdebO1xtmm6kRalPW
SBVrIoanFtWFVuRWvyeQSlmFWuxhb1CiwRZalSuuCZkuD+3UsiM3dXpWGuLke2GiO5SG/pRHzQ81
q3p+rSLSa0ER4x2eS6f9m24ibyzhtNEjo4GxBZGxprR3UAc9/uMZBElNVP8OpqoTAlZAXSlpuPca
rb2U/HM4GZaJsWrV+FewjYGSwIJChawyfyfyxH4Boue+s53XyUMiMxvc7Zg3tgntdh+s3FlM1814
N8oV0yGoax8crr4RDTkba009StgS7rnFMAMVk/9gXZjDvrJn69z2s/HVxSy9Y/wO/5oqm0sfz9eR
zBOek1nbe9GAYZBsNkqbnYxnk0d/PwuzOtuAKaY62vNZDLwblXWs2u7fMOnNneWRZKdnvuC8VU7Q
cDSh9WiTyb1uFodE414m+nm86sVivU940muc1L33J1JlADIR2rQDY7dF9pjhcGe0KiVMNDvyEOi+
UdL2uCLZZzEHF0vxrzMdwDdD1DxOlepZoMDCSOf1c6D5aSvKtfjnZTUxmx6xiFXs1ABQK9Mqe+hH
fGb0cvcUVBJOpRCe6Q4PIxeDknbedpYfOryHu5YuUOjlWLWb3Covcoa/LTtLXkvmB244DTeqeiEM
tjEynfBp3pqcilB32VBGrc1zrcPIzTzkwTlxd02r0tB0aX5ES2ehAjvZ3lXikrsLQN5Rme5vY01l
yEZbdBsbd8udIIv/XXQatb2rRltA01mXyLHEVnA/OKJQc4niLL2jOVK9OZNaAglY+Z5cMdV38OsQ
KxvLPnWd4V3d3ICuTdPZEWNT42P9RNNRLb1UvP+n72KOrW6XanQ4EKEQQWd0lTh2vWueFxnrj/qA
o4/LmUP0zGOdywAG2SDVaoyIOVSYmAKmC5YQs0MUXuL7EQE4HE19us9txc83uBpbad2ZMQcOyYXW
Lr4bBm0HPMqMcjnVgbkRw+akh/DNjaK127ZlqvYmPvXPiS5ugu859I0Np5j2KHNsP46j/Qoc7sgM
S/RbdiZWaUgcG8vQ9TDFTlUhUUTe1YtRTToCUBt8m/+TujNZrtvosvULFRxoMxOTOzg9e1IiJUoT
hDqi7xJIdE9fH2z/1yIlU6Ua3RvhiUO28hycRDZ7r/Utxc+SBmdOF9xOUVuya1ZOir0FREUFboab
Yi2d9z7C5VsKPKFGV9QUzrUgA8/aZFEEh51q/zZHRLK3LJXBhnfc+pLaBvXvLBh2cFN3yq0t3DKZ
upNNPB+naMwuiJAY9vWIZCiWQp5Urfs3UTGldw33i9aV5XXGQRLRxxg9pdi/RiL5YnXV1OntFDbz
McmrrYMz52CkRyM3WqgSN4SuEi0RP4659M+zMXg/1lV74/fVdItpfmG5dr09X8vlWUfRiSJSfwE4
2nlcl8JDAGj5xm2q+WG0B34E5sSbOHeD44x4dQNmhVnka/uMaLD5XhjMdKTZIdb2ENGk1CfubO2a
OypVjUXrHVkyQVJDKPCBZ1puMssPml3Rlw8JnYRIjf6mLMrxAhJjf67GruWNiK0dEnr1zU8zujSB
6g91Q9eXd4imSuszPRyO+V+zMZmvKMh9roFPoCVujuEy0Enuc8ox6Kyra1mHXJ+yjuN9n5f+WaJz
+yQmlymMY2QOUc50oTqTsqbiryS2SLs9b7ln3zWVb65oWvoHAkznK2/u5r2F/epgZ7ra4TAWbybI
AVeuGs0NKbHTqazb/J2q4XrSvXV9g0xhMtceXRLsD6kdcd4Z8tupn9JDslZjezd5M5fau5n5bQ1R
kJa3p51E9l4yvUtBPN0BsTWXgy+j9zXZwFTc8keH6sK2tPADLkh5T7qGtjv448EZdLOLODU+hIF5
hHiq9s24FkcJOjHv1OglWATbWEybVpBCTGG6b066hdBNfpV7BeGIzn9c2weOP/SRcKcclU+jcqFB
eiMDB1lWSRWITvKacuJddy1uI50vHyn0UJ+px+lzFK307mJCezEKQwnddfZY85dh09NJ58YwR+4e
5TYFT8uO6BaXUOwHiCx7ORbVjgNDz6bBQaTKu4bQxuGspJpXbHqolxRfPoLdcXwWbIFoKOQOsotB
nH1yKn46+Of9uVdCAiPRbtVfkA7eIPNCc4KqO/pWxY66nCn7tWhrdotnoeQBzmGHtdza9kgsgz3k
pxDKxecyDxFn0pS8QcThMZCWxwI+DF0ex8UH66K1Rup+ivBIU4HB6nVmjwNNoMmLuTrPfXTDbONe
nnZtgdYpSt/0CBs5YiqsYXg40xP0G1Rn9qjeF4XuTi3KuplUmIGfJVaOHHYdpkqid2U53bi56SkZ
oWK7lnZBbZ24mLPMjTIkn8YA65dd9r7hjoDmq03dHeDh6Wks2/QGJrHY1gKKUAAyvaNqEU7n6F/p
6CT8fSnn42VwADw17W1ODh8OXvwVmxoA/81cWO3Xua+Xp7yANBYu9pzvZUz6Hjvi2oGd4o8oMIIb
i5X84FKAOneHATT4COHlzporLDix01+MhjL5mPTOaZkGIj/iJSbUJ+A0DcrkTUiYzBU1rHpfji6n
6GT6gBEs4U0kvYIKByKPexNNyxPAmPIqjKLhUBewJzaua6Vc9qS9NTbKv6We9H6eKVng10cdWxBA
vtMEA6e7clT6ZorD05ThFG7Yks6EqmDCSXb4fJxIFe4g/aRkMtxMNXIenUpS2hvvMEkv+5CovBXb
gGvrhbHwR1iT2MP+Wj620dTcd32IPCurabnKqX9nd0yqzYR7hgIdcedknyJQHO88ET9SgUeMYM/6
umgzArWx+t1MdkR/Os1l+KAFzr+a4JLjUBJdbdWmu/OsdWOYhoJdSJaspP2yoGVTRJR0y6yulwrR
Fe+MdZl4jv8Zv2F6lXhuzP4Zt7TZK8p4itbQhiTZ8W7Jso7fTtjgpOBjVFsMCmqfB5lDiIHz2dBV
BP1E/oZPaWE/jtZ8AKmZXUVzxjsSxRnvAkGn4ycRzuGdiq+KiNZHchEGt1GZlOeC2JGvZYVxp40u
23whNhN0i+g5AuhoIc103c0X66IFg7j4pqLhchFgJnQhIdgOMY5jeeFXaU/OaBhU3KiWiZdeebGm
DxTJEweU4As9Cf8DO0d0RKtYkCpVy+AL2JvonSmJfywoZNA9p0U/YQqyLQ72mdjJxoGJWBQQVGy/
hRSikmPp6FOcp+9syn+GmDonvlXeufT1SRO/e2j0SPO41ssZliNqNLEGa+Jf5DjMtiaIN8TqXUbK
vLNq/gQbCsJrKvnBjKId1ftKRoCE8De8EjTCC1LC9//6fwgK45+Xkv5n/8n/DBty/FZffyq/dS//
qvXT/L/GaVg1/f9uD7iql0/l57Q1zw0C6//0l0PAt/9QaPlhdivoCkRswZz8yyLg2X+4DhWrUFAL
g6ga8id/WwTozvzhM+dxDpDm7Hrc4/4vrMFyxR9YZ7hQroGBEPP938pMW1kM/1BD+Gs8WiFQ8j0M
VEQ0uSso/DuHgC2zwIqD1UFtEwcWY7+5LI3K7lrREW343aP5Cf/0OSP0r7EcSQZTCJ9X2c4L/GY+
SOIiC4BtKoSKtY00FrtNPHnJl67G2eSpnBbR60M+N0D8OeTK+oRI4dO8hizx/OsFuSoxG7d49sVI
7KpHg63SSfoXMIfZ+M+78X2E20++mIJ24XLXB/Pprqji7x9iAY+1jQKOw0kcrgHR8GC2EDICc0jc
ijrniPCj+gXn9Sc/nIKPGwYEDviS6fB8TJSSjQx6yRHcgPzGH1tGaExwnW96aeK/iCy/9QVDWypX
OEBCkNA8HyyL4Au6KKA3AzLga68Kg68+zehTi9WMNrwOw1/8buvv8v20RNMJ4kS6nJKcn+R7MCHR
X+R0C4YxubC7+fNEXevCmOAdDcPwkjTnC+7a+9+bLOugStqM6DNmgPvm2c+Y9NFUiwnR0wT4bGOX
AnEZOt5fTJaXUxLUD9YfrljCd3nxFc6g7yfLAOfTwkXP4ddphusUgTD7vvz8+ld5OTsYRIAOEZ6r
sO9hoXg+CJB6RfcIIVkTOPoBziW4SGwCZ51jytNvDyXdgBcaJmzw4/fp/DjjZBHQJALyj+YcLzeC
Hzhpj2QdmeUXv9E6055PDAVZhkcIggmW9+qr+v7pjWnd0vCHLmaBgjgRXx29T5rBvNdtFl+VzkzF
V2ST/YuX7eULvuKZQOQAWHJ5qL6//vl3qyTe2rZtVLLQRRb9XcqB4CJTYXXpNeC+5hkr+S/m/08m
CbBgiuoskzDLgxfGLfg1rbJLUoxSiNv7MEU7qeQ8/eK1/vkoxJZAi/bdH17rNPCtKf3Tne5SC+0p
8u6m0It+/+GFNtQedrHAY69znz+8qCCgfbHJ3gP40h7rPLCuoxZDF8XZ9olCYXv7+oT8ce3Ajueu
iKT1i3H5fj7erFHS1Q2u6MBbTjzlYaMWClwQGB6b0rnJlF5Pds7566P+5I3jIg3ohfqrzUbw4o2j
yO2WmO3pUUJq2GvaoQfYwOEpoor38PpQP/xs6xrlBgKvBFVRW64f5bvZ2IrGMoU3+xupvO6KKPqM
BBeO+785iiKRRzieklCjFMmqz0ehnwQ50Sk9VCnpqrMorWnX9L3z9neHYZXC8MgsZ4cGkP18mKxV
aUhdnSQ30dQbMYaKHZqGym+OgkHTXRFs6wYN4+rFCwxHq5e5zyQHbWMRyBgl2w7jzO71UX6YA7yx
eD5tTJ+cpHh6z7/LHDjuoIBKb6SvrHMqEsstlHYauQg3Dq8P9cMc+HOo0Ica5wqXQvzzoeyJegIM
IX+jg4RYvLk0tn82N6l0968PtC6ozxZcYpQ4sND0xK7qcRR9PpAelEFcshAq1wiKct449xLZatlZ
2GPmcdn27kxFS7SSUDCLfHmDkj5T029/X5jGvFkA9mx+wpehTryvHm5WScluQt5/TkZ6aB9dD2/f
L77vj7+hcFd6nmC8gHFevMdWlBENRzjPplhVWEnY4vc29KHR3bn3rz/aH39DwQA+SHiqvZwbX5yq
xAJ4RpcI4bthaW6k5VenOsca9tuj+KHPJQOpk8Nav37h71aLuYrFuFId0OpX8b7GuQ9bbEx+8dgQ
Jb6YKGpNheAOITnZcrJRL2ZkkGbZMqB5xLkGnh2FqF12e5um41ep+kh/sLo0wyciW86nuz5tItg0
2An9mPSUPKneCt3RP6U33LJ8osmtN9qdSKKDmZPblymF9a8yGGAhU7zL9Tca+zW4mMjv6Auhktdv
Y68bwEGwG+v9kgGMLjcOzXt9buPrivxNl3iwUM+7ED40fXJnmAOQOnWS++E1i3Q8qzOwQWF6lyWT
j26pUzEtbfazdrgLpmgm1pM/9vcLcVnOnZQpXAqnycywkU0eAq3FciiPwEx1coGUs3kHOcA+ekTa
lFsqlF1zQ4SrJT8kGp79ld2VWIvIcSBxcSD91d7ac92HpzwNnep2CYN6Pps6aOJ3VgRP+OB0tI4v
OW/P5KxW0kwBnIusCY9DNZYEzmL5idhTESHKfT/Bg3pTd1OUHBB+Yk71lsDy7/Iy0OkuJ8XjLnMA
bqCDW1gTYSeNC7Y+DleoGFUTAMDoICu4cRTb53Uf5N6DK+wEEkMz6bT4BLpOAHJQFaS5JfaSZEN8
HNKuHiB2f4IlI1G/ODUuOS3G+GOOeSbepnpC61xOTvpgJ2AdzhRdRnfnzytMC3EJTQQ5J+JBJW4x
n+qFnEsUidJ7WroBblfhNUtIq1DSqdwgotN0zVIa/NuJeMG7GNsiLl+ZEHsq6ryoOIfyt98R6g2I
3SIegCCiMiggCxYCN56AdtFf54ktwvOqcYtb0xpP3M++6uYzGsYVMbXo8saw3OshhqO5m20QK2Y3
Tl0CLSMjoMQDkUvR5lpn9MAvwP4G3h661KC/puW8nGlvxl3iNUVX4F4suZj5rNVI93DzAKebStXr
t03fmvTzrIPGw55d2UqH+8Breq875aQ5uliJo9p2q02FaF8SgYKWfJQ7t41XabdX2/0lapWi+2ba
TDcV1vs+XGCmzZ5zbZeqSs473HrTHuy502JJHrovua1WCWso01tVkshgdQLJc1invXURI9zHU8oB
u6xvW8dyelwmnecNX5YsIo12Y7QVWmfhBLT6sz2WLumt8Ar7nRu2hJdb9CCh0NRZDz8x0xmgUHuB
KK6hGk9nekhxdi4Jstm7qfAkjZM+HMIriI1NB4eorL8qXqrhmPS8w1/KzoMOQkuuuugX9JSXxSrx
RiPcDOqMbF/HxgkgV/1JEgzX/ejF8cVkVF+8IZBCgGrCC+juE3AF7t7x4KCB218b0lEYKdLCo3xo
9nkm/HBPokCpjkkWlWjiQQbQLzANj8GayRrdkB0obugzOO+wmNoDTkar9fd+B7l900kQNuiep6E+
9W4KAKH3bFNv/a5po63KBlKlIyJZvy29xP1MsgkWm6aEfXMKzFiNH8BDt91Zwo0nRFWoSzx/XRn7
twaytXhf18akb0abjGpKxcgAjy6mKjQDbozsMaz68H2LH+rKbkKL2Esiab/ZjukgBjUt2bhLTxVz
jzigpooa+wqsCOG4XJ3sGhF+mJFn7Q84OjdlXif39ZjhU6i0BBKU8/pf57gY9NY4Kp1PEkUBpBOU
FMhjBRf+05gnTrCrumSg58rb+FhLq1ufWVHSvaYxu82nwrrO57xF68e1YFt4yoqPnjuwalSAfNBh
lk1+3+Rrs9KN1aSP8YQnAga3ypobOjSo+BKrF92hS3VQblPPUrSSAtSkyAMnrQ6+01BFradMR48x
pxqu7nWbOLAkektfO2OYnq1Zx/6pdgKYo7N004rKv0H9h5ww/CAKNs6tCz1UPLXtTCtEOU7VXyAL
0WhQ52REWW9UaRFKQqbuDht7Ic5JBcDpQDvVkNC6ODMNlJ7Itr3vmh6R4DA4yy6JejlQ5Pcsuq8h
6GkcJTWN7YS3xcHwlNkdDL8KRwgUagIYJrrg5V7NMLbPWrIMkKJTQnYf+h4Hw26SfhyeIxfEYDaN
Jddf6OUchgoxgwkjkdsVKGgb+ZllrbWvRC3jg4Hr1G55WTBwNSmR4NtE1r78iDxmCGmelXZ+PhuM
EshfHJSyNql2EzI1GAvMFmh1uGznNNsGQx0sewhh8SMgRUpp8zSCjscCRot9aej0btEU4ROMJ1fA
nHMaDoVNKPS32oKPuvfTuVgBh5XgjB9644nuC/qIYU6I061HqFyHnj3gYzrr8S2Nbx/zsCV4FWlI
WTcNBXdIOE2GPBk0HDG2bjaE2XmRu5bezaFFxkhY+zo7IBvCfju0E2lzlBqzJ7d0dUm8H/FO0GbL
+TPdpW5AVemNdBt0a1jbBeKvzWg7gJbCxukgJdgF0ki7bIwPVWvgvjo0HdYMl3BrRFFDGLEiD+K9
6qukOkuJyjD7LnHwWNdkfYqtrBHqUPWbV28YMhcOMVajDrXICrgXATg/ITr/nVywACKFdbiYdjFo
op03YN7AuxzBhpVN3d8ly5JLPk9C5h8Q+ABdphQr+KvK0WfJYkGpiaqbG6eNJfTRZevjla8WbzUH
aIkMMmi9rzi+iVEiwIayVofLAwcCO4G7ycuBXBm9sBnAJciqgqidvPoE6LaGa+jVzv2gQiAMdeGS
dIcwINk6VkZSPR5ESftt6OQ16TrQQaktTIoDEl0/iiQx+mcTuCTAN63Ms4M7N1F7G0d2G98QEEXA
Qh+TnO5tkBoM40VbZXiqYTwh+ZN2VScwEAu6LUU7ZtNbQJUD5lwFI/baz/xlOOZ+n00nXIjMnTKZ
STAHvxqS8s1ZoidAJoTCuIlJo07PhWdi8q+tpPMlnvMgmuwFcWaq/LO6Xeo+vnSx7QRf9MhRgf3V
bWW8C3HrZiSX48zAXNVYnt985Nji1vTwOlSEGe3xCARDaWD1Z7I7AlYQwSmNLZiBTVFGPXpfiRLO
ILtO2TuqAYAGN8HH1ppjc64LlWCxKjWeHzpG850yaRviEwZFh5YxgZiqI2FmcAAQpXcUfmilc+jy
BoTHiHb3ouUR7PllgvMe52d3NH5f3AEoRMgldLC8r0nnqTmDtwZZrdb+G4RNwzlKSm/NIHHNZRx5
5NTHM6kJQPoEUnaQvtBgxz4Kh0cTuxguuNsy3dzQOGie+0puQiBr/QGoIywJ/rvF3UoMSR5N/K/U
+gVavWlGrDTbXnsL15hQr4BPTtJKx9a4sUxFt1qTmceUryI+Xj1TIh+oKcT7zgFjH9kJK4hlRXSf
jcchceN1qEY2pZOZT5pNfUQua2FqH9wS1yhxnuP7NlMkYcSjO+Kecxpx32VEYe8rx8GK6+IIBXtJ
uhDkhCWm/whYSA+nuXQKIpeWtroPLBd86TxYQX/g2CdvhR0LpIpFgX/cS5Ps0XVTnW1VMExoI1VR
nUTVIJ3SBc2ZTWsm9cYZM6tEA5lBA1zsGJ5LkrTDN9CPgt7n3PAaZm3W6Z3JDPa72JP9u85gd6xz
Tcl0AbRg77izjU+Vmpv3Is3EyY8izlI2AgNkekgKum1s5d3lLOm37gJNfin7TU9YaplRBN0MRjYo
frgOfQLbIi+Wyp/KvQt2UOwJ80huJ1a65gEZKu3jKZEdU4koV4kMzncOJZ1r66ATkYuDjeGm2kr8
4GaDMsntgUC17Hr5nC13pspiMrfYTC+lNcTxeZJV1gMsF2k/NMqNxo3W+QBV1/dup87YHl4o33qT
ZmEC5BGlxCFMjLls7cFf9SVzi9s+B3zoV3F9OxiujByx84LLsEsA2NY3STTz81ckiLAdRNERFQtJ
GJngonFHzWP8FrdV9YQRMgh2iFDYPdMgR6MeOlP1CaUaBunY9vUEpCaCxB2hhwow3mzkXC30TRtd
sUwzfeqsu5CsNuEHwMKlvsttC20kKVf56icDBJ0/eGTRYQ5r3Dl2OWN72u1v8DoXvJVIwboViKU1
fyLtSL4r9bQ8jJLXa0+jNxgOpvGKbocjI3iMgXbe+1wFSbDnFurtnKVCndaabO7x301KHWbLGS6m
hUP7VhI1Tzqen6WrXs+IBDeH6/fJN91anY8KTC2fIFCYr1nbJzgbQ3Yd5ikWxA36TUOPvYxxSrNk
IPwXUZIcSsjxPXCFUkTYnztOwEvpeu/q1LPfDYB3Yhbbwi6PoSzMKasqL9+3xWRfV763Wl6tRuC1
4KT+NTZRHR7JHMkfG/z+KN/7qjjkjY+rU7hL+BhMQMRv3Rw+Njcv4QXNZ5NykbsvSppkH3m28GxI
RwIJkwBfjJBtGfGQNDpcvd80QbGUyT7d4efDwhf7y+JflKt/3BeumeAyWZzFWKfbPryzKGdkFxVJ
RnInZG75e3cg3oOCbPvFmbFK7keRcViRwCEDLsr5NOwpNnEgr3sf2IRuG24KQzcF0HiXQmxQa+hu
YznQMRdcM2Cvws7DRmw7j2oOxFU185dg+e7ZKtJRDO/GVNtY+7W9BgUx+/1Vjh+sbj+IqptQUkPD
CqabftdqWM5HhB4AS1b545cyHBZWPrq0yAWCDCO86SUwBUKFpj0QVknStyrJnB1NbT5ZY6LTyxH+
JbaWGQ3/kfYnqn+OGuaN7kpkL46lpuvK6cpw79YtGnbUJ9ObpU+d/LhUAwbZcUBCeaTsh0ma061s
mIajOEk5kicH3JXlHOSDQzZbmmIDTVUh5CViEKQjGnf/LhVN029kULr3Vi0Q4c5ITIhFm8R6disy
fZGWZppwoEOf5Mg3cwBN2EO3Ogp4+dtR5nDO/Qr1VdDjztzkKsSXPhhff5F1PGLu90KC+jLpYBgk
P65vdsxLlsN6CmMHYVqJ+62IMxs8tgHDDdcd20g3+xyzsWgUD8QgLTcRpPJvumxxS8ZTqnvstsPw
lXkZe3ss+TJ9WuYcj5zN2dg6j5y0dzYGPRT96UE7xUlp02NrkSE7Z+so4x249dr2x7L0VwqJl2Eo
1Xa/fJ4QO7HCl4lzW0TpWJ/lFrAGzxeaQ9OQEkK18Ra8ndGVNavJLd8S1ejzfrVmVZw3HEnMtd2o
2d3l7eI62Ou4qX6hcJCVH+1MwKGNtdP1xy5uKFNtUPmk/X3OMa5l4xtdYT0Wvp0mb2kqSp+Usgbu
MybNAPLFm8IryFMKQLrI8zYf0+ZKIVJ8GqfcmrfQm3PWaTfitixz7iupFOlljj34W9AO5ROHW/Oh
GcLEfT9EjSmesonT9wEOIXF3jqhd52zumqx+myRxg/C4UH1yL3qa1VQB2ux9H/dvqnxWmksExP1N
wNTwqobDbgZOhyRbSE1N4J54zh8xPFy2lb6pav+J+y7BfI38WkER/JABz92XKobKLsfzbj1yWg2h
i+WE6csZXf9LjAAzufivhlcpyqHFbBL0yNVu6FLr1hKVh0HYzfAmi8anZohmtv9AWSLgKiMpwR7d
bgxu/kvVEyBfrn9c0CuwQzHpWyQt6czchKQsvOVm5kAtNAnH03lUkMRDjBMbDlr5w+sV2x8qqRII
JMVaBPGOTX7Gi7pwFQ4BM1NYXEAyZBKUKLdTE4W7zib37vWhXpaguRjSd6GHhJZAIBR9WbTF/92v
kYgboAL5FSzpaef3gI1+e5SVg0nLm7YIWJAXfZFOBH5fJ2SLG1/qcy5B1SXCFu8Xo/wps/i+VcGX
IfqEUjqdMc93nRe94S4m5c3tyWoMR+h/B52z62yiwa/avUQHeZ32vsKmb3OnILbYelBseGQpehx9
Xv++P/sB4W1ScF8bnr588UGGIPIdy+IH5KBstvjQw61lA3IhyvPvdsVv6bL+Z6Krm//PuKzrU/t3
4dVZ8a0j9aeoTVp9675Pyln/v7+0V1Yg/6B3SVuR5uLaml17mH+JryzhkCFOvyJEkkW358/J8h/1
VeBAaKVvrHw/JEqJV/Ef9VXg/hE6IZk7xKf5oLnpZv8nJOhvBdRfIrqfC4ecdeb/M2UtMryYHgzx
osukU8DIA9zqU45wdYJ3v2l6QiLTIKUy3Gvvo02UwAO1lekxzaFE1FC/sdJzaZojLBRWAV3fXhoy
9uzIeZfrod199zT//qTfS5r+fFl+9sleLD4Ao9HZKz8/caorL1x/bi7zSRNfB9j8yq3yaGujitxT
jYbGMMzF295bHgYrcQ6uTXWaIBIOEf4C+cKmlIIVERijV3cOvDlFV4gF4s0vPumqdPrZJ32xqtg1
J+KexM6TiRy19bTRm8LiKlTLPPliF35yIUB37AfCVTho0ETZ9W1XX/4vR1/XgO/aap7quC4j4T/Z
rRuwJTbjzkrjYK/agByNpC9PXd1gMR+Jl22ccSCNl4yc1wd/rnT4Z/asq/p3Y5MImi7E2eenpYrh
sjfITO8QzHdnFsybbTCGNvgcAhiQgnHpfH3M52vbP2N6z8cko852CQTOTg0m/sNYGu78HMGv6sj+
+voIL1Km/xnCfT6E8gVFSXJkToMTJxdL0yZ7Mvjq+1Kk4ylbomRPA3Eg9JFCGXfe6lQuA1f3eCES
iHp2gEAh9KvpKsy7z1VLC6BOWX7pYkS/+NHddVv82ZR7sV1iR4L9Sy/p5JLKuK3oaO6FqrsDucQh
fj27Oh8DOEAxUYFbGQkOQy4uxNhpCXI0NlmtUdxtZg3gieDg5NxGxk/4j5ku4MLMZ3ZHSmDeQr4o
oZ9dv/5U/+13e6ETLOnq9YUKqtMSTeU2C4N2N00gH8gmfvv6CN66rf34VNiDn/9uJsnjws9GOL+D
XZwn0sPeWynrRPTWdDGU7YSyOq2PWJVqss9nfWZ0W55zoSD9dKKVqnTKLVAnwU29xk9ayZC/76vY
P8VNYk5yvRsPLtA/6Jx4K4PC2mM3GY5B4nC+7gz3SCKPMK1P+zKK3APidHJCBtOeTc0EWCTgK+vO
mS782KfamtcN3A62CcRDVy5I1cMYY3x5/Vn8/Glzonr+KLI5WGgpCYzl0QJXFD3Gbhbc72wCwX5x
yHhx3PnPa0IM3PMxqO2i5Z0x3BQy6w5YTGyErQmV7ooIorh8P9Jsp0pQ7UZPthtFZOkvfmhnfRF/
9kO/WHGpxRt06X5Nk1qYP6+rvtiOvuO/s+Nk+FYOisRqyFBS7FCr5VjcGwdybNjH7aYVU2Cflt7p
61+sSP/6cV4swc2kmnqpAx52U3qXhCXBwwhpCp/mtbMPMum8UnGxbwMaTq6px73l5Dgou3Y6YRnv
f/Uxfr4oiJdCqaEKeN1tcnXikHjdygU3QXodzpw4emi90dulNG/3s01wfTKi5luA3R6VWswvdoOf
nyWQKT6fD4FNzMCQWVxYx0FuHdtSuJGK9oJuMowmCpH7/93cfrE8R7PizRoUIKBsKo/dTJlgJkh2
R6Xg/vUR1hn8s/n1YnnF/xguCHvyE27NbBe5NBiz3KJBGzjmrOX+tc/c2Xn/+mD/9h7JFyujqYjq
ozoQn6YKHB8XrvwOOqrFxsOqkzsC1K7ykjPLb54MpQmwqFn1izfpT1XgT76peLFkSjmreW5765im
YF06Gg1bm3Leh1kG3lXDJXRVAYTLFhO9PkaNS/fadgZKLZ4rgs/AozR2VR58vPPGFDLBjOFtR0WZ
tkQwlgekRPHJK1MHeYQfNp/p+ZePfppgSjR20m8tSmNY36p20uStzyvHbARQ0QLH7Y+vP17vX1/P
F8+XjDFM4FJVJ9IiZ7Q7fCZaWJLAk2CxQoI1eO6oTkSBtkwXxUUR2yrbUaOj9d749Em3qhcEw4lG
C9JT8qtMjEw+0JUwRPFCX02Fht7kkD3yJXD76BPuOofEuwSzVD7DgkjsAfx70teHwAhbg9VLoJ0E
AXvVhkvZGohYJWF+FFEqb21lqPXXIS3OLaI7WGPz5F51ZpivvagAsbsUpA+Ah8NJpVPHWvZ0e2gs
2VXeTPCWrOQoKndxCATzzK3l0pjejLKSN3GgaGqghc4u0tAQDDxRMkO807nW+5nW0FOorHLaw9Cp
S+geU/wh4Nh2kVLtVtdDWDnEnU2ITbKgjGFRUHymw5aB+d6GycomTJoqPnhwe/qjm9Ti3jPUh/hm
GOYQs1lfCG2hEhgR835q58q7ozQWYyEOLf9SZyK8n7swcPYOLbOGQecKL+NQuj69EwO1OIxGrrEJ
X2/TteGiKcR4Oric0QJ5oLeo1tfJyXgFONYFs3Y1pQ6oSNSAw9ZxTfYJ1t1076VlfpNTbj5rq6I/
BrFLBEyvA375AkUXPQxCOmfAgkSAn6CCwaKs3FCPPOghONKXdB7pIAy4viC/gcwjS+ZGZBIaRdIH
3bdaBMXTqoW60C0B8zSlu2rPGazeO/Ruuq1F8Y/mZNWvphPaBzmEoEndl2pZiXJAwN9Q31+znRpX
ofdIS/FoLcQKbnRHbiXcTwItQHM65eOIOR/p2JL6zp7AB5jpiRtb5SmcEu8xm8VwwsSiH7Iqyz45
uRBfSt/C62bieq4eyDgVX8JgWCzIGXCXdtngTvGdSL0KZlFjUebJM1qxq9O8fuOXZfkudusq3i6F
i1M4p6PXbD2ntw9RkVf+WUumBKVGXN6HdNTLviw7osXKqU5Bi1N23XjWkOtN2qRDtBNq5MlM0C7u
sF5zJKuM3Y5blXbuW+OvQiNC7vxw48xVsRtx5JM3lQAbxdpxEeja7DJvifaOE5GTAd7A2amMyyl+
vmz5EM4BLZAkXAT43WgCZ9FgeNkE/mxlB9tAAx8VWdb+NAJaWzEwd7HDvN6aSDHZiz5+CpKKirIf
jHiAYwc2K67WGEycWdqTFTpgVTrAiVCtHPG2TybziKOu6feWqFdNGgiJXTB5HIaEDZqoSxIinrpS
hJ9r3rV2Iwst30amqZ4srxNfCB5xSBGbh+AbKhkB3a01mliz1gwP1AZpMgocmZ97EuoS/JZe9a2O
/ewhrYGA0FKaPTLD/InSn+P5QEFax1SfWjs218aBXDlPxhzQJph7odOmIyM99s56yubNPgosmMpR
4l6rTu3jae2mNCh8nqY4aPZZiVNIJUFzHiNkuacwjt9wysr2k2Q6wbwobd2e3HpNXxoTj4DLWnkf
hs5MCQy6+nws7eSsRWkJ5iFzWkJnpwKbIVEQ06n3YTpuI+Msn/OQNgTw1mxe1iahdRl1CxV3FoXy
DRmiE6tm33ywHTmX53bz39ydyXLcTvadX8XhtdGBKQHk4u9FFWoii/MgUhsERUqY58T4Rn4Ov5i/
Yjs61BUqVrR2du9a8ZNQmBJ57z3nO4F+FXfWvKsZ0LnALt3y2W4TbnwnJ28PyzwFdNLUa/TOoE26
MIivjQNKlhtZb0U9jA4yhBIylCQrbWFk7uyDUoR7XKgp3vaTzVitGaX8KUqAM6ucrMj3HAMxfTsY
fekOrE73o6YiKNYeDWhI/q5BFoZjaxlMJgQ1SGDQGC5SBVezKdyIj2UIxHTQcGfqUuVvfTaw2mat
CRhS4kXGH5KmPM8tfDuGYDlr5pIRPGRvnSSbvRxt3sOvP4EnigH3qBioB6sTXUX+CSfbrkVhhbss
QMFTzlZwpl1zqPj/sI9wj2qBscvbHEMMmY7p1GwGNVnbEP/w9usTME+dwdGGP57NUs6uWWxH/PEr
o0j1DdsJG4VHOC3ttGwfMpENJH7YJQARaSPGtJyLrmFriKAwWqcGiTn44IxFYpdiwdQ2WttzEj9X
vWtsNFPl/pi18TYRLh7riogdyv/5okaGiV4gsf9yi37smBiToQ9iNWdbNG/JXp9FyyxCi/3EROgb
z4wi2xD9wZjIdlezDSUqhERB/Fn/mZr+XzWbe7h/v3VsXLZxeYopfiumRL9JAENcQQVIXrQa9vBE
iJcfh1a4RSgRwVEJpzO1onliR+0e1QbQgbM+6ux4GyRJ/ZFYTKHXcQGEKHKHao/SwhELwTC3RjOU
D09K2O2bolyhH9nBW904VcqQe5YtFnXAk/lqJNUXQKLdx/xB0NfPVP6wBwi8IpZshIb9qGXEcPAy
ZSXwzKh3XjU19pfZ4JZ8g20rYAGxi/7MnT3RenCPapLCZvrE4hptidcw2fVEh0ZRlalVNw5o9EZs
mdSpJuCiRaEHxQf0XgCHX78dp16Oo2plbspCORb1g0Te++qEQGwnrRn9pEqqq68PcaK0O/YKNkzt
mtprE3Zu5nJEarIhJ46NrBZ/jNbknrmIJ07EO1qnQnJdicis0m3cW/Y+RLLjN8ijl0zNnTNL4acv
5Q8LlXe0UBVQyNFLjNnWEnO0bgakvVl8yGOcSsP1XT4/y1Ek021B5g7PXil3gzcnGz00g59fX0vj
8Mz/6SccLWYuCjHZ06HiLVPlDiHPtDGx6xIrpOK7OlQkB9HQfSJeAiaRIM0gqXNxN9cp8o6WNbUK
iO36+receC29w534bTkomhBB5qjSLUhhHGMZg+xcZx5ZZiWJD3mZEJc19X/Xkzr2w9ENQ4inwnLb
edaA/BBBNnm32orsh/L+6/M59QQdLTNqMkoXkdqhyZiY6zpMCzY7ae+jmtbPPKQnvnTe0ZteocXu
U5rcdBUZwFpxW/oQNM65+E69aEfvshcM9AJckMV1LZqlK+Vj2eTyElTdtBimcDjzGpxYrryjkpjM
bK+oqe63EeGiK13pw3UWalchqtt9rgmaaROvt9Mhdnb6wDxz6awTj9vxPLIYEdRFbQE1HR3mc+rF
nJCjHSgcWmbPL7GFuQMLRxJS9A5h3C/Q15WkZ+C5aZZBraV7hVpoIqwpThGqleVzCU0TqZbTN9om
weFyABcfCmptYi2eCwLeLi1RlzBE8+G2ysf+xR1jQv0GhOE702RW4QeuHaFuCthubnRg6/3S1epD
Ioo3NXcwNwHi5najxHJUbY/ntkufiyln6sQ8t5zP3JATV+bY7SXVwDQLpMs2KGmCZOlcratWzXsr
IxUridPkpY6y8IxV9LCe/mEBcg4/4re33jEGC80WeRzQD39alrqbZ6OlfEmuM603Nq03ZN+JCk3P
3PZTa65ztODpDkTDQ5jGtuiiPQKW7k4vc50DeuBQzLhad20k1xngomB2tRcpUp3wNDXe/tWi4Bwt
cqkRZBXZk+nWJr8C3pyT+0Y3xzszB576d4c42lY1jFy8EcTcllFctwtiYrIUGqhLjjWf+cqfekKO
lrbZK1LE4Fq4VRZe2HCo+xVrRLqvGqMi/wmkEdRQ7f3vzudokSuQN1C5e+GW2hF/wKA7O2lhLRtG
ALdfH+LESuccrXRweMcZkFa6zWk43RpzRVoJOr+FUoByAgUw7OvjfKIG/vS0H611UtVi1Bq2R0bg
FJdJNZFNiZfGN0qbFADNIhPPa9OLVu9uDF58gJ5kQbtGWT13hWm8gaHL2EUaP8HlUS6WYO88pT8i
USm2hM9oBChlICBAbqTf5jh21rMiioUiuVgOGqhyrA3pmszKTVRimFNVLlY9rAT6Hj3BMYZ4Rz43
UeHGiupDk9u+DK2F7kYAuwAd+aMT5XcFt3cVpA2f42RIL9OuJbMKfao/O8F31In12qUGPfOgnXpd
xVFPWGVViZLBpArwyBJFXkvo2qTIsXLwMx1CRPAoNaa+JS0nWPd1pr2Gbd0trTzTz9R7J551cbQR
LOGtyZkIxC3eRKBa7lw8zGZNBE6nQ4bWMOosmtLuf379hHwyZv7whIij9dCte60k2incZsrVr1zy
IFZWQABQhRx9N4xmtMH7Y1I1ttgEXXxG8UhPMCfMEoadEyyZ7j+hLpbLNk8xKgnAg/Yw2iuS+ubv
DqOWw4gw8YWZwSKDTofnpDxnFz51qY7WVnxrrebGXbh1x7FdWWahL1iIpus5F99UnMZ3MxnoZ27L
ySfjaCWdgO0mOSRC8nOoxW34fxudaIofbj/1l7Da+oveSdtLcjiihyHNAc1GBEURMH3ubE9svo5x
FEkq41jTFWerNId86UZb5nF4jrJxahIjjtbYum1kb4aMLEIDywkSyBj/53DgU/MVluPoXlbaaK5M
Yn13jcCRjXTOOVNiHa7hnx7CoyVXN+a4AlqqbXSB8hfRbeHraRL7Q2E2ZzYZJ5ZccbTk0nTCuzJp
0dadJvPFCswR92/w3nrIcZf0Ts71mz5BSn86l6Ml15sK5ESOG5EsgvijluN0Zw1zfjk0kAbNMjBB
ZkONHLIQZGMC1xP0m7aKnZgtnwPG1nfo7aPj1aZVH7rWxSTMAjatE/zdtbaPVjgcmpaaMKVuCTxK
CJWlHWzMZsbIRBjPXy8qJ27nMfgmnjz4jj3xu+j3SQnVup7gTE/c2J19jtFyYht3DENqh0wHyBdz
iDZpL9zBQIejEdpsilxu7ComTDE0uhUzo3M0q1MndbTYaLlVkyik4i23T5GSZ6YXPLKHWIcqP7OT
OiG+gUrw75tTdKBhb2eSDpWrRY+0YPNNLxvzNmuairxvzfKnmjxNjlvvGLJHW3OM6qUIvRntcEGa
MJL4lXBHeznLMfPtAxWfJoLy4QifK59OvEj20Xavk7UaGA7FlE+Cbu6Ap5EIuAl3HVMeDLb15uuH
6NRxjtajwMFq5Ias3w32AYbp+XQ5l5IgUdppyygnN+zr45y6r0drj8wLNGK1iOnedvD9+jEhulpq
q4Ml7czac2Llto/WnpJpoMLqX25x20FQVdK+UnUxrf7uBI4WHMPpx4Knvtg2TuwsgJWIVWDyhQAX
Lf/uEJ+io9+KprQuldVl6JeSgsxpgEnudVvNN+CahjOf1xN34ZgRF8qp85oJd1cTSe+GEEEkZvAW
b/s+P3cXTjxQn4X5byeBr2+W0pb5NqwD9RwE+gFbmho7R2+xChL/vPv6fpzYlVhHCwU/vRm71Eq2
6Cwf8J9eh0nrkLqikTtcBWQhEKzy9ZFOXbTDn/92RrPDh2WYKCPsgnmAWWCmSdwar7NOxMTXhzgl
ILCOXneF2Urh9k+2IPyQUWvE3OtjTFIj3tnNMJBoVh9GNibthVWc4ohpDNu8aHLvENHsnd2Xn7p5
R6uBFwnaAgVldFTWJFFDKFJg2YEOfg/qsgIbOiXNrjcD3OBR070RZW58F11LXhCOFutdEblwIVMB
oiOl5kAal1FGeCGe4zOl1ueT+ofvvnW0jpBmKCjv0exaBF2lyaw/THbH7D4hErdJG3ggtFuRHiLq
dUpv2RLNTqSV3q3xkQ4kF+KgQ7qFQD47QAoyokQTpGPfOkjFGyVAFvR5QK5D2s9+HgzhKgnhKHRp
dNkM7R6jSAsxgoSjjghWnWnhvp9C55sTef0mh5+OE7255A7Wm15p0rfj0Lwe9dY3YF18/aSc+CIf
9Nq/P4xZhTW2MnhQmP+bu8QYqVNkgu5WbygWZ/OXNlfU7k0jzyzceFn/vG20jlY+lJoRIXRRQlCv
1BE8d6V3Gde5XhJHgSeb3GEgjALnlFxWgZZfGTGJpjTu6e+tLEHIN+UjkhSPkXEDH10S7OmOFV/U
gXzYRSMsecHwrSd3RVv3TRgeMlC5tkstzIbveTZZJNyUWrBRqdfuzJi6YJHTg/2I+qCBQ8lX+1ZA
Z7xB1mQ9ZJYxQjhxxEdUFxH5OTqBREvVxs7VwBga/LJqOzLvyZK5yaUmSr/X5HAfMlrtfRC9ZbfW
wnempAWMFbgM14Ui1YkRe8oMApP2BXAjXD1yVsQTCQuxkksQodzEjA/HlRGnQAYwq2WkVI5MBTVX
Iz1QTgb+9qAFDkZ6tpf/dGjkQDoQmusTttC+NmD03zzlIaTU6oY47UEX+sRPm4M33ejG51LP75UT
DRdiYr6Kl570jZ608pk0AGArEZHZ/eRoTBZa19yXQ6HrC5jyNmQH2TKP5/zijy7LjD1WMVKgcYwH
RIRMRbN26jJ6M92mZa4ZJEj1RJxn0coqbONFAIO+yMiqWEWRByJezw9ONgNqVQLGeWiMpYfnfWtp
nE6Ma89dAl5izpCzGhiYUbvEWtIrH3+WeqX6e5ST9X3iJj2jck9mwUHkIt/roMX5OguZkSVnW6Vf
GA5gdjrFeKYXoIiHayW17KMgb+Elm6hCQZymboBp1E6evSTGwD2YUfptiCPhLsfBA1LezYP3pPCZ
kpQ1h9UPEhN5VeY0m/HmhVO/M8bEIlaJafoSTUJtrpHoYF3MZtNhTMkUnhBToQ0vE7ER4UVs9N5T
ZQbxL0xWZrwp2jxPfTdvg+2oikQs2waz18KekGEsbBAEyB08QV6TE6rO3mSEmj5ScRRomHDBJ2sq
EjGjEM7tcZMOdrwAPGMBEkhC216KyI2vBieeiSQUg343hNHsLkuH3N+YmKan0DL4DzyjwB6hV6Nu
7fp5xqadTmFWrMpcot6qW634gQvIqZdjp+T3wZVA/+l7wzUqpluPvKaUjELpbnqdx5JwS3s4wNvw
1sdG1u6HrJrSNV2t+nXq4/Ct1ed4rZFZdehiRcnSdEjkvegZp5XLGnAb2HvGoBdDDBduSVZ5eIcJ
vPK2bO+YfHmNBtEZcjs3lNXb/iGTqHvSgjYfF7wV7kViGiOxSGCBsPK6enLjlKJ7IbCpv2Tk2AQL
HO0iAdkSygdyOLUUvS3zUEbbsknu6TSXmyLRxHvvTGAzolSD3xPkeBeJAYmfuiJwPwDmp3y0CX/l
ksi2DVexKojUbWsmBWslqzlk1Q4qrGEjbAJLy9q7UBSkG3r0PcRyJmaZ5cprOhzTWB3CRRnNAi1F
R96gVo+Iweje5E9IojV7MaaR98MzSirN1LFxeYvhoM9phS1uZu8g4i/Tnoi8BEDXBrFcE600GYh5
XdNMvM7yMe0XIysIiRwSTjaCrZ7wMNzVyMnIW9FW08EZCCoK1wDhYUQ12AStP2KZQe7d6+4+tYbU
A+qWqw8oLYLUZYPchymWOmMeskVpLNjgmmYbK+PChDPGytjTJ7fUcNXbrUcWfFB5S3MMQujcbWJe
wL2v7BWnjmywiprsA97k0MF6N7p1S9PxVZJOwdKVKpKdVN0f2EU2+ihACIIz4PE9uL3T0FsgzhE3
uu4RSCMbNexya0zwG8pY3PHW10gIgdEly5wnefKn0CPYZS46mDl08X8I0V95eU3GEnAe3/A8eTma
Wvgz5+/zJCDmWThGAYg/d633IAqxSvQJ8FJgPqbYhcjr3bUVHQBxkliehmG5cO+qsU3jdakfup5j
Rj4WEBySiiMCNgO2Ooq5QYu90yfPKmT2nhsGMTK1q78E0wBEBTb6TR1b7g1ZZMYjCajl/ZzCeQAs
UZF13YEbQidA8ydAe1XYe0BZCJEs3Ii3o54JguVUZbySmtGVK9EiNUJLVd+0gamuxnh6QrB4kE3I
pHiEgU56PC3b9iMbnXJatgi7cFx3af49kxk/rozTySA1xm4u6DAS3GbwyPpTVWqQr2NPhwmp0u4e
RdpwH0Fu/x6WdjttPGVpRHCmgnzBrI6Hib1nJqHqBprOeIpQyW3BJVj0Mit+4DHuH+eyyK8x/APO
CvVwBixSDHXsjxqxYjjjx2Crly1sJuDGoPJ0d4wIj4u72NpUGNLeI97dVzYGDXAY9MYVMrv2EOoG
I4gA8gIn/1KXgVQILtxgB7ueZh8TXZI5uGILhFzWhu45IG872cfEcBSLUZjt/f+QPQ8GuwYPXFyS
f0Ovw0+LtKL69lc7sGOMOHAwB+aDIzfkKmPfjo13e8jaG8natcvDwGa4xZemTwlJ//qAJ+qPY6gs
S+dYHOhtG75H1V2KEPgXda6zc7P4/esjnOpKfpqAfitxBt1uIxsw18bt6YrBuiNSN4/StRMb7Q/l
uAygVZ/5Vd422xi5oa+ycvxx5uAn9pfm0f5SRyXqaHTxNr0xPIZAMcngjTCzkHcCKwtjstmLGCc8
zzYUk2wHMEe/JEgePpadFr7VZmSh6v3b1z/nxAb72Fk7zmaVV/3gbPSh5LMTQvNo5qK9lnFUbhAu
ZstAj7t1yCblzBFPFF2fbarfLj6fTZU6IMc3npakzyY+IR8sDHsOFqwdqv3x756jYya9UQ46UPfB
3QhgaSRZm5AZja73yUZJ776+eCce1U8P6G+nMmckNzWV623meaL7Ip2bbJyQuAZkovzdEY6KcTgB
BnlHurdxPO1JJRa5UBk+dkdM+pnGwqnbcVSKEx2aMTOzGQDE4PRwv+eX5Vgaa1yh5cbovPFMKXui
gfGp3fntWgWNBTovIhI2TKMXitgduXNojfPoo44BYqaOcs+oYj7btX8omj+7Dr8dymmI5UCUH20D
eFXLuszCW5e44RsmTQ7ovNbZWlAi0YAnxRUeNOIVG9gTZkSAnMXH41lm8lc+NOxZAIHu+2A0npN8
sPD4WINvUhmtvBD1gk1ckh92Kl+hiXaA9MXOraXGah27zFod+tIo1gp3N2hJs1STna80ppDr2piQ
r0szuwlnI95YIEaJVXOYoXbTsO+1alxFrp7vcrIol0MGuZNP6LwCCZqvUqTqvtshlaASVegJ2+nM
g3ZqEvX5579dtDok+BP9r7Yh3rvdGewzV+WYRT4mxtYHxpr4cIww2qYQNdpY6feRYbAh82Alfv2o
GycWxs/V+rdfkJphbTbBIXZlaKXle8ac3TAltJpFg5ti4xoOFDiAUdJAbdi2b73Z574zOt3GK6ue
CmJKDaK8hbiWCf3pMz/rxK86xtKDl2yVDZxl22S1sSlivkloOU3/65M+sYKYR3OTLjU0OULK3Qpc
AssyiyRV9qTWFMHnZA6fH84/vA7H/PIOg29kRXO6bSxL+tzUiVBpGuzScsP3oEGfWybzgLe2nlcl
KaSvnYPiGNR+QgTSPF1kJoVd4DXhZh7A/5LyHFwFYRevaVbgyQzlbWln2V2qynfwyvH66ytzauT1
KXz97XGIyiAsuox5zxzMajUg21vmfTqs/2nDBrt521jO++jV1j6bbLGVMaMZM9ZtvtuevLUIs7xG
IsurB5z3wY6EWJitNC6//nknlk3z8Oe//TovHGd7JvlsG3iVeycd8vk8eqVLU8742w5gyq+Pc2LZ
/NRv/3acNATPFsK13kRyupW2WW5IDuvIPIIfxU3czCGuhq8PdeqUjr4Eudd3RlOawUZvxn4/oQtb
UisOa5IM8B1i9vjnpfuPABdfoit+zwz6nzf9z4aws5+gIar2v6274uNNxWXx/0DQ0GEycxp38fge
vX38Trk4/Of/pFyY1j8k/2O2wl6UjJtDbMk/IReGRYoQcHjCFwingXPxr4Ah/g7YcWSMPAu64Ti6
+S/ChfsP24ZdAsXehIEOO8P5TwAX/NV/a5C65uFnQUDhHz1wM7zj9bqcnc6uDUwByEcI2PaMIB92
5JbJaucFEb2y1Mw1+nKeytNHi0XoEK8BWNSTfDMQpoMtHdNZPkoDnukWeGblrGM8zenlDD5VvyyL
pL5HqjIjaQwTKdeJXfPUZ4C7FFDTNEfnRh/KbJ4io6OJGGp0Y6D79Els0dsMD8FfCo7qgWHfIR2D
UTS07U7AOMUub80N8Y+Yz7a0rQMbiG2dHkhwGNUWkVcWtxE5mJsiB/oLklXftLj/os2g0Y41Q/Ba
nV1MvnNwtaPq1cPrsdEK/doWLkYq/CokHoNGTl/mvmQ4lIKGdV6AKkRvoapmEt4UnSe9LsxbOALt
Cswug6nryqVLhkKTDk40YZ7DhtigdddmYWjfLP4JHxfrZN0PHfLN6xo9iPbSNE7A5gGH8n3C1BEi
Ez+UEdSyUF2d7fXSzUXEiCC3bshH8qJ7XZs6Gv9JYBTVB3255Gddazo9Pa9PbZoHemGHDyFeLnEv
NFher1XYlNN6miNrWVnj8GHo9LZnP23KH1HtTr8Uyy+ZHFlH8s6qqTLnxp4QLtGHpS3oWEEer9tW
dHQxijm5EaA7UKe2JhG3bRxo29mJtMhPqDCmJ6/Uh580x9LqDj8NDI5FqAbXw84UVo91LIOLhgBv
X588h4xk2BjFASqBtLaHNzYBCWZuP67iwIysh4P3Qsfd59r5uI5jN4SWCqUUlzc6bCTAV7KOJAg7
IOsSgs9YmDQh6K+PucoWIVsw+7IknBeZAc1kwJuTMutDUjRbxKqH/1MROLzQNUvNyneLoOL6hnDI
cdBgyVphNjK9SxUONOUt2xqnXWhYbruqysHRLrvYyeGfBY53awbK6UhwTJLowgmAS5OyrihT2qhT
DT1Mt8u2bpPWxY74S/GM+AngujaPflmOQEqJtwa9WVcQxPXKIUQ+z6NrDcPgGseHwyxHNvl1Z4Xw
A2Hla1dBpLnNuidk5GFqGG+tSjE129Eo+7swwiicOK447HFHDStb3d0R6WrQZAbyC+E9zMJn8EfF
FmuVOKAgeCVWLX3rDVAGhoV20GQPTAagdEYqIrm4Nu270XSrNyRAzmvAo8VghBlBQvzSQCjIpANC
XBLzrUHMJJK72gmIjKnvxWmk0SSWGIvjli3nPulS9c0JRPQ4TrVNnjBXugFiGbRqN5kRXqknhQMo
Zk5ijklASylQdkSi4QIvNm/TsOS9rFX/zqpgW2j/JtIIJL4gCxFayJYBwDgm7EFPZWZuZFOQDLux
9FqN7ioyhnD+bhpmO5iXQGd19SDBPeLGy2TkILsNtcScV8HYzGW+4/tcdOWviuhXGnGQ0wOX8r7N
u3jY62ORVJAKEQv3TbEqUCnDkh0z3ZL5JVl/NaNOz6lHWqeDMSrgbWTuMnkZrcFeV3IoZEakIhef
MkZPH4H48zOvLAwxw/CcB5FHMWN7DaFidFCjTN/ERYsjnOGCHdYIz83Agmxe9NFTGWaqpIdlOkP0
ZsuwLZ6l6grndc7sMn30zGwY153RlQ0bQxU3Vw5uwngl0wiAHnBnKLi3DX7NYQENHoOVSkmZLBpj
cBdBI5y3rsbUzCJdu8hRY3ujrNAkm1nPv0fc3IWQI3Rmrr4fwRK5sPpMe0DkBHklyqAfA9WnGzOy
LkymoAtn8g9dzWRqXHip490zoQHb38/EZILRJUja8zrtYIAvEO0N7atlDSbJrxiNF5o1d35PW34d
sxHG1N0Wh5BZmT1HoCRuQoD0w0Iv9QNSsdV9S4VA0yPX3hUq0246pxqWhBuxzXMKB8176O30aoix
u0+j+N5PwA3VQEJm3gF31mWbIzXoy71kOdfwKM3TIzRYgJ8yE2qVJ8IiFBorJBvr0dyYRes2DFFM
ubatJmGoFhlPgoDRGfbgogzz7qLq9F9YIo1Ht7Jci6APAnQLErV3EnP4czYlTn45ca03geX+UEZa
N9+jkJX4ogPCXH8EmdWWV1VcjqBUEpcbjgG2fR5NOk7LtORj+4on2itjvyDgllmeyA/+tSazw480
bpM3iJGm9uIgPQj3TZEW3hq7mRZAU6YEsgYeGSDXJpZwABmDt7Tjtrgb3anagM3M8EN2TkF69UzK
g82ArWau4RbT+kBxJm5eJ2GauXRb+AbZsYs6nyhpTUraugHYOIYy0Za1zKdbJdhsM6LrdOnTuU7k
zqnBtaerefKstZYjANWMiJmFBOtNnITHlH7W/Xqw2RzrvJ13eVu7zAJT5141M7kcbSrx4FowhX5k
mjXsYyut3oZRYyLZUfSvA22YQKiKKX0YLU93cDRH6q13dO79tqBQbhfJHKfzexuJKLoO0nBw11Ou
UKYGcTxdWplj7nMANcTahAxUJ6RXv6bZJo+7nYuGlz5SXZfffu4c/6Md9f+nyDgK5i/30P/7fxGn
8fP3ffTBCvrPfbTh/cMTRHhJw7ClJJOHyub/7qPNf+h8IG32xOxkXWi1/9pIC1BxbHA913XY6NrO
wTvXlqTD/9d/t71/CGQXJP3pFtsVG1Xrf0CKM8nU+/edNL/IIaaNWZjFcUi/O2oJIwL2NMfBIRM3
pffAvvemHWe5BQgDcEDDuEoWwAJ7KUboGMZ207lv5CN5t3GOeSDTZALo/Ydup3dxHeM+z5fgett9
X+H00ZR9BUmnuBa2vHRzInnTkcQUp3Cv3S7SF6Itd3MLyRxawwKD4CVl37YiAAJr6CoRCdyd8qoJ
yyutSBZJVF5JkX93cv29HIKtrZpfrSav3NZCb+/eRyZMZJte63Mkf5YQouSzmvWtCC7C4aJIYqwq
T2lNrHfCVK62s6VeYD2aNpJpRm0RsgvPBElhH17pTkretgH6IM5vlYSRYpLGwdQsxpfaF7spHVde
t7aC8LIVKARt5jfzw5xdwfXmW8QWXGjvSao/zc68I6H8mkga1uMc5sAj6zXGUXGTNK9zIZZVpi+Y
wi0g0rPtuwjH8mqyl8jeNq7zw+YL1D2HebXhWg5dtJDx1Whdm+qiJhFRecT9tuInpIbHou345kgI
5PYtQFjf0NrHJnzzmHZBqA6zhwD3eQZlzajH9WSYfuEEt3jTViKiq9XoV5Fdgb/HzppLW1y5c7rR
RPMe0BlvrR6hzih88hn2rj7cRBOO5imCmBL/SJv1mL6VuHkXh7pmOjjw8T+b5iYOq7upMHDQaBA9
buDrV8twyNXOtPWE3Z7pR6G1TC2+vreN+Uw+EnvXaVkNt5m6SNi6FPCZJz6qRF3LaBd15b5PDTSw
6C5E0NyHZCO7xm1QCBqWln8QpoRO/9B4xKzUgoXOwp5fJfw/bcpfwZiUtC2muxA9jcVQawGBe0GY
5ZqPHakVOhucQb+nUCA2Pk1f2DIrNDIkrszGL0P/aRuKdJyyv5oSMrDzTdhnS2Kllk3/rbIcY6dg
KSYi9fXkAPaYzKc2GBd9gPRCZ7SKmoXgHka+1AnFZWwzbu3b8saZrmgF/0rc8bqVGfsXQYOx3ARs
YEX6mleN33eD33o5/JQWe9rlFD009eDXpvI78TZ12RMjeoz5lKWkJAm9v20Zvi5Kb98qIp8tY+WQ
5lxEH5Exk2mSfVNm9xDExc7M+kU/e/4EDk5Oj+U8Edkk7lqg0EbF0MfWtnSbr6ZSf2fv8BpNxnvS
vMh522qVH7A9kHmzs8tnt3Ev+oI+enHTCPcBXku+GGW0yHUeQ6glXhrcseX4FYWCuwKaYWkPhsFT
3vmzKa47OHtvrtm8y6a8iD5vhlozfgMuAt1/JChp4UT1hTeRUq4F36THS0Ia0q9W6j+BAfeL2Ovl
KjtEHATxipDaS1M7KB9CCrr8Vs7Rih3q3dhpNTz6uUJVoBdrYxgf3CR8xZY2+2GdujcUtWQMzd4u
Ku0ZTfLEHJxImfUYZTcjThzf6JunA+m9GVkbMPoyrWL++jpXoOHFSxpg7wyClkXkIVbvRjDNC4VP
zDnEqVTRD8OrryMXDM1wUGrhVEMKQqhUDPVvqQf2fJN1YrxnHR186Bh7g83QwjScj4Hwco8weDx1
l2bm1g9lpO1jpGQ7FnR7U08U6ukSTUF/CzXzJTDYt/el/ZASDoD1Ol7ZGBwxAYN00oP2gZQMZr+T
yW6kuMGVvZn1blk4o3dBIla3doBAb2kd5qvS0HA9RbyaLjXNakjj76nZXpaeXHVlcOOhD6Ou2Ht4
NR9Frn9rMkJgk+QyccW1UbTLwCZIPpz9qo9/qki7nwdC0mLp/GwCk2k6LBq/nZiPyMm0V0PmJRcN
RbKfixFev9BeLezUaHnIpV9iFGCLN3Vq0TdJjXqKqPOJt8nWgj2BJs11XIOcyXvoh5Wd7V2BPipQ
UJRZUwt1rWo7vopzDK+p7FYeftSFDrxmB44HgkllPblw7XZJgB3OY372oDWi891mZCeq6cTCB8EL
VQn4FzDXz42qhrWYouqOByRZtSqM924ej5ehLRFzt+DrnKwtl4VX1SvctwSJsMAi+4KJH2JXXNbG
fOU2cl3PDTcPmprWRZvQ0oBNm+9CJxzBSBpiKmI9fQi9AAh414Bziapyh50OhVT5UanwgRJ4awH8
XU/mfRuX1j6wVeibTdWtGlas28aNeW16yd6XqZdCfqH6H7iZFDUuXJnd5Fqo2FwpWG/N4trFD+8P
c48CgmJlNTmPmhhxICYu6+PUNQi2flmHz19ofrdRuvmRZ/pysPKLtFLjJvN8LjKBGiRVQ7ZK0x1+
XXvldHMOCid9RSKqr8UAhceV0bcsBOSqW3vEgd3OntwH5BPFle0m6bvSC414gSG5CACFL/4Pc2eS
3Diy5vmrtPUeaYBj9EXXggA4U9QUkkIbmCJCAuCY5+FKfYy+WP/4XpZVZla9V1W96k1ayiKCFEHA
/fP/WBW2R/PdXAeLQcyV1XB6IpLd2E1N5Wy57owFjvhBC3ezsWKDG5ahfKtV3b1Nah2cWI6PC2d+
aNdFvy2a26uZg05sc1tcy1J8mEY+70hmiunvS/ZF4z1PprjaOvoXE3jhPOgMCu6LAOwE5uZk26qZ
3LRq+SFUPbBKzOmJqG9iaztv2RfMXbfoughJ4YU+Xdz3bbp+xaTjB1JrdZ84mVcK/n6NTvyQ2Y0e
Jl7BagAtbCzqG7bzQxcvF7p2HlYNyQyW994enkWLt9ViR4nWn7ObvVcNU5pW71oue5rmOxvhheMN
GNi2kXWeZwcX5G1mso9pZ+8k7rWE466ilauixnvqkuNaIDaq2oEkEvohluZS2dlRzsU1JiM0n0DF
7H1JqwoCZE51TkjUU7qJGNw6oqk0wkXpOajvuPZMEE+apeSxzkv3exV142lF/BeTHsb9T0Sacc01
bcBDh/J0g7+687OilbpPyU50cHUkwFksZjCGcQ76pNJMhF63XrG+WfUiWCeZh9ZK3xlCr9Hex65b
ErhV3YqjWkMeG06kJ4Zk50emMUAmelSdRtQafhL3+q6q1+TBMVx2xkRU+bYbCy1A30nwSJzjqEEJ
uBnH3g4RkRl+t7IxlbJZT2NiaY9GItWOE7W9R4trnMe2Uu8LJpDHqsJJmFAqROdjukZPTUQ308Zc
Cm+D2M+0fPKvxqst3OyAEkvfk2fUvLYWTUqIFEmU03HU+YtWlvua3M5nRT7Mhczj4dhZvf1VGCQG
Vf3UP0hd+7Cnm00zb1R/5/XEbc5xxTxTNLp2p25ikcEr02fUcPrB5KNvxkR3Hzg/uIR/xfYhN9x6
P8umCSttbP0VbRMrX2IGzi0JC0VacWxTQDXfbcxly/phmnuzNvdz7sTHUaZvoutma4uW2341cpH6
62gkQecO6l46c4aSjBY90iwSFyi39qJvzogM0tLKlS8VyDpuI8YUwA3Azk47lRlxB6uS5qupiuit
QEVyBCWZSlRnK6MiIaYf68hgrDVGfFucumE3ucVwmUtNvWGk9w6zYWOkF6ClTJiUs/xa89qi8kuz
yDLs322H+LIFxUrgaoN1EZX3mEp7Z89Vv0HLErSOt21aEQy6dmzisUR3S9YkVxKcj6CEqKzuvHZ+
sbI5mJbpTswVNU3JOM8nxncsj2O5+mohU2fIonfTmrYUdlPpk5XnVDfOMmEHXLz8AFz/7E3FNzNf
t6qv2ZRmlqfqmX31aJLNpZdjH8ztnId2rL5rg0ESmmZsiWOpw0av1nBS3b0Y8thvBmpfbMq5JOvl
RqnokguwFCPBJPXBPVj5eTbVoXTilyqbqRaIrh3uIgZAvaObLkmOysvkJoOl3vQaSlTa/17Xif6s
YRRcfLf1M+H9kLMzsg8kiDqWND2qxaqfhWiIr4NhfF5zErYw/skNdSvMwsoQ20oZbVCr9tuar/Ix
yzJqp+LVA410joUrgwGse3srUb027YCijfjLjRdnmERcpNFzrR1j19qKWj4uxnuV2j6tlL49kkaJ
w5odJUTn61tlyZWBBN5IgZFFo5hlIZ8v4+qNYtjaxLNRpsJXWwL+Fl18J43x19DZauMxYQdgj+02
T7nVDVvXEDQCIfIJ+cCcATBc6ysQNwVSZIm72RCgtWTHqLXiVPbx0SM7Oda64Ygu/r5OJmOTura3
y6XZgwYnu5p+OLuz6GtTDs3tUQnmn48F8C1xcOWW3cG9ZOONHBXEthK8br7qtGAcusRxkHNnnbO1
CGW5y3tkG0WXN9fETMfQMPIUF0TsnTjK8RAYkaC1Fl0EQsncwqFnJkctzctvs4YHyvKM5B5RkfL7
xHRfzXxYdkRRtjs0tSnY3zrL14YE63tndEifc5b8ybUHsdcpzNgObdSnvpdL+1XYfX5BKK4ueanJ
pzLXkptkxRKbjl5ejjNTczD0lPDfemlx75XFx0wh84+R+eLYr4N21J3E6LY37PgbBbjDdchKddQS
L393Ypoa/TEbx51VtuMC7FrIOzk5/Rvmj+gJ/3v8aAwpG9HY0ea+QfFdPA/mYr6vjpWAwzsuaqMZ
mD0wZT3vB0VKvBCl+2y3aMhJUJjvMrvWTyhZOIK53JiOWxhPkWg01DOtdoFMWg5F6zZgZClqHIyN
LPUqN3s96NfGObPor6fVusUxenZbvvYZ+6SB7t8f9dZ6olY8eZulSymsmSzd6yDtXpA0NosXAASq
R6lwDT1qLkPNVoe119IDBdotfVZ9Kx5n0jwpdGGoDSjuy7g0Ixuz10mySNLkJVeWFaJ3ie8liOjX
QGemAZ5pZbfmNLqhN0D30Q7cGbcGmbXbdXA5GbpavZzAD9kTZOYdCVWKKKcEzW86M1RTeU64a1M5
3zT3vtmtG1M3uiCbASWs3nkutPaefbajrIfpIILRVIP1pBcJR5gsCug/S/cGJY4+I2ayMcvV+CUL
hEuE+gRNRmMNZsLicwGmvEOffkijYgwJO03CwTY2MWmgIbV5b1iC851AbkR2W6hM1mwX67qyOwm7
OTF2Zd/LaoZbxLfcFghb7abkMdfjZ88CUdftCMihbAfmBjH5dbnegr44ViZU67CgujbtZPorVV4H
kk9DkqKHjSB4b9OK9ejpNOn1uXmckbVSo7Ty7/LpXIl8O2Yg3giREQNTKryA53jjg+dmpMqt07jH
CCEB9h+c9Zuy8SXQzJiBJ1FaEFRD8qyn5JKuJgWWTKgH3SUyiF6XzTAZMQc+o76I+rMX17Vi0rLp
As5VcQfqQXRy5tiwzXpFoSVIhkvcgUMvpMTYszXJQeAZSvtNp8efyii3qnA/6znNv5WFdunmm129
6RirisjaQwIxZdOrgxurvnKSOnApf2mmR3LREGkhaqFtFs8fjnDuWeRY4/sVpXz9axlLGLq3SFuh
o4FLVDROfllxEsB0wqFMjR4LQmbvnFXn1yd6ko1Je+njjtSDhjOprE9Duw4nnX6gLfa4XRc5MmxR
ogQrnY9BVgAS3jwYektNsEfQzTZW6nvjGNc4q3/Cy0+0EbJn0jm3+LkWeUFBJc+OXccjFqjMiOYs
hi2+u4zBoTZDYPVmj9CfRAC4kQfUaool32NpgSY3uuesms8RSR8+qYsvbdwEsvY+KN4YySsv052h
Z5cx29P/9DT0xHaIbL0YrU6QR+EjxL7QHGn6A51/+0bBadZRZ4cdGvGgk8uPKNfPg4ycO9bsKYzL
7mSlMOboUySsGag+SK9PBd5ZBwcKHUTRH/GquAmx97yu1fxlTOThrbeDp97mBPV74i7rraOMJRZW
9ZGnqX62Yuc8YBwBODOMK+QXjcWTOZNn27q7iTB5kSynqo7CIR0Eu5JNpQzpp7krLw73AdTyE5Gb
1QuGSTfEYX3LJ7n1I9cQPPOoyIZPIPH7fLbPGojTE3zm6MfNlGDQ6u+ojtw5afxQlIz05iheyDYX
YbPKO5PkWWJci1UHkukyBv9yi/SJuyX+llVmvpPl4JycG5lHV+mhW6stMVdtCB93b+SF/VwAL6ae
qW3jYqVwL0/cXVU17lZUi9qp0s03zPHeg5ZkP5spvherdeQ3eWFPvGgd6nfX+0D2Dq61CJZCxd4Y
xenBTinUNazUn+tSD22NHulIAi/alHd7WbpDJjb4TtmTiG55J5wDBPPOyzubFd4oeSs0mb0zijdA
VEEt6qQv7f1IkPWV0eBi9N3JuT0X42Sh/ZvUQyY190jG6qcx0sQ8OutPx04FZofYe5rzlcc+qx40
E8EJOaMolPO2ekCPQb0U+cZQlFiYtl22imNt18Qa5zK+VppI97jJUmJ18VPqRCnfggt9Nq77HPLd
T2vnxRyy3bRgMoW3ru/ZeHZlo8s9haj2tbfhcujoYDBUV8MpnjwaCJbR/DXW6992Jb4RmOWAW5Q4
ekabAA3LN7zz2T62WFFR9tGlRL2jIA27eTGd99QCiY4xNV2JOYqjKnDFw5jkYa5/QFvrT15l3wq5
vOZotGu74eRlPS1iyTAwrONzGWFjW715uKrS1EKjyg6Ij/WLTQ9kmCrv++A1DIZp+9IAiQGzs/CS
js6RiaSITS6p8aQbmU8612elz1mA52faIA/JTkkdBaV+HYU9H5WGcajN3A3p2TTwkeHcNqHuVFaY
JTwQyjEpJKEfmkEFUJZ6BrxDB93Q8CCmmxG/Ru3Nvki/MfSSxtuKfUNNcmhDiaqVAzGw6ytqpe6S
wKZtMLLAzzUDBq9u3LWsuZkybqmxXuMLTvsmHGsPKFI78BVvWdPjHW8q+0Sd5hBE6WDtS0smIAaM
XVXfdRe2S+J3SaQNAbW/6PgOZtooQrwhxDLXq9rSO9hx0ks0+6hnMBOR7erbri9+itg9obw4zw5J
v9mQvbVLrJ/GwWmPWYaPp4jrvdILUs4jIuw2RZ0HcBYYbYfO+PQIctlNYjjnt8uuUWzHObo5UpXe
h8ZCDocwuZbtD2lEOLu0aI58+jnPk8dNnkbuEZqm3RaeNQYEg8fHwuh+DrnbPavI+UxKfL2xdRxA
kCf6KrfUbLIjxZIyVQWHRWabbgRzVnQ/Gs/+yOpG+pkczefam565De4HmleC2ow/mX7EuZb90Zwc
+zTbNMWPqvD1GAhYLlMalibdkeMchXqe6YFBcmsyaNMhrk0C3VYOkLDIFzpT7oVrXJ04ftUGXDqF
VezsNVY7/LvHIk5xkjXMAlREnoWajlbhTETV0+fmMdpuQDpJsMY8iWGZsGt1zLpJbkx1SYajW+zd
7LnMLn3dXjmm0nvgbqPFddj7nXzrNj3rYuHTEeluGuSLUPHVBsyQVOH2YunJdbSMhwErH9VxWQj7
qzHcyKvpOjOumnneyvxT8yC+ufErnZDGaiZGvEq7van393Ovnuy+iA+Uul+NlsLkCROSJZa7gUi1
utF/RTS7gpan9o7WyNhX/IWrSwvJBkV7gc0T5zRimyB33/VW/2LU3ru0pAUL2d50Bj5h/DqXS3rt
o+FXScfm2evI6k6rokb0ZE/XRYtP7cIJrnZXWvdseszrio37rtDyBxn3G6BCCp7lUTMX0oiRaRPp
unNmeZxkJwMuPynY1Ojim3ogJQsfrXOe9G+Ny4NZYgwupl2R0ZFt53FYtN0TX+uGQanwSYCtsWXJ
+yW7PcAIskeDJ65osysWo9NAp6HLtxnT1eqXK7uGGyW/RBJfyBKWCDYEAHBeHWJbvrpsm5seDtJt
9cCL750bPo+ibbBTJ9QXdR0RIAc0MgCIqmq9pgaP1GSSKJYNrn0AU3mTTfVQjXyWeZaHcoCMinfN
iurw5igobPnd5CUH7umJwDOtH36NCfsz/Smtvc2dO2o8trGTbKUrLk2EEqZJtjmnxnrguTe+59gx
/cL5MSXRe8zehuojXMtQCON5QflSahdrHo7wwT5+sv0wutc0jU5V5DVsxUoxAqakfOpG2IK1PTkV
D/5N/hUkDSlencNRmTDQJwmx+9x0s/1Uu4vyNTM2ns1qQiTX2XE0bgCsqhOH5aNVejeFTFT48cD5
DnHzhIbMeMCtTECSsqivQNS0MVbtEFfk1zWG9ynpKPcNyFskPViw8yph4x4X5DkNsZNZYVARvWzG
Wnl+eTsE1UOZH5oCa/c4XLO0ZaLC180cmHecfbSHbGiPWh4/tNSDl551TTTaj9qk2GmZTp677E9C
eMlRIo3fzl78mtXJdWmzgxG3GKeoqwyB79xNDJDkqy4fuT7zqQBD/Kaq5kvXgVQXl3OnWnkDbZJP
LitgkFY9IFeZW7tbP/eJGOm9snJqY9fHQgh8tUXxMHaWekBeBoFG0wH4RsowJaR2rpNuS5c1RcUk
i1HaraXrrl9+9lgLdfuxrKL9UIy+XeSc41oY4bzaik7srKV8RNK3Eb3kPPeLaPgtY/2+9zJWFpau
Q6rUlmy5nS49rB3JpokbWG5ajxVmPwNHZa0Hk31WBjmX1akv6yCxnkntupos53HS3KUCpSmiQtec
yFNeNeu7NMsuHDp6dPohEy9a71C64MScZSZayF1/Hfh0KH+3qfOcEMidtS8Wsn2SV+8SK97G7UGN
QT6fbWLRrfin5Bg+LLZPCRoHug6qBv1X/iXq224786lkaGfpm9PPW7P/mVhb3azfaHP9iBbtXp9u
2gIUs2NCuhgIUFaEbX/OM+Hj0keP5dccNxXLcNNvMQOGvWKrA5TJne9FkbNcjGnAQI/eNz26Nt++
q+cB2TfRc91UAyw+yF1moSJ0hlw/rB5HbZpMHf2ROqH4qY275r4sAATrtRkPXavh/LOk8IXZpj+w
RFq7cuCO1kg/QfrQTUYIU0+FA64Y0qiZ471T5kXWTUvAR12S5VLXQ3eMzHLa9SPx+1VRWi9lKji8
zR1LPVq9DgGTlYVzUl8tVRrfbZcn2K6XHuA2j786y40PesYSrSy9eh2MflyYV5M5bJVXP85oU6lu
UFfStrxNlqqCZ80ic3B2VcHLd/cZ48DzzFDvx5QumEYHkWe/NTLau0X1pFoKAPuIQVvm3yN0RsQD
wnrlLKKVGB463SJLpH2BMK92FdW3m2iim6LgmID9xHc8CsjBpqOjkF4TZFH+UyjnHrLuhfy8Azam
r1t8Uo/batO3ObAgJ/kB4ZPnHWUErlvP9lW6YLl6ZF71lKelkzIOa5ivOnpjlU8DYvTBhM0Akclm
tKEB3WhCoKXztOCEqWExcCJMiOv6h+XWBOBVxX079ftVmnc0hl0b233XhP1oTtpRmf15zTGU2FML
RjBlfJWrtif47p70Q5e5MH7Ca3IszP7NYnelRW1lB8ewsa+xOoKPThtpJU/NbN5ThBB4Gqh0ZZpE
Z8I3DtA0BgaqqNJBCYcfdvbVGoPm6wz3PqdUlCRAvHSyUeI8uF99Ap6FEBSti5mjXsCGK/mfZWY4
zUdy7LXkDnnog9f3kC5rtDPn7H2QmdrUcf2JCOyHqVeM1056bGdR7sxS20exTS1BMu9LDcmoRXTk
Gh+lA+0T2RWMdnxSkXxhMLwzDczMqk1xQUvmzeXO0r1breK8SYvijBT1HFemx9PXxmAEtzUZuxf1
3kE0LQu9MiAkVcMHzaLsrV7dnZeMR8Oab4RitKlLGegUE+5qmyNL1L8vdXFV+LgBEmkQThzEdFSz
kz78SJILqa3ivbSWg9UPVyIdtjFYRZTUX8LS9G0sJLZutBMdUQGaG7a6QMFHzotXeuaenvVl2xez
Ga5KEI1jWWzXuXU3Myn2hXlPbMzBUUXrc5j8MBLIGd3R3o1hsYAZjS9lEFJTqr+x3oDI3nCfzMY1
wq5Dz+SVCMzA6fo3oXXXcmy3WGUfXflDUoWS63fQhbXv9uSROSZybimDfLJ9vNwhlth9rtJPGzqU
RNHG4JnUx9gXCA0145JDUGPz971CHEhb92cjf1yGJ889LKnYe2XxMBdPItOoO3duUgCbchbdbn0O
qRzbouwQy/nULG4WJpMgfh7Z30aV6cldO3rIjOiqMKvA84FarWsFjcTJFkSZ4Vbvu3lbN+6OWpvW
bzJO7jJPfF3lyHEK55e2FmekH0/2gOt3JVahGujD0UHr+o6+d00tW4qJeQ7Z03wj7t+Iqjji2f8V
t/3RkcYj1FrgKu8CxnHkuLrAh8Frcr7cVE5b+fFYUErYLIjUb6nN9m6Q5BOtqjUC1Q9iVxoCgF0b
a245GEjGMPqjqvE8ePovSw0bzzK/NXXxI3KRmsrxc8ibXxr5NPoQxYGDjIAQ0fZn76kHzcY/wN76
SJgdu4JzSOsJpVV8lopYpQLp8qBg9L50rR9Dy/3sMu9bO2d3nbHcEK9C3OGxO/d9f00mhJhFi1l3
pG9RVqyjw1qdqgQIEgMb+JPKUaXKg960H/mQvE1dZMJDuKd5Ml6WsfkqIXIJryo04G/tmWLgjQEA
tVuXz9XGP5VVrJKx8PzBcz6Aj6mSSa0hTJPmnr34SFL1veclPgPG7qbKcHNjC6k/BVaRLHzEjGh3
vlF7EWdVFlcgO9engYpCeLoXNHSs/ISfLzGWr3SAt2qZVPvJo15Gh5nNuzqINQS1dMUHJYgZXUs4
WlIK7nx3AMGrFu3gNaOOz5d3aoz5mMbEAYwWyC3aFGNbO/JKyIV+jrIk8blGxTfatvxKaD/WvkcQ
lTwPmrsz0pFXHBXxNpmXnNJk4fLVsGKxMHF3u8aphHjw2wZ7Q9/W4N08q2wP2q5G27MjI4hwKZF+
EV1wy50CnFYC3K7YyXh8750h8KxzWUPBLC0XOiFbE0P9e9nOZ4tzQrKtrSXaWDWSDMdGXp4GkKRk
UsBUh8uo3aqskg+tVd/smUrXcpbUpIvc/mFqiJ6pssA78THh1uFgXX8XKbkHy4zYW8Q3QupH34nv
lU5QIcypwo6r8SygJmpY4d5IbmImyxmiTFGcIyJQGpUeLE/c83WdNIkUDUoJLzVmQZ27ScBJ5Gge
MHQThnMduotM7ub+JXWVFfSOc1CC8p613TfN+OjleY0KnEfLNqJnu3cQRwyIYBYDUaOcjo45v9mq
ce50rA8BDO7TWi+bGIW/MY93feo+N4JLaIqtm7RbC0RsMxWORqQlU05sfo+qB0IQAgi6dauRog4T
CZ9VJI8N2DSQ3IaipQcDXWMfz6+xk783WHN2/aSeCIr5OSI4jNxPk7Ghg+TFNwn/YR9Fv9OmXZ0d
FrtGrQDrmuGH57FQ1TZPVj9W3wZ4PTk8puABU5hZwdJyrtUhOUj6WUFEzAWp4QJmRBC3OJb2oB+9
KTsnLpIwTw+/EQ9nXO0bw44YLc4emoSa1LRJosdW54MiSdWPYunTTzcjCrgYTO0zc/MszEkfelqR
P36RU8IOI7C/ZuxEBQFHd2lhT0sgbMOCal361wyR1h0q2mJXekRGaeugTovWe4dlbcytl5TdGTtI
ci7sLPkRlUnLls651Yxa0vKgM7cE5bd7zfXszQQn+jY58Uck0bLY6sNt4JJEXxFVghURzIacH+SA
9XlM1vaCPzq7c81CPxjd+NKVXEad3ieSjbXyBRO3DTkuUN4buRdDaGa/2pi+AeJqyGTZroYVzIMT
JKVxrbrklcZFRGzOS5eiMDXSsrkdou7dUohAK1nfTMj150Y52sMgAT7Nj4rBwqd0dJMN+kXV2X2T
2RvqXfYaAMQeHEnDSd4WYWOtJm0f/X2Tuo/4vdLHySEurQIDx8MzH3HoilszT0J31nBXOcZbmvan
SvxUg05aGScQmJketrmHj1fZjpAlgkaiDSkQb55+mSK5Gaez4cRbF84ldu4rd9xDim8aBjvX+NQm
uMVE26tBCxazeTfVDwISwZAxHcQ+eLBELLS+a+m4bAcNtC/uKM8UHRIab1k/TDc69TqSU9upHD+C
YGdadI+ZS3xNowg9xCEkIHGXGMGgSF9bGfW300vDqhKTfNuFFlGbhiqRY2n3lceJgYVPpIElDqSF
3zcutUBeOoRmrkdvGfrGrVkxWGuIHSfc7vNavSblbqzTU5UuD+oGJs2qjMJJI41t6SQn3JlKhXZ8
ykk8iUZPYlGTZbB66XwQq4rDmAa/oE0yMCl0s/cRrZ0vIIPJ1lwlc3+d4Lye9O1Y3ngAdGuUgCMF
tUw3kDjdjOw2s7SpQ8wUWyuhN+4mz+nLs5NLnK3bcTZe1749EVCyXUp7ly4xYmUlf0nBEgm8on13
jdnwl8SOqVXEO+Rp60mrpt2YL7tMI+1LSzOStRRR6Ljrp025zpQGyAjjFAxgj85Vk+OFWrCz23+m
nY4wx2JEsuxl9Yc5/2DL5dGZUL9V81u5EsdEWzKFjmMIVU4PhMRlMjYMZoXx01U/27pDhS7kZXKZ
/wd+sJGM4nIfHvKa8J1av9VP5LliISHjJDXr5A4l3Ya1WcJEuCCjpARhb3xeaDoJPc90PwvibwId
vC2IjfoI/X9pU/0FhjvxByufUFzbxUJ3cFfwW0DT/vddFv913/I/9GPcXB0/K0j7NE56quV/d3kE
H/3Hn34Iyz7tl4fhs10eP7sh7//Va3D7m//VP/wfn397leel/vxf//NnNZT97dViZtI/WiaMm/n+
H9ssOHx//J//nf+7f/F3l4Vp/+Z4lsB47Hj8x7iZkv/usjCt34TjWtLDkGxibxB4ksuqvVkpTPM3
IXWsyjZZLMKxnX+zKwv5myVNiy+UX8txbUrW/vWT3/891oCLxjWMP6vff/5z6/1fTBaC7R8qyrm9
FL+K7fzFZGElRZe6LsxBNWO2DFY7X9+Im2gfvFmsb1E1RCZ+grH75DRVvxC1tECgTgTIPLhJ0jZo
Eh0jCZeMc0+wAp/DwVJd6jtRgei2lynh4rJ4xnyM6TTuEDuHc67KFz0juoJdpgz60eRwYlsR2vfR
ZHwJAdqaaltoXkOKnrsgNe9ZjfRzrKAUmWUG4Nw5S9EnpZ6XnyyDIniqocUFyoSDL9JfRSGfVbBQ
jNBOUdhC1HxanYkwxy6g6U69ZcGPFaK15E7re+Dxxiis6kmQVR4fpiqp85BVrb+QchdVh6ijvRGO
GyP+1jSHfiEoT6KDwJzr9dC6LoF2TqxrESlXjjGQhFgN2YGx3oNMnlTzgzQOKgRTsoNR8FY5sCqW
uZIaayLYj5kz9ulBLh29S6iooxuWnTIcMnUORWiwZdNsWefjQ9M2UeKj75x2iooEJu4y4mgyDwMr
jVKocTb6VBpAuV350tWlW+xoEVre9bJ0J0JQ58Ef0xUFqPAK+0wmy1RupQ6ifInM4UMlbj/t9UhR
UjMXduttNMtzk8ChTrX2O72Ut0O6yZl/cs2cY1gpCH/TXDBIVGVqk9Yq2oN7cwxUZuqdKwT7KrSq
iqKbYe6xtZpL5KGFRF6EDP0W0FBHRK8FDdn9t+XXYYarKpvQR2LvkKmLifvOJ5OSz2XoLdIXReoe
gmp8pJq/tqn8XNnKCOtuY7H6hYqrX+NY2V5Ix4L2jtuzURAM1bJzeehAtF0qdAuJa8Q3S0P7Kfuk
a8OkG5h8QMItMrtW23urR6s+TmpUI3DpFKNxc1UJNRTX6ubQYYXHs9pDuGmK/h89MrSvBTTqPPSz
seysJgFv64eeMM/NArPd7kHN8nFP2WWVXPMKQ8/FIFx7OhWLLgFxyqhdyrdMbwYv8EaziY4N3ZEd
h5xS6jvwjMjZoVMc6Flz6P5Agb8i8y3idT6OdqqrR0UXLoC9XCC8CipqlyPmlDzZC1G5oJ5xbZXY
azRSkv12uuki5gyRNa6QVD4WjVkWe6L/F4R7wyrq8syZKO5+3ZIeAxZPew8SVqL6bG6iNMLsReDU
CMZpbqUFu+ImuCvTOT03rNbJhr2q3WVDLbeMncKnNKL4T9KL/v1yJXCdGZJ1U8dJ8VdPWFFJ0KLR
nCku7rpwnohGRBhBaABNo/8PQRz/cJv64y71L/902/v/cEO7ldH94/1s9/Hjz/vf7a//bhm0frPZ
mAxpYtF0TSkISfn7Zub95uoCAJoxU7qubco/ZG/8RqgM35TuwF+YpslX+rtjUCPJA6cgFkPPpZcd
Ubjx39nM/nJvmLrFNqabbGY3MyGvhp/wD6EwVu4hSIIjY1tSDyw8XVCnDvtNJ8y7P1yQ/2Db/PM7
ebpL9h1XAZGmFIZLbsif36mHqYoKQg09A4DcbYChZ1KXwzqJ2vCfv9MtXebf0ol+fydTuog8uFD4
NP/8TsjxmmLmsCoSxIZCWWR+z8sc/PM3+Q8+juPxdRqeKxwkQn+ZASjsbpsWMa2dus0+llV87Za2
33rkGfxnKTq2h3f0z5/Ichx0QDj8PJB4171F+vzhW4qYZAciemi+oW2e7qG+iS6yKdIsbObcw8UF
rJJs4rVzMKuM5nCSlnfzMKWriSI4oksc0ffc03BTwpEg4e0p7DGndoaZJ2wJQhGjikmSgQmtpSrO
jndx0lHHjY0CGapuxj8BJkH2bXsgolGr3OpV2tECrTjNpXGnNRN/SOqW85WSzEE9iJ4UI+eh0f5K
Sbp1fV4Crm2hNDT3DcaQX5Y2p3FomQL+RZsm20ZAQXvRMVKuU/sDlM10p2el823oR17b1Ff6taVR
3ISBbe/+dCXiI58YAqRkM0kLqBIoNPk+E1v9lsC6KF+qCMC1zcf/y96Z5EiOpFn6LrVngCLCcdEb
nU1tNlMb3DaETc55noQ8Ufc56mL90T2qwt0zMwLRQAFVQAMZuQgPczVVJYUi73/vewkkhKLQtIlz
5j4OkV2Pu4AMwyePiJx6X1NPb/T86ic95vlXisfsy7pMgbcYKurvtKZjEiMeQEPeuBUZa5ot7Gcv
Ly1CaEVpvGFTcR8CK08fgg4X4YpMOsMc2aOwMpfJk/7ZS5IM2RsBu3vOvbEHZFvySTOcrV4sqnPv
ZBPiopEoL1T8CaYko0Xqa9Wxn3qmAj1942AUv3HX9K/R5GONTuYSVEtQSgAippLtqyvaOVvPgm/G
NMK4XmUhphJG4RN2WNnV4xfJfWnvc2+a2vXsKu9LqAryp6r1b5sGqwYfpur4JeohfUIlxpvJrON6
rkaiDHPfpfeAZGXNzDe3HsWAc3mFDl+/xb7fPekgGx/rFCfgij1J/G6rtL1vPQefJjrNeNmko55W
ZFpIyKZzqC88hjEhWbwsp52r0uanOY7J+xCiLkBINiFsmRDNb2UoazzdFuwJeOdgZfZBkYgjnL9C
4cuNjQt80+haaVxUAjhxh+1pzO3itjP9ngzM3NCi3DeTZNpdhjTKevOcz7d6xqtW5GJ4SUc3egvJ
ArpMbuPwmcH/MpftMCMhZi7CLfaKsVvVvcmcsu4kvv4B5T1cDV0TLG3AonpvseuC5GZo9CyqnEGl
dEf1nvKkH9e1E+GGdhAOmaG5JYg0dtrpFXgAGqpKuqsgZ+s5vyuUF6HBWhFbAN9GclPwExkDeOn0
wknAGsiPCG5+rew0YxeYcZdlvCKNy0FTfVDdaGLBRXtitIerxtqwSSsfmmSYH1KWfX/TmE70sZxp
se22kfuFvhjnVjZKWMDiXOg1/DJIxEXjN7cI8rY8Z5yE9aFLYehsM409kpgdYUU4frB7GKTl9pe2
NeJ3r3XymwkDRLmZOKUi87W4DtdxgmsN84HKJRPpAP0MNyWCaj6S4xi5/941F9CdSuRz6Qd8WynY
FRR8PX16w2Ik73Exj0ySihIQfBrgRiY3g1JcsVVDdl90oTrQ1mPDkvnSYFcmqt2rsd6w4DT5me8E
xWucU0tDB6UClULNecN0qqTGea0Y6kJOiCrGrAEna1JAeGsu8akS7DWxIlzzc2Q/KMAEy2QmOl/W
NJ1vwjBSX/Goh1jJqZMnn+W02MDAD6GOAnFptyB0s1vJoTDbSquEkM8bSLErk/L2Klj5QCVlCgcx
xEbZOtYIfc2Ddr1TdmxX62LyUgC8xB/0ekikYuwRD845ueTxiyjsSjP+YEyM9OGNzNOrTrKYZWV6
Y7Ortg7SLNOtH1dw1vC0I04zecqPXZZROhBjMaiImkWcFmqNJyFTrM8uDmu20GdLwYnaDsLFvdSO
y1hRTLV90wx5ucwvm/gdyzm0CVf2nFAzQgH5hkS2GtZlCEUKL5cffcmqMGZ4XdjhZ0wtjrUN7WS4
sbIck0HImEpie+n0fe9Y1M7bnlVPoEw8B2MetYZ6xa7cj6FOTR1+OjG078EQ0DkQUWqQg/CuWHzB
eGMULRgrYgcv4hqPQGM9FVZBGrF13WETUULGeLWsLWR0C0l+wOClvClyVmyCcqpB504djFniLcQe
469r4UQEwxbLkCLuOvV2djIBvL8Ztd28CA+Jk4xqG7absenCSzund7xTZqX24MbKYVt6ca1Az0cU
NuRNFj8YbmW+jWWs7ywxNoxNLPBd+7Lt4pu8CGKyNxMxaSi94gmu/3L0GY0gWWxSCbboZGhgtDtu
/cZcFfcmhbzFppdB+VaM2XhbNqZidtSIGx4LS81NY+J/03InDdd9Z7ofTyvRRvgFyGb0zSH1Ru96
oqWZ6xxDDVPSxC4q7r+iPUGRj+783NbTrpHK/UitQDpLaNwRJGflzGPXZf1aUoJYeGIEmXXouGa4
niidJEQpO8yYnYias46L743Zz9CtfWeJLQ7KZdYlqQ1b5WHDschv7WsNXRwRu28BORSCO3KI/Po+
HFz3lexv667xPo6XlbVg6w1LLpG+LgGDFMp2D1tGwrWOk/mJa5PqR7+2jNUMPB5+Sj+l3V6JgcvJ
pGcBglyVdF/mKQ1TYvExKwDYbcTBwrf0tWt1Vn5RTjb+vUZOiYVz1a+/2Fx8KQP3MrudPM/7GuFs
IdQ+EhCcuPsw7Q9h/CJJxOKEYrBPPNMMG3cNb7V4cj0RvzhJCzBrHmzjYMGM28UqD9qN0aiRzvvY
I/Vr+gNPBxocnIdwJCiI08TtrRXUsw5WEN7jaod2A2UpSSbe18huEjvsHDYXU6NI0eeGws/HcmYK
PtOOIzN2ZpgHEXGN0RxuqcEs01tBnGU4bwU2SXVWQ8S7lW49wiaSxBLWijWqZSMXZtOaFb5+ozF5
lRmzAZDMo8uKvFE2lJt0iGJNm4b0UkZ7WDrPGsDHiLJuKdS2G+PhJgk5Lu+x7SvjHDUem5geXaNb
e3U44zR23eZUxew7GQwJhS+SjDFxlbyISNl4zaEqpMY4kzttu5rsJMHY2Vt885ZI9VthjFRocnQ2
sQzXNQIKMjjEgbSP1LVKuON4kBjyVjLvDHflkMCxaDHNyJtOOuyJMCny7DJn6V00lekOu7ijqByU
AAgXAvxVBhZAt2zsei2c7CqvHf0KfQoHi81zMdukhkLHSRJv+GikxWTAizrtkbpRHZYwdDJGwu7y
O/dQ9ik29gcHmWnuhiOFk+0HITQSKUwemD2moSHytYB/F6PmYTtak5xlRm60jtOuwffZX80SCDND
RtJo+ehSK2BEdlXfztQntJeIfYm/pYxE+bsULsSBgBr0PaZR1ZBussGxSPghl765o2jdrZwbgi5B
5ksUosZuE3Udd5nc9b4h57N8GlJujMjhCTRT43BUFAAZzZZZUAfYivJmwZKD+wdMVUj+bNOGRATW
xMzJgJfsKRxsGGz/qXnmEMJz2QwL543pM7XtSBkej4MhTCkQqz3cHwTfsuoZVzJQ5MlECXoMxlJX
r3Gc+PVNaoFSuqnoNlwC/CHPYPZ1Tvr57aD2/0lG/8Y++Icz66Lh/67NX73maPPbdoRrWsQ/iuzf
fuR3kV3+JhTuNx+p3PfkNyn9d5Hd/M31hVQIDOgMJurAf4rsOK1+cwWHUN9zbPebzP6HMiFdVAvX
BhZqCVagRYH/RVb/U5n9W+HZH+d427FNk0O84ncQAgXl1yO24iQrKx1QVGBi0a2qk6WNYVoXQ2FM
+8bGHe8BXdr6YWGt+j4prqsWGw3acfqcoaC/LIcYwkpNi8OPoM8GLbNmdlfF10NvOKsJZzbFKZ1B
nVL05OFVA3LxxplF7ezEOuJ7J+LArjMfGuwt9onXsvcYb88k0+uefNmmL/yls+q5b2q0TuWsJxjW
G0tLjR0/P5HiMtdKN9ZjbjhLjD6hFDDsutzcBsY09HsKxLvolOQy+GhiHIVI2dQD3GvavySODyB7
1IFlYJyWWiGGDJwdDBsPZz6a9VWIVs1jpeluDJtIz0pOOqe7MxiHFmXFrsNHWcI5O0EPYqMY181E
HB8fxPBh4SVeuJmE5jfLSKlAl/U5zmHNFzb2cMFhYsOpTVyWkcBF4wQG7xVI2vDUW9SCbR3O6PuY
ODIHkSo0sTfjYGNxq/rwNsJiTPoixfoDDc5dNZXChiXV5OXbygjC0yz8ur9SuuiJ+biUxMKkDy/Z
KOtHGUCAKX0nvxyBQ/Datz3p4JVbYl4Kl+j0aBrtQY5leMGlA8wEJs9UAY0wysY/Mzi1IPpQLFR7
8Rr36wpOFLThCCzrZNHLWKWbkantOTnQbcUhqjaT865JT7Vb4wMJmnvf6ECuUwl064o0XZtG/ES5
UnSJCyDZo5371MrlDnWnINjNas0jphFPHjbT/CEyc+nBi8ox6W3c0O8wFBSWgkz791ezP5VOfxJZ
/6UU+99QYBUmRGF3kQX/tcx682pksfEexa9G2/Y/Lmx//PT31c31fyMXyfTQhX9PZBKV9HfVlT/h
lZBOBf+vgKUhH/4xQkRqXbRV5Sh+RCL6/S67KomK6wr+CFobi9zfHCE6P2uUBuE21/IUAu/PSp4v
uV4rQAiHsrTiPbFLVCAjHtcTj+0XvFCoohRVgawZc0pgYrGXNGIhzMXm+SQzWZ2VvZxXqefFrxik
ymNj6vARucDGU5Q9J2P7ovu6varYiJ3bRX5ymkGv0SpBOaW4d22KSYlmVyhXngEfKkoyKrb8YxRl
7l2ktCE2tLGxzLXeNdPy8SLzu/TRTlOLaG9h0fk2xT1gopIHfJG9wG7HBzmrlnhHFewsaVgbW9n3
wn6VGa7NQUwLtaQNNkENUUOOFPq1bXLpLdbXIoimA5lITrQNogHean7Lif/6YLfG+G7HRXAf4S1k
YQIkcTFOjvPC9k0eMS+424q7dlOaMysA2NgL1s0i3BQM2TYqDcpPlYDwSRwVHkrEgHMIQsX7LIOA
ShInPAXMiR9dKMirsWaVJ5rI+Yan0KEIY3Vbl5Pato6cd1mW9kd8vniv3Il8rc9+HZs0BlA0fYHL
sfDvncZjt8tuiBlh0dJ/BAL1agzhcRTCGs5IZdO0Mlb9O9tkdpCAlQhNRh5uKGk247HmwzyWuels
bZ9iHssqumTTMe+9HKqiupxoTbtJAyoKg9hm2pulsDHYvfHwaEpoO50jD1ViJleOB76sj9lX0vjn
3jlJ5F/jcTMuCk5lD1OZZceGZrB1FNVsMnHbo+yV6ZWvObsGDrM4zn4FcypBPjzvqBPqQo9dN/CJ
S2ZT8bpLsJLiLes2jvRxstgyo8t1FlvTrGc8s1EymSuzodhniDkCaPWQGyj7re9NjyM72LcwaqpL
OyajnVcGhx2cmLEfe9duQ5qxTSjzCiC7HpSM0bOn9tPOg/Sqt3g6uZEcvzPw/ws2hacy53//A9jw
0vzTCdX9a7xsZaKGDEtZRZ/GZ2dcxf/+f4Z//9/tjwvpt7/m+xpqOCx6ls2EykcgdKxvS+X3LeLy
R8gyHCscpiAmt8sfRgwBHZ5FUpqSn4Aq77Gk/76K8kemb/OHNvxMZA8qMP7GDnGZnP0wFrFtb5mK
LDM0NpsYO37t10yqeBKxF5qbxOiSS0Kk6R2SNl6+3A3xZ7Li7eGvR0ebhRQtwy7ZGlGVhR9vxHjO
+dro0PWCUWBzieKdqUX6GE9EeUkh2BNoRgFpZJQzZPbczo3zTFcvXjjoN4dHWbUpIh7vwL0biIJW
/xfzpW/VMj/sfpc35wLEtxnR8dyR7i/zMt8pOXmNdHeEthO/MkQUXzmqgq9mpAhJxlACBbwQZ4Zj
qXtoevAmfDXHz0v0BSuM3f0/7Dz+5X7ip13H/9x+BY4tf7b9uHztkTk5f363QJ19/K9/+/YT328X
R/3GiYXpnPJM5QrT55n//W6xnd9sz+YyVcD80BwXa9LvWw5DmL+RVXaXmgV+lOMYd/F/jHqlyabD
ZnrsMWG0GZ7af+d2EWx5frhdPCl922TjIjjr8UKYun/ee8xJDZohdSFjp644GrWrH5w6aaJN0QN6
nTvAgW0LlS+pOaOsGAsmr6M5ul9r/BlnP3xuN98v4x89VMtY+Y+L+9uvwi27vCuhwN4uG60fB5oF
zh3Dc+NpLcuQ5z3NobCe4v6AMOOCN7Ki7hZLRfBea2te/flL/7xocNBlb8fsXC5fhCu4OX5+aXyM
xggdrwTlFj169MFB/dGfifZ2gCfUX7zYz9u8by9ms+AxsPF5YUxoP78YgwXHNlImtBn5ws0U9a+q
Qgv+83f0z1/EY0vL2zLVt+nxD9NhPM9MD2m428gcdI5RorUz31P3f/4qy9Xx41fGHHIx5dlUkPNE
oBzyl7fSDh0A/75DGSxvbYPppA7rk+/On6GYv9B+feYN+U32l33NFjfHry/smXjYPd/C9ecvlr8f
r5XS8RsjXCICiJuGv+7rmMxQOnr1U+ClMBEDOWsMx6X5qoJ5vtRG6Z8iK8ABxt4qyDd9QjYVoTPO
Voruu4eJ3nn6J3JfP8UK2sKKbSs+XCOH8AOUDe1r4zsze5hWq1PXevxtDZYZ6huWBlwQWMFZXUzz
1aRRSM4kiUL8w+iQJSg+g0Hj0IeeD9mrceH1NFZvg3uJjcciUY/MGWu2OE1PClt0vSu2NnAa0vwo
F/5qcuzurzrS/uHa4IsW+Et8YeLvEN/WhB+ujdKmvRIfMGWjRZteGmYAWDL23b+4zP/hnnIVl7kn
OT0JhWPzl8u8i3Wbi050JBs74C3wklagZ0BB6wF78oxw/+fX4uJ3+PlaRHH3bSXAJ6C6/OqHcAx4
6H3UdGzLEUIp0UIacGqLqpbEXNVpaW+YXf1Vc/o/eZOIUYrVG4OGL+1fj25+5NKkE1DRkfY3bVOl
B8xwTDKVf0PsPvuLt/hPvji2SQTBhc2KLc1fHv/kswUWenI+VD5gXWtouOt9/Bp//kF+68r76ZOE
V46X1WYNxheOSvzzzdUJOgxHFi5ix2nx4qF+2Rugp+Tu6zL2Tt5ACKlvGNXTDoUPfardfFfEFjQn
/ETuyZkG+zpuled9f/v/BRv0P1VD/hvqHITZf/iO/kG1Pb1+JDGFCN3rT37qbz/1u7Rh/8aukDEa
RUlo+3wj/7HPcBBglZIoC9/23SzV/7nPsGDQs4XwwBLQ+uo7PzDolfOb47Iy8C+/ma251P7Gpvzn
JztKMpYdrJDKshyl8Eb/slpbduxlGAT8veXpYgOMoHqAnDI+gWhyL93ekBddUotbv2TW9cPndPP9
ov1xTyGX/dCP6wIv7gKyF5aDAVxgnFtEnx8fFbDiTHdONKrJ6KYHEbfVwyIR9eeaKbfYBSYoBpAs
NnVLgUPsIauC8wkQ01bPU/beNtA0yt5Utz1H+r0HK+7Rj+bwnrg+QT+wHooMkB15CB3QlqLSl4dR
Kk602LWZBNk2QciIuLG1Iwkx3DA6dt6CgAxHksUVvCYdXFTevBRsY+cVYJ+CPGreaDHqDjoP1Y6d
m/eqM4mUAP1JiN1QU8fNFsKGEa5xRZO6BkaAmQ0MY6oLMrA2g/fWiu/p31bn2vLir4SOso5AVy6a
PV7chgZa2ee3Vke1Coa1jEhWAFrDaMBedwM4jTyVFSM17XSQx6v63R/n6j7FXmRtelFH7yWz+eea
VqWtm03dxoN6FK7BjNqY022rD7c6SAexqSisejBQn5/xmEgcU9lcAX80kpbSmMCU65nxHMamJM8f
STI0a1w5jPxzd0y3VE97l16pizO3DRIITVCSwh5KKZsdch3NZBzSkpQ33ogFqR7GOxgZyVevGo1t
gd38yguSRpEAgpFj95A5JDneDedWfSn8oDplbmzsCIIyDg/S9GYskYlAAhU70ql4OMZRf4HHhDdp
0kP+oUEdPs9BKM4nE/7oMIQEZAgGPVp9LrBpDOFDF2CXZ7hJE83EE2qlRWLSRUK+fUWNa/2BSdm+
pki623D9DGva2yvqyhZtOANpWpInRnACYXQFX4AobQawwutJq8W42F873DpV31z5ZrMVFhTzAsvM
oVCaLDS60W1XSXVdiBrMNoheSm/CD9YLgyRvCZiazvNdVJjdeWHkqN6VMs6SIhOPzLSRrUrV7TkN
4/LLKNBh++Tetu40fc1jxSPMSqf4HtwumIU2JvqbMpDYVGIaLkBWeVA0S3P64sKhY7Lqhe4q7vxU
rJTdUalCO9cuL8IKiNh0Bsj8vVNDcNGEMGa4Md4AUU4rJyd4TKeYu7YGalqEMd3YjuF9Kq+7ROrD
S+BT4z3oHe1sBn3eYX0dDum2mhdyQQ2wdvREunHwl5xDk9uK0Gn2URQcu1DcVS1+vDifP9ABznoo
Q1VZ9RcJRTq7YvE/YgLwU9C57AyGp1GKY+DLd4BulM8A6zPEfV0ZVzO5KfwDBWXa0a3O4seym04N
kKYgVicjjO7TOL/DV0oozea4nVO9Pe6phIP9T0Y/0JjZkpCURMfNlBbuVoXNqSiaVyMZHxsXfiyh
XKgBjs1UWIBtfsDMt7FTmN7KOkWpfAE60V06hlNeGwTS1rHdqZtWJh9TFMbw/bS+qjrjIp2cI/Wu
GD3EAYzCam4+c2Vh17eMY6WQNbsh3NQznexQzE+mX2xZoPA8MYGee4xoVuVddHGGyyJpTlSsXZS+
BVuSutgR8/tsH8ya5rlYrPhQo3jdRB3m0Fm9Z44DbaZyusteRdFZVubpofCKk5UGNhQDu2JLlNTv
itLwTZKH6Q7S7yZNp2vRlc9GEnmfbL2Ng9PYx2QcTyMcuK1pdyWCMTSwIgufpGbW3w7+mpDPqs6i
I6mGlZU84Rnr9uREtqXjYaRn/YQhtZ6rF3tg84c2u4YC8VnI+i7JFblSn9W+c66mMWu2M5FnQiwP
kF9PkXcVxczcFBpKnhYfQcrfr2tZk9wNLju3Z8QPpjDpxzs3p9DbyfcxaH0sFQjddnzMBrjDkfky
l+a11ualWzUrEpgXIx1Pl4MzEkeOqRoPQWY13iEaVIWs5DJvitq7jqo1PHGonWW7lU60LY0OESqY
zwzQ9nVjb+1SADOGTub6JAn7er6iCpgi2hI/GbFGfLf4MwNWNid+DmPnWVbVpeXzXcWNeko6Mm9+
cdtH+XXaiFuaDJONuRD5HYgxpuFfJEYbrfMAI0lNjBi2ZIwZMb5OqPTgpr432oosM39buBgTYv9M
pOAHy4LYG89yyNoy3+JWuB68NiO6Ul2Pw3BRGf2XaiyuAg94QhC+diDtxklrfHu+u5/M+Hz2MG/W
oKSIbgFId2HXN85d2PfnZKSvipnkfGI80tZ2IUaDYhhO/JiHb1MeFouVaGO607aNOnMF0eKMuOCA
I8ZfmZVk948gHnTbQmsI6w+yM4p1hty/jnUPp6YhSZ2EkFLQ8S6I51wCekv2VvXJ/UU+E6l/PSvt
nlOSB0M6TAAysMBfiDCr4UNDPSPleooqvJSp2U4dRBWzuCnKTp9mzzGOhWPdZcvpjRyMCT6RV5sT
+Fx+noVc9CNXD6g2rm9o6ZbLxRp2HjXOJuaUEra8ZqNxjEHN7AeNf6cFs9ep1wqn1maymAPZvuFg
BZ3cdR0H6XnsGZduOBlcOOmqbOOkwFJYh/fYskLqVSs9v0LsvQvK/FF0zvWscvUI3RdOIgki2hAZ
dXtAU0cXV4p79Cw+KQhprZ/smGgSj0w0U5mLrn5k8w/Qy+Jrwtt5k5vLPS3xnIMYCbMNWalH+GgP
1lRjKU+9tW8lX2QeMQEJIJnbOQlvVwMyYCATcTZqX1ynuSEXii11WmJHDoMqnkizOLiie/TgPnIh
JghvTHI66e2AzXzUAoa16xJmxeIHLtAeWDgr62Mo3IdyItoEh5Fawyp7c0FB+B1DiThP6nXb6bPZ
gHjSJ3B2wzC770N5VhnOoajjmzatmCdFD1kbnwegxidOVhQP3mhIQ1dFc9+b7SHTxORygriBhqpS
nKYa9oUofRzQbGlhRhxTO4ILkNcguckNl4HN9rb6svQUDqTeZGMiTeBenAfzWUd6k8blEXPa1ySo
Lv0O6Bs0O7/xv+gkvquYubsVQV2KpvdB2N2pEpBHNDIqi6r4BYdluyotbMIO+MrQnc5FD0ctB7JU
dVz5k0HBdWmaB3LxzrqZBQHYaINnaBPm8candGGt3eKi1UGDuBbM64oLdWWNZ7GO6i2k1IvE68fV
wArm1FB9nWSEEAFSWFrFW2N2fFtYloBWNP3GSGoHChucFtybYVPAVBqBXFams/P66jw1EGB6Rz6G
Nn0lSR/fJUM3AA4dK9JxDNdbpj1DS5WHBDwzmOTYoAVZsLMhnfR01AGkcMJ9KZIHDT1442Q4LHpB
VXO/Fa2ZUcsNwiyRAtuCR7zMbIU8xLmogC9DpMqn6JmT7D5iyGVkxa0VsSUDV7CEkN0Xaitpu9Kk
8iZFHecyzDLYXmwGB2QvYVI+5Dh8S4PKXjkZKyVmFBLitbl2PfORFO3toiqhZNK74AI/BCXLZ18H
n7qyNwA6bsuYNHLVuMY+M8B7TZIPWLMmJhubtSkiqEZcND6SGcQunvvnEKnbR7z5Ick/74yONxO0
VrMzKw8gIryXfo6+Cp8gZlg0j5CjbipXPlqWdwiDgvZVeJU9SNBuuSihsZ3X0Yhf0HevSYKsgcXD
ZTA6hou2eWnYkPKp93qR9EJi/zP9tdlMLB/UZJKKdgDE5Fa/pkYJXFTQ3M5d/Jh00cFkoSbwCy2e
dGWXs+i6T/Q3o+zkg9pH2PY2WUktq04f3JlUt6JoHm4wkcOpe3Sy6dIiDF478yFzhycnJGeY2zfY
hsnF6YdxsdElxr7s7I/JOQ/DNtnhzQToM0LvHvR5rMzPuvUwDEcMc83wnF7TL6plm+PP+fmsllym
7UMWroeDorLrteqDrdvwOww19lXc/i9FDS6GqopXftdXbwyfAUZc1XGEIa2kh4hqAVqWiuHNy7Nb
NUXgU2y9MVgyyQsCYWa6GXZMpRWfDR7WIyydTeCFZ50lqAgw8ZXU+zbXFwUJz7VVh6fCmWDJU0Ow
SseULBUtPaM1XSbhQG2AL7ah4sGexjBtcxbX0Nq06s4Lm2Pj4iJ14nkHajOiaCVl2TEbh4U+OSns
8OskXeLF6ivThhXZl4tER1tHTifDdKZt7WJ6LSmzUc1dltbs61lysYRu+rYesCx3uzHVwx5ffnTK
FD6dTZvZigGu45eH0ee+XqVRz4Ex9559F9KSiADW4kkaMVRK4Ij24NziFUq2jSZRStpE6DNzCooz
M0IGknEc7rt2Vp8VCPgnBm0wAmntnA/QhQ8ASVasIQC7E63FCtQBYKPWAo9DsBhGHkEd4xhZfvBO
nlc9w7IHm802A2t/Rcb1hhMVnttC15xisTOHVLtONFoRCVUnZ8g5zg2E8le+Fuoz5aTBmhHTHcWu
ofk6Ov1ynohGtRzXxVlpGfV2rCqhdza82GvdDNkHrXO0jJSxcSBwA352SMazEQr+oQb9fuViUQdX
X6SYqQKd3SF2KEJDmm0jvS3Ocyw9AICpQ4o5F2O5cSLT22FyprrR9eoPm7X+ojQTaj4MX1Kp0dTD
u5yD6eh1afWMdcUBKjP79Ihkkz4u/VdUVLg0SWHipBR38T4kXQklkEHfoTdDgJh6JkQdU+BLzQX2
EO8QmzmadujD5a1zQNUdTbfXebDI0W5w1HoaMVMV+X6I7ZkHqI/THHYtm/K2M9mf9Za+YWfR++um
jCxqEmihXHGEsY8ExVm4HPbJXYrPuxZOd+ikbz2OtYHzWvE96Dj/nAvfvZ+LudvKNoWTX+sQY7w6
y6L00Vuy6wRczT0W1gpemFfKrSqj8tLwR71vSO5y2CqHfdK2i85g+IfRNnCo9KVj3HchhKs1vd50
jnDOnEiN+/YxqMAJ7wNXNQ+x70Wf4zwML4mj1VmDA27X5BO7Z6s2Luce2jpSN0/FYOyOkS/KXbig
4mF/Dns9RNErwWYcGIGDkWs1D5l7GEDH36Stm5yJ0m7P/T6kW2+M7LNmtGmsElQWjB62CG6h8qkO
8/HVabunVnMLlON5yLFqXzTKpvIpdIANqoQltmoxRXNw6mF3EVL311PagPjRA4RUbfXJO87X5Nwq
LczZlWL/yMDK2iQSVEWikuDGMSE+oUFUx6Ed6svawrWLCH/Nr61PyVIj24gOSFxIVXfr2Fe14lhH
9ywQIKmvOtDe3OHG6B7acIDM4pDDntt2fjMs+ECYOKPnchB6z8Mmu62HMPiSSFudOSGbff6Rdy01
ZOA7homjc+JGDz4ryQEfIdWEHZNDcz05EcSiqXU5hlEYpsnTwQwjCgcIGS0tspt4DUlqWJVuLD9z
GsK/cJrwPgiGUwMejMFFWVk1GMxoekoniTFndKmjTqnTtYBcbbHJxNsKwMHWGiDNz7LJDBYJUbPF
CdNjUOTxNSEjFnBtt7um0ckTPFEMM9LMr90Q8lpsJSaUWXe8BQQ8AAaZ55eUaf3aiXr7NhLetJep
mM6twe+v/XKaX3hUAKGzvYKK9BKQF8ZzuNDSzuLLCoAh2PC5LD76tmI3yfYV4nFd3Nh+hb+pVfKh
ptILCk1XneN9mk6m2/LA4dDXtmtSKzDEZnxXjm3J3RwHLeZHupY4uAAzcCvn2ncixni48Te5bUVY
q0x5qgBnHkAqJLvatNstrDLQZxOTgSGpe2hbpqhe8cVi6E4Mc9viu9+ELn91V5K4zwg2rnFw5HCC
gvk8F6XaCtsIzl3ZXVdjfu/A7937AS4x12N/IWMEnabPrfvZbSEJ2EDKHN+GRadLwhQAd7rnaJ77
FTn1+BwLUvdAes86CvD9W3ozPI6QDFUrVMtJnALD9EkiAuU7CJhlN4bp+o+hbuyLAEYBzOByEocZ
s9lmsKTngPIr3csY/lG0YmqhvxS6ABs4hOEXRXsne3+RGxezSKdsDbwMug7GTvPeo1lra46d2izp
AnlQgXCHYwo5WbPfKboTZqP0IQ4y3FmT72cwJadCr7C6cyxU3JCjpjEsEjjuLUlyk+oEOs4nSoC2
jh815y7p1LthxvyRoQA+SlGfyWTh3hn2SvElHnhOQhbL0kvbXwoUfZHQNU5aZ9M6ERX2UOJ2/tih
2QLPWXeysdoDgQNjm7li52ASBj9bes1ZluY4umo9ohKwZ7FlTKgBgvtgHAbHOMsjelXb3AxuBET1
XTrMxd6dvISrvTNPg2o+UwfLf9lV8XskjX5fQmQuScKii6ZvTWOorTMPBcoZLj89c5Vte5p4umPl
xQbUflqX1qySGHc9wye34KDrVrua6p1HlwnmsAlClm+0EkwxchTeZW8tc8y4HuOE2aVvvHhZWL62
SZS9BQIZdJsEWXMgvbuQOME/cEYc/fgQka06Zbkx7zrttv+XvTNZjlzJkuy/9B4pGAzT1ueRTucc
3EDIYATm0QAYYF9fB5lS0p3VUt3S+16mSL73SLrDYFev6tH0sTKXlkmID5696fyWs5EybCa+gjDT
UVBOxdU1lg3DQBoPW2Znh098UntlzO5jktnBi49syevHGYZLNaT2jroptJuEVDC9fVaXHboxDt88
6iG3feFQvoLOTk3I0E6cLk0znjRWSS7DAsoygziFJ9sRoeesNDGVCQzJuphBwNrSEZ9Rn9u/aKWj
dK20qpMg7Wyvm3EBr3Mslz+xNcgjmejopppMvBlcbG6utGLAiPz714TpgqOsM94IVtM4rxK6bbGj
uSZ9aQrL2wNnaOt1qTNvXSzfryKz1q0XG3sLN+GxagXvBsiL3TOt1eOWBRFNvnTSz7dON8Y1pQLy
d+wkJIhcXT+nE+3wwH1j+2FoKvUYzyVlscqHNRPTc0NfbdHZpGYNls/UAiYvLT7wI6WYwyupXeM4
TxxfqwAZlgTz8BOPM86/oQ5RnSlNpF/DuxiGvbYwHARj9RjFQOyN2NTbsNaMIVYj9+1wiCfBvsJi
D410H5kPudf4ZzGZ8H4ptO4ubWfZ54hQGJ+oZXcrvhP12sT5QWMRyhHH3U88NEjZpIiujjt1L7Jp
G2rnTSSnxFD6pHtkvDUGEnoLclQwGDC+BVCEOk7lRz7iHHm4XaVqve9sct2h4F5GVQAXYp0nmxFR
+ZVhMDqP3lhT5CK6nV31zbMKDes0Fa1tIYg47h3ZrT45jUOhUC6mcxdKBqFeLHNgUs1rS5Z8Kxw0
TVrz/Oe4jmJmBWwtL9Qne+9ZHEiY1xWpXKwnyd5BKf6KdGIY11q5fgkLtvT1WlXZRwHeZEs2rqOB
ggXWSog0XC4hJI1G4gwuO3xwmw4C+fQ2DK13YyKxqutsuza18HrW9JljrN2Vqqvbm6AL+haYDchv
Ss4oGOMc6n7J2s1+g3Gl5derEpCOjezf7MwI7kMRIyUDw/mt8Sr/LW3Z7LiuDK+qJH5aFKH4NcqB
2nU/r4tnalXqw+SUPlEzC+HWynK6mii7usliGB4iURtH0qyEsQHU3WhjdC7EDwjmm8Qb8sJsbohS
fKH60P5KgwwSbtHPXARtQalDHo/jKyoaEY4+pb8GW62zDmbqIhgnAbHTunlMOYzgNtvOK1+LH1l5
XB4Qo/ZRFvZPRh/2L1qSJFlNwmjuS38UmDzt8A2gQqC6ByFbCuKeamNV3K/HuhvJWpXVD0uHdq+q
ucQ/XVjz1hgMHhnZDiER0k6Vl6JC5I/84d4NiGWWq4qXPmnMraCy48RSkbxhHzjF1pd85An8+R1n
XLfHW0NCWcy53Lh9HH+7pPxICqd1Sxy+3Q4eIlPd9t1vPleHCa7p//jKLkj7GeajF076ocfqsbMS
AH/+7A3XCpx0x/kpe1SVwuU+12JFgSrzGEW58ZiZ+iVMw5cui6an0m9K+lY8fCb8qHAGJ54lItGu
fi0w33jMIIru0tQtO+7fShBpsMfAOGrNPtWQFmXUddA8dUGH1tD53QZCYfVZ0oP1ydmiLsKb9dXM
2EWSBWsvaSX0a2zz3uqhOnzmSWfzWjO9tWJl+F2QC1x6R34otEDUrZMIGmnRX2zBym1ltmCUqX9g
FzWM5Xi2RFTexmxy6EqOD9oJppPd8bMWEKa7VTzK9oiAPT16MOaJNlN/zI2sTcl5JF0GuZOBTHtT
8Zi5MAEzUTZnKs8bxS6h6nnPG/QaVfR8cPigjTDR7pnEuIHZ+jxbQb0BYAGfvHJ+cuLdIHRLG0+Q
zh3yvdBF0oPDK2jn6RRuHXn1+s3ohPXH89Ed7ZrFHoCEecc0DApBU1CXzbADesp7T1NnnwFxUQwl
vXdHdP7BcEZnN+dW9JhCl+Z2DE9i3zoGyUrfNcuHQbKtsGvjoUhb73fsmV8QWZO3sEYm6wjVwvLq
97inuw1jmXfBy+FfeeDe63yA4BzEVJLXBsnCpfFRIZXPyEeaa1rQOOYmbYM3+MTZZjHZE07MgL4O
1FLW1E+pasnlbFgXGE+j7JzzmCPfMS2rVbLE+83BIoLVzO9VxvplCqhj9QN+bZ8d64byE/7UAwSz
TnnPEByPjeMgbeJZZXDV6zrJNrZfvsZR99oCUD1mgkwkd4vT7EyfxtgvP3vRG/c4C25F1jyorNoi
8V6c2vyMquoctCbZiYJyyfApm6p7prqrzjTlIbC2DkEY3eOh898seJjrpBopUg+oRjI6iKzcVb2V
Seb9PaSoGyIskdyqf1IecG/SvOauM6YXBhJUgKLee4pbd+F75W86S9qTzmaH9BVBC3LBoy++00lB
IhBx6JPLTuu9FBQFrHDlVc0O6Yx4PFVDm1TJ5l1x9O01Wc+1pmTpPUwJ5ceJpoc2rBZlqlFPPY90
uc4Hl6UpRlK0b5mTRKB0+UXOQahQ7qOMWhmKOUL4Jce+dtkaB0H5yU6cubuQ3a51XHZGg8fCfhKw
ZMdi3xdzcwiZ7QZKiOy/WTPxS5h15K9qzdVROQanpEyKe86r7oGxFW24A5e1t7xIP5Cfy/eTX1IS
qcf3bCCkJdnc0x7Wo/wzvR/tKYnezJZ+MY/yV9IE1PJRw2Oi0qzsgUcMh6HaWbLiJWWMsrmTUqhB
qdlsuLq2y/kj1eziVGntsyDT2wnb2QBXjaN5bcWqR402++4V5J9e96POz7MjZ2qkI7FtZkTUinGa
bqpEDR8h68YfKM3IaXMb95/m7NZPReRMrJisYe3ocj6jHIOWc93aPZYUZbo8Fkl1NQ3Date9Ky+8
qtVrYcjuIjHvfnnGIJEEuVyEkHt7+dM2/XSagI29QyaRpKH9mv3wnLoUxbPorUxBekLi5KAABxo+
Ny8zTjkohrpcjwDGwOKmBZ1XJpcNRJhZWc9IdSOl4COFuyGpMxIpIqwu82TBiY37yYZ5FjtGuza0
6Ep6qK0KKgy72+ciGLNToH1x9YHq4hHIjaMx5wNLqMl6YtXYIjlQ7spVNDonnk0UUom4PMFlbSDq
hEZwLSJGMtAZdrol+hO8uVSeVyt2mDVPTJXUb4X2QFrUHMRj21Z3MKEWFNwe7KetQ+vKPVEc0bmX
1sG4hm4X1ib3ssScqcymwM/bIvbWW6EEngOSynQ99oF/Mhv/pSgC9Cw3ibOHjtn1nGLc3EWE0wlT
Z7t07gUvWJPu3yj3/9pdnj7qwlWshAka3pyBB3A9OgZF475XnP3KoqAd2tEto2ngnR0dQXCjMDZe
ntpr3tj8fuwhcQvw66VKjPcxAn60SuLW2Aa+ml9gE9evXhTFhxkTxioIg552ajd6MK2oOUTJnUri
T1Ai7y4J8k0dJMEKF/b4XMKrO5hcWT+Erm3aPXOMs9SlfMrEsPd9nlEyUsmxWOdm7YHxCItH3Sfp
8yyHhnYd/W2niHw0Jc0NAhWxbziF1lzAP00zlmMldj2uSDojnF/l3mMrcn8DVryF0OD44W+VusUx
mxc6BSkOlhIcYkZrGn8tPsS1CSXmrfTAPnAeOEeS1xB04pKUZeHohHWq5V1DWSdYFsKRfpeSkaXp
rG/ym/6GDbB7MdkxnOpxrB5AOgVHVotUifjVdxI1z/B4YBQ0zImosfw3wAtnKHw1f4DBcTm/gOqI
jjhoZ4V/qVXTL5kN9WYI0j9O08qz4UNOYUyfrwGkE/px4uCFVbv5lATDcJ/ZAl3TgnhmEmHSnQY2
aauEuO+zY/gwPwY/C78KTUtN26YmU15fenf6FRCmtO66tW1nDJR+MFeHROXB1p0D9w/ffxwiTS/e
ZFzFh0E7CXqUEe6YQw9hlurD4JaWIBbi+bvR0BB4ScU3q6KxolWbsD5y+w4GZDCXyUMFhWiDsO7d
zXHZeTLQ6T0l5/46hSeo4Pi4Q7y2BhuFsLAoeEbpsiCDBPXjkCXDg6Ls6JqpxFE8jJgCTCz9x7Qo
2UioHEWraOXf0kyTd6DHQAb4C8L8CaEKb+uifKXCzXpHskNfa2txobaPAVHT4l0r7ERAoZo1y1H/
kjpFf8uUMe6aLm+A7rrDb0J6DYngYFxpmzZk/M7RsQgLNph2xzEb+v3T4OrqwZkJ1hISSNdmWVkj
7Wq8Px2TVuKNzU1O6RaWRBvenQTTexoWzlPd5PPVAK+5Vk3Qvvlq2+JlWEcQIbylD2TA3WA2jbmm
6Sna1oMvbFrWgfviR+dPxv0kOlda+JthNqdh1Tt+ei7EWJy9kaTt4KQZ1odlVI4pzoocAZ26ldU7
AiSWmjhjc1fzpCDm3Cz6WfZMtPmr1k5/m11FY+Zslr8sprt9XOv2I5JJ8O6lhvcDZ2W5UNRihaNt
ItXmWqR+rOKVrsZXBRN4YpC4BbNsT2Y5+g+DSRSuiFtKqwUNOZQ9tudZ1gaFXtRHlnA1HtkR8Lta
DuyjjY8t4Ij4HL35mTnt89xsEvBGDgD3om1ug+Z47CwH+ZUG8eEmWz/8SuLEP1hOC6nLQTtyGMKo
g+z4vKgz9b0r+w91CHurHPiSd+oCQWuK1zVnB2CyMHV+TDx7G5YD13AsBYqLiH3ME6g1jb1s3Gn0
dE/DyD2zl4o9jVog7x4LshfLwmYgjGo7Gl30Dbx2OVvNdPqpsfs8QhmFOWQVZpGtXDLZ24o8IIbK
P33JNSTR88tIMGvqrPHEf8c5UzYjt1HS2xhRvLr9lNhe9pEBww5LgZ085RKUDGPz1mLRTHc4+uCm
K2v3h95EHAAuV7sH4FXZw4hfbOsFTrt12u7YFr5mJ8L9h926EHgk81iw5zcCi0I7wzXk/8VB/c/4
wb/MqEv+Z/GcIsqbBHuEY9okW/6LUbseC9uf6drcI4ZLbJoYhebILz6KeRSvvicJ8kYBpBJAtO0p
chkWtk5mGoQRZF0eDDOlb5d5g0NdsqFdQrLRyUosp4SrlPzEdj8dxh64UcNF6mUuRg1SNOOd+H82
z1qLe/1//hpklnyX+7YH3WAJHPE//t06C5QARM0wpAeaaWLaR7uqpq7K5sTs2QXusOZ0W4HBYlsz
fV6CYEjiFcbwwPwXQfS/pSv/u+/9f/s5lkDW/2rhTUnqTbWpvL2bTM6aTooekLfM/hWZ+f/28v9h
Lxb+/z5B//lVfqf/lmD75z/wL2c5CG3fJBoYCESl0LQdPpx/Jdhs+x8mIBD841BJaTSw+Jb/Z4It
+AeO8xC45/J/IIfpYgn/zwSbFfzD9L3FjI1bmwCR+//kLV96R/7ta+ryHLtEUh1IXcIyoY38l69H
34DjMyi6oEM06sMNDcBVegrtErnYlinLYysJFk+WRWbhr+ys6b3toxJ3o+KLpQzGLl/9wG2be+aK
Km5PIU5iIPf9mAZ/3GoQqbfqypjXeJGUOAwNz6/rtzSM8LxtaMXEYJRlnvWJdTkvHkvX6Lsdm2r8
L0E6m3dN7Cg+IqhykkZoexU+imXaE22uh205qA/RVMSXmLHmYBfERYnXey7zcl53dmZ1I55sVhIE
WTD/nu2i9MDtWUoSUy0xf7X3CM0AXlNqGAY7D5ThYDvU9eCxb/erfGl8pp7GaePPWkPkqEkGXdN+
TF7AO43nBCva89TB3xZNOn20smhOc1hheR3k8NxJDf0iqn+JpbahHKqfgk6NjT1b6qz4466gXuBD
55b15Zv8iREj9DHC7YatQ3V7d6qzq2kONyNlc17Yw7xChocxAG+KePhEmeqohrOUebUBNvqL+o6R
CwCda1Up/UfIbNGWjrTvyisoXzURjiucWds5YS5myjw7rjdiGDCrv8nk9qeoBcCWQ4zG1qScTSuB
ZddE11YJtogPIG3UWPXzUkoSqbZdF6JvnJH3aC16vGleTiYp65uWoKMRZE7+OkGNIlaGNs5yq2sQ
PO6G1Dr8pahDYx+cS/6RVVWxImVCHTBohit++U5QO9Y7Ffqm08XjLWO8w1Ubn5fghjp0edkWD+7M
e7/FCLUNvIES6Mqjrp3pKec9Frq5vbJCwYbNrvCvvNrNkoef+pfcY2APMrZDJoyR9USCkKqNTm8p
iaP2jt5cqFNtz9C39AGLSozMLN0YhE9pahfezjPC4SozY9xMka3uWoA0X89j0DrPUOipgRrcYfw1
dlEgDk7TpxFSRkJTKpejOj3xgef+xSr878RMTHGkPmbITy4WM+4ETvcpC74ytVe5PkUyk4r3BaVR
TESlbg5FUGFYxQTTJaiX2qULL4dp/JYLGN1ZM1uPlQswc+AOHjoeMApyzOW5DIxgbZudjzAKuabd
FCql2SM2oEji06zkbwk3AiZPnsiMOotoj9kk02tj9LE3qILOSJheuRceA5rw7EdWqUG/Si1qu3gO
9EWM8RNAoYeWxN5eZP0fR8IjHIGEoKa1zrvBv67+kIFu6zMiS+ZvCO/mJ2PG8fIdtxkK11AIth7+
LAoPInjltkh3nkTM8Qu0JOivC8OU2QSf1eA/GDU7j3WnRpds4DBQcCuqMaEy1BWfc+bibqpn/3da
28ccBeTCAWVBgdOSz5TNshcCvG9TXDmu6b6LqTwJfs8KRXgwv8e54va3UmOXGjyXzvTDWdBA29HQ
wzZBT7vwUnsRePR2Y9VAHrVVSSeYM8oTt0Ag71Mk9SZR1Np8s+uKQDxSQNduRzZZNtFYRs4V4SOX
FmkziMKD0Y4JPqDOYAPRgKyLwUpd+sqy7jy8E1NUWV99z6cSME6zPTBG/WsWWAX2vacMNERpLgoq
LWCAegcWdQjpwjwmxlBCUlX6dTaLG1sJuaK1A6dwbundPBR/qgbbI0xRY4ft2T8HWe+cYeyIk2jh
xARD6nJwxgAqJV416nQERNpdZ2nh7PxWujtqyP4AAQw3Vp7On21fvUtjhMxX+hSftXW9a2Xony22
ncDc+b1zYvOV4/6oyUivY4/Qu2h8W74a4p35qcfEmmp2pUm3VeU4sZ6tJ3RhB3vChTy/xvI34CKt
zD8hZqwnztvoEgYaVlDEGAHEyEMuJve3Rz70jm4JCbVvPP2ZUUiyYzuO/cDz02KTRYh6WUGxqnC9
/B4AjzvBIL1Zrv13aqkm5XIfBScviOpLCXrkpKah3+FGtZ9ynOIfrUdNCydtcExJf56I8UWvENoA
OHMMIikn2ECtWaobc6XXscqzZoerJ/3O4z8bcCuAcwQDHxck5X1mEQJPutz5VuscSEVUB9D7CBgG
le5NsiwPlccfcVybkp/E9y4TdpM0LfwHX0kU/tJwNw4OcKQb7f4NkunJdStxzJqlGSyLLsk8boZo
5G9R1xBh7K8GXc7y5KNRDt7K5X1ZtpX5zOJ5C/73Xk7tOQ6cte9Th6eplj4jluhd1jT0pDn0vHYD
xk46XgCyTjAWU3cHt5frKh/brhPzE+T+gf2+x/BDq25i+kdhabnl7y/eQqH4V6nF/apoukhSP75O
UWDueOtzWiRFdPImZvFYGPG3sIbhpLW26W/LqYsf/fpqFVibF/NtGbJqLNz5dzzG6h4ofexwVHWL
1bEy7JvboCk1tXphkwZLhXFT0ZGR6H3kDH8RQ+95A5RKmsu0+ym7Dn5qcpI04iAt4GufAobP5D1u
1WYcTIrvrZNvI4X0i+UTzeSaseletV32lPgttXnqlMCx3podm2hnqN9s5R7Y3K1h7WC4d9vs5Pn5
OWvD+TjlDRpYKrGmgzt+zdKGcb6eyx1p3EdPBfwudF3XbAvc2ePN23W/PAcvHj1AHjutWSG1zDC2
Ui/JOZcEyk0ehS952Lr4otP5ozCgkwXtUkHqCDnrndUsPFe0TgqJG7yGzi5s0j456nQ0Wjz+CcWa
HbV0X7ajbw0U3K2XlNPG8TqHzTMxl37QPIYVMIPftoqpI+4tFMerlTvDqh2GxgZIWqD7l9jfUkA/
HNa5eUZpL98DFeDZN3W0tIUyNesWrcbb8wQ1O2sunWOA5sgrfShvUg/JYsluBgpTa/0LH7S5c7s5
LFBNsP6JOjTuRsXpspKW0hZZEpTbfWAG0xeKzDKTKsooC9qlLEja2VxRqqTz1LnSQTX672OMEXtr
9SOrjXSU8aNp02Cope0detIKt+GfeOc2ni1qW2co1CzxxuyoQoECJIh/HaVj6ccwm8VDk5APG3OH
TfBESQpQRqi/Ax+6XVr423GsbmRUCJBw6VLl3ZtQzoTDTjTrNgihw1vNbfqu5vzeNbZxy1nrr2eH
767mtr8f7WY+u6PbXWd3eEqN6VcLkPgecAVfizq/cQWkuW9gu7x24tylJqyvSFuWz7h9+UJjEFoH
WfdmelO3Qdm/2KZO9lT3lfg7hLl4FOIbtxZz5fjVg5KmusU80NibzYOZOvz1I7ADnoGNz0pO1MbF
28RPD3PHqtnL1JcbZO3GlVjDlan741TTWRnZvDix+qjqhY91/FXCob0YcfgbxAQeo5Y8dy3d9waR
/4ERiKgJ8LkV+KVny+SL6s/+nGzzhvoTUXO6EoPq2WVokZZbntrkEri8T9Yj2gcpgtF57NhiPStX
5ycncZzNbCOrg0Teu94UH3Hr0KsDa+aFLt7qHS052isPoJ+AJ76hMyzcTdnsbsPR4OUa9j9qcO4p
6MyPkl312i/NT6e3grWnzPIeRUZD581Ee3Nmh5ca19iHm/T7hJ3KZvLa+iPVlGCibAZPeqqezbQq
P/p0+DEm81gs3WBhl82/cKLtslGlB0RC8V3nsj4BlRie+sHqtlUXxd9N7/vfteMOty4R4jXMOxmA
+IS138SR+4zjqQAQXPdEKXRxZseIMWgx1v1lEzDvXKMc97llYoLofd5ptjT2nt36n6wZhlvRssFi
mYnIXqeo744oXkD0MlcV9fRsjupYLJ4HsxHW78LEfIsWY/yCcV19UgJElmoOrG1Of9BtbPC5S1uU
tyKYzV/04do79k6sQ4PqnRoUaz85tAgYAZXIKoHXkMbzFjd8dxwE1UCNb4NLpLB3XWMWPBWmX++1
tNJ9O1LawpLTXlJHYRedwSWO+6YnXBsO5GK7YFjbRVfinIJL9oiqhe1JDNjHUwO1MU/GdRp77p4H
9SlpcnmasfNh5onuCWxD4Ko9tqysroETJe554iK/oa18O6ZGe8TkuM2GrPlIO9O69139gtzanicn
vsalp5DQhoTVLmZmh7bxW2047rbpcGtQDR9+uTLheQuGX4GYkseS2OS50Zb9bEl6gnGH4E0n1b3x
0rjb1tH8GtXhKQc2fcDv6TxlXJFwWuBAz6yp2HjV4t4uugomowsJfK4itD2aQfFQD/QZroYK2iJd
wuIw86L5yaCfk9S00kfg6skTYzrTZeSH8sHL299ZPiH9Zw4ioxsk8bkF8XGp8A2e0laS9ggHPN5a
MHPMRsMJIvQjfX/j2XBVeiGe/DSiyq0JSzP7xC4ygEGHVo6J7BpkbCVjhizejyzyI4ErYnbS8NDO
kr+G6uJNavdyl+UNle7L/SdVU70SdvPb9COe0NbapHkIRSQyQS1FPJ5HpXin2k1Lg2Un37KpJdKa
xMyhvWqYvZv6QDop5UWUTiwGJ/GnjauPzEzsV53gtse+hSHXmqdvPi/3ZPT/HJTTD8nQ/8HX+RjV
Md0omoa/rBTe3hhH9v+h9sqjoKZ2WyIUwCIN53hiHIxoaoIkTPzCpEQAuYytSTQ5J5FnLtfoOFiZ
XnaJxyDYA6Ejk2E+sfyI14iP6cOQBK81nj7LrMNjEwZXZx6pxWqDea3ynL9UFd7DyMXOM4zRVrfp
FzpJyVu/IIY55+JsjclhqFhOZq0+mnHxiZqswJcT9r+NZvgGyJHIt5X4t5lr7Dkiho1DSgeFKnAn
smRJ3H64BqzpDjZiwWfka8wIhVFvplLvjTk8E4Fung2qtL7H5e3cO9N2MJr8WcbzpfD85gJzPN/F
wi8heOYvCEeSuE6obgPvgQ0WQueH+eArINZbW9XvSibVl5pY4RYzvqUVqxjzUMcNwHNzsekbGHIc
YpYnv2m2BoaQ98Ts0v1SwvOVWZ77MSlh7g27vRRjQhkZ/KeCDRzJ0zZyuoPqR7K4lfgk6jGsBtF/
kOv/4SsS8Vg4NcYI29hPkTIxxdQXXzjxtnbYaLp9If6KSKgXNg6Lz3okDxmO7OHnmMaEgRqXOM3J
NxrO77EsMIkHxIk2kA4AdVhj+TqNec+5nXSPmWz6IyObt+HFSzx9yMglNba7FlYcnApUlK0RzvU6
dAusKqVrrc3aNKiRa13eYzPdYqHVvrYj0ogx6cUDofTdFqI4NbnNBGz+JcKf7EDNQNxGovU3DYnS
52bWP1nEti+YSTDJyuyuBB95VwZw06barrad4U4rQDVyX5t42oJ5nM7sic19TMLV8gLYjj7+ZC5f
syiBV9YNPoaiE5cicOi/rgqCJbTc+5/w/qlfa5K/08y7fOku2kgQBiAlpmbLMt4nyOwW1CzAgU/c
tyKJWkRqMijNsgYLB8A3LlT2fY7v4KvorelBkks/ELstN22pPwbd6h2d16zHdEZNcm2LP0Yc0QFf
GuJeYBjl6aFRhGaXEjiu9DYO4y+o4NR+Tiuz3kl7ybKZy1znaOzHQ8BMSLC8YwMUwBWivIAsnulv
qYm7E1JKNvD8bToVgvIwR7o9tmVlHC3iy+sutf+iQGFHdrNnSeM0hliXLXBr07GZVNN9JOTLFi76
a49ZuDDavUNp+/3BthYIDk3M2zLsHj0781Fa2CwoL3V5B8rypLg/PbDJJqU1y4zFlIfccVQIjRuB
ornGS92ueX7ctQTTeze8nGbfMiR91nQh8mghMZXSzbb4eTF9OLO/GeU0Yk8qXnlB12vDmPWW4nh/
JSIgEKFXmYTIjU/eeARYG2WeAz+uj7GtnF2Zube5Ko9NEmRnxP9mTxyFHk92KGuH84HZnkZwMrGq
2lKNkR6yCWVJmIG1d1pJwtJurG0ftXJbuhJX6PQ2xyiLyIv2Z1x030Xt3ezFDVVqV731fSiX75Y8
2lY67BHBb5PuzE3uiT8mb1lc80Q2VIe9oTGw9Q3Ec9a4X9oTKbT0EjkeL9Yq8x9zivrwsYzsEid1
pNIG72DP1jUXydeEccEh6ln10dkmuT/RYiqTep8T/xovdu9Nz21Sue4uH/JB45tFiV98PCS0/NEm
3yiht803KGUUVRPLH6mGBGtIf1wriaBwPCRvrQ+4IsfnGONpB0T/MWH2YoI2J2diV0SkS2lZU/SL
iPteWKp5gQ1Khq6tGmM60ifBs7PAGahHDSdmwiCxTDxh0pF0/UWFETNXBmoed37ZcOQRwmRKUXP2
3Jgyppy3R667+55SxinryHjw0nOcJUvvTL1970dzsdFhydYbCBxDc6VtyrZPrdWGjI3sJ5NzM+Nw
2bpWl9cbDk1Ln4zMs8eNitlVnoTiWQKZ4ZGzKwnCOCttRPatz/z57+h5oFDVaBIVJcyE+pkiLT+i
/IcH3MPzwavil5I+591IwnCKyms0+K+FRQZWFghwMVSApyp2T62wvsGesoIsrH47lqS9SOv/jL2l
3/giqFf022zvmRM1ix7btHdLzkvGDKmjNMJpJ7HRY0XNS2wNUJOutNPDw1/Xqa6Wa3nQ9huD/qm3
KWq7/m7LoeL7QJjuAI4hs9dmNFZPKQJSto1Hupqfq041ZxNBaJ1LZEvZxeV7PgQxLi8IslfVaNYS
iXWwF1+STPJxXdhsnHl11m/TOL4DZHjBAxJ9dZDRnobUcJ+gd5DqSObLZHNF9Fqv+tWLjLtF7z5P
MRv3mEMy4VCiSLzFJf5YYmI95pRUIncimb9pGflHpwncHcXn3Yetk/kvJIl2TzIyI+3TeITn6+ij
yPp5MSZh+Rlji3JwslMK9P/fsBuMeZ1wYgTsDGppXYOpa2CRTMr6mWzP5gjRjTt/lfjn7QNJg8Le
chVv3YMD/xX0u4zC7C1NZVhCHKnBoKQJtn6HLG+LC3GyqWXcejSot2vMTXBtapvFDyMyjiF/w+aY
H3c1hhm9OBwIq2oaZb3La59YMAasoXrJBWtZNLU85a06L8WsBCM2fTtrTbdbAjqNa1GMM/YStOqL
VVBEhpTPZrdUb6xTHemtHuglSepHpOkTqHIgy4njr/y57g6WRqmlXzU4VqyUGNmpX9FqNk/sKFIi
v2nArdMlX0Cgy92R5s/RVQSlXQpbJCw5FvXwfdl3wKmhtynuulvhu2LdjlMJ6EjEoHakBy16Mm4d
dqVNgyhJd1AA1I7T3XLBKIztEehzQBGoLO1zZermU5eJ/wFw2r+0lki3WKLVZ9IGyWlCIoUQkaDK
QphC5S018bkhDA4BCb8TBRzlsFNN3zV8PimJEwpLFsAFPrMNACGWtp1wyq2fEPNe25WJdSvKn/wg
/NRxZD2zGLiU1n+wdybLcStZtv2XN0cZ3NFPo48gg30jcQIjJRE94OgczdfXgm7VK4mpoiznNUm7
aZY3QQQA9+Pn7L22OA5TrPqdM8bDO7ocVMsNZbkZ5tmaEhyRgYSRkLcdqTBFMkkgCD5KcYdPdwW6
GhkknSqUpZ1FP96eEnr4tHye5zZYsEQGbdyR8varW7c/GLMjtGk6pLCWApADYWhDlRLRMJTVucNW
+aaVf40KJ9hgXe92VOjBEUHGeCJKkNSWqJDAnqyrBUS4b7ppTzzVVZ21h0a52LlJAkB+bab1deDr
6GwzHVgPbUDMRxY0ghw2kskgzzL26ZDrQAjsHgwPZBFJ92scg/1t7fFWmjQB72C4nF1m+3p2Tgnj
PMQfvPPQEL7WuGZpPnuvAP3kBj+AWsVBGt0JojwOdAHiW0TE1TbAR7V3RwzsSKpu4wCcziSD7E3N
6bEN9GupomW/oEMJJXNY0Q0Iu+i2UOb4jfW2eNaNN/A11uHONadrUo8cvGSdX6wNOgSbxsroIlmm
GA69apz7RRQhiHMt0HsOwjoAkRo2mA/kA13ZHyQVPxYwq684JUaXTjGNBy8ijHjy5w5mRnDlhl50
Eyme4SpZaoXc6ZujjlGb1SOzpqZl085rYEOhRr1VdZZx1Qun2QihiovRqIdtbLM+80H7BqrHqr7X
OrsDC1Bzgl3C2ZltrmKRiY2hiD6BkdmQSlNUx7L30Chb+IomnxyWYSjOZMlwCAybfS7tlkA4gnVE
H115y4/aiMbbcoCDplLA90io5lRhfGnQUhzIp6J8S6sn4mkWxAZphKkYXoeUuFefHD5GUjFeMZcl
5KIkN/YcdcrFRud+K8GQMUS1zIcS18PayvTZdWLOWqKYj1YUotcbaEe76c9W2VVpZvSOywn/30BQ
r10aMAdGdLLaKTain4tyU6OWeNDkELYX2aB1czW1lEnRymlDl+TcdghfGjSVDiaocewviG+ZVloL
m33XalH7D9G4N0brwhwIY1kFimq3tgf3RC61TB4ZfMTpOgs4CB+yaUDOx4kwrt9Cz3QvmhCgGp1W
2arTT3nC/yk1/h/qhs+UGufXpvr2G2p4+d//F5kbmp9pug68PvZH/JfW/483MGBsC6Qbnu+D7hag
AP8HAkiuOtRbxB0/0duWBz7vv4QakIY9zwRFAzRvCUuAKfhvMADtD/EGQD7AEzIdpBrGbuoQ+fq7
isefg8gop+iVRCcD1+mUyeJK2emUrYuyr+tjlJQpVnqOUSgOUTw4izB0dIPWgBzqp5ht9/QPStdk
WBiV/XQzjOw34SXGXlrkuDqtfjkDFM17MbLgICCkudk9pOjW8RJit6rs8MjAZlT4862fIVtsBUH9
HEnO/pDtQkHDpNnUMhnRVKaVQfHrA9AFleo/MNph/WCBjc2uPJMZJmEF9iT69fdNnPb5zQS9yPli
2Q6ViqpGq7phakdR4PrSDMgcJPTzZC+iaagF/ehC3xorb515UZYze4xM8xTR/VwScDuz3o5MSt9D
IuCbfW9L3dw7VhOou6CHpnpNKZ9/Jdvd8I7YgNrmgNDQrDal70avaTH0NR+uZJMqXE4lK6zgo4k4
LiRDLqTi3tidUTNPb8t65xv5xPm390u9Q+TsV9ee5jy+yrRKvV2AI8k4dA1midsqtcpm7euakDMo
q47ao8J2Dq1NMNC6s+uOzSfqXYSfeYZPgKNg9qX1UXjivCVhbOia8V25Ydt/s6M+K6+wopniAhxj
9GC0FkOnzLfCb8JcdF3WmKjhUTno4FBsROnUZtvE9Oel4QQU7WQhwfR/wKuK0y8Brfrm2lNR0F6Y
mv+nbd+CQdkyd9PWqZhq+1YPuYLP6DfjWyGBrGy7MqSyg/dl3hmVA4nLFuyRKyPvZLilTufIp6IY
g2LjuLR1kloQQTZDtnxxyqS8n4s2sjZwe/VDx6eWcVzV5CJkTeTdeJL0yRU4ypaa0c9GixNTmjNs
ryr5rqXfdai7tb5PgHQwKfBKB5k1TaVrNll/EfH05dClW4/yDROWW+Z0adEPNRMalroq92WCRojh
Qx6cOlnjBUZtKdtt2zJZOHeljyIPf7gvoBYawtnGSRlkV2kvFNJ8kU+PqjfVGVJHmJ4KgiNp1SV+
El1zQpLRJvLLhHBPhZYp97GaAewV87tJJWTtzdZmxM+I13LPOZ1hmzQgM78rGBP79EANcEXU6Dxp
M7KnaO/SQt4leZI6mySu8rvcAwKy0iHkC3pXjVHtXNcmrWl0vRC1U4f0E3s3BlB2pq5p9rjPfHJl
cbgY+x73ho8GUYmvtLoVbfocNt28lk5YW0eYyl6xcWSmeWw0MUYElyQ/hbi/EaVils3Jy+Oh1Mlx
qBymvXYzD481etJib6Qyu43jShkbfx6RBNX8JmBSepcSIvY4Mm6KcFxGtgWpGbm0oolAvJoZf50l
jDhEGWGNzhD7+utxVPMIIdcTDyy30b1NRcFI0e8bfyshftoPGYCcYZ/0eAyuEsPsY1CoC2puHigY
1szgTDrPpLzFX7QeNSkaA9gt3kdg4SCcCvHKrzwMNyPy/du041RP8S8N4z6otT5w43i3y9J/FWTM
q6M90C3mBy/qbJP6WAHWSVNSQ0eJHK0dgDwXHFJfgvdIlciovhCUlc0hGSlLd4nXCVJ6SYSm1aIk
Sr7NXCDleZHAmS5M27atG1o2HJla5mbOClopE39M5Mnr3DjOLbpnVnI5ur23r2YFc8VOo/rda215
0Kzy6hnZmyDzT+At22OudcQlRIWSDtkgRLTvexl8mcKwerAjkqqu0KQrZoeemOet62lN/a+pkHYg
HgZeeEx7wTrRaWTQ0HP7Kb4atLIl427DQyjdKihUvSJR0rfbrEfu4TndDjZlTarIGGfZvROONPUb
w7SSAy0x4Rzt0R31zokco7oqEZ/eZx6dJXQHqZuiOOtM0J6Q1990bKH9CogMrrZ0LTLr2gR8xrMz
VFstxXFB+NfESZplCU3AxuxpCCF0yZZBwERoIKMdfCEa7ZcAvjetnCigVbky46yecLJDBCECk+5u
D/kOOkTP9zlP3gjPBVkedWYT94Y++SDy4ws7mxOCVmaaPt6lkxZG8+ZHURhZAKqaJmdRyJvBgnRV
ROo7ImLIpBNzAvsbzTzzsfWbCcf65GhcoesAkhgLi/aYxl03UT/Zh2rIC85XWd2Z8AehdR6YVrfR
hp0vQzmn06K/gYbhTXto7OyPG7vRPdiDXEjybqhMUpLapJXJO4I7exiucsCUPI6jEBvCgZ35irBM
cEJ2mhA5OXl2D/6rZz9b0yeWt4BsPWwBWYGUkekCAKa9g+M1IyozbZ1Li7Dkfj/Dz8q+ZAzJ4Iml
UYqOYp2jS4DRETPf4DiJcSrufiSRMVUXbWYCEme+pca83IWO4XevwHg5PKwivrAS921i+6iw60mW
T2mO01TSM/TdGDQmD1cd8eJbZr5V2LPCcRt0XTydyzH0wi3hrzhU7bZv/VNrTKiXbVj8PDhODaY9
Ma/Fp7LFKI4eaM0CAW/Ick1Jb78yhWJElQRmj3jVs8ToLHN6Ovv7SUL6jVZZn6Oz5NWNWJvkFHjx
OS8sw0XNBEjsrIWp+uuBzpFbwwVKwuZZSUtxbCfGT55l3xjuRWykXXYDeqgqN0E9eEww3aaa9Q3N
G2N6qMPG1F+7iohiwtgbAEhwQDC1HkGyoIZgES+a5s4J8fC2q9KLrPeqsdPwIm8H7AA0T/Lwaxg4
Vb0lmNJ7EGiBz/xwtL5nDipvCugpTLu5HlP9MjhtjtQjDqPpIlC0XU8J1UD2MAHZ18iPuuKtpm+K
iBBlvcbYyGd8DM10SJA7uvZwkxVKO2umo0yOsr4q44spsmzsa+Q/lwcvg0fEkLzlTm2TgebzSIP5
vkHO+pXzmpCPbiFS8CE+mc97NZsqOSBQmPR6GEugEwGR5eZG6qHpj8IfEgNDWl4Nd0NQkQDD91sn
zcG3EaSsdBcL/qiuHu5ik0V/+38Hn25aPBPyU4X66hV14Ov3H2386+Fn+Xf+OfsE8j8cDjCSDoX/
D//8v0XqPmJzybHH9WzTk9JFbP7fInUJ45x8+5/hQxQsrviflBUp/gN4H5ktuCtgHvHZ/TtHn8Xt
8YuNwiZpgagKFJwecyubE8bvB58ikthADCgnc1rZ9IendB/RCWQ9L/N9ZGX2X3wbvychLAahRXQP
WtvHBUZK04frlZZYONaMU6F8krcg2vCBxbo4TrNOz8RRmpcyx377y0H0D6T13zHr/1xUmAuAHrA/
LR6eza8eDdn6Q68rOzp0tWNctjkMDVG6eBP5x7/c33JQ/PX35P5sTrMOExDTslx3wc3/kl9R6maa
2dLR9vRFeokSwNjETF5XoZllu0YwEEs6r6VRxj9BixoeP7/TD5f3uUnflByLYe0vgPzFrfLL5R0U
y0NOfN4BGB9yWxbeHbk4xo2MWeYpABsySDvgaVTW9VvJuOofn8r/6oYRH35q/gAWJWcJy/I8l//8
4Hegj4Oi1BX1IeSEe5hQSzz2cFlfMp0Um5ieDFAdxDgXSsLEyut+zwCR5mdEXz1hINWKe8/tx70v
sB4M8C+jzec/0If3/effJ/lwaEQ4FsqvD39fUjkd6cJmfaBzDIuhKOGyOqN78HNcWV1UGjefX+9D
iBFUNlf65BiQ/IFDnEiDDy+80XR+pztEtsbMZVcoMKVAHMJisTXp+t3FVZ3epfTQM5NmGoVsF7KF
esw/qizr/lmj/9fHIz98fr5jW6b1c8URlhDYC35/P4reI/OlD7ODli0yStVEEHKoo9pTLQVHAot+
waVWARKsXn13k7Lbt4M7b1siv1NyAPz4zppD88VmZIGyfWzAe5YQZJ6irlfHZopHutnKg9c+sp9T
P/p8cEhkksuirBcklE+2K6wVuYPqHJ49gTDs8x/8Z4jaL1/gz1sk8UfwlJfv8OMXqBDrIQVMioOj
Bs6ac1m3gLY6NT7mTEkRSanxiTB2Zs5TL4IrM+f4WedFdEnvp90DBu+OFTnob1o4Bh7nMcfZ3psv
YzC5h0mn+X2aCfWVwLXw6LV9+t0SOUK/uZOv/WwEEErKbjDXtdTWk922JjHf5dyeUV/rbR0F+f3n
t7t80P9yt55DrpxrCZy1H9YbQ0Mm8Q2Aawx0oFP0drZuJ8dYf36Vj18Nr80SWGpK0q8CkjI+tsec
zOthM+WUK030xYh5c8KuPepmdn74GYe9zy/3cRH5eTln6eqxWwjsWL+/pd7Y1vHccDmrqKJztrg7
MKCuA2vUf1kO/vA9sDH4bLG8Mi6JQ79fqcBoHVltmx8GoG3nPCjHx5RZ7f1MF+qETTfHGB8nd5/f
3sdFerk9KgHXZhliCZIffk0yXgMTfWlx6EileOvSwfdpqtR8iSnKDhyysWs9TcGovmYo+is6Pcbf
HuiffmHSlVxykGxan0uK7a/7hIEYJtVmpg5N5WEyc0ySGJj2LgFnkFjOn9/vH94enqQvTIdqlByz
DxeDphJ3XRY1BxQK+b2NbG3b4WvbV1Qbqzjvum+fX08sL/2Hj8KiNBaSpY7Xdgmw+fXuKgdKfB0U
AA3qep7XtuZMjeC2gl5PrIgmO87I5hvhRSAfjTSMNmHlJ5cTen3mrsw302OF55TA16R9692mpzWn
oAXHQwjgKCHTMLQ79fXzP/qPT8SlsRSwMpvmx51bFm7mythXhymJSFswqExQlJQXQWTXD59f6k8v
veu7gelL/BccQn7/eUofqWLNLVEONeFZSCbcfTsOJ7Ri/sm2svIitrR7+Pyif7g/TrmUwQHR6K7n
LH/UL5XJPGAplKVRgt4q7Z1nleF5GhgDl6CtLz+/1B++L+J8AsflYpbj2R8ffzzRcMSqcAjJDy93
hZuml4U1+1tt1+1t34npKC2oL2uGz87l4BfRX174P90rVyd5Dpup8D+m6KEm9gbEOOWhoJ+8Ip3W
uBSTCq77pAquPr/XP73qjC6YkTiW5/1LaUuB7i6LZXGw2bNOY2m1p9ad2Zt9c7ae6Np76cav5vaE
Iepvj/QPvzNBn0K6S34Sb+6H96j2icxxBlfhp8QYY9lhchfXk1WDcc/DczpPrF3JAMsbp0LMt5dH
VFuf3/6fXmWaDA4mXs8R//Ko59YPtfYddbBj0z1EYIphIofmtkra2yKiy4yxM/9bTfeHx8uK6Ugq
DNLIPO9DEeVbDEFr6PyHKLWDq9DQVHS0ouimJW6Y7j6/w+VH/LCWiSCQHplNdCA4pf3+3ShOSH42
+NWhpla7orHxqNu/Vql/uAiNUt5V6lXGafJDVVwEVuOgr2BFIPMpXQllBCAIIih2n9/MH345uWTp
MuezuauPv1zezqTAGIM6oPLHXpm0SKaVAu6M8aNUf3k3/vBpSPZSTlKElXIk+XBTTTVkemQMd6BC
l/siDhIMcyYV7ez6BS2m2rgJ+0oT/2G4r5/f559+T9vCC7vcrMcK8PtDM1JKgG5pWeeZa2wabb8Z
Kbve5xf5w7vPvDLg5ceq/q97eGCYtQfwsjjUhsNrOFM0IOtrTxEWmR0eA9pvSRD9rXj5w2bOtx7Y
TEoFW9XHA9Rsx2MM8wQSRFfaTyXUmZtlPPGA8jUlwLz42xe+NE4+fgCEx5FgyGhYkpb24QMgTVgU
4JtIR0ev5x7GSSOSTRMjfudj8B5ZGAIDiWEwPM7KD2+CcghINUqA/aD3T+t3DBj5/ZBKTgENgpQ9
PhjL34DKfnNQpWQ7LJT0nSkLYvCHdWBtrRhQf1XL9oHCRT1//tD+8AUwZ4b0uey99G8+7E10UVtU
9GZ1kKRp6JWCJb/x6tB47lKhr//tay0LIxuD5Flx9vz9LUSkq/xJZhS3YN83HQ6v3dwYLSJSehH/
/qUCcG6868zP6ez8fqnJxKo6ySk//Ox4tCahvSYUkQ1O7/Tw+aWW1teHFwLpv6TNwIrvWlQxv1+r
oD0+mISEYFuKOFF3CIPoF7gKRVZuvpSdnB26+04145snUX4FucD9zswC9KcxEHOf856RzKbnyw66
5KM9j0JveSTJOq6M6u3zv1Yum8Hv6zeAzKXSpl3Houd+eAg1tHFnimmIFEMZXTBuUpjAGNipdsSb
N+B8fOvhYT50To1sEoqiAahSzreRF0MBm+1ojdC1u22qDi2Cx1mkynu9id2uxdar/dvBL8e9mQz9
Bk1LccGEqP/Los2B6/ellH4BpZR0zUUYIR1+9Q/rWdo2Ostkrg6wgRyiVJr+ayhxLK1MxIGYwGDF
gHtt3eJtoB7gJ8+ihPP1XA8Im2dNQE2NmjJB6G7VCfSY0Uak7Aexv47Rxj3FAJ0JLrdlFWCZw1a2
TzxLYZGaKVxGG/XPIVC5Fe5Qghr+DoAgDihcHc1rbPsKJpqJXmzFwa3PV+TPAR30q4ssM7xbM4vL
U+1b1nmyx/Ac6aaO144TyWsIeTP5oK1Xz2TRcGbf10NXvTkxGONNFbrJpvOgFfqTjRF3Tj3i1zLv
UdgdGNkeBjwRb8HWqMdDSMrLdqxF2K1DA75skkfGd1+F2Ja7NNc/vHa+m7Py3RQI4doJU0M8Alee
ssW75UaSo3Q/v5ojXkAnBZvG0MO7yqUxc/9aPThz8z0IveRsgdg40FDAuIpC1H5kuJdDscpj9yiD
Vp+xUMzgfLGsHDEd59dRXOcIbyceB2Bq46GupuTLJGvpMMRJXPwso/HuIIDa+kGHesTEcd5dQncO
HpLaCq/LvM15X+2y2kq8YoTndApjsmodbBlzCve/Vzj1QzSN54o5dkL3IdSvQW1lZOhqJ16PaniB
wOe88SLgLeuQ1H1tSKQ4tmlt9FtOIdkeIhRTar9Bpl4ObXpH1Zx3NGX0V9bO4psYiUiix2ZdMuVW
T3BX8Vw4PZFzZRAya5IZwSn+EL8WdnjfevoJvEcxrMC4BvYOanblrlJDjNftgMc1HbHBYfWde8bo
QRtYmzzJq11sEnjF9Ah0COrotV+Z1Y1Rl+1lwg7+nLjZtDGbMCEJg8AkwypN8vlsH2ZgUeKMrjr/
q2sbzREpZ7bODDfinKi/AMfPiF0y4lOKPT9tMPGH6IYOgBEpyB3/3h6rV6/rikPJTnDfYY54cFLP
OrQzh9BeItIhnrnQV0Vv2tkqMq142wqXiU9TyzeOLO1tbBFOMmk7O9HKk8eodtNHYWAsmznJXpph
vEUp8DCHGppdQqwE/dqmXLsGnHfE3PPKFfMSuOG726QF/bKusrHmR3KDJN41fTrtQoHMIvNTJHkR
SWMp8ifd91uG+4rBk5dzgsKwCLTfD9ocVxHQ787w30Ygthx1bB+JSIwyfAydNZkAxD3NfrHJ5jy6
7Ofa3HherM8xXlMC1pKc+Byy6AH3krhGXBGYFcuWxprsXuhjTG5fNEmcj3ZJjkCp+r6FvZ+LY9Gk
CtoYBMUnf4rPHdLmZ4hVao+XU/xIcC28h8QqPJI/U73N4GgMT7LPs3KSItFHuxCRF4aKUF16JXE7
66zo4N5x4vkZJsR/94Zk4wyF2vvJoK48vERvqknGQ4lL4jTMhnnX2nn00gum6BoC/HFCuHKyNQoG
WHhsg7hU9F0Nk+qH2xfmOqX7umnNsds5pXxuTYsuuVHWDCOasSMmTsOcvMi8JSRxihQ/V1Upwh9U
7T2Gg9E/k1xIhYfwGifCBAV+R/msD1gYpm++B3OE1FKqmWwwa0DOShP9VKR9RGLFZMGO81myncIe
b8swmJ9Bz4uDU45yM3q9VjcJRA3WbqQSbyIFhZGbEtRXoosnFcf+xWgySa8b3rWNTbrAprQW1ZaJ
x7Bd6zLDv1uCtUPqkRxwBeuTE4Ttg4GsHkWKswjmIlOqG6ckbXE9xRrXWVaE9i4yu4xozBa9Ebgb
TKs76qGA/Dt42WY/95skUtaDo4JFFG8Z2ZGHJ+td1Su9j7Ki+A43Jr2Hd269teX7iAgdnbCd/6A3
aW29xENbeomJRm+C1HZuW/y0K9J1PRBvBlhc7LL3tSDlqut65P6RW2b8FZrFPLbq8NXVbXDdqbQ8
DZWuTx08OdxMjtl/cYdiPAuCM9eOji8cEu0PxZjCQxNWtrMaka8ZfRMHUzf1ns+236Gz6LfzbHOv
joRoR0zCTsBLOtZTt+wg1BAvA0YRFN+05+4TrIEZ5IGUZFqyLw4C0cyWF18VeBanHw5O57Mx5vZx
Arn51XE9hiZxn95K5TT71vfgWkpn2BaeEX+f7HJ+IuAr3wI/3XdS5rcQC5/aBoibiZx4Mw8AK1ex
XOb3cRUCzushfoYohEKNZ9m2z73vRKfCIqJmjrIBQy0+oaMzWSZJMPRwSdmETnih7CZ5IL1UIE9r
jeyy0PZwXU/M7k99B8dty7+ApysaNQ8hziMgPyl+0KZ3t4VRsbM5wRK1ZjjJA4nI5g55yPjQVAaO
0NgnPsBhiOSBxDFsDRQAYR2d7jLp/HuieQAE0NQMjVXuKtIxvLG4JVBE4SiSRpzsB1RDh6D1rB8o
2qKdnVsgXsqpTm5dpJUb2Oo18aEk3kKzDdTRcXD58Ovnl7ZpHCbGDW8W7Z7jWOiUTobtaIiuQwDw
Xjf5pZ7m9vviSyFITznRvMntmgDlceB4hiA9kdsxmElFj/LynUBdcaXc2HnUQenIVSd0dKlz+Jar
RGHl9oNK95sW+rG7rUq3v9WRkofZr0jrK6Il1ySRFxOYv4XOEl+pyVpe7X6+aApu02grjkejcklo
dEWzCm3rteUcgLg7L9eTAUNhBZUo2wxujrK+doo7k3xqRBEx7mtb1fMFC9aPGF7odqZauWiBjh0W
GPSrHiNeeC/aqMrQR4xpcP79Wl9GCUMHK7XIKek8kFEC55cPXGujbOsNg37zbDb4KdO5F1+S1ke0
GXpPQi2C86yWK7pIJgAh07PIoSNgeSKklbQUQmMIrokxGg3dJiwd45AME1wcUVqXISWCHIaqYEEI
3HXE6gf3mn3fYHKznlj27xmjFfs0auLz3KVoF7WzpCcju7zOsti6s7JhvjLUNLB+BR2NQC+4Q6/b
opeFZb/OJEq7qoBlMiC5P/LuV8+xhUu3G5rwacTWdmsMFQHACaDOJUW4PrSEehyQEUHJTNzmADU8
2lqofcaQVZx4AZR3SNko+yfcNTSAOZiIqEzOUesewUpHJ1g0r36MLdVqO38HCt08iLICOTYQK4vK
xWzuKHDeXaOoXohSaS6w0D734dh89ZrgrVVIQiaPNVCw/g6Zk2yKRryE2GtvLNaFbQlZ9Y7U1Cdj
CMNdKo3kNgYshYSOYhpja0G0tYRdL3p32PQNU0h0bgYMbZyjptsGW9vt6m1YF82FH0QO6RZ5sIvC
YV20aXO0vSQ5cwjZT2ywAKGtScDAmaPnBlPBcSriOyw2DzkWGpyXnTrNyHjWox2Wl4QSA9gQutvU
of3WQxSntlskyCj0thSb27JQyVeCQtxTTPG4EY0bHlJ/rsgLjonwIXJjNza4bEa3CFgMRqJqi3Ip
NGF9pD32qaZ7CkyNOMty+pMZmIuCTYT+WogFfk+cXWDuiFsn48BwH9OpmCFHG+CzVp5QNp+bgM4A
SY/gbgNcaU5YJqxkvSfTzdjPiaXYAArvnPrgjsbUUd8A5rl7rxzvCWZxgO3N5i4mUeu5H3BfDhx9
thKKTh2MkiGPwvWbJNm5iaJh25LGd46MINiYyQEkCcwnU5lHmQ/mVdN3ek/cYn8QNVZ57IwgbRHy
nWaS2OEnW+auc9N2HdXE3wa9Pz7a9kRUmk98k6fsGNpO22/L2HpJcgfMhpXP27wjjwDPW0NLoDoQ
OzmvsaaxK4ocWxwhT+VVMHRqmzXkWsqhtq/9yvKOIs6/iTbpnnCxgmIzHX0KG8Ic4ApmW7t3ordh
clK8e2XMHNTKnlq371/RdVW3QeImX6QmkaJ2yj2gZvBYQ4iR3acylw70ZkOLkuDFkl5CZeOSnpTV
8uxylF5FrMt3O/BIWZwQdqXzPu5pMycwVmQTXwUuVknosHzTBmncRtwTXzpRTcc6xBYKYGfDIwOq
g72ZErwTQIj9vcVvumJz8JFokOJQg3E1EhJLHMzoKSkdFJ946wzUiaSTZKSBt0jdxyyPDgrU0mYo
MnBUTMfXJBKG8E3adIOmujq72UjIpOl3xjpIsnJH8Fm9MxAY7Ah8BSZnU9gnZD5io5lyUhc8V7sX
9Gia3eRaM++pe2pIS0L/Zg3VtUgccV1SAR4MqrqjDwUcxzAn4raOojuABQR6IOzadL4PziMpG+ga
o3+AAE833oSHZLXEDZCodZlXpL1NpnuV17a+xWZ+hVqV9dGYvyOUJz6hyM4+ymzsfFK+VzHu2r4u
p9sZs/ROmrH7xUom4yKvADYi5O4dECNu/xjiwr+sMUITolZedVq/MBNQK7s1n8ss09dGTzJyH0tj
JZXbrbGdDodckMtsyy67xQHIvk0TnAhG8WrnCq9XE9r9SWgJyGSow70pk5ivfST02A6Dp0HIdJun
ybcMmPpl3dKvXFcpERBewvDD1rjenDkuFmtsu4N1TUyeVOkN0dTVRkrWXM+kWFmhPEX1Xhe1/QIS
DdwOWuptKGTxaLRteOG30KkycpLWMIxchodhj3I4mq6RjCBfVaCc50SQDRN7b1kNzotzkzgEsW0/
AOOZVmXhqo3oq2BF0ECKbczNPbaPdH7xep6WUJjFIjuJHiuYQiLrxwMQ92qP3Lm7yv25fCxKhJ5e
UoUbrazsNDAL37buZCIsle6Dq8P9VA3tMbBjd18Funnt+qgDmjVeVaAX1kbJy+30gbp1o8L5Bq3/
SeJLv9QlkYjJNDZr8NvwSIvQ3aVe62ErJ51mN7ptf9mEVXs/ZR0Y4oLz43rAEAvVd0yyCyvEGBNF
8TsafGdFeGG0FTnel3nSxckM6auuCI8Ydx3JTjuzGGfC1dMDUAu9VYg619KwQDr1rU1mVJ8dpGPP
7yMV6SW8dkJ05/BMSnSHXS+Ld4yYkMUgh9u0wqu+W2FUra3aaKkO+PJoITkFSOnBv0mRB6DoYXV8
9oi02Du2OvVZXF910SAvdD6+wP/5ESd4R7xGECgKCGtnLlSHAEMdvjSk6wDSXf3DQF4FUiKq9CPs
kvgZ5FDz3anf08bjrOnAdEIzDJ6HsPW1J+fia1TVEC4stz81erBPWT3qm1lObCGDS1iLDIP2EKbC
x8/cRe7eBM2+HpezPCbUard40e6igcUrjGbgpF2Z3rO7jmtspeEmjfD7hCobK9hSNlyDquNLyoyZ
XFymUBSMVaZewmIYDz1wBTpRWbztQMfxs4rpBFz/rbGlODWgD/ZZXtdPdKaBnJQjTs04NS8dK4gu
hypP1wgWqmDXJHVmckJv4mEXc8IQOBlDzAr4HUhTsKFW6i2MJoZsjr1YR0XUmOSHGzWkyVZOCNFz
RnDtphpI4OAI8lChVN1hZXGOXpbdxI5nbauIEjwGrrLGxZOTGgvRylwyuNAMmWwcvnqai4r8T4pZ
aOAc8IhRknk07dyuwT3liB4VtpHGYtsnyR09KyYCGS0mNVEOksSNBzEYoV24s1gTJJvvuMxA5nsL
hDNN+ivibUxc5rO9zQtvLVBirYlbO3t98qpLYHsYVjtiYadkJwJjW88uqdpgdY5zHfQXg0VGez7Y
N81ARHLVNJSfsVSPpgYlUZuLjDrEyw7BPhyfGY4k68LhJF1hBXsfGHS9VmyPt6mB4jyg+sJ+r+K9
cCPr3NO9/kIgFPCMiErbWsGCSn/ggRV7L7RfAkUa0hCU/8nemS3HjWTZ9lfa8h1pDjhGs1v3IRAj
g8F5El9gFEVhHh3z198FSVUtMrNSnf3WdtvKTJUSB0QgAMfxc/Ze21h1KEcP0D6zg6Ppx7C0HjFs
FgdCcat1XHf34AlSgPMS70Wu8FPV5rzJIWh86u3OdndEWbabyjRZf1VhWjuCQcjhGC3iwWRX72SV
dacRUdoZybbTNjLM6FnSdE1XQxO5EPT66mSQubGBihR/Ndw4vtB6zBLstPq1TcV31nGVHqkMFjyi
4+HEIkmyaRFP5/ksqGFbeU9LwXtxiFk9NpGtTlY/OleehxOjGjyuwhIYgQ9xtdrailuW7ZSxDcEj
giyO7atxybCZIzo6Vth0Sy1mHSF6mBRtqeyQZRfY6lv8Vy4R1rlxK1oJeFRMof0lZqobr6hfmqvC
GHlgNBO7GeqGs6AL1YmHteODEHWOdWtXZJ7omrPvQCYcCvxBeGdr+js1FtWn2YnKQ+L04uCWof4A
U9nepnNKCEAgoo6ltZ/ZIqN0eW4CFIZgCVvcUd64wcGCtUJTg7kqCyd5FK5sbvXGrC/CrqHmzpJh
Dn1SQ8MSmJLWEAoBEhR8VVLEL4QT8rsbIoUxN7jheLKZgq0JCRpf2yjRuHmibJdOuk5rtpyHy1nT
musySEltCorqjpDilGqC9LdJ69NqU0d2f0ztQSQ+rgKU/c7sEdk3p7r+ZYizhiSZIf8scpvWfGSP
yVU/RUXhY8iPbUieBUWAW5fJuXJbpv0pMbmwGcbYeDTjvv6qurRp/UknxZEESh7MY+K42korjOCq
GGJ8FjU77nPRoQ48NQ6YSTIjLHtf18L5MsUoaGfWxa/hVIbukTrM3uvS5LmKfywKwA7p4JSttCmO
+AIsOkVKq++0MDIfPOInXkVRVXQLgxBDM+nd3sXAUvXcKdHjGOp5uV2ixedhh94rNR35kHlp/RX/
kHjmQwaJaMQe2FQD834XJVW1ZkIZur5ntxlxLYRKnQeIC92tYktH/z41iFeRxm0FrOViioTMeTLG
5LSERmmeIoIwgf6KFi61gBUh11G3yIK9cLwvZhfBZF3m6HTNb69LBlgGVJWIZEuBWX9S02h5K9Co
/An5OL4ZipF3ojvepURecrK6iBg4BirBfhqd8Z5EyEzshnzygJ1gj18ZdpfWp7BwhFyh9YnVbVLh
iw4DEYY7wBL117jvI3XbJ1Wqb808MTEOkpyz7kuZ3UpRhCnkvSCK/bZ3gViKtCEqFzeKXE2BZ9LZ
MLjrA8BozVophkI8ECJEk0QcS6KTgvzoDCq7rQHi7qouH/F0Ox0nRE2KU6ojNwop/yvd3HKVJvqW
gRmVRa4Y3cL143xXId0NH+hWdktLI3yiDc8O2tPIWez0QTyX5Dmd0T9PtnhZsweBdSMl2YY5E4iu
dhcUU/uqhq69gGY2ndnk+8VHgu28Cxqy/PpUIdSZl4ml23pcp+zogxPWqo70JtdEiOd11Se7oDKB
XROeSOdAnlX3yd4NbMa4hTOFn3UtTM4t/D5q1aMJ7jeNTePJTyI2SJuUpmXvA+FqiWbrp/IWTM2Y
+LFKp3wN25CrESQhc0rl8p+NDKDF0Rp/oCMQx7CVqobFIlPjC8CoGt9w0b4mfWA4tOik9qJB93gC
Ql3f0dXU2NxNQLViNwXpgcIZLIyQzWPt0bBI9cJ9YM9gXzgyxGKZpd6pbGzqA5K3bB7yBfFKcGrt
JbKXejwwFtVEVoXdNokS1GKK+FBB2BXLKwvpBfdBm/sjzdnUx2mMhlHqU6jWRhUwPOikK3HMOYN4
qrI0dv2sRQFIB4srq4GeClSV1WSFVZIPok5gituNyPgw06Q69jHyXDmBVbhBYcFzl2Zwfhmjbl3X
vRudPKJerkhPDrItpBxTX2lwbl9nPm8aoNAbQPVAmzhDIGY9yDrnIlB29SkzWvuLLaPkPALiShty
GlgeRIvqsdVMzEMZO3OySSZgMcwYBDdPVi46laSaCSKxMsu7iyKNSx6kOoldVc2HUHRMjrbKJMyH
lGNLzqvCcJFf9Z6e7+lRDfeaGyd7gcDhUjIwuGU8SsDkwIXLYyHA9Gpnt5Pl1EBn3UidxZZyvrDZ
GXKQii33RtwiQaYgmDVEqlpJZdYip9tRR4fJFu+4UcKu60NCPGaDOgsmMcAoR0Y3PIpqG9ZjGiQH
e+qIloVk1ZyH3B+5jwVLPEcZl3bK9OqiSLk7CRtLt2WVseqmU/jEdIrT6ejGVFwOYGUoOqJw3uAL
m5Ptt8F1hwDtayWIzcKr1rPc25XkEq6T5f5u8VLVF+4i8y5wSm8XMYvFJrsoDKJPB9Z7DsIvBYr8
mEmPtvDgGc1tK6eBUVSQQIpbVuaCB8DWm8fxXFhBCH69rG5wO49MjnQiPijqeQKlNl+m4yx2RlJM
JxsKPecA3e+VcoLSek6zhvwsikabJip99aVDxYc05iACsWWxGWpyzH/+ZCR2dhm1Y7+r27o8YJcs
Dx6O+7MWvBNDR7BDRD8bOBRJlFQSJgx/rqM5ZW0fRBxcZpbNGhnPknXOwgmZ+4s3+YEtpdgRBQjq
NdSim4br+7Ie0+BEhGW/aSOr32sh+JtqpKb283LmJMEazdsjxnc1rZ2ioNNaaG6gnU25gIZRllxw
Rm9JQsSmpN8ZAASGdZHWFNugaRjJMK45Z2AKlo3QAFaSAq5NwsQ0Q97cdvXdWOnci0Vje3BI+560
IG79oPY0P8XJXq+HpmyYiCjrrGSeQIYPHrOVoVcW7tfeA0yn5SRpZaX1kvFAoUrWQRBV4XBK8kaR
X44fxFu1NiLjApg8cJEi2RPXKPddMlrbJLS4VHomtH7lMvkYChSO+Eun4d4UrU3d2PCQslyJvlFO
2S2FFjZayh4u3jaBG7yNKteI/MHJeGBSHRpHtvHd5VQD5x6qyCQ2VClk/MmoX9Gjuux0vPTuwvix
C54NmjYiga5G7QzcvTqjNcG7sSJJGjmtcW1Pli4lYO70rPFaoYh0hJlvht+Fan8LGXIH6arM/8/y
M6/w4Zs4jNpvRIv//Nspfm1KVX5t//K7dm/lxUv+pj5+07vfrP7vty+Hb+X6pX159xcMgHE7XXdv
zXTzprrs+6v48Z3/1S/+x9u333I3VW//+O0VJBUA/5u3kCzBnz1y3Ow/iWmWV/Lj55Y38I/fTi9Z
/Idv/+6pM39HyblIIhE1MXZBT/hPT52mG78bOLBcOg+YFdAjoWX5kfxiWAuFBLk/WlWkLI7LT/3g
iegCUx3iR8/DZMof4m/xRNBSv1P9IKK0eWVkz9iS/3fIKXqvUXJ1rcV4rLamGoXF+CRRxTobRdw+
yYFXRrSVRtbUBvLG7PqxN0Iy1NKwro+ep3XezrLZ79zIkYirU560ToKnOGj7r1FtlIpSKuhBdDhV
d1AE9bHSJ50stggAMgzKtKWilT7jJtpWFjiPByfVli4gfEd9X2Or0Nf62EXeU730lSLGXXEx3LrU
W+kXQOk2iG85YkFYCzLG1ZckSuPLXKqmWtOUGOIvozJoEzZ20wCdmszBvIxoucEborTwO8F6fR1H
M/3jsZgzyFVWpAd3wmFWtuvKblzTPbxrB++19IZT7wT5WjbpdWBq542MZeBLjRVyhcundXd51+rc
3QL3jjq5SBUehGieaWfp4YHhgWQLT4sIEoRzb8bRI/1L74wduio2lTXOnNIExQESkw4c2gwbTmcK
QkC4hr/CfTBLeE1MKrSRorOq2vA4UP+fOTC01IOpJdq8sxXhg3M89sMDzSaECyveQVMcaMZImMVO
cN4hh1PbMgVRmJV0jNguwgJVhp0pP6ob/U4p0xv9iM516rv4p4LDjB2q9Omc6zcyR0Tk63ANXHgN
ZTR+ZooQj+QiACDZgVmR4RVOlED6GQiRzwj1gwv24bNz3QxzFOZ+2JCGnaeT8cmou+klxSZ/jUHB
JEsjOg3Uk2vCVzV3hdvPvvG0/h6hk3GYYl2+ZUqH3Z9EMx1runp2FG1RAkjz1aSnG/pmRA1GD40O
76lKxoTYmdbrn2LbdSv20QomacTzlPIFqPAuWORP6wTkjbmZWtq1N1FO7O3Y6iKRawqT1HmDLZHp
b6T0QpNMJ5rVB0o7r7nIxlzQ0egReBkQOghEp1STM0gDFDBKJ7KY2VpJ9YXGOknFoRJsL19Bczg1
naFJDIQEdGRsPFatNTufHJrb8VXeYEN8A1CbtDbzzgjfY9/0ZQH+kmRdNGartnZNWsEZRGqKt8Bp
ttBzIZRMhQF5L6XkKz/DjurCA50J0tErlMTxvQx5hg+rOCHVkBb7XKqBOhiI8JWiq5BdtMAOshrL
pyBVIdAbGN8ObBYJxhWzWa/70iFWXSOXQeaOcYDLjlAtoSOTWn0DHE8VF2xKcqBv8kQ9wCgqRYlz
286h81yldXikjUgfxLH657SwIZV6Tvo5H+iU0bWjjd+KjgSjGTQxr8zbAvEu9qReMAqlQs98iKE2
CO/Fho4ShTQZsgzno9G72bgiMTW9AxtRUnhN6GtIAO8epq5r6OOYDGPb2T4rkjJdB97wNUnM8GKs
grus0d2bMp2ZX8LjuMKvRQMw7TACEZPC/UBhYV+y1ZF3Lv19eIgFNnbBSniGNZAMwC5Ihi2tCKI9
9dG+F1YzX3vVpM4yrW3Pm6lhqqkaAqY8d0kZlCBv8Fv0jyYgpn7Ts3HoUTmzmG6HuRG72qA8aZV0
j4JwuGjV10QAM8bp9zOglk9GAVCPkYK5cXuz2jqRi/DNjJlKVDIgDZAsCL+tBLpGcEfM3WLt1PXq
Siftjt2NEtuwGKi06xlDf0De0WpsKBgNwxzvHIteg0cL5Tg2o7fJhhQZCnWvb/fTCeDN+NnqtWFv
WXVz07IDX5L0XN80dTK7emNErJYGvmbSzTNjtz2boiF6Cid6UVT7DvlSdrN1xi44kJkK76MBeGcz
vRzAKu1mCtBVmHUJ9gCrPE+0prmJtSo+9LE9fcobgTjTpl9xV0fVZ4ZswG/GoXsKXae7rmEfrbqw
lCu9njLOyECYjRkdBRKxjZtDpg/A4B/sJHsJycIoV1Dmlq1frZ/COedbCBwn6hbCM4g2Y5sz30YO
CkFd86S3jwx7OHSjY5xGtkxPRmLYR5NwF5yDcXXWBtmxNxq1nu2W+RVRYJuy6Yq9qTy1rq1+OHU0
RRdiHMpN0tZ3UrOMPT7E5mVip4FmSNYHu0oQVBl5h/S4/ezwEW6s2DBukJ5u8zyLzlPaZnvdnuTR
ZIP/KRN2Rec8hxFvplqMeDVoQUyjn76qiiy5G2zD/MSem70dyb7hro2t4lA6rbzSI1jU0JVdGn6h
7CCWhEPxYGbWdcluwofQYpBW7Mq1piLwSILpEJDS7Lp3xG2PFmwv88R+boSuQ4gEJBwLlfpTKt0z
RJby0Zsca02A4YRsfXzVso6lJSYok9/XBgmjRQ+8ETwRkzZCkMhbkdpiZbjjxODUFd1Ny527iYYG
w6kqXb8p9G5TByGByyCETm1IimfdYApahWiJLyJ9eYojVWdGiwWO6WYxS+e6Du363EjH5CstSKnO
2eElsQWbSwOdSXKqU3Yx9+N2QtYWteRuR8S2MCW32RbY4RPo10YPr+KGDU3FNg+Qn7aJqNmB9dCN
icn6TPw+a4KMPDY3chykr2wpiPESywfeROIWD6qBPu4wdHAq8YXQSr1wbU3lb6bu2MELnayJQR3w
/Pa5VXp5qNEScvEWJFAwG1kUfM9ZncMw8QYMCcqKr1ylRb5tR9ldahWZu9PYmYktghM7BUDJJKIo
0Bb6nZuXNy38HTZQgX5KaPRtmsaqiO4G2ra1WjXvCVvL1gPAWLYcFT1UWFgMG1UX+S1N3AOI5v4A
TDo+JyQ9f4ClBkA1q5zydTACCiurRCFExnqJoqVwtrLO7gvLprNnas6ZjAnXbqw0OWlOmLxUdS7v
ta4atE3bWt22SdFwZlBpyNlCScmt702PSnnlPi/TfDsOeHGTiUG0bcTaLpydF4JIqeJCR792e5hc
bm63N05XsmzwC7lsks7pDqQFRxpCHodxPPhw4nnt24om1NpKElrZJGG4rwYNQ4KJB+cevdBTEEzt
bUFdQ1siSpxryL9yC+60PRM4CNGDdXRkkBZY6MFK1XjrMWyM28GEacRDJyuSHSG0zDrQbzyPo3er
4wq/qqh+tzY90RU9m+SqTrTBAjenggrKFd2IlSy6ZG03dv5Mmz8/xYmNKKq0ADWD+PEdUrd3WeQg
Goj6pUtPuMWdG9MRiOGB+pFGW2Slaxaj8wTibG7VNg+M+TP0PWvV9roBPcksnlpnIs8g6L1qJVOU
y6sZIS5yYqhL057WLRO8OvPktT274qmTdU+OPDwcMiTC3n4c3Np8Bfik7nky9oUPqhVk2NSlF1ER
sYaPUj+AaNLvosk1TpY2hA95GSSfU9LPxnXYleN9b4AmQLq2PMrzgWjrSTNOU5ipE813ccr1PDhL
+RWeb2qVOJ/z2b4rmPwfTaIi6Ieq1EQiw8yACniK7tGrAnhV8Yjzg0bdba8Pxq61GjbyKd0U16fW
CNRzaPdxDZi8NIe3kWDnG17pY6MFGJJJI2T01lSxjuq4BuFzamrVTJdTIMbwsU7Zj12CcOthJY82
s66VJ+TQ3emEtVcnTaMRvTJpAqo1AD5VsKKxgzE9Wmpp0jN3rnmed82oWSda+URaEepNGwCp96if
meHgFFun91J3aaim4Z6maraB0zevNJ3ollHFwb7R84MrSWrq2Rf4iaofeV/VJhx6xcvmjoqQTgUr
6rXqkMuhPtcGbTqSlfM5DdLxNM2Wd61qMzmCIY2Yt3n6qh0QONqdRfPUWRrIOiqplu7umqwcMikX
uH+EF4L48/xgIxlFLJh/6lNElUZPCqDJQ9+ZehwSVOgVdzXRe5m2M6FnHezOiL5wg8rbkKXbN9vB
+NQOY3QPZzw989Di7GKntk8spjYlt0WsnCZF/KLsOgMM3ssXZAtOezFAT34dFciivdloU8RWaRz0
Q4/dR62ZxTfJBVW8/UwLVBBx1uu55pNl19aXetsl2SODifEtxM1Q+vEoXLSri7b8QFoYr6yoHGNf
94Pz3EFSKjY4O72AoUDciYOQSIPWE5zlA9RVzocWl2xhyS+vGqBwABL8DOmooLCzy3oPjKKSG9cp
Y7RHYcQlTBSQ2x064HbmmQEiTV1O7lSPLyapkMYm6rrgFf0cmvCxLodppSSPnpVbObl7TlCLEyGa
z03thB7Uya81p+fUwREjezntyI7CFByNZzMcYSZhuhhRtVcxIfAoifBjWLILnessCFDnJoOqwmvd
Is36ZPZNZZHMECBXz+d4sDYab+qtt62ivHDZ+tlIFbXZIl4duvg+TbAQrWm082lrTmSeRyWnb6Uj
G2ezqoy62dc6ZopV3k3dXku6BytW2VmAZ3lDWEOwjRNPXKI1jbf1HJioCZLmldyn6JkMAyaYc2Y/
am0ybwi9KciYDqpdAjJnRXGOAoN+84IJzsfsM1a4EJywlNneFJlxdEdy8GphP2UNmrQlKC5HNKe0
MxQQtMMXnl+qpc46KfixsKjLz72RL1G0lAWvcMzp36EN9jb5lGcM88qs2WtW036Zsrk8E4MVfGaA
wSASEqH0AJbM5nbSGfas6KzUdMvpj86b0GQTmAhZ7TQxM7CnD8LkNSz1HdHe7XUe6MFx0pHCOcxT
ryZRzJuhnPWtE7YPTkkigZPZMOqCFIVjuaS40gY9dyGynkIyLpOVqhr3yYtztZkN0X6WpdYdM9FE
29EAspgj2fqCxa85RvRobsIJKyo6CXfYBpOTFPQn82jVWR1yB4Ks0FiYkv07N/zWwie+CmfhcoaD
a+YO7KxHGRwHVA5rttfpwYmQZm6C1PTO23ZK1qTUWLfEnqT3bch8rFCckHVOTXMA/khztjPAyk9k
V2bdGByjoRyQHunpvtVRhlghwrqqj9uTyFw32AcA0z8lcZuiMdP6ovMuhcqK9qzVNMuikLTwG2iW
rJzLqo48i2CqxvTYE4ObbL/7Bv9WP/K/1my8rN6K27Z5e2tPL9X/gI4jH/ZfdRxvXwDaaICM43d9
ym8/9b3xSHfRAq0ERIqYJrkAvf7ZeOQrJr2+pcHoYP2XHka/H31HU/4O+NijFWlIA63N0pL80Xfk
S2xXaVey7TIcGoXm34F5fXOP/mQ25IUyCMMQS3+TsYjjLdbJnyALbYKpxB5Ma+U4EzMoe4x3nktz
wEIdsi4n5e3A/KNvSxDk9dZOhztKsGy1FUZ6l7HhA/B6a8UFucNjVJ83JYOzPLZWMp+6jUai9Cby
6pDJHaWunQUDOvggW6u6x0SVJq7vaMFbBuF/RUVIxpqt4xMQzleHHnrce/ne9YpHJ8zQAI/uyBNW
v+1tgaIxZK/ACHPV53yPpT4xbTwU9TNxJQOyRjtfa2Zwl/fGf+M6//+x7+5y0f77xPXdHxLXl+//
J8ebxHWuZczYH69/Tbd/d/Go8O+mx71BVfevG0DnKsdsx83BHQALz/6p8S5/536BgePgGzZs1/pb
jXfdeO+8p9XuCNzBPEkd6HIW/Or3d0ClRgb8WXbNloUiTpsS97mgGXhNu40qrrYSRDCXph633h2V
JXTLUdXenWis4cuMjJfwKuEmZzjJcROozM0e5UQa5lqrEu+QqVI+Ej1sCJJ8BOlIUTzflOgQme9V
OLbO6kZztPOaEifZD1MX33etqJ8bfXD73WyMA6avJlD1CfO6ECi8MnbnDTmUxPSK/tpOgw4rVl27
z17slrid4nCo/dipqIbcrmQ4mvQzmkMIOrD7bdj+hG70g6KYjwJzg3GvaH230RrpT10fL4MyLwuo
IpDAb/mV7LmrGi0HFkJ3sciK4FXNGdSvwUgdb4WnMwo3YaGjNk0kOzGPiEL4saOJiMWe6rzfKpue
DTLFoYtXVqp6mgv4dCpEIUsEqJaO/V0lWvOi7RxoVMB3qKHLrjc9fza9qIVk1KDbIvAASTW7Fi05
SDOaNpogs3QlW4/0GKYdI6pqs36EMJxJ4thrLSZEANqlXzXQVzczLpliLWXPhtpxGwde8Yx5xgiq
pTU9sDHZ86hPDQJxIwtZE8PvcQ+WOZp8dnZk4uJg+wKdlSASzwSuuob5zBpZy5JZAom4mLgmdt1q
Y2UpiVM0wRwy09KOmGN31OY7Hv2T0B+UEZHi0VUp4ADyL1IsWggt0TzafcIY2+my82xIMPox40DC
2QnM5qgN6/GmjwVeKkvo2ToTeKEQtjMGIkm0ZdiRJjpguq4cjPC7j/t/H+u/6cuD7t+vaNdMFpt3
k8Tl+7+vaBaPbR2eBeEDYAsgU/KV4U21//jNEr9j5IOxC+bFtFy+41/rGXROigDmhChciJRxFsze
jwe6Yf4O4xIQjSf+OX78O8EE78aILGZQjDgyRAVqDY7zYTVzzFwbdGxJa8Zv5klHqHUWC+P6p5Nx
9b08+I+iy6+Q1bTqH7+9XzI5iIWx36NmEDCLgE99OEhXTqnGiIIY3UyzzizQlOjvpuDw10dZJp4/
lSbfjoLkwuVkcgjL5ZT9XJokNOFKUF3NuiWf8jja8V2EaXJLYHK2JdVP3//14ZZf94fDMc/l1MEA
c5dP6OfDBWOoeXgim3XQpi+do9J1SEbBenYndEKRNfiJPsXfoz/+LV3x/dD3+4nkYzLhjFqWwyTs
/TGRSQvcKoJjZn12nkD7O7T0djZGi0Vv7gkpooDfW/hyDolFn/yv3/EHssi3E+xwaM9b0HLQLd8f
vZ/0NMjZCAFMRvY1DH2OZwBne+S24S/e6B8PxXCdY9jLgH25et4fKg6DLusVTuywpiVeirDaMnVt
fAt++Pqv3xUUWn7Z+08SvJSto5iThnCY3r8/GFD3QNF5Y34ONmJAJtnlZ7HhhLcYL2weOkjxn13s
JIrektRjf3KH7gCyMacNHMgdIIIBNkSWWKea/fIDNUgE/HxK468ucY1MqQvnCdF8ueZZgOPUcP2E
1swqbqRgMFoG+eLpVOppYv77aGIlekZ8Gt8FsPUk4lNcjX4QtGDHjUyZga+CyCDbwByHcks3nIYC
ZKJzbAoxLfw5aM/zIbCLldnV2E90pswPgKb012AGP7npmSEq/tUYR5zghvcVqRxSHLtWbDfrWoUY
JQs7ODqJ7vhVTwyql8jwJUA2/NAqI/jqkPCX+V1WFSQwVzWpVXTAdfCXWX4fR9nMIwzybbxquvk+
ni2XyOIJlESDynNVBPZo+i2OBntFa0j7lLj69GpMvY6X0BowtpRMMC5imwYarnIHk+/URhnYfvAy
KOPcnl5qEViosiTYBh/spWrXFuIfZmz2rLqV6JdWljN3Yh3YEfIw6GHakaSuvMHU306vyHjDN+Fo
9aknO7DbCXAdT8JK4jsxxMpZSUIv7mYytLp1lzjZF0z5NEzgVYrTkGj1hZGQ49g6IlwY4OQ/znMU
XTatR3ZZZQASMDUMYJh+aJSsyF/tURzZM4JHTbbDtqc1g2u71K3Z7xusPZbU9nWe2Re6VHjQci/x
vsCXUNexEHGFI4nhB6LMpj5BxIxIh8nmosNeNicPJAjaeC6rNiDSO1nsWGoRb1cVvLYVNYB1TGXL
EE+f+oZyA7PMpaF6B6a9buYbOODGvI9sBtRhUDtrDc03bQNmtV+mnDA/RItzi0eb0AwwAYM9fkWU
Wz5QbkwvKm/6R000M1qEYsZfzJq8yD/0yn4i8ntxyjYYjH2E68ajQ0qvLys9y7dx2dqHnt4K/Oe4
/9y5rbxpRKXW9Pf6r22Lry0cdGWuUWyKa6PDs/oLbN9H0hMrGHtkFmzdgjGDhmZZX3/avVbdXMoW
Xs56gsmSKKAxk7sbvPsCSIoHjx4m/EpZnI4OZWlxW9WvgzyqjGm5R2YXxIDLgRj1SZ7cgCJtA0Nl
O6ps921B+t8q6jcKmp/W5j/IsY5vxfTyropavv+HHkv/fYE6suviucMcbqmvvldRkt4HOi1s2FLQ
AAUU+K8qCjWWgQWEwoqfY2VfMqF+VFGa+btjCnv5d8GDxqF78nf6It/wUz8/QyjuPLGQsKCPui6o
/fdXFllF8QSV4LNFfpxuPI16QgGyklHbDoT0ZJV148GK1A4amRBv3jTxAC1gwaLwL7UAO7Tpgvbd
CcfqptBnONhOn346lX9Sg318oi4v0AXmtiD+BNoxTsXPl74RItkN0u7LGNl6uZFaYOa+lWfsefSx
q5zv1/C/LVTeV3zs0h2ATrZk7gLKiY36h0cq8I6mMSE8rOJQD9cmm8CHakyrv1VXfj+KFEjpKL/g
tn0kfkYRs22Ss2mqTih1CL5Th6xw+r8FwPxxFB2SNe0zyviPSEEXy1oIfJFHtZ6Tn1phlfbGqNuD
SAmPKWj7jYiqN1OF0y/e3vuP7MeBeUhI1zZo+i3bg58/srr2ehw8JbvsIcx2kz4Nh4V5wZLe1L8o
7d7Xzj8OxR4EE6sJHER8uHznYqwslHsJvrcEjV07UwbMNZE7BCDJXP++T/y3V8cf3phLrACbG1SL
FJO0Ud6/MS+PMxKZcbUizX5szVpsXFO9TeCCfvG2lpf9n3clb4tGKocwHfZvupTyQxmZgKHD9MSD
M9B1bW0kcb4p0BNuyHwdfEsMwG+bYPoFFO8P176LlIOSlaeMvWCfP5TJgUljZMRyv0qHxsk381B1
X/UOleMvzuKfHmdBpjmkNTj6R04ijQYYosmSo2VG5ZMVSAwecZV8/ut1Y+k3fzyHbN0Iv+R/IJb1
D5BLhvST0RrMpenjdmS1Ghn5yL25i8P0rmrMUxaCMUnMnWoCv2YwxeWyT+3+MIsSglVHWGdTXmCT
/AX2/s/ePcYYg9p14c07H66hHtFMGXlahEkf+YxuEbyb9sQZ//W7/5Mr1TMg/LKo67rkUn1/pQoy
z9FxcY7zoRkwcejlaKJVVxixM4nK7Rcf6Z+da/r3tr1UKoQFfjic6QVslBMksxppTtvBdJ+Zex+V
a52FVhn+Yo3+84PZzNMcabi8w/fvzSKryzFrDjaYOSDhGQagHpdUj6kmjU1g1PWvLqU/3o7s/qEq
Sh6UJGV8pGZTuCcNwVd4t72hvkgi90np7pnHcAwvgL0SMxnMT7GH+04RuRVU81qmyGx6osmyVgOt
HfJqpyJ5iHDg/OLU//F6YnQiaRDDiXJM0hvenw0k3Qt6klq/C8mV4iUh/WUqcfi719P3Ac0C8AV1
KD58wHoQRwuElwGnEvZ0HLFnj/h5mHTswoCh7S/e1IdsiGUB5Hg2kR2Lgp3P+cMCKOlV1oUVwmAR
DTH3fW/b2LlRUn9FQmcOzKvD8CmxQtRlWoNRblNLV3tEkmW60B6H8hfY6j87yRJUKAWXILvko2i9
7cikxEyKCgK7m9oP/QyQAKct5fdfn+dfHejD86xMOjowEQcq6gTFDmXCRtfZKv/1UZY75P3jxaDE
sWFjG4JUko94agNthWn3nN2i6CMd+KskqKANpP0wjNj/9q0BUehgtgkKyAB0xa+Wiz+uThwfKKqB
FWFZnD58uqWeoSZqWQNTRyNFmPVwmyNGWntVr+3/+q0yZPn4ZpenAJ8ZExGOyV/e3yACHx4JwRFq
ADohNWgNgn5XZuPB1FrAowIEoOvdIVTNbXzByul9Y2QKz9PJ0r0veqC793Ee4C1ayaHoW51HSTnT
FQf15Jafqe/r4rVBw+NceA0CL9r/kPtoUlRDWNGzJoH5E+b7Tj/TmJIA0hLpQC8E2UEKKYn9JSqf
bBI30Rjz4CkGNERs0cH1FezxKwtTTugO5HHrkzWDeyrFfAGPKjT9LuE1ARfDWLb1DAgHm3602x5f
0ih3ueuRjFB1Sfwl1EKvXRdKC+2jLL05pNFBMjwvgYn6DmYLM5Q2LxB+G3KSvS/wPtCLFGOb7xrP
beoz7nPrmYJI5udpkzUQo8lIJT26zi1nQsREUid638yJ2OL3OVsKUGkEFg7BqVEVU83rCBVz4x1F
GZpN8impCj2kD5eReu/RzPl/7J1Hc9zImkX/y+zRAZsAtgWgPL0RqQ2ClEh4bzKBXz+n9N7ESOo3
3dH70VYSi1UFJD5z77nV7Nt7kqwVWsSUCcTihRjlSe1ym3h8sztrvG2rMrtz0brARxmqZg7zXkeA
22U2UtICsudDgUMh2el5q7vB1NbFV+LHqu99rxE8Sda10V4Ao0gZSQXxb5Hax694qA2e/qCIMC9w
txGlkbbCOxhl7xURwfYZRlFlpVloS39OyU62stdZE3p/WmuKqBTMzGKRAEgd2L/o0kbenSel9jpY
AErc0ONjQ6k0+47GB5za3TGWQG7sjRtr9m3CSso9woxicFUiSIVEietVEPoYl7t1KZt2k5MyjtrO
YIzVEUm9QCxjjLnBUkEGo5+UWXtK53Z5tp3Km/Dc2hCmkVPY+4Rks3iTWA0JsBujkR23eEFOJVLu
1kDT7Ak8qnk6qfu0Jw4m0IzFu8lR19+h/cV7tl7S43CJ2TCzw16SSdtsXNlm6ip3odyyD0NGx5wo
971k4IWB7HDFueDMEqT8FWqXsb0D+DpDM7REf744PaCAcBq4j7W1Kv1eVnk/bIDmpf6utY0VSoU/
JnP9rNQwhZhYRqIbPSX6yCMZwdjRiSInO9p2o9Wkb8+C4KQDsd9ORpzeVIs9oYnMa2Q6ldVO5Z5+
62p6/i6NfEyvGoVbPawByRH6qZUeCt+hRKlGkwC+88IZCDj6uzIYkhXFDio2UHloedMP54LzZoU4
XGTrNT3WRikHOF5u5gb6ReAs/ga2DMwizgcRh+Tv1k7gm3gNtmm3Ep0q6lqBf00wJm4yHHYS3WDO
Rzd1Bhwx01K2Clt4icVeeCPprObgrcjU1YBNFD0DLnP2IH3Yrv5wQy8HWLcFy3uJOe4LY9OREgSn
Qk/Ks6iwYG/GGo1RiCq0LcKhtqSiucwMtnspDOoA0QOIgSob1zfDX50v5QI6MVLpXB6yxDLNEDRN
XoQGts7XVErpY37t1uGLHWOaCUnZLb51JeGfr/PaC8LpE7v2Tw1aCOvIsrF1IxKkq37bCwwym56E
ra/QIksDQsXKs8byVacx3dTzb/AtynlXgQLYm3QdmJLyHt1V5xYCLaptKn8z9DlUKKoAV8CbZFG1
Qd2GdpmmhMmelw+VhYwi664ROtsvpT/ln4zpYJfJATM0rK/OtZCCGdVL4etrtZGkeqQBAdKcEhZq
pTSaJKvZTYGhqAi0scFa06SFc5+Q3igC4OOFw1S6zTFKgkaycJESGnsCJ9VhOhFGYRqBV42dvTPN
FJoCPyLtDeDy0OiiaS6J5JRSZTfa6hoJbqQ6W4tnKXxyLvcU/RSxUZdNPUwBrLLWNI4fEBqd/pWo
AWfELDr3iOq5FnvuMGBg83Sr5sQ8aMPafJVJDocSeGydh8h7i+KYNo5dc+KUaonqDIhxG2AvcTVY
0lYlhRPSiMjE3vkmgKTuX7Xh/8/9/usSjPB/L08D5CDN9+Tj58nf5X/8Ww+lu38I9nkmDbXj0xf9
z9yPVd4ftPTIPhj80AL/tD017D8YyFPEU/IyGrokov177OcT944+hCEh9af9Y6/6D5anP3rf/y0A
XVyZtslM8se4y8U2cKmZfpon+91QrZOpmAU5znBSXYlBxy37iKDTakvt1l8nMzQpk0XkthAIPhav
TJ9/+rD+w2Dvx/b0t1+CbHveDm0q2RfWb79EDZ98xMk/7ktg2RI1SRloPBfsCD2CCwE8K3lQ4PZ8
B75YLlvcc/oeOEkFS2yss6eqcMrNX/9KHsPTnytjohd1dr1s1Nhh20xBnN+mjT5aQsMnVWQPnKfU
aWc9icmhVRc0ctpVL7iDktupbtwsQDdRBgXptCDLV5xfobLNvj2QToU0Bd28K7eFpg2s3WTt2G8S
iv0n3SXkCDOvYI3WY+K2O1f0lD02gngIBQ1sMTOZvvGsxexS2+0IBNWyam+PSSW7V2ZjlntjbBDK
WEi0Zw4dy39ZBs07l27/wVAn/WRdntY4Sng43tls1JIoK6liwpVFoIoWz9PEsS4a80LxTLt8nxmd
d637c74C/UMDulE8eJOTkUhR7RpHAQfV4D4BJMHTN2/MFa7DsShN47vrxQ5rBzf1eUv9MmSRSYEy
RGPVW10IFgSNWhqD3d7Oyq+7ALDgBZk1NB0W9aWQ38vOBD8zu90rtcqEYqecVhY/abWmHN3Q6zYg
raZzFVfNiwZ+LA5BkwPUdYY1+zryQ91NAfYNeExv0oKCt+H3cZIJ970BDZj46kpvD2YnEN9XtknN
7naeetOol8jPbuqhibD7A2oZXIXbrc4QTW8SZdf0edzTKuqbqX9fBwxxF5pCnzEf8lR7zi2jaiNK
W7pudDtwim2w3bdD53jZJbM5rSBySfMGvevyEcNrs3GsKnB/eNtrUINSs8MYwMxhJFG9OsslsV9l
TyHPJGjuz7ZN5iFrXYF6BlnCc83idISFpuUQnmbrW4/D73rBDFyGmSUhf6dFSkaZ3+tG4IgEgi2k
G+0aeGcFTC2PyYM27dXptjVYDfJ/DMrgkVTJk2mP6P/Jyq5wm8WgZ+iwp67ZCNFiXMrHygT8oIz1
feqk9IJpBWAd2BMvumEyMwV+6srHli0m71qHce4IyvydiVPDA6I74J+y17x+5DTT2o0fp0DSPOWa
BZEi5pzkkVbbo/2IuCwxz+CAWCr3ZWERk9iLhRZpHtzp5LW1tCGm5fCXR62lrs0BQ1xPVdXD8U3W
8aEVKpWBX4rUDNLSWz4nouLPpGl3Zbh4Y+VGOqy/5iCccXZDQCm+tdWZw8zotyZnRl+59OdxITT8
TpkzqDQ6wToLjHbxen7fxvmCHQucvJ4+04Zs3Vx+cIgjfPIURYTTjm+0Nw85WfC5qx8Qrby3C24a
a11ZvTbmtzFmvd0fp5hoc+yJ4MuVVvOfvadkUZ+u0LoAW1caQWmldiJYQSfwGAzZQifJPZUVF4tn
9V1v1VWHFi3hA1qc7Miac1v37lVLeQdfsQxFpe7ccT7n7njMYuOROMvNQitW23rA77EZcxv8NhML
QiCnoNe3bdpmIft63R/uWXmEBIBSDBbV2YXj1cCs4JaIxbgB2Z6EhmyMzzGz1QuC9pOJod3znHTv
NMdmwibdzzStAPblHNqjq/g5RLwKeexd4hDwNFEuV4796OHV52yqtgDtg8qXxaaoXafZNC6fsj65
TLmxqlzchEXXnzC+lKHTp3fprN3rGCA3GhpbWPB3jScHCp1lRhi7QLhT6mtfQbXPvfbOaGje08X5
MsDr7PTyBvooBj+63V3ZkMeuhjYOmrpYT7Vt39TmiyPL2zQz8EwtWMkM/fuafHYmVRtw8CEoG+/Y
KYADgGtyTC7uNFxNeHuZklfZs+G3T3HrXIP536K1o4vLGzbw0KI1AGUjwQmCOUObqmjAtXRwrCYO
eiIB6Oe6uyGtnuLeunOG+pi4PRjp8ZjQwn7GMIMiZm7rK5I99Iz4cCNqWYhSElfgAMF+ZzmVH4FL
vYcEIDcW3uV1Xh6GBIBrGXuPmjK3S9VauyRzmgcL+JCJFTPUZbQwKy22mTkGGBE+kykBbGYv93Zr
bP2lgDZixFxgdddtutbCBKeWm0EjckGD102W0F2brV9kjt+RcsHjWDkz5nk2RPUQc2JvLC5kT2Gl
BMLmBMZQjG/rml1jRb0xbQivKTD+/rvBwIc5x5UPUlbW7bIbYr85e2wCxr3MR6jC/tC9MB055Y3Z
8vHZpJzEN4MJRWhjZev8viz0rW6fWYEY9CetSndkJ19PfrN8ZZ+vR2WrW2fYQ32EfrR/jiuEFtMV
Dp8gKXWuN5QMG508981alnLr1zroNc34Mifdq6+Ss+vdEdbnbkZbnFsrOZelG3ZDaYPGz6AV9kfK
/03r2q8MzsDrgBBc69xjo1HjN17Tbe7XTLcyoEJaqj11RXmWbnKzTAkCWtt/MZTV7TKzl6hdkmTe
6sXQbrXF7+70DE/B2Nom3TW4y3MeN1vHQHzBEbZTDVEHZpFeObo4m1aTbUC1PqUWcOIRptqa8O+S
bCUMPZthwzZm6JW5uu/gmpKVQ88ejMnwiPQCMQrfKxABhg2PGjMfWIsv7HEPNUDpykwP8+xNiFdm
ERG7ifWlByWKpSNHcINP607pw603V7hXPHpFa8/Bau0myLhW/8xqJ4AfbWDWAbfZG6CCzLra9Jm/
44kCzTw56DlOGRk/L0JfDlM37C3hL6dZG578BuhNtfrhoLSJCindlJrR3vZAGDHkryeNv0YuxD3Q
Uptu8N+C2GUsEZPSeaqqGUqx6Twabl4iyM2OSW/bwPvc7PviJqepB4sO62Onr1MdsqRIiDU5Nm5h
Z0GbEq1jwi0EjaYP2hRktXllghJisyhBjfcViSAdo264JcL4xhu8EX1V7UgQX3mWO0+1BQfMSL3P
ToOvuFiTqQcg+o9FE+/QQWe7QtSnpdWPRj4YiPy0G8ox94tZLB+m7E99N8W7esa9lbjerYIGsu+g
93L81reZg57D96AuqzK+8UqnRaiC/c9xA2/onwfN3K4p650lAZXLLGBnUYcGKFn2PLyYT/nkErnx
sB0Wb8Dv8EmoK7EWL7o9nxl4UxSVbIUaiyotYW/Rb9KpfQR8cjByuL5FzYPFXN5yrSlunaS6bbMh
N8O+Ja04cWJ6Y/37YsjITr6JMT27eRrJajqKpn+ueXwFlj3vl7z+vjjVshsZuEnfwiJcr8ehMm7a
3k9fSEnmcUQ147b1cNJbsk0qRM9DlSZvF30Bxz7MJny5cCdX5zgU3mnRkwgkGekMVfEEq8B5WBgy
UYY2Q/tcqu4yW+nUEHNmd/kH5H8sbhhsiSAcqyy/k8Qxt4GqtJiRQJKPPKMLy9rZBEvoGDA7aHDO
jFGEUa/WPYqm8l5zV2WvAMAS+EeQ6JBOSe0z7xZz3oOnT7emn+HUn6wJOhf1TmEH9ZA76gA2C8Wa
V2Zeuyt0N6PeKgbQJKIZ1hevbqsXTyjaAEuTrxgf862eN+W7GPXyoy5X9dTFJQv8dkL8Js1yPVvS
qmZMlCww9RaVbFC0WTsRkZKj5bPmGp10r3tpEfqja78lMHM6Xj0mn0QQg3coRs1Z6FcGnxKz8Bew
9JZsD3XjQ9GztdRK2VjJPIaqP6YROTRee1W7Napy6aboruM+J0NqaofuATv5hbwAuyrZdrHq3my1
6t9ynVfg8epmX4zE9mQgvN4v6DUq/VDnWnGzzH5/k7O+bi4qrVK7Br7alltM4kQRrtOoHlqsdE/z
qLAuZjHjXDOxCvO0eB14WwlyIQ0uYSd1AMWaj1MlpkUsdZkx60rwqIM5xeEKvS/R3cibvI6OBtb4
rV8sEC64WRITaL3m3WUkBFBCxY3sL6TGDk+EjvA1oUSqQ8chMmrTpDnXMqzm9YuN3RdhW2xoH0bd
9k5Q1Ol0t+TKYNJGEQhHgpycPFxJooAY0SpVBisERS/MUqU99KX1DgOzOiPK8MNJ2gflVRoYf1eb
bkunw/o61pDLLeqAOACImayB3nv5+1RxLgZdJeRuXJLqY/U8/AOuVNN0TU8iOKmqqoojJIsFPHVD
FmTQFIaW78mdk1BFzAKwwMBErg2nxF6uLaKozFDWcqE/RWVgXPJF+vfOdyCboMnNtZuWxIpnQKQZ
HqNuhhVSQ9I0I4HSDQKSmKAoeaPAtRQbIn6tpMZEeJAZITUrhtNNYVNiBzJbJ3AaaZe9F2lmZmSt
xmkflPWPjakkFiFoYs95gWaQulGc+40TFeY0Xw3lXJM+nKRAHOSoV9p2YAeTRVY+TeuLoxfOA/z8
WQ/LOqEf6Warxt6dMozbYztVXVhRLj0yAksfOnB175WSzmvaGj04h7mB2AFjXk/oGafuA29+pkOl
qOKvvTUv3Nvw5T5LZmVkoWXN/BUcLKQAV3fKV06oHIA47Y0fEMxBXlCaKqqT2fG6b3PZxB9JaXDW
9pbk3PPTlL1CV9lGHeI7ITOEaB52CZVMEpAkada9wTBZHn34YDrUHOzmtK5QGG5FktMEr4qIUQ2G
+l3vzZDGabVg1LnDMIB9GUX37OSil1sPO8dbAhqBZUg3+ycnZTUVEBImYbiuQn/l9QmAW+RIAfvX
w5Jfl3jkqSMt8ghrZEuLmoE9868zJMvU9LkY2YY6pRkfGmFxOjDa2nE2/RsD93/qbn7div77pQiU
ZR+MDcH7XS8lybGZzEYM+5x/EjoGoHTXnPK/eUN/fhWiUJmKMpRyTR1L8q9vKJc49qt+Jby2t7Qt
D1EVuh4nzF9/bL9qCS7vxWG0RPXI5MvF3vjb7lNjroyUVGv3yM8g6foThiGjcabb1c7sp4z24ZFk
R/WPtD0/XhXxAu+NxMvL4vW3/X1JsVBBqar3q6Ctw9QFsTq76G7/+s39h48QuQ0JDBc1FlqBy3jt
p7lig61qUoVe77O0yiIXidvV5Kjib+Sw/+EjtD20gDgKiMvGrP7rq2iFicV9Noc9SGW5rf1qeRSx
MR+W3KdWjFODnKS4+GfK/sv3ZmNqtVwIaLT31m+Xuw/LmQfrMhAc6HJLUzoDULShp0l7jP76U/x1
Pf/jy0IcBW1PZ3GNBee39+fkeEdb/dILQWz9EEXO/Mm2CbPesEjT7mYxpRSydTpsF7PCgvfXr/7n
7xCLLBIeG58GRtnfpUMXUMuo8Wjc62TgHHNfMQvJlulvJAj/8VVQMlvc0OgQfteddmwBEeoMw37p
wY16i3hN/KL6529F8AcxAy+BEuq3qz6hT2IDXnNuqJrWnVHqF2/I//mVcZHRc1OhqEBF6/92ZYCs
6hbX6gkyEDZTj2p0bogElBAtsuJv1Ax/mplz6KLA8fBDowTn5P3tHWXw+/W6S4c9mS293HSAcb7r
ucS644l2fICSFeMxJvLrKV0sOjfFLOq7lS9Q6ggbcDti+0Aq/s2R9ufrle+QVYZFFiqtmvHbwbnm
Iwx5Nxv2PPLePQzRJfZHIbxvi0g+DItettK6vzlpfqi8ft4eXD4J2DtAx3moslj87UXNCa4G4VT9
vuV23dpJu17ZlZqPphmnR5UP5l0/sMc3m9GPihTtFjmpJHilqXkDFcI9ejYtAEQReV26rMgDs7L0
S4klt6Bvi7+5oy+XwK+/LN8Wej/WLrxvhL+/nliqZFbl4GLcw9wlByBO6huEeeRgWuSwXWErdtK/
+U4uP/HXV/T5OkwTpbiOrPPHouOnk9ih0jEd+Ix7YlLMHUALH8Kw3u4X/vW/buX/3//9F4/qn87O
P+n+CW/9/jZnHz8vAH/8l39tAC3IqTwveBqyU8LHzb36L+U/JskLiEAHb0BSM7BVXuV/gAjeH6zl
fGRvFzWf+QsQwfmDxx2KOB4QHGZkqP8j4T+1za+XCHsuTOE8z2zsBy5lweXvf7pElF9amIjsLNQJ
OpjprOjih2W8y4sOqC9knE7bWW1yq2Fg3+i4mphFT/SeUow3ha1fcmsyoQ/bHgEVA1svHc29s8Tq
vhakq4gy32re/B1jEilmY06MyXCZrriJFyaDcp51A65007cns120l6SS/m7x4/x+nWsboLN95Qic
BfRxAwFwINr6Svs0W0m0pFgexNB+j7mXLqw4wM7Ms0ATbYxhwgoe4662j2mGoiC1zelpbark2nbw
ioIJl/othT1TDTgr5NrmOra2rddJbfxG4L2ePharUaZbeRGVFB1hPo6lqse1kl/NpsX8Npr12LAN
Mo0KOyHklK0x++TRgahiQrwwOTKRvOJNXy8RY6JZrqj7n8cFgQpKgSW+B/wFJXxWUDgBMNFME8yW
HQxtsuONyAXeaoRMN/kwPplVan7xksk+KzH0pED7Bn+ZsAhJrNpH2TN0SN7R0GzqAgW8nN/Kgs3A
pm/0OSKZyr0p56rsN66KRVQQt3fDwLl990DNsQ6rTB4Owt6PjhbfJESPzsc+8Z0nYC+eCXmiq+DT
ubF69DXDuYPMPpabEXfSN8B44MYWvhwGBt1wjEfbCuq+uKROsUd0N9MkpzcHqsA5HbDNzvCLCAfq
nH5T+nYeEWEzf2OxXBzgjQF46/v6axGjKvKSwmC816P4qASpJfNYOKc077WbsWjFdCCmZ4bwW6GH
ARfyxNN2P05CXIaarAaGpeiingPxfvFvm6RJlk1bz7B4Rif/CkqRwQaNcDlAyynIywAE0nbZecj9
bK9m0lrzQkgSucGIO5pC80VAFcq7ROwBeHkbUy8vcHaE0/GQ+cRmKVS9EwuDoQJr2XhfEkF8QQlw
jUVRMzJmk1uNGA+wBvbFC0roGfPWzLdJrgRMLlvp7HyNaL0irhkzey74cex3It/ay5Iy1zPxc2ri
Lo7NO6ES98zlFVq9aTHYcIGwrgxYGw+/GyShOHTq9ZXIAhNHGlcDLeCCqspyws6et6vwsQxgQNqi
Mq/CdXXsULV6dmjJZCCO6OgXdyxBncMSMyrRR8Ye1gBXp8a5eQTblkTCmrTjaLKsYWL04KTs+CjP
IdhPpRmWPgt8R5XPxjizxsblr/tGGTVE6ERSw92XVXgi5xGkVKgEmxm2fSwPeBN8yctloHszLNnN
omIcRfFlHYzfkCV9kMwM4RqbIIvyydfZ9xPElB2knaOyMp7cpRDnucMuWkM+Z2PIPpsm55JNm32u
+Qou0JPva+uKbTn3T2YPx67v3DswWS+JP5dXZFlyhVRr24e9V7WbSak7/Inpbd0tyyGpCmbni77N
KC/fR5bju8SqwPppCHnIQBz3nebpzy56omCqa+cJnC0rhqRlWpV3GQOmQn06cc2coRLGBXc1K3Nf
JTqgI+r5OpBOOW/boalCGWfX68qtHnDzxgXBU8pmh7LM5dMCz6HYmNPQOhuPXvumBqE5GgVJdXN8
FujUZqakDlypcqcsskEtZvMreXV32oo0NJPJxyTb5liiKd5rRiZ2ID4BkC2maCHRu8u1kZXyzWKM
c+pAkpVtmTIqbr2IbntqrjIJDXJTc8E/O63AIcsItXgYyRDrYL6r0uLgsZJtXrEetTomSSaIxjsu
FKYi62i+2joJoaSAuxGSCPuOuKWMb31sveNY9u1zy0CWg5I8GIcdB5bdqGpzeB4mTENTI+yBNOLS
0CPAnWonWdRsWu6NbdOkxqG02WGOqyL/M13MIWjg7ANfHcQb4Wvxlp2yHaHLcvZuw64h9laSp5CT
sm/R2G9EOH8nPSCMsEb27Fc7Avl6qlYV8/AjE3omV/i67fz2rFXs39KxWO+TWbPPk2/FEZGZ7qaF
4XtuClz7LBkgCze2Zt1nqYtwT8nMdkJ2ItlXsawuQQaTv9UdtpGJA8mWcTujmdW5Qiv2gsx6LvnN
iUXYW0YdpY3IrlohbhsW8RGJH+0Gy/x6KjSzvPEIAeAKjPs+sBpFIlWxYl0RdhV6kzAJD87FuK25
Vkcb/Vc3al9I+NGOqT40t2ViXBI3l/h2HTjPCLSOaP9CcxptRnrNOesgH1YVdemsygiJQXuDS3pb
zFpozTLUy5LHHQEqRBUnERnVVrQwjz3jtsi3DC4x0+Z4aTVjPIqhTO5jwXPHdR4ylbxn3mIF2Yy0
e3BBnTsKu7KxgmHbMG30y6hNzVvf4tJjKH8tPPeWAUN7tEp7BJCr2Q85iRtDYXzOhtGcW2Z435bL
Asc10JFA9nXZw7PsKsTe4cq77zTeNKKG9aGeLZJrFFuJpGb16A6muWc7xX7bavRbIuryo+coHPEl
Hzxj2+4mJ1H1VoMUsHHZTrwbsMHJoSIiU0cwS0iMfZW5/qNP5saraXTpXgw21+NkPvfaum7spuX5
RTiKSZ/ucEuQOQTpfuVsabu7buqTh3LNk+dFDZ+EwBP2J+UYKLLQrjMI1tvUx6LUVQhhRiHuZwXX
2+Y835uunu3EWEELzPvyfbbKeUMwQ3/sUEQFnT0MV7WTnhH6eYDtYK9aaYomoW8fdH3OHwpCqU94
J9keI6Q66C2FUm3k8sqCBBDxeThb6YvXMuM+4EuKWX1h2dtwYHnn2G5Zv+rq2OhufmZhiorVF8Aa
C+aoDb7/bwjZid8pmGHGhnxqG/c5T+ptyRD0OBu9wZ3m17fuHJPtNboNUR61+4SyVN7UFMY3eOSf
mO2W6EncMLVXCPQ81u+1Jc4iPZnJSNP95sR4M3/wSPQ6occcoqxJFNo0r3PYiaxu9tpZwKHDkbvD
2WULsmgNpPfDOGpa5CyMVJF9CvPUGlnVhCiK5IkbCdSWEE35Vjg6U9mm99/W3m9eDFJKrgA3e/Iw
lukcaYTBvsnZKkgJWYbpazUkzr1QKzffqJrnClHD7YJNf0Nq9XBkqvO0sP/YWzzNT2i9OhYzqX7n
dwYLrXZI00fUq8mrFOn8WagE4Svo3LBCu0Dioa8V18hTuv3qKflJ+sh8T+IrKe1dnsE69Jco5a+/
V+7UHbEMkzGZiA8WFHFQSzHt+6kSW2bKIztAKe5HCzmHy8kf2G7bLOEsqzowF1tPkDRoJsHd82Rt
AB1AQE5Fo4WidNzHHN4/uceo3DbwLFlk2rUTzgOxc/WACykaHVqGDVKk/BA7njqpEfGvO6TXCjEr
GmZORs1H3sImf922c2Fdr31nfitE6/AbkfQBCXH45B6p0ZWQxLDNOlaGFJa+fRS9+sKKO8j7vPgY
Hc7mpsSSMnZzf+L6a2+lN75jzifhIKFcQIs+AFkSxB1rF3lL4UxPrd+UW9vLXpltESZs+NPWI7ol
SRHbAFJvbAQ6pn5EqETsd+PGu9Qc2l0LNKFei3M1mR2foM6OfEoeOgigokmveN6hnclvdSLbWCKu
6KCGawAZAL/T0d0lQCfJxyJlVNXDbY2KZd+561vjocAqB8IhR4IMWlNyJvVVHNrUlIGEkkD+r8EO
c6C+Nt1osLFoVP2OEiQDlzhf9TmYyBwN1KFJ7eLIdVzd1NKS0EdZehj8+5M2cteRc2AgHWDLMOmo
FlJy1CO2WdqW/Fqk72kVb5bMZ1K4XrKDATCFWc8wxFEkoLupenYkKVOUOgm6v/msgaInrsf4Vigk
3CyK2HA5dVR1DHWUssJSlJGl2ITrDgmhVBu1XkyRztr8WAzxp5G3xy4F7hJf0oK0xaoecOPGh0US
Iqz8pA+rYi6PY8FuY8SIcZwwyWyLPNNCIOYszNDfB8qM44gVTLZ3DO2oQXYPrCJu97Oz1ueEKImN
7ThzUOj9OxJpGyYIFL/CGqLeIUbHXGVx7iY0DWPP0Gvhfh6oGzzB1kS+QRjPrypNs244ib/UY9c/
1LkT7zCKUmmRhHl0F3u/rg1cM83igY7cmzunrM8trd7mEvl9TNCyezqJF72rbidCE/aNtB/LFEUI
foB977thY02B9NQhi7s0ZGWqtl0BhoTzxLc0cTZ6tF2VPQv03XzwBFxPQIlT69BbbCTlqnGANjhC
HODM+9av37UO4Lbualnoqto7o11FB+Atr55Iq73O8exixU97K+KRr6XoQ8iP2GeDNW7pltxAKqvZ
xbYI2ACnkaOBzu1taMqKkj/sTb/fl0v7ZFvo5qsOEj+ynC2JeelTqRXlVz+5gmDN5dIK6fFK83yq
i4VAZTGQkpCnY1D68T3P+Hm72N3ZkPzgAdfNYsZ7P+ErMcD7zC5ZoVPDV1o/OV3OIy5Bu9N33b5x
KdV0ORFV7m+l4N/RWu9Kq7iIsUgeJI2K208Wh6ST00lD7UTH6YBdK3AgjFQYqIDIbhuOys230NrY
WiM63CYpVvDKLx9ZEkJRo8yPK5DIYLM3YO0JX6mJnzWS9pjBgQk16ZUhCKYiZKOPkkub0t2ao7VC
F9ogM3QOqPwDi1naMV/wKEBrcfZrPTBgzcnEQw53u5Rtf4Ggu/u0Ghs0D+BwwRqQrUbMZGQuDfWm
S628RkNSgzlShQgIy2DHreXADazbgWDBQeS3TK1h5HVVui+G8aVvDS2wsFJ0vLewNFADSo4Gxsw3
0/wh6VVBtCC8guYKsBxWvBHz9G1fcDIrQHhf2fs2e1jd7BIkk5y5DfRafG/G6qvmmjP/hU7YrKan
ounMoKGHKACZLM6VnPzrzBNfLOW9x5iVIgQWQNkckrgLMOlzrq4ksx72nDiKBIm7mpk7dNz9erBa
7kqwgH3AE90P01RXp9wA9zaXHRFWptcGC3xrtpsTKWXJJWfCaSDGgxoOUKWjWqrn6pTq+gU0M96N
ooTJMs7Xxjq+uiYYcr+TDyqu7YiHF3ntwmasBNOv1jsJmjcbEG94d3w7A9p1JEFYy6IpLZIIW9Zh
FayZbQxnrjGOzA8gErBYsSknUmNP4DkMXHche5qZ2At3xHWW4LhCKD+aP2iAcGVXgMlYTzyXcc3Y
ReDM5yCvhlM5Pnt+UYQz8INbk7kVJ97ah7bRkC/qCPI8fQR43bIelqbSECpVzcmolB8iEaOcGZDC
8BPBcdWJb9+Biw5rfTgaQA+jJS/6UGndLUGURIbIGyIt6Pp4bnpdxhygkoCWXInsE30k2oAf4zqC
nXPugElEsCwoUHzrMbPMq5R5zUY46RRqzPw26wKeeEwNLzKWxt57ldMG5lzd1xURnGPeYBOc/5u9
M1mOG9m27L+8OdIcnQOYBhAdG7GnJE5gFCmhBxx98/W1QOarK1IqsTS/k7Q0y5QQgQDcj5+z99pn
lhpX10p44Xmky8etq74pAz2SOaiErJM0PhAn8yNBIUI/SimCB7I48OyFHgWgc3+Cg7EhpAwtKhOZ
TTGVD0M8ctQA2OMnnaWd6JqQJ0QpQUZstScd8glYxAqGL8z6TamsfJNUBnJ0HRdTYiMvjKXeblOz
5QSQdNNFuAgv8EajXg8d2Tll/HoiNW94cq9czHFzFnbnDrY1Wh/RsA01qBjFlCofA8etQ8wgDsYt
SXhPYd3ukbldF5zIUVAk12C4aT2K/LphfHRq5PNxLqIrGJQkKxTFydw1u8iOYGeJZ1F0MC7yygxA
DDU+5vR+g4TaC2qD5dDo3ewow6vGwaIGY5wqqiiujLLh07BK2F4N4VITe8J/N57ZpRyo3HOrz7cj
Q5/Nosrr1ChukUabG5LCzVP0uAngL7jVPb6eYfo8eDUOv16SN1JOi99E+P6dmsQdJ7+AxymDocbd
llgggsCFXeCIPXG66M4ZIXBqKPsBTF3msdkdLXQDPqyIH+Xq8Y6z7UBWOOXF8JVu7QF39cUihmsR
aSt+6XtWjICr+pnuFNBHEYmBXkV6TVbUTbq436zWEfuimgnidc35kOCXhRUePeZmvhtj7oKBMbJp
zL2Ce+4P1mDQv8s4yMQ5/lwRXbVJxvbpal+J4nkAV3hJc9oKuItJMCC5K+BjzC4mSgPVPZlGV1o3
3NOWwCKuFIo5/I0bS0a81XKdjM0z29WSkfdNamNHMh4avLmqfjRhzVrk4JcM4+LSkwjAKezyS8OT
SAH0vN7HFt2WxYgCusTwuuZ2Dz8dIXMbeTs5o2ZG/2DHa0aJ1pwi40QknDLZz+rvk9HdR027m1Lj
cYalD4/T5bhkGbQJE+fQ0I0JiKKi2oyLOoDaBGQLQyaKpgeGAN+QzTPtzagY4y59GhwFfH9aVDBG
Q0exTYmJ94McEhhuRC92u0jm7mZO3SPzvoEtv7/KI6wEQMWiLTq4lBDl7ian1UJYpFFt51kisOtQ
9Bqi7qFh0RgOzVT3MRxgBcjrO40szsyimAqnxLwl1OSeY5sX8KiBHcvST3Wl3VSL9dB15ZNTEtcA
mNSX5jBtAAkOm4yGjA83H4ix6Tw7wgEc2inwGnG6a8biQs4desSI55aWdeInenmFIRXbjD0KzMzG
MRTlSYkez2euoPyBy/llCTZjtKZoK+ZZ35KThlmvyoRPDGgULDNS3JYZ9q6utWcrJLfJSGx8qe5E
HoZZ8rWqtPWRGVmkk3efM8OiFDA5mJOgaSi6DZKrAUYioSR3Dwh24KDljuFH43yVN57BJxV7Wkw3
EPbSQOGM3pEAizeZQetmRscbjEr74aQkntTZd1dNbCekLE7ZsXH6x8glS8lYzPuESCnfMuMLBJIb
bECHfupOdegNm2V0F4R43Eea2/1FVlXhwXYFyh5yV3fF0BeBU8RkPArX23p0sNDD4BTH0Exvdcqu
6VlgI4i3qGcP6dzI+xTvIurTb5yux30izgYiPGOvuUwi627KZut0wF1I+zg8mSiw2/w7MvEnXaUn
RG196YHG6fVjYnif3aJ/GKxQ3hddUwWOszgnumAvImj12NUxuTmtKBHw9xlqR9zLtW2ZQesQM+Qu
+6mTIP2sb12n32dpG8NR0AlMqN0DUW4b1hKXOkvFOfONHOV8Mz90Tct+kRpfOEoWfDMD3nu9uBua
XFnQRWWDBjzDa2KetFI9KbbGQDhZf5KbDh9AJ/DVqkcDrbFnH6Q+Xow0+h7TtemL8/pq7jX68/mt
O5pXrtK+oGhxNyrTqi34fAYVinLItpfnWHT1eTho/A79g1shB8aPKcDHoWF04jAjZZX5baPNcjct
LnpLzWpOaa+fTrl3apneWYk6gVnz8rVaNGxO8A5wPLA7Fk5B0BfD8e/OMk4YvGH1N9K+wDEDzT/M
rqa+YzZDgC/ZUrdVaF0WvXU5pSzUejZth5aMb3dcDmVhX3TVmq1r44ZqhbL8fJDoPMcObDglB0Y2
8gK8hFrNHvWroU8WLh5DNIixLCRtYIeUTaIEYZIqpKFxi3t2kmh8hdt61zH9CvrcY3WR1+23l5Hp
f6fH/wPQ+0/T49vHcnks306PX/7Iv+A48Y+FDIeCaNWkGdJGU/Dv+Nj7B60J8AnX0FdAr/ef8bEm
/vFcZsseSw4iESLSVlTgvx5STdf/ccCF4hi3DAOdFhybvzCRvh0fg2hZUWkveg8Bx86y36mUmJ4a
6G2pMfsoTEEQhoU4JHU5fYT7eatkWK9DhrKEJow3E2GZ886SOXsSwDb56XRWcadvUhCXTxZH9M+G
I8e/Egy9XguFnCSnANQLtt23I3Ha+V5FuArF1xTnQV8g310gun6gX3urBnm9CtI/GwcJNkwIN2+v
EremR3wcrziBnwbun5pC0TOS+CJzl5iEz1Z8JIT65R6uTC0emPVhQZn3wkj5adTPBte6NWbzTWq1
wMaBfE0BvhGL9IE0mj4QKX10sXc3sRbzMs4mLZ5aJ2FhnxuVeZdFZPUE9USU1U/vzG9cxL88heDt
EMp5NlQi1+Y5eXcvOyFKXHwoabBcXaUKbV404lr+81V+85XgEdGwBXJkrrjEt1fRi1lCIKf/56o5
Pc2wdO6bzFn8lu3sVU3z/6l15eHgC6Elg//mQN5G3/juUklu9vPEsDXulH60+TI+L/S4//MX+t1t
s1aSKBIyVhjn3cubF0SOzjMFDvRsfZ/1bu7r+Hs+0Ey+cL/+o0J6/TK29CAH412X0nn36yCVLOBY
kgRHEeiqoGmntTh1lYq7fWEPnP+dpRvaczXY6KEbLZ3Psr6s9f1UK4g9nMKa5taYeNuxUwDa2YW0
A5leDWV+Ppe6OxCCEfb6ZqgQnmNq7aS9lzKjzPOQa9ab0BHEHTWjHv1AlG2GQWcuuLbtIfUeZe4Q
RbPgPln80i7aa9ondX1MkmVxg7KvnK8R/vCP0EfrN35/R3hQyepDjkjC5zvZGqtB1BL4SMdizpjD
2Xig0MRU+VXVdNk1dae2ybsekMQk0M3YWuL9lRL45SdBk2SCVjZXnef7D9C1A9ktI8apSYA0wntE
cWqO2gdP8W9eGNMB7QdaAMAlhIG3T3HEUXug1M8AnfQzDQXDPjU7MdD/yOTTnx/lX1ZTljT0VToj
IsFxzHq33KT4ehPbpmq0sqZ8diYG5dRB5kJQGbnJN6UdGvYHZM3fvD2Q09mdQTEAhnuvR9cUQYUk
3iHB0dmRemsadglTzg+2ifdXgWaJuhFOA3RWJIDv2ZaMaDlR60gCGqXhMumJyppoOo+DG/z5Dv56
ISRo7ArrhoRI0Xq35DSZbKtY44CX6jI+YTSLec9qp5u/v8prwQBBj0dv/R1/2oOqCd1qrKExcT3s
pH2vUloCQ/LBg/eb70KmJ4ROi6uYv8Ali1G3EDxCbwT+XJxWlQTkNeTa5Z+/y/qW/vwWGzpaTrYb
JHTYnKEyv/0uiIb6OkocOAvtoq4SOkGgl435WS+ekWvQdYiN7Z+vCHzi/TXZF8huZ6tbLyvfQwjL
SUZAwWk5j0WjSZ9zVolXryi1fusy2yyPLtnCn61hQFVEpGbBcZW9Ht+XbdT7pVA9oxKi0PID4Rxd
vx2ETvJRDZpI26TYD4ttYpmju20x4OJ37Iv5G7CF0fFpCDSFnwEc+rHUY24Fg+wamrQVLK+dNBfG
L/Sr2iaQoozyE5uMXPoZKh3Q45kLdAz6HtoF3jVmO+XiWB1QKJMwJdJTHqKWH2jHTJTOXR6FkM8m
jxlXY5S0uaquobFZroIHQoNrQKu6GhdfGw0J0WgcQSnOMBhyXE/DmIBmGmkATKFOF1iFefyFkFq5
bHFoAwm0XDzyQV7rTb9tXSLi4F/p1UzbHKvPxmtMPTtZ+mj0MCixjz3kky4zvxpctR63J5uGBsD0
XZ+EjTjHgeV8gzym1SiTehrBaQcry4QeVzoVdBK9TC2yU0rZLyfCo73EMVhUmD1jDlJ8wok111nK
BP3xrNtqH5c1dp0on8bbhY2IGBvsXokPTWGEE9KOpdsi1HBd6EkKo2QAcmpyDlFrkr3sqdJ8MnkI
8gC1JVqluIjHe5AO4aNTDcxAwOxpOANtd76GkaA9T5lOJxt+Qn0L0tnSvikplluLkiTxu7Z2i0PF
SfkmIlEyOjIJxjNrpSA5to2GAOSudssJNZKW6F8YAMUPGl2Fyleeob7WUZmsiqTOaaMgHUcn21lG
BnWJvk6Lu84oRsuv9Slyd5J+BHmvRt3X5kk20OzeWb02PHT4utSDg7XQ2tLmC3FS5xwN9v2izHmn
yZyed91i/9tpLTa9TdEu4czhdkyNvRXXAzR0oTkP5GnQtS1lugCEjyOecw9/53XOqF/6ZSrr7tlK
NGM+xfhlakeXiFQ4EMz0Ol/zRJfvsjpbLrnvevrZYJMTT00e5t3d3BB+foDdRUaeobSS7gVjwS8R
7GwgDYNKbxC7JeYR0xg3Fo1mPRyLmVi8TYo3WexssUaGoiplysCBXDk/ZCEYiW5a00qfWieftE9D
hdSWflVlJieuV3cp08w+0omdl4P61uJVw4RXklJQw86T8XKweePVcy3UasCLRhLB536ZQJtJPVFX
szfG5TYsCy3ZjHI2mF3Zsd0HGVGYxabsrQagYd1bxErPRX2nG5FVB3auChDD04DJRXmLE21tM0EE
3NBxxctp0fg8l5yj2vM4STJyMCEZr3ip9hU21b6ip6pXEBVqO6hUySuh6oVWBdO8gJnPUa/1IR1W
D/OKtiI3YeovWXLwtRhDs+KvylcYFmRZyFi0JFZMVvMvNct4hWhNr0itFWQHYCt1M7gN0wreGhh/
MKIH4LVUYuPoaRR522XJQJlsiNaO9e6UxKhowlS95I8ht5V2uWqA6StlIPKJoJjAJSaiezPOXX0/
uWuqEqi2iOxbQiFKshFz1MajJem+NiRv0vLnmLCqYlFyMdNqqFS9uIEC1zLfGAnK5Lhw0DoPAWuf
57J/HpdmJmVgqPuWsVoCZAixHTaEGdYX2ZsRdepWZVgHfFWLuAiShVjYtb0urAMWcoFIZmjTTxo+
bx0k6miPJAFEtjomLj03AkFcBYpmNL3L3IpoGdedzqdPqVom1ChpcdNN9I+uhYw4xtRVWE97SUBj
u+kNq2OdRpXEEBE/7hWiqCU8gcUCHIJHLbrEWVlccCJH62ET/HXD3yGx5/aTWIKsSdrstCJDhFPF
3FbhhhAfxEljypDtuLRiKne6qtwb7pRBb1sbiy+ERTqhr1cy/97BbgNNOho2J1XISkgl3LJMTkw8
V98015khBHKSMDdmCj3FhxmqvmkvaIgOWPWtCfSPaXIy1AB24PpVm9DWhnNtDDFCkFSM/DSDx7e+
LMyHdw6ryn3ndEIFIm2MW+K0OEMqfWDy1NQRR4m2kGgbl3mRj4qtUzGWMBLhx5pRPRRVh+ZrwWpz
9DDjIFxsOQltcPWyWju6vtxrYO3NndHFQGoS2Y2nvByIw1JRqnMLNMGaOCJ6QWRn2Nrot8gZ36A0
NwGVNEXLl+zs6K5PkeT6RTkyrhRTZcXfmYeha+Vj2tWxKQbkRl2mpfaXJZ6lOu1I5upPE5gjyi90
p863fYNOlR6eEYcPFn+sD5CPO+qot/oY+U3jLmPgyd4iLTjuYttPa2FEN/2EM2VrFpFb0mk1xsq3
wzwTSBc1h/yLAa+cj9KFQGFVE5J84uagsXyhyATdVkat9XuPjoqATwC0YfXnecMZ8CkzPXVZeJLt
ZFhzuq1Cb7YfbCPBVQACyc7GY9GwJ+8cr56T+15Ae97WncE/mYvb4SdSx7sSuWtWNuLMa52aORKh
BK17ZUe1anBaV7L5gY297/YlhsviwLC0BtnKwpwclhbe5WbMFGnYK7VaP3heHd81GYki/KpyxNTX
0tvd5kkKrtNGTZP7STQnLKljjJBrmTv0UbUlgS9qSYPwC9kUu5HTGWit454UIATg6wxpRSgxdhVm
b0KVLQUveM7Z/wB5xkNVpA2L6ePT6Y1jOgomQLaWQdCpgS/u3coE35fUnAa3pczYwzgkE4+eI38b
TmyPSKtNMlGUzbFGLEtceiMKdfp/n5rEDtPtQNnC/Gth39r3WZUmfjo51Y+ZZRbtUxIz+dO1hmeS
lSI8dU2nkTvefWQ/qCUqL2Cn887J7jZIeKNRVPujXoQkaM8yvYuFPprBgk683XQ5iMktgNv1/ua1
hiZu4R1xUVWyydm5tuzYGxac34lm762mq8/MSAuLrRfPqEhxpSGWGWxzvu9bWuwt824ZoEmRP1x+
NIFxYMnRDUoZiu0QYkoHtknTYPqhS8P+GjI4Hm6neJo0zPnUn74WuzPqxchumu1I6fcZ8ZD9lOB9
Ks8ygLjuZhEMghhQmRM2lbEE3ASZJttXcqwY2BLy2fo4zlx6/6tw2gd24N0hvISqljNH1TYtpN4v
ae9oHt1/8nJ9b2rA5mllj94vDCvzxioKckAjDL74Ehq9QLjB4Icg3yJnStiSiUe0OmJY5O4a2czo
3GP7Npdp9c1CyZPuAY0sdJhYUYVfZQsDe9fWpLPFVDy5Vw4iM0qoCD7WJ7wYqKsZBqDLwm4Y+2Vu
1CdLAhV1U5mVfostQYFDWrLycegAOYCMA8YWUPI0mp8RyIxYdbJo1jUNYYB4SlwE7nRjzOe+bhwD
d0pukQ38Qh+Clau+NGM2wTXNl4LmYQlCwk/cpsw2ulzwnugiZivi+J/BcnLc9qo3ecgDY+hnZspl
rBP52zIf3Aw8k0TLo6C9V72IPIZ7KRQyzjbuzm6VwGxiDROnlyqZr/58lHqx6r45vXEwpMemC4m3
llSdd80vUpPGETEJKeIdRc8JSRUJ6dRwuuazKmpCCbWgw3o0q9BaAicZ0Vj02TJfwluYqOWzBoDS
nLCYBDGMDnvvToWFKg0DJjprbFfltTW0KAxjTmzLzo201DhGQ2p87cDXDttlYjW84qgdJYBOyoRQ
qErKr4QYxM6tzhD6aHelBCAMQe/eMtLpPl3M0LuY80QXe6QgkdxjHcF/QyMJD2HRjP3w9c/36H1T
BWwldlYbxL5HW8V+z3uP61hhUkRm5Za6fqcRz3UIPSb0G7tIxV1uzf3tny/4vmH0ckEXxr6Ds9sw
12nHz92BYQaels34OaZc5E+wioqAQwd1crV0+gc9gt9cy6JnxISEgA2mJO+aU5k0hw4Dweo1EmRq
1KW7y5clQhuUlR8c2389tJNc4/LlpA3TXrwP2/NK5mp2EaHidxXR3Nl8zmy6+eDe/XoRYmLxOK/s
AqY+zvrff+qsrOyIGrkXhUkMBpdxaXzZMAo9/vkX+t1VHMNhIMU7I533/ZvCRbVocsjZxMB7D3qS
IUMVZfFBY1r/9cdZ/35aKo7rGbZw3j0IthSZZ7cN4Gt+pGrb0kCeKBF1iT6ibWzNd3vR1pdhoi/G
XTZpK3uPo9yy5ciOMw+Fh2WcsTPV8gh0fXaOsR5ljh86q9Tq7+8ISACXHiAjNd18d99NT2kWh2nu
u9Ndmwj1jiQ5Oh9MU3532wlpBLYBCgBO6ruGMb6YwegUo3SJN7OmroUeEcxKufPmz9/mlxsPJJ99
jQvhMjW89/0lQHxD3XQRg3jZdZjXcL2QG+hqKLHGuvrbV5AGna1zRFxHEALaxttHdhWyl5QtzYYG
UrNdchg3ee/eN0YlPviRfmnVsX4xL7d1YZGpRcP77ZUMq3ESRlI9lpcI7v9cAbaKi/QiiavoPJSJ
h4/NE3/72q+LpoGog840Ixx7dcz/9EYSrNsbrcvwICkUmm+MBzvD4ml++cX+OzpndM7P9P8mL9/2
eFn7n23XL3/gdXCuEbL2D0sHKxUUUotBC3f/dXLOyPofli9WY8JjBXp4Zsn/Gq81+x/oDWQ70Q4V
/JOJ9k+DcwJv1xQJaG78sdXJ/Rdzc+PtiwbzWUBwwJYPAXrNhLPeDbRbB66vrezurqepRAXQy9PJ
DKcbG3HHIUFRjgFgKvYyaqpLYzDViaVCtctnoohacxpO+yzLfcrRPVY3rKJVnZ15Xlff6vpUnjmo
YLeSJtvBatrllFUShqay2/AMv1JmdHbY/N2r7MK84Dm3cVTwJsM2MN8+68JqbKR1pnVjY50LoqJ0
t6nrPgliJz/Ygda35qe67fVKtMARPzDH9t5DbPqi9dJR9faNUeQEicaTe1wmSIelrYrT2ovlueoV
5zOPQIi/WxzXS3NFCcWBGTpT5ncvNMPLaiLuOryxE2/Ykt8ZIeq1rLPIlvMHa8fbx4NMXh4yVJDE
/xFtxKPy7n6mPDes+bRntRE7H8f5x4JEUF+bdPuDX85cV9k3N3RN/bNe8E2wAFiJ3/50TkXXBhdu
fZs5tLmj9siwY+cu3VlJtFk9FTtEGfSVjmW0SjM/10KDrgrnNj2NwsfC+c4Qxm80uB9jdzIXl6Ih
r2CwjpjLd0V+Y/fx3YTsjoB5rKXtaVokp80QXXaxQUFt6B/MZNYP+/bLWILbJVBvCC78vqp3pzkF
AZxnt3o24vbD9EirvTQ2sAQrP7EwVfy05Fy+/s0/h0P/8jSiBiN+ygalDT2BJ+PtzVPIKzO0ddat
oKLdL+G0HDxtyk9HwmKOahq9K5okoBeBGX/whLwrCXhCwKbDc+ChFCDm3XdPiJOma9czsW57FDDb
SJVhQMJt8cHb9r4S4zIUruaKqSBfAeTR+jF+2sR03IypBkj2tg/16pBqcXawMm3ZZ4UDJw3DBHbf
doPE2l6JzckWTLXcNBY20LRokk+qL82tNu+N/iP2yy93nrQ/JpWonxwkGdRFbz+YWnn1VRpGd0kI
pJ4GR39BL8PyQwVCWzcnYzvo8bXmaM4HJ0fjlzsPFIm9gSpCWC6j5ncnR71bpIil3dwxn1iaEt1c
HCMtHssrcog/g5DDQDeT/BV5uKxB/nUiCkbyw50CukOk+st4NFsUovpj1cGD7I3vkU78DtyYb5Vc
AmCXe7yi20kMHzysL0ysN28HZzgyIMG1QetAL/Ou4NIUYaMRiOC72jbOw0XuRxyQlet9ar3xNC0t
EqrpJ2nWZ71/fY7+W6X8D9kNPy0Zv+BhzpJv8/efi5SX//+1SDHsf2DNcW7gLUYbw7/+b42CuM/T
heN5LGT8J2OtHf+tUUiMRe/HdJstAAXHWlj8K+3TPbAxHidNqFCv//VvKpS3K6mD0mnVpjDyo0yR
kn97+361+PbauFmQiLANEczTToyYSy25dKAj3tAonD5Yut9ueejt2NPXuFvkaSxskCneXhD+tY1T
J7aA7+dp0JCwzYKmfRtKcqB/+gV+s2hT6vF3/edFcFbhC3opk9qQL0dz4915ivc6T92ug9WsZiPS
IUXLMBY3CmeeObNZ1cjCoS2uq8828iaRLnHAzk/wlb4rGomYgL4XZ6OEcHOGSgdGPjTBHX1sn/Gv
THioiBU6yBLH6hkpMuqTo4X45LQxSoK2srObvqOZt8vdyezWvObcPAOxltfHOPfQ28a66r1tpRV6
9YRHs5x2dgU7ei+dBYwwGv0JUENJUyHC6U+OEY5KvC1BbsHdYlLhEg0QOlRKl7SUoIaDzJ+z81RF
01MPufe0SWBiPBYpMwTG2JGD2ywJz9XsJE/5lKPGKG2duA/baNU8BaHjLdgGszRqYUYvXpajAAaZ
c14tU2Z6G5wprYtQreNeQrVqbKTrIz4i98wunMb0tdbMx0Cnpx6P+KZkzY3h8X6Cea3nX0Fkd3gA
AQ+l9ek093kdTOx3aOK9cC70U5eWvSIDB7xKK1D36ItEGg5Q3Z4Z1dCbM7eL7pYWEkOMa6nadImb
gWCte1WNXxCjj/W5HWllicC7Qg6yKSvbJnGM0cYAu2OcsnbGmYvnMvcB86LB2bqM0Bbi1IRdaZxN
AfU3HXBYjcSgXVvVsIu3mWgb8EJpocXKuei6WhbtVaIVtbPW2bboI1+MYeEKHJ7WrDqf3q6zXDpd
rZcwd7vUdIqLpXd6cR22ZV18jlIvXdrtDAYhIuhJG9vHvNQqxrteRyv7ii9AFRfgfO+xsmeF1TIE
slVcYYtjKkgZuUHcM9fXzEfb4rJgEb/AIakBfNaToSCWZGk+1xEE7H09tHOxU5yyNaJPhSwDM+nZ
vlM8wWDJkB5mwdKBBDgMkGBdzCBOGO1Gp2iellS1BMjTQMcuJGCi3/dNUTVY/hpDDLg9B2YiF9pE
QLs/UIyUQJsHrwpAQBKnUTtuj4Kp8uiQE2FLn8bSItfbo8tPDubYAqZh8IVXryxc88LJBvQCnZly
w0qZ9ObzqNujOhmBnVSfdCSE5hmwjjo/JQEgNqEhiFlj7GSBwb5J0aKA4qvr9X8l+STF3ugWxiep
ZYLJOVkROACRXIVGkMksE/gjFB7PJHKk+i6q3MoINSDM+rQlcWz0W0NvvrU9cslNBk/tmHTKEidK
Sxi6b3LOktFygnpmndK0TUazn3wPb+kHlIqdJosdCSp4/7qMccyewGSH/IIQGO2+bcUMfISoOrpb
8awOxtxKGN5SQUEMExtfcAzivIe1rGFYETbwoR3GD7IcGizZBwhhUuyirsQcpJKRDoapdRnRdp7y
2oPqi/GWUbhBi4MX2d3btdHrN9Fk8fhutTy30ns8JZM8mN2kJqyt+Pzr9OtUalrOSBVFTXcu3TJc
ldCLlhxmYNYauQYGYhYhEyF9M401dVamqYiPmuHikGrGMH4uTUsyjULHYjAkyGDhGF4cfZrxqZvB
RHrhTaLnQ7yzpcIKwWC3Ps2WCbDWuIz2wNSqtzFxsyEUSBSYvt/wVI5OMMd2bN2NmsFsH81nHiUZ
OR0ei/VXg1zAIts3CrjU8nVeBdDXMEBXEafGoaB6iMthNoyvuoaxkucS+yz5X1FQIJhg+oGGHrTs
Fl6B24/PUV3i6nU57TDIab8NNcYIeOXmDP1lfCYGqEUk8bIl/bc++h991Un/v7s4l4/NY9Q/zm9K
pPWP/NvHsa1/6OJQ1lgkAzKpWZM7X/s4mjTo1qzjG1oPLw4Iytn/beRQC72cajkE/vsf/2+ZBEnh
H7CxAFxfDBKIRf/KAbGWJf8pJST6z/UIhv4TSb10aSq9LVvmrHKNUUbZ1ozym1I3erqZaywdDP/g
pxvzm7Ll91dCPy1WuTZqmrdXsoZMcsBJs23mzDMnK2FfjktGUtYaFPj3l1pP0YakY2oTnf32UoZl
9Z3R8aVErF/GOShr+G/XdRN+oEN+W4e93jxS0F6E0NLhHr69DuGGdVtlHiyzyWADbifs46gT9FPc
rfbGTqPs85+/2NtG8L8XtNHvO+vpEd3m2wsOaQRgOU2yrV02OGIr9wHZWHOuuaa1y0jkxr3Zth90
WDiOvj0yctm11cdvRrAXocbAcd5elkCsGpMm3AX6MM6lNsyA/dUMsB2A/AFSj3vD5Gb8BAvc2bJ1
qUPC0fpkUoOzFnJ2YDcmITjsCp89PWl3adRA1nGEvFziyEUp2Nhn2O2aI8I3ddAj6dykAzCiSp/w
QOLZD/2lwPi1KSrVnaohd0/kVGVfc8MuADQzyyFqp4Sk0mSqC8TQhEhnGaV8CZehg2WeOV8HERb7
mO3FQovYahcEi7tPoQitB4ufjhCShWlNwfQ4Yj/r5jMnLDrEh/lznA2pL0znE5Pq9BT74ODXKqOW
WfA3cz8cZzMltg7d3pxO3abJ2dVIks26RPusW7H7yQbPugWs1u2k7NlKIEdN9wQGtRiom+QiG11j
Q/2eHC3IHAdbFI8CjAGbP4EnG4qd6F7ISn9s+ky/UQij2LumjDD4Yp6fiIyv8o0A/LBb7LHfa1bo
Rpu8ABejyR4/n5cobnBupP2FjTMAwH895d86UMB+2Mn6LIbbBVm/J28rg+74ZYAteK1b+XjrsMEf
XcgpgaEtJPM0pfFNLqbmp4koN20J+gJbUaKdTQYwTC0RNhYFt3+K5KzhPw71W81UPeEqVWjjg+2K
9Iw8jewAzTE8NokrtsaC0T8kw/gkJhzhIs0b2mo5pBXd6dA8YmbNDn0hNJ1WDOSupprtHaWxRcKx
O0F4yo3hRA1tdzMXDMpW7tdImlZcOCddasdfaUpIfbOs/kbOO3jxYzzY5iLMEyaQ5aMBcDFCnpsa
T0Oo9/2GNKP+MIYup6q4wyybG43LhDBJyfRsm3m7ChgDi9zevaiSCxQnC5EGS//csQScMJcjo0LI
kZrPNBv9uhNk4PRC0DEMI3mUgpsLtRDUZ7vUDOqzcYUC1COiI4PUkBRGyxfmn9ERug2MRWMglsvT
YhznPdKDNU1gMxQJmezzANuENup9Nw601pWst3GEjiisVPjZ7RaCa4xUftGsQpy4RZzd22LAbFrX
+cOM7mxbVw5MnsX93ulluSOD0PmCYA0gvezmW/BZ0XU52PJMktl6FxYZYa+RdPdtJKITD/DVueDt
m/w51MWducTiojdV+IkoGTfddCQH3cShLYIMHthzkkTxxYS4w19mJzv1kjUs2m7bL65JBvKV1Skk
XRofo33SYkvF8EWQVB66EvjkbiSlWgTOQv4UdXlM0sY1lSmJQ9FgAFwhVncqrgZhpDFHJa0WzwhV
x3xnDsOaQbNQk+1hO6F2Yh5SVefg48IDfB0vvctQ0aLumHPx3A5e7+xmMUbzNkKXoPzaJR3lnC2F
+71EpAj64dxZDwsYyy6YjMVxdmVGWlUAm90aTyTy13ZNxr0UmFSdVOg2VjELJ3/jKWsMFm8mxKK0
+bCPq+bvNhkqKwtsb5WWYHDk/OouZGvls1WM2JTHsDrBvzp8LgthDXumOdNjge9EItRiGgxuqeUM
LAA4kVTUmvdjH3rOCbyY7keh2vlGn4vYvE05TNs+7E9Ark5hLPGx0QhzCXDqqgkYqamTUg4/+hpo
j4v4K6QHmTV7HLfZBgi55odtd2YLoA9zRKnctE4Y9B1tDES6yOw8BxFmNZ5EbkxmSs8DV87hvTkk
DeidNP1hxTPm/9UCPUMfzNFFSUzsoUJjbmlVt4+gbTWlG5I76QlgOJL1gvtx1Abte2o7w1ltaeqy
UzQnRN7bqV+hOK20cQa/MdzAOguqjhNEpGcH+L3pXgeaQ7Cld9v27UUj5f9h7kx2I9eyLPsrgRwH
A+wboLIGRqP1jWTqNSHk7nL2PS8vL7++lr2IQsbLrAQqBgXU8DUuuUxszt1n77V3GIV9YPPALTcV
KIw2cQ+mR6eGXwtQm/Q7XHHsvYr7Z7SkW95AEbnCo3e3Nabavmq9IzLCq5TdOxDcbDvH6qfTGV9Y
XDHJ21ujn+gcal98PZ1eeA9tO+XuWEKUe7fnLFl21IoLQsur+A7Mgou0b+pmu5iOhtd5eS0Utw2K
M+dkEFtl1kNgLM68Jbdj0P+mXX3bWPbVpgK5KtunpisfaysgpKHbWzLiWwAl4lPwbMAoAQ0YrXfv
TUtGB91gX6Y6/p3a8jnrR9RkLpKgfmxNcbmTC2gkDd56zWzvygRQtDGuNskwEBrnOpqWnUclXsoJ
KFYdxIU8/TlTTt4KWBDBNxsp2uccODhL+dq0LZ5Wgm+rAgrDqoB8F8dWaHT1yXHmj8z1dsRzwmmY
Iajx3C3Qp8jlYMb9Al20thfjlBbqWtn9oU+JggD+Yt68gwKxBgy9jLwcTWKg9wUbxyVpYFJRsn12
bN98sr0+QoNDBJifq0QWBEP65tz58Q7+HNeRWe0cPGoKJWzlleoD12wbYvM9QCmM7MwvkRm4hmPg
caG8H+1lo9lbMXfNOpk1l8446YaG7Ld5Qwbe8+gZwsaHPbTUINKb24b4DxC9/kFL8+6N7J4ftpbd
X0UG8XGyBR4ZOFWncgFha3Z2uSGlfrAzEL55R2bVK8rnzGE01Iv67PZasi3wYFOQstcX/+gM6VfZ
FBw/9e6WAq1VHv5xFr6H3EWQaC2s3G72FFT+UXWJdc01IKw+zTU7vgE/fF5HXqzwFVv6xhu1fqPN
/hvm/m+7bRhQHFeEoiEpomgYxx0qwaWMhvdoenl7yfS8Wpcl7Za63l/athpJsWjiUR/bYE+tzfuA
ASyUgzoGdDxv3FIHkFPp26Qdx9vUixikaSc3tFHtgsWUX6Y2p1Q9glYQSmJ0qYG2A4u2e3M5F1Rh
4clodrBZ93RDz+vZ0z4t3vU7Q8zTqvKN87S4jzVhGGI02Ns5FecfhY4bTWsvZRoM7yknJFQE6m3F
YG5pmgT2A3ZoFNn7GLjwvOf0Xbl8R8k3CDmbPw5T9toY8lb59jGQQ0JauUm5uGPQeaZ5MTztLPHq
YngbJXNB+jQr/WJYlGBW7WNgqQOIgdNk9PNMKINalSCtJchO/0zz+xL5evVZdsnRtftdM8tr0zn1
RgnzZDvzc6uM30Umd57V3bo0fsU3f7Mc65IU/ckrU/QOtJZpEZGhFrq7dIy2wHV+uqSNldIiu/D3
VOzsSDVtl84+adyuK7TSTTMU0PGSS5kX+cb3s0szGT+sGUCyyLbTiE00UzyCDM3/NOzuliijCqmy
uOZFGbGdgzRmXClyLEKdXkQjXbQT8afncdF/1AaRzrqc1umdIw2YVuOSlelhQF5mFJRbhC9YczO8
B7e8R7gkpZSKz4X30nLqZuO05NzrQw/UWlDauMoyx7p53Xgx+I8r3xbGDq835NDeD6gGQ/9ClvPo
NzBftMGgy8tvI71fwMTok9oH0jZDrTd/6T6/RNrCICojUxuF9hOCCZmURLgHQvXolenwUjb2E8VW
GoIo5eimpLlvMB3IVD14n0en75bQuQMPE9NcyIRBuBH+9JOuaCCUU3sWrtQOmdSihVubSyV4H8r6
c+6htQ758gSvF8CG1ePy9ng5DePSbVoZGJtxKt+ccVJ8SfmB9nuuSt43mJn5bNvKCTVzMHbgQeF3
zkP+y5y8H+ZYbtWgHcnkfMW1ryK4gVceUxGqP9yWpBw3rVsEq84Fd5djxdz0PhxlVManvvF4ubQu
FGGdH8WtL3nWfpfzcPT1+F66O6tQ72ily+ilXJlJkR7nwGZ+y+/r8GrQVqNZDsd4AtnWjLO2X8p7
Bypb0nrn5kW9bRYXFFuttzkza9KtjQ4SrdWob1q323WB/rWqsevyyGwhz5ZdtyXF7NSEvFCxjUGf
X5dSzQfaPJ2fSZAUz0XQXwboMuGo+uoJ8xTkTnTBtUxj81QVIwcRfXTFq157BhIx87FeDfIH+ha0
SbNKKfkiPfGUEWZaNwlnvvu9yFWXkJpGY2m+jTldTlqbOa84p4PfXpJO21HiQF+ByW3XKivakFY5
ujTggSzAucv0lrJs/Cr0ct71tnXGogo2X/eLS6nM7Bt4njeurWBwPzU30EJha+igBmM1SJuYiO7Q
UTfp06AFT4wayEzckxr5bPrbpa45NCXkDk9pPOeHUTeoHZagrPDKLg+x704bVzrzpS+a8WkcB+cK
7qU690UAYAUidzbq9ndcGgZW8WzkeEM2JUxoYgybYGxOWLmDrT02xakl+vrUqzqPdEs4lxEb+IqK
7XkTd323pvuPnKHuTNc6s91XNRE2I4YlOESpdji7cvKOQ3ZPmuX+ED+2QXLXLKETWTSn6StSPW8Z
ycZjDZjjEXGgzYkDWcXZxDr9rGFKZHmu61SPFHC/N1yx3k/bAD7T8gJ9m7kKf3ue6KMpl+YPYpHl
SS+WNhRAkI4pC3Ys207ObBHk6YDCnsgqWDnc+4dCymRrJpO360Adnp14LIky6N+CwMcm0YNxTbDO
f84Bel67wOie5GIC0Rok41ll7FNniUlh+L/IYMVRwoPkMCwBv+gZ2DV84UYdnWQRt96p7qqGl8/d
lkrIrl7P99/UIbMTll3cYClTk4khmutWnfQKq4H/u2a56FO77XA5PMCLU0qciXdkhlwT1qSEmJoq
XS9ZurhQeSKicmAESxm7VTSXHg66ZtaMMz5QWDhu4Rtvo11BG3Tm3LJXk90kt8pWJ8Oh2ZXa+mGv
p3fHKmm6Ykt+xH+rlWNx2GJJYceyAinkNpHL355BlBVPHffmxoD2dWp9KOEuMaq1P0961KhOQBss
VQR0Ot5C2gWmHbhyhyDPeLJMUW+pDoC1tW5kW2/IxHlIMLkdYvUZ2bPDUmYz6a9sET9QNuGujDkA
BEZZ/JaFYbzgqQGQJT1+XUU7bflRqQ616YzkyP+kphmpPJH+PlaZC0y/I+Ylk3M+zB9YBr7dbAY7
pbGimKxRiyZqHA/4twlbLDe/4JCDMfKQtIRpA7IjpzlRLAwXeODz3KfR1Ao6DousP7ejL7eCONwR
rmp5yPLOYMK0rPc4cH/O3M/bBNfj2tYzwm/k16KMgvOoqe3n2GQIVs5AQJZtFo9HkpTtHKShN8YQ
I83aB6RECKuvvHYTQ4ncj40DlKyKTd6VC7FH8sdExIzNjEd+7bG0XEFe+hH0KVeeTQyCvZC7UWR7
7/h6UYVV6j46tn3sIShEvrWwaxVO6CD/Q98r8m7VBIRlWl/fL1njnbiVZ16YHjvJwuCDL1L72rct
2OIm2KeuDjaNdcKhC1hfrhCx8reBqkCa4Smx3wuo29R2uCCSxyICnzBFVAvRx6s6O7Khg4aJbpHO
Y3OXwdndpH5NoWrmU3ccJ9k+hQl17RpxI4JIl2CfvE46xQCekkXUd+pzHjubFdYUR5XZBDvud8K9
M64hsyMkFEz6pqmQIabasN5VVXebeKJI8c4NX0nfuiB1qkuHUrvmVFmtOWKIo0NGIwTBAuy/dED1
mndINxMHYTAuzEQvYrJtMdIdSZwjB7Uv3Sx+9zTUpj6PZrlU5SWflX/OAkCzDiQ+pzenDyvQ8n2g
0hkk5mT9xlcW0xJtCJCuE0/BEjBiO+rZyddqHmoLpL9Jhw0JSEH/MHgw71ugveux7rwzj/g8dDof
79iAlMGLAAid75X01bO1Vr1H4+vg0CRlGvP7grwaDS6ABXTw6prPUnHQyeHixrF8tJHm81UeOPkH
HpYian0j3sf88NHQzkvUmaPNQtvmX4oqrQ6mTmeL3o/6LWidvAxVTwF7Umn6i9+xuzU1C2Am6MYn
mPHWkbN4GzW9170lGttAQ+u6cy7rYK/FgZED/MULRwpScDiifC5dtZUfXzR3NqCKdq9g0Ei9xWR+
JwsrmGP17do0iTwmsvwyWYQReKQdA+b362JbF3C0+jVpBp3nEtzOg9fVBDXprIF1WKjAezUpYCAE
aibbOei1gxWwEF+0skKEaF6KFpl9WRtN3KT43fMGbJivaaGENLhWs+WvKL1+53LId/cNdkTNK4Wu
eRMYK5M0Tphye6yciSvFZlAejM/Kbhr2gwaiswWfjfvpwZ0n+J9+5W8ojL8nSdMipL7VfZi6srrY
vXXp25qq2sVT+jpgTbjXmuxlLI075X1A+kw5yDcO85/qnBX0PJ4SXBJ+j1/Kmkj0je5rp2GRqu2W
EWbZLJwSZVHvA1FH9tx+eLm/y2PrwVL+J21fPxilHEZcltIddPBras+/7HaxN3COqii2PY4dw/Aj
TcAVF63ad5nGIa/Tx73RS+eBe64/Lw3IdOLD9q7CULFus1LtUoKfkdtaxQbKg6Y/kG0sDkpmZydT
b1anvrS8gz2JsPJUL/pwsyUCB40iiQrLvnIjczSvragYM+0ZDCdUCrmyM3kUpqCw0KmDt3hQ85tj
tZyjLBDsjWB4LjOaXdt5pHfGzcLSZvk5+a+AdY6NUZSbklKSsnB4w5EAAizffQBE7GA9yG07wYD2
0h1DwxpB96SAinx2ivdokcIEZl88eeJJ9lk0zj6WkeXmtmUbosBvnBwpJNMb7CDE56e7J8DJRwp9
suxR9sMaAXzd84cah2sxF91e1tnem52LlwXvQa8fcwhFrU13L+XmSQdCdqmeZ5uEWklFu56JnWh4
XgbZ46CJ5yltX/pahH3j79BUN+lcRQI5JKimQzIANE3djYyNbwqjosFg7+vCVNcW5xOn4rqXBgRk
XrZLCxCh0yLSWtFADcFb7lU7eqNY4TiQ71TUMqjTLXzsO+7eOjhaHuadeCKDPfmbmVwlV8aDD7Yx
cKrXtlrWadZ/0P0GdI+j8f1osySHpKYd2mk3hUG/nKbGjwnAPj1H1M+CFO/Bd1p4xQ8Ayl7iVoR0
fkalLbiKFnADHczZloE2jVceyr9r8n7zQHEjv68SIP5W213milW9NJs1b42DNGX7Li3rQL/RNp3k
3k55q2fxvE8Sa53ShGMCuFkh7p7Gpt5yMOVajSm5H+UewSCcU4iW/E2LpPmAvbxOoF7w/lhXdfvA
NvTdY4FNxRIvbcrjK6e+wUfmptZHpBX4Y2U8brzGYCtg8MsAuOy5p9kbtqk7kWgtHywL6nGS06KU
sjca/Y0WFPWJj/IcOPHzOPZMGT8taZ6GLCOkUjzY0j52Oa6PoRye3bh8UH6KujzzRVCfOewE5rQR
SXJKgoZFU1Y9xXp3Lsm6T7zRrdFcL111pzvr9GpJ6zFJRRcuwSdNWmHJzZfw8kAf1XYzxVOWtZg0
Ds6noh/O4Il5XvhnTbTHcuiAVnMva82+jjn2U7yxCmYWf6tWin7FW/6RRqKTNeWfchAPCoYFK4Tx
YOa4GKC/3BDWFWNAuW5IE0eu456FoDSd3BECJoipupnmRwqqkbWBKtnLmD/wwn8s3fHcM1IueoGA
QDEaRPG6gMldwAQ/TnV66/7o7famY1sOUSoQYkupb7M02IDkOs6VqMNBBnWI7PSAHeJkW1UZuom8
TY56Sst47eXmMRM61FdrkJGwejKTAU/TWGvrVQqDfjNmIPnSmLMn1xVnW9o+7E/Lh0sAtv+jscVr
b/Po1MqZ0P7gHW0TTm9S9r90KXi7iN8Ea/e9zPc2gWBQuh9T6j2yMXoxndpHeRefpTUdl8IPSNrX
zzZPrZbdIDvO8xikP9SkDukUbOLcfVBBviN1z+OSZY+RBem6j4ONZ/Q3ScIXSAExfyObj50N9Kyo
7s6gF3/Rrp7JnNxgqYPCbj+JjHBu3I+hnZRnOVXfObUmc2du21m7Bm76FZAhxiqf7WObg9/9KNfw
o0utuXI2WVt6cSTUe4yD+Va43U1gtQzvxR11O1x4/302NHSFruG/lEk6bytzZH7y/ChhKxhWS32F
NnrqTeCmsba8scG+8yCOMLavxDEWzhWxfvIXPXsyEs7hmshnqp3Yykk6qpg0JlM8LVn1XORyDtMY
maTQNVqoIJ9z7LJjY+8FoEENgpAnaeg0WgXLpe2zcecP3BfcH+V+UB2dE7PtX0qeIbux84wXdd8L
6gkBZZBoo1p55hjsy9mm1FLUCD7kc9OtZJx9B7CWL6seW9+RULpxxtY+hsU4lN2m6bQ0Mvr+PgL5
FIlgOFyhoBe7YizTp2qJ8x+FZeYPpaKOZEXut4MeGuvQQzPzNqnMebC8VOeHyYJkV8WF/j1NAUqM
Zkh8akFM9ROp5naDZe1Hmc5xv4sz24bykyfiQ5Od4g0pG/lgYN+T4Rz4gpeVWZg7vvYPkjJ4KKu6
f+zYHu7oXfKerCxY3uiJ869tNfkX6DRGE6Ib9VGQJct6mGw9SvtyfkA6tAiKp/qnREmmrYHOspVT
kqlxOz0Oc9ZwJYx0qL3k+KpNTOL31vGbiRTjTRTje1sbJu+wekiyr6DzoI8Pi1i78ziHbNUt5nGw
5G4+zkdHzNaGdYLJYBcHN2AJtFbpA+fGkuHinvg3rY2BSsKDfZJnezJpm1GOy++oNuVrWUPUjzm5
HyZH+l9pFfB+NlFBEyDfK0Dm01ra5fyiC/jg0kq+k4K3QKMU1NcRbkqIjb/dDWYtDr7gTCSz4Vee
pp/e6IzXDPUgoh++exaVrROFa4YJ62nR7KlTKp5I8dysVtI+whierpfeMEKvuTsOWaWANg/4JMqE
pSQCKobGHzW7QUkWNJD7WRvKbTvcCwL1xdt4sJboE+trbiAebV2ir+3GuBAmyDczstst0JfimI3O
FmPCI6sh60bUlzm46/nfdVw96xngByZ+rXubh3nZ40tEJxtGDPfMsFPkJCWCOuY/uAAlspmF1DRZ
iA1dFvtneM/aRTUwIFbeNDctlO0Z5aKZyquJDVRjuEyOdj9L3h0yvr9NcFysZJuISzZYVigcIz/G
qZ0/Am36JCHfbdB/hk1SuOWW2SkIyXWQftchNIQiGceLPnkNvKZ8YNlEerU4CIemvAA/Hmgf0Qy/
FiPW+zDBMrnpPCmuYKUqjmtuna7FYortJIOFoZ/xjSO+Z28XTJ4jY0HOMr1PEx40wM7sc9zP9mGA
dn6wixYfctMtUH7dtC2mTTXP+U6wAO3XAQ3yzP4m2RSjTcx27cwWtTWBjgIwJktwrSqhYRtUmmJi
HNVlLgRbLSMZ38GBVLtiyu74fpmi6IzOOWNRx9fU3EsbD97aofyHz1RVy8rPyfD/dalx7LTCQEoI
TEW5jJ/oZszzGuC63ZSx8U7rlpu+48WGLU3VRcMpGLSBtf8rxQOd0bGKjJIJgxXrDT8x2I2NnX5x
O28Yt38tsPYOroVQ0eZQTlewlhm2qLISc5i3Kn1NYosz8R9eof8Xnrzpux9F//2X81c7/GUj6l9f
I9H//3H/Vj+bFhtKko7/88//OPz9n5Pv5p4Z+NM/RPWYjepRfPfq9j1gG/3fQcP7//l/+x//8v3H
V3lW7fe//9vPRtTj/asl/LX+ZLW7597/e3ce6QVYSl//5U/8w5zn/c1iXsVIhUnMJztiYaf6hzkP
zLBNOI+gHvs1eKb34tl/mPP8vznkFAg8kNQycODfQ8ZDI8b03//N/puFOxqXn647Dsfx4F+qt7X+
sMT9hznP8UiRB3w9gtkks12S/n/2XfmKWZy8TtgPltfcKT/BwKPMBxgUdxlnrNHUuejZcExUVnkx
R+EOvsEDeS+2BNBiRnfjW7LfVG7MtjcWdB6sxhpjDfJIPODTWNp0xmVR6Kc6SSFduo0nbqlZQWRQ
9ZAmm0AkC8OIlfXbKW6ydDO0mRuvKNVhmpr8iXs7hr73PdPdcV8XJ/AK0x6qHRKcPDCCzRyKO48Y
tigNrV15w9T24GK04Cgd03orEfveKqjrrEagjT/7cVl9Ezzw9ggwHi4nTY8qECi72boTuAIo5CHR
7oXNWBvnTz1ElGeZtawzMBPLj7EozcPEgujeQytaNJ7Ymz6JmaGK2LMqxDbOMGVGsaopo22HJvgd
D9b0wgLScRCRpL0Rsoc1zvYDzBqAIqoJeozMvPb0wX+iGhFPSVrPOK81+Cg3VejWF1jXdj/wgKCV
S6nmCzcgFVtVUWqnWqpW0PQRmG9zyeS3zQZat0KFQY7qES+xqZrNmT+Trvc71pem+EDRkPSl9bWL
azH1l/VIX8LDItuSMrFqYRJZPJFvwQRLts8DE2HuyBuwFf+YoG9+dAbnsjCf8KGtBp/JBr8UHSur
LltAU1gt2SkaeI0LByukRNRGcvm2KvsrMfbUuTfzjEerMIp3z8RkCEeNzrvDxA/3hE7Nwq8bLZAW
QrV3on5aUsti2i1L3EkOM5VUKW4V3xnsb3cOvmpFC8MqKXIYjlgaWUbmdeleZRtU2To2+uF59oPl
16Sr+TEWrAWp2XCC6pixV263pqxobvWTLrSYIKmmqrLSuuEnq7/R4JtfqUYB137CLbtt0ROr9eiq
/Kq5DSfEXsFHo8wAe9+uLEoLV0hJSZs3xO7ZWsj17VXLRjESFEvQKigd9RZkkwP0p81UHepGVb/R
yUGQg0M6jRQmyYaXYUx7ulKoon6uECGaTevMREQY3BXiYCOWUE+KVlshEbYXQiAZm+Sq4fet10Zz
daoYenVCXoKCZM5Xn0of8FhwnRcyKhwK3c7KoBkxxJSFqRvDnxruG5jOX4Nno9AZwD4tElKyLeat
VTWR1wULcZvWzWcs6nfcT4ZzLKA5Y+G9pQsvK9cdRWUU4VVe/DxbevXb0HPmN8tD66fpRGjv4xhw
HJVzAwmqA3xIVZVwzGajNFafjUlYg3rSmo0RwCSD67Abbk2vjHNfB95HbI50ZNRBQAqcfJEmNnHc
zr/7pNOHdcVmnH4Qs9Iehg4Vhe0ieY8RJhy2t7pGgWigHLrrcTGWJDRGTfvKU8sOa/ROyZeDlh0u
Tume/Y5+zDUuEyfYtUUBr02lNOXiihK7JUXqXfe227QAH5bmOVAuJX/KHtrhYPVG/hvkRnwlzu3a
YdUByAmDAEDLLTCT9MvHMjJ2K2eh2R5RkNFv7RoGNcaUNWTDjfpmkW1GNlLiHvm1L53iOf3ou6wa
woB4CTlJnit+NNlDvBnp+8lZC/eU2AxpiTuD833/XlVJf3AHCdKpa2p5BTOlX7K+Bu7kayl8miXw
sx+xaFFn2Khwv4o70QgRRBLvmLFxspLWf/oTAZFIzirobplp0qaUp/qCmWDS36u85OE6xSJonjqD
xMLIjVa0+RXfi4XXRhtLtYE/ighLJUwl1iNV6MtmgIBEQmYsgytNKV7u4NhJ2iGqYaUx1WpUUMN4
HpikFtyvBPaHCbr14sSsNmb4Jud2qF0/ZO1gfg4Nn9WaEhanOSA3Uo2rUiT0pHPaaUMujeUy/Vy+
IKcxgfBbKaZzwH6OVmnrCouZYmk8e/qewIpgJc0YvR5osSr2dDk0H32Q6o9xqTL9SNc40Mp0yHDs
IgOYzyqf3GqX89w6K0Ux+UO9+Fh4gmYqOGUmnPJzAKMF9wDYoQ3go/nmzjPl17U+mRh+MXLE/tGA
xTVfvXGM9b3uzUTkQzHU7dVZll5uaIuxOSeCP3xAMAV46E480hRsrhjdjWzNVjOaafevT3DX9pua
z/77e2Q4+/MI9v/lRGYaDCn//UTGvuIrqb//eSL740/8fSJjfmLYYhTzcVQbhLb/aSDz/2Z43PB3
P79N3YBB2PQfA5lt/c3ziHczLHl/jGr8p38MZH9kJQhZ+NB+DJ28ufuvZEqNu8/9n+YxKhU8mzYL
H7DGnVH0n7EG+Jv7JO2A1jm00lOLyZKYnaEG6DcUbUWAPimoMwmkomnQm6h9RPrD17NOCgX/dxQx
Tfb5jIECwdsJ+shm3TREooI+FlG/4tlho/qYTDOGnHYdVDL1b//0af8fQhjwwfgM//xDWDZzqw02
yiRWpP9nAkXLWyfDvvGbI6I/PfJN6dMjQI3ddh6DQa68aoF65ypwRIbGAZwg17L1pYkdgXLf5COu
Y2Ft3R5THsa4RRVvidctBmnXukrZ8SxFyFvMEl8CRiq9Y92dQsxqGS+g03r9HFIWLdyNwQ6of2rZ
QVHoUFrNg+Zh2d7OVeZO0Z3ZOGyXKS5j8H9kHVcmOgdvxqVyqzAoObxGuYu0mrFVpH/baLsHjSAA
DjETPyFBvLyfqIvKGZIXEIr2GgOq9pKya6hZlEFA3o6+U/+2GHLJrrsUnl8yI+s+fJOUynHkIbuN
034eQpdFGadaME44WeOc9ZigeAYFevBMwpKNppuIKukp7hMb7Zx57yb1lsZSi9znB3hN0vPzMAnt
Cbs7zLWcRKF7ULNk/1fSGvqc4SWN6LvKJAzlRCEm+T2fY6+RrVgP49zNn/xpyLeinSf5nAaNqz0G
pErFpsdrnYV62ui3vOoM5zxlSaU2JDAkFX5LwEm1G+LuA9nQFCGEyzrmVT71vyhmjL2ntK7JunKS
aZcdQCp0XTQ9+eGAyyvZ/3KWZrKhg/JBWEZXbPwOsCMoQwNfxJIZaJ32aKQHR5KaXIna8y5skNFB
vKWbGO7yjJ8Ce337QQ14GuwLGZuPkrgVa2WOm4d2BFcW2dOUzhtm0B54a0Ie8jKmVouNUg62WvsI
WlVkOZPe7Uuqjhu2FdVy8Mwus3CGlf67GEg3rQF2xCU7H5G+0c0cszexW5JFTizrYa8lA9aDiV7s
7kNmVf67wZuM9R8FxfjVOD3i2pjimxdTg+i6Mmv7y+h8fkm+iSF7gxmadyQp1kxFwyBy2ka5p9JI
b5wkfWkBff4wm5zy8MbELBnySoUem1H2OsIZjYV55T3HF0tmgy8GsG1Qxgq7Dvc9i7y+wlfLD8an
i+ORNfbc8QDp7LuLgKFqfqiDDs0XvWXSnigT923ORQY320gX1cRwWfFFhTIQu+5uqIfZRHe1CXze
b0UWGoggqzyf+BKtA5DncyaNYe9STbHzXTWpNTc0TlhNWv2yC1qiqTQNqCvvV1qRNYwyFLoGweuM
CjXbayQUvvESsMH0h4LlINDMCd/nH5frAtjUeRcG6+l1pRU8Gv5+0fUSAXDjtxO9CeaAKwrvr7S4
O8hVjmE++F+enUwOeCmNmlnIKs47uYvG3dc2q11s+hxRWHEPj3wm1j20ruwPbYyLk1N649U1JEtd
5nr7x6xJm86EuPmFu1HfwQfIjyk09mjC+7cXA+kgt25paUt8c9pB+PmdCBS1pTZx1blaVVy8Eids
SLiUU27e9Difp3hkjbvoIInrPNbxM0HDcsrCjPIlVx8zlvZL4+n1SzD5rLXqJGk+ZakHR+YUmmGV
VsPLFRAyYNbGzKhNU77qMYbazpHN2REKvRiuXv5gSdyPIX131i6hDolIEdbfl3J2njCXEcdtQFRz
gNWncXwkrifEXdlCGuwT9id8PgxKfAuBY97FobI2mzJI1kNs0gpSAFkxV8rBedYanrrBwNfStakm
5wFnYnPC0sXvwGKtKYiihgMA34Py5jz0ex9toR2ls4ZDmt3IdhcQR3EpXpdadKdENgUeKINxGqp4
4Y35RZnqt57L/o1YUuNEzIlaHuJsqLX9VDXxG33MT2Lpk/3Yif7ET18iIQjxMQMNWGVTFu+LAE93
CxllCzIaF+PYWgP0yrw+LDY3dAbXV66wNRth0wYs86gL4s7NjYmMFX2d6NSsRn6LRoGFJlCfANGn
B5H5b+i2OiZE/gWdc1cZdEER4cbrsY4OeM5KAr9Yf3knQAbqyCotgZ3ApUoH8ZOODIpZ6WhvtTVh
3firWQJrx/nQ/BRVz+7b1rzuR5ZpLrpCrKunTnbulgx5Rw2KY9JExhg7+iEmZpNtr+telrIssIZU
/pYniThVErYf9v3kYNp+tytrb/mcKBdHa8UltAFjyQk10SGr8mpk6VfQ6bnLm3zcodyzJF1STvoj
EAET3xpFHzt0emoPJ8FvbDUT2/6lNTPncfraY33pz0nZkOBmmnpRdhB/+HoBbd6fZbbmzPRjrCUV
m7nK4rDXYx+fh0fDXcZ1wbcqAu+IcpoHR72cupttq3iN8IJHuA9k+630cfjt50P3wBO+62iBoraE
fOb40zBG70mkIJtZgGt3XWbxTqK2AXr39DlgNzR9ogoKrkOvusdcc7MbD8wqgnW9vBWGdI4j4G2e
NhSd+mWx/Bz0xXgTTFwbcxjGR8ez0Z8U6PJaV826culI/RgxnvP88IJ+uFRmujxTIWHlYVv493GM
A8xEKOh/sXcmy3FjWbb9l5ojDN1FM6gJGoc3dKc7O5GcwEiJRN/3+IP6rvqxt1yRmSUpMyIszd7g
ldkzi8yQQiIJdwfuPfecvdcWAsmlonMkUXMpjf00A3LAeK+lQyOn43KMq9B4ybKVh11dYS+smign
Ys8VlTNgNOSfVj/p4PGnunuyWoO9n+WAMKJrCg/7Sbhyskx6dVPGeN9dpDxsxunETYSQvNTMzZQg
Y9ywG2RfMqMfjU2freNBJwnc9GrZzoOu7ywSCEwmzi7RXr18AU/Rbfu+EB+Q9Kv9GrO4O0LTZsPN
YQusQQx2KHZXkoaBFFOM6YMz8xlYj6N97SpghSlkhrUmlAAnSoX1rDZctEtgD46/QsyGvg0xMhHI
0JHX61MEZV6l83B5ilLWkJXDUvpQzSGWN5MVJSET14UTk5BUssZtcpInciiZPtcjcMJ2qVm7Fclk
lCAPaiFTltjDTS2YZHtZ2HaD1zWqId1NJlJUrxptaP0W+2bnFIaSK4w0deV10MyFsHIbCC9ySb0O
REIpxB4gj+jvEK/EfrsiBDwbVErJjRKCFOb5XxiER2JgXKaynIOZS7EPJIteX9iRrRF3xlSNOBZJ
+yAgM2HnWhDVfRuWXuRY/UxbDbJZH2i/zhrbR24r2lZL6UwFKRY1uqz4oVwsdqQ6TJNgMtNpMlWr
zsBYueSNnisOZ8nxLEBQNEhZlDoAl2wfChgpFiIbdnyPWEIZgwTnDhaTxDgsYS1kl9DYdKuFUXqn
DjP7ql7r4pPi6IScWaGf16kNyZVahxrDNNZyRD1vY7phwZcgOaM6Pkxgyg8FWgI9kIcQfVQedZl+
qApGlwSKW0SO2RKKGo7AdvNi1hFTdZ0Ozwk6n4yIYa4uyGzJOZCZMiPyqWWKjnnU5p4BPaWYU0r6
ohEKsPCw5xzdfM4zFOsrZcBbW0b9fZ6ubMsrWIljqwwGqCizo7MUI0om9jvx59SQThlJrq+EStmc
juKcrw+bAe+mrdeYgJJ+JJ+IqNsB7RXDCtoja8LEKO6In9mWZTWMzjQmSMNEMZXwJeQVLbpqRioB
PauQbogbpbW6DmTG7zn49AaWnSF5sscUVn1kl9YzwObIS9DbIk2JE+up0Qgq4KJZe9zeoLebjqhR
1doi9dsuTB5fZIZcJlMg9QlJdHkDuJ33f4Fzn7k0Z038k9fzXSQP+qPW07/QcxSxWW+nr3qiUcwT
sTx/U3uluVhNlZGaiS9E3w2SAahORQqxk3MZV6cYBvk17CLkaNP3QwD91lm9WTJiIiJEEH5rr82K
d2RCi4TyFY+QLumxxFElnAQcm/BTE1NClq8879j/rZ2iWT24+RK1fSPlKPlxDK6ah6EMWy/VXwf3
QtXWL7HSrk+DsgzEypIBc2+OrYnEwy60Qy6y5JuqhVXvNPNsnSeLOwy3iI5h77pYCKXVyGHXx+7q
3mnvKb9HRuiS6RAam2zr8HogjKuI8S+O6yMU12rXxQTM18i/dnEdfxNGj3QOAjgiLW1S3NyKCDxo
5YIPGSIJ6T+IzSWrji96ItKPVi/0zwEdzR3D2PbVnmP7PlrCyDfZXz3VpMXkCppCgEDa0jwbPL4f
4TRLSB05sjwDfSHWp4pXlM9lMuGBa9rFfFHaSgMog7AfoQwfmTUpBr/HGLbcjiq6YDWu+g3aZBJ4
7ZyRRz6PEvK/Uhu3KBBLcrWTmTZ9SrA9Z0orN83eDeHGg8GV57NM5RGkdvslMc3oUZFU48Cwk8VC
1tTtWsxbqrflVpca9VnUE/a4opnig1J1q0ZUSdQGBvPDM1LPtsWaRmkTzPo87OYl7wAuKsw0csUM
oLjZTw3hDRVRdbddr2JMY+Jh36y5+a2aFYnsbdBRPKIMbw90/TDgkrhjMMFHHenaiWrtk2pWd+w+
HzGS+G+G1IzbJVY032JRRQJVScYNcS+t5tmmkVRuL1Jbcfu8j+9YJfNjYaGLnurEZokgUkZnr7ex
tmuwijYTvMNnBCsRvbaILK1aobQFeu0WHPxg9o8tLKCk9GNtGo/Tmn+Inq8al17atYaWH3Swydsx
ZFLDhqb7jSIVH1Zaa35ids2tnXfGSoUH4meTEjAhgjgr+xOige5ShmEWmPCO99jwohxxX0hlOZix
6XAKubrZ+wboPOoVbZNLBfV12OWxm1pVugezPl7gu7ytUT3vKS/6Ldjv9iYfTJmYEEu/VYsufxrx
sMDBs9qEvZmN/suEHjmIRQipXlHJJsH7lEwbLYfcrnJ/7khGSrTtXE72u14mFeo2uefD1wgkqts4
J1d5ykPJmWAB2+hK0vEzbxsOLgpVDeuknWFxqpMsQJu/vJuoLG67GiX1XhhiPHcMrlmy1JXlXlpT
9FEzyhJEVP1KMdtrX9qeM6HeDkoZZKY5v4cZ2UFOStXB04sTGMcpnIktt/FKTd7qkeyQUTPc61Yh
7SjGu5TkDxEyq6FxzY4oC7/Wylj3u0EfMQCrL3rTKIcyRWZQlEq/Ec2UkjYsSa/yLJuBOhL3osCF
PMShFO1whuEwhf3lU6Owt7ZEejlE44Q7bA6cDRSM4lvE8Mrj3DPncFkXBML2/hrWRQv/Sw35p3cJ
CsAnNtrZOQI69ioItEJ9nHXVA0HZD20X9bf5bJjtbmolHhwz04f0oS3HQjjIl+Ueq0o6nRN9lMLb
RSDkHdvRfirlnN69IU+4t6JsRREygSWgHFi8Zk7zO+rBFYmMRiKYqYj2PQPX8TZkUUvHrBm/zlNP
9x5xi78kUh6ARNADKk+iDC2cbvt5RPHZFaN0YgNs3gdFys4xoSCkmY8VR7B1Uo8qR/8qkOgW7qY8
n3YVh6QLCq+NaeaMDE387e8rnKfFZeu1r7ToQ6aB21baMN4qesFCMazxFsIF2x/F+kB2wWB9tBOh
8C6DaUt4PYZ1agBDavtglo31Yq7j8Nww4dxWA0KW89JmiBHj/pXtuLhPrXL2razIz8US7wZebTBI
Aw86w5LhQ59wO+3XFHPhPiJTYfKbYpZe11Y0z1bRn+oUcSkJQIY7a2bynESlfNe2KX7FFVni3MnJ
i50BFpGigX6hSVh7iIAxpfewbKmZSXDoNYlqm3Ny5QCdLW7GYc1QVeNk04hDeJWKRPFIcI2PKZ9S
XzHQZFwYMryC80TunCp6b+rUZTfEunTXpexE1DyCR0G7U0zcJTT9Ipfwv3aDmx4Ziw4lpEJYDbdg
xQ5Aih4GLngTykIJIIbkhIFeeQkHKrupq9rQHwjlPjCUmOnN1eWrGWvUcPnyqRTztGnUPHlSiU2l
sAoTr8cJsMd70h6zaDVOqpk/rhLVfzmSDllZ8gMcBZ6grujKW5B7qM7m7qnXyzi5kayyf+p0Ie3J
BOhfrFLGIyE0kirOKXXE/FoKK6IJC7wth+M1pCQRZZZBu2tKIpjD9TUFakOrr2zOyVrQTDVzdh5c
U033YBbAAx2t5fji4PupX0I9kRvAKiONy0aLqFJxp8mSk+SYEbCWDF4zxszh8eLpB6mU+Qsc7JFS
6lPxwI7bYoMrE2qpaqoiQfhKRHsAxAPMN6VG+Xzo+yqMvYpQAJP5XDYlvpiVub6hMrHB5PUty8ys
mxy6+Ewtmk9xQRbZnzfN/1XHnJhRJrA6qB+GAD/LMBqC4SdSrz8sw1yAagyy2C6rjm1gqfAI6dUQ
wogL2+VkZlL9/Oc/+59GDpoBQFMD94Pl1oTU//PPxifYoQlc36yqK7GyaEOAjTf1VpquXoLOcEuM
13B3xVEUqAAl+XcR0R8m+f7zyAPeKqwpFXHMFTb5qwQlNkUsEdNFy1dW4tgvcGfSQLSTZPkaFroY
H2qiBRCgyjYfwSzJ8nuaYlzYQKynopvIeAMQwWacegsStmwXDtKSH/Chh2ogUJpInp51zXyuwCDi
KFuwafxFBOlVqvPzwIO64xqEbQE65l/6L6hhKUYMuyj6d+9/ZgRxG9MHvxIJZXcc6c75fYZfjlIp
Y6YTlxbDmChXrqMaaZ6eyJUpimBtpXn0iBemqpeggeR/QQ/9VxdpoWwUVD3cY1znz5+zprHYmmGT
O0bdImcm0s+oDgTucV1s3Jc+npIPO+uZ1aQZBu3fp0h2ZXOQUxuAkn6cXnlys9nCDJgXsdp/8RBc
53g/vY2WAuCKYlwQtKrDgvoFdkVjGz9ek6GEGXJ7vPv9oevULp0DBYeRcWLdwD1nJPTrPROJgLGL
5m7NT3YZz9itmqVXrsFDGeVD3pTcLt2scaeQ2KYshyJpNOQh/dQb1vHPH6Hv6NUfx3ZcMJ+64ClS
hQyI7RccWJ2KldSjBvKonnP3atmSW685KVsjbGce7Lei4fP2JjA02RFX+FW+V6lxeooWo4oPwtQi
sc3zOmSOpcZJvmEEBnxvQuWCjrSNWTTT6zSITgDejalf1CchQqN17DY3GFJ3aaZvGurm2YNSBGXG
HBsrkCwkHHzDQvrkxJTeQVGn15qQlqi682pJb3U8WdNl6mLjwZ41nJFa39fVXzwd6s8MM4HTD0aI
YuESN2GykU3/840H5YZsJ4Y6ePPiOT5JicXRZugTfMIJNVPll6LCGo2WkwMVhhoSJ1cbYNxeyCW/
1jm03dL975LALhnRuqUi9HrLIpqlB9lYLB31mQz7hMmuSkAjegrNsYqIL1VR0CD6hfZvT9iniLV6
qw20qTu6LukzDX55efjzO+HnxdRUSeWhGwnDhptBZln65RaOMUYuegYQsrCm8lpBR26WzPmukIsa
mE97NUFWBrWE3mPgk+yi+4uH6Bf4NlfAm0w6gwBkjc3C/j6c/YFHDtxTYNVGC0GaXFcRgKXoFJGr
RU/h95EOb7Op7+xQj58TaDmzk8ftdWWFg/kVZ1BdunktEt1Tac6GrprTq9wU2jS8EqJVUHxzroGk
M4WND1RVD8SA9NlrOOySRihWqQCvoYaSL3QalcGfv7vqr28vE3aNpApFEQZ0dyi3P99KAkCBHBr9
N04mzZFOC0ld6pBz9XQI7COnyCF0EiSV+9DM4rdaLmknmtgRQl+2rFDzcYr0igPQn5woOqMegUrp
vTrP/cJMSRH39kBwvQFhIj/J4XewVIlEzcN/rhyT2YKeuiq0zS1EZ5mHwGio6eWJzi/sur3TQw5D
f4XGQ1nww5poqrxipAqGijSTRfufeP25VJkQ1PJvvXadq6EmZwE0MT9SN6NKgM5C62mEWjZXx3yM
5iQQFX1XanKONX2jxbP/5x/BL8P96wXB5xOKpjLeJ4LK/KVcANebUEQAXgV8wLAQS550n6b21TA7
KCFwYs1YHsdmxMsn+jxMfIRvVkj2RpkkdJt6LLATg+oU/BoIhTK20t5PC9k4mVqmKZsBht8n2XyM
KkXdFMdhLJv8XsYRxvnqOuBkoalf1LoTD2KgX+8sskz37vt/lVDX0ayXRzC3SzQmoxdJFpbALpS4
Raq+QaU2dhzfkGJlmkMeBsUiHI2udtGcXak9q5YkCATnjjt6LOnW5RTlMd9y0nEFs4r0z3ZJarCD
PJU+rlroWrRFRdps4YMrG4uxPwdJEQ6hX1mcaBlzhtXsa2kO/6c0C1sn9Ta9jtolNbtZ8lp57OyF
7yQqzj4ONn6EYWNhH3O5NhS3VJXcxuUFooSpYG4wLePdlRChD4ybvn+w/5aY+6Eq+OdXDdBPGu1j
8pX43uqz//Vv/STl/n9Eu31Nt/hjpdDpbWiHH3VCBInw27eu/8//gJf6G+k31Es2QTlXdc/fhdvf
/4RkAMQt1OooXajl/w5VlX9j2WXxIBnHulI7kWn+Qygk8YfUXiSk4OS+Cq5toOt/162ffy8meNv+
sG5Wf14ZLJ7C7xfBfM+C4Wp/r6t/WOjZiPI4IY72jIuV1TpOcVF07wudxS1cBmoQFQKLyNB2W1Ho
ZR84uB8k2uvXY7dX9oXhdNJsPikQ6GL6oElF914OTRpl41dpVd///dvrD++dn+6w/216NINN6I9v
Mi9N3pHuJz/eZ9ev+JscTftNZ05GnYBiSqF+pF743R+gK0jOwNhypLjGG7Ck/uM2U9TfkK7RvRS6
QcIB+Qj/uMkU+Teb0h5bAOE/xndTwS+31J/dYtdi5X+qWpOtltvKJMyO76TblLU/77b0XaMh7Ym3
bEi/3RoWhEJKAPsvNvV/+VMsHhsdAaRu/Rrdhk9uRc/GT7EyoCRR1MVPuYI89Yd3/W+Pz485NDyd
v7wakhrQo9k67w+GC05qP78aPPCJBoh4cbKBASk8PyTGXl2H1hmFgNUFS2Yi4sqsljOOrpouAvF0
9Gx97M+1bXSIlsehfCgZMBgcUoVSHYEVqtoeE5xOxyJq5yu60dQmPykr9h50njYuQhw4nTcLddjp
qRKSq7vOQ6CYnO5RivQ0Ga5Et8rkUsauLpmDheIuYUbVHCJantRbUkrXqdb16BJWmOK38jBi5DKT
0lB8AxjcV91eO2urz70SmKEGDyu3ypaRAu3127ACN+AQ2jofJvDCd8JMrORWrmb5Cdp3mNE7S7PH
kS1H9glor066OpHsTsDdUG6ktJi7oIHjR3t9uE7m8OlXEHVYOSe6+qOwvHSlliYJ1pJrv21jKGDk
7eJO284gWp+A2NPRFGgRLfQWVlX7SW6H6RUN0+Y+dsdyPEgiyQqMJiYu3rJcol2rToQrTYJS402v
EOszIsHM/VS2en1oGfc1W9hUC8w3meM0iALYXrnNLARLJw5LNCtl85aiy3jrant+LK22/hwLjSD3
NurzV/ie+WsiD+IrFYL2ScawKF/wtiDPqBmwKL5Syqq1tWnEXQnL0pBs0UNNk3+dfqXbWpU4StnM
j2ZeWA7/6+qxbg4oAVsYBnSOMk9noKW+9q2kl16lziSWA4sGt6eD2leRiTT15C8c0ynS6TaqrpDn
FAsxzcJkQyAgZxwtSnuZoWSkTM/WYFG0xiIr622DEh/BMHya/78898vuGzv5NRrmj9fnY1W+fa1+
XJ2/f8Hvy7P5m65xaLVNXHWKLisa2/nvyzN/gusZ/LZJmoypq9fd9wexMMJWvkqhrYZ563/Ewlcd
MXUzsWWU87KJu+vfqQBYun5e0lRKcbTKKvuGCp1T/XWBxkksFmy1o9OoFwKlIm84XIRHMPeGOZI3
bo8Y1QemrtG95cp7NGZeESQBp+lls6adC/D08MTjgD/XDbSg98fWWZ7n1tkPG7wu6WZ6XrZij390
z/ovjL2M3NhyutNT5yOc2AKk9a3NitAKhz8jscLYqsWTvGwJiKl7B+elu5ZOcRzFHf7qkQtb3Hkz
oufxgYdNTvQqvMG9DFzFZXBD3/byIN7RaAoQbTjVIb5ok2ssN2S0I4p1nrA53cgn9ZLvZF6OcMaN
uq9vjABjuydeDqR18E0kT/6ib9t97qvvyYam+PZpcqV7IuKd609AN2HeZqaj3YQbLWGK58h344t6
hFzpXEK385VbrGnCedpfnp5s53i4/mZxGb3tOv8V+bTD+O4GpKqz7LOcqzoUTuE8bx4eIud99uqb
3hv84q7iP2ZPDYoPRk6d6RzkQAVXa8KlwRziDE/xpkw8SDJ8u9fEeeC9ctJd77GwO/jlvtqO5Biu
aTnv7YvmZXfQsZzyBqnUCUSAmzwqanl3tY8FKWSKAXCLSX6Idmm+roG8w/DO3NLLoBnho+aH8HU3
4pKckdsG3XZwlNuexRyBKJQK9TbhtXd7/jGs28k8t8/rJvcsL7mJdtwHT7NPuoxnvOa0+xFobOhj
MZ2jDTOdoUbk54RpH6bBS/2uT8zkneGjvlUyV/8Qm+YyBEPAEOCrgQorc3BW8LFpYvc6o3CXXKXx
Fj5rRiTrx3gUnJYCzUm7ANHIl7Im/tqRH6/2fd644+iGqt++MrbLvSzeEaMe785lvHtp5x2CvCt1
xTHQSG0ivz/IO83TboCVgKtwZqwuudNiNGm2+JWdEW1a5CmwNeE/33QEpo9fcAcJ+ogXFDpeHVhf
6mN8ox61+/YG1tejYZ6ld/u9WmUPPqSLQkt2NX4h77NT7Em3ENPdFLrn5MsQ4sHtohLcFPy/RTC5
Qy1TQAisg+nG3JWztwoXF7AO/Bi7tnLUuh3WJ4hlwydUDfhmis0RclM/DG9x6oib/vaaO17tJgCh
A3OKreaF+/ic7tIbgSz6M7zwLb33lXfrfL7Zc/2NK983HiB1D9pqHzvxM2K9+gH9CL5tMuq7T+PV
OBaHOLB3IQSaxpV8bY/egRuM2W1C8+Zrx1dbnhJ4sW8CeAFou4kuFfQGmK4TiUzO/Mxd1wgn+aKc
MyZ6Lx7e9PBe/ppuHGSyzhgMW/04AnXyMPCIr7wwlHObeDNszstWtR1Yg2j8ru+O3rI4RCftNnyU
Npl3fYJl7XH5EoNFwef0znWF2Lnc+lmwbpju+Bxe0nN0mL8Zlt98SO9D5gBhZxbaaZtm3oqgjMjy
cdXlAXWGsl2O5UZ3N4u/+CPN5d3q3dYbcXinV3zksUkO6bfsZOw5lhtvpUdr9iMseUtkQDgv+TvU
33arvpyjo/0G7RIVbnpW77RzYj9qKZOkl3XZ9a5y0Y7qiwUsETBRhZbG+SrvlPVo3fqrawbWMwOB
IzNDF4jZu3reaXeB6Sqn+FM7WefR1fzlXtufml26rTZKg2/uzsSY5IT6E7xXEUDMBSm1zTyWZf/t
Ld4C/LN3snMPqeG8B+3ifvHJnHZOi+eLC1S+r6qnepHbfVNv+JUDXOC5fHvRWMwr4uqdZdP7g4fr
6G3wiC/nvyju7M9+vhXu6k83Jwh/7ql02qcOWdgtivgAGgN4j111g7fLt26rncxfoffsYAtz8arD
u+Xv2AHZBPlJ7CePC+KfLzeoa5wcFi8TTG2ng0o4Inbc6eG+/xTC4Zf554sZfL+KU/+0AAU7AEpw
8ifTh/6JdI6WYnfT3EwbNPAIDOiQfKbqvvPKnOrPWd1lA74cVR2vqdjxyxs7GOllC7aqfi9B0LrN
QQ871MfDshnQsTuGI4JcbOCErbjTuD3lo/41ksHdiI3mR2cRvEhHhddg6x44YxxcAXelZwaKj1td
e3sEpba/d7ef0q7EanMwDtbm8QTchCQCFG7iTbjZDgHo3jwqp2xylzPgA2/YNF7jacH1f70vXZD1
Sa/ssVy+GZAEFD2Ub1mBVSbobrgo67nknZxu0B4azjo58dFuXpfQlb6NuscRwIichBAr/2J7AhW4
A+k1uR0jbM7sc+Il55JRAhHt1FmbWtoiGrI9BbC5Xu1hjf5+vvq/3T4KPqrTW/HR/S/oHpkcq/+4
bvzv/+rjpKqTjx9Lx+uX/O1gb/5mW3RHSaeFGnQNUf575aipv3E654TO4Z2ISQZG/6gcFf03aFrk
+xHRKqs48jnC/s1mppF3iKOKopI/QM/Mmf/fONgLi8L1p6O9bjEeMPH+q8q19aBx4T+mlpK/OYPC
ncFTw2IFpEJAClEPopGw4qKo26OFiQbHysuKY1Mma7FsemO2Si9d27ZkdaS62hIe1+qtWzKrUWFY
joPaHhIzT1+0yR7jfTxrMSXO3CaGh5rFynyFGZ6FND/Nk307VCGPFTpTnbAIM3wxRR2eu2rlAVCz
TKk9ScCJd1ZVKb71dZm9grhQTLcjPQxhLICz+6RRm8VLWhmLc4YX9brRkPvg5gjNL/iE+nMY5aD0
hBGJOZBFSwwq3wS369pMnNLSvm4Pqk3iyT5dVhqvOSuACBqCkmnLJqitdw292gWEk03q3phhv9i1
VW+H3ghcLtrMBWbsvSY3tnxb6ovUBoUwm2iThQy6ONqpsLdQ/pSwPhWMOIDjppm2zm1KjBa+qMmS
KeGwTy0Tgr0UGZAz4ajp/NpY5bimX2zGqS+qtjbwzJWKPl+1P6J2BoiJEYLJtIq6hzGTob3QviOY
x3pX5WSeh0M5S708XEYTk3DoNrBOU/uEUASP8J0qFcRXuIRXVkOxm8dZdCThJINeNOsdSGY1GwAx
yg2aiqwr25ERtkZ0mguihbGlXBLPsMkqskx8Q6mopAuj0eoDFpqiB7SVA/KSGuxKDIrjBukmQj7w
izPpO45so3u6j3KeF19PTcwfYlaV8q5qGoC/GiJ0BHP5OE2ulqet5GEFIVYSCQIQOeCHIdP7aK0E
cXyqqe7AEVRXGWE21aZbTcAGtsu1zdJ977gM37sv6fdODFFw6uSjaKRDYywR3RoO0DJ62yWG6Efo
IR2dGRHggw3iHXGXkvXnaLzODxQwBaZDdoTudVIO6A0wjHWOu27GjTjpGult17M4n1B6m3w/oINU
47Ceacn8bJrpxBm+QtbJffv9cG98P+iPXQWoKTEG2JgWvYPJB824qMEMuJ8mQZposTPnuFoYALcY
n1WpbzLPSkpiJFGMDs3BnlUaDwuJfWwC5A3U7UWxW/POVmATbWHxdljX1xArujO2cqs80rOQi4DR
MpVlwr0Or4/R0rCL8jBWd6GdjzmA5m4V6VEsJhx4dE6hbjzLSlSVJLsZMdaStNet+HnM6D/dLqDb
8qBP+1x/7ddI5oAnciFJG1SCkpkgi4MkfUvw+KQdBQ//eIqbIoItXfai+qqkV8ZdE6HTkRm02K4W
rxzVxkxHqGgU7QmHeXOS6DvqaOsU69KspAdu87kepSuSSTogil9HdwIuVDtJNtSY++YEtJUQmXxR
I5ErvowIXODwy2bJMeUM0oO5htb9AEqKgBubRtmgEBDgL7mIL9GsZQE/lUoddDf21EGPQSXqoBRw
b6IvjDdyMcB01BHrOBl6ptJLp6EaAsMw6ncRpYsN6XeaV3Qsdpq5UirZ8KUULfJK7pGLsYTmXZwi
TfJZTSn3R4X4WDbjbCQZ2hSYj8htJNQD9VX0mFbj8tYxbMABhbt/RZLZKVg4dHAITksiBiAbm+5X
Ji3WO665RsfS28ivRi9d3XxKaEFGFCgTJ03J9piGOK2gXbU0Z4TtjA57mamYwi62cAzZoUoHLRuR
XKmEqO/XqK25caD1fmI9zg9t3+qPY5k3MSkSRRhXXzK7me4NFKXQnBV7/GAgbYp9onUYIsAq1Q9X
G92pVuQGqOAo415GZD2s3qyky8mYLTYDdZCLitvf6KwgZqHrKC+N9rK2BeM1K+4NsCha2yUbdjKo
6xlr3pn2aiZ8bS15oCJ1HEtPxy3xYkg98AZFH5ZLK+oIJNkCVQmSWq0O1u0i8SSjDM7DqHGQbkSW
Q9wUIjK3tuVZcNrOND6Ctuiwycp5obPTWcZkf6nTaKYC71m86CxKHFmxt8Sc05c2mgnpmmx4Fjpi
H86nkmFcktROem2jYzyM2TMFNOK8S2UiUXKp3wMOSSp8wL0Kq9W2SAcHNaN8U+VWKn1hxl25p/0I
QIShE7sfmQcQf/XeBEMfG5ryDanu2gZqS6CQk801tCVnyRJ4lNqct4ZbSGV4qLMVneCEHjrxSmKI
jo1axmj/u1qHzCY1RoiGLmm14XGy9eE+XNFhcjbOmzOPAK/VNuSlR1MijTsczLxsW1OqLytx8XQL
MGmy1nTFkPkAZOyBOTnKSc7xSSMyBrmMhXfcG1cduYIa0KlJyr1eJCJO4diEWaC9NQ2q+qy7UkeG
eIgegFOQtyEnvd68px0YZFhDFaIVPDukiUHfXdvMQnWGhQFGZ76m8qaO+0iFLF3PVMppLclel7JM
Ax5UUk4ek5mSJFFDPySOhva6u8r5wgEVmBrhbhJsHSnsldDFJA22LpOy/I2/tzyZY2/fMZpduUfg
AD1M0MpOEygd2bGx8T0LBeCpU84z4gLksVblrO1kf0oENkRelg3lyZan5N5e9P6s2mQRYdaEvGf3
BMBxqeNLKrXrMQG5MTpmm9SgL+P2QRtrmI2RBlpsU+hsj86Q2JwgucVoHJRqgn+miCvbcGYrmUDq
2SBiOeUS2OZmWgUgUdigkDEGFHrsT8WMmb6bZo6jZRFt2VGhnKzGmKGZaiLi6Qy935NdTCiYmWXt
nSRmYD+JJlc3dqa2lR9jnn7qYFucRuRzHfaWOr1D7t59m7pO3BGiXOieItcK0TFWCtfaCBtqvz6W
wiDXYXa6I+a+YC2mydwJjG+cSqZaob0xi6LcyFpePeIor/dSG7Utft2p/tYD9NHAs83tMxUaVtYS
/v9XFtiZrVgXOAwb4ugWmilhexubNbxZex2ba4Z0BXNbsSF5utxNE8FeITDdSekYrWu1SsEJQe6r
0cQZPOVkavGJiatlnbxgWu9FY5QPqxxpJRjRCPFnSqhT7uD36fH1GK3RBTYedclBQmq8yAqSbvw3
lYHBmAe0Rp3KLAKw9MDIv+gVTl2rjLHPYzpMXl1n9qDfcr0bXwZVT5/JxGr4tkVMMpK1EqmLlKS3
CHCwB2ApowRWzh3MVfrWDlYiAywo0NoJ5FR0SJKF7OoCsKLuGP1iPV5//uTjysI36uRaw5kuN9Gi
m5jRwJCxYzSD5kyRFGNYtLVG2VbRNBebrF6N2znUYtXr1VmjX5DOuIpj2PrHAT2dEkhUg0lg2Cu1
OSMnA1p6PMgYBkIkdRV+Ur/KW1pGBVDnO5DZXRSgWdeQ41oxep+OOcd6xQulg/ioeEnyPbJh5L95
M5dPoLZRydHS0BMO6EXKOQLv2yrfKaqsmA9tpwPixane3YRVDqC0QIx2kXrFLnh5eH7tJi9z8qls
K8LhtUotK3JiVpKwaUnVyXxsJrXO6b3Ah+w8uFkrlHb27JVUP6uxLy0UnNsIhnXhJvEw34VGB3u4
whICX0jB5efIlJGKB1Kh0FjZZb0lGgML5NZudEgQetH9H+7OK0lyZEvPW+lH8iHGoMULzQgRKjNS
V6oXWJaC1gioRXAfXAc3xg9RzXszkDEZlv02tBmzrtttFQ443I8fP+cXJoq6bTE8Gn4SFhdZjHyW
mwYdhQgt1eoBnfDCfwuzBsErJFwQVQyRG1tJ2AxpTpyJ+8gpYII1/+Du/f9nb12n4/HZHbwaaNP+
n/99fAnn7/yruy5K4A2BlCqaBoyDJs2f9o2s0dmRAT5r9Ge4TE8Ke3+3b0TjPwTkEgxu4LIIcVXl
L/19CafxPsF4VLqZfHyVdswX7uDzdjR9IRE6nEbvCENreUKKvL+BhyqK9BAyFHjVC2mJ2ZyGx+ui
OdNcP8Ze8rOmNv3/hJUDFyjMO0RBDcwUgj2yqHFSPjcmNjQ6WszbIIUqjehIlzrvvsCJPvvURX+P
GWA02WRuAJ2YeA7PDWv7US9T5P5U9IZrEopeLzZN2DXbGCuDM0N9mMFpKH16PfA5sjGHCw9DE00W
8Kq1L+Pstc6Gwob6Fjx8/kIi4Iz5G1GJmSCsTCGdtqkJ9w5nI3JjDMR+T98iNosbxD9yqvTdorqX
FngiBEme/yJIYFak7JE966FyLBOxzp5rdLyWU8h7/fyBTswwa5fUnwoOq2eOl6+5jOcmVuucESp5
u6Qjzppzd8ZFWorsfzAWpqEqfU7W0hy6i+0ncOKoU61aM/Xrouz2DwUpuEOZZyGeQ2icWKsUuDSQ
TdTF6KrOkIVdWCFt2BUaxNtI3opc+B801TfcCg23ndpiRhqParmFS8i1Btcd7HwEsYGYR+G/XUTk
wDgV7FFJidoL7qXDUim85uLzCTmx5jSRri61PTBgWNEfLwZcZttRjMFOlSTcLlxLGp9Svv/6ytam
6iCyoWBc6TQfjyJkITRBI6YsXGrIhwEWeYh1LUrOzPj0sLO9ygoimmkkjBIQjeNhpgtkl8a+xq1k
xDwY+tEmAun+I0dRF1M6nAcsAB2mSxVRuv98Hk/tKvDYiENNgHBDFqdV/m5XSRDPKDEGaAhW3Bmw
vdT0tekjIrhsdU+8xtkaphC9aRV+nAHhAOp2vc40HcY+WnX5rxYM59dnnVUHqlVn7qmzzmqiKNKV
ZB90TY1U9W7jIqadWxvpmXhyYpVDcKD/D9sHHoYyrbB3L47rUJcpZkTch0q67ri20J0JK2UqpKnj
EuSR9+PzuZ5+cfaZWa8iima8HGjG2YhQPgSuTz5VBvhuaArWWD3CRXK+PoqpKPCHQCZKCKgdv1eH
UYs++iZM5RiZkmKE3TLkeFf8g1EAUQKunw42Y7YzRoqoYp9Obce6aG/wpg6xVh3LM67rJ0Is+A1E
HDWFIA0/6fhdFtIoJgU6oRaJBXasAd4d3rDAy3Ox0L/+QtBxdImdAL7kQ9CjrFtQvoAMmuqT0kkf
ew7J9jm7+mlaZksAUjOpCwsOn/V52BJ6qioYRjNKjUdnKnQ6imaxK3uak1fSfYCakJ3INCID80zA
PDGVpgjzY5KFAaoyD2WGWiXl5JgHgZDaBkJCKW6krWZLVbY4c1jNexqsB0KyoKHwRcNFnHK69ztL
T2O96TnKUeLKl8keKr2JzV2ABClcLGlb1iiRfHk10q8xBBBAqsKpMAugqpkbDTR0xZIHGU1/yJJO
jRztmfc6NYWAfAwVPKaGJcxs/1IPLTE81fFvy1p5DS2VHnpDjbTb7+Uzm/jUOlFRpFa4qyMGAj7p
aAp9TKJbzCkVCzquv+EeK8Fc2XerSS7xMpJROZComDxUFDSXQqEIZ4Y/9aYq5x4y7ZCGTG32pnkO
wVRrJGIIZoSWvlCSnUY5ZJfg+XRmUk8tFnR3DsAujWR+lmwghzKKptry6aqOO3F2hxxR5cTV+Fvz
okscYOIzA07PfrwFdZDhnC6yAm8bbtDx1CLAIoUG5twWmkPyEgdtbEmonLlfXZE6qRP3CvITKLVT
Q/L9Huhjpd57HnoRCBamDtLwEh50nn6G0vXxOzGKpqoS+GN6lcZsFGyEKWn7hQIspdTuIyEwf+zz
rvmZeON45gKjTr81nzdiF3k3/FT0JGdrAg+6ilflBkNuqAtYVaKUSwdokhQJxVa9NrsWjfvAwKze
QoFCRh2EPya0jToBF3WlDV9Hj1+xNDOPM6urW/zHqYw3vyEFJzDru1IH7IKunAQ8Jk1fcKFFjFvA
xa5d5mYVAqIz5diRGloZVhgtyp/UMhOANIHQIjfOlgVkk0vqw2TkDmQz28dgtUIlBUYbhup3TxOb
3zKH4rUKo+iJdhAwpaLgqXleSesuVBFvwCBTSembxMywUOCBX4IFGjeulIXqpQk/k1fUSh9eE/6i
DsuadmVn1pO4hq+oYPZlFYmsqXptbL+8okQIfORpAomipE5r4V2+QklaDwNfoHFQq9Iu3RevUF29
zeeDnFhQE/ibrANOA+F7dqzHRZDX6BgA/mrj4SKSpWxtFLAEyzSpzy2oj+uJdjdHhaCa01acraeo
DIUqh99GTzJNVrGGww1OparvpBjyqGcOiBNpri5y9JHKs+m5Pc5OiCxBwqVLuEBleqH/6PYq9ibw
5cybqp+kh8jNWmqxMJvxmhUQr4oMafgpIz2MrnAc3ZaUVM9M9SGznm0oZhIel8oRKdOYOf6g+0JW
kJsm4yjw5902hVZjFiSH6npxYHHBmTN2JUy7EgRNpNOsqP3+qm411MQo7jfAVEJV761ezriHJXrg
3Za9IQxnwuXH+Mz3nsjAE+YBXbFZfMYLFDp6T8bilan0vS7F3kH3XP3NpV/6hfwtvu1BtP/19WVI
8s9tRNY50M3Z19Kpp6J1OjA1uSpfphGqrqkQiusRJ+mrz4c69X4GBQWBuhRIkQPT8d22ipEh4X6V
gTAPuMgKlIQtU+9vqzD/NajRld7l45kZPbXHDB08iqFwAUFn+Pi7y16qTlJulEv2XbmuUel/TPiX
9rjvESX9/O1OjUW5yWTRc46DWD8eC2JkThJGE5pjaL9BQxNl3k4uMBgd9/9kKJayKZsU59hrx0MZ
nHYjuqrs50bs1noqsDoSbm6Nci7bO/lSrEUF7jzFkDnLv0OqIhrQD8XLYJI74lxtLFE0oiVe0YBb
P5/BE+kCGCFeSld1YQqNx68VACJXM4+A1OlFvBt65F64MGvfvzwKXJgDKY3iDpTa41FEP6W7XhOe
glJMr2OsotcjspH/4GUkOEyomaAwgTfILOTQGYvqRcdyABNibLJAki81WCLrr78MWQlJiclFVxBn
L0MgowKGRDe807q97U1pcPzSlM5s3CnwzMKnxHVaUaaiMrXb2buonZDDawVVyE2eQ1FJf3vi/kYM
9UvoUtqZVXBiyRGF5OnknTQ69Nk+isb9AMOHwThg5GeQWsbSFIJuVQXS1ytblFK5vAvcNJSJ+Xi8
FHoFP7Oo0wCk0yG/rMfeWCJO2p657p6YPRlpcC5o5HLTTjoeRa3BkwD3osaSCPraWFTIBKW9cl82
Rmr7OCOeKZYeIs3sc1FB06DCC9P7CbNzBLcDfWC2qDMVdAdtPYulJ1WkDYqmenQ7FuL4E8sv8R5R
HeRuW3/frjueb/X50jz12hheUEqA6mdw2z9+7VHWsK8hxaP7jhQ2FjqFS59aemyaILLp7nVntsKp
8YgcEz9EAhwwTzuABUleMvLWfiVkmwoL+qXZBcE3vPdGi4C9uP38/U6sUzoicBE1gdqMqM2CcNX2
FMMPdeJFvV8i2yY6YutrLqW2538w0kSGp1SiqxSlj2cyjBQ4qugW45YT4G6miqptRm12kezb7sul
C4g9OqhLjudDHD4eCsdNurIKe7oUlJtazvTHhV+OO83oz3Vpps8/W6QcXGBF6S2RZs+DPSo1ZiR5
jFRJbXzDqXBv6FjwJkpFkybQtdRphUpbdy0s+8+n88QxQ4mLGhfKKyzQeeJdNbQmaa7ApQl64xtn
kQf8IRjPLI8Ty1GZmlw8OYkHfzqeSUoapoFjNGFMR6bFWIzPekn264vBr9rrvh6gqV8QLCkgoCgz
r2GUeAwJrUTM1PzJgQ2zTxsQgY/4tdC5BdWUM8vk1BTSaZk6ibS8aOcdv1wyjovpSqciH1n2d4mv
J6tuH5zb0adGgTDGloaQpivzw41kKymkjHWPSM632MNWvovO3g1ODoKGiUEzzSBYzu71qefldelx
D82TYNhpxV69qgRRdD9fc6eCBVV/qqu8DcTm2UmT5SASFqUBrYrb7EoJNQTpSvhKuQh05/OhTr7Q
RJKb5EKmM+f42wRKo5GbkdCPeHlxVe7NSySs1DPl4umB59t3YglSn0AUA+GX41Eq4I3ktayAPszD
tV8B4jRq7NRaeRw3XQliVV8Ul5XQsQhz7WyF5MTosJlJDzi3iB+zd/RDxDj2Agi2No2Fx6SoQSBA
Kr3OTNjDn0/nxy9nkPYAz51CPSzq2ZcTor0fDrVKutjiS1QvwvYeEHGy6uXWP3NifgyJDEX7HbsV
dYq/sxOlA1Y0YgtCxXqB7jIwRrTp9mWpvoWIFjSgGCmWG/BTaBkuP3/JEyNzb5ns9zgImdPZfq7K
cdQWRo2GkKF6K9S7o/s4V41v3EENuFQ5rEGyvdAZB4kuzudjf5zgAyMAaADBkp7z7K1NHMSGlNuF
1YRSaE8Xs3UTR/5mQB7kzFAftwYsVJIRmRuhDs9/ttc9z6iQXaKkpaNJehPD1N54DS5/n7/QiVHI
xgEEUNBlz8/DFkXWIuoTXkgZfNNWB0h/PMs50MHJUSY5IJKCiRwx2wJGHgwEZtJx9NWbtVaCvJpE
U9zP3+XEx2HpE0Xou3NtnzdRVA1YkFgAofXSUUCVBRogriJwrBDp2nw+1HQgHkcUU4boQVVd0aeC
xCyiDIHUpR11cktK6/DBR5/gbkBC883vauGWGI2JaCCJXz7IGJSmJIcZjRqC83EY83ywpmDkKXL6
nv/aD8gOZO3C//75q534VqQZQFJo1hhQ2WffShwWCAiBErMUrtHLehwUh6bQ4PyTUQjJXJ+4881H
KXItXiAFKqO/EHkunw0IA/jRM6OcWhHULbmaTZ1VejPHM1YzPQE+JTjFdO3oUrYcbRm/CFs0IC5/
/kInynZEQy6CiIJQvENj5nisjq7ZAHQbAK+eQ8QNcyFzF3q8r8HWmuKm5wR4CRGJdWu4Jk7XSelP
rqpwjcteqVbJIkhcrVK7u6jOJHgFg/LlOvEUrREdAQxA5JxY7+/rxJWWDwoaYjRUun26VnAt4UnC
c1HrYybJKOwHCj60S5nM41H8yvNCM2YP+rqvPeGVm23jeqxyO0FQ3eaADM984hPLFdoVldJpUI6F
2ScejMb0i5JPXPiasOsSGW69ikXd51/31CgkQ1NBgVsbQpjHrwXBo9mjOS9j7ZfK33iMZ8T0z+28
E8XoKRCjT0lvmxrWQX/xXc2xZ8kMajN1MfJC2aWRoW1Q9S/u66rBj0JHEvcpjePCrtIs38WCn/zE
8WQfOx1C9jsg6umZKHdi+1BpmJBi1J4o8c6WzFAZsB44CS2fy+WdkurhKtfK5l5pRunMoX5iKA4f
andTODBJo48nGFVGuF0S2A5YSsF1GtXJpTbpmONSW53ZCKeGogwFFAWUIFeq2VByrmd/WnAlQu7f
4YkgLQNUGgupyeXl83VzYjsg23rQAiIpo8xx/Fr7bjF4AGGobohYxZdjH10FmGA4UCkWyxovw6/v
BnqmFFqJedO1cPbFTIUbiCGmClV5D3+0PAzXUAaqM7FuPoPMGUpZtEtlihfUWWdv1TVq2egVowx7
GkFlE0AgxALkAQvKr2IIZQEnZTI9yv18Kmm+BLWBtl8dJzS86drZi1iI3L7GGuDzzzTTXmVxMwyl
YMTE6C1oYHCOv1PW1CO0KYYxMAhSU0Sf95El45069hj7Vbo7ogLTY6eJ4Iy4NBXvG8B0WGqVk+IP
+/nDfJxdnoUjnqq8yr6aV1CkZEA5Xad5q2ZJjtCMAh+8bYxVbsrNF5fLhJFjfqmigMrQCJ/Hr91p
WROjij0hqopoa2pBfVFLyblW/jx4TqPQa6DReuiwK7OMQoa/koZsfaustf5VVIf6qVSy589n7cQg
LElNAWpKjvlBeXIo90GxrwXFSk09c4JYqm1FDb+atlCqE4nLGOkivMV+nh1vWtE1Wd8xYUiply7S
sMOFOhnjnHkXZR43pnEAIaBOA9qCK870tu9OAqlu046mNrQLwM4/chCNr22qJ68j9tz4kkh68buZ
tJPiSUUJ6laJ8kEe0RfrIij5AfA1LFQwqKrwm0WJiYCnlmuhS/Rt0vaC/hCnQxFPdmh6tQo91Pvh
bRb+Goer5mYvtnpvhzX9oA05cHaZZRF2zxquLz+GJF6MbugPi3XW5jJY/HFSR8zYKpCOJUGq3T6t
dDyepK68DNSuLKxSC5oXFNjJ89Kk3/vromtxAOcMMdZJVS/e6r2ZxBYaV5Fi95IWqkvU9WM/QCcL
otja8BaCZiO0LvnXvbmPr5JBHx5bRcxRTFVz9Tpg49bLJM4iaZmk1VhYooC37EZQkhLdVHTyn/Jm
H9xj4IcavqmN4S6tSvlBgAn6VnSSAs8BAkQH00pE6LkndfHwNeubHQlB/NoZTdkv/aBHQLIye9Hc
lZFH3AtCXP82EZ5jkl2R2fkrz4iUYikbPez9WJFg7S7EIsOUuocp6yBCHLSozJQL/1uAHivuD1qR
IstptslF2tPIR/UvhHOH983kvLdYVIWtaWX3VgiF+CgPXdnaceDhooGLnvmgqL1WbwIo2T8CWQNy
V5s97BzCW3WrBkl8o7QVfJna69Nn0hboKl1U5d4kiIpVQRMXemmrIXr/lm8k5Q4fEeVRyjNYNL2q
xY8Cf2ad40a1rheQj8CKG+V+OSK6VjmtCdEIPmpTIx6TjjGJwQgM28ryroMoKBQ4n0H/1r57USY9
tl5Y5WsfKwAM3fS8xwVZV8ufmV8F3g5kFX6hKf7ADz6Gz70rpZH3pJdD6611ZKXvIK4bNygvy5sI
xfdNCJFlK+BhacvA5ixIvvLrsPC0R0r4tYYUgx6n1kJuumqSC41oAYVlh3941CKyAiwt7VeTYyTm
F3ocQvfoeha7YYRQZNJq8Z2zLX6OBc9EZntfYlZtAPnAUskMurtKbXErKwsyTqvWyzLdUj3zB0uD
3ol1iQS1FS2KVn+EQIzp+cjf/9G2fYJ4uGf0l5lpVLVVNma0Rj4UhyiWXsTnjioUZTKj7H82faJ/
7xqQPW7UC161xJIqeOopNmSO12n5Da4MiuEkQl7hWC72hocCRYalCn7fxT5waVeMl5URpv01OArt
LUCoFVVrM1NLLMW0Bs5do4FwUDAG0C4jyYi6a7WuZPkBPu4Y4NQ3+GyGMml8O1OiVHYSzewwg9Tw
uLkFJ1G/BFOLagV1AgNqAAit9xLJtZDuQly4oaIvqvi5UrBJgo9YqiNG3uHwlNRDmcPcivPIeC3H
Bc4YJoK4lxlaz926AHmY0a2r2xeEtGEYljpe9HbTZK1ox2oR4PrUt9XzXujbO19U0cwxmYtNJkdG
CKgPh/ttoe6l0cFUWtestEiUzhIU0mfwOklP8gW/ZNKX9kOc6rOqQVMKY9n2Ug2EVFxH4T67zMsK
tm6LKfZjO0KZTpGsvif+169Fk9ItMeRSXYPvwxpb7YripWiH2lwi0V6i/xpIgsG1qoor3KS65joa
IlXFSa3G+wLoKP9RhdjxGMAuvGkHLYSPCg9rjw5Ngmk6po+QOjHhUn8nJio+ip68iaHi38ReqUpW
mAr5sPL6hDnBAjDD253rQWIXXjAJDowGBp6p2Zee2/ihfN2kpQR9DCfP3DbxB5Jwah1Q124A+/rr
VK+TwXf7pthLG+qiiR/Zo5l1D9iItLe+uIdIqgeVoTyWSjtgm6024quHNd5rtScUbPei2stvGtLM
srBpYap1q8Iwvd3A/u3sLqukl4U48X4rKUSiEcQnfOB6UOMb6mmszfLAGI7VhcZkiwZM4tJM6tvw
wC8WjHhvrKSa2w22GObkzzjRkTG4akcHB1hYyvmBsQxZTUGmfKIxjxDHLYBwsJu1YN/+AsIF51kI
5e4+HpC2yJ/2B150OVGk0xQ9yUrb7ifm9HAgUXuBOm7jA7U6O9Csp0YTTHqkIVDd4j6fWcWBlm0e
KNrtxNaWD8TtMpOMDV5U0LmzidndHUje0cT3htc3LSaxT34VB0I4+hZSv6wpdo9EGQVkbzjxxxdm
jsfngVTeyUaiuD4bilp4kuAtP0LtZAGnCeIHQI/1uzGka64fCOtA8r2tvBBgKZaCAS1cOdDb1Ynp
Hh5I7wZYnMzRDmT4ceLFh6gjBkv5QJdvD9R55hUafY/GeW/h1Revyi4Ob5sD5Z4jDPo9lrfqusUp
8x6HSOj59aBB1RfoP6kO6tBQ+JWJzY/XHsT+4EDyJymA8O8fyP8I9i0uoEIjCVAc5AHUKDBvRxxX
FFuY9AP2SV9d7RsdUQFl0hcQwMGbdpnX2g0LHQGC7I8YgRwEnq0cRAqGg2ABFgKTeIEnTnR+TLX1
38pB22CPIatwLQKLjdz6IH3QH2QQWNZIIgh7BR8mU2SV7uDRI5gA3zLQ7kKlJvaFmob6EL5iqCrU
UtwProJ7DT5yVQKmKjxILywSaRDvTLNTpRXK0SgzcOVBpSE4KDaIB/UGL6p9BO3MpHuriqbbXw/R
Xr4r/og9YOKnGOv8IGPpHSQtuREjb7mflC4/TyI/XCPE6YoGVoAmPte1edtLjuOacD7AYxg6iMNS
iuSR4sfXutb5N58PNd2O3ldDyVan5sp0aQH4T+fhOFtdyCK4EXlULB2UKeeSpjlaJbPWlcbsl8hm
4p3j19KmLnAUr+t95n4+/slXBbRAgW8CQs4xBF0sBHGQ1lxjkKpdlo0qfys9uXeMpPpbhRuBY/9X
fvPnpd7L1H64ZvCqdOO50muctCS0x6+Ke1guDQaw5NyjAbwQlWFVFk3/xRIFE2pQbUJyF9loVKnn
E6oJmad3nFwSQuguzhIVoDClATQllGeuvie+HXjOqV4AjIluw6waMgpGMjYj8N0kVgTK2dgEoRiA
qI6BqsEVgSxcRmMR7PaRXmxRTjd+fP7tTk3ooZkD5AFnkfn4CPjgnidzOTQNr1wN+F4iSE8b9fNR
Tq0QaC9ULaAOAUGa3e+LfTpyk+oUa1Ghcav0i9pVkHSwhs77ulwyxXmaGXQggFJ9uCJWjbKPq8wA
2hGakTvSFdhptWr8+vyFPk7bNMqkbDqBL8EFHa9DURfJYKg4WUgQoMnQGr3T9dHfxOX/dLV/rIuI
EyXkYJQBCZci+vEwYYiNre4zzKJOumvu37obqWlrg4DGC7mqC+Oqr/s9mUbbY0oqLtwcZ0oknQCb
bIy6bSk0+4hMLczsTDNk3oGReTKq7IAiJrcJCsnHT5YOZa3kJNC4lWrCm4/141IgDV/uPVJ0A47a
pAoTnAOCnJp2FLcprYGCBpIxu/975rDHfpf54BxGNxRLa47OQD4Tz06OAueOlhy9fm3eyEJsomuI
nEh1ZqmBxVf3JAj9uYbFxxID3FQKM3CoYR3xOscTyIEWGr7G+QB+37SQ4tg/Z/hWWKgz6Lc5Osl/
XupLAnT/f5LgaZui8X+gUxNBQeoYLMZPWPH/K/n111Ve/c6T+L043cmf+UOUh/KIKB0tUnrOE+N9
WhF/iPKH/0LpjkgDiN0AxfMvovxCMvhLEzHJMCjv/RGv/5spv5DM/xAPRxgSydPZbXyFKn+8lCaR
vOkwpG1BLKJkOUep4s1qKPjNBE/77WTJYdXP45kDcQYT/DjELIA3otxU4sgQjvHNf2ufk2ta4VAs
0G760lHxYaQ5Zwxzyzw2DUbK3Wp9k5wp7p5+EQC9fEaqzfi0HG87P9tniGh1wVNH0cjaX41P3lJ4
KK7C5bs1dSJRORxp/07K/n6PdwNNQeZdCVGhOhAVUh88ZQrqXS4td31ZYan8PVhuEJrdqttmW1x4
N3snsvabwamuZBeXTc0xlvEG2uEyNdEmPhPZZl3Sj081izpJ1PvamAzBU2WA2rfj9TL/Zbp7lEE7
p3rrH9tXwh7OKp9PxgHG8NlkzI7LoMLKnLJC8CRsRad66DfjJVani6f6W3shbvEhu6lbm/pptt3q
D2fGnl5pPrY+0SRoUnID+5DMlVDflagJnsQfKPxiKZ+/5vb+BayK8lD5lnIdL0OJqoIVf/985OMj
8s9cvx94dliZUiWBDpuW2uCi/oqs6vj4I19/PsisaflxlNnOrOU2gFzaBk9c6XWMEF5IUUU0KXG4
rpCCs7AbDnGjls9s00Mb5OO0AkICakpWN8eUtNS7jUw0gycldausbpa+z+0CUEYBixX5YqAziEDr
2m2qRhRZ+o2Mt5CVVlpzoYuLxN6HegmBfV/ZQjCZM4nKldnEsRP3+n20qF4XmfEYp0bkph5lilDs
V5m0+J0P+uSZqpuW2C7CZS9L6MbUT+Mwokw+Fr5zZnaPU4H/N7v/fstZuMjEQEcJVAqeuHBeo3q4
6+9CW7zCq+1x+C6+QPk5k1cdAtBn8zqLG1nkD20rjcGTfK8YtohFkoXynYsq0/UiQPPWOOf8MXmo
nNgg/37HWUzwqPa1VSkGT6WbvpVrD+kqe48CfXIp2FD/cDpub5BqclK3txAMk9E3910TI954je48
loHdOlgh/75OVvzv+HqB4K93JnBNe+XDrND2obFE5Ab2cxxNR6MVAqzJiFuX44V5hcrz6+df+tAK
no9giHSLVYH7GDeI4xGGJi9lBXe9pxQ5e21VtdYuvsvvqp90O0drkgD/gepj+c14GS9wxbpunnDs
W7jha3Mx7HeNsdQ2w410LxDOMT178h3P7SMLnSh9s1iK9/0NDSDd8n6hMPCC9dfPSnFi0b0VnPJm
/zO+8SzM2C8GxKInoeObt846p1VygAR+9oaztZzAYRFQIgueoDi5waZ1suuFNS5Lm9rw6Ahud0f7
Lt7SqNnQK8QCwQbs7KRL5TvAazt4hVzKP8v7wN1bJsYEn3+AA6z1s8ebfeJhGEYE/7zgaVhFl8NW
COz6MV7vV+26ydEgtAxMkLfiVrgMtvKNeVmoZx7gIL3z2QPM9gHFZUTtPFYA2nyXyjZ4of28xh/y
oruJ7Qd9HTn9heHE9lOFtrZpT4ui3JZ2s613wbK66G+z7zdvP/rbxA2XiR3Zz+jEOvKLkTJb6N1G
u/xJuqsvaPgUu+7iHM9Lmhboh8eH408eSu8aXMDxAg6kGOgnCqZPk0sCpAbJ0VbmD3VJfXQZLXWX
mFy42v3o7q/Dn/hyf/Od32c+4bSCPjwCaS2EYzJlHuX4EaTAp/yqReETTsqP0q/FnfJTw9tlm6Vu
PKIPhgsy6otnTqID4PSzUWfJxYgBOHXiNHyKlsU1NE3rpr5sVsG2uzi3hc4ONbv1VoVeIKfHUPFV
hnbajojgLcMNSjdXBM78TNCbWTL9OX2Md/M5yyBKGUq2nmfhk7LythA8He/Ksxunv6TxYC+u+u9I
eb4IG8TcHDpxm/o+dnDQeDrzVY9LVB+fYpZh6APAQD3lpdmUKxoO63GVfA+ug+/mlb9FbtQtdojt
RjvvSiB2rj4f/aAq8+HrYtmlgChlac9VZ7Ikwx7VYw727ugkTnSNe/xF4mArYYd28bt7KR0su61i
K134TtU4O6xc/DNLDBzDqZU9MbwpbyIMPsdH0fj0ixzNwafnzfcU55bn+933x2V4VVqZw4qr7fYi
t75vdt+xMgFxaIlOaruS5W4R6g+sm42CRcS1ZAt2usUNRVu91jhxpKsHYkiwvHNje30ZOEvELPm9
zY2Lqr7TWt8f/eV9al17G05he3lhZ3bl1JZs7fASsGrr9XanLy/y1ettbF0jK4pbyhI3E0dZCRam
F8llv9xdtw5SiLbnYDJgrwbn5tfy5uXuhztcG5ElueMytHbXMEAsCeuWCyTCt9c7xX19CGzZ+h3z
prvHV6e0Hh7xrbJ+VHjUXO8oLG9Sa51bD4nF+Ja4lHF4wfXUTQ8TIC41O3D41ZpfHa1f16+I91i3
uZNa91eD9XP3OvIKDoY07t21VVmXic1jb5zl7fYReUJrx/v8rKxw+W3901/iPmDRbrPW3xDktX8+
e+7jq7eZzHNu6NUQae/RkLZz+5q5nFZHf/Gd7+Fj2YAuIv9lYW1U63Z377TObtNYD6veeh1Wrxf2
z96R+VevPS8l2LQvHc5ykyevV9ev3NTIuUx7mdqrkTeMd411p/FVhxuNX0ltxWHfLfn9xnIp8lvx
9Icfruq6uDzY/Va27Xt3e6VZ8Wpzs+ytl/U3HlW2V629qa0bmsCs28unq/uLxL6ybi5HlvPlemva
C7t03O3l1r27NKyt6TyX1sV6b91X7kZ1LxnEJtOycPKRrN9vCGnaZKQj87N6oRjHirvB4GVrWIT3
3d7CosJdI4XGx5XsvX11L1lrN7B+jkuVCZW3PwJn1S0XW3lrScs36+rb4MQ49bxiabLSmDj3jn8U
1hb6v3UfWY+mpeOHgWoM//Lyl26722LlXbhb0Z6e7FduLx2BxYbhxfXVJQPxnHZh765Dx/3tOtvV
rynRca9+4ie03bum9Y2AJljdjZu5q1+jHa1Ld7ff3g72rnVarJDEZeOsY2u9A+ptS9tHdjfECpbs
Q+ss8UtyK+fb4+5atZ7XOjsC76SVsHLXk03Q4+7iliePHTIyt7Dx9LAu9u71Y+xYufNbtu6ff7KS
p22kW79Tx11/e7Tdm+3AArxavTB9qfX7cf3cWczu4ERXb5cVZh5XL779Mix7d+s2t4ODVrKLcvAq
xwYjuvAsznb+D7MOkrjlmskutngIOPzq9HsUah0V/xYe6Jv7jadr3K1n398+f++si96pmRDdYuct
AfNsHh4Fvpi2wn/SvtWd5JtgJeviqtpm9rY+c4s8cLM/RNl38W1WaJYgt4ZoeYdPOD9Zz4uLZxxz
djWr5pEvxYbdBPZOsSWmPre/P+DOkW5+UDYoN0+GdTnlrq1bLmX7/p9lhSZKANxPxEkW7DilKCJP
RDW9CqkcZBs8+PAPWRUbP7aS+2jZUIDqrrU1asMZFi8ZC+7z00ecfv7DvLwbfnYCm4GJJnBWTzmh
dPuaX/UbnTi4Cl35yltr19qy2MbX5ZmvMf3ofFDkNyaP6kkhcv7OdNPCFoR8+FQjhOwGqndjYpQN
mKl8yxCesbKxyG2/r/RzVb5T+RsSUQjjcJ/HmHxKMd/VrNLUyDtxwcCdiwf4b+O38tI9S8/cSIod
Fk8Pxp+U+0s16f+5r5vqLQnfsr+sffXrbf9X/vuv++atCesm/PHBCIXeyY+8GKrQD5r/8V/ILQVW
99QX/c/L0veT7u1i91Y1YfbXf1tWb9mPX//9fX3671/4U5FeaNikTF0QAKQAWPgnO/ZPSXqhyf9B
R4aulIzJ6XRjZn39W7wV408IR0i4UrVGIvPf4q3oumKMTrEadQCuwFSRv6DeOmX6/17CKktocv6T
ppo6NEZ1Lh8V93Hd9AAsnQH9vnVepopNhxpWUAYE4N003fz50fctYWlqkc7H4q4BSnPSJeTuc7xq
ZXU0xT4yZQd/BhQucBuvavSI4oDCa97bfqcPIHhB2lSamdHDtYKhT5ZGxZPAKFVWk9KRr0IkG03H
UJoUuUE8narsUkekfvn5wx6oyrOHRSISgtRUqCeiza9IRqPXLR/PqXP90Y9RXe9bI7k0jGCXm50F
WkOwysL4pgGocHRqBsKQrSKkrJGmMwQae3JrF/tYtErZ+B6H5QNi6bpdNMhB66UAdBDNM3BlJcaj
CyfGxnvZh22z8gN9iwxAbymLIqHYCR4yupKaGktRv3B9oyrtbuSH1DQPl6IUbQ0huqiQpMXw+2dg
eHdyafYrTyUGlN5W9fK/hbm+FAo+dTY+2vjX7a8KBf9ff+3eivqv5T77SbzIs/8CrkmUoelJs+3+
80hwgX94e2S5+a+/9GfzS3gfo78IEgIJOhQTpqv+n70vCYgzQ0FFmY7AMJHJ/7X18daUJhbJxF5G
rFedeLB/d6PwUp7kZAkYGHJPtkpfEm6Gi3m8+1nWE6NxKqNNvG+OsNmNMYm8iIZ/nNmSUFZ3alSM
28W+9jdlFaEYPrI7ESALMrhZ/vB/2Tuv5LixtE1v5Y+5Px3w5nISifSZJJNGlG4QpAy8twc7mKXM
Onpj80CqnhZZ1dLU5UxMRCkqZJJIAOd85zOvKZXNoLXYHpjVFwB5nwaJ8UzfvSRK4fqmzGe/kuxZ
u6SFXZqWWCGhrN9hy1Ovetcd1pmGsm88jRtp09pXJTnZ5HJY1uNNCMNtoxfB02jjnweoY1W0+Z1Q
9Xi3CNd7Y615soJ3qYTqjdZPt7kicS8cANHoQj0TIbT7ZjyUjnqYkiY8NCJ6nOLuq5ZU9UoA9LoU
mgRkXAzBOuhxsWQKmPIXQLesKHhVXRqjVn2BE3IC7PqMZfrBGPLwGBq1DmwX4Z8KVNfgpqdAM4G7
WdUVxEu+LZKsX9v9lCG1kV3mtsaBRmRHJmMnMNRHGxjOGeW0u14a9wXQ1pUi8TuQblluajyNwcBl
/qD3AcrA7W0udHEwnAkahdwBwjW3hqoXWzfJfSdtt/TSVZwB2wECl44VpPXUMYSeG9dr9BbLGzzY
EhdsNsZM9yFCV3U1eK5RXhVX+nVf4Vo3+Q1gb2yVvKLS944SngZF9524P41V7k21Ax8USdU8gX+W
VA9ZGvAva/vRBWjoxYH+hH5c6alCyXBXUbdA9x61Sdvg3Cp2gNSLszSMzE8U4QvyITSF+TJj+Dlt
kHyz520lO5sZAFiwiLi5nAEI6AT3ObO2IjcpVdNZ90JE4YpW71em0fgJrlF2blPK9dk6c9K9ABSv
FfWuNq1znDmbOE22hV2X69AAohym7bGqw+NYBTquNQzr8arC8cQun1UVa6W06ICPDrXXqNZGa+2v
aNq3K7SVfTgtyC3XWFkx7NgGSf8Z1PwpceG4qK2Ebw9Es8rTrVE7/Ds12ypaB89sxr2wHhJP0eVL
pshP7oiLgFOj6Q9Qds7yJ9Gmt7nV39Qqqvnt8LBgwQMD28+p8FWtw6UGpDGuH9u4SnCuSirAKYbz
WgOEnjAR31hMUjxFxXAkGeMYY9DygHTgLlC76zRoe7LSEwfn3hLpCJFcBUwPYnNVGXqyYf08BYV9
UWYcv5zeuqpOwY2M5UngoOFjyrJLcU7wAtiXckZVAui09MzeXecdzomJlvuVEd7jV7ahobIAK5mO
YfGRat0rUGWAitFnQxNPsijqA9ybtRyMz7NtvzRtd8RG7bOttJEnJvNBa+zsc2/F92YT7CdbPemm
POk58nGy3mlhb3tS1hA5sYC11JumqLZ2Ot25wuzwt3BPYABhASR3Ya0BBtXvay28A2l6jQtWi9us
tFqmcBWKBw1nilWQqhsnk1tLmRMPT50PeknbKdIvRhu8zDXLe9bru8Yp10hqn7uKHlmysM4SON1C
2anJMKwK19wFVfnF7jJkpL9oWWitlLa8J+M+tAHQ9Q4xlXXT9MPGKQgSad95Zmd1u2xsCs/Kjc+O
3Qx7SqR8U01PuhIeg7Bct3nOA25YU4CNH/hN6qW97Uvws+OsfWSJBl6WapfcZlCX1PAUVAJOLcRB
tfpNoGvZTZ2oxR7y68Yq+4d6bh9hV98Mi6Zog795Wqo0uZUuXwcwprbwYmBeVdGjI8a1hS5unbof
4kRfo0h3HkALgf6Jd/lxRIbRenKLx8h5zJ2JGlovN5Uagdob9bsh7gj+83BWAvwrJ+0pbZrt4hzX
OhJ9beDnBkh4V4IoilsA+2STmq9mlteFoJum+LLYibPoi97TY+sIJvKcl8Wq7GOToWONCdE4kwdp
j6Zd3Nomm62fUSMItAq7yqCzQPbpe7PvP8a2eTUygPJavgOxcasZ/YfexJMj0E0YDGHjMrMkrOXG
JZJ64lXz8KXFE2OrhzmeyWVy10/Dp7wMre3Yusv7cx6bsbhzqxGBZ/IkzzLzlzGKIXTnzV1ZK5t8
BqKrmYRcWw4fxp7ftQaeqApmbLtOuK8jzLNVP+mHUSluCQUTkjDjByvF02+YoqfWKF6t0Dq5Rf1Z
GtptmGfPhPN9Eyj7bHAZ1eH3imDnk9L0Ow1Slhf0zZ4+Mrs55nEnEp5Ohd8cZweTKKsg49SH0lPk
dLDq+FVYAhxCNMCgsEe8Sbqz1JzPEJeK9YByi+82+hPUAXsdoQHqB0l1M40GJxMAeTV0v41M8TZS
y6El1So2d0UcAqG0BjD+sOZH5dlJssNs5NumjOli1hqWWK79GSu0Y9lXN7HOFGouRLWphsVyiciw
smHeFmpSb6wwvo11+ZQr4uugRhpMhG5vgAnugPWvGjTSA9e+G+30bJTdbZ7VL+XMoTqrNmoVwwUB
aK/TYwxaW0Y5zhjDN7R31LzWcpxTOEzurrMx2O6rzhtjFd11XftiJ9otr/ORwNWc4P/uUp1J7BA4
lVdV/dUeK2AFQpnZ7oQMaeHy3E9fp1C974KE/qAYjp1bXTg66FpUncOyUPwmSTBwgTBTa+UmFvIu
axJw4K1Tb7A8u4U7e8gr5y4usYro55525JAxpjPq2IvH8LWdHGxeXXGjG+nnVnMOkcuoURZzciaj
wRrJBVuO3O6H0TATuF5tvqqBIZQwUlZVXF7jKn9WccbhcM92EAYSENMpDj1W4zvqcMmXtKvrT1qW
PWZl+024CCvPdbaKCv1bXk6+aJzj4ETzPq9y9taobA1jYNoVMrDutV49xxW2YyFffUF2Y2OdDvvO
VC5p526jbqzXbjdTfqkz4QGWcS43sMpsL0Kyxwxxq1LT+VNsOa9SzTvPDntn1ZvKjbSTrVvNH8uA
92SpGH1bsFEg3fFK0pdWM6KjLqcjZmnY5LnDVdcq8OlJvtUrxuaJbFnOhX6KW8pRCiF9hU9E5cFQ
G7ZFHcWem5svuj7DqYrHc1ZQrw6WOUA2bLc5RmyeMTDtrufk0XTyvayLz/UAVqZx43MdTqqn5iOk
sg7Or16MG7WLjHVipg8iVk6aGSRbAlnvB4PhQM6Jaz8syxj57WZYV2GWbBrDRfspw6e+M41Tnec9
5BqiRqIeYFsFXhSEH8ZpoYDJWt/qZqet68XlEOHyEM59RlwMRw3b7xqguYFESuJ4bVFeClt7gQZX
rRrOAkjP3YU4dxz04UQkx5Jai8+2U7zgWIFfrgCEPDotsxVJvtUl614JcWbuOoFfd1ys0mQy/brN
biypG36G7EunyavVxx/HWZ61PD61bfJi90jQNDa4/dJMB1+LakgiXUs3wMVe26qZ3c5BRte9sBMf
0tDXSu8tIFIiXiepvBk5cY062fVGfa6rAIvrYbwRmp6sx1q/6yYCs1ool7FBWNjQuyOCY1ghC3EP
mWwrp+6Ya/ohLHGSCnr9S2Ub6tGexvuZsro18MsQzrdxNlzPmqAJYfXYlcEmsnA8nSl/4UZhbjQI
289yjnDdKXWINenkDaUN8kHBHtqV40cJRas3kAOL3PEkGyVYEUybVYfLaoyVIcSE4DrKISNJTujr
NslLOvUnVW27FcDTcY1i+QUNUmxDE2iXKNrOmzwsdqlicH7X/R2rD3JIoH3p6vIRDc+FfLeGEeZX
g955hpwf6OTQeM3qB4yvKj+VOtxh+Sxsh+JHT5NVg0ubFjSnKdEf8sC6cdL5ivfnkTWc81rHB9XR
mJio5mvrDudOSUbsYZhbJBk+oePRiPR9CCRyIWWRcdmmj7pnvTbK/nZA1RY/QPFVK+tzXpAMz1WG
IWLi3oQm/ZMuG45jUaaehhMcizhbKz2UFZGZIM7SYGcK91ar3H3Xht/gMPVb5A/8jFMlEWqxCtrS
PNSAblMnTLZZmH/qReqbjbsXRuGcYI3m27xL+0MaWRecIjIIYC1w+XkTpsm5gidG2uXrVfRc2hNR
R0FhFeHnbofw4LCxhNLvoBCin65E5j4yCdduGfc7CRHGqwirB5RkFL8LsvGgN8VhNqfHoDaOUofg
UMfuy9CTuLZZR4Lrtmsb5lPVC+Z2WYu5Zy8y0hRFguHPhlXnslTbzj1MGFVuIBwgQT3K5xapMkpj
8zYyesxq28SHwU0VmrYfkOU5aWX85NTFMQ4c3Q9K3fYrK33RK3YjsiGOZ49Y6zbuyKca0sABb0a9
aDaJsDAFThjB1k12O0BXQoIbo3Z1rOO7JkpeVSSjjkZvHnJTx+KiJiSinbkFId5ska4KvMBaPEBD
5aJH+W0UmS+dCc8xtpNLh9T8qm7KjTBrHMe54mje2QC40tm5GGSxGJTwQwyWhah9xSmfaVvGFH4w
NfMIi+3EdAuyZ/nJGnSPWfIj2/Uz3bybKF7qi4YWsyObL24V4/k9R/dW8Vnq2QdLb/JNo4NBIbem
gq3nlZzS0e8wh9qk6FJ+itSy8JyoinDb1SQLUeieTKvshNjlC4bK5HAqn8pjS6HvEt3jxRoRoyOc
6TJnbaWZsrakoIBw/VrFmiBHIaWyTtIRz0l0l5MIdpkKyVyF34sD7twhwwnIYmU1TEpCe6VqCBzF
wxen9GeZeMFACqLvA1wOq4FxLuAh7GeNXTSkV0u/cYsE0Aj9G2yJ0C6Q7b6q5MEo64OlTEC9HNxn
g3Zet5F1dBUx8uObZ2i7dE00k6DYW9K3BNJX3Wzcdcoz4uzBXquMTUGRO+f63ir6bmU49YdpWKzW
6/mpti2yGHkOiN7BKC9lqzebwNZvFkZS6dpbTH33UzneFXhKeloXX+ayPMatcobVdO5IwSKreGzL
5iGvzHs3LZ/UUd21UdStTLXd9bPhR5F8oI2Aarvb3tpVrJKZaGRB2pj5mfYxKDt11aNCQ7HbPyfJ
JW/rxwZeJuZ5bbrTLPmlmQ38JyhNDTKwYFzK+AgMY9VjimxGKkxiC2Z1hZ52M8YUxsVhcLGDnlu3
WIXs45UexIdOGzGv/KxrH0YC4jDXd/Ego+0QZs/H3HLPZZWfhwEE0ZRRXA/BDcaF2d50gkPBdZpc
6pC3UVy061OlOJ6FIbCoqKYVsz7ZPRNfG56vFT/PoOT6W7N6odHuTV1awK8YNugB7AiizOxaTDRj
JODz7tI2uJHSLb1OfY87ZgwD0pyie6nb4qiMPUgdU6abehjI9W3lIm3joUydR73FNxQXEjKAplF3
6byklH6ml1/MWQNRVsyXpes7a1hP9E21A35+qVrXU4NhZzUt7rJlsynki5mYL3Zt2/t0+pZk0z6h
k5AXyk1d9fPFnO1VX4ovUEoBcWL4qCjOc1HP5a7v0i9lwF04gxwuqCqBkjWwJLGikZa06ay6GPJe
htIubzxQNzC+16GM6NYlDlxly8B3uBdbmAxrfSr47iUbxS1i7VsTofE3YbO2MrQu2GpGmZwH0xEH
s7WTo9Xpqj+ptAFGLM7XRiBmr+3N++/N1L/Vaf5/lAjxy7byto8LrAD/65//s+5furKJX7KvP8+X
Fve/H/1lVf2HoWK2s4jyLzI2Cv3dH/1l8x+4x2iIa0EzXFSfFoDUH6MlnZ70QiRD64vQij8Uf/VH
f1nw82Cl8zEVtRMkC5lI/Y3Z0jsgI98H7D6mdkiYIg3/5/ZyPLlGhZ2dJ2gjOb4RZANTcn1enNHy
uHgWvUg+JXRDa6+SOGahXVMXEwtf7ZpzVoUUtTkwcSAv5jgzMrHNyCYtt9LnorXbGCV2IgTNZdF/
RkVMvJi1qWRHQ4lakKB4wbYkb6boySMN5wHJqMDyUPA2ug3m1c1NYKSutsLFpV/ZSK/3vshQUdjg
SjPtjQrnhlNvC53+cWU0/f6nOcFfjMLeDo55MAYmfJDswN9ho6J9n5T9NL8NjXkyK/an7QbjQYnL
ng7l4mGPJuopI7naJi4iGBzLZfjh11d+i4/6cWWXxuDiqWLzht9h8CK1N3TuC/mF0Foa2d1FTmp1
/vVFvg/H/j084+cqy6JbJLqQxnMYMLyd9KHAIZveSgkKiYrpOiK54yrGTPFOEehT09BBvG042ouG
xJ0YlOEuEfguq6tI9LgytyPlbbye+iotyZKaaixXLRpCJ0O0dCJSpCXblcjCpV+baUO1yaWBVoFa
2D0srbE1yLtNGtcYepeQs5uOengWE2xqYzKHbN13Y2duulCneT/Qmk9BjH2ReLuWa44oVx+vKTzl
az+q08emtqNLGkWExHKySDlCJFMOC733RVdgwHiRRtG30lR0PNHJKkCvyLp6decWTjtI1dlTkPGq
Dzk90mQt5CQSv8lmJTlPzHnAWpY5AgRtMxShXxtK/TFNRqP259ZpvjrWIDvUlGa8zdM5iOtVmbT4
pdiY3XdeKXtL2Rk1ohF3Aav91g0Ru/UyDccC36g09Rl1nIBkUfS0GOJwKL/miD9Mu2Gsp/u56BRj
m1cupUUbJ5FYI9gUu+sQy+n0iC5vjDfhnA0gep1Gpd9L9olEAoi9CYmcV6xaKAs1N2pb/9drR32H
bWDYCj2LhQlhE6otlKm3a0fMZZxm7ZcSh/KDWTfibsA9g+TGwTljJFefa4Y6PTf8cYzSCe0b/ZIX
ZIdjnVarTI3CHyCP/38M/TfNZLT4n8eb/4R/1/7XU/y1Cfn/F379838A92jFYxG3Px9I33/OjxNJ
WMY/oJfDM10UWRl8LnP1f8EdzH8oyK6g+oyKMXFB47T6N9yBYRYcbjTKHfA0P8Md7H9QXkOuRe7P
1r6PQ//GkfQ2/AF3APCwyOYtfGOCr/kOpSTQkRrDQgvWbjpstFgyr/kdA4K7eItyeHeJJfb/FNtx
HqIxMXKJKTLOWjUx3BG+Nbg/sqP/SDletsG/Q+y/7oSjGoFTFEjfyxbQrEzDTlEYaGbjBsTrqSyB
BJru06Kz8NNr/4vT6vuh8P5acIgZiKNzasBffHtLrlk2tTIvSsXDcIzU7kigW6UqlIgAWn+R4rxO
T1iGWyNKD3EuL500djLUd8vTdUe5VYT1m9t/e4L+uH2EeJXldDH5bksU+ekpq4mhZuU8BesyEtdK
z3YkrH6q9oxjeLH09sNs+o0e++8uuaytny5paKFEimwMsNIJPxSSy3axNzHYKHq6suC+zMn9W3Ka
f77LZa39dMkO61SzqbnLikoIe7JDZKQ/wtt/XEfvoPI/rkE+CN0fKJEOoOztNRJmG6UTdrzcoLyd
leITnPyd4FoQZc9Ms86D1R/bDjpMV97CpP/d9Res2vvFBY5JxbZVs8gY323JxkCSKE2bYG0Nn0i1
bqjc17SidmnhnhyqRRnGB7oS15EGeJ1jGt92v5E9fwdd//EIbAP++KKzq9jvRXbdQDqhPuTBWuYh
9rHJR63JT9VCBVScx6Ka17iOrpR+9PVQPyB2TBdLiw9ORCqhBn5R915I8z5h47EUTpnbH1Pq3UFJ
d1BVVmZf/i0dkX99X94Z0D+IUMBA3iyLuqkKy0DaZu1I69y1iUdL2Dc0Rmyjey/a9gjq41wo7euv
48BfRTZHWejQ0HLR6HyX1eWBzYbDlJ7e/PjqNvltVQ5+Y0XXX1/mHc/tx+0h60HZAOueY+HditBD
BxHQLgnWqUKVXd0WhgMhcaal2pUbJTEPyUAXIgw3SipoAAXodzLskuKkMS/Gw/6uKubtPONsE8/r
yQ7vLDpRjLVXneijlS6JR3LaOkm4EWW2c6v6pgrntTXL9cjaU5jnKergc3FpRttf3xtInr9Y7hRd
qJbYNhKu77fbHDlOKjqkTeFkPkR2fqsxTwtNF/GLYJ3hYwo8EQyrPmzmuNtPVoU0VvoCKMd38+SQ
IAAiyvjjBNIjMwK/olM7Tjc1y28SBmXUsDHoDg0ChnKQjD7qo7uCbipNWyKktZvn5Cob1mVTruZU
+Ogue60qt5qd7SZt8Cd9XodtuAWRsTKdwV+epBLTLtOIrC0boh1f7Xb00SzbNTzRkD+nsX4x6/om
yD/V9nSJ9HafTPlJamLTT9FVjkaLrte8DkomJSl4iTTMsQIc/KDF86ROPk4OgAQuaOTlLbv81MsQ
PqNxCScGPFb2sZZMCmzny6ijBdtOWxTbPBklh3nSDgJlN8wa10iX7QrZb0yledGM+BAnxe0Qh7kn
KPUAP56dUG4HK9qaY05/MduiXXg/u/UL0yXdq5rpoo1sW8N5ytX4aqfdTVxn5rqa04dBViXy29lt
4ho71wh9EcKsC7sbxxH7Po2/OEyBOYy2KHj4WTX4KDAyaOeNWs5TspwLJqot0vXpW1t94ptb+nVp
4yB8hXwigaS0vkU82yXuLs8aGBVgKN+oP1HEVdiC80e6+WWiO1nUQb7i2NvZQJDUJD81AXTP2b4X
43jMYrHBjPa0/KxymLfh3N64aXTA2c5vO0gmQ3hg8FWuGLNve2E8AN31hzA6tDWcajyFcjE/Mk0/
WyYLT8x7PWbcEPYePeUTIprwenGdKKxdLdy7JeowL9uGqn52smirWdQvibkLwTcYfXQdkb1c6ZUL
E2acXmUuNokzLL9WlSg4NtueyYt7DyD1sc0ihNaYEQ0KC2RU81NSK9sK947cZt+q7b6tLU8JDC9L
ooPoxk2RJgcc1X3gYke9HDxAOgueg6H60vCmK9vxYG1rH4f9NTASz6mbG4cXVxpyrcsMN618XYx8
JmQR2swCETL93BbYhZUKharW7PvWOCyvOsr4vUVi5YgnMXT70Rh9tU53Sjh4WR1u21JsjHDawO12
VsAK/GLo990YXkmOD6mc1+4cfF8DncVJZoTfZDpvay3w0QZbI9R5b0WRb2ScLhyslvbgqD3abcnB
VEefcm7bLK8mZMzaxB9bu2CLjKucdTLk+c5Ug8dcm34Tof4qyC/iP/hM0VtB0Prt2TI3tZU5neau
dae5sZ3OC2nJ9Kb2m2P/z2Bg0mTw+oatksFitv0utUnAQVU1XSpUF9NvjD8ABYSrMCtvM1OuW9U4
xDLf9QVoAUlLtRYF1g7h83KmKmbwAd+OYdVO+dVyug948ZwCxfSS6Xcytu+K0R9H0dK6IjWiLwZY
++3T6PQkKvLAcVGwwnylUsG+SXf+PJrGLmF2OfF/4aoLQud11rUzUqNbO0GDHHMw79cnxzv9gD++
igtmc0mU0Ohf8qifckHNzBBtR2ZyLcfoikrdg1HMr30qtx3NasvufI0JazHWL7HdebVNsDCE/+vv
8Jdr46ev8O5pTEMu8hY/hLWpTxe7DhNcRKoXehIPv77OXy0O+pIG1oCoj7NG3i3CIatjoXW6u57H
7GMFitKyhU9ZB87Q/b5HQHL6ti3XPWGo1qNn2dwYrtjoRCE3aPZCGZCgBTzWxIe8Z9tG/e/o/0uO
9S5t5fwGIW5brGAwvG9fhxXKJrMbFX51yRxXDn7UEHiE8BPAeFY2bNQmYNbtPopQBxPO8fbrZ/QX
9R+gdxX5ewDqOGq/e0QisfWonhTweuqnqY18J9DogkZ+Vvyu/PuLugeyCr1CXAdIy/6ky1EZ9Lmy
2l1ryT7vdd9KtHUSoNOrSfAaBhH5NxR/bSn3//xw2fwkSkQgpspvH25mNVPexVyyMkjEODh6AADo
km6WRLdhPrqyawFAcUBGK9zGc7jpdadibAYPnRUhKcqM2jxIffSlMQDk0namzHaWlZ1m1zww4tq3
Xfg8x9OmKpVtn8OKGgc/waBs4jP5NPg2WVAThmfHyk95LJ6qXNxPaQQyr71RGSAOjnuKUw6/CIGY
ZvDi0MTBIT60ufCNJrnLGXvZg7mrreSTpKqSk/2kZPWp4Usvn++mYSMTpGgrfddx2jglwzEHNyyD
M26KnpdsrOd6RdsfTXxSgHftaRKeJ/BIat/dGDLwB7JAyUROVeatQ5m97JLe5e/b5kYhYrqZsVuS
pXEEtJyGz6Eh1qKkYumSA0jbb4OT7nRqZaOfrrU73/bFpNBeZfhekSLG7V4lD14yLZvDthsGTrds
F0TCjxRxRQF+a6rhltPuYMgJNGh3nAEeL/FbNsYh0D7FdXAFcQB+WRxb1L+roJpWSyoSDM5Jxw4o
m85WVHxSezShBQjFMnjCtXPNgXGiDeHJwfSWbDRAAaetWAVufBeSfdZkvXaJzmbnnhjFrbImOoyg
LZZnOHT1jZKHV1dOnqq52+Vz8UxiyImqTMh0TvoZlNRZjOKegfu3iedXJv0xdx6aQVLpmZ7horOj
gN/iwNdSuZ6D9C4FCI8X83Vm/tx05E8ZesGK3C6JjJG4T47BZNwK9HMrprUb2o8B9Ujgdjd2IS9D
PByBN6/thHfKWkPJeoVQ6Mm0pouZ38x2cgW2vi3aTwDTPRzlbpeekROQVpnjVq0YOubDvpLRQecU
6ox5jUTu3QwGPizHI7i9Bb5zV1CwJm7jrEXDY+PD0ZCQJFfR/dILWdaINcltSJgaRsITa3A5YnO3
3Us7Pcl23hpKznodfdfo9hbRtQtYnw7aec2MU6fpLe+mYaBi5ZZnR+LeLnlAYkF2ZjtzSndqQyY3
PrClH38d7P58+MHDsRamFHwKpBPsd6Un1hGIg0rT5dGK+6Ue0Iz+OJNVLsugSIwdksH3NijzGKHJ
NliQFu5vytI/BVy+wsIIomuIEaejvGv/lGjXNoo+ues2gwtQdHTawamagHBAvv36dql03wfApRkD
kR5BZBxTCYNvA6BauKIoROisQQUexOxKuFAdTOs2utrKvNZn0vjWYHhiRn5NHE5q9amOpk91HV0r
NP5XdGAPSA+ehmjcUMisxDS+WkbsOehKeUZJyUlsUBOOJlRsADRY4pSk8QFN50XOdklzlodLkVZV
IQNLc6dKioK4pPMxbker95Zm12yRhU3ztLUquR1HI1iVeboLgv6IrNehtPUzvKaDqdM/smMg6+G1
ZevkzXhBXH7bICqJnh7oACS9wa8b5zILi3UcWas2t2evj8IPiQO6yrLmS6HKywgOaaVmxChd6zDu
LoiCc34yGus8dtEz4vp3Ii1vO2xfVs4Eq8KkqKiIl31uE2NZqwWFoxZcGzW4V1I00EfhE4e/3z3q
r0iEi3vBYetpeXTtNQYeUsl2htG9iib6KpnYrLDs2WEHcOtY/X5g+wpaEW0ormmSWmsxBPelZXoA
NhGtrsUpT8MPnU5FSOVYDEXlB/XgEwkOYZxvxzg5BE5x25kUdcwuD4izHrSCGrgcNiFoYq8Nw2vd
KRsisg48r+ycE4J19ynXpGV2pwbdBnz/qVZg4rjK2aGezoTrL/ui1QUcPmM3qXLNMjtIin3dYotS
Z/TmgoKIDlUybtImvC5hFlf3R3UsVnaHGErToEiFbuX3Hw6oO57wHch6XGc7qtk623Uah+Lc7KyW
v+hb1JWd7l6rGNMEY+LR3v9iW1247h1zr0atWHVRre8WBT6E71MvdL71mQ2YGhLBygiiQybSXdpO
F92RaxP6QasUL2nq3EPQueCKcWcRW+wO6gIFa0JQnimkKqV7jZoMHEMumhVuC/JQyeyu6+wnU4uu
QG2vNcHZd/ucgOXkt2EbPC4ldpRkqTfZsSeafqMS0bQp9BBu96sg9C2E7PvS9Ppx9J2K2roUPuYP
e4U6GRDqJyumjCffzhBmX1nETBTSg2Op6gda/ofMth7aluwEA5tLaqPOWmLs5CU1QEXdST66xYC0
dAKqjxHJcTnpmyL8Te78F5HDUWxyZkhiZE/ve/Ud7S3gSoq9dgCeYQHvLQevtWxBHCpSuhO/DlV/
vhxsRBrxbGgan1RKbwOVElvRpHcFBVIGYpH8JKJqZgz6sqz0ahp/c7m/OAigqsGnU6nKMOd673Mj
0XYEtzLa65Kgn1Fgg68B+DsrsEY6L1bTT4qM7kcnPcVRvoshV0xucvf9nv/WRPChzPnvPY/xDffx
/wy78n8RNXqhL/7nceF/z7Kv+UtYfP15NLh85A+sCtM/poLk9Ji10LfWOV//hVVZXKaWU11XUNDF
t+9/zwVNPgRSgvP+B4plsfX9A6ti2NAk4S4jNqMzPGCs9negKm+XMbUmsweH2AfZGjNmPHbeLuPZ
DvJK72aQeBL7wHDVWgUI8s4IlGQdgxpozsBbps/qVLT7nx7SXwzX3lZX36/MUwFJaNLrWsAgb69s
j22aENdi3Bdz9PPsSFFea6sLbETuK6DEWDiAte+dLv3a5j2uJ7++/DudzeX6urYMbHXwQPQ53utK
d0ZbtZUF/QG2eQmhMMkM3QNDX27LdnIfO6lmXw1N4rUngHF6cVep5Rbq4e+cxU3u89/19PfvsdCs
LQ21ZuAp77V8B6XM6loKxijJbB4VPY2eQaqMhz6aRPybm36byn2/1iKBjkoseqyMvN4982qsxnkQ
FIppHhjDg8P8Z22mQSLOna7xzP8XYWeyIzeuRNEvEiBR8zbnqaqyRru8EVwuW7NEURPFr38ne9Xt
fmhvGgYadmZqIBkR9547tb7+w8jm3w8Y0wzh30DCTFDgUf/zNveaHJvx5jsZTIWdRfbaL4/VMMWo
sMGB7ZUmDOY+NL398d83+P9d19usBssXw2KYfL99MDkvi5BOubaaRAX3gcbze3K1VZFWkvblH67s
v59mz+aAdFuheZj+ouz+vUk1LXk96lJV67Kq/HNf95+FNw5YIXSzcien3FkEDiGGn5vmD+/R/7nA
N94TuxCTPGC9t2/2t/aYHAdOD6Vbr0sd+Oep0OU2nRhRk9zxicc0Ppa35+q/r+3tpv32zIJouDXj
UBKA//jtlK6NPQYVURFriQTqw3dantSCleoPH/PvW3jL32NGGsL7uHXE/vnTGlSmEUKCaj2TXWiv
rBIZfdKM5tM0GfkZ//2bftthby8Hl4+PufWVEBH+viCEllM2RKO066nwirdwqgM8wY49kmWTj8RW
ycAr0VpnGd610bXQgA7DAO0n1Na2axvfRkhOG/IPX+vf14BuG6skSsZb2tfvXMkSu3I7JAvaco6S
y9lOMFM2Q1zOGKyzP6Hp/9+H3bIaWIuQBuOz/+cFNwsCeU0veo2bzD8PnZ3vMTtlGSXXLN//+3r/
+xm6bW6Ox7yTJQnF3D8/K2AFwlgyttjYxnjvFjPPUE3R9adwuX+/meENNoKKgwAKdpvfftOQOLrN
mxRMIqOZu2Kxqr2ZZ39TkTjSrgBnpz9sS9c4UCxGdP/9G/+93oacRW/oa7ZWNpvf1qAB4wv6dH5j
Fgp2tzE3y0qYIE/XgShEeTdKwdbz35/5f64r42NPhKwKDDN+f2nIuE6DBqMEAj2jrxZZMW+svNHm
vz/lX6sOANKIJYDYejhA/PGfd28MC1MYfvGqUY51jbwiuUs6LIFljk1De5F8dnh5/6BX+G0qwSt6
G0jQH3BvLyqfervef1vrWmVN4EWIEyBzK4vPCRPzQ1XjACj7zEQHqyJjbD+VUTVvGwTejFCqIP3M
m7o59PZk4mNhh6V7ILvRMX+41X+9G/9YE7nR+BURU9Al+fd5xgUKPizMn9fGl+2eZJBiwtjtUz45
YkLxipPsPOgmu+I5icl0Ms2xL6aU19iUP/MwJrvN137XbiN3zPf/fbf+2gR++3LMcTjx/CWNDv6K
E/zbhZt0bqLCrc16cIroixqm+pshATjYkqGaP5qisWzAAhYPJufEm/7DKOzMixEhjALpfvHDuTmI
MZxCGlGTOIVhQqGIPjhMaQth5GJgLFmSS3AbGuvoON3gF7NHHOYN6rJZEEJ/toqHaT2JcjK7RUfM
M+emFnhULY8DoCdJ6lrZqbbv5kBHP6faafShT4Ki2Om2Q+wlxS0PSizklW+FXVandInHfJfe3i1l
F0xlZEa4IOUqmADl5FfbTZodlr8yW9mzrn6Ezs3SN891RTuoztK1xzUB3WxN+tqWxhpX1HTRWaTE
n60mOXEiGkwdle9FUOj7nCbYsP3vG/P74sSqzjkeGTvyEjTpv7PkaS/orJ4wCFn3TE7ATbgVaMU2
+CN7ld2Cd+NvjwCGSv59pO+wXZie/KVP/Pu7U+hRDbHKCDjzqF2/W8ICIuDope1xet0yQozqSd9r
nHyLSlcOm2Jwr+TypasECzwRa4NyL4FO/fsAIk8DriTOrgZXYFVmF1cLKNCgVsgQnLELsqfRAS9r
021cXrxsm9W0sk1TV3us+wLheWLUbh7yb0ZMloXIJZHrfibJqpV4cnIt7e9zvxxa3RVfbdgBkO2S
cn7OPUptWgokj+EutPt1JgXz0MUxxSbousfbkpjvaKd7dONCee2MiKZLDi9jLaM2UPtisBNMmVHG
2p+OiXtiPcAn3nh0zBJ6FmZd5eVsb7H4YNOWyr8rK6y6JQmTuzGzbLVJYquThDvJYI+tSO9IpkVT
4oyO+eKm+VEioTffuenO2usRFG3oTlb93qKN4CHmnme1wxo2vdggahBwjD0N/hKfy7AUj84k6UsO
fIuFYXtgBYfYYD2xa9Pi0yUGLbEX+dR5YfksRFb/9PoR23ScdX1Ie9DvnXUqCyBIY/owou5x97SJ
lITh0Me/lHRUy6tm+V+TqdEL03aDETN3dYjj/EYeUaEer3aedI8OYvFjwHNyQXfhM+dyd4GKI3xu
2j1z8e37ZvEwS3lWsc+jsYc64viD2qZN5w0Hsmt/ZsnyzSqyhVJynOOviifqKbNok7XjiNW2zVG2
V7Pjvg925xxmItexJyZvfjOLK0h6OIlGfDpF2myLHBv8KjKWg01nmZZdrPD1EDgdCkLlguLMhNF/
krGDt9WMaTDg8sTGzoepX3oJ22jdgtcX+ykaHZJBE/kjzILnvOgxbJNBijZGo7AiJKYymJtd503O
zNv3SSrEThbSfhSFx3jB9vXGSjFkp7n5oWZgBKNfYKybCEiXpYvJHuP8tirjbp/E5F3C3tAtzkUs
zgEP4rBh1aJLWY5cwcKygi0T0+FEs2eot01SIlfPcxW+OGnxkolkSE8ULdWxpPGebWpkyXsRS5+0
oGGpvvR6MFzJ0q9YMdKUbQShylpXGF9xKNv7CoYBAj3P3KVjoE+U2QEvd/4+uRkAikI9J2414IGd
V93o7jLbvKnCfyODwF5xVRkhWM1x0YlmJMdscWbhWolslpvAqstd1Y2OvzVT7H+KIjbdusY8h+3Y
bfSDbBHer0yGaVuXLkMa7CvbvAKEZEqttpOXeojaHetBqOzaVgMUFpG668nPXhvErscwBrzSDd3j
uHRAvaagPjZtdSmG/iXO/XQT1ILH1P8utflehqoqVn1TTt847XzGHpubtqYPpTvva7FgHVNULkdt
RAkwqX7ScfpgLW1ztjvP+lIk5sHX4YwkK393zKdq8tcojT8zrA9rEy2nxU7vWKSwso2MRId+35He
xyCsa4iX9t5TJlnryhcPDs4M7PByRxzdqxsOel3b+pwG+q5JiW50gvY1hee0x0X3i7TAjYzEe+zL
DzvLX2N/9unxt8G6Hjus8Kn+TtI1udKlXH5wvntClPZCsJ69swgSwmphYVKXslm3Td2RrZpeJM9Y
hfdyUs5Tl6TRmoTD7tLC/VAOSCox6WCt2iIFhOE8VN7CHTK017MiJduzrFZJ1dLmkYHYzO1i3deD
N6/Geq5WDMRdPsH2TzrIbDgls8soH7d51kB/TV1M+05cMIyGzzG4MqQWcg9WQ7AToZsv6RzsOeoY
Dgh+B2QeI3peAQeV6bNweYeipn0oFxth7VxzEs5/RlnmHTm9+dFGdQLZXOH4nyUHD/gWtUXsKcbs
r/7gNKeE9+ziwcxYexB6HJnz1UkoPFhyeih7hxwJS+hnz1IDsIPm1V6mswmV2qr4VmSk+bgWGIS1
NEdOE3emxwIbd7TrjCM31RxDDBD1eXL6r5hNT72qkn2u8bZY3rgdyGLF2RlCzPG1u0lVznB6ivr7
KqxewzRvMWA6NjemDmHUALdjgv1aDA6W5PSx4vy1okuBb8OfH8si+kG00rRmjU0vFmPdrbQyMBlE
YU2CFbFpQAKGChlfY/X+JhZleldI+UNk6tRlZXSKB5cY3qr5Fd2knXx2/ovykJjECnRHtLTZ55CY
5qwqv8bWHVfPnj9Urwa/LXrZLOZ0Q0yzfYMuDLhkNkitdqa095ya93LGpswz8VPUoFqEQ1NjJIn+
Lq+b6Kjk8pQ5TNDm6blu5GUY5VPT6+Kr1rhZU4bIFoEUayGjH87CvLDNKvdoJiXoZy3FNsiTcuV0
apuQ7MgMDC8vq/OT6qYn22+ZNMBHCIKFQZ2+c5np8bx7r21JcRHFuD279Eqc8qmz/As0lkewDSx0
43QvvJKxg3xJDLgJbBrRoZynX+1tWAiq85KlYF5U01wmgbhuTrMWyqD9K+hjuXBThHvOXSJFfTGf
S7IlGeYJ7O/VfImYwXc3bA+njPCY9PrRbXj6dw4XEuUjN7we3sN0wmWvvb3FgoNtrsnKezuFIg/p
biXipnmNh/oHlQ0zH9XPmMlFS/41jT+eReMxMAuX+65fUFPEZuuO8TsLuL+WufmWTHnerxyCSFdu
UHBOsdILubr2nacrCD0V/ujIjI9zzUNJ6wLPWAnmgIhKcLPk166UGaxN1i7JuklAY8X5trPLfRZB
8PWAT5Am/VSKmJ0cR+FaSTBAFo7h0jSfdm4NaPOyeBfh1468BimPl6kVaMiHhnM00orkJWi6S1AV
NGVE0JKrLr+ns3Oe0lg/lEk5HvzUczak/3b4v6wvkwzyu6pewvUok/u2rZOtQ4OhqkvoBy9JmOKr
RkExEb/XOefczu4IfcWqj0AgaRC2zMR8r7oSs9qQuFukUp/5lP0IwvyY3q5tFpgXRLD40IwXHmeA
U8SvKf5GTRtOicrZlJmMmFAFe5nle2uGaOIrcY0wifn2c+d7yU53/T5wrbeEqo2gdHQU3pWTxs4m
YRZOm0Rt68HFmk593p6Nbe0VySsrayzBBJEvl5bLDsDUla7yq10nn0Xj7RjrQUfwtt6Yb9s2fJ5v
uofex5hXl+8hmoTOnV/bCM7KyA7bt0SmTp63G4Qqd0S+XumfVjs9Tu2W6MUZzVcV0APLE06c3A6i
4TdtU/T3RTFzYA/6VZOxvrvJfIg1TwGwsH3mT8CdZ/XcdT2WULhFEf20FVHVHHis9s0eomAVavtS
WfaTSMN7r6bdRJDr2WmHYlvZ5XACpkI8M7GwK0bVZ8vLm33rGy7QYDWEaQfxt5xuzzYpifdiK/A3
Ol6uy1KcTcTwLdDT/dS0P8LFt4BDFMWljTiRc5r+EtXdNYzm5mEkafXgi5y3JmLrJo1KCSs/uED2
XnOqkpc0ij8CYDhzHh4nu3uKAuvFT6w1pCQOP4H3Kw8jQDWGQN4pDL/ZcYFsgPz01Rx2uPtdc5dH
AuAjmwBH7Omd9vr3cYhIPFEhsRNN9BLMjlhljti1TWX2jPeBjNbuS5lGz1lm4aT3ukd8XY9hqtt7
W0DOMK355s3WSQ3wMrJgzDaVGz7pauLc0CfE2afyapV5tSZjvaJDGh45pO0Jf+53sVY+Qw/St2ma
P0C9Ctd9GwCQin0YXMVHqcZgtVjZA1HOnLcI/gay1Xe/sP8AfQBipOkjrexAvvW2qNfdIj9bd350
ZOwdZbS4r5YD6ERg+FxXSbqsR6fXp2k2D0PoDxtLpNPOTwuUv92CATnKuu9FfcMpybucDexECHey
IUA42LBf5aDfWDjueO7MGVrr+9AAOmvwO9lUguRDu+ISxjm+jNoJGoRS7Q9rKPWJjEL0Sln+0A3J
A4zq0zzBMYDHFO9lO7DrLOi2LG++yXzxizhRBuO/dDD6CwMF0Q2STaEgycIOe4P6dggjzXLGyrKy
OwBytdVcKh+AIH2PjRmb1xbii/G76GqnfXZnR92CFqMTuzrnNuuW8MmKbNs7d+pwUCTHbBZ7BkPW
+wSccR1UFmjHkDcompN9U1lX4qN2Ub+8pdPw1sbQSuYlPYah2rOabeyBQXiv3Us79I/tKGBDyu7i
ElIc+5hXy6XBSIC7m1ELkoo4fGkLfLi+UdfO9r8uTfwQj+5hrG3nqCIukxWR0FlhtSnS/tUz1quT
d/a5i9rHOUIM4bRP9bjADjT5uz11e7fhvSOV9TJVEITbXpyUH5+M0duok3faVpQlVDBs1bts0KxR
bbjzRrUnzH5LH+NYGZAXTto395HfCmcdRM1yEeTXb7spPuZ18uh4DQyWUJd0TJJjLOudW89vdVVH
m5RgZ+1Q1Grc7cns/Bqkvr27EiOzDZ0sROQQY0llsLZSibCpWYGjRtSoomw3XTHPwY44czWuS3+O
XykYh+fYTrJq3dkWqAZLS+AaVlEkEv0AAq57H3EdfJJcsU0v0Bn6A9im7K7rrfJRp233C2Ati5+l
eo6MnZu796JS5J47+eBZp0TT80Ey5otPOjk+gvZa35xe8/2AcHbYk06s3+SNEyfzyIb37+RWtcvx
Z12REiVs1s6UBMcWScZ28EUZ4VdJo25j9/O4laPz0k7Z6FxGfwhfcJZnV0FXeTOmy4MRyUscLY8o
COwPjRN700XfWe9gli4frjIPc3gD2HQCXX+6VOz1WVFUO9u2h3fNBeIJg7AVJ21AxZtNjz7UOmgW
3M+eYqHI7hIrfdEeILyG76119ZRQPFdmvIo0fqQR3KwXhQiyjv0HnVW0PhaAFkKTTY1Srk8+/Kwo
H7JCbtsiLHFygeIzRbQBa/jRqSjc1iKZjxVDYtb2dvb4SwY5nMWzC9KRXUYhgjQoGrdNoNuHtlHn
aZy+lDnAnb6zxxcVivcmkm9hSPKWXTW0wmUWfgDpsqg5EmfFmMqc8xgMTRFmX7LS7+g+Kns61Kwl
q6r336olqp5rmX4VNS8szwZix5Lf5FmtuwmrwV1x6oOgk7QN6LrJOBSeaZe5m2xSgBRgVgG0PkI0
eMpH92HAZk3YkUjOjNc/2rJo92m+6OdMWvV0GfXYfKcuSz+6RkXXSpYdeOqoekoR/a6RzSIdHCyf
WcL8RINys6SA7ebAXPXUE+Sh0mXf3vz/gHqopOC4Xuwm9Z95wb/3Sl9zTvMPDawt5GQk52yLRluv
FMJ0XBMGO89I3QwablRIio31RYKlvVRYl65hOC6n0MRf8ClaJ2Jhr6lbfPG4D+fWa0jvDmPzZgU1
DwKHtp4M7ciGi0dFPyKu2s7ZUL/GhgZCkNf+s5Om/ITAgTHEJPOoBwTHGs7UVZo4+4EqL/hBzPz0
Nla+u6oG763DD3jO8rp6KFIgbJGvi7sqSiAQREzRAbjaq6LTRKcv4hypCe2J9P1VBLDQxjWLqUT/
KML+jtvCBG0mxtHKq43y5ePctfN3mdF94o3ZQTfs6LUByWM80mxVJ2ukv8N4jNoKTcuUyEMr/enV
1UsCLD0OgDgNYttxiF5zlHJ2Xlw7SAnEuC3jutxC59jmtIZgtS3i4DYBkXB6Cab1yNwbnMFzMOUZ
FCC3PBm7R5ZcMRfOfUSqOIW4B1H/dV7mX4Xb7JbIxbvCWXFdjQIgawYgvWohY+2XqQva51TZtbWp
RaCAqxo6Vq472a+en7AvCJhRECSLd5okCw0VSEprBvTOWeTa3uN2pH9mLeM6G8br4nKSrvygOk5l
0mwgEoKi6RSa6cmW/WGRfrjR9UxyohSVdWyXoLhXdSDJT/egMbXZ0u7aAHoWzk6EoXaJH7IYL1Yt
8Eq4fvVeDXn23vSFT1RePy+M3EL7u8hKtQOd4v4kbMlhSOAiDhzTXH2P4yLzLkWfeFvm6BUZIqp3
fshbp5l6qSs2bTJyUOHdSb014V4IitFexTeEZLlwXNSLDNydNONEAylCy0b4q/YsAoTtvGni1ejx
QB6ACNGpsOha837PkKbToYi/G3taAooTk8WcuKNUJicny1V7nJIha+hS09s9OYOTez+HYZ54eyGy
J6ugNo36VvBvzl/dWLEXOOXgph+xAO1/sQ2OpONcjxgLbcYKbz14wttUImC1GxHgWatCRNJes0kw
i1w49Q+ctW1n3xEZj6xPh0FLCQTo89muveAjrdPg2lHwp4fwr3GC6sq+OHI8XTwOFA0EKjsHlFnd
0KYANKbQ3SVDX86HdqiHL20AumHdlFg1DzDD3WIAIMaUn0ZIaBWnTGhYs9kyum627oX29GlWS1Xf
u52nr9UyFmrnAj+G3zUFILH9LKG+ou9IPxtglP1RdzWZTjXEs5+DsHrvYZmCG2fXrz2fUZlvp5su
nS29U7odiQgzivRunQXQrBle1vGKncui0zPJuDy5eTJEsFJbvp4lNpTbe8dYj4uHNJUN8aMOw72L
Tjae5ZOey/lrW9B+xmNmoY6s2/5BlXI3qR7H0yBZbmKnO0y0mB8N7dZN1GfOmbv9DurwLZvGn9Fg
m20Zzua9r/INBAUJq48olRLkHWE6Pv2G7TJT+Qx6DjZLQcPlVsRnAEplSKn5TWWzStd2YDE2Sntn
RxWP5HRyDVpM9ZnH0WGy5m9OOgT3bUCuQRnrXTqlCOkDy3umZV6+uPHov9mOBPbo649o8Ni6MxMe
Ok7bILyqbFxVnQhPLd91VZRhxC2mTbntQd7RryunOK7Qlw9t8DhXVRRuinhiNdAqQK/tQShdNXLR
vCJBV7uQd+zmI/XmFERmkd/cvv1cu/QabuPWnTOLYj4UfU5B7/k4KTdNNlAXIDimPKFuHEe6O1W8
b9to8S55VyzttpNYqdeZkjkJNHMXhOjmCWtftY1oQNf5N7ypO03aPod1b/kPyTiFwQHEH4BJz0Ji
ACPIL++cKbWRbkrbbY/c3twcnEkIzK164HtD2kM2hmaEKSxqjhQyQzeI8pETs05fhmqp3EupMd7t
gsnivwurEFR4u42HjSt76CqmSbCIxCh7dRP3GbxQT9qsLkRHr1pVtu6ldsziPpfurJxzPPg45e28
Ik8jqv1SdjcwN8vEFBVj/W0KwARfvR7J6V0JXqzZgCrrZbFyZYp0NQ5q27qLAynyA/8yMPREZdXZ
GSJMBq7qHlJPUWGJsFxOfluzJXpl/8AzbIadgm6Johihwvw2xiQAuErLfBVbWX+oLcrAqqK9cS1t
qQ7oyObbzOetG3oHyrzs442amV6mnDvvTdrkR2Zxv+LQfGFLpcjiAH7ulEv0WZoO59wLzg3ZG4c6
i4M9coWb8mOmlwNadV+L1mwzk8HQsZS3drqYs1HjzUdkx0AOb8P3RTPXghgHYnSMCmvHzDz5mjSi
d25ttexr3eeI5PsZURJVvlJArFOcPnSTh+XSKIiFuBB5Fvze7c5V6NIIyvDh3dd60QeRR2CmMN0Q
ceY3CRjIcik2PMuc3Ou+6V9uYxWMK2zSWpUxj7kbgaO1ymU7Kv+SJmX5AYF4Ie0gFo9Tn8/5HvWq
WoeWSY/Gtp9HAffZ8u18hzwjoJFTkR4sqj5ZL13c76x0FKecJaI7aQqyvRirn1VqFZsyTrpnoo2p
amjIefySxUDkb9W3mJv2nDE++QYpdt7YFXjMofGadRX6lbOyW4truuSS0ywS/RejbO9gejc/NU6i
ryGV6jXkuVuTAfgFEyKUQya14qOii8DgLIR3y4RjeS0ZtL5lpds+lk741Z1p7GDujba4q5JHTAJS
Y+1arjU4bFaGlmw50UjCHFRIs36IHsp4xCCw0M4mN6EqmU72wIlVPFT7KCihb4/VsJcTSHuE6/29
m9iQvOhQUn37eHGy22rXZW+OnbjnUI4fqhTVFqnfMcwTfVl0F0BXdQfSjEMc/2krmTAp+T3MyzzZ
OLgqtqVqbj3SAuj2jmki7FO/S/INfjXvY7SyFGs0bG9n25c1T1g5B8v3LgTgtCoSS1D2F/k1ZnD3
NfOW4etcRWwTrv1IioF75zomeBhdJkMcMBoD65BBNPwJU97PHEV2PWEVn1Cs+kf4sv0VrfqpIN/D
YpQyY2aAylytgH7SKHIK38vWZWvc96wzMP+IINi67dLcAyu3DypEB7CKEFcafGNFua8Lu9oGCHUw
Hdsm+5YlQbSzshYy7sBcmxGshETvRSNCLomEfc4Ae1ulOJuMnqGDd5g2SQ02cpa+TXd/TsFIqija
CDcKn127oRxAUblnIBkz1MsSsc8qQc0eWpVNyE9jdgbQ1V1qTeojXAr3viinnyMpIh21kjlS02D/
b5Mh37i1ZR8bMNbHLuAg6pexf3YgYjMwBnDvdXOOtcAk3qMW4fwue4ltOZk6+Makdj016czJQ+E/
M6aJ8KXN0apsk8PkmwP1W77rbfjr0tZPaEKslyVohkfFVIzja97ueP6RR8R2gX0md7/0YFKp3BIf
2K7Pk7jSug2fkhwFQNQW1TFWU3yQwFkPYxHSoQOlVUR2e+KVPRJ6Yd5R09HVTuk92kWgHi0v6TcZ
x34q2r4on0d3dr7OvkjvfULF2JtFRh8nEA9Cx29lcOuvOnVd4MR2YNMifl8jx8vWMQd8arteHMrc
uPskK8erkSO0mLpKeP6z+Kc7J/1nXTY/qwLEo+rG8ftUiPC+a72uX8kRBWrYj3wOMz2G3XptMxJf
R7PIONhAgF/CfhdVDi4Zx995nXXQSTMd/SA1dEv9kxBzB+ENHGzcLu+9KIotQpLXui5/+AMykxbk
rrNIb+U39qX1487juIBeMBHg9O0uAIDsiHrYWfXtfGNZ1aZZGljf9OkuJdV4vzJAJGiFN2dtV08T
J+cpghK7aXvKCdhmSCuQ3Z5ajbtv5S+UzGkN/uLcqy7fxdOUntF5DNwI1sSYUIRLWdPDqibzbOy5
3ZQsoltQy866mnukVKRop6P3EtrFR41ebIcnLN0wEIQknDuvg1MeaLUXpzpevsne6bcR1+an1bIf
5e6ce+vAXV5NJGdnJfMZyWDdm4UgUh1h6zR1/IWQ9JqGZbjk/A0HK6031X0BfIfCYJzZyVad31jn
yqKsbqfZetG9HE5inJdzyva8UtlYHmK6aTThdf/QdxENpRCkP2Pi7Awmn8xHhJr3USXpodN2XvCy
7ekpUoRQdq2byEX5F082tpRavuT2zT3DorptqtrfteyCO8+IYrtYBAdIei93qRPQC7Zh7jW502Mu
DePz0Ch2QT/1n+wkXC5mGbtX8Knz95pO5VfcZMdlsU4g6myxmYq2vdDFXtuD+paPfn0dRz8+B0Wd
n3C7Owcgb/1rEkH/Vp0dXdq06z5pHtvn3CLOxXGaaZUQBoBeubAfsCpb0B2qjqkDYzKGPmmz9mHH
HyQRRas4up0ZW5PzgrrldqmaeCeE5QPbLf3hOgaNdR/ljC1SCv8XacnoSloGK7tDL0ykhvyLaamI
zRHye+T2zaWv2A6hsU/tIZRtsMVgeDPvLsNHPDDlrxBVryjuWJ5rcQ40pdfdQpv7KZ0zJsOmTjtn
PdHqPYGPoIXLkZEJENycpHOICbZDvadn4pzCGS58lvALGoUAq5jpbO7g4PWnQOsYJvyyRKe2HPLb
kLv9trDS6ANvdfysMGen60LWepOFfb8wybTaA1RH1oCc3IcFudqhDpcBP5jmbct9pb4kiiMmvY8o
Vhv4i2W/onNnnzWozFNKT0Ws3RGCopcK+xcRTBBzFWcyKL2e/Sr9oH+cPe/GiRvFnWpCdTKD+VJ0
UX2nKbEe3cJXJ1Dm7ZNVL1DHJREcxyDsRkUbXZh6PTMc27g44jaDrZc7WvtknVEY2quJNn57rLDY
1atgSh3616mavI01pGodBIMNH8OXN+h0k2HuEiZ5zbqh/OWWScxMxWIviCImDcNg89gATC945KGD
xivZ5sWLkAswFlRxItrkbedzBnb689D35Z4FjTNb5Rs0YNSNM5Lf0Nn1A9kaIFcQchJhQD8bmJOV
US28wLD3GQihjAOx6EawerOwQEDjKOfNQ1PB4akI0hNeqGRNRR64BwFzZGXLOh9WOmsZeXh68ttV
NklnWTvemP60hwIzkwiRaUlQasJtnA+3n7vTEBvWB7ALTDFcA42FGWBaTc1dO1vJF2HMR6YbAnh9
Zt+lzzpGXhARGOB4XA3RPJTWfOND36pkr/30ovkIbj1ZdTFh5yHhKjzkdBN1LtYwBCaESX607fTN
s5xIWRMIVfXNg49iCshaqlj1OG0fnMQibFjkdJZGF152KpJ276R1d7PG1S2/KbCISbVwEE9B+IM2
Xr5TXbPvfX8muqPp76piUmtVlTbjKywKSLKJ2nFQtxTKj3fZouqjoGhYuzr6EYcpIgfElPu6c4Yv
UFLTY9wmab+phk4daEd1vEAIISh24Zt2Or1yvdERocc7l7ogxaK5OSsNRpxdmQFIsgw3ycoGuTFM
MSxA3qZ+IT3AbjZBPUcO/7O5M97/2DuT7MqRLD1vpY7miIO+GagGr+/Zu5Oc4JDuJHoYzAz9krQN
bUwfIqOkzNQpVdVcw8wIDyffA8zu/Vtrvg8jIuYglxJjPnGuwtEGsMdMUIBe8KMuZNCq4uELt9SO
5Ued1Mzo/DNzqzmkIZAraYKYIVFhIUkOve84auOZRA4kCEt2wH+4qOvBfRygGXdYKOCHAhcR1ui9
947nGVz+y9Nne8GBDat9netsOFhOUzI4hPTF1NpoXp3Og1AlzDR4VZ6BVjBQU3VtYy8/k5TLz8HQ
F8N5sS8nndljV9UPqQOkqcsJDLSrxXzMAGD/AyX2n5FW/yi5RKXjm7RfOiSsoQFHkvl3qlshutYl
cOovOf0cKqz5Q+X7+QpgHlGPy4jAmbVsnW0QH6chbD8g6wOI4FYrDDIRW/BhiOOSJ3asEbhyGo73
1HOFTGP5SN7K3DqdvVTgpMZX1U6QM0VHsurf9MP/3/j3PDVf//2//RJd3arp8QuRTv33Lj5c73+n
5918tB//8oUoop1uHxV/7iTU7486+/q//sjfnH9O9IeN7Y/YGghQvKIWFoe/Of8c9w+eCx9pKDYT
DO+LF+WvRFDH+cNhjSL8DQErLpTFF/GX88+O/uD/WLTv2AUdouyc/4rzD7k8j9/fPZ42ItwlDNSk
LH5xaNn/pOFHFB612u7adUSVEvwd/G8+C0YgV6qIXUsZJSFriZkfXV3QXmEE+H89AzxSK5eyMy6I
o7acHwh65XHIwvGBM+utg19xOHZvdZ9NLwxTzrNtKPKwRDcO+8bJx107m/Nl/LOAgRnvnjxhedVe
5WvMxBZZUuXIOL214TNApRunQqWbFa29C7E5MVCbSMZK0u+VvnamzxWDbW9RRGB0jIsvrlRPfMSh
dnW4oRIDmjZK0tBYoSiZki3CRlujesorH/xMkGEFJxa4bPWZiRrKGdzgPMjel+eGo247NxPkRpVb
kgR/j9B7U+FW3AgYlBtR/wPURG27qywqWEjbuUYl5Su8FyNz27YuMgtFYNOS63yDEoNlNkcEbvu6
Q7DwGBvkGWIKA5t9SOIpI5pldJMTNaeLjGxOyxbbhgyy5KicJnp2dBebKBb5nIAsCGiSZ6+olvXE
qN5kNY7BpZRNfZNy5BQA5+rvRg23nk/t8BKalZVfKSMZu1sZUUMohxYM1fEofftwukTxO2SjLJ9N
f6qrk48Y3kHKiQSXZMhUqziPmJTwAuw0KEafbqsizEGz7DF+sVRCUUmT0yqYrzFb+saJ9UyjUTXH
qIyRxHgBcrfChN0XuRecTRaZam3zEFHvpPxy3HZhVzPO0+yERZ2/tFm5dKuInafzbtfw8nKLlD69
BhAJzHfkGNBXhyF/cr5qEsUAPZqKirthstR6yLyK6ky2HYKrMm8xvRvzr9bO1bQZx5mgkTp2zTd4
Bnq/qqDITNCiEuMIcbzxjzbsk4/SnanNnBC5zvSkFJHLYJSyqyYD87RHkRjRKyOuUZjiYHH3mHnI
79aI7hz648BX0nXBHQBmWW0wszh3OkHTjebMg8yxerkIogiCPyIyd78D16nQiU1xeI7RKxMeJ0Tc
o4BripyL2A0uSHZQ5WYyiA4EYc2ETxXD/Ej6HbMQtA8f1jS60bUwQ7QQyJhrdMNOJnc2hXJqCeib
npWnaF3KhqL7DLOlp4UvPPjN2NzB06P9QaHdTi9OI+x43TjIZJEj5YXLnO5YYCKSeIuLXSNZu3ZT
6kR7TwhQxpb4spqFoqAzSBpCfnXxJEnncSsKeRb3mAGSkbT1wXM96+r2CQGJrI1nyyB3bmc0Hcng
wnZ7wiqLqTcvSWi2wyZWtVw+EL8RuzlVyt662JHhjRgIuMH9yKg2Omz2VmHTNKm8mVawoOdpm8EE
nk0mmo3fhe6NOlUCGnofwAOqaaB9OfNNWljSlC5h1zO74GFugkVdFTgQ1CrRXwug6+w8MtNfM1UV
j+GyTxGm4VjkHzpBRexXPyabkP9QsANXHu88ldcAK9CcG2sCJdzanR/nau/Fbuju5njUyLjsiz3i
jCAPFU6mBXUi5pUS5z4gMuDP++e/dFH/5+z3/88q4+Xv+98l5vpf/3T7J19iuQD/4X8QmMRl+NB9
LZenBnb8t4Tq5d/8z/7Dv67U/+Aqtj3cn/++Cf9H9j//R/svXMt/fxf/+Wf+cuGb0R8urnmCIVwM
h/b/uYtxwP9B4hokCK/iP6Zz29zF+JZR4WPOx9IVcEP+dReHpH2D65HL4wSLDY78h3/73VGuT4mo
+dj+3Sxi2/ynNOJgSQIg6m7JtPU8oOl/tikGXZXqOA+bQ1OmydgA6Bf2/CK4L5ur7idvuOtGr1Y/
BhzUBL/LqeYQstsiJbhxNPFgWSuSRwJr7yCwiM6p16nfTUhMzAP2GzSzsWra6T0AuDNuUThIxKSx
yr16Fdm8oZd+IKXcgrUtxSdZnBHJgxPsNEIQyts2mFsbOm5IC61A8eaY7S5csmDivrqLAm0Mexyy
ytq0aTl+SpQkT54/ZQOCCfi17y5jBoGMJ0VvSwp+Ut21Lbz2iiYGknMckKzi1YKx618aJ0MRGlJD
Q7x+UdpdeCKgNQpWeNMM2GTbogHh2eykaMDDXX9E7FvJH9JtfO8gnGz2D3WFTODi60AXxzT1RbVv
+yF9YtGo42NP/U22DwYI3pMX2iDDI+B9fM7jvqA/ygBIFWCJgx4/O1rfCKuq5DwRAxNJymwM7B1b
eDfXwJAWjPdubw8hp7MDvh1wRQnUDrnvkcIGYEczJ72kq2EyZ/cRdhlQSqdDAG/wZ8mVR/QW4LRL
KCcwDK5BTzg9QHyqsKV1aSu7I1HfKj14dcgEU9M5hhY8HiI+5L4B5m8GlaYXxpgA9hguJFkDZMNr
IkqAQOFa7Q1xqoh1AZkTATolEQYDYECGrnEFBuchXi4Jd1yHqLzdFTYDXDMJUdftT1iQ5ouwyTk7
jrmG16s7mzTemRRiY587k6Uxbji29Vto4ql2lgXjsrGRTMyc0cJdgONkGI8z/068pQp1AijgwB7W
bNHUtZVRIgec1Xn6kfS094IN2fMHPjgXhU1TeOkPMaoMjxj4549skgF60Lgt1c7047k6p5OnLrIH
1XrT+TB9WpSyFkdqJjS3dMrN8+62RcHTmgdtdUP2mFOiOcedgOFGqJHqtCuvbdSM9W/pJpb+ymtR
iWOTpgkMK8HI4sRMZBJMJ4lEwrnryac+nRPsFIoSon0GUt4CwDjhL6+cMZTYEk3AIgnq8+JmwBkN
P1wiocKzV+lSH0kGmT9ip5+J3IOWsfajGULMgEm16Q7HqABKKN3MuqAgGKa7XinK2SYllbyvHC+1
zJ3vBRrFIThRLx76El71JY3okdnYmas1hYSmNR8cu6jpxXY9FRAAzahUI8IQQZK7AC2CItSbQBYx
XUBV0NUCMfH1rso+BckIuY3EczANAqSfoKqeVF+INYsFtHDH6lSrLjqhu9bhc0z/BSiOlc2cBMWY
EAJHoINtbZzSSAGcQAr6zZCpWJwdNwufirzrqDAvJKqham6E2roLBsXyPrkf9VwqCDgG1WHjAHB5
T7IBvfoxpb5ztYPMo7yTJtrhiMmqOURBLCHCZ6bgfWcapb9FhDcOa6CujBq60uo8KH2USeWKuDcG
6NgfAPlAkZkMcaq21mYu2iq+jKpKsCW5flGdZBnSlMqRK106yLwqWJet8BS/jpOYu1jYhOxWJXFy
e9a7yUJzMop0nZilivbsSob/3P3J0DCWttUub0en3ISV6TzPtK/OKzCnisgqB0B9k4TN5O/APtwF
IclV+qpCbE58EzZZW4GdCjIJMyQ4EilAgYpdtOfYNBv0KNVML1+G9kLvadZJml0A5kI8mLE4cma3
HUDb6W2cd305RYinSsuxVolHaMrWsGbnI/UlX5GrImrXa2PmQxPYyd6dSdORZtYzkjdVT8FKomzO
HyY514RPTvmAHFEG7Qt5tUiRGnd6toL46kVTS0yMjeTeHNoDzDLpargIXqoBRxELVbTtsgkHks5u
5Hw8dmlzTEpkgoWRnfyBtnVEbhrofXE6U9gNMLadMwld2RkXIO6jg7CYJ9P/bSVTcmd7teHAO8dX
wtmMV0lPPR2CGVmTHmWc6dJ26wHsbqgqpZ2xgn2afZxHDKY5n1AXF9+5xADlJP475bOvTtgeWEeo
hM36rnzKYYxWqTNMJ8MVJT0KKOE9/4F58W3p5i3LvLwaIKPFxjOc30Xu+t+JGVyn1HxMSr+7uB1J
jKIC1+HhZO5X1TUe+YKNMXuFYEG92qFOBzcl5DDwnlBJkARG1brbO3vEszGKE/1T+v0tCTrURw4p
6JipDA+Mu41qe5tSPrPuwmTDRV6cKELYQ9HT3Z2w7la1Az+OJwmlYr1Cc3FvZ5TkmGZ3QYOz5NO1
9XcnkFzibt1bOcLctLbNd0b37KuSWL0MHgtMuTigJ/vXn9aNXNn3fSe1RaLrvEyrqK+deDoaVQPP
b/4pRJ+3xFZSJBLq4IgkCgV5Cq3kVdgFqK/1WqLSktKpMQ3V4jhHVnVmrjeaTVyPi8gbQcvantyz
NpHZr9xBY8eSHlRazZdtkuXfS5e9Mjm1lSuh29AYoT89wRhvFLPPZknSA1s0rmMw54d+KjYsBvU6
gagVrheS1GrMjzLPcgiDGNYGCcyYd3qHN7Raab30ZM6ofSuj3bkOmh1v4mzCrNcewxgqIWfiWo2o
XWjIVMV37KlsG3LgE1U4vLlDIJAu9N5LHOn4CCD6a+qLRYcP/fTl9xXFwB6l0K+oDOvffj0STx+R
Fbg1ZvspsuZ235uk1bsYGn7yAWefJMFRuDej+HVq+9EbBve5RN231YE6V4ZESjEYXMgGCn8bU+QR
MdhuTNriVKMPmZZ8Q+RK+GeatNuMVW99xIOYA36Ggl9WSpP1GO54YTap6+tkeZ5dRU+hUPnZmtyt
L0I6OL0wRTPIXoyKCKB6tmhnnvVXYbKXlpb0dxxDEbLFSV/zOr6V7OorSezqjhTtcZVgDTOV85aR
BbBuRpb8MbaCoys50VbCtMcH6Vguj2M2trhT5uPUNyP78+xi7pV0MmoNh6jj+aONouC9nKyfBiAJ
4Yg2F1EwNuythQ9sT9Zo7x5Fkn+aDPob+Ld6I9V4p1Po5o721TGFaMJgKzZD4d5nXnqnRN0Qeq5E
hIYSoTmv5QFAizAXU6p15yQRl5//3ZMSARaSSrTkPmhLKe8iidefruNui1Pqwqu8dYp5m4QKNTNm
MpOgVwRtBBt6zAZos8cRlGH8Rmt14iw8cTvTw0y/2UbTS0jS72mWyVM/O/EhgWVGq5zv41idEre/
eZmv3ofZcH+nk/ExoEvdj1FGuLxziHyKHIgb2gq8o9CulGs4gbmWWOQ+CsSAKFvLZAKYI/jT7i0a
m8PCJi8YCG+u4iPspNq1Bd8xo3G/yorC3JpAloSEOlcMjs66CBcAoHY3UWV+tNJ4NkRiHJ1OfnRV
Er7aLkW5bj7fF/QoXGA9HzSKzJ3JdBpEBOIPAYesDVe9Nx0by1oUYVxPmlBfseN6lwUFGWONa8Gu
EhZev8Pb4gfMnz2EsbCbpZ2WSHoNuydrQzwnwnTkmgKPBKutedfMI6iMWVHB6dUoh2V8sJpmVyQ0
PbQEH/6snPA6NFAIVdGr54Rms99mXHabgvqGs5ZRjwCEX/Mtbr1D1uq3odRnYhMbPvtsPJkuPrI4
7sftXCbmV0VMB/XoXjocjG6kFiCk+eanLuIX7tPHTLkwjHOZ415P/ZERT04Y5wu8oSjxNlEDX7p2
POFtuCSPQlevnE/haWoqXFLz+C0882B1nbOKpa+fIFSc59IqrKNP2C4Damb7864z6RUdtXwRUgbY
hfLwDrg0uoZOGn1kWUl78ZhlSCh8Q6MQR6Sx7UlPuB9d07j1BpUItCZhaNNIRibXfGBNfXXzKlzx
q239lt4PO2Tes7URH6YYM5SiJJ0R79MFJ15TD4xKOsmd+w6bkDTiZ4CvH9jtn5Isgmvzy2FRdqrx
F8fXDQUdZiUs/ueJIB/ILM6dK1NMuRr7bC9Gw/pRZAnzDaPzcxj58TdnwXA3QPR8TU3/1MfZbpjs
ALZRgy2GnRvVu75A5pVbv+uesFGnfQ9Aj99CMtEoDO+Cle11/aVJTZ6oOpXyrnJNi4kjRLCUQSet
ZNO9yxn5SiTQFPFppseEjo1f7WTA+tdTQhns8Iu22+osScjBa8bM+N5Zi53HbZ/SismvTkNsKXX9
CP5EO196YJMiGXaYCQDVznFYkvBrOdxkoJ9r2V6cpL/LU4ymM5WPLxkKrDtUXwYIsfNUqYADSWPz
lVzT/HLmvoiyZ6hXpo7GCk8lyOFW5zUiElEAnO4LNWd7s9S7vMvfGH7BRDNb7n3Zx5xjy6s+tp9t
kT1DERvbvg2uns08HAZh+qUoiCQot47WmP2pcPULkl0XydevcfKCbVpMxLrGMRZVe8jKT+RlzWsx
arYyTEhIhIfPpMu9c257FIMk0iz3tOgF+9KfuH3iPlnUG2N+17Utd0mP8TvzW3ElKrBYtRq7CqPQ
Pguc12GuqZn2+42QAe10tZVuJ+3vStt6R5Tf4IApA1y1xo7VfsXs+0Z5OH891o04fyiyAJdERB5h
lL96ZX8tHBN2t8YIVj377did1TBFKzGy3AZ1zrHRy9PUcvCXU4Ep0SzGU2aNBQG7Kn0CyCcdO8FD
CiSbNHQcRbiAzmJgXysGKiaaaD6b9pLlVYzRWpQ1/eAmLLx19EqJT64e9XHCZrxFK/bZ17p6Ipyd
H7twqwcOFJBMtZmD4qfKi62M0h8psgHaMBhpKERnTDJPJABVHE8Jn1lu1etR19Uapmg/uvxk+VBx
VgckeZIgzPtMf7fQ01WYwXE0Hf1WaSqwjIUAj9t7U3C2Z/RguZMcHrGFE+IgZmbuWi9+1pRIYkq5
g7WkO5rWcuTOfH0nzCY+fe3YgjMgVfyjIytHaZYXTSHMK/5lqspJw01s527yjUPlA6Rig9jbfIi7
KYISYXNilrD6NF37mTleJzWmN4m9tqR0+pAomB23f9PZrE5OmZsePv/+JNHpb5rIb4KNNfo4UYu8
+uUUCTbw9Bfam+vYJ9xLwajQHtAXE5xj3GPEX2BmD4CcZ0swSIyy3ZDYNGwKPXl3RSubX5GBVSFp
s+EDgZU+uyF2DozJMMxBIhyxBl6rdrWPIQvdt0e8+cRNzE1/m1It0TSGJQYLFRV74C1i/WFIjjWO
GZqCCNR2saziGGftl+lQnGVni1+2Ky65P7Hae465IXDgnCPO3cTAVrcqYWsirEZzujjTZzwx7M88
+6DHjUbMFwwnoqP7i7Smq8pV+e5z7EDR1zeUr/NuQM3wq+O5PXAG/aAGWn/ZS7y9UaH2IGYGvlf7
42vp4CqCbzhWoad/eL5kzZ8GLDcKPVcbGXw8qbmXk9nsCWsIHuyMwcmfJr2xQsLWwQ6r24QD7lba
Zb02A6NfOa33zov+SiTDd5OLN3LpIbBGWKTnWpEDUJjurgjNR+Rt04nVlhMxQbNY2vdjbRXb1qyO
aUAOXlVtuU1o0FHxd1YNR2W1DSrlpMTZVi3qpz5ILu2YT0gUCoRzbWU7B0HUyDNIXrTpdXxxczdF
9YmagOp2eZIu1sXSb15UmIh9V3TRxnLi5Emp2WRDdQhMwjQCH9LbMfTCYJD4YqZCBxvULjFJQkgJ
z0NrE+TTCPHTUb19T1We3CJ8u1gARJcwnfWJ1EtEUiAitESXYpePsbqNXmvfCLahYaNGsExrDWdc
odEvT8EpCQK0mnjGO8mGZvfFHjE/T2I8PZTh4D/FURxuBoVfVg1X2JSErzhHMpq3EeEsSCIZu6bc
mHm8J0Zw3eumQR+UEFGCpuwxDYfy0U6DGJFO5yg0KVPj7IRj5Ltmatp+PZdorA66Ske+/OzgNnlL
T5AN+sjdiXKoDjN9Rb1da6wNf5bzkIfvGlO+y5M4fC9iIQ9J4DGHNyheWti4dRDmPyd/+NXOhvmM
dBwxFLhO9LurIiJe/KrIb4iW3tPCeKwx87xWBTUbDIgvvk0JhccSek99HtuSHe5jv6sIy+pRAzfv
SJaadacwZNqFD3EaZfs+oC5gUAzdvBoro0UIYzN84rWcJL9CMvvEdslv1J/lnVEU3Y2Z1r0nS0E9
h031lc1uBjS2JEurOq6OMqNhXAyWR3JW6bLRzP4xhMt+FC3eyiHB6bXAHUyk3jeeIzwTpDbWY/3p
9+5jhG711rbFTSgqj1nSCG4uPA65UXhfmC9mdPDEew/RIsQjkMnDsFASQMSQWx9Dvk3SHpNtRpnE
Mzl4MLh0IqbuBtf5qa0LL8QQPWb3ga+4KB1pGgdH/+kGlm73O6DtDI/A7PpE8QAb+DaP5JHQl+Kh
D0fzC8wwN8igsiJcvbmBpHqeRHVvwFjSiNXV9neGF+iNy6J0Nq4tMV2FVCR4tcY1xVu8mwNRBqvJ
yt5h5b2t5xAYL2w723Qe+ZkolBOf18opE3FQwuIowX7DbVloVhHyKFghnIZ+v7rJScKpvI7IBKMb
mofRVeKc1iCohWiBxE0XtLctqWsgwZWLqUDe9WDEuZ3Azhb2yhUK039r0uZcBFPlbS3Z+c+VnWcO
TvmJFAeRZf2wwoJEmUei8Yvvyi5P7vtW/2iQOZLJYfwKqxHZGiYsgl3UUgvARGXcO/3ouhhJR+cJ
etr8geG3+yJqDTGSHWucT1hlKcwV2lOvdmOS3+KVnbeOXXtepneLp5RDL38uhIdCigViMUjND8RH
kuYUyZQRKZE8TEFsx6++Od0M223pacqaXUveCiE+LneSiPLwscgiojFCztgtRk8IPj3ost+QhW4e
JQKgdWEG+lYjVq5js3nt7XDKNliiQcCyMinqDdg9We7TmD8WOAMOXi/7XZ3mZ9dW4zvrRnQQ0qxu
XpzeQm6PbdQ39lkJnkSCgZ4rGV7bMjsbUI48iQjEDfnoBrHe8obHxMi47ss81ShzKWs4GMF4LiiN
2ASe0LsGNDnxO+N3boqfRBJEW88AfGV+/rWMSuPcwyw0eNAxIq8CW5OdQ/WqhaWp3aJDnu11Au9M
tBurz6EgY1+uarM5QHUaaxuUBk+CCC/SoT2ncOyE7CAspts6io7GYDBX4OyJfmZR9KbG5CQbJQ+t
T8KFz6KxQTjfblQHItiRZbA3uhoEwmfNLpgMLJLyQpwJAYFec6W3S3+DXTv9xot8THJtS1ZHy/yZ
R9PVpz3Nj5snPVfOglrWOz/EmTPl8imF9nY1GGlvMdxXcFm8UW72kFTDs8wL9ehadvaWBnQ/CH8u
UTyIYBU1BTqxuI6TewP/CA6NrlbPMWLJpakxqtK1zENitpp8Nh7d3hsuCIvTo6OG9sFVxcg+UPo9
z1czGVx4hU/jHU112B+Ogc/NqjyzXWVE35EYqTpsZmGj4z1Z1KDJkxiG34Xppwzi1UR0zbhAPis3
mihIK63aJlqn6Z1gy/mje1QtXviOrkD/NPJWV3s/m0JI+HYhkhJfXwwFtbkaTALzgPz4SwIV7WC6
cpM0AM8s2Ne5BoKmtDdeOg+s9HZ9pr2MHky8EPwOHhBvjVqSY3ntt/WSKFHApq1m0kGaMGhvZJFa
7x3FlDbKU1P8SB3XfkXNkV3tnqt0Q7dJedAtrPuqra18a0VN9qITpwrXuR7ND08PvzpiAFZdpLjg
gNUMVsEKx+ZnWZrcPP7guPOeq4+6Noeh7i7Mw2DeSjvDx9MQqmJz8DN0OznG3h7j2H1Z6Dg92u2c
0/7NZJ6F4sgnpx+UOYw/c4qaE+ZanX20VmPvctUwM0phTTiSI4BSx/Dqz7Hsunt+SpSIc8JRv6oD
01kTNFY8l5CGNelZM6lmI7p22x/OE+G5ePKH1EFIEWGWQPyeUmQzL+UIKp8PPv8t2iTyOaNeMv1k
jzvhIc8OHe53QawzceDbCvSbokgR2Cef7RQxo0noYJvaBzfR4o5etvxolSBJSI+GGTnx1BuvMXqo
69T23veYB8E1Kka5YyS0v7D4dWcej3XhpNalCTu09Ixgt1Z186rAK/eM2clcoU/Dqkh4teDZmdcg
2/oFQJn4TOrTzTMH8Ho2KxQxrR//7LoZSnNug/bJMGT8OyGhM9i0qsTZQJsgGYlBa/Lf6yh1Mc74
Fwwywc0q/DQ7vsuTT9qHgS+VYafBalz2mrwVj8YQup76ezVq6KpIMXOaOXohMhrFgwua8ZkW6piE
FZ8y2NfKS3vvMYlr75ri8iUeLHhAtT9gcRjzbQRVRJSdtpC1SeHxs4yGicJaeNuUCJu1mrzpdx1R
eLdr+3K85LDve2TO6bBO68x/KSlK/GxduJ+N64h2K33vpQQq4nMST2YamqeunfekSGqqKUn9XRG/
bUBe9Y5+DL2atxZC+gZiTm6drT8aI/+pzczc0dRlgo41qrxi2EQhPMF+RkGFrpvhYMsC/Vo3Y3RL
A6c/FukA7WFW2dYqK/vCC48hypCK7AhRhy9FMzwW9WS/t77KbgXWkzw3qbinRNbX3jG00ACQdloY
OgNiTTABjPpnGOTmtYCXXuva/W1C0eHemIKvQdhvIW0zXEg4wafhuTLlq+Xl5A2gmcUQQcJGg1+D
cAjypLnQpLuPR9NcNR3vislVhXEsqajw8rK1O+QGYAi5AFS5hGvEh9FTzlO6nWWBpkkVbXGBCn+z
XHaqsc1/EBBVLfp6++YQ0IIfWqNmiljtGQisVhbrAOgbp8HkGs1WzSIc90YVZgB9ubzrI/WW69o7
IvDo53XhNTEYcIO/dlVJ7qA12C/onxgtgMI2X5JEKSl4MchME44+i2Q2b7gKXaZG8LRHFkNoz6Hu
nJdODViFdPZdc4k6VwuMldAv00SMVTl5/i6kDX9LduwqDxNno2aXcTuPY//Uygn+n1fsYBkJyRxB
bEGrC8cBMmq95DfixyW2EF/DSGrODIqHuKxmumTCUGp4yi0zhPZqkQykaYxorWJDTDsetLgGlYK9
bH9YoYEIrNe1w+/QiKNhdLe4LMqrPZAmkg2MNlwmzmvrRiyzOM3XoUdeW+war8qysC2i9HbWJpiX
vxYZ1hcnN4Y1quNvoXwPDXyaL0dZAoukK0kAUsJ7yqw1901+D+hRMC/Z20Qbm54zfu3nvbdjeA94
77l7IenvvKyJNy7T8QY/vL1RDnHOQZa9kwg17uwu8XYxXsl8otALi7cb/+SW8e4qomQJTYiTN6Jm
1avjg50H5Fp6AZ1frFXm1bYL+3FIquhKARFpZiKoH7XttTs+B+s4Ky9+7bBKnURvBXAG8VMV29/2
GDzEhnvAKgKoFNvVN2Qe0aC4hYdLFonkwWffhZxyUXFbJXVM8XBRTRxvMI+Xx2AxIwqdPLZmgTt3
uRh25AvMd2PY59lG9oXkVTJj8eLa5GEORuHfEYH0gwat4slsJnApQbkk/4SFkuC21MXTJ7tGXeKx
Y1cLBwtWsc7Re+88ryV9mYwoxAqZhRl2O7FclRCGshsJxPZRl5aFQnWjkrl96gBPLESDY3HzzFnG
dD7lxLFqITCVqF5zAWiyyeT91JSJfYlrt3WfWfWaBEBqDEjN9HJq8eAbFr9aUjvVM6X3FuKUklin
jev3k9qPpWPsRYsxbN1T6JXzAzcDiZAzAR8IMKw+XEvesE/HaxFm+rMJX13PyHdADvRAXxSZ++UZ
3nOOl1Yr/9zgDKvYdW0qx12inIjJ4vXbZohE3fU8BsatQYSEgaTywQV5U6mIlUlRvUyYsInSEqFz
64ms/2VMJmDiQPDKLnZS9YMsJwDiwa2KzUhixcUnsEOuxDA5b43f1PQyJ7F51MEYE7+sMuC6CF3F
T2h97e7DuJu+Emdw7gjZxA+BtJTZonG7Wd73pUng1uyRIsffWTZ0KYZjczGtVmUHJ4/IIzI6Q37W
CNDGbTouSXqLt54vt0EVgvilrGnXQk8mtgo5aUH8aq4+cROzHFVthVrHqczm2AA+OIzAXY/yACJs
qVpNAM5ZXFP8o/2ISipsgujVGjzEzPkA901MUSVetSq6SxuiGeUCqma0AlwQ8c4ghRD/RB/It0La
vGtTMfzmp6DVgYQw7NDdiMeXwB/0xbuwwzrNqSxcubHcmKHbUpPOtm2QEsbrh+yQCyZq/bYQbMiT
CmfR8wPyVa8ab+xJ4U4Gv9pPRTgmZ55qlm0ThcdM3JoMb02VyvygrIAs5zkMDf9kEqA4bmVlMSkl
+YAmvKntyXvIaTxkmwMm+J6NaHxOOid6nZmu+3UjBimvky3s8tDgkH0kMqMOD3NoarZRZatpBfHb
/uKEay+JnaMFCMicWleo5hCT5hVRLa4FzbvqySD6lo5pux9mhNuSw3j0aZMbWM4ovxOyOaKBiwbi
utLQWkJUScjMx//F3nntSHJl6/lVDs59EOHNhQQofKQr3+4mUF3dFd77eAi9lF5MXzTnkE0OyMHo
SgKEngGrsjIz3N5rr73Wb/TMsdA6vV/Zm386SDspUbGC57oYVYnBDIBrhOrVSemQKBm0AfOMPmeX
JEEKvC0A7S5g6hoYZ6UEeGjvkH4M6K8c+twJFC16gKiMvVLrSgu6oLU0Hg7jo+WxUZ9poKJTkD5h
dpDVPnqblfZWF4TdxwE4tHYgedK2f0UkIDtUImN0HZxd3euHcpiJ0HJKpu6jrzptntZPIPxjbaHj
pqH0R6IsYwr5L6T8D27BT9wDbqOCpYeMTTwuf6Kk/slBRE3xPB+TZou0M57lX8z4V3+C/w+E/U8L
eAq37e/AsP/rf5bfh/94orf/Wkw/A2J/++w/QLGyesBYoXnKhgQe+fAe+pWgIgF9BS6LbQal1IOf
AnXpHwQVWfsFvKtowCTnL7p0WEP/F0FF+4XWhYVZiQKYFvsA9d8BxZIi/mGQCLKkGugMq+KfbB60
HRJGhoz3NY+yc3cabsIdRTS7dVHwMK/y6fhVvZk3lOZae/ZpI4TbSXpCSU26ix+y2+xj9XrdPm5h
7K0+m4o7AKon2end4ZRfitcSWWmqkmDM7TZSg+mce4m7+rpDy8QpXNnFF+FEqu3NoepgondaXTlo
3eIxPqE2Fazn1NmcLuzOg6c6tOHOaI1FQgh80ZXCLOyjzcOgMEC9JSiC3N08wW9C/dQ+JSfFRYf0
NqAqbE9XySWu+62v+dUtuUG/lHzFHUO2JFf00emdmpfiSg3ghuHCnR50t+2aunqkupDxblk0h61f
hUNQ+qonhNMJnuxDfI+TwFNxsm7NFU/T0xj2XubAyY6ArXnCVQsMJ47Qp2LrX13TO2pPdPJgpBUv
8f0EJmj9Wp3GSPUQJ+NrFX+wv0fe4Mb+M/svRwp0N/NkL35HtJp3tKH+4zRUTwr5BrcLFHcPAWJG
g++J94DtTjSDg8ITHJB+4RTULqw/v4uQBAj68+RKQR/qn/szWyZfcXQX8/iL4S2+ERSRFCz3gOv5
1PJYPaT+HlgPE6KLkemnD4uLUG1QnSbVLgKsM5w62FzciJ3YRjXphHSnr7xLp+K++Ca/WV/GEF+v
YHB7e3p2EgfJINtwZg9L5Mvi63dNpPrIaHtF0IaiX7lpOF3IDO+2y+ai8+eLruIAenH1u/xRvFTf
9g+dbB9LHDVT2ca6o7+Jbu9pN+VmXYeoeGpfqIxE67voj44WGS7evn52n57nQA7zQItyb/Qkr/Dh
5FzxogliJQLCA7kpezLujajnaJaTBSA00GW+r0+Ib7hgT13xoxq2J/m8fBSiyt1cxC1d0xvfMn7e
XDFUH6uzEk0hFOxNcsyb+ijdMxKD2Mv80uuYJyKvfZvO5Yt0n31l/vDO/MGItgClYf2EAJef3RVP
+TW/4Ot40a/N2XzMrwYzoL/kUXqqT2C3/oXRE4Wlv5jqxJmfKZILypmN3nTSdXOQU0qZhaMLVMwZ
Qoigdss59O77+xhkvsGsLKM22l3VEz2wF67wrEQU9bzqNb1ni++AhnNHn8aCg+qm/QHIpD/Zi4OU
swcWNgslt4+YYT5moKEx2vlb5gFLdwondTsHCKtv+IUHM8pVGOXjGSpWFUAe4h8lOcd0q2ANmweU
OELB090kwIA7OJB0MGhOLOfD9/1r9TKH47kIiheS4TXMgu0O5Cqjv6D/f35E/dYRPpB/89oYxp9T
X4/KsxoVDpSyF/NzcpUj6ZZkF5OxdGWv4BVREsnP+6P2aHiDP5+Ma2WESTSfEAY877fYH3z1TguU
5t7k3bEN8tuWrmtAbs3wRq7QgX/lACPg9XekqpzXz6X9VhMVgNPZYNxcdDlOiDDZ395zPr+4zEne
GzvU4Bzk4Vy+yRsi7bRcQNsFUJKu5o1Srb+6mj9HyFBL7uJNvDnza3bmocV4FM7JR0ac2zqv8Jqj
zNkdVIs5uW/E8Isa8FCuwrm+gFh1cf52Gg/n3PvS0fiNmq4/+qZnUse2ywArdIaeHGiu4WZu4ZYe
GFYH36FIuNtOx3HL6/Y1uUNSjKQ94ZC51/ipxxSIurDx1CAJRW91ETxx2G3e8Mp0IQ96vbs4aImc
C090FDvzC3+xF7v3cbhmqRk8Oon2ZL8nrAizS9S3V7eOUGJ3Dz/UCD2SsAvFxy7MHePZ+Jy4PcMv
+9Tz7ZqrRAIrkMAwzrk00zHc+NGIJlux0WgKW74ED9oXFEL/pQeR+Ef3p9+XzOP1n6jGCwRJWVFM
8dp5+nVnKUMXKkAkxu1CTIEFnglABb93TYcr4Fay576kPAmcHrg5C68K7hP1Y3/yNH4Em2N/oMLr
b15lf6sd0Jw2OHInDmbuJPoYAfoo4XSemIajP/vHlAUl467uFzPQA4zUPWCsdu4n3sCqiO60f9hN
MGyORZI/uEjDOwOLK8KGPuo6fh+Zp5hA1fsmoRytRaaw+GU6ldHxhUOoM8YQsrutfsdPKUGz89C5
9Cb6T2czAKdns9n88ULxeoznIdTcht8pBUTFo8oXdV4T0k7xZA6TR4uzcrHHl3eeFOUMltH99ULg
F7o0EwgGqYvUq7szKvOIT11NZ3FoQn+YuDqZ4aNzMQytGzeNRVzxiV5cOXPDb17zZ76f+yrbZNOe
7onB6ON75Elu5WX80x2yihPfx+1mTAn35QvyHl7HKW3vPBandZmAX6mmJU/4UKQvw7lj7KjB7urc
udIVHD2qeM6ZrRI7V7/mcVoMU/QDmLOuSuAzg5Fni5w+v4MVc6GZ2Jsj8GSOvx33bLKZYEHiJ6wd
pXcsjKBFmQi0P5mNTLqoZgk6hnLjWXwObRYOUnMNFd7NF2A3buzG0XE5R6o0+tOZ5qDPhzhQHHCD
eIdgH0OvCY+bV0f7J0B7p43bAQ7TN3n25BNBHLSXNBpO3TFQXT0Q7o4nbbhbWBMDcPX1Er8PSq93
npC15hqQtLZr573gpNgF24iVcczqx73QbBwufTTqf9xksBokdXSaWQdEMppW5nTa43RC+TwGeqiH
I6sybTkPH4kzMegs3C8hYpuM4+NYiLfzrBYncXMv/TEwJZaKhRNFriLoEa6MUEziaLJnMPOOIVFf
iE1heYxkogvgDC8leODMHcCodsk7nJYFa/D2T/unNGo8fXPTgHBF55kYhEhgYDC+1QBoYMnIE1mV
u69WpEW9D3uYV9IAlCKz+Bip2c0M5NPsC2Hvh7GznK1oCNPgmA4jb4HLadOeYDnYSENSUl1CtCOE
aTS+qYRh63LEqjKYuKXIYP+4VEqFbs0dVRgGvUs9lhCIhbjHHQ2YUg/my/Kg3ohpPOvKla6Ve9zv
lpMBABCS/rp8m124lDCIerFDjuTTmrDroDzuh5Pxno3rb4gIZrDwXJabxKePwI/TCOkqBDQP9hAT
eXNmFgrmBWm0GJhX7U1n+oJuDEyWmN7Z3PaVKhRhDbFD4kHzYWE6AkzhSgYWl5xnIzIJjyNbtuHL
PCnsjZzKIW0LYxdqgw+82Uk4thSZnuU2LsmcU3KTR58b64on5UdsE3+M8NWXiFjHynPMVsQ+jjAk
8qiZqY5C/gkfl0voQVgxSBC34Z52DlI+Ls0Hj202erx87Meqx6nMl5TcAlyGTWv1Mf3W3I5b3Z3Y
lTslt4Hoyd9bzyIlN4P8OSbFbu+qoCNRSV1UaEm69/OuX+u76mH7voZHojCS2WSkK31I5GCqx4HE
26wbmlfzmV2JVzKPi2tyKmuCtBTy66n2q1NxSk5Yymw4jtvp3XqGl38dvqdky5tvBbpN9w3+kl29
lD5bqpBz8QW7ceDk+wwwO3WXoHNWO7uyK7JLeyJLaoLWz0JwL7yLbMTN2VJkduX0ZEVH2iWwP+mc
9PjnA+X5JjgJewbLab0jb6G14KK+e51u60V3ct90R2/3rABwtruGgBMGvl72FHYlMEdix7q1oRLQ
AiRlR7k8as/aLX7W0BvlB/HJeOn0l6339AuJmJeiOGxXgclWQsP3wWEXYGfcFtO1PP15JphEcHCi
5oX7y0BRXfmO+m4A5eseGw/6R9mLGslkcMoX9Zv5DOY84Pbw3vwp4XT0z9l369af9fsqQNTAp8mX
UbbzksRJHhC+9/qwClgiSTOPPBRYuOYlAWaiXCdFOCfh5Zj9UuUg/eVMbmy/jWFBJqUFvGB3zmDf
k5u+1q+obY+AYC/ZJaHN5ky+EmCX55HmhUP5qnYhIJUssr7QfIEGPnySn2KaQowTfmieeTM53/F4
hWPTRxqGMRwj2eQeNtGxD7N+PDeLLwSZ+qquZ+EL6SkDUBgucTi4pp08IwojR1kf7QFsAgfA5mfU
4N03StN2/La4i796r4CqCAp4uSF/bRuco+EgMmrrts7oGtyWsTvy2+YeaehM2q3+yBpRM+YQtKfw
4rPZc7G9FF0rkKEeBry6CbhZvQ+E1bFzsDXBZjh5lt+qKIt6L73tmr++bz6eMxzuyG5jkG5svzqO
gAWSLTNtTY7EWdhWgKOk8CD7ut/5x2mM5Mn5YCffysfyhkaA6jcsbkdaRxJEWIM747QhG9Gr4THa
CeuJn3toLTMfJvZ8Eu+BFxew5vDgGLvOK61qFlpO3jkmDbV1/n88AChJ/pFsH4N7P+3Oy3seHPns
cbuOLQisK05nYpt3rB7iR4EYpdvzCayfjesGax5ptMN/CUAgfe2cgER2zkYAFBr/XbhlGBOwulju
Zjdk0kdWJ5xzh0WNzSh9PtnNWVMLMimug5vONjSovZGTndydE4H3SZA/0kGLJDpjPTT97hktOd+K
ygAzZ05/9xAo450svw78eC5ADVGpi4rnLuJ+sSgt3vBh9+l4E5RN1t7cmwMzRGvZZiENjvrLGKRH
GPaOu8wWgKBMWnCZM7t5R7POF3z40V7uobJNxi/afIATJpHy00g8Zbc8OnJsE2imL9vsQFR35WLw
9vDa72y1WWGO7aJAVvFTle0ftO7/qKfqHsPYcfhv/0nT5i+2scfrP6XfJsQSTFNa6UqSSqaJF1lN
YYl13ftGnoLmgLOxhtSKwwaAB2CQWUGHpRZE5YiYRhOD9AmAIPnZkebubhKW90e+tUagYqlwpAQ4
6lPUkshM7f0ufsET6dpfrLs+kr05WgKJCodFxgrZw5VIqpeTRs1o+FA+b14SjhGsSRZDnYgtEv0p
1ITVCSEqfz73IUZRIdSzY9G4jmegdETEyTef5mPbxhnOH9ePq31vsAhVwfCCWd8dXKCn4fuxDEjP
x/qGkZdbeFoIIJ8lYHgwzqv9NjO5K9aDI1RZNiqFLP3EeVY7leGculpIO2Lnz5BTCMElb85dpCOO
TeWxroD3OgtEQ8k1T/q7ROJL/chtR4J27tfcPApLFOmOJWVnY7mQonJ8h8qJs/klh8hdTCHY1RyL
El1bf3EJE7znyNHih9U/shtsWI6s2ZY/7O6RGxzlO9lD6IRAdtwI1tJACHS/cfHO4gxTkk8ZDo69
8UQGlhGV1Rmm26lWHkAYMecaSlm4xjFnaYbRp6aCkNcBNhJEXP2JSycMAJPx5g/Cw85EU7zVU074
GEUaq/YcsjAHG/FS8Zgc7LMynyI8i/9K/tP7Rx5puTUZ4pFjs1vgGpDpd7Txzrpvr+LH/KFqAeiR
6uXXhel9BBHZFhLHQe+ZiZLVZHeG27vHmATi6vZstc7ILPovKCQ7U4QzF2EaEuYDquzpqT8CSHhs
bdlcM2cXniOJuc0EvDtSRMSuvSPFU7xO9GHpt6fSw+3NORJD7Lz8KWJpJZaglMmpExFIy6jkkNS1
yuXYlIBCIqQekYs4donfyltyv7grMekoOVSEGSR6yWf/frZK2l/NVtSXfp6tkBA0XD1N4xp/l+7U
k9XYlCGOfO9FfMQUoLDlK3Jp7pHImoTGI7WU/PpeuFuoMo+ftSh70u6bM1W1h/2tvPD6e3EzfCVk
jffMk0lKkt7F1I+P7CG+x8zxaT63ZylQTvt7Q30T9KizezJVzs3PIp3EcLywgSaNYWsczaTEbOJ8
YGp3JbmGft+fjZf9RH3PHSIWTa84NQyR7FJdBraY188sjoR+V7wVBLzd85ApiuR7+fN4qi6sQiS0
KMhRw50ocnaUJvRwiKwHaKXLG95QXdT56rk7W3dlRHwnilM+p/Km3Mm34WxEbL29Y4OfB1b44xH8
W12a56bifz8kRn6THPkhnfH7b3+paHIc6Le3/V+iUyL9rWTYU1O9ln9UDJOPT/zakNGkX1RJ0dAB
0RDGRjbst4aMKv6C/wKOOTTOQGSo8u+KYZLEn/BbsEDP4Rqh6L+rlAjSLzpMbHztJd1ADUUzjX+r
I/OH1Y1uECR3ujESUiCIk6n6n+aN3ljLACYMaYZ0o0W9KBg1TiI6l38/MY/2zk+9wV8PQ+tJxk7b
0lTxT4eRM+wm4h2liMNb7iJgwhcBn2R7CPUdp5PNePr748nqH72RTUnCCQSdJU2SZUWTf/TBfg4I
cTHuS9xDqe/AhosUDIZtZ5sj1pUCga0iwRRsA9YjxJ6lagEkYnuSdqdMN2IogzRhmw6sbKWjo6zW
FRYAEoJMvqrOW2MGhZlasgxRoy521GpHAaN53F7zZdTcDFtD9J7RNlHE2F2NLSZHKBI4BOxIITbO
FAyARKBNsu2TKrFhVSasdIDWapmxnHtQI8ubBAgMAhGMIWsZnUpUkVoBj4GHh+yWiBMbuwMQAsTE
5x5qfba4HejthFUJ0NIUQ2sr8TVFdtEwenJFK0MRJFzrMlkPpalaiT9p2zLuH7BRgwUKgwkt7xB0
A+9z+hHt/kBUO13J7XHeDTaYNcrnpNjzUm8IyGiGsJqkqzGaoJCcGqNY2edoK2hGU1yMAicqXVdd
GMT6wXdfS5zGbTmrNKD+nItFoUpQFbCekHwm1S0OrAIVL7MU+gezR9PtVE2zAIm14MIhxWdNX50r
TSo/qjD4dWQSkWbz8hZCEfIqmiElX4ZErKho48skY2zRo6T/vuVj/yxVYy1H+FFm0FHXXWaB7MBH
2rUmLRbaFpUpP6uIn8B5rpOamqChZ/k3UBigLvHLMMSAey5IsMdVs/fbuMVMZylkExJ2s6tNZjPM
ANVjbaNU5xFWtODuisy0tpUaJ4ivBYDjwm9xGMLBQq62AvEueddTsO+7IlW3DPo5/AcDt+AzRiCY
2ra7gMqLbtQCS3glzm0t2R3wpxJD7nqanlpQLvq1BI7XPW75xgELRGzEW7mICwAxAF+YJGoZ2SvQ
IQRE7B34hgLYdFB08MaoCKhUY5Dgb/xssGL9jMRQp9+tSYrrFfaK4BWAnjcW7megDMYxkrZCBJA1
Iyiieusy6S2KH0k2V7Qecrk9wGMglxo/OQCdn61ZOcBFPaAI8bEqBoyTxh5s/bWreGz3ClA69s/J
2FKxxDGwehIykP43zdQV6RkvTSgqjmzWQiQgDBNuumjC1Wgxu5DGIvGwK8zYDutLXNa3DMm57Dpn
W6Jz0zetjVCSQKP4OkP4mOCy9aLVYT6A1x2ZhonsX9RVmqKfcn3ct9u2qymG0Uar0+0YpnlqbS3Z
kehz965bcinIQKkZQHtbvf9sdVDaH5IZKjLdUKQ15ieQ3yrmOaLQHbo/KNAUXxotr8azMBeF+QLA
SzeIPrsUj7E7KWKH8RnWPnJBqXtCRHV/XOZVG3Y4F9OaNPOTWqmoBz5t+MBm1o2Y1fSx0y9yUk4A
2qwaoiQ8pa03v+5jN6KkguxQ3D9PbQMnCDWkVaVzninK6upN3+rkXjC1ciCtu5hSG7VAW3oGDGT8
K4x8XtihpnqqO7PULkoFZlGTrDsUwrOZnSaDjyYi2hsGTbBCTKipCBht+HvfxX1gDKMhohIFmeW0
C7WAecYAStztTdwbw3VMys7tcyHbuDvi1EY6gUN6EQpccXHhOxQtJhMu0KkY2/5cJ7Ag3ULlcSCr
L+WxU6qqjJvTFu8jSi773taWihRUnswW6OphTQwbkKLa55/R3d96Cy1nC6bdg1Wb/RJfk7mKcVW1
l9KAMfj368ofezGsKibgOBZxQ8SG81Da/GOaiUrlNNKSofo6aUlPwXxqyKnRo/v4f3AcJMpknbVS
1tQ/9VBZ98WxVAGgNfigJHYL//Ipb3rr31qW/7FIGirLpMVqaYiHnOhPe1wDQ4cOyCqtik6w9Giv
KA+KXTT0Wn8BzzPL/t9f1vF9v6cBx+0TkTyWVN3CAVM2rT8dL0a8CI9LUFTAtgCWZ2zMsRppGhf/
2cE9iD9wvzfxtYiRlvr7Qx937E+HJicgioC95dHpf3pyDbbReowPmT1i4OXlCNv4Y9cAAxBxlPv7
Q/3zIOEikZaTsS9igf5RUfjprrJYa9WMkQVg/h68QSqDgkbw5V9c0D/fy+NCgOWoBpmgqf1piEwb
1maGwmYbdhuCK93acjFxpX1S1bF2zKZnldvyNJyVsvr1Mf5bOf5fJvA/5+///f81SULlpyf9T9rA
/+M9SdEGHii//ozA4jO/pvqG+ovJmNaYTxJTV1EZGL9ir3TxFw1HEwsolQl9GU3C37BXivkLuGwU
pTXQoorBU/wv5JWFajCTxCT9Zn4ef/qT/ODfyRGyM/4j9ErHdA5REkipkqFIgMMMxBd/nuzAPUUc
jTEckMANX5C4+76lieKK+3JRMxYCTEVO3ZijK9jMyUmY08+Fmou+OdM+lDfaHMDYr42+Vuh2xrrm
C7WEtPeUTIXhNLGo1kT13rqftCmmRTxn5LTLmCzlfQETbfbg4GmdyLdgrUUalK9FI79pQ6v23zSN
hi8RYRA+wkJpko8wYatPSCHMaBEYX41Jmh5gaoiiLVkD7Q08WxaKU2KBvYUOJkCHdqyOceGK8Akf
cKgRdAkUNuK/gK4gBQz2csROdAGX8WJBLdrDTK2cCR9eVzHb6YTGCwL7fSmd5nScHK2DDzAKED7Z
MkDUH1ANzKCGC1y60CnnNJ6+bL3euFOlyhS21qw/YX1Bd6jOcIFOJEqca4N1ktzrAdJVNOGl2ksH
5SyhwRqQrnUAP7oRP1k8UlGbZXWXKm+OtebDsONNscnugCGwA3k+EexZxWJQ3JXqIunZwXOpVq+H
aj10CFbdVSNMH6SA3ydhux4Y7Kekq24gPocEFO6CYYcmGv2Hvse2RB3z68BXTqjJ6SiVsNXhuBsk
ljug9kjFkdFU3zGIUKHLdxBPcNlOYcQhw5PKboWwCcnLgNsqKiN45x4YVkcRFzQXWbZr7FNMv5nY
WnzYNil9mixlPOPX9qHLlrZAuUutfKlFXnASVZo43LZ7Mact2FEbndv7pp5weJA6djiyISNnq/vS
PLwWzWEALw1igKiSDWerGPy0nPpgZmtE8ikdfnaahH8fVhweRuyLbrcMmfnEbiy9T8wkBUVUKAg7
w4LdXoxBknCWy9rboBlhPOanJln21DcgbmPIsJdt7KX9XnZ2MQHsnrJcsfPcXK5otkf9WIz4S6jN
0j6UFQ4npzaVMvBairlQxisXg+Jjrpg9VqZsNhHDw3KJfRFJGB18eTCyYBCSaFqX+AsslsTJ0CmA
BzvN5LAa5TFNySFJifsTu6kKiYt1Ed2pnJ6leDfu8gl6DDA/ufm24rzuDzobdyC+6p1iAj5EIM0h
Wz0jbDK5Y2uKoHfWzu6z7Qvp+nutZEErNaekHREmzN0K3ym9UFa/aIFO4aJxMaQsRgUH4QVMCFtf
BCBOYbAei4F5lLU0B3S8jAIEc4Xqu8xkQkZa2dbTVOQHb2wvkMZABZ8dZv2k7vvhk4T6/3Vf0eTA
O0GIKXLNHbZbooKCo5DPJgDuvIbMQ1Y/2Wuiiu6658MJKlz1WPeG8UTKfdHlFpXuuBVowPfzOU6W
HEZPzaLXoMcGhmXSafpl+qwp/oJjgLMNSlf6O3yWwMzGuXZwMk9pZuR7/yp2wqgGimoNkBKGVZE9
NcP8YpKn4gHaGs36Yejba4L4nGwP4lbfy1MHH6dd21QIRkOTvmLlkdBzgTSEx4bRGJqjw0vHJ8z0
katL3vd804lz2+hWlbKCEi/0B2FLUgVF5fId14f8U2lNaLxgVYonJ24lwHn6fAHtHxcrTLk0e4zX
+RVilIV4gsFMLyX8wIu0cIREUZ6pdC4nNB/QaBpkJaiyBNyCZC6C08Cip4CO6Wy0l40lhh2igOou
DCdr6+Sz0W6IoBlFMi62upZ5MLYxel9q3ykgOLXSIvSNkK3lKm254T209WV5hRKOh8owJogcUxqO
M+qnzQzUbF+b+Sy0PZJUQiHByV7gYFAKKKX91ExGdcsNtf2EltQiYe06BMWUgtFKMjoTjfmsmAPu
6qv2LOixWcIXTyrHitf+JVHlu7LV2H/MZqjnHVJ46WoGVMs+EV/7E9uy+WJpgL0Ot5cw2dqrUema
CGoP4wb6oa2IfRxqSqgkuBCqcPhboadDPaKrhIDIJd3RYhOE5U6z0o5eXF5WA7agcobqhYwGbdhm
mf5QoJB3UuDDfp6LPH2hWKObdifLnxWre5iEHpWWFPW7qm9fGOVo3czGA4WoxC4k9UHvpQ2CQNpd
Y0v7nm9AVo1Fo3EgiAhCpTEb9jzX6U4mKMsSvpudgn7VQ2lfOqUOc1N9ZIkyT1kN47KHJX3txLZ6
riHs9pRKKk8RxO7SShZKrMiDs+rgeY+V64TuatMCIRkrXKWkydVamHhjX7Pkwv06LQ3MXDnraHRI
MoiGYp7dtu+VzhHUBJeZVtjRu6BU51VW3tsxnCnMdK/i2j7Go4RZ4oJSPRE20+P4YweFW3Uz3ILg
1OmWHwuAQXasKTtZoNuVZQVMmUyavuzSXD+PmSlE2SjXd3snN/SABGXabDiNfeZkk1XSTe3r5xhH
Kh5kuhM1Ka8NzQN6lyuK+koBECPpBqDALGOv23h4uVQjTKBAzYztCRkCCXOqHCKGLcvT22wwcTH5
sjSyYQRWPuyTmZ2UWq+9TcvJNGZJAUw9ZjfrsBrR9wHUtDGUDmVZ8bJmbJ2VJb2spkEpSkuR1czR
VhZsnd3v58JAxtUREaU2faoo1b2OhIPqxajwXEfk/MezKA3YEAzwhqxOnj8bSdHLl3WQb1Jf5Pco
iwVwsQo3L+u3GjpnNpOnO3ieQYKUEaF63rNCXG1dsi5I7VRQL0kRCw+bZJTxqzwJitzIT/KgYCIA
L0xzzARpPx01GD9nqaxbrCAuOGY/ZrFsggjDuggdiKGy7lPEkRI/i0lX4bks5deE0grCxTocZsRC
2h44pTrErQOZKW0gxWFDYBcyTHdXp47cBuOqT4AETfS1HElM6wSVNpilZT0/xFQtkDVURmOL1JbM
yuUJjvQvtq1tPqit0QJmXYcGD4jKNF7lbBGv7UTVBppOvcS3lL01TSk9xyELAxQLHu50yHUsMpUq
ZLsyxFbEKRNAHiBF0gWzihZ1Lhm4pgi98CGrGsoGDKVQGEQa/iQoqy2MSI/50K71uxlTANtUsF+E
1HPZsFQ9DXk7+uj5fOzTlAKfRFNtI5hSOJCsDlZ8BgB2ZaS5xSH3XuZtzkQ5fHK4N+3HtRBjmuq6
uALOU8X7QYovdSNvftto8TlGo80XYuRo3dqcijWAQSyIIAMrsbbXKh0dPH42EFbIlRyO0Pse6WaT
nZY8xWHMjIEvTvLiayJTXsqwwsxUHT9aRb5lYk+na5sX6JobZHEb8QX5JrKUfqUc2nvKXg5XESUJ
bKZQEzba/CFdKwDNpr4lJ1VRsZmQ5ICnTNKuVOp1Q5Y4sCbhqV/FLEH3JBtOmdCsXp73L3JCNZQs
Nn3b0y0UMYh0xXUYPlDWRblnzk3l64SnPLqxjfTOg23DpMx1dOWEB7YcKyziOsMKAm/4j2Nr4JQp
KNaXDgPy2U/XITsl82IuL0RuczrhPyCfkINePCxvzJeUdRpgDD7ZOqLIyfJ1FsTsRYkxAl72hV52
o4xBPENJtpNWETBRUsrXVCkOHvrWI2SIItobis4oEaDS/q4pZDFenXco1+KobG9Jn7XBvmpbeZkU
xEftvEt09BmXvPy0U479VirGjFwStgtlUC8Q3SNTQCAFuyipc9t9gkK8N1PxLCFqSrPfqHifKVdT
7SyLNGBHWK56cjVlnJquqYYvltcUdaaEfZ7U3mwpCPdudafWN7VPOnrKG+EKcys8I3CSGEbKaMms
PK2GlcPg6C0cCSHjjXQSEmtRKNSVKJ7DexnlLZBVvXXGqqOuLbA+O0K85K5srvrXfK7m+xKrFNVH
A4tjeglzrN7spMj6/cmaB6390pcH9VXt+ohIsIAwtuBWv+71KEnhlCVbcYGv39hThZgNur6QLXqt
6B5KMVu/FUaKe2fZWaShaAdqz6OqZSSWk6G1XoumqexueKOhUKsOKGtIR+0YLzRAik35hBweAt1j
ku7AhuVVQnhv2rJt9WJaEd+6VLQmf1naO2tpA0NJqxcRnuIn2mZw9IQhNT9qqDxmJ7S4UH+D9t3f
tUZTnNGD1L5WdaMY9myN6ucZmYvRS5cZOnIBYXz0KxSEkLnq7yEWM4uVQ5GxZHuE8I3xsO5wbUnk
xtEbEkKKO1Pxo/5Yo69n51osk3dawqx5FfqRNMibNgPLyOJF2Ufk2QfiUiS4qakAgbOxyJOwQT1d
d2TIxAbEw5w6bD1ZupMISJvin5NI+hfs8/CULCiot67YjuoH9BN0YGHlNiBtJR8qypquaw/olrC2
pUhHTpcshTCrz2Oio493qEXUVVW99zGG8z56NtILGUyPv486H2lSUoT1jNZjXCXN13UzzM6WhEz8
qAsLmtj2nNbWRVSL5r6wWq0MsjyuyeIUEFJQziBh5ajcXzV2agDmx5zmhj20uvgJR2woq9TKhWuZ
Jf+bvTNpjhvJsvV/6XWjDA64Y1i8TQxkMBgcxEEcNjBRlDAPjskB/Pr+kPXeK4nKlqx63WWWZmWZ
qUQEAnC/fu853/EOYz1G161tpTGDxbR+rGIICGdz3I+fikj0b60nbFLg3eh7V0HHycUMpTlM7Iqn
ZaKaLdrGvSlsMzZnk9A16BrhN8Cfkzi7tidXmztlULXFQi2YyBZFAhh5gz22mTSqsqshnAlLsdil
wQkmXT1taMBxOooAGWZQ0Ii538Pfk4zP9Tw8TTiQ70KA8mivFoPHd2QReK7DCIgFGccGhZwVFPUu
cTrZbjPlXJFoLO9kjlILJsa5aKhqNp6eIC2HzRjzDswDWhMSE9DMkvc7XVUhgm/A3b29E12VPpE7
DYY9HFMrJ3DJtil6kxl9QrHE8SkIQw5BhpASAI0GhtG8+4v/GBRzTeCNpmt848oUXZwWxjMX1mj7
04HOSdNfJQuHtNuOYUu2s8LMaY8Dp62vcdWamqg4O2IOlbKVdabpX0JIjzgKBsu7nMi72Wc8rZTq
RUYAfEJM3mbCuctOON95LYerIQBaHkkXSlyWymuy/ZCrm7K7JfYO5ryFBa+wvOrZd4f4RAkSXISc
V+5b4SavzB4lRUOBu9blkM5eygQQ6Woy0t8O6n7EjuNMcO8cEBhjI7Agl4B8wPt0RzuclxtGZRz8
p/S6Jx9jF1otPznLwW6qojm59t1M9gdHEH9wXzSF/J64U+Ze5pq5Fc4pKz/EqSZXgRwegCEDjzlc
UC/2qtugTxdmZkXtKTDXvT9V4ZvlmhJaDoV+/joyHj61mvfuxoezVh5I6g1DeMHVcCASYG+7JsLl
1d5nDciQgJ82VO8MYe0nBhC8k0I/TDVgONtqbyvFf8ouPhk7PpSB4ItH2XzDKK+/byi1N5avrqKm
PCgc05pq93Ofs+9V6qjH8o2i9YuV6U9h19y1jvhG3MLJGWzcTlm5r7vpi5OAT5d+f0Ei8F2YFSEQ
z+KLLitUJr56slzeRkIab1vCqQJRvqhW3sNtvDGFVCSVYpz2gN7MXlLfAFG8oXNzaUIeslYsX2jS
v9RJYSPBS1FiN82aGiwQfOFK1l7uvBei4FRAvB2HjfjL5OT7uspPVoi/s1h5WkQSbdUQpyTgdcAX
bGd9YHq0oxypIYgX0RbUxqFs0ge7bDV9GKpOnvZvhsB3ApacuySrP7cdJyJmZgzSmoHTOTPkGJxf
e2E1nHMORIHUCotlXRj1COdy0XvSywc+gu+1Mn7MF1fv7aU9sUFfR3PLHudCvg8XRI06PJAJfUdT
5wqy9oWpvH2Q0feAc3I2C84Uaq4JEc4xotsodqzRhfmVnfk2ytmuunap4aM88zaLN1qbfPG2XpGc
DDz/K7hrNpVBfWOPBFf1Xv9STC5iyTYdznKdhhcOsX9QUJobCi7EZ/QEElWZfTkEWEz6/hEY1G0r
wvqmceNTzUnKZn3aUBNM+pFB4Hen8NwT7O/gaEaOuTRt9KWV6+VaeNM1tRa2Rt8/BK2gj9ZDzfWi
b3EliZ8C0O164kV4Ofr1Agt6aqWnro5vx6k+N5MD7G2Wd27BLNFWhFY39hAeK57mi47slYOEybnx
GjpU/hAgp8/L5tLpdHohs/k5TJB0NnzAlWhO4XpMKFe30QJ6hAQCMBPFdSvUdOEl2V2tOuyUTk4M
vKfTE/mdnbt3198cfAe5s+NbNPVE40gOgnPK3ayLhcl/RoaiU0z9hS+rG2Fl90tZ0EYam/kmzMf5
rZPBBQqFz4O7vKb1cCzR2Zy7+XxDNwGEYe3eCap3e2mwLsD2OC8rjnyNUIdMSHFKhOw2MwNjyDDL
wHM2LjdqchoI2c15WpPSxjbE48TqDUGg7O65TLMPFl6P9UB9QHnxRRdUv0xvkAw2DUYZKKAHrxMt
vWbnqnLMcBPQUdsMTf7QeuWdyqKXIWBYG7KDU23QGLCjbwVtmDy0rzxArrsoTXvua8o2NISfuqCt
jnUiK6qRImlDBLwD/gh/jndd4qrneLYxS+vspk+CVzfS6APUa+2PZu8L5NrURWjkwthsgsp96ayy
3cbpch34HQ+s6E4EvPWvYTLmxHWlF7qQR7vXCNPmvA9vytg3nCMzj0QYAlQS69ANcaEO9PlplFbK
i6uvEPB18d6GwpyTWBSe0kYs9/BKQBQ2ifOpTQL3wVuy5USMDF7uxn4KOWbtEwV4e8hqXFSzRe4Y
7DRzMEXRPUHfJ1V4nNG1pq1/Njj9fAf9azm6TVTyek7W2TDT/Led1n8bShoajBj3IyP8bZKtk9Rx
0vdZJFBNygmNODHTvjE4MiuNASjLoJY1NN+ylHzi+iEol08uYYcxdf5GD9q/hMIwH7IZHxAFqSOd
c6q5q8qdsAryWkEAg1dImoa3YrQNW5z/IHIU7PSZgP6kjmC82geHoGz2dCQveXHxX9CZYx6qn1p7
AavXpeUBfsXC0SVbdmPjl3uiWQ5u2V/5Lt2JMk9vhsx+nLV3sAGO7iTts0tQEPqbtVAFxANiHIBw
Zhe08pQCkdzMKxIzHC6MPx07og7v42aYT3GcCXxAObGjHidIGFbdc6MqWoZLdu24/iFLyvzKLUy/
b0HZnNKxx/2gi68yWNQmgha28YP+cREmeWAUhDZVNzgug/ZIPm17HifdQ+uXOJVaDL90OJt01PTJ
y+qJTAuku0P9FlvxW9NVOxNxokce1O/CAt0lL0mdM2LbWEVdnqWSlXbh1Mhx0qW/wZGU/2rujLxK
QxefFSgBEOX6+Dzs9j0z1iv50LeEZ50r1pGLVBbvHHDY4C373NHloQ+S5ymItkrMj3GpOUHHw6Mn
G+8lXmIXo13Bh0eghiB+xDdi+29LYNS7UbggJv81SqungRsaCMFn1iQ/TjPEAeIMwFhdEcHzzbGh
LJbaENxqUpdEA2ca4gsGYuWWbD5GSTTN5Vmq8/pMT6AjFXkeqFHbNjoOLFOfXXt4znqFHUYHn/0o
e+F08t1dhpt8SjFNOf01dSEOKlfR0RncraA5AuOcjg3/zfvA6znwRPx04HW/SMkCNGTav9V+fqZr
eTUSl0I7QUjnS5HBe9iQBzhFZ3HQj3j8dUzRN47IicvB78iX4XwLh71nYcnrcO23+TcmAYLaQEPi
EU3UKSQpdz/11jkdGGSwSVg/F0HtXYX8yu/KjrovwlLP0DFNR0qBPwe81YgAbxRzKIuBo4rwpZV2
eE3FVbkHUnYi5yKSay5ZY7gF2yiP2s+TjulhZNlZPcfmOMZVg2QeMOAjGg0AzxAZxRpsankgLaei
CUs2vmKsb0a6CjH3WBGegCOkrvvsblz0pPaDaAdMOXltkrvSctSqtmZcM6sxOLYsHd9zWvhX9mCy
bw4aKaywRqTTIzLj0WZF8KtDoN3uCN7doGcRZlKAHebAT24SLVN1hKMEdmBVJCG568mG8cBCo8nC
mxankEvT4HUuyytY/bRaPbwqRBbBonRmILGgv1pVnzlVHpwhX6LrTsJkc20F6qqMKutryrN2K7qZ
Zhb9ndaZx7MQ5UsU9mxri33E6hCdidh6Z7m5rgDFFT7KxC5YlTOJnnYjiUdVFGWYu4sQLMTYO+/K
McmOVwdnRa3rZwK/2AQGAx8pW1M/4jrYLCE6aPJaqb95wnpcWiTNqdXfqCz6S98Tz16s7NRzdHY8
Dptubagp3Pgsz6ICDBJgu45qoOrcnGCdwgED7+dkJNAWjc8aOUbPzZLnb5mFdm7D3HnCblSRUz94
mDHl//Jk1uTGi/f/8x8Kcct/n6u4Jfus/db9KGFY/8A/NQwSfAxbmu371IV/YWL+n4ZBuv9wCBJx
fNsD5hc4AfqB/8uPsdAruzR/ESU7a46aG/5LxmAJ5x8SyRRn1hCIjPw3dQwfEo4DtNAuoxzUFBJd
lO+FH3Q8iNgcO809Tv0xOGpOVWo+9CJY7oYlte/cfoXNmUEJ+n16/GpXHOMiQMb3nCNZUjM22Yua
KKiiqJjeyZic200omUONdpUQ+4o2k9VkLOvbqGtBv5Id4l9VIorq7cLSSjoh3aAHo1T0uRCGiTlp
BMVrgwr3VFct4TCVRNk4lC0zbZ+pDWLocCGBKGquGPsvz3Piy3u0gtJn4EV3vUweNQK4J8u4NUUE
Yy9Ollp455xtKFBqE+zzwERPKbvE1ylsAfH+8Nv/jcHJWW/Yj8IobqfruCwU0H1QtjkrxuMHtVIS
lmIuypkinbndA83M9qjQ4mbMG03wqZ478d7npth7wKWY+fdmIq0m6vRdKMr8ac5D833RxXJYoh7c
P4BHMNhySe9bp+Q4X/MqH7OkUO4BWtmfNFA/y8rXhwFpnCc9hZ4FjqvzQQNVEItYEJupaMtNzd6E
KjqHKTbtPSvFX5ZhmPn9zRI/M01+veD6gX64WW6EVMLnTLgpmQVamQ3EMOL0CnpokJ9mmZ+1dDw3
cgqO9oCPNqlOhPdeFwUlUDQ/OdG4p2TfTrk5/P6DfZScrTfCs2kL8O6RSu+iSfrxczmoIg0PPC75
KcKGBCPuaOVTdPU/uAraIejo3Hb1F/Hlh2/fWJ3ufHTqm9RS/altmTRodxj/8ES6f3OTPQ+FpS09
X9rqo8jSJZYplVlIRzALLEZ66FsZTHJWo2A20edkSBjTkKEyP9lea39ulWcxxvDs7EtLHf09Iedy
n3IFFyJoHcbw+pdkPVLl34RTsJfKJcLTOBAvsx+IEdjZMqnHgx0WexO59A7j4Va4U5ntsyJu7kf6
YM8cVzzGEmXbbVf5YJw6dUtQyWBwqTkdgP5KFBeTPaKaFtm0EHjnwib86+7/r+ruPzzkcP/9fkU4
15fq/duP+9X6B/65X1mgy1BAErUAwJolLJSsAf8U3VnC/ge9UQKCWSfgqAIw+/87llL/cNHDuX4g
MYqQRfKvDWs17Di2y991UWjz5/8t3d3PKxQvpc/yFCJ59QOfR+6j4pXE2a7r5rZhJO68AN9ezsKm
ptG6lNa5qvzy31ug/nk9Pjl2I5R+Pg6hnxcCrAnLBNq32XZVHsebVUW/bZzYORtDYK09c4LzMBI4
yl3V7mAXq+dMaYIye0lealfNR9b3u0k1+TEtBhybA428jDcg+4PyeF2Z/7Xr/PU5lS34ydApIpZU
HxbSMKwXWvEFZxa/fdXU4MfEZXJFNqw+/vCw/M0G9+svwCQ7pGb4yxHkOh+uJAYaNEvXYNNB7EFX
a/LOHZDie+aW9as/heoP3+zn1Wv9Zv66NAo2Cyh7bJU//wIMs9KyZXnYOrkhJzVbiDVg5Ld1SWu6
gpyODsO1gj/87n/zJam/uJpAvIb0dNV+/rAyk2lJMK2kK1S5PhD6oiSIpMvx5ZMweHBr6/vv7+lq
Tfvw8/Fs4avixfKRr9rrfvTD9fqujd0ihaILcBJ2fZfm42MicpcEDCLanzMMcrR8B2Hduz4iFQ7w
rXdPMqt69+2axrRxmwzU2kxjYO81iSLLyqJPi/Q/XbDxZtJ7KMTofk1MZb/qlHbopnGW4D4rCbg4
/P7L/N294wFB0y8CDyPZ+qj+8F3aFBOUon+ynUY7ODErw/rfTcuJWVm9JyfZ2//+en/zgPBs0Gv0
leM5+Pt+vp6nW5IRTQ0gI7fgZo1DtQZOD7uOkO1rXVrRPcaq7g9PpVjVvT+/cD4iRKmAdAqP+v7D
azB6KQKrIYV2Si54TTdbYM+FvXreSp3tCd+NLoSjIcrhgNql1eScuYWC71Ur+Ydn9ddX30fTLG3b
pooIqed//v6WCrrajVUD/HdwjqkeBMFNwXTv2f1y/ftbvT6GH780kmy1uiwhYv5Fo/zhp3U4IVit
dOEVLG5wKXMOsjrBkPI/uApHdB6hdY35q5754SqdSjpa2qKh3BDLnrRh676q8/YP69iv3yXAPUkG
t6TnxArz4bGRisjisrVojOqFcawbOSzylt85//bPg4J9vWOujx2UUejPP09FLi+6p77eTvxLB71+
Ecw2gDp6elW/v3G/PgkBEyVOkyyV/D7iw6Wgzje0QUPYb8irL6068i8c4sb2HPL0H4rKv7l7PqUk
RwXP5i93/ec//EahKKaAYBCChGb0vC4D1kMQ0OP7/Rf69S2j2BBUD5JnDZeS/WEdxgZsOUXLZTDw
Ip5pMFHhaAreptEFDVmnpDjmESypRC17mtz9Oe4t2rVO5P3hyf9lkYHYyiIL3ZjnxeWE9/P3jRl4
WYMqm601RmDUoJZvm6pSl8XU4tVPJ3cHLV/84UVYt7afXrcVE0uTwOV//toJ+PmivmlHQuJ4RKsC
GbPLPkg0pgVtq0e23DlefD7S/t4ViHD+Bzce9jDlhEIGGtjBh+9L9JhLeDTfN6EDsbFFFG4zZFSE
5zBObq0YVgqO3Wt8nc7lMNbTLsj8dfzqTH94pv/uxvOM2dQ0vKsMin6+B2KIrD6vs2YlijPMS+tT
mdEmSLoOWmscWseF6MI/7GC0Xz7e+dVFTolLxUHrRq3+kh8f70V5PZLnBusnK8IxijNCBgLyjm7T
1G6SXS46mK2DTcrvaja88AhDfx4xf1/S8UWEaUuGr9dypue2yRbCKzcScDUgVPqpRyuLvXmf+mtI
jQ6r+ZtbavWsB2mVFzGCgaukK2PGwWgEITclbX7MkR+4+3YW1eehddAaJ+QRT+cJXhc0GxIpFHLU
Gjdi1TvHxm3jT1kUjj6+RC+ttjJIkAPXDgc+Upjq7G4aluam6Ub7iw5mSSWAaRlYXNhC3E3nLrzr
F4XR2O2rGQJDTTgYVunJAbEje/0ZCV/f7usG9dhG1OlIB52mDrrThm7pkkVaHeTQWF+Jj1WfqZIb
SPaO0OToLd1tPqx5LZo4x4OvbflpyWwD24bA4UPHiqZOKXaYF7rKEOiC1NZvUdEGj7IN/WVXJnG4
M/gx4U76iE128P+nYWdMZH81rnZeZGms4lY7ievvkrmjH2XqnAwhZHWdQycFAfuGiM716eGciwUX
/z6xEUIJ1HFkqgI5xLJeb6rGJFd+5TuPbYlBFMntaKABhYWAwFIx8NzPs0HuPhcquLKYNs9QzPPE
Z4waE64xjI0FiFOhBdvLDEHCJiRK4NE4DQV5MiXYeYc+lS+dsQMGaI09I5buGqRPcze2rySNJiRO
xzWKQcad8PRGv44ILZPYJBl58dzTc26umyrouBMOYVVbXxsDWq1apDzr3L43Z8QZMWMLAz8u9k6D
GnFnYXZB9E6F+NmkqLZ4Y9kAd5iBMbiXpnb5/9KunsKmWcyuDVvrpWDKhWNjiolkd6thgYHJfOvU
lwNGpcDOpqe2MZJQ0CDUoDtn27yYceEpQlg3faGx4WOKrXp9m6gOhcEm7BsymoZgiXFvSwbqhMSH
60w+oYDPiIE/x3qgceTg4cHF0dfdsENgGR28eWEGOGSmAwmvtN9vZdqJW4dZa7onbAvIfxShx6P/
kJqrlNn793FhPLl1xVg8FZ4yt7h2Bzg72MShts55fM3oC1PzzHNtiCisV1Zjr4ubhvjFR9tQPu/n
wIEJXa7JQ3FnDyS6mpDBgDehAzS9773RGVke8oZSYhO3Q7cOO6r03R8HOGWx6JA1E9/XEe0z1f2Z
27opAsuULOstJmdUBF2gp4shXjTZvvOkqn1KfwbnfJbY37nlLOp936hlt8xGfJ/zJIXT6Y4ErfdD
MYeEqi5tvVfEigE4UcK6TPpAMPyTUVyi4rEXaowkRZXsjCQXsmak8uSpfKTHOlRDB1HBI4uzLwup
t8SwWtgr5t6Ot5WyDNZwC/8a8XXN/Ja5yrhkLuj0trcCerb90BnmWF1pw8VmNvXs4NHGgkYENmlt
NckUfqHJ3WNCSVSiGPiwUZJaDzhf5k+loUg5Z4QcM4hGm9MwkydGrpfy3EO66W1ZmcYXSzbhU7fw
Em1EnNZIjObKEDPAulZtSIwOv4UBIa4cyGxD/JpAsJoAKyBBLdEpT51xOKh3cVzfp/0wwk4a6tri
EXW6U170auYkbiOwmb3W+9RVJHxtvQlt9bbtkvqR7Ku8RPpoq3fVL/1rz/kTAQeyThhRvNI7EdvY
j3p3pB7p/XlytxkKwjsPXS5UsB5r+ZkZs8rZEICJKcnQ4x0vkk5HN7lMkUGQBBMKhjUJHgtPrcuz
SEx2Tral2++mInafyKIJHpo5svtzNTvDa7j4urhwe6PzvTCWpPFdO6ihcgKZ96UjFsC+yaCv+rnF
J0g2ff4tIXjiijexeU2AbHzFKt+BLu1qBy24oOmKLawcL6fRWPMlp/Dkxg50AevXq1pnw5Ks3heF
jWabWo3zOuRtEuNVC5ubrKdJuUFhMGOPoml0JYaAeJuEI3N+NnpoTbb+TMv2Oz+nqe5MT/4GKjdP
9ru8JCWIhyp23rOIBNQNdI4Wy0rpP3aWVbwuiW8vu8QiWJepoxnsY03Hqd8WfRISoVxm5pkqE12L
9hd1QzQpHqCKkX59iMY0gC6MK7nY8ncRXOiwnU4Nzf4SE1ekvo4BEq49Im8U6Ln2ImeXNghdt4b4
JlwnI/qLi4BJD3NQ5G0xrJDZutAjCZQbA+rCQxu4hucmjYXfOsqWishb02HAjP2UvEs/kSzm/pLA
H9BY+JEP1/mNpmkMHr1NCxCsJEs/zpxEiAOqgBxsAuWuCA6DtcQzq7CXtkOyZbax4CMjsXjPEzrf
l4ONh2EiPhYdpBhXaAAqbYBhNYSS3dAXIQ3w0qv7zVjmGjRKX3p6N1d+elFGHYwKv8z9N/gAOegk
sRoHI3AOqGox5S0bflvnVBOMg6K1WL8CfYj2s5a6BqfGjBEeYxJN8MKsmZcyHvsAEVxNMAghyLxP
srCZ+sy++524a0w/TtIggKztheV0sIrqheGXBWm2qIOvIoyT5LQg93kdxUCm/RKjhpILX2HTp252
orZqYX9Eo/jqk4v9jTa0u/NtCqiN3Y3R93gMiBfsA2cY9tAziD2iZsdj6boNrLgyj05pMLjv7oLE
oqiW+rUciESOEgL7NkvutiTbWUC16ylr2eqKF9+zptsgZaqwVWnUaybzdk96ZJWflXgj9rntJmc5
mckXaY2XI/TrzJAOXY09x3hr+IZEeXlRKpEPVi3NpePrNKYv2bWAdv2he0FmU64xyeWwKyNXeVcS
iEl3yBZlnswiqGm5cfZVTZQQiNQsGJ5GiqQv0xB24iLRS/4Q1VheKZ9asnSMXcyEiBW9PmnlZ89S
RZyLQl2BqNQ5ccYEqxZgHUdOGLiIU14s4uWGY/uXS6Qe6PfsgvXf2bLpzt+joSwpijCggFUcdcmp
KRvF/VLPkbvT5bw86dqz6l2HmP86wxgIQRGpNuFGPEIhDU6GZ3eTNGhURzgED9o0rMzO1HkoBv1E
MRHvRNyFZ1kV9dOOPlT0ZXDc9h3dQv7ghcImRFsM2H3trO4ey2Q9QjIjVM88tP4DTrDmyD7HhD0s
/cnaiSnAJ0E5qElWslMPxnRRp3rnm6AX6JOI9EZN3WA2zUQR43VKijQ52kgnLnRnT+m5hT8qRd/m
OM/W7LMheiUgl622lpww2MZJTgSSugSKqdx54yiCIFLYbRrucexkbzqYOoUEaHapodDK02gtdXoJ
XGECuFwU4Z094Js+yA6/NZHtqrvvI/7gNgwT8ygWlR0Ge0RZ0cmsfJlr5dxBOwjfm9KeH4Tfo1VG
ModDqWIaS/nV+AvwX8uOXqJiREnCRoCD1i0sJz6koak+dWmNeLggAi9lp0rcG3TZEnAnClhkbiZm
fQ/G2DymlYfbckpm6rQ+G5BsORQCCEJVaN3ihqBE87RTXYwoEkDbWVb+LnObgm/p5+bTLCIHxLxw
xmPTNjjw/IEY7A0VQUo+u5+tZVppIr3PXRlA3Aub5TazImxBaec374CyEo4ewonA2qbdQphIPAIQ
jj2Q0nXRnU85KmnJTpLDTZm9Q90Pgl9mGMbbaQansokIgaYJOnUSN7rTzTeWZ8ZxOzsc/T5JJdxl
Ey2JwXk3LuKbpET81iVWSy4C3R/gqDGpqSyPEf4LBM95t1OmTgx6KDPtO9mnzDYLxPFbH1PqS4uc
BnniaHNPUfzobxqFx26Ug0CLn+VLhVq3TC2sNCJFkjYOib+LyTmN6UJUc7vt4QPxLLVR/WWkGIo2
LVqbcRu6rMzbqhUGYnLL/DvTXU6UwjhNrANUhMh47AnouGgnKNzLetgnKMv+JNOIObKf6ho4dTAw
NChmFKQ7o/WqXpuXYRuHLdtojqM+d9nvqcr5tzEfKxNxVnfHbyTCwp2KwT3BIRQlP+HULu1hqk1L
6GTrgqFSo488fPTG6SELSkOyAnKxDWlZ+UUumplYUA7KF7oaV7V60ci7YZzMEaCaeBqFrTkh8GoC
ju719Bo5KEydKrD1GaGFBejpjJDQTmGD5QC3qu8aS06fIp/w6g0BvP7D7HmMI6eahEgoG8MCT4Hx
BXNBnDdww6kLasSA43Qn54qVjVGmuCU2S33rRU9ZryMEBq2LwBN3fPc1T+Jgus66pXlRVTZQD/pZ
nJzzNfsWN2/dlJ+GrnSfh3ZOfUQwCfICoHIQPlJklRRUdsebE9f2gGySPRerGVJkDe6sWZ66vgXs
6xDGy1fKJvdaFBU6J/wArMSFb+nD0pIpv5147L1NV/gy2pPaPMMuTMty1fKRGRfiyMZFN83tZ2t2
wpG8ZlvcoK9DzaRGVPjFsCoVG+ASR9AWHpD6bEz44gSun8IursUuqbHiUbiwIG+MqKuHXCUe1tx+
yr9qDPxXU1b1p564L7wuuvUWJFBN8YKZfvpkSCv7lgUM86ESKRzk7pgbf2vKEc1rTeV6tRAQiE0i
yozYUyetB5WcSG+wyA0Qde13L6FfFd0BL3d60bvd9B6GswtqfG4HD1EUJpXd0ghaClBr4jc5uDY/
GCKRLab9BTqaDkgXHZF75HsfJeKlowVKN5lpO9vKvCdRjc+EdJAdkQRGuoMkvPehCg6J1BG0KiXz
LwtvsdrNKENOhRVzt5NkTK8dOcrvWTvLb13qtJdB6vvjgeKNE9xkwvSzs/jq0ali1gsvKiNIjkmV
3cwUCyEBjl3B3FlXCVSCtMb8mXnyu867bFhNAFP8gjBC0uhyhEOSeddCsW1Rw21akjDJzBElpeOU
Z/NFTaKg5MiIwOBszDRW/jrtsuKcnbUodr3JiTFKFrAZ+9xvLThlKRYtjkMZa086ck62ArZLSrjm
a+8kmUbRGJvrnDH+69T3/alLZ+tVT6X1SrCeT4z7RKDbNpnDyj3GWtOeR4fMLbYMidHHPBvm+IwT
Y/OlrfoIkGu7zM626euYTLamjEnAEZV9X6WZDzqXeELaDGVrv/dTIElFC9djcu0m0V3RoWXfYkzw
h02O+v1R9UY+gyTzp4uy1/Ib4LzlTsvAibdhIRNCIroYD12dCdVvcHAG9F80JxBIdOTb5izC/O28
Dh5dW5XheSqlqAkoHFhSIFJ0IC4EF9saOY/5hXHH4ISDOeWOj8maF+14YitlgoK6J3X0zffo52+c
WnbVBQFhatz5TZsdu7wawEu3NdiSiuB3RscEsPq7qg9FeIbmmqK3yzJaxzD+gJhk3lDu2tLW17TZ
AcsVEjHPue6X7nPkY4bTqau7rZ03CfL6wqskqlU6NNjEnPadDGCWzoViL9uUkz18KpcYu6oX5/kz
vWVOpqnpQ/ei5WVmj6kBU+5t5Or6mGQdpeRGtpwvEUUJBaebzQbKN2eY/sZktXpLBQ3hTdPPFpth
NWRPDtJR0u0W2RL9Qzqf2cQovHGY1FaNjYpG33f688FpobQnfDtMyze2uOnUidIjuIOWJHkDtlGo
F3UWqR29dfjqtvKqnUTzDOKlFZGPgVhGt+TnUtnEmRPoI/2T7JIDxQw6eOBAuSV41ltOVroYDC94
5YtNPjZdvw2bMKW8n8ZQ5PcT3606M4NF1sbodwAFXI/DkRsMchu7Y0JywuyMb+y/Q38W+k5yhSwz
VhdlnfnVRVYXigrI99YsYtiCOcaLIr4p6mx6/k9Vopiueosfly7ibTOuOLgg7q//s4ryefFKnL34
FZ1iZ7NpH9qCHsnZ72cVv7SMVxKRxwvHaBxKVfBhDOex57mVpkD2VdGcz6ODErq31ZFoUtjwPhmF
Qe0u2wSt7R/GBH8zJVHSWcUQioGBsMWHKUkfWTQAMblua8+n4oSgcEkdxa5XxennqcdpPudgfnoL
XwqOxhaZsyx3tJLj89/fg18GUIy60Kii9kAognbkwwfB85aXbRnUDAdaVKwV2B8CITuiNoNy8/tL
/TKA4lKu8Gyu4vIyf0StFUaPTq947/IqyA+6KMAmI13e/7tXYfTADEaKkCA/hpE/zwGg7iQSuEzF
Y2W35zA307vJ0t4fZhy/3jaPMRcDrhBPMaLBD9OGHrFzEC9dtcXUEmxHfALniSTs1h5pw//+C/06
TvEcyZSY2EB4cehxfv5CUabHZHC5lNUmNrTzRlpngCS8fZl5VKrLQL1axF3+B6XbL5dd5ykrtpee
Gb+b8+Gycw6IJdLr0Mz24uOCeB3ySpFdCr+kxbr04X7wW/8PQ6xf3kguSjoj78OqPELO+PN3dUuT
NIL9gaY357phpGY3mfbOW1W96UjMu45XFTm8X/zhJv/6Qq5X5q+VTMaA+aMkwbaitdOYrYWMY8Qm
BgvBhCRoCEZrbPdkTQ5dMy+D69m0w2Xd+R4a0CVodosVN3+4C+LvbkMQuoJfXfmB83GW9V/sndeO
21i7bd9l37PBsJgujyRSquhyOZV9Qzgy58ynP4P+wy4tly2Y1xtoNNDBJEWu/M05ptnmVHAaXoNq
p9Vj2pINjNljOYzT8r0fxuEWFCVUyiVJd4vSDVeDaLKTK9ppn0brnm6ICWAMK/0Amqd+QAqDnSDU
KIjA/vjrMZSaP/ICQZomdVZHElXEdYP3Tx+IvbKV1J9NxbiZsqC4HbRxvm07LDJ52RN/0V2qtP46
mqw3Rmpgo4JG0yT1QA3aa+B0kMNsfZreZu4UHWZDTU9/7nwv3cVZAzthL6DG/KU+H0yYu6ucMJhc
d+6K0n6aEqV6veEmtrb+CoRaui3NQwNRuRrgJTZTRipOIzHYD8NSOpea+AtjluGgVbIcSwCGljtX
j0dryIug4FP14t4YB85+dcu9Zbmv7FqqEjvNbVTfakX0ulf1BDhUj6lZNxP9gO+kOOWmHt847aS8
K7GIfP7zS9BeetWua5Kea5OOqtvSB9XBtegB+7J9lZs/QHDUH/uqfrTGpbwxXFaFWTujQDd7TmTs
0e7vUAIXnmb3470VzmBCxcQJLtyGD39+rl/6IrBC0l8tWpuKtEGVKvqN28+CY/9yn1d45sIy5oBt
0ELUtFZ6vdTD9xAun6/N7rc/3/eFrwWPYx2NmARXFcr5UMhmaDUg0ChSi2XwEDisYwOOf0c1vzSZ
aecCeAR7tAjNXKWeWBcEBbzze3HQPChLHVPmTdH8DhUm5zybQSZnFLE76Mf7IQTIW7aFfW+6C8wv
d1EuDCT62srPpRNrLC9rkVU6aFPGP3+IzJ1Z9XdUKAahExsAjc/LEDXsbLWFhsBnh8M8udccL02f
K6XTPxnu9KPpLA1xA6dXAJeiV6nTQhmsMXuhOcUqq+e19SaaOU4LQXkRldlXEykXc2JynBJDVoaK
dEmA+kKDMdG7Qtp2YD/BtT//HZzrzmqlgT+pNdF/N8PYeQxYxnvk0hePix0oHzRqPXeTwT7rz01m
/UzSGzRtjal6tQOYhryojITaVSoHO/ucO38ZnUA9qghfH1ltEuo4u5e6xgs9lrhriP7ABeklPyWS
zxRFBYVfXY10kpwQED6i4OlfzYUwLvyqFzoCJhfdYCnisKqTxwVmmDjRXCrBBR/2jVoYNSNWGL9y
0kq7kN+tvdAGmU8MPh46KYTUUhucOlMwwjQrAl6L9pqRZ+yH5v5GGwgaibqQ2uGoahQXVPpKrJMq
MebvQQbesjwKbvShvjD4/PqGcXWgatG1nzo0sT7vszdcZXWY9gOULwEW+ihadiMVUpMLXe/XdsPS
EuEMhSyGAVa153fBwTZj1WsQpmRT/KEAnHIYGnc8QelR7suCA5w/t9Nfvyj3g0DMQENQOjTp8/sJ
JVXZlHA/oRcgHAX1ECoCgR+VrfrXjYdbQStjvltNG7JKF39/lsEFzvZ23zdX5rqMXlJnujJjJ7lw
qxe+1bqTQk6/CsDY053/KjelsmZntJghgyxv5pY4RoN2yaz04rdyLSZJnb0AJdjzuzhapKbTyA8K
KHTymUzw4ZxL7btJUCa00uHCAujFb/XsftJoZk+1GjtNza9q+uVNbTlQYjUAppgdLwkUX7qVwVzH
RGvgbrOkxT94xGBUNH4aYzVGVaDP+7bLwBT2obiw/37pVkx0uIXYJXJIvL7lZ/0q1Mdq0gYKa7DP
xNXQpcHOmHLtvlQ75fDnxr7mnkijMhp4tjIEnHC8JdR1o/XsXrkJnWXo0DYUcMG/1FaJBlAkzkNl
6QZm3pKoTSC6/bsULtIBksfsr/uMByuqCacxq5rsiRqKY4fAnBpNV9UH3BTahS75a+NdH5JGpSGi
c03ZPaV2rBurnkHWmtLqMOH280OOuv0/v4tfX7ujs5C2MFGyqMYref4qKB4gSx1sAIPoQY5RkBNf
Cxf2IFKzvnCrX7avDm4XTH0sqFnzIjI/v1UZ45jFfoClOV6ADFLasd9PDmXQWetgjaiZrYV76KuX
VrEvfG1BrZB50QF9qLrSfQM4PbNgMb0f5tEKdkUYkmpra91p0IIbXnz5yMdvr2nqy70+iOFmTu3y
GEVt6FU2cth9Yg/xu0lLH1SKPG+1elwufOpfPwIyT4u1FuYy1grymwndbqrUDgFEAxbxjaKG5V2v
UrGJQuWSGPjXl+GyMaNNoXDmI9jS965z4IBY9lfygOt+0vUURCgF9OnQdHP5UM/RfKGz/dqM3XWx
ziTGAKkisD//6vCHqpyECEIDa9G+c0ZjfnSaBfTFn9vx+tznCy0WdobGCLJ6hEkOOr9NZYKpdtIJ
gS/HvtfLBMzN6Dl9ReMG/g3NHNXMAaLfFRRfAKcZpfo/P8ALv5MjIVbKgnM0NsDrf382pqTtork6
9KM9y2jXc8s+8dJoCt/8+S4vtBRWkoD11z2I89Mh9vwujJEN2ogOH2xgDI/dPLxG9Z0/mRlTzZ/v
9NLvcTGfaPh2mKQtaYyc61CJAQohO1HdwIf/NHyxVbd6++e7aC/9IPzZBtpkjpd0W2oeC7TzXst6
+NJKQ9KN3lHFSTtnOhBRlBzi1A09q83mg9A7il7Z3HuTNX7tzBbTP0orn1I9ssVkhvqJhn5Do6JZ
rRswR6ybh/NviqgGAPXYUkiGiP2qRb21L1KqKyCaKfPRm9mKW0HhV1aG+g8Z+IX7//INeC+0GkZl
fE18CWnkYnBsgt40AshmQ/ouUlxgDm2QX7jLr9t8ltarix6jIip1FpznPzOFstcyIUd7QFU68Nsu
io7JGKAXhPPb7iySY6CVOQh2NKRyHoTxz6SADMcUVaCnED7iNUpmv4uoBR1+No//c5f+z3qq/3t3
6f5z/h1f/lmiw/on/mUv1ax/KAxwNMAp33o8uvbNf7lL19gGzkVYHHI87AC+Nf5rLtWMf5DiM+rr
Kp+Y6ZfL/TvUQfvH+mnN/Hl8jgOKsesvQh3OezRaK9barFY4PGONz/nc+t+fDYRlCm/WIMOAAlRx
4qBkuYHjPXiJsswXFhTnc9l/7sSNeBss74U0RHHinzhBgQSzcHTSPmsTKBuqJoRntvoFSAMcyGcf
4eFf08nz3NXzc4R/3dASQAlsRniTw6fzn8a5/gj7leTQKI2PTQdqbo+Ea/4xOyOg0TbmzMMadAH+
r3GV93++90uvdfWlsupbrSyy0yqA81JGuOCQNqnZoa1EMx8F8miwtyVBbhde7Ut3wwZFA2Ibyv5T
HnmioCtEVR4qzSn0D2iRiviwqqkB5lZ9PTz8+be99F4ZXflprIJModJqnzeZWJujsQRl2dhJfhT6
ohy61H4SRHRcoYrLgT4nxkOq87c/3/d8Rfrzewo+Jt6OlRPCP5/fF5ltSl2YPZvFypOArb2ZdoR/
W8ZXxFf4CSA5/H0LYpWNotKC361zJnR+RzQ9beM0BJYaBSL+GOfeKa3BcKT20h4y+Me3+IKJhw3H
/kLxiJIN1/7fJRK/TnCIuy78mFSwXcpcCpyzHMimmK476gO7GQUDUjWhr6AghpNvo60Hd1GpBO7J
DnRW/1oXWVekiqhvlUkNx/1otzV8AdOaH2cMZeqh0Iic07pleEe6BAw/AHCkJqyHk2i2i768NdoW
DGzKyduXsWHzsXNLXTwQ6tRMx0mnfv5OZIT4AXob22jXEqKFFN+pYaNbUzAQ/doX8ysxJsMj1j/0
j46TFK/JdTDVXd9gBPVAIVTkMoDzOaSA9zQSUWwDxBlHRrM3YWnVDwgTe321PFXtfkB9XN6AXkqX
BFj33OU+5U8zIqU2d1EY7cuZmfY4V4LafWQQdLefJqZeCPYrVRBEXf6N7e/0lDRKbB1jLU4fzUW0
1msIq6Y/iqYGpBRZqThE46Lvs7pw64Nh1EXs9YGtE9Ixx0NzqvSMMMbCKbL3IDXTxGf6XD4NYCKj
PYt2jbTcpDI+lkOblH4UYCLYrXKyTyj+GGgaoBv6Ac2q9m6kNFcc3bYF/JECOc2Q+2S14bX6YNKi
VWr3JuYMsc9aR1ypi9V9J9qDCPcOHfc3o9SgvIFNSXAoCc26tsxkCE5JiQDovYE8IFltK2lxlUP3
JD9ZQYv7MSlXxOs4D6b25BpRq6PLovaW35tpCPup4bxgLj146kX0Ps3bUkUrqZsBoZMd9a/XqIhU
5WauyR+ZiJxrE1Al6SDS+gm5+Gj7XQTV/n4odSVAwlP08F7uCziL9SvgalGzy0UpOOro8tjEsucs
6l4rWREyFha9St44Vr70UTXxJ11jrJjFHZImzIyt4bgl1A4zVWCyoZHKw1str0zlKcp5H+w+J6Wr
gVyDUCnjgzNr5vxRD+NsvnXsRs9ux9poxyPq3qH+ViOZxUYRAVoHiddY3YDF3Gn4LveaCOLwq9or
pfZGOFNg+A6JAwLJZg1G9WDm0TQ+LaqOMqpy1aY+6PBOg4/0r6Yh2oWz4cNsozXYUW60f/SZgEia
dGmKskpbRrqj6/TQITs7HfYhIs63uY2oZqeGRousIw47ApUtMT9F5NC8nUHwE+hc5cG4t6slcoBr
Fsqb0BnHp8qI68deMFPvOfuONNxGaE12TgYvLrMb66MRtsExXzT2zWpfkvUD9BCRz5S74h7yeU/w
cjmhGhRLA3Yb6bwV3aIaLOl9BEC+iSxteZcb2fwVH4L22W3S7KPBKPIVoxspazXP1HkrU+whLCL1
CwxV91s6B9XnUQ/MAeZQg3wFIuaAcLbHwbEj9VR5bdURxlHCTYyv4eo43OlBId4UPUZ5CHaECR4W
ENbvKREy7jgwUDLCItL0h6FHWLsz4Zif7Q6a8T40FbQkYlDnHCe/YaJYtc3AUpHwiiL5qPXjwhVt
W3zDlxJWROUkS4RXFiyci6oAGneRmx8XF4X/vu5TNKM5nExlTzRT9b6CFDXvLXQroMLaKMBOFFf5
+5RKFaFPWgbdZaj1CrMNuQ8OaqMF+J0igoVIIJCR3c7RUz6ciyOl9dC7ldejCzxtB90vfquYxeLg
BInQrTbxYD5VxCWpKLVtEiebALYG1gnXfuzicIJz6NQB7V2I/FM7JK3rqSnJQL5ISthx2FXwQZnG
Eue7vC3y8oaNVJ3fOVCnsf0pEZ62Rgvnu6DNLYQUuh0+tmmfLrucn3Xl2FUVvUL2EIOFbd2IwET+
HByFWC/m+YGifBNfGVpfAV/MiQDZLWKyx2uB8Je8eH10LX+itwWHcqgwpjQKoK4daM74zuD0L3jr
jq6y+EIVGUEHSWEMb3K4ifhyaqtR+d/njHY3tkZ4EMnYoPytsWJ5cWSKDnCs4rQdMF4Rhd9X+rX7
LqwIU7qN1DkdfSSUbna07dLsb7oEbutOr6Ys+qaJdmjgKjtrkSt2xHyl1XXlHiZjHuuHtOoqccOY
iysEomDlME/3bn5KU6WtvrpzBVqYcU3xAtaDY7NzFVUtbmZR5eKO37UsT23vTOqOCJhwZjoBR989
QqHr9VeDbYYkr+PHa46sVAgUskCKzdcR+M3MJwcRhOo+xKAZfrGo7WseA4FoK4yzszleoT8wyP0a
2pzo9HiM35QOyVyniqEvRZisv4Ox0P6Iqih6HMc4vunsJh53fako39q6b0+ak08Dx3BllByTKSKs
CBn52vMwCBJ00IT2vNchBcKoN/G14YgMm5vSMXOyzzQSWHftkpJ8MwT11B67gAPUgxYL++vg1BUE
i5CUHS3uFNObcrPDspmJ97FVgHZWxsb52s4FW80mbusvY8RU7qXAmAEihVqYn0LV6YQ/wtN+b2Uz
lUagf4GDMywJpicwDlO30ywlvTGSng1qS+wXie9Ei7av5iVbrpn9Y6TvAWE+JJAmTX/r9mW73I1J
oWlvjCly3rfh5EY7B9HQ4rWR7SBfXcYBQT3M8u4wmvFYvhko0jpXREW7aNXhHKIITlHdXA82CWt3
JDkANO1rs8s/xE24WE8M3n3KjFxiH8U3BV1rRAn+LaTa+1Qj1PlsdpZyH45awZekXnqPpyV7Qttj
zSewAxVV9QZhCMxZXEp+F5ZoPCdrwl2Dp84BEh4oxAKVTEzL3lC6KN+leL+rk2CUJ7SI7jPuFrjs
vFbFmYZ9a9WIB0Ii9D5ROZ/vYnZjfNiBxc8OW6vySefo+67NtKRjgRcJ3IlISoudEVjLN7Hk7W2Z
Rrl+B1wqHvcEVtqKb5nA4vdESznNh1HpO8Vv49awvkwOGtqjrcxBdgqAxpFP1S+Lu1Ostu6uWw7p
0utJcRg4WWDUlJhSQuF88q9WZEsw1+YNLBKrfBtj6etvUWcP0Q1xDgwzO2EFa2pwHxKtkkQsJfBt
h3QM4BZsjXb6mODX0epYPFF6IgU6nzC17lFwtBkrA7uAQgzTO2Kh1hI4YrvAuGCDV19sbZntfYiD
iAWpO98t8+A0XhMwFbHSIZLMRzozR2jDU4bhZIrRkO6m3piVQ9UB6P82WjGBALu0FI2+R0wRBj8S
gzSqo04yYXxQ4yhOPuSuURHKQFUqcr66ZF1kHokk3XvO+8ovimsm/BygmQ3GF6Ii9hxzqp/LUJ2X
66LtbHLOokj/MUwZsPlRmz5ikMsfCXBzjfERSV1THnTFzd09IH/2T93YmT7Qpfm4UGVUTnbSRvdF
nCafkFUUHyj2oBSLhYHYvI8HZm18LvGneZiQHeOPipBeq0Z1P+GO/2EtZfbapQ6U+m7ZNB9rfcYu
jfBYJXhIdCK/XXSI8VEzsABk/CUdcEbcyhF/NdHdW5ExvmoD8U4xtNHuODRlgYzYrbENZGWrf17i
ZMFg7Ogo6mY7/oawfhAkQtY631A1xzvKzC15jmntfO4jt37jiloxd3x6AsK1Mim9jnSohzgvONvF
/qSeFrXkMCCGIt3t20BTviB0r6/IrXanPel1lrFX2N+Tr4Gm83Pf9u6DGHUTTS0Q26FWjszliKOR
7LcHHYIQ5omuBtGhxU3+biliENsuK0bbs9hcIO+2VskqBaf8IVAnsqySoDWeyi4fP1RzXXwQWZDe
syLTCp+FaHgXNEnzcbZ7N/GNWEtvTXCNby23RsahidGc97CKM0i25E4ym45K+Inhyqg8PDDR0wgo
utvpbmMThhNj3Wsp83/Qkr593Y7L8hasBZMkZ/FdvHdDnKkAU2f9BnGvGQEBJ1dpFyWR8bYK3Aj6
qWC7dZNEk0D8XAeps29jt3fRbjh4iQMm8tdkD6JDEYKZMdfRMO17QyfspSA9Pt4Llk5vu7FnGwB6
sbrHFZcXvkZuQQH2KetuqUbgbmsBR/67svB/h4P/s0ohf384+P+a8HvRxcX35/C59Y/8Bz5n/IN2
CAkIxwxsBTnT/c/xoGIb/yDZQGLNv1w11mtB9z+4VF37x0YHzEE8B4ToqtbTrX8fECqQ6dT1qJFy
JEdQaJ/+Cj93fqytIIahSEL9XzpuESQWBmUQQSrM+g+LO38J+guHZL+5siVVf0haUjt4qZnH2mmX
wE5YKFc/e8cvnP397tLSmV+8zGw+J1LOZtd+wEXzkGlo87ZdWzrArHpbR1kfYBcfjeWOw/dpH+CG
+NchOpHG4ffyL558PT59dhAbaBrBcbGD1X3wOdmHot942557PT18dmW2bfRmR0s9sH7D9VKo/QEz
ivtm29XXL/Hs6noAvLqwywzS9s85Ch+XpYgP2y4uHTXaoG5HQUXd6/PUOoVF93lU00u6zt+1Fel0
b3FaTKG2mnnrbjwIl1tWg6dtzy3VaMximpwO+6qXuZz3fM7ijT1H6pN8tqpCdZV6bdjqhM8W/Vdi
UNVpv+mxTaljBs5gO+TmZV4/G1ddM2OyuyRQ/83LNqWOiVmjHi1CJj0cbtNNmfTaHal2F4hVv7u4
1DNNxBd9M/NaIv1rTT6ghRl62xuRe6VlBVh+9XXtRzpTBbUCZFG28eJSx4yJFGhFaadeXNWvAqJ8
T2Y1qf6mJ/95vvysX1K9rZMo7hKv7fFBmb34ZgTDxgeX+rxqOJzPIjTysH5mX5cmJ5sg0d2rTU9u
Sp1eUB0nFLbNPPOJRFOj2vjQ+vlAFYCpI/iFy46rvbrRapyXi7ZtjJV1jyR8WbVd0ALDKTk24Qhm
YJi2PrnU64dUQ7REucobbCBZSAwDjLB9ve11ywamqGAxTrEo9RwOWdwW7AI1mGbbS5dJpjAxljFs
l8yzQyKuBS47Yoy6buOjS/3egoqRL8Rte1Vy2/Zvy+qveIn/XfoIqddD5iuShRMrL9YH0hJY3DdF
dUEq+5uxamUNP58vLWOBRbGIxIPDfVWmef45Kk3j06auI6SOibqQsgxxVx65wOmnxlIxlLptU2wc
U6SeueQ47clhSrygjX34o+I0a8p03PbsUv/MyrmHMcSL0TOKi4FZpKeBIJJtU5usmiCOSe0KyheH
pgG/Ica9Pnzb9NyylqnoYOdkkRN7ToXqfwI9hIdiW/dZ9wbPG4sWmHZN4FjiEYZBOE3TnnLcY4dt
Dy71nm4AwdGAWSEWJyTYipxDYihfb7u21IMGJ8IbbPLgCZfFJPqO0KCHbZeWOlAx4Wpy8O56jd3Z
mPHtaxA69rYWbkgdKM3mSDQtF88plpjmoREbn1rqOsA8yIJgzvHmbNxHRCFznp/8nQj1v+OVTOqk
7tjMKqkTnlZzKNJGqvCIk3+37X1La9ksUKoiJbLV4wiMZNqAKEfzo12OZbVt9SbX9TnX76qoy6D+
Ld3eUT5A6Nj2NVcRzfPuM9tKT1GPK5fKTDrsmi3RLm83vRbZYliZUdKv7CsvyccvitLfBkiNtw1W
cp5GqdrkcUdG5A3GZD0m6vROmKF+u+3Bpa4ZFHUcG24fe+jD7gqlY9+jju22mVNWLbh6p6iCRBJ2
g9+b8Moptm2oZL1ma0RZPYRcNxjVveoqgDDTbc3vp63q2UK56DK2lNoaX1h40Kwpl2xc/MiCQD0U
GhW6DKgZqtaDQWQMG9p/Rzr87XmBbC8OqpTH7kzc7V1aeI5CMlaZN9sWKbLBpFA4p4o1Ll7FHzly
96JI3bZkky1WilolSWiIiNY3QbWoALtbilZua9s/fcHPviXhnSaBX1w9CKtbOtBrvSv1bXPxz1yX
Z9fuGqLBepLkvSn8zKSMWYRK8sZrS30yc2Jt7PO1pWR66QFxoM7lOtv6jizxG0mN0/WQi9sdaF7z
qJcb94E/parPXklv6qzvZ5rJmHQEFKpUKa3072xB/53UNGnGxOshumjgfedOre6g9uuQn5RxYzuU
VptJMikJuqjIo4aTr/CwZF9N8bBtLfvTLP/sxZjDAC8KmaNXquN9lo7f60WxNrYVaTeYBE0w6BFD
IcVCQfAUYd9LG2ybeWT4uEBtMtRAyLy1BHmAFI1SO6+jbd1TVmTqTQh0debRHaglCxad6mnTnCZb
hOBvLF0Y2pFnxEqyS2DWvsY+4Gy8utQ7FTDG5LOXjCrzAqWHRANn2zJZzo2gUlyMKaoUL6mTw9yc
UB1sayWyb6+ZA3esXa6cKyVoIePL1HOCte1tSz2TYtWMKoYBJR0byFwQgPf9lF9QQK4r7f/VP/63
26tSx6xqx8jKEhJo2bvTbliGw+A6G8dw2WIYtZmVE9fExbvbeD7mw7Zlj2ybsXUQDcPSR15XzrdV
lt0tw6aDJRLwzpewakMYj+N2PDHAXKhNmyZ4kn7OLwscuW+jldrJyuTK0robA+zbltbhuNK20q27
wkHGR19crOt8vDPm+GbblaV+iKFeHSfBdFNDU3iEePuu6AkI33ZxaVsJbDYE6sUnLDPxpnHuqjrY
NHxQtDt/1xNpAh0JIpEn5rdh7xXRpkaHG+T8ulomlKaBYOtpQvuK4HC3LMa2pasjK8o71wq7LqfZ
TVXQH+FJwXUZ3Uv66pf7OKzB8yfPwyxt1Wlt1KXSeIuOqszpLxl9f3dxaX40ciiRJUg7ryTh9bPt
VORwm4tyKQ3nN5d3pA4JMK0ZEtLovR56zW4gk6ALlUtWpt9dXOqWVdgBpC5Zv5ppU39YAliIvmH3
5rStBzlS3wxVNSWKoWLtkCWvU23aJc582tR/ZI5NOdhRNrT0nzzXTlEGhiLO020n4I6MhChr9G0N
BGcwpEdbzK/mqdo03YA8OW+KuNBAw+p0TiT+p7RY6qNqTIm/7Z1IPTTN06S1DEbZudOr2bfDBXqc
DfV/a2OUJstGzZE+R9ygUcRyA/r4W1Lr4nHb00u9tK+WytBHlXFLewvBe6dN22rdvzj1+iDTR7GO
iHpEPIQRtHvLRZ246bFlz6yN3luZJi6ejeUpiu8WJd60qndkkEbm6B1HmQxbCI0eMkfRfCua7cO2
x5a6pj0vIIOLnlA5txtue7Sot8ipw23LCDm6y1KrMM27xfLjpAkPDbLpq3mszY1Xl+bOtNASpqLO
8sMBW7rbdMtV0IXzxtcudVHbrlbvFiQzIxiHvWGHsxdZybTx2eU+qjhkTRCK66Nj7U/oQTV/Ypu/
3/ZVpQ6qBrniNkigfaev8nvXDJdDNifdxmeXemhB7jmA/dBClTmoO+Ac2VGJtEvNfV1W/boSd2QB
UMFERy5GYkGGL5Ov9jLBuQagsivrOvG1Kra2DcGyHMjCeA12xzZ9O2i0G2ZvdYct499R3X95TubI
mLNyjvRpnEt+hWsVr6H8G1cpgeXbBhvZd62yZoS1W1l+10/9a1Opp1MW2dOmogFW0fPJKWbNZ5sC
5NzYOzjdhs55AnRxyWv2m8WGTOxr8gVPTJ9ZfjHryQlQpvEw1F23aWsLH+v82e08dzu9o/WUKZRl
MrTzu1WzuW0h80sAYKEYNRLhtW32IHYrq17u1M5UNj683G3bQCizwuVhM5QI+h3tkDvhNpEaxl/p
1WgzGMCYRjPW0etamfLbCgbxtp2dJS1/M4OTwyTkq6bIjK+N1pxOgXoxC/I3bUZWCJmqlrtFyHgG
Frp+S6C4/gMTgL2tN8kioRhRcz2FvJipA0gcIKw+9az6trUZU5phXbU1SJVitMydGbfSiKsLTri1
bZaS02hzY07zaAxMP+z76Dg5mQAsraabjisdU5phIaO6SSOYYbsET2hLYrzXinxjgzSlvhqPHMj3
kcKzm/V06NQxv4GPsE20RsLLeXO3UuTgiZ3TZjC3nFiOOftFn9Nta2zZozsttdU6vUpnitv+FXJ2
SOyGVm6bYWVdTw6eDjHSaPkNsT6o2MV1Xwhr25bJlLpqn6ZFpY+D5atd+S1tK5ewo6TcdnFZ1hPm
ToYdyTHBoJvWITTS/hgpyjYtLBrl829q9HW8pNZk+XOhRp9qkRnHxK7iTSU5tM/nV09F0hhZbliY
mh3lmAfCvlZmgwCfTYsyWd5TgOaoEnzAfln3M/EhxrzL7Cnf1lVlgU9gdXOmFa7p60mu7vNitvYO
GYHbhhlZ4TMEFe56na4q0lx5EyA0PWiV4/4davo/p69IkM7fvAPYdBoMmmRDafuGFMdpr+I227Ya
lgGqZNd1+ZTSm0D/WTs1T2NfcSJxocWvY+EL61VZ4uMkelxCWCU0j6TM3dTW7U1qTsNVWtbOYVvL
kXrsZEf5AlzH8gHdzk+VpjavMfHM8YWG+ZtfIEuJCAMAl9TzCxq3LO6bICv2HGLR+Gu7mi7c4zcz
uCwpiiocHgSYm75RTdaVGynhE9P4+HXTC5JzjAEnFxp/mb7l9PGp0mL72EKC3Pb6DWk9nNtJTOye
MP1lcZIjbP3cdwcr2DaTGNIci3+80FYskA9ywGYTGNhHdAHZtvNlWVkELYKMq56mQ/yK5YlWjz3E
3Pq2niXj58yIeMUOjoI/W2QKFMU8YqQje3PbV9XPRwVI9JHVLuzAlRaTJxHEwW4xq2XbYtuQlsPR
6mMhT84Gfs1YiaLQOZH+va0Q5sjqIq0LxjgkfpZJNq++TVVr3YxhMb/d9GZkhVFHFPOwRu35HZwd
T1dG90SSir1txSprjAa1ZuDDKE206TBnByWxm+9VWOrbFICOrDOabKvBv8b123nNkXQW2z4GgyCQ
c9vbkfrrpFRpURAo7yPH6D44ahsTy1FeImyuq4EXxntZa4TSFbz92ipbIyVxMqMCt3fd0n2VGxBG
Ahhvu55SZbitE8gSpIEKRaLbqe0blIMPrWiq+3LUkm1bfVmFxKZtcYqAA7qQGNGdngjoufDzti1j
ZSUS8a0WqAMWyTOChHfM6qA58kW82faZpQ5s0mAIv2Q9haF7uKGq2PlL022TB8K/PB98qB7hKg5N
wsdQyGhrqg3J7oxBRrCtjiZLkjSK7qTnzaxKcn153zuB+NG4zsYzHFmSlBbgtAbTZn9C9tkbkji1
V/iZswtrnt/M5rIoKddLPbUVh1eva93DoEDFsfOs3DYj/iSzPpOxOKqpRErR2r7bjWVwFZBX9qaj
oSrbmqWsTFJwd1Wqnru+2WBiJWoo8xVSPDd+1/WdPXv6pBa9AxXL9ds2Me7zLFfJEoNUtanRy/Ik
iKtOEREW4Tsthjqlt2FWNNW47UxUjk1oVSyRWm8Q1iTq5KqaYQaE1XSJ5PW7ViN1WIDUS+8olusH
a+ivahr51yg0yu/b3ozUYWd8Ae7Qw75tLWV+jyCsI1gY8ebjpsvLEiUwKKkb27PrKykJmAdzySwS
5uDGbjtAk0VKplq0gCaIH58pydyVKeZpgnCMbU1eViqZRj92elEEfmZq07FWR4AqZtIdtr0bacIt
Y9MtiUdzfSPtlF2fq8qpIi1345s3zzsUvIgYKA/rbY6js5uxiwzQrU63rbvKiqU8w1YWgtD0o4q1
MZBT456MMyBG216NIT18RDSpEw2BT4iw6ikE7H3Oi7z7su3q+vnVG6Odw14vFJ+YeYL2hkT3zYH6
47arS/3Vntwy4MBC8SM3195ZRpkdKvIiv227utRflyqF99rlih/k8+T1jhYcx07RNn3WX+Kk8oI8
7dbNwGG3WUYE05w+2EZqfN3y7Bg/zt/7PJXptBbZ/MzI9LtIU+q3bNGzTUs+CCPnV1/UKO8A6Sj+
UA/Tkw5d7TogrXvTQZEth4YIm5jQtK8Cv1gW3R+r5D4O8nLTORHo0fNHD3JScNpyDHzbVCqP4I9g
Ny1RtGkUI2dKuvpgFZVC5okvBkK80fwnx1GHibbto0pdlRCbPjQXk5SuIguXqzqr6jewbYDJbLu+
1FnDnARPAucVX7NTA8HHCCRqr/exuqlDgcc/fzvJSgeuBc+fq5114Ag5+GCION7YoaTumpp9MbUR
Q00/N/VNNJPrIgCHbBpqmCqkZx9C3Z4dk1F47rMrHfPw+9Qa80s7wnUi+nXPxjb+/PJVxU5tLkfF
d6Ie5mHQT+oRl1vvpzWU1h1cOnvZ1nllrRMSNifLyTTy59Ye4VAZOgYjMHKb2pAsdyIsVc3ikBCf
yJiMa2Lpxa5hj75p+QdA/Pw1xWipXFhN4bEdzVFcE/dgvSs5GGk2LextWfUEDm0m6lStgT0RG2Ia
5nhKqnbj6CDHQnaKDjXOLtvjiro99CSZFruljJcf21691H1FDwJUw4B+tN2pOYCgbIlZTpNtg4Oc
opREs2LFeq4cRc/qMiqz8VgnJJNue3ap8waRqxBRbQZHcy4IItUTxfoOqifcdGBky9onFdNB1KZd
eEp1RQVuWlAW///MnVtv3biX5b9Kod9VECnqBkwPMJLOzXc7dmLnRcjFoS6USIoiRenT9zrJf9AV
d9VkqgYNDOopKNvnSKI2N/dee/2SfvL/cNW/VUA5o6WEPxo/pooBn02dBXK5/xVO57x7/ElwSN9u
t7BTbgE2m47GzgxmXfCLhZlIA4eif3Tz34qgejtGQ28zfVz6eCpVhqc6Mrip/rO//uad1TEcmuue
x0fVwfUD+gF130fz8o/Kx7Cy/DkiyN4uWJc+OLZafViXeHwV6WJe/tlXf7PhTpnrlqEFltJFTHyM
Sae+qnn8lXgz+d63+7MH++aNPTulroxaYC/XOeKXMapFNTmkM5BV49VKGxvkGPAxXXipMpmy635Z
AnC3SbTWrwsMks8NurGb2qYIjVS2K5oA2MbrgKWjgwlZv0bpPk2CpvusRzjAFSAm+TUqgnVI6EUj
ba+GMtrqPNx3rYv6z4GPFObCNpYs5CU9/4pHAtkCoJuAUS4uxjNv7DoFR328iHmm+IuFty3cAZU0
fnoXam2FKvt1nhlMmfE6888BoJfwsIOZsuy+BkswL1vpcxjyPtWwy9auYCxosOjkOtW3krDOX4Fd
fiZrGOKyuSJs6OsH5WAkcS3Rt4WrdgfNaPeQwrCUuGLxPPTwWFZrPL0X0ySaA2YORnWCxWwGc7XZ
DWecUSjEgOtv7KZP28RyDA2EQaOfqRLReJNJkuu2XCaWzFcyd1QP5QIQa/Z1YIrom7SJdfg8zMLR
sHIEBp68kLCySadypA0HvSuCYe9qTw5/U4OjowFz+ryJMG50sZwB66pcI1+HQwHNMk1lkVOkihNK
O7VTO14DU3DTreMc3088NvgLWRwENC4EsHbwgOYQD8S3nRn77ianmwOTE2cThQuqmVz3syE4d25Z
1or7zg9qoRU2eLkdmniNzbWxkdAg/MAfy73bAEqcBQwD04TrIvYbV8cGrovByxDNKxy1W6gK06Zw
fhiBhwhjHy9LMWdqMRZW2V00wULbDmsUXa6dcCirhWSFd2/txzTuDnCVAjIWAFMDoDw49VmdtMCd
5Ux9crAeXp5sS7PmSdexdhOcAeB3A/e1hHoYGgQRj5pTYmWcfGwNFd23OUwDeFxDSL7RsXBJgF8r
k8Z1/tjBuFCQwzrURgQgSww1gY3nmOJzd2MOmRzeiUXa7FtoeBN1RQuTRswm6syOwXOwzRbWtBMQ
9NsXAv+T4Cs7I7YqTFHMumw6lQ+7SC3aj5fj2p9fMBgUN3qHeXKZ+6oZpcv9JWtlRKZ9F6bJPO6C
vJmjsIwt+OhjlWbtsLxS1BvsQzbwtTUVzL/rpOwtf0n8JNNdZ+ZMF+EEb9Bq0mk7fyEG9+ir7szZ
VncbB7JejOE4pFcYYjf0IQN/ELPaODeK+yFJ2ouF9OEd3PUE+yoXuKSWsPjavtDNdFXE1hS2P4Rv
j6wnC/8K1+2IHXgKi92t4PAM1fW1Bxeov1rmfmWLLT2r854/2waLqr9mW5PT9gKOMx5In6XPp+aD
QXRgcjd1Pm2bCoZ9i7wQHVxgdQUpJAeenok1WT4kQWi2V7BQnHpKTB6kwNvBeBPOwDZi83bfkBrb
cSXO3v1jKZa07+D+rCH50oUM0WZUe5hpDxM9pqGDw9UBo46JgYsiXIf0NwyHqRV4c7imzAoScpin
APvO1ozCjdZ2nX5pAbfPor1HMicA3KaudzDvG3PLc/h/Mx3itq+wuHqOEUrzh4mOC6yi12DmtMjd
MDF8t8Ut7JuYp0jeA5uS6WcvB0mAZvBM2Zs67Kj/tHDXCVi1gcvYHgQcnyc4UGkFp6gCbPGhJfuF
JylkAv06RT296h0JHYEh7agjV01ZHUFHIGhgyLO3yxruUgbf6282wCFMnIzkuRT7tEehf09CaqYb
7eDhDofO1rttH6MRkgJCCTzjZzxWu9RF5rMYNsjYGpb8zo4zTaG2ktCk4HfS0S+f4ec5cazmzocw
/wz46Kk99FrNAaDo0Gvy26SJ4OwMQ/ktPIUtm7FfpInLeBHopf4Ko0nX3AOTvNhbWeuYHnBvOPsi
MgZqEMYm4ow/YaO3IAgLEMC5g3f0MC6nTLNNe+jZswVe6ugPoQdezgxUa7h6W2H5E8uJnI/hRM3y
bMTCxqDUsJLvl52YvZ6XUi0+dPdWI85cm64RZ/OcsCUlMAFhX3Gx5SCLGynJfdqw2QL7sra0gzfk
4gXgDxYGoPfI7TtweKY4BwrtcoWfeLpbiFH+Ep2+IA7h8j4ae4Bcm8DuvEZtTGQw75Tr8DkWnrUx
DD+bBcXJRk9MwVm+gWsPTLoD3tx2qZ0Qsuvas08wHwO9tdpcB75HgdmbSSXFSPE3PhgAUczt0Ped
HA9N2DV9dhiJm7JwRzgJ2ksqx9Cst0vmeliJ5malfLuOtg3PqtAEzv0QEMxrWIcV/OWHbqjGBA8X
WFB1PlwX8xYBJKzmzOC1w2TmSvVuW1DkA/V9ivmY3Qq98Jc6kDFSAj/N1L8SXPtWF6AudO4rW86m
1rE3ZIQNeuDH+QgI3RKVPAjrBea967xkD6ElkK7y3LQuL2KgSefkG6iIbtV7hc5R/oQIGNK2cKzN
g31IE2uB206U67tiHBu6fl71pqbLmvZreNHpdFseR7EZd83CVYLDMOu+jSPkFhuCACw+8T5uzZNf
DBZICXpUSqYygucoXD0BBxj8e0T1Lvho0zWlvOjoAJ0C72Du/9rlYpwep8xGQOQxGTUZKbVIdH4V
hzrjwORZ2TtTtkTJ9riOvoUHf+7IqOCQHCA6PSxB6hCSGdNsvIuSJbGnOvdzcr+Ffeg4PEvaeOtK
cJ/4aMoJ9yQrAsIjqDyQklqYDTdcYqwoBadKvMtHAG/7QsZNPH8M/OL4q+pqZhTkwMNi1wIe9kn3
kvcKTjEFuEZd9IG4vIuaQk8SB5gC3tFbIAvfwOeJ7Mw2qh7v24qEMC6cYGt3GSduSh7QnI3yd+0W
a7iMO3DlNIqwiW5HlL8AXgWIfOO9ushYHXfvxWbj8UtKWwV8EhsjTzR4vBNJvrQxTJcBvW0T0X7g
K68njlnfALlP4cEs06fBNF0NZ+MIqvL3Rug27IvWhU2AG5jMM5ZWvbYpP4COKVNatrDt7BAHXRwQ
zHXAAwacsxlsCF60A4xaT01jDe5gv3qgRLqIZe8jgdi4Vxs5W32NGyzinlcZ9f3ea7qANMDMENUv
w5ZLc4+vEiPI1VYM5nIJ4c17lwwsC4ocyjxSpAOoHiUwVDMBpxHee/WDrJmfTsQLQfcbw/NBwu1k
/jSnjZ8w8mj4+lJv6dTbYm2CCM61wGVKdg20ShDeh2sH8RngCPnWy6LlSXy2ru3EnOPyV8m7GLuG
GwfwGRbWsn4X5Yanr6aHg5kq4LOf4+cHUIDYEf62OVxF1zpNL3yXyfiZE8STL6B2d+S+n+bY3TZy
iNyNh7CluYAUKsW4HY7PS3Yxj2aavxG1jW4Xwrk0toWzpJHH2sFY/BlY2259F0GU2Dy4JYgAL5YY
VF7f963p9RH92AaA+ixMUvl+CtEz/boN2dnbO5qcT5aCokm4PPa5pkjoHV9UfAIBY2nT48A7gcHT
tgksvH9rZeNXcgacYH/t+fAeNvYe9wcVuTb+zqio8RTwPmt96bdBbJ9CiPfuVxy14qvUBhPGm2cb
3nlpMXQStVObP7Vt27mhxAlpiq+DPu/7Fwp3qe62RxGC7qcO7+EnbjTeybKP6zzGVBbJI8xQEvbq
ahnk9yscAjwOT0sQxscxhFHPCU3obH6Ugs7N5zWfMlw+Qn2/3qbLKAa8bWKdx2serJ0tKG+W8Tny
SCMLpcBWOnUggeirKWx8dHC27fvHOFbN0BeuX+lwFIpJjShgovcWaix1a2vn+oPp5iDQhQvHLHgE
8YHT117Miz1g59O+AMtzJQW2xRSrknTUVOHsuvBqYrbO349qFAwxO4sVvOltpp78yFCPxF3e8BKY
LZ0xVGDBLXf3gVlmlJ5tX49Ab8c66CuXuTl9CLjx9GJynKXHbluEwCiCz8VNJLYeqKBhQ/R59Pnq
41KOk5XYbThI4VvSGXsZhkuTPMBrb3B9WY+pmPkuI5llDyjDxWbfeQcsTbkwuK3t2QbK4AFg4Szd
hco4biqMKLNlB6OGZrxC8pm6izTjJAF6wXK+7yK8oRfDNib1DsTkDofdFJ7kV7Xrw7MZqZVtf9kO
bBHQgpCln0/hOlsQDHDeFTcO4itzss2GHmvSCDnwwuIbJsd05G1y40Ftja6GEC2RKk6CTuHLYvwr
LSIOAstlPSW9/MKTITPPNiWa3BKBLBoHOIwoJbdcgZy3m8w8uatkoYk6sVoDYUiJdeGpZRPxV5gg
hQNFkXQzyz/2slV+n7WbGx97vMWwdeg2og9ThEPNbeIMU0itsi5tHCpGNB+uRT/S7cYluNGjKC14
RbQ7xStnwQa4U92ObVnDWTyH6yZNguifdRXSN1X5eNAkkICinDx2RLi3DBJ8pAF944//rIjyprQH
93O8V25qTsKH+hLt9fCmH+U/GwCAt/PP9R86zDZFnrSdYtkAS2KIflwzVd//o+/+dkgqjTewkCK5
nDSs8S9oI7oP54z5F42u74qsP6n/vJ2SAjlh4uva9ichRaO6HUs2eCoSNtXgSHvgQTDk1PFqTijY
EO06QMcYwlP7tc17nLVAP4lvWiwk4HIoUq/Nl0zl0woIy7SCR9VmGD+smB0y/ABQa7w+UC1zVXS9
osBiCGhcr4McQIEL7lrSYFkb9MTCbRW/cnL9i7bG20EtiKVXsM39cspTHB/2bspnf4ST/fJNhjOB
tT5MVH7VoPmLKunbsS2v+yhwZjUnB9+74AKs7DyIq6gloaxyuaEMU8T1xuIK1YQgsyUYeKifQSJH
YMIfrFu4FtgxFrMj8RxMey9gwX/MBxDIrhJXB32pRkzM2R2b+yC3KAhMYjQ3LRUJErJ5VmdyR82N
UdMtBIOLvYFFAGBFSI0yfXHWl8mgSmtAdugO4ArbxzvhZZdWdGrWBRETcYce+oRTf3B8IsvjIA16
G4VIHHhLRS1qGHLhNIvz+3rQwN2hEKM3bgC8BG8C3IQFrkO7gQfeuAtQm3J3M2QJhx9Yv5gF5Lvv
r8R/h2+9e51mO73+dv1Jmd/2dvz6CUn5+D/OH/VFqnVqeTP/z5//aX78G9bg1af500//2GGFz+u9
fZ3Wh1djBX71x7Dj+Sf/b//nb2fv+Xl9XNXrv//bFzAq4dr88Mrxtf5oR38W4v+1g/27qf3t6tPY
f3r7Kz8c7DPyewZIBvzJQ9AAAVVHaPrBt0zz32MQpFEH/m5sf4Yg/su+Pv89i+IMAF6wpcMEsHqU
+g3qlc2//1v8O0gZDJrfJIRVBhzs/1/wlkBERfhWyPETmkUJfTuMocY6obWzfkcmF98jL9aXALgA
/gGU2fKLtsLPL3/647OAxc1D4GUoTtY/h+jWY19r09Hv0l40VRsF4/Wm1ICsVPG7vqPkFz2kc0Ph
P6Ppj89LkzgjZ0AowEpvtoTUJ3k/YjBgZ6ThFY6N4EINPVx2dbr84qPObdn/8lFpQoAKxfUx+ubS
WJsGhiZ02TEIre5IYKbPtl7tY7pQQpA+1vX1hCweIbmbTPqLhsqffXgGxAloAACS07ezbz5oURtA
zWzXx+N4jFIDbfi4hePteeDjGtguc4cEIjsBKdh9+cNCv/txhX9EiP4cY3/c4hx0hhiXQUNc+M+P
lHLUeeOU+l0ddMM1TYb+GCn7rxDzl6PJ3+3A3txe8LbBX40TrB32VsmcilXEqAX4nSDA7UicCq6y
RXYHsLjpu+m8pDCboGQBplJ/l6A7BiLbvN5tHWzG/lZ29P2KCWAhCcsZcLUw+Pr5iuuZzSith36n
gTqsApkEJTBP8hd97e9/5u0VRyFefhLBuhaQip8/hlPp2y7DM0XBZdv2AwFLcwNMDAUNdM4+sjwZ
0mJbgCXcw7VgSooE4rBHlP9n8iO+/+XNPzcV334T8C0ATQ2Bpf0vTkiMA6UH2pXf5dYkx8wN/D2b
F3YJ61D+BWquphpTmj/87XWFmiUCEiS0WNVv860s00uggHzahSCt7HjOX8ma878l/fnxKPEAURsC
qfW/fggo6mmfidjtFtWiM5U0PTzXUOr525dCwSRC9AdoBIHozZOcLFPN0p8XTJQ3lxZH5BLlf/G3
xC7frwXYcUBPQQ7G+nwr5qDJUieOaL/zfV9XJmtUOZ2Fw//na/mTtYAxDQS5DHNWKXkrmppSVGoY
qZfdbLJoRwgHjgcMLfm0JlFYxX4ODvBG/5VY80/ieESx0RFQoAlizflb/UGnHPX17GDtjDuIRuSe
iVGW3CHmYD7uVzYU31XJb1Y7VgIjGV46PKu3o+dCKzbCA9ftbIvuaZGPbfQpywDprLJtCoFM2pge
D544IJMDgcNmKdO1e0Xl2NzC17rW1dhr7k/oJPbNL9brn9yHPE5ITrD9Y0G9fSm2bgUSk2KyeYpn
Auew/EwmsvnFwmjziwf9J/EHD5JhRwNCJ0YYOn+XP9zz2YXOSPhC7NCaQUNOHbC/PLaBuyAhv4ox
c17EXbobVHPZB7X+u69Mgo/OsZsgwqJ5/VYE5WxNVgLH1t0CjiBmoethJzPGfxHYznvyT486IeiW
IrlKgYUGRujNi+k8mFMzupy7LYi6UioN3CtoQgWAmssh+qWGn36fBvj5A7F75bibwEJHMd7Un+/p
YuW2QQkoYamZRnMpvLC6DJFTuMI0cx2VTdbQryqQEyvWHmS0ioi0bY+hSqeuSOA0FBXcYDXuaYKx
nQsKJDktvE7slRgIVUcY48gvNW8GUtkM58m9gCoAJ4/e9BEIczPGZea4Po/0ehegEdwadKwx8k/a
fT02qT6wjqVLNccKHZqID9F9EwGrXKbZEL5P0dOR6OXUzfNgBaElbbEZVzhVNnw/w/uHoFMfWQJH
cxxgnqYp8Dmqo3HWVel4RhqDJd41d2OPFv/lNsoku9M+qSOQiFbcgYV1zReiVnTks3XzQQG4mjyO
zEVtOUIo8M540r3rs9pzlFr8PIPomebDu9F1rSkx+EIHhSoPfKArnTmECAWjMF4CuziLYjYJhwdj
vIjbbGr7GWqrXt2N4B+1ZWYT/QlnKpqWoWxHcJ9TfJBEW7QpYS/ffapnI1wxwUrmFdN9nSyBeTWv
aDPTbWcRdMNjwFnToBGg26vO5tsCjiea19BQ061atYv7vOiznkn0fDfNbqjduLzUsKORVzE6Tyj0
J6AMtni6OojEjeQTC8G/jKeoQOmYuhLTnFBoCIuNo0pjRUBUxpvfQ2ZQm/BE62D8mETzNhZgQQMV
q8Yp/8ylIc2JQEKb7uQ2tHsMBIUzDoSE3tDIpx9wVHXAL8dp3YGjioXy4HL0FS9QOgzus6BPSAXA
FXKpyI+ZqzKDJKToJ+QcYGDPKOz7zFi3nyfd2kJmPP+kktyKw4TaK2DHIpsWtOrnNrhwvQaEE+Bb
O5fjTOprNrq1vlwdUj5IBERwoXGTVSmXDjTknIG5eRm5IOQVRdixlV9rdtdzHk2gY+tYFTAdYI+r
2Ly8yEYLAHS0oSR+CWmMvR1ggMgqPpCWVz4N1IcedCdaZoI34W7knt62rm6vvNDGVIDCjt+QA6wf
EOya8QBKo3nhK/CVhVZ1qouZWozZN32t+QEuqt1QRPDz+DJnKRgG/bjOn4ADjEkJrmmNLts2TN8E
IkBeGaHEuzbx+Bte6Q7aSiAeu2PazHofm1An73wUwEZJgwK+VvQsCdjBwALWOPAR2gZWMCoxFzxH
lu3zWKmgVCo2M1ZEaIwtw8ygqBE6NgwlijnUovEdiuwks2TBQkZQWEpPhQ5uMG2v7JeU62Z4Mj7P
z90Pq54UpKT+GVRsc+/hwwGMK6IgYkUTgaU6qHqr90GMlY6Xr4EJWb0icJV9EoenyNp4A56yqecr
ls/Q7oKTORbn2n+2tzmnP+ZM/jsKDOp1fDdPr68zKgw/1xH+vywr4MT0h/zrXLb4Vzni5tOAcsT/
+ja12r7+9tX+9s5+/WNx4fsv/qguRNnvYRhFEVJMbE4pO48u/qgukOR3hiwhyXNKsj/UFgJKf8dp
ilKoeaIsRJUBp7p/FRcClvyOkgP23RDYvIie/9z/Lqv86ziIisxfnh1I/N2O9j83vRjnpCxDko3z
fojDKfa/nzc9IHdR50BZu2gTMtCKh2gcx1SYVBUsne0L9QwwZneeooMhebj1MNLUZ+FRDQGUuonI
lrCrZLB6qCY1eVlGjIHdXUai2W4Y62x2vyCzhqAjhsVx/dAzhsL8iJWrd5BG5dNxG5Lu0MeMY8eE
kB3bAQFiO6/ahC3uXQJ8OfDQ6zhGpkwDutmKz3oFkwwFHWCKxIBDblb5OuD3ozWbr2KUVpOPIWSk
Ki9zXDU/IMTAkqbYdL362yiPPM6i28hqHC2moZ+flhSNohLOg2deJ7Y3cTvIQUyHftRZ9y5E071/
oO2mhs8mMOk9mvNJeB/bhGUXidQG3vhepiPYnX5w+8EpLY/CTS57tCugz6ZCmxm46tyhW/V54LPq
jnOWLxuDfKOWw6lL0Ju/dnKeaBU5DDGv18jwY5DoZpiBhnHhBShENyTTFnQjXJ5cX+IZuOqLBYIL
9RploJRiF3XStJ8EyNi6yrdhQZUIgKgcZHuIdQ099o0m/b0iTTd9bOK0RVE0CdBtjRK1BKdBIb58
y6yZ7ZEgFTKva58SCQZ71EPVWhi3RAGtRJgRwSsBJVUEBdbk2waOO5BsbMeO45F886FI4qodN4KB
HEkkHpseGIsA+SUq57fjgoECjMlHQPzgAlGx9eAh48u2uBGtqAHY1cMkzK2wTkbgmI759hzYfG6j
0vsWQIyTEwkxH5knpn7eaOP1e8hOpLxLNQgIIteHzbSPUR6zy36J+vdcof/ElxzyOExPsjVRX4ns
a18Gzj1DxaSqGgnC94V73/Q94KOJ51BOLwvQ45oH6LJw7nEjvBd3HZdp9CHirLYg0/ZiuYzpNBdx
iLgcVqYN4d+dWcXQ7Eot/Od8aUQ+PKKEPEJ2AxL6vnPbdl8HswKBiKPxHjQhKN1pEGMZ4wgqChOD
2Vt6glyhzNsueUErk3SnPG6nfCyHfGnRmfH9FN4tQV7zuuRA7k5VmLRt0hdEsdXCHLptw0MbUL99
xnGqntGn831Mb/oONfZbQVVPP6SQJ7wAGUN3YOO2tpTzOkQHmQu3xxtWv+BH6aFTNlLYvaiGbI3j
v+tcNFNyERIU7ktMFrr5AbUAHM+LZm6gBixCsHrduxl44uC5datxn9chz5evQIjn2SlMhiA+Bkos
7bVeIVT7NsHVVe5JYNv6Ill0B5BKuFpbbD5CVfl2gppthu2SGR5YxIAtnlddEyw9NBJKGJICg2YB
4d2FLmXorKQQopWYeZIvgWt0U3V9BP0PJLpo2aka7wxJk5YVW46bCs0ngNUVutSwbBi3GIPCLA12
UP/rpMzTWeaQdIJlSZE36XLCAP0VRDCdLMg5Zb+st3nYzkhg1hS8liOkjIpnsFFY5PDsBruYYp3y
/jJAY/4O0qRAVFHXJbaIFRMAoUE9/Ayg7/ZaS5ZckqTdSvSnl6+SZm4Hb/XkYWiy562O14faxMBt
tbhoUvRNHewXdPkPQw8rjjrcHC29RvzEFwmyAjoceUp1Sw6bdMuuTVp8syEw5sXnME6BdCNov0DL
GnxA+s5vkSCSqk9Mu4NB9foQj5k4YNQ+OmgcRa5GKoZHjmLzPaQwEcX8mPmGc/kMTWw7MljLbepF
Qc3x1KVLtpboFoEaTQkYzFOcnCXMWVpMW5suO7S3yCOPYH1SxKPj30Kgj55TdEhF6S2by3b1SLHm
oRMXNgGKs26z+D0Uzn47bDUkLs0gPCjFGBi/glg4bSpHa30LRQW4yEt9Bo+GcJwpRhP5Vzu5p3lK
MKGQLm58ZmOoHxEB6ISmXVBP8PgN+pOFm+7XTLj8pjU4vWbxyAE5oeu1mEz9cWmajVxBeIkuuBWT
KzIAv29T3aX3uM0wHR/y/qNR0G0URAIR7zJcFDDFIZsqPqJRV/owouWoCVFHRZPpw4LNnlfK00Qf
UsfYg8DgO6Ji2jyPYequuYNZVFgT9ggV6fQyhYvdE3QG9gtknA+KRWan0Zs9ujS4WDPwy5tIPYa9
1zcLy5f6djVBf5w6jNBHaoDT6DLFK7oFCLaRmo8tnelShPWkjxamVxfREsZPE2k/M63GC+L5FVpe
McQ+Szy/J0oxrPqQXZ9T9n7NxKPaNpyW0CAu7bQ1lZdyLl1bXwFQkkBMO0/3UAfKy3w7pwKRosNL
W5v0gqID/rCYta/mUcpbTBhAkNoH/CVvASzXQ+p2GmP638QGzXuZ6w6aTByx2b0Ppe4xOS59sWJo
NylhlwFwe9i1VxBAfeNtd4txi9Oodf1SE3qXLr15x6BN3XXtxD7ooB3LqFU3UD5cA5ZoT12j2qAI
5BB+q3sMuU5TcwlWVlhi1q15HwQhLWYIH/w4sFPOHdIFYy50HoTQFToEloiFEsLdCWIqnCFrKC8k
bFNArKdR3boSapy1UIM9oOcLWdIy7sdxQvcXIMhYnRSd+vOZJXSFbefb0TB/iSQnOyKg5lcDEGyH
YeDxe6RBQfJRS6g+vvpkJZjdFqN+6DFc3BRK6K3K22CEsKyr5w8ddM3RxTRL/xhn0gwVzptWqSpF
TXgushjJGiQ/SEoeyBYu6YvIifvcZEOiKrM267GFSLVa5iSsAkW+KW7bdY8gN7z22PJvcPD+IGTQ
vQxTg/As9Va2aTiUtjZcX0Y4nB7rOSeVC2GlVvjzyQyMBlqMaaivhUcjNoZJ5D7NUQvwq++vBrVm
z3gzgnXXYYbogC9vaSEbwfcSqeZ7L1wbnIQ6R22g9FLo/aCdmfcpKJ1f/HfNEkrdcr5lUHQcYFag
v8R+pDt4aazlRhbx0dXdAM18mLgK5VaYik0BJCadSc2uW5nawXzslnZdxncsS+uSNZJXAEGsqCxh
fuGqnlt8Hw4WjFy2qxgaSr4f1DherXXsUWtcx4OkTqoyCVKyD8jidnUP/X+BzBlCF2YQT1EH4sve
b9Tu4HK4XEUYNypV6xXm63i/fM27fnw39u34kvUxtHGwg3r2dTM/+DyWpODppvcuXLMPGSQsRwiR
Rjg5SSi80vCou0lUvAuza0XG4VpCB7BPs018HTBkcrA9C4+Q4SaFzu2EQBkNtxO0fdDQdLYCcLeF
moyNwKvB+LlehuGJxtl2EdOYfGhS9SQghUWKnIUH2W3uFfQ7VXqRvkqshoPLhSnzGKdT1aQcyin3
gDTBYDNt2VBqncdlgmmKOxCmm1O3pfx6ylMs2cxjsHAL6+temtdWxF1QYv3nVcyYfpjwNKMLY5Kh
MiBhfmDREFQQ1YqDg87i84JM8thALn6GzpP+CbhgcYB+cIRvjWUfFzmKR7RBmS9wEvGiCHzwH8yd
x5LdyJK0X2hwDSohtgCOKi1YVSQ3sKICEhoJjaefDyTv/3ed7mHZndX0gm1kCeCkjPBw93AP/Yzs
CkRrSW/tSQ1BYWRw/WJaB+VgG7kIc5I3aP8DrepDkZk/KimGE0RYDPa7WYdl7JamCnPp0q1C5D2X
fz4Vw85sJufU5CtBQ6UqYgZEgidllSrbVbDvuqBNVKxd4PuUNeB33oBvWGw+ldCGfRZn00dAMAMi
5ti0P2qmEj+EsxRfzHaYrqXfEy2utvq8mJUZrWUX1yFUOQc6fkcPAMv0yguj6tCXrihOw2W19V1i
xU3Uaqod78vCTdNogiNKSIezN+bkN2M5q4MBEWGHcUj/AKFV3PS6wdruKsinCTZGVWDHgAmDSSeA
oBgqeeFA/VdBoStWokXdzo3mPhvya/CRIYRd1YXGDM02VNqoBR4UOhHZdLuMYjddr2xauuvXNWu7
iHDkVXykBRotegGLTJAVO934g5t/mNdJjyNtSePmcgalPqa0TMGbUl+ObY114sWopBuDctrd09To
pB5TNhvh0tmLCCF8pSZwLN7/L0O3XCMJqOPA0KhYE2jr6XFJK2tHCCPuaBesHdrEdr4KXOCtoMjr
4c7jGD7ZS55dzeWafHGhvHWnREc0vMvrWu0mWyxpkC8Oh1Yuadkk/WyGApwVar0UtZBtYMEa3vvu
kH/SMo8gsHDUh2Tu2Io1cWOQQqX7YXt9uXPiODtpnHIvySDklzEzJH1bsvEjDkDV7WBzPhmOgiBn
OWieVJ9qt8M6JLcT6H4cNmZdPMdWpiCdWfESqnZJb+zcH0CqXAGKm9aoKQxLv5FW7t7gmzG9QoQT
u6V17K9jXcO3rjKhx3TFjNVtwaF4UnFrX1E8rT5Unk83Ny8hnG7svoSi3PTNQ9MgMWuroriEJq5/
dvKk21VZ7Jz0XmlNwPUTf7Obvo2MMp4ePUtN92s1+BLKaDe1hzrNvEin+AE9Rn719Tl5RtCRhQtd
x66h2mF0rMqYRkGt1T0YdrUeqRuhhsMyJ7tqpQcztqunQ6MtdjDplbigH+y6REK3X1LDiE8KF7HH
hVL2d6fPinDxreGyrVmKg97HX0WCS3AvuvTGwaTxweBQ5OKRwxT4ZEv3KfIbFtjcvUKt8u9lrMd7
c/a7nWN4J8oQgPROmVxgfJlv5FqI7VVVtI/oJeLPfd9SPW8UCfc0yCsUI9zjWpovN4JVjADsWMQV
1MtOWtlM3wj64Yo4Li8drWuuMisxKC7Wj91K0BLMBo7MPl3PMYQiLvKCNlvkYSpieWEkQxEagxSK
iFYVz/babWz+lQvaregp6wKa5pzfpXEPjNe9VK3bOaFTLxMB/JDkdmjQBp6fmBz/PkmcuuGihZYf
WFVKcg16QlANtwZkWHeOPVEThChT2H7kqnl8hbNuf6S3w/TUGGspQnumSLJLWsN7NqrVHllOs39C
kdX4l8vayuzLWlMmOmYtMT7Chdw62XbeznsqrSXq5jb7VnSjiw9yN91hHCXAm1uEXl42fupkoXew
ir0hu60NAZ7kEeiDckIlCDKVf+mEmucP2UhlpJhNWQU5YogXP16cYzfb3SPAR3xo5bzV981EFydL
tDnIKkS94zQrYWPPKaQWlrrll5GZLM4OIFdVF3jg1lVAb6npiu47erbDY9bPD2q1rL0fd14k61Z8
cxLE5XFeZ6haUqLxEIphHk5urEW5VujfnXUBBKl1czf7bjlRWhnhuJOertOONW7Yp8aZxj6iidoC
fxY3MUQ8bfmh5roEsxWjlgSLbtjwi5v2aVa29IKqr0C9/KSG+S7Lr0NviIsuHXtc4JxHGQ8okRDR
ftW7MiXvtYACVmt+TDNpXxGgWhH4lBvOpanfaJnM7vEFqw7mZFmBpyr3etDs+dHtq/yGT0oippX5
J4ejvouaZFFoIeDeBLZh5TeLp9EFRa3Njns1SwLP85PdKpbluu3bmqIrMGMc1pmUe1Gr7MGpKcVI
qLD+LkUmq4ekXMWdo8m8C+e4Fvq14cYgg5AIESmtOg1wL4Y1XfUHVfgjuFsLBn4J2pF4US7NNAvl
PMCJJ4DQrEfVoK+60yCrk7exsmCfB2ae2ujOy3WovgzUfMQeQXTbF1HvqYaaCW7q9bNEi+YdMSmm
0Wngxfkcf+zF4MHWHFsn1g5mOaaDHzXk7cmhyNxc3HUk4/YpdrO8x61+IpHp/cmPL1NzXNadh8zK
+Z72wr0Sc+P9oGlg5n+myhILdGQ9h9OuBmpXV2NcundkDnb2lPuT0wcIPWR3stEGePt0QIF+jSRv
ju9FbMX1viBrmE4rwsBsv/Y5T5VJKb5V5MptRGkpC2qDmzmQVlVmIzIqMts5wAE48aNFmLGxQ4XA
10cLFOo+LbOmOGbGqA07nt3vcaTwjV0yjP2lPaW93E8l18xDO7lo02RulvGBekQvrsfO69dLlaMy
POILaaVH8KHSvSxq2xgO1ryCSAYrXP/4AQo5D+80XfMijw+aHEAKl/GEzKjs7xDolTA2vTxdDhnF
a22fp8gjj31natodIlu/PKzEL1bgLJ1ZH32bQuNVocORDxRplP4Elu5w7FbZYBFuwURHFkeWeOev
M89d+xWg9r86jD5aRMVxAINwudKmtSI6tl/91GguOj3213BJfTpWeDGVPBd9xhqW6bh4e8cktwq1
ydCdIBGlc9fN5XSF8gyIOTbB/lq2J9lJcVzt+OBMmiJA6p0iwJOxPGx0lbDPfeKOsnS+yA5q/aj0
+AkYA02frly47XCRy9w0Lp1lVad4iPMohiL/kCOlQe6pvjq9udU2h49JDUlVSbO9Bn91P4jSU7dj
QXgRjLELf6Mgdbud++pbG89Ps1f2PMv7qJB8B9nqX8imu0DOhNDDyUHu/bHeEXUVNHaq/KDVc1Ti
uZmFlLWcMC3SFwVTOhizBjVkq3UhRklqj/FqSU+yJD2kc6cd3VGRCtuEYBXeYXk+HTCed3aIYMuw
EeuEz9JPDm4/7ADGjTuE0HE4molV7uTYpHCiu7FFIWSi9vMEB/hi2/7Ow1j3lT643qZYY6PnHZSh
EFK9pV+vVLHpueReQgxOjmgfyx1q82XfmsVD54lX9EwuFSyO+PvEQ3k/0rfi5Ex2hyC/MT/0udP8
WDwnvelIylTAQVjcFavH3dUKzq+mHq6NYWg/2brRhzqS5RMxvo7kkMd9nmydvElUVlSypy43C/8f
XuXT80F0bGxH5uMhbgznS5qNV+M6F8/F2CcvY6M5EdmG+9WKM/eLXkogSwb2o9sRd4xdKh+XJZEB
+pbxxjDgSqmfXI21qXbogoCaxtHfBIlqr8Oe2OtN+uLU/pIdeqPVOcRayMaL6ScP2uA0x86R3+28
ck6yXW4tAMUgH90no0oRmOSwwQVaLoDQcQz8Of5hj1N2MtLS+1JT4A9LwPHWLL8tjeWAMdtNtK7i
ZXDQW0POpAXiRLSu9W18SZuq5s4t51dCei2sihHIg42HBi5P7qS3eJGD+K6PXHe4Jwb7AtOuCprY
5/aZs7uC8k1AkDLtjTWtPlLFV9WusI2ePrxN+5j3ckK4ns3Fw1ov98aA3oz6sQ7DY2pO5ZDAgi+q
Oahj3YiWAsloZeWPWVpqQdz6SkUxW/aQpx0i9Vx/WHvrYemXpyXPj05lUO3o64+aq+rLrHSO8MmT
Y5uzrjJr+lQZ83oNZeECasW6g1sUB3ba2HQDr/rLEZn3dVl58wX6etIN4tpTC5X/um0gdBtSGAd/
rZIbOfX7pPWM763fE865nrlBwLRbduB4nFxLfZWK8lULyHXhtm4benN9rAvqJGbvF3u9Jd7KbB9l
SWlHXZ4s0egkm0bS+cgZOn4amunCLsb4JHNFo6Ahc+A5UZqnOpB1x96vLxZEyJFImwJ0sbQ2YwJD
TGFvjtYtHOfcjlKrFyUZlF1dkLlVaWSwXyY0z46kRWLs3FgOy7ZZ5Xz0rXKJ8Ch4afSMO1XFxpNe
IJwGnykjykvVBW7hRCklYtlWVE8qcT4mipWZy36OsGPg+HaNF+TidshkbRlbRmMwiZp3JBzw5I4M
9sUojK+1k7ZRXjqkaLZTHogFyh1G2+LKrgbtmx/DJjHMWobN5NbhmtZPqCTz4zxQ7goR2lYQdDvz
AlM6D4ylTV7WvCD2m4duL130Eysii1CmTvlppH64U9oyR8lYemGTUWwjcczEvdV10wGuAwe5hREl
F8GSfCMRJdYwCyOYc85GzsGGdVwnzcUE9ot4s7pCldU+G7R5Dml+5gVZPLMpvbY6uvAXuCNciJd6
IpzjkKBGlkqSFuOqgdRXX/CxnuQVltnDBeAgZ3iKdr8qOhRumbhkDqvvSKdiAAaUp4Eu0yd643RX
9PDOP6Q1wQYkjbnio2VI3DZw+IfWE07X3VA/mYsuo8HOPUATSkcRvZencNUtGBwYUE/2tWpYsifX
Fp9nMOQTHQNqOwTo7Prd7CI49tNqJTAczEeH4mFUGvOX1NT8NULXB+EkHicoQUNOv+vApGNEfZhc
00LqqPqXGCT1sl64LCU8xnuq2zBONJqo5BuUFupy8mFhSO0VAIMgWssPpDzGNcy44mmNs2VvrRWL
tpXfvAU6EKDUvVH5972WexxH8eygcM/XKEM0ga2IDpCd234A/6iH5jNtXkxDa0Z6432VaPQwG9BR
oXXSaemcQX7fBCgnMys0m6YP1JIACDsiDQWVNKLa0rwdqb0CANndfpQDqNBsjUFfOw5VZtVM+wUP
C+7Wwhz3zbIs+1QvdIhOHpU83yi+D2t1kblzAfKuL5eyM7RbzmvnsCxczQSrWoRfgP7Bsa0+cJdp
fId5/JZkKByBFYAP9RHOvL4xAM+sbtoyQRFKT4YgN8cjGdoeOxODAu/yn/WwQQpoIe6Fz7mxGaH6
uWeU+XgSU+7GJe4bVmW3FyWmUojvxWro7/D83tLj4fXBgrBcwxaWAdfPOadNxh6qmqas5M6imgoX
anR72HSlH38aa2LHyGdQccIQfvrBSBzxXovrM0rpz+ebvm/BzHfhMlvnjZ6m1vPj2vHlTlYavKIY
GNYOBKLNezt1rWrvwWNrPsKfyMZrHWbdnb42IA12K+KIgrqWXiV+o/vXRj904pdu4T/i1nyoSQvL
c7oMHI//r8m5ll/BjOof/R+/6/C93ogr3fk3vdH3/N8Q9Gy9YP9nQc9B1d+r4rV6w7nZfuQX5UYz
jH/RvwJ6qged09Vh6P+bc6O55r9gTOgceYAK1J62Nke/NT2e9S+opi6N2jZSO4IUvvRvTY//L6QE
BokulA4OVPGfkG42Rs1fGDcm9eWfCputYEQT+PP1Vjv9gpAim665wdrBhAo6UxrCCEO6TWR2iaV5
V0spaw3pXzd58Wmik0z7HEPtf8+S/GeD+7fvwg3gwkg3SKg8+ERv2T+uEHib2q5xjVbcMbNdYelp
T0VJTtoT3JPGubYA7hNJlQjXjOKQQJfMXmQxex8qbvg+8Psyr08aOeByoDhjefedVsn3HEb/NmSe
ZZsOE2rb6K6Q/759zRFcPp6FVVxrpl4kyP/Q3F7PPtbkL7VdyYXrix4Jh0mZCXCp4aQq6jrl1S9/
WWW/6VN/VdP802u4uJTYkJ5ZQ+czZ6HeW2iMVVyXCQWcL4oIPt2bVomHilU6tbvHG3l2VKSqBIgs
08eiv0j6ufa+/Pk9ztjfwsREDgOWjeev2+T05xbPMcCDaXuTf1FCuE0NSEg9pFmHpmM+FmTYOpIT
SdSEBKYL5SlsPPLmlJlODB5T6cs7lm7/9Doe6wgJimNaFoyqt9ND5Qo2QQaq05SmW90P2EMtQY0a
Eii9BmKFJ5CsU55QQ9NcC8KFoEdDN8KikHV+X+Nu/l4T37d3CiUrQFt7k6dA5kJBcs4dL+jZDb5i
kYg7XVEvUZ20KjlkPck+PcgTWj3NFFYL0IfQH0SZ/RAA3JiX/HmefjY9+Ov24vDxDOHTtBF9oeWf
b6/e0lYFzY9uogvxVvzZVRQPFG4mnY9BFjQOiVmJqbc25VYckdY63tSuTQq/3HEbknpc89rsh849
Dxy91Fm2hJOm1dQlABBTGomas7Ysl0nvas5rOoNFkWUKQ8DY6902fy0za9w+o6/V+SudMfizH+jS
/F4/ofMlgLLFMmCg+A7yNh3y4tlBAhXVL5XErjf2faNtQTCLcakBZbc0B9MAo9KKcE3acftaMZI9
BNhTtjRNsTdWkxaaSm0oxp8n4GwZWJvuxtWpn3CEmXQRP1uYDbY0y0DJdl/2WZ/vNbNvmwvNWBOK
xGmC00DK7g3sBNbMYXMcS97bGWfRGi/g+1A1hWlS6eIEOxsWMcWkNNw/sJtwBLqeKdaaQbks4ptN
Taq4xvGs6+9Af/hnN5/75xSbF7h2VZGJU18aw3SVdKVsDjoH35LBvpvXT2tXkMD8eaTeii04SLgJ
CSe5NBFbsGXOaKCuVyDCjGkrmABreHujy6m6mi2NqK4xGS8e0WmO8/HPz/zbokFrqptbpGkiV0Jy
cRZi9oVFxXZKhz10Q927GXWaoTzFWa6JWxKVaZPVDXXyiDmO3R5dVcXFdQuyT5UH0NI231ksP/tk
/GW3MgYcp8S6sFwc4SKueXuMxWY25ZNVdHsKLv6tVw+jsYOBkJWntZwNLr85He+dZlXqWEKlDB0/
G+5LBKMga567fppwQHS++3ScvTY7vYBH5hRGHppObtlBOjXWHI6GK6ClJAj2/rO7aXt5FJ4e/hOC
yEX4ZyIsY2ntCU8dtc/jwRvv82nOYDj0Es8Tsc69+bwuzjrfjqT+9Y9pVDWodO6J7+9M6bajzsaQ
3c+K95jZTfT6dgxtWO4aeVu7lxRtLubcMu6Hifp1mCVggiWmO5Nr7Aqoz81VIfssuRS2SlQEaDXP
h7LVaF5SEOtOdfTOm51vRQaIPk9kGOYm17ass7Mg9W3IKb7T7FMEPcNF000Q8WlWAzcCBlZTRprA
Q+1QtGk1hHmcDi2AhpDJvsjswv1g2/UmbcEhsHnEBSIXt7MOuHnLyi67d8SCP9/lbBQ5sGw05PBQ
HPP8Qh3UUixuD6ms6dwSc6PBpQU7HDQVpEbX5BelYQxRTLRqwJIkUwstqELJ0WyG1nhxF3yPojK2
yq1UOJHQdiLdu5OBijyJjTKEerHCCJwzrTv1uCW9Uu6W8wWGlOPDBHnH31GLBX9OxOhcSDz67Bqn
q1nLrpFpJp0K1Jy0j65FKTRwcG2b9giI+CkMoNYeEf7/C+z/IeTa1svZSMDMdvmPP9iUZ5FfQvyi
Gg+/mtlYF3mvYziXAcWrlvo+k9ee8MySV6SJ5dP/4sGeIEOwHMSGW3bxRmDn1Uk5jtaw76synyJf
dO0ByXyS7vWyaocLW+qQDYvO6Pt3+nacRZnbTgarY6lC8xc2Gf/bJ7sVpHBz5VQs01XMj1S33BeM
osvvawke/wnbtMTcgOecnr5cxRQ5YlXk72yXfxh3whUECA6puU4i9fYlaqvAzcYD74QV1Hb7dpiN
IYSijMgEOU0y3TeIgiOYQcl77an+6cloEcR2E+mM/dmViUa2mTyv6feGZQz0NKKYFv/o2NNgipND
cbSHbVPvGg/pwJ+n/EzGvl2CW4JnMejcgKg2zi6AOsdheV58mByC1iMRfIJ5y38M/0I1A33h4XYb
0YoAt94nAFXFoRs1pwq5LOPukq4cDM6f3+ifxgJQAnACYTIh7dksZF0NMJLC8qIGClyae37zvfBK
/wp0Wmu+jwoTptXDXe6d2T+Pm7wtQ/V1ohYfjTtH0NvZp0ShN0pwEwq7mLxoQWD2QTVm92FqkNWH
+dQ2RagQwYPLDDg07f78sc/TUibCR1hPXMAGAFg57xsnV0MqE3srwC26vwxBUrXjbsxd6UZU2PMQ
XpOOEBGDYbGELR68t/A68st66tfpAq68dTsi/piCOG9VFxhQ0J39n1/x7zOzDQ/yGxv5DP87O5cG
TAobDXNUulTDW6aahULw4zob2sn3Y6P7qE25JSPPG9U7U/NPY0OqjpQId3TiynO9ul2m7uBTVNw3
1tR+GJI+XaKMzRSHCHgcqFd2Nb/kPi0iNms753KgbfyVYyTmvV460IuCxcDQ8ErUefpqDmPsvXN5
/UNU528hHW9GvEt+enbRNin6BnuK230PL/TraKVQmBCg4A+K25ruhFKY2SfJxD9YC7KGIoE4HVpG
SbH7z3P094PU33IRfDdAgDjCz17E7POxwb9E7RPfSTXWculJ2G2YcZ4qszZkhA25jncyPr5Tc5GY
cbrLbD2xHv78GmcA43asEFHaAKlIn1gt58cKvXoXARug3Q8OQs+ozQdr3WXjJkiENTPCk+vi8Uvd
TlhGaPoYf0KirtG+CXXwdT67a3ZgzVdPU2m4w3tH3jYGb+9XfzO3sciTuHXIlN7udCwKoWsLOKdE
I461S0evuIKJh4OtrieXhBbl09Bn1ZNWe0sTCQ2JUoBPYkW9fyq/o49b5Dtn3s+Gcm9eiYTJN3B9
IBKntnV++OAdW9MpjOHyps5SwdTV6in2OxszOMNKHGQhnn0YCkd+8aZivqbnIIwax9m8R6uyxoqu
aHuGb+Rwps8e1HkyvCpbdghSMDBfy1LfD4Ppx++99+a/9va9oQu4P2camSXp1NuhNBfsnLkPir09
0eoFVXUJVeVpMIYSCm7RLe5DP8/N/A0HebyK1JR5qK2tZlafKKJTxzBLS1um4J3F9/e3Ig7H3ULo
G773N62+3dDoBn6h3Hd6XbsabYU3mXKATteTt2aMtfMFRSdN43ZfiAufi3p1x4d1GmJH7NyyXjNa
zdt2VT/++cV+tj18M1wAqty0Oue7b2AmcHa3VU66ItjR0SVplcJhzyKjA/m0kjGfoJO7o7CPtbmk
K6wxmlvnr5VuTqAHS1I63X5oBP+U6Q2IRpbr+Q0/N9O6wOhFf9XIiaYji01qIQL0ZdiQ2z7u/N8o
PrQ8qu28WSvfubT+diN4hgXGwIUJGcJhN72d/mX1JeCt7sMn49fvazno9aXWV7CWcm9SsO5i2D4z
DNa1rt5pl+Gf3wo2Y4htgc0pQxFlu73fPj021WxxmGSHpWnnzL+dYaowWP6EVXdL0VkltRbOmj+N
82dpjbZLW2muAySCy5pVt04LVejT9BMzyqwOzCmFQsA6MYZ0A8kGWdSzF2pQOvUMw4M+mTHCFPqg
NUcTXtf6PONCn/2w3EYrPiR6vYpPWct9HAegpM4j+hon83gBvV2o6ZakYvFjuY5xDB+jSar12Vp4
AgZweWEzNd2aYdS0Q82vkDg7SDmBj3JbZRo6Iddf+JaprPW22euYNNCuQsfImh9fFpUDbnFebo+O
0UHzN69qN15fifc2i8kgrxr8nfSLbenQnAN8qkm9DROboVQBFlqbO5zEk1hrWCwg+JUzP5SjC2Ur
ajp9XD4PZbf0LxvlyagubMio/LCLqQG/atYd5Hp0odU0qKCJ55ulg4VfZdv4ECGXL8ISp8ItuUy1
vMugmNMDvY4GtP18rUGH5dwo7LS3fyO9M8TRK0u/W085huxusncZ7Lm41fCVn6x7zbcSUz9kMOhA
2xrHhnKMl6ktGrHNjySzu5w0kx12pxuQDeqb328rkSXpBn2oZxcMDpN+ITAZJu82tXAdUKI9xwtQ
i0vrd5qSiSCDDMPujGGG85FZRsVUX+r0KM9fhfTHTsOLwSQ13SdDBo31AvsDi4WXgooy9LOV6Yy5
DiOOgU0RJQ5k/KrnE49pn63Pmz8eOxweT/bDT7KMeWp+7/16Spn0HHoiQxIj92FOfv+tXtaRAXJx
XOTTO2br189mYhbiweswSX0eMVrob3wnTn44lAa6p8Jbp+ZVjpU+XzXoYgZcuFU74NDdQlixh4DS
dcpcUvfeHjqnPtdU6GCf+kq5r9XuDbgNfKy5xc+LCHjIOcmNokJJ5UB4F/tGLuMUwbtYhmcHLSSv
XPx689QGv33FzKNaMjoD5IQc9405YZF76DUdJWuQDWvdLJExux67oq/17Zy2e/x7YXB6Sevc+P4q
fetkTsuGmOZTYpn+hW5Xfl9cmzWCRjR5QnULNmpFUV8uveHUGHvHNFq5G0VGJ4sdqtDe04PEH9f5
qh213ouxYuesyCI0HNqIrEZYnAopZj9oOiBtueIDtj6qhgVh4C0t+5oTCKZzn8/4ZJtrbX1ea217
5Yy9RNA71w7l+zBrRoiG6L9qPuPebWXN1tLJvsYHvWgSzvgKxu763Hh9xVhPOGquzzjrbd9mtywe
kBqbWmxz5xlyZQkWJlur2Ru2TOikJh1YX9pN4fq1fFibeLtCZEXZ/JjFSc9ic0WOYuIg4nH7Xz5i
j85HxU06+/Frl1n9uP2QTfLMvjVXPxvl42pNBs1cABub/HVAvcF70q4Jqu6eI2abdGnHajvWasVa
zVRmZR8NJIXt0V9te/w8cvRZCkZVXcCMtmcZP1SjWQIZopBlWReN55nf9XnMBOsoSbZ9MYuGs5MK
t9djx533DnrOphy3227CvtsLYQLl1j3iOCWfG3PQYVS0gMYeLA4QRkzArXrJHjkBR//BWKyVr9AZ
boU5iruuWV/FLTlQG/6eJ9x3KccEfDdUuLCcRy78Xx8YF38XL2whjcm/HhY4g9dWYW/2FP2cDC8q
T5DFRMKaKAx2BQbseoCLCz7WO2NqhmYHI1Vo32rkdtq1oVSFeImyoafuezooZkenmZ1Up/nNUEOm
GFbtkq4bCQ5lHnyN8jgmlM1uFLArtaw4zvtspwpNmzT0sjLG1ixRJi+Mxgug9veWsGLBRP2uaTB+
lQmXqDKT+Umubg2lY00VfuWRuahtH039sC6XrY9qns1SI7/Og2HTXLWBN3oGcklXqvwVv7dtGc40
zRGnJO/EMu7jWCv9h77F/t0KKL3MzCko/VbXoM9AzoCWoq9FgdkykDF+H2rtHaBkt62vrGGU8ooF
W7UnNSssByEEgtx0LBNUD66veWxoe0LQp4WpQ4skvKs7fF7obsJdpGlR5dtdAYr662IjuBDzeEgb
C1kXMKUy0ruinePpy7rirIrq9FeshPB7O65/3+U5QhACzEqbtn1E4z2L38/e3ypEv6/fDEUcr/D7
kjBjkbA1lWFv4dKvwEv0znZfjaj/+TG3d7ZDvBzqbU/oq7HdxRm+9eyoauq2+7OKE8l0FX2cbUNl
u9vW/33r1RZ+uENIfTeW5r9rdVsfJJ7g0nwFudlSTZvzD6O+ovP6VSQqqunnb+7NbUf59byth0Qs
W+Gp8vC717CLp4HEj76cEn4VujHmKVQO9u8/hAOfP3mgL8NaqKcMdyzNCScU6O0+xRYArbiyu4ld
2cLN5LS1f8Wl1MdnPrBCRVwtUcce9KwLhDUJ9yDyEMUBMWt2zQ/ADNviAb0XFL3wfO22mML4dfXl
UCu3syCrt62HgNqBPzZCZ99OoF9PcHMdqQTaKUAHfVfKYrtARUIfCv2wOVckZIZOvV1PZSuctn/K
TbQ5xbNSw3ZY+bFEI/s5NZF20UZndXF1bcIBl9y6JA9fl0kZN0Np4rN0EGO/LXML/3KOyI6+I6yL
GpY530LTO4NJR0C2fQoiahwM4A32jn1s9NFajTuzLVC/va70SFHGbVKJnKGo5Sh0DWP0SeO3Q9Xq
dWI/GUgDI3pGChur7fnpppf5LDU0g8Xz77AAbYvsvzRIYoYnFEMWm9FGGLkB1QUpaWhjGckoy9SV
20s39hYTWhtDoqfXkL1JViXdRtZnOdQ9g9wvTs50/I49pKlqvr817O1DlqlPRPw4qdYZH5TXJkwm
etEqRpqOhVYfxgpOfn0p6DjBJoJNoM2EVoHfYSNKRZ0Do7ZpPGJa/rYq6Lm8FS9la22v9vtXuCXB
bn1STV/zasLqoL9DSO9KtojWpvWmG0UO4npRbWWtGq/rX+u56upt6hJf33bRb0IIfvUOr2WVFnGA
Jcefj4MNwa/MgT4ol4gWh4kfqsMiYHMRsZPV3VbI9jERr/XdGk1I+czLgr5P+AjAN8z1ckcfYTe5
Ie6v5bM7aqr66Kex137Hugu2wGBUut0ffLdrENE36OsW0JIc2RgtpUvVjEcDuSWfuCxEh4TNJvKM
Mko9+UuW6q2CWFnKFY5L2gJz4nTddf5wV+frury0FQLVKhpo7gSZuVK5SRg2tsyMdZ32SAe6IEcS
K3PMwFDJDjsWtJcWT3NCw7XiCR/9zaQBXXExzJGLnYcL331A9rhrZ4pMfrBAGFngnRYsqDt+rwC6
SPvCrL7JHlWNCtvUXPHGY2wwOsFTwKuz5sGDlKMXe1/HShGlMdIxpJzNiAkbh51MxD2uih6dVnK/
256vJ443Z7sWWTl/swvcN45xvuSltitNcyhvm26UundEYOF164Xn0qjAoh6/ppaxWzuVyxhWJqaF
xp7aYLxwR1a0aDrOXa3zbmlbwUyQcLpXlPdBadE39b/ZO7Pl1pEkTb9K21x1X7ANBAEQHLO5icDC
XaJ26YYmHUnYiI0gQIAP0Y8yL9EvNl9QpzuVzNPi1JJVlVYnlZKORIoEYnH3cP/9/7eLbZspw4fW
k4qxeT4OfP0RNX832UWkj4DFENv0AJ5nFuTjrNLGGvXhhqQPKn6uqsIMwdSvAdT23R3HofQ6TrtC
gzkw2QSmCM3KHN3HemIzs/t6M6SPBfI0engW6HHQZWz2htomBaBbmIUm7SHoaLqWDzRuSCtabyud
wjrY6YVu1ipcTdHkUv7sw8nFLX5mI/W467iFwcdTMi0wbNQR0kOPXh5KsepQxgGkwmR8nE3NbaZe
y6g0UA/bzGT3xuA3D+2lUvOpPBbtCJfOQiGYPByPJ/EoPvqFDX8zqwt6ani/jrQIlHsDddLVjUB5
bwuzBjPuqNPXeeuR+F3H0fK7uQCEQZujS2+9svoEfuttv5U5VcxwO69SAP/RFefENZpRFh2sGf3D
/UidV7bDRpl2xczAt9hOlQOm7ZKdir0aYtnDPR08uyf62qzNzrFAzHNhBkrWXOZ3vIQGxxAxCTp+
jJi9rxXmuGo07nBU1A1jqmeFAovEaa/IGi+pDRroxpZV0DvtIzUPw3Jea1m5GuwGpc5c1wwbVoNV
QyNXouNX+0VLpfq7G8+suMVGdqZ1HJePYwz0IUG/RJTGqjJnW9lNKKkQ7bBs2mHEKgO3PTrwV4Mc
ENcY6R9lRYHcJhyQPgLnXUCL4PMWBj1sZDYCtIsL+zB5O+RiiWe+O1c6KiMmJLF7PfRWMiQz7Iqe
APvAGkazS0U+0W6tbN4AMhZGWbcDZVShDlEeMFin6jiYU61RB4pO54gIbZpKNfTbVnk6u45qHIRd
9VWgBSz/sM3dTYQw3GxfdOtOf+p6o3Z/8E0GuN07rBB7dK0Z5Q6+gAz+7OCtDmjvvh6hopSMD+ip
rKFuiXsNSOIR60fRw4Wl0Um6CIv+dkyKLrHfSBNoNyVqXO1TSFseOKgwYBp9I22iYqI3wbq7K9YJ
3YQHC8E7Pyh2g8MNodWh7PlVPjLbaNqRaC4jZ5vkh+SuLeOe9gg9Vj9z9SbUox7J5dEe4Z2gX1db
gND7pM6vorREEwRg/iCyx+S9e3Shjg5dl7gwRxjP/TUNlpNetivjl3in96km0Nfpoys0Kuki2Bwa
a3LYNb3mOqUit75ogkjtyyqDUG7ktyUB3jt6UjGNWVZlZ4ljAFmBuwEYe2GOuxyLtXOqtNDosMFN
0nO+UEczus6gicwycmSMHMHj0KLMO6De2N/M0WOsDi/fT1zfo2zCABX1fCQJPs4rPZg3WExGHXKq
BIVLAD8ccHinvx/iVVuXYZENWZTVx0E94H5z52P9tx8xlP6xq9ruQLpxT/aI5REBvkyeP47cyRrK
YeQ/PuLc71tiaDYqrC7pMGUt9ga7UnskbVC8lI1ST6LfSc27dxigxthJc1inhS50sEC0c+11mxXm
gGX/Ho6o0BrRQ2UtquSwjeewm9k0xSK/WBfQ9mh5OqVTz0ospwtaZTLI6apzUI8DAm9PN0/L5k/y
FPEVQS6Do2RRJv2SELTujxLAkWtmOHdALqzZM0kEt8Y7dmmD6ToUUIy49OxGbSQ5le03N2wpK4RD
AqFPbS9ow813k7XRpfslE1jsl0GS2wdLRNrgoJE+odVSc0FfttXbYAQF9RuxRB3DMlKW8V0UjzSW
YbXtdvELol9wdIjdEGwPSmxDa2tAKnDQ1Hkq6vYK93TIDln3VOzRUcg5feWF9QZ9E/G0v66gVcMw
dpoyglrQKvudF42GMNNH8mhILT/fAp0C4RgLWqLUcGRli1yhgLMFlUqIME1+oM1xay13g7XyBC09
0EzVdxvGjrNJT4QVOkwESGjLJE6nZIrokzK3vU16WVKKZMKsDz9UazBWbOTmI5zfagN12lh3Q2W+
Rv0DsajZ09kUtNhWqXGAZ+yY2tJV0olhzxO1BpK+SRrE2uu1tfU7UwO6SNLULvR5ZuZq8UWlksbC
OhNRr4VeDVRCo7SKquLNqOzlpWyHg6aOHctElzabtt/BgySBNyNyHmnH4skP/c1oJPQauTLVN3rM
AaRaRsak3x9xiO6VLftnnfVh25Gj/q7bTexd02j3hyIi4w7QsrCWw6jQGTZ7Q4x1E9AX2tx896la
VhyTp3uAnh0dqeuie1kbdI/X7gAwlxq0oKsZ6z11EW6bkFsN0zpse1jmnsYuR/ww6OAZxQUqr7nt
67R3uTFd1VRrhj0YZLHW0bZf7UQF/26due1osKaLkfJ8dtjPvqcBKMaqSIMERIJx2H7P5ZGHJXLY
oRSGEfl+WAwa+Fn7XlpbMPAg0bu3W6jryqZlAdPOa3X+EAFImzC569aYk21lQrkmAMGQEYNRqdgz
L/3dwDKRFNlC8KHTlQe9DJBbO+eaSOaVSMOwhsKUqdsC4OAWAoSQ8VNplDHvMKCoH3phZnIEiIZR
k6Js2n1k1Gg9HA7mjHteLNGeCgZvh2gT0LRq0s62NEJ938C0iFRjq98fyzM/Gw/OKIn0Tej8P1Wy
fkP6+Z//sYHxU2mk/EqB5PvffW9AMP59QGsO+K0+1WeF1h78dwOCgXKIRm2TtoQB4faxy+B7A4Jp
0LYwHAG40AfsMVBxvzQgGP9OapQiLRAoA1jzqP8XdCBQVKXCSq2Lii+geugzfl0s2iKppkPGSevU
MF7DA/HcbouNoJgOoUgemashWHp0aUIX82OeKUiaqhL1qe6n3px+A4pkI3j9LcB4v35zjSazFFaC
NdYbKedap8l5jBoGCs2xFUwqDl8Durys3TQlOlr16HGTUQ2X3UbbV1No7ZNQ5jBmozFn1CNZWclm
ttvzS6pRD02X0rwdhqU2Y3R1pwDcVEsOh5dRP22/7fe9vIWOIjdQ+6HySK57d79F/LITMAfvxik6
pK9kKvbE9tUAbH/UQOkGNaKeu/aGTmMn2Xbz9TocrVI6NJ52Bxik2M5JAUNRsG/v6Cv1rN7GfEb7
MQKfMqCpQ24GNOeJEac8KP+H+TtpeXNhm/uR8TG0f9Ke/f/rBLr4gxHxKtjff6MGf7MlZf4t/5d/
nb290TEZ/Nu//Ot//t/NW/Vvn/l41d9/bM2RhTzPaGCPWH0WBVubevkHHS+P2H2QGuZH74/Ouvy+
L3v0EwGs5W/AKsNfYfA3/8XH29f/HdQtzUJg5GikAZTzp2zMowraL5vDpm4M0gvYHZVcmsHJ/fx6
cxyMON7g03QfLSlhNrM4GEfbma1fpOlkt3Ugykqza+pNApUwAd1Xuxtbg5l1aMiTUtcOp9nBKalR
rMU+dIpINoextgcdOt3anlG7luHahqzgjaqum9gf9PzeeowWcjaUZjlPEeGFgzS0vGE83WYT2Mug
/tmHLilac+NYOz9tZ8VhEuXeuhlH3U0Kv1a1CGfDu+omfW2fzff2OfN7xrJLV1H82BmTdH2m0m0o
QMpXI3QCVNfBZW7XoaH7CABUT93b8D5/Kp8UBeG99qb4Hl/6EOC95E/5U/0GyhW91cNLuxPhdSpJ
ndbdWxc5uS5swsfaMfPxPp7V8TfqKyT1ANosqoHsYo8D5I4qSzA268dN772DEyjdq1Tk5b47A1Ma
/BqD85tJP0X5DTdFRcmZSd8PH4rtyt6MNXtm9m4L/dKwxPLwDt37Qz1Pbw53yePARRkgedxFsoSQ
54BdkXDyAYYrrtCV7tYCjMu2EgP+8NOeuvwY4s/NT2cvUyFNPklO/J0u89wCsdVof7rMP8ACOWcV
bKKJz7f0z2cVfmAURkCFATmBOgY5qrA5n+Y87W/K1EqtgR9B2I2wstILHkD1hxwDCFL7DNLn3Lud
GOm/8N30XyO4juYBNDRRvGmpkPFUOXNLNiYwmgjMm6TLXO5dQ8ZO7LDpJTAWifoEH6aMnMALnMAx
z5in/lFT58Tkfr6A4Qm2KN0k1NfT0PANf+9qcNDSgC8NjtobAVmr+dDJ3RzqyJ0hmxv7uX0lb63f
6qWoUaIGjLID1CiSaXE90iBJhM7M39pi8BJNU0RM1g6KLuVt+hasdn1J2iiAJ+q2txwMxW4W3ZKB
4F98Td6a8Ub7/oNRgA+j5RJiQEroAgY5xd4Hg4WbQPS5Ezsy0DfBfPce0tVx21vEV/sIlIMYTIPL
4PHwXLRObchsuXfIGhlyvZHztajn2zuoiAmE50MYPR76d9Vr4ycX3f1+FjjpFblPJFmu4L83TAEC
4mbggR0NqKqjMQRDBsqQoXd4VLQrTi8U0bsKDd+Lb9m34hvyMPtA/Q+TtrV81ZYD3G4DUQ8XLAdQ
b1r0x8hN4lN73ZpOa4gaOrAnfRYhFSXgTKGRsr7eQUPjRBsZzkjSb87BF89O84l9/znNf8RpPmdN
hifu8a9tTX6NkvxuzDhIcpJFrQ6j/WtLTWqlb4fdxvALPXjb68Zl15YROcHqMB5tByQ1B8a5Ltxz
b3niHP4ab3nSSfL9Nq0+fYQAXOmDO3EREO0n5QjeDL9yO9k6lby5P7jhUtYfR77/WcDjh87h0xud
hMN/9hsdFTJPnQA95xxKaEkC1n8yihyBQ92uSsMHs7mWAzsHSDKk4UU34rEeta1XFW0wHo5ohhxk
64PXO0RQwFuJKbbbznbNfq9E/btLJ90gLKZhz4CtCrUHGG3D0rM6LC+Y86KBW9nGJMfrJHPWyU2r
G/AmJZAqfR3M6j9aFJ9v52SCsgqG0m0UG0AqZCpD6HdaCRsVig/llkuQm0YGmYPEF86sESS6tQcy
5G15ieNYNwDKxbBdZM+bVEDIA9P1Gaf7w236+fpO5pV6ljYC52T40GEWk17EF9Vulsn4enthPyD0
ONYfCs4G9sX+pVm0/nYRnelDOzflx0zOp6jqDz7l5ol/+1tPuVpxX2yw07aZHCQyuTHCvPIZ8rwg
EcVzVYtwkZ1x9OeWlnlymvg9lta5ez1JQP7Z93oCi/+ww+hg6roi7OC/E6tVUeUCS5wY/sODJi8u
ArETj4+319dnshLHyTmdvM/vc2JOQIRYzUi9TzcNrnaTUJZCm679YLybvBST7QTwtws8RDaTSrTC
7/kDuRaFILabF8tMPD9PHbfnu1OLX8J6tyzEvSEskYklyFgBXfo5+6Lc/FcXfGpftq0dlTn2hRa+
5Ar7tw5kvRp54WU/dBF6yaU22R5khrjfqpiWF1sNDJ4clmJ9O5ycscVnruXYUPbJzgS/47WcWzBH
x/7pWv7cBfPDAOHTgjllpjBhnxjRwYI79SgMWdPqaYKTyX2IzoqN257Tv1YqY1/N97FH7dN97eOy
0rQt8w0l8bcU+vqLzQ3pdxOoWOiEkYO/ozK1gxV0jKDjaHCTNCQPZemU8IdzXKrOWKFzO+Y4EZ8u
6O++Y87O2End4i+dseMK+GKHHtVKPw1QZdUgmSJWSJbK3Ed6JJHrsWE4/XeESKkeHpzeX7xKTszl
775Kzg7CiV39awzCjxKIIxSxTQpESEFYgxPTOIiT/gHosuE7zlMunihY+4unVOycBy92xFvgisqp
HPviUa4qdyDG19fLgbRF54xnnXwYO+PbWIy/NpGDoz70b1bDLxd12i1Hz55d5QcuSvPRU3JwNNJa
IQznhTeWX0P344QNP1XTfFZN2cgP1gJe2RWUcd94ZiF7446tv/MG4q7nvZbjwaPp1HI0Bn04Bibs
2regPcVq7a7uoKC/tNxuSr5kPOnJnoTzdUIiTbZjyNF9WA0ln+5O+JeonXvtLPTeQD+5wNmdwn3b
zgxwGjeXpKZ6LrHzW75YO8blTrz1pD9J/KGLnK5jCek+IrHAy4MFebWdN5SbhCu3Ylo5ay98wVW/
BD4Mn7yqJfp+JL9dmguRzi9ptXJNd4L22GQoC67DcjbCrbyd0CaNBCs+MXgGgAUZ+et5dh/xlpZj
XqGRwDX1fW1yDzJ8Wnv3jWyn3M+3RH6znPnj3rlf2uKe9Ja8v7xKpU+ZcJ6JfLJ3Mpyxf89Dc0Q4
zOnUtQVPH0w3KvemefkkE9Pl9WqVikTsPFNY7qxy1cfDXiZi9tpeJGLr1RJeMnfnzGr5eqdj+lMB
y7kTy1eTv0v5q62TzWFg9R5mtVhsJiarDgfh7OXDYhZPtk7pkh26COczmEl5scLZeuFkP20eyvdu
K1A13MtuGs/jCQIwe0nlR9TTWPa89lInfRjPuymt8bytusK1XPN5B3cZH4l4XT6a/vrCFs/j91rc
3WmryIlhyRKinMNpyxgXbuVoD+5jMtm5lmjcfPJYObWzd5BF8IYLhpkWQzEJhN+JTowzOUZc5MzB
baBCw682wkkUX0Acj/gfG4EeJHfDnXIDC2+S+5G4WLTOwcvme9e5HPrISE4fq4nbn3KJXue50jkT
9Z2zFIZyup9M9N/EUpwbn5PofruDTZ9yvhoftajWi+HF3l30BAI18gn2CmckUjl97ubSRTLIu8+E
5gWX8+n0enVmeM4brZMw/6fR+mm0/jmN1kns+HtuynP24SQB+3vaT11hKn5jzClrQVemE25BNfRr
A9ozoJ8Kc4yVcmYomPrKP1Zu4zVe7dbuwTvwPb1rvdaj9iTVY920xEsCKObfqiKlHkP9zcufs0nf
63v29OCAyXNMD0lvmbqJCw+503Ob8fCqGTfjnrQcAhpnxPeIiNpcUfFB3Wq49bI7pMylJea14zau
OW3c58AZObarPKnlx5O927vu8KKN0/f2/LaQqUOdhjM7EQO6rQ7WdEnPpbh9Hsjngt+rIz5Bg/+W
SvsyxzteJf7lleEgEMDHVS7nei2S+WhZfhv4BznH02Zifjm/f7RICoRiDDxU3OViJCDDOxr019fZ
nUmsQD5jKIgAwReLVS1e1Xi8qwu6fsd98/iex1VQ8fr6SjV0KmOX5mxv46O15sAv6UEu5qphCZ3q
tnQ6z/JSp/BVUGDLobPxv45gmc8zc30SykfQFGUBCkN+wewhTSJrSWMrH1tngCtXMzlrHFXhVNNo
TPduMckmtl9MWgcBeQ+BV1cniVIQhUcuikte4IZezE8Z+fXUDZ2ECR84Qy9k+tXvSj/0eiQzYi9y
K7nhcZ7t5TJyD+PUT3i0HScLzrzgYTUUnwlpNA+Qlki8ct49oPvL/8ZF30cWzKsmB7dziPTXri50
r3VNGRBNF8Rg3Awffa4qctfchsVn5xK9OUMi7tKtZTpD7PrC8mkiJhG0mcAs7qDwRQRusuxtZib3
dlIfF1Jm4GnccCzKG21yWA5W+byc6POdL0OX3gNJAlgcuJz+NBtHQhCeu6Wfeanr7Se75W6peZqT
TXmlxcpB9UaG05S/ymc2S1iFnjtHkxsCSQJDGd01/LxxgVrzig3V5J2IpME63rk7hmJG3okAVPdB
v7kWn0NuiKBdbR4SA+PhfDSPvPFIInp4013UnogmwUSGIvbDc8vnrKk4OZX9NBV/WFOB+PzXpuL0
sLuujV4S2ZiKxqswFEi0+Q0Gv/XWq/a7Y1izl3RshHrEfFj7yj70Hc0Fee7TWSI7UBKZE3up35Pf
Gg6sLFp3goR4/lBxHKidg4vMEut5yCYEwe9PnWyxW+wn1gMsncIQUJ/Iw7S7AHbgsCsCN/PQhlDn
C3ZvJyn+85LGhSaW+kN4tZObKdJo/s5n83kDH/TVJFzmE4r60j7uHKzdORjK8Iz7VLjEz+ePLVBz
2OG2hg9i9rija8lJfoG2AqNVu+a3g9c4BW7x4JkPm8kBq2RgIQeOspPqw5I0rMna3zjA5bGYhrtx
Kj/2QsYt4N/Ifo0Dd+2snZbvgZv7wRSZaK/yS7//omxvgmXNsK+xk/vhtfq7FHSKem60inC+QOqc
csHfYXv7L+oV+uPYK/n70GFu3FQiBcmAN7PUV8/6eGb1pp6R8xF66msw3XjI441Ln++8Y+SWsvJT
rjtiXjZeKTd8TbiyxE1d+n2Y+5BPKnhezRUoq792Qu4D9REnXaS+uh+VuQimsXMY5+p6PPWd6+RO
cp6l3vn4eaH8hPo7jO2yGaeYXGV2hwQQQxIKkbxMJikxw/wgVfwAkHqFbttkcxVfGQ/5BPONb90t
q5v+dO+0nu2TsDkGOS0nexXMmHz0ndrPmAVDhjLBy9UuHgP7bbkbHw4RbDSNS8uDi3WXyrvozFcw
VusR8jk84x6/VEh69aXm0Al4Zco+BYXECd3eZeQlXuiGrhOv0GgXPaeHe1euq8QhbL21240ht8Wl
dR7NQjy288gkfARY7C9PuerQV3kKm/U1dFA8vaKjXc5tr3g3CSxgrV7QoOF0wryktjsNnGvoZXv+
hixP5ttXsR85uPk1fm0tCUo69pa7ZeRMRpKSzIgsUC57i6FvypFfTqp5NR/614sSV7nFjS32+FCd
C6ev0nnoeyY3jRY2g1iw7NX+WrsR4CcE+GQAEGo2no0me3Gn7tBmYLhkLt8Z12Pqubjcmg3C1Tpb
t3bgjSFrNVyNuIKRP3IFrq8RAoU65yBvx9BTkeGZj0mFT6oJYrXzvq8/GN+sb5XTfQtYmZWTzO15
M55wrka9Rh20hS4Jv1IxI5XjLA7eg9e4vQVTS+QZ+KDULnvT1t+48j3DPry/b+TqlXK6vL5dPsfi
9nYvXon61kyYrMfxrbV0Zira64uDuFIplkrcqHcp+UfOe40IDxFg5A1fX+9G461DGsRRy6x09+PR
ZcAM24xUSTzdsbTUlJqOzdO3Hvkmfz+mbZ+JUbZQjdaaqUEQhtmE9l+wOpw5wCvSe3tvMA3HU2ZS
heM5w7+XajFRLWcJrWUsCZZZDh3rNcXAlsSZcuijRe/3GbjB1HrokRrKfG5LLnXHlB0DM5fhWKX3
hDvy3YGbXgQX77mbEESsWfsZH+DauAVlqGnZZSLVpVpuyMv0zqQsIAM+43pOUjpGYUcQXVfUSY7Z
utLVj2cStWFVhKo2BRWU4/mkfVBnD7Wh8yXOx4N/1zW9g7O9Mb2+gxbnvI+BrZfBbMjPu4nmDiIR
jNFVZ+9acqHCVHNeeC99Ud9ixZzs4hipYtWUHSNi9TIvmdY+CkDY4mTV3db+9nrj1IvK7wusHc/D
Evr9We5jp7HMMRY4x1cpW0fkS24zUShBPjhmjAppXLQr/Vq/RpXosb80F8k8mJjL5j73W9Hjr0au
SpGSWb0ccTZQtlDZYTThnaOVxTMkPu0YWD46qY6v3eOnYI5sHycmgxiWZTMOPJtNpmZJJRiJrWd9
t5Xh3d7jWaRzUYeSCIJKa9LOsMz+5jpw1TWiUY+VJXG3c4lgs1sENomxyUvf7++3fu2UxJ0R9i3h
9VkFLk0qmJeYTdzhtOHB9Z63UhJWb1mezBMzGPrVy4ZDDcIaK85x7H91BIr9/oRsKKuQdKmKbvne
eGqmt6RaletUplll19W/SDPi8kuAPFuSsZxOWYjEDH500ZHj7PGKmQ/rC69y/HBjjHbJAlZOuWYw
QlZ1n/x4TVitYWFH/p7jVvG+BAvpDecqSTs8mrGA2J2HHDTI+cpxw1OReE2KFbYcvqLc5B44K6BZ
yfPVFlbbdYTBHnFMDRiRDWMOJ8Zleo+Zm6xlynGGuWIlwF5LEjxi1qjr8WrqlTtPHXfqiSYkFpzt
NDy6ouPIjNHdcYaP+1lvghYo1oAPbzNt/J0cTbKlBlgyu2um5oLpUkl3ET73Vjhyd31tURxgKS3X
jj3h87gUYV+THw4V4cr7hEtQhwhzaTsDPpVzTW7Xk94VjnmW3jbjdqYcM8GDp16hx9FkfQwqCEq8
zInG6jB4YBO9cPKuJhXtD5HAD/GhZiPGaOveXPeG7je1kCOCgr0fcgQk6GAI0vlhUV8U/jjyMimR
dCJRbTO7NYWQkvlDhZWlvPND+keFfGUdM0BqtI2r0FerWp2Qy3s12nhFDjus9Rvlhno36rnqt7as
xurf5iT29SvlOdVpMPQ5RnEa5NmSZXcmIDx7xjZOkr8/z9g/z9h1eplD2V79n//VP3ecOEnXD63h
7rDZk42LCX6V46gI8p6VmdQX50CZEKOe8bTq8U/Fk5+Hl5+Hl5+Hl5+Hl5+Hl/Z/B2/55UcN/HOD
nsqAnlbGPxVTjtXqTwYVtrY0GCnzDdSAnPTEHxITn2kCPPceJwWbP+s9zh/CTkoFPw9hPw9hPw9h
xF0/D2F//0PY2Sj6pFD1F0XRwzP2+LRFQ9PKJB21VEr2Ei1z6h7FRBXOs/ngQhVWFXKM+qMgWUF1
1zzWEAvOpkPyxgfHcOF9JZmauAfyMCq//ZE1AqdnO9/eVF42kW/5SGiv94cp6W36JV3T35M2qEni
tIAeYZUC/qYSMirn8ZFnnanz8Tnc19k7Pal1/HHv9Gz561hJ/+TI/0nLX2hE/CjgQTYQdRcN/adT
CPl+26C62OzU4idbR75O5dzu7l7vOvlCUjUH/HDHLwqHbPoMmOCerwOVWlf5PvJQk4PzcnUQFyVP
rSRJ9ZueuABKMM0usovKty939/rlYDlYtCvjpnALEtolyJEh5SokolxxeXn5DeFecUlWcyMuSUUd
poepNgGTOj34pWOS6q+9nOxo6PVlPukAs5aOgoS0HK5DT/DXjThMHzdiuHp/vw7FNWUArrXnvEbO
6p0awIB7gNSNXH0n7xQApOfN7mYkvue1WMvX11iC/aCWT/b/buvcUdogL2iqGwbCCSqkVt/VI+ru
V3eMxXGMeOWdxxeeoUAFq9evwR4/zqJ/mpmTs/0mSkaJDQ8lWGX1MaPkI5/2buvk4mEovBsace4b
EYirVtwce9l9wMvCnQvwL3MQNLf0yLiBWDsRJQ9VtmsorngZxavYRbZH3UtMzvXuFahNdxy1d7Av
sfveia/v5FhC/U1Q/elOTuBS7aDrma1OPcB6Kh7Wb8Cs/f10eB09Wyttpa/ay8odZqINHXjHaX3U
RjDKyd5BDBf2Nc2Bhg5liOqmaV/ybxZFPqcHFjuW0P0HiaRxUF9ZLqyAzePX1z1Qmb6vrvskUIeI
b9gUa/ZGt+xH1GnfVAk0ld/61IycQESLKJC3qUdO1+05yXVyHS5gx6VyF1ERUjlthQ/++pqODXZf
XdNJWL/bBpA0F6q2QoXKkFSiKIUMvN3cBsel6nkAYkQ1PmJNIGoTu76bgwTq3++9KdglOqaobFIF
rI5FGcjcZcylgomhRrSnhLlZUDMiasp885EW1TNLAS6gM2OqHv9kl+Ms1IZRj+tX1QKb61VFWuoG
CwX56SjZquqAqg9lAJf2bnCl4EsNlbj1HbUf8Gi7C4VGQ4aC76q8rYrMa8rPqpyu4Eyq/K1A9mq9
R0hNulAlFG5gOINVcLMdzUrDKSFUJ/HcjWPg1xUVzMqJ5i1Zumfr4uCOFeTHlgXunsIvs2hTOK2o
+zXesZxGElpd8WbSHmFJIycBv2ZcKLxC4w6mGiFCRqH4vfD3s9fXtfv+fjt/S/2rywwqxUyw/7BR
kcOXkD14/T5yKhBqKjuuct7K76uvezLf1K0pFNRj9bOqAqlcOeVFkuvbYz2Zku1fuLz0E5qKGiHw
dTdgyadCO2IQ6Ncdq+Hd3w7G6AZRPYtEKCNMCYZ3OsViXBeyE4W81cRt6tzeXucUOY53iE1cvb5m
9N4pG/n1PvhxhPiLTTk2aH5aR1qbRQhLcqHl1ebCQDzWAWnmN36uUGD+lkk6zPX7M296zlseO8Q+
vetPb/m38pZn18NJ1eavsh7OGWP9JNn/99st58zuERn4aeH+NLv/WGb3JEL6B/Pq5wKlI1HEp9X1
twiUzgWdp+Ki/yhB57mwXz8JkP5xw/6hyib8JlQdDnXFKGbSmHBiHc28DCAdIdSzV08NyB30ZceT
i+y6WvTHgLydN5AU7ka8JYuASA7sgVPfAqOX0ZTwYpxOwfYIwD4c77610vQrsGRwVvnoAS1yMjGx
AKjXLJIjriKTqssgvB0ReUeJDFeFn2ciXm1Lsdpw0qNZ80woe/b2Ts5nf7DbOypk/2b20M9Gws6i
lfeUAtBOqzTaqQAL1ZjspgYiY9wPnQcVmissbOsQjMvtDccPDiDJOJlZR6xoKeuFwoHGnmoTaWCv
EbtO1EOAVuD2VPOAE18AsvLSxYgjv4IcoR1/BFwC5ZED5jSQrR/QQZD3xd7yzb43qt2vA7mzN3cS
Lfyhbm7wQ+T3p5k72XedlgSZbjTwdQxJdsxWd+Q17h44R4O908iC+P4l0gogjo7ZyUv/clXQLtOX
nEfOHCeU2/pqDZ1skRLFWWtjciUX3mR6/fUcnr3NE5/5O96mqUb0q/s8SRSYgzyy6i2pmtJVWNJk
eSBJ4yHYJF5U8uVlstTF8+PcD+gfjaaTJSkb2Gl45OIFsCNPyyU5NJVW6NyngV9NDC+91OfW2JrZ
4/Q62Il8/PXoqSv66opP0giH9WiYo9JjgHmkR4WE3tcvb/zwmP9pDZ54MWSCjVwfYj22CArRDNTJ
5O5FNZP154bU+I5o0cIcK4SmQqJvnP7Y688UbFyd4EMvdK6qVA7et3Tlk7HYzweyj3FYi4HcXB1c
RLjAMjd7d3319YWfGZfR6fm3tbReeGBc0tUjrWOrcwfsH3uNXwYGDvJf5T8Qlg0RkOENZju6iA+g
QmHLkijISlKoPXGjVsaBs/cLeVVvInw62RAAE6b3ciC798b/b5dw3dxuxWNBTLsVXCV95ypDGHIK
n27FFb6QBqdr8njvmtCA5b2fmd3Br+nHPxiB7E83of/6JnrFoRdrITeBVem4+IeReChJAKts8dNC
/aZxEIzAvqsmqPmjmryevxXO15N1bt+NTsz4P/6+GylL8ilS/lP33bnle2Jw67/68j0xun/M5Xti
rn+v5XvGO45ObPCf5B3PGeBjJuvTQvuHMcD6j0eFQtRQ6dia2okFzpJevzKtveG/hLQnVX4OcQ/J
xntsnbwmRLnF3jn0Uqgi1ZnOhb6mDMZv3eIvb35inTeHHUq7g5b+2lSWy5iOogO9sJ27ODJ7XaC8
Ns4A2ys4/4hmqhayKXCe1yaNUC+z7XWwRcpVhDGOHOA1PV3KwsOpMRg3zvoRSLq3XGrch+68o67j
NL490yj/xiKlKwclLnmt8c9u0vqq1SgmYR952hgVHRHQRUKRRiVaY1cfJ5x/Ui92UyDWPEj3h07H
ku5oju48qzi65IGvjS28m2cG58Tqd2UEC+WamXGGdFJ3NNMoiz/LcT0dYaX6UcP0L560YzeN6q2h
25jfDMXDf1WxVBd2S2/5wFM+IheqN+BpxF+iIsRYf3TiqH5E9WpPpeCxj4/wUj0H/mAOhTe0gAHi
VzD/gmIGJUNXpzhoC7oNZUt7l6qyQ7mlfgbuT0cSbeFDOgaaY4PFnr+idyoTI/8Dvd+f9nFQLXw0
Xw/Z/+CffllOJ/4pDRBpzxOWk8YpqRQvgZiU8uomINQjNKxE5njqF2qNpG42eXq675z7gYS5riDo
eX5+hcEGHx6L19X7NGLVFzJkMaTOubk9u/BP/NI/08L/IW2Ubf8yiydOtdyus6ZImcVjOK8yFepD
TZoK32LvZnJDDxG9RDSQH4P+iPm9eXkpCcxW73d3UA+8vdlwPyWch9cTFeHRTzufvr+/00t4PZbv
PcqxanKnulD7WV7TohfRolPQh5f5NLipem08vQ7dTpyxeWfv7sSj/7Hu7rzROvH1P43WWaN1Epb8
3YzW2Ujh5Iz5V40Ufhhoj/paH0Gbvo7O5K/j+PXaijZdiy/ES1Vs94AjPN4qxyRMny1PE5vpGRv9
Q8pZNKv++y1PbjfSezsr1nnLcNh/bTUbVgp7iwDL7sUIaT9t+o2fxv2tkyRp6mUHOFJRuRRrAzlr
zXjY7yHaL9OsQiWuuEwb/aUIS9lk3dY3h0klRvtGO3fFPwwYfrli4ySUS+ME2b8KwwkTSUMfLpCc
EHDdQHQL8oM7GnvHBTQgt88KlDBdBv+PvS/bkRvXsv2Vg35XQSRFiQRuN9BSRI7OyLTTQ9ovgoe0
RM0iKZHSH/V39I/dJbvQJx2VJ+NWoxqnH24VULBREUFK3NzD2sPCfP4TFvgHyv8Hh+7JFo4culYn
0RJH2AIC601Fvyn2W6PcNs6uSbexMFvfYIE6odfwru6/N6iFeNkHoJtX9NIOjrym1k+mLkfs4GaL
jr+9vtkGIt6eYaaf3abavLuq0tcnljz13o/djr/+vf+YZP7SUx/5E2aYrAsCPDU5G+HJoS5szIB9
AeoYUVYwnq+4L9tgBEzymVO3O6CPb3MN2/R1h2oCtUOBxHKBI9m8Xw7YHygHipS+v3/5TT2v656I
x5Fp92IOAtphm+9hrb9sHia8MridgDQ2l/Zhdz5nmEc0pHfbkMWvEQYLbWMbzw96i0O2xu6Li7eb
J7Bt3W14TIZG9Pfvv99/f3mnJwV5O/Mn8dxfL8gnj/TIkv6TjvSUmtxYy56+qH++mjx1W4/0elvU
DLytkME2vbl7dfGy3Jz48ePa5j/34z+IJl645T/qI54IZeUZuK8dTBJui8EFJhhTgsEkWX1TfbDp
q60LHtR9hx4lVRNGjmG+BsZ9DekBwxm2iqdvW8bh4/7lJz51p48rf/95d5qccCKOh8j/FU7ECWv0
4+U9ObG/wBqdFJIjHduuCky6ehOSMMMosQKFvPCWYAFMto2+3WxCkH7yO8T85xxFdAsAkPosP6AW
8Ry1jPfozc9OeCYn93SsTf837OlIv/6Vl+l/gA3z3ydj9edGfe7+lk768fP0t/773+7tZ6uMVV/N
/9mW/NoPi1ZFaf/t17+an39Hh95GS/nLX/adVXZ5PT3q5c2jmRp89Sevy/bJ/9f/+bfHH79yirVW
Qgr+MUHm+aS6//yPxyBVxnyenhJjku2Lv5PWEvZbzPAvqGk5CuqJhLT/pMYMSPwbuC1pHLIYWXWQ
XMIt+50cEwSYMfhtSBjCwScbo+Z/kWOSEFybFKO0I0kJyNn+DDPmr/qGJ2B3A5EOoxHS+WCupUdO
mR/zZSZ5dVuEQYyB1sayAKzeXXie40v7wQf6XdhoEpxwwn9wD/zdTPxcF/UfksYi5ghgjjVAN/fj
PKjbsthHpL+ZuUlB5dyBofZVrNrHqKF7k4PqVbL64ckR3f1c42k753NLUyZoTBNwV4Cu92jpJU/G
xo36dlZMX7fVMM77SnbrmawUsVk0JmVxI1aQca7FFIKgJo6dy/BZWpyd2MnmdB+9hCjkYE2lnDGG
/fzqlzhiijhaylvQr5Y0pSSmGBPWRGAhc2tBUHNsVgRvTdyRL67XBiQC7ZiPGZFNPWQFE+U1rQIU
dMexGcYTJ/SMYEQUNMpg/eMchFJHLkgn6yD2qzyU1URcGjWiw3T0WbfvFm/9sieMhP31TG03nIiO
th8+fikRAWErE4iiE3LkrPFFRG3ZF7chZOBLz6f+i+9lvMupV1cNacmHueXJXSDH/n0Yg93t5TPZ
Dv8PqyeoUccTswRlSr8eSRtGJuZGHqpCl+9V7O0Xyiisk6XF+csrbTfrDyttVNG4AxTcuUe6nZWl
H9cgP+QlC98JYsYLIMPkxCLPPQ6XUDkCnLchO7btc8+LvsjZocijYddEhX/nizDc29Had3/+cUAR
yTFvVtAwOZ7Z3cyUW8Xq24nE09vRxONtIqvx8uVFnnscISOoK5JgvG1y9M6mmtfUNOq2I3IB8s/L
9jKMxuhN1dvlBAj63PGAqyBh0FVQwcd3s3cuJ7mqbyO9ogHBloVG48A0+RPy9uwy6F2EGo8gbj+K
dJ84X1a6JbG1wsuq17dVOxQYhI+OgJdfG9kgjSNZ49AejOE2R9A3R76NG/piWER52ytQIe3GZJy7
sy43MkPKTT90rLX3jq4cQ/C8pdC8lWgxt2egJDmPc+JP1ck989Ag3sT1oiHMT3T80GsT97xtxMHY
Tl/WxRpezEHt9y8/9PZMx88sGZEQxyQCafwRzDO0DdP5SA6UzsgITTnijb77UDb1Fy/11ctrPfNA
II+nEU/iEEzyPwZvPjnFxPIWxNj+4PK6uEymfNmFrOCnzMWm+Y6eKI4lxARU9THhP2KHJ6tsBdsy
bOhBLjO9ak3cpa0eyh2EC0BjFGIwb07Re9ovyDbSvOIPPF6DvY4q9mqdgvySghfuLcbYV/e0KkDp
rEMNptCgwlTDSXYnNM92FY83m1AItKAM1YLHzRjRRIeRUnqIqQ5u134evsQFB3PdEgEXWYoQ/Nkh
f/PyMTxjOmA3/r4mxZ6evCBbhn6qbHSoKPaUKVdhOpr37fUgZrS7sSHO066xyZwR3iyvYhMHJ2C2
5+QgYZQnIUkEi3/A0082MA1GKiiVQ5Jbv58DbW58WaoTwkaecRtwbUCqTuKQJnG87eLJKqYnI+ks
yE7x6tl+8j2ddrQkETKlq5wfeGvKj8FgzP0kF3g0K+vEVnQpun1UhQE4V1kTB+kUtMGp6UNHNE8/
3LoYl24blxFvjuuR8V4JrQY5RgfIMdqtdF++IVY1X/qyovu11ur9yFy3I8Yw5HpbjlF/HSf7Us0K
f5LyTuWefG9ae4qB56gX5PeNwZEJYQhxgY5LV+eVS2dkeJhURa6SsqcVaGHn+crMJrrouVf3kzb9
x7jz/bXWTn1gxibo5xvNgjF98OH3caHppR+6+qprg+Hty5L7nOBIwZiEzIgIBu7XI42HyYQIEw6B
5t256aROq1pMNy8v8oxGTEC9A08ginFGx9azWEih6mI+tAOZ691oo/JdG1ZxqlY0NJ51lW9PmOvn
7E7CKcUTQVQFFZs9fyKpwzo7EhFz8OFkr4mtaWbqKvqkY0fvnO781tVZ1ojvQ0duIkX8RcTD+T5f
Gflv2BxcSYprI8IYTNZHjl3dVz0rhT40RRDvVzV9D6lvTvgMzz6vgOdIJWMcMeDR89qOsrwuzaHV
lGdOVOAU1gYjFvuSvVGLdjC9pRnhSOS9SqdF2iBbF1vuO63DE+/+GWORbG5LzBmsAjs2f9rqRKtA
H1yJWKGl5OOwTo9OhF/yHiP61/XcJOyUgXpGihOoNwYDiPwR/fF6nhx3PYjY8H44MBehn3TQSDVV
Ec8iIlGtGpHLqBvAXLPQV75ZPwSbnmTTa76gIJD0n4rN53hZ4J/dz6aIIPIc3saxNmJinKXtDnIt
9CXEu9vJhScnnvqPi0gCg4wofvMAIoTjv8h4gOH7TvfjofW0fKdChXnEZR//6SeRWzs+REpEqDs4
hgV7sjTtyN2hnSL9lbm4vlp5PZx4km2nv5psLCJQYUXBIBxBQfz6JF0g+wBlVgcbOno/2NVe5uva
oXB05m17yiX9ozJCUMISCXwj4tBFR+7ZEoeVi0p9SBrVLWkkouJ16bl6z4z3qOPxwmd0qNi7MG+n
S4/I5fNCaHklGb0pTMOHXZDMEv2v1psxdXapUTfMzOB2L4vQH9ACvG4eJ+HW7gCb9Ue9wTmaX3N6
6Cufg//LTWTdhXJW15zHqsuE4QpFyVK2LI2dCfBfu2BUq+n5KSbxY0HbdoI4ATdMArOR4ZGg1cw3
ohyXQ1wn4MZChna3hio8cS7HMoBFBNo7OImgw4BYbS7Wkyu8CFEEtpgOrtN1pl3lbuLQp9HSVScm
Xh1R0MFL3lba4l54MDHigKOVJt0yZyEArbf69RrEFc9EFCZXykl2poxCidsSJ+fala91N5d3HXfB
o5WjvBqScX174piPfaqj3RwXeaukKGLa24OKjLmBEenuRuqmuzB0N2MQYQhLsZSgk0fqYlrWq6Ho
MaxeeHKRxAUFTz0NUM7+8pa25396G493dHRB/LKqSuf6sLogxORrQr7ljWleOxebNK+TCm38Ed/X
NThGyTD+Wa22rU45YQJII6HAKH6Vg6lTYlLcHJKWuEyMlmbK8PaEwjmOEX4sAlUj4RlEUoabjngi
bPkcjLqpIQKDpW96G+dnblxuqPbnEG+9W1znX738Uv9gobclGQF0APwUIII4cgOaoKtWaceDMSK0
qXeUvmrNst4L2fcF3rKduoyGfQH3QKg3ldcK/CMhIr+UkZ7IE7ft2UvACceVRiicwC359Q2wqrOc
NAYRSyGv17kFmKfmKB6yvAoeoN9AI4BQ41J2UZh5Gbe7SYnwDIFBd9e3w/j5xNs5Vsrb24HfwiSH
l8Txz6/bsXMr+piB72RegmAHanLzkSiTiGyFV4nBWZ10N/24mHHvAQWpNE+G+HEoFjteBYOSGNMe
iRnDVPIJ7ABqYZh+3YRkvorasX48sddN/o/vBxQzVCKUIdycI/0BqxH2vm8Pc9IV657VUVxmIlwF
zsslMkmb2gYAMQqDmhZpQns38SJ5ZKtD5IuTbOMTluIZ9Sy2sEzgNEMBRf3ru9PN5It4Hg4gZF9V
NkyhO49JM83/HZGRiRQEZgluR3x0aRrBuoqq7blZh4gP2rzKaskaOFV1h8HVdQvWxLFnazrH0zpm
a1kTMBCNrDmovBhBDNG56c/CphAcGYWI/Cgo7LeY9NeHF+hWpquQN0Ys8lXRRc3rmZTlJ7UO7v7l
c3/mNcsI4TsHaIpo6VhRJyWql/ImuOmXxF9GbRvvfT0GJ9TEM/cAKCNjcQTtB8hssxZPFFMCpzyf
qLgZ0MB1ked+2nWAi1/X9aDLVM5dc/HyQz3jZUhUjSHRAweMwlk9WrBb87nVbr4xipqHUA82ytbO
dUPqBCYKpKZcfXhmVkmqVFZz00AbueVbN+dWnTA70DvHFws+GfJNUkC+EMyERyoS0VPpp2m4YWW0
gjTDzWOxZ8gzPHi9ygfOrHsHjmVkI8oa3tfXKJpdmAXAlcydB3TF0qKISn5TtXlu0lYmmPW95qWc
LltZrPU5Jf0afAgDk4AGZmzCq2BiJkjlZPFuJ80nVNCubTFnNLb+QNahvh8rPn5FPiCyGQ9JO2Rm
FVqnydpF7S7yQYnxaW0SfJm6qX49K12j4B428as1YXHonV++8tgU0b4fG4MGUtUkF37hC7ss2tqb
GxvP3p2NE2+/LpY1GMEPMBR9Z6yd3piIaMzabxBhpGSi+XQWJsUEYjRK629JR0Ep72YSvBnXue+y
mZpuTkM4L5d11buPQ8cWlO3SYEXLQl034y6ZGftEWEGHdA44ElzFuopbpVg/ZlicYnhRGHbTla/k
BGoBz6YL2yFbRdBCUCYyXca4BdDjCVTauRwkGfZOLH2vdlYrob7aOux8ZgpYkV2pI9gT6pYFHDu1
CNCEJbUAk8zc1zKt5rmseYpvJU2RdoiagywJ2CQudBRTfpOLuFzTRXoFfqApkP5OdrM4Z7nBx2Wk
7XRhWE6+d5UK3c4y59GWvdbdmtq8cGMabuo5FYNrMXBK6PXQsrGGcbXxCC7XnlCx03HjcYB10/M0
J9D+72zlmmlXRVH9ls5cTzs5GxWnfd53zQ59BqFIxzXm4HCxxVKls8Hp7FZZ6NdBy2A2adxg8pNr
KDlExifQgfkct1nLDWn2q5kmfUFwuB/ryhQis7Q0CFTLtgPJBrVIPwbNVJo0kYo8mgBYbr4G/lM/
0Wa96sJ+Cc6LKNdf+7g262FUCyikyZpYkMkVtr+3TdGDvSQSVZRaVhGSxYrwu8XS+k2xjpCgcGlG
k07jILo0lz6RWa9lX+yQCoVUy3wwYcaMcOCb5azyZ/3SkQIoL5sxRGoAlJrNfmkAHTiyyH0h81bv
yzaI2CvaTNW0G/qq+BzZ0oJ7lHXJfR8v/i1baNyeRaoq5zMkvHyJ0Vm+fht6I2Afw1qVGaLW+W7O
3fya9EjMpRNMf7tXXtJvce0HcqZnSfco25ivE86Gc9aA3r5xs7noC1ayy5zjZ7JR5nHq3ABmlWQh
bZpPunyrxo68SlgUXI9xUXZpYshapq0YpviyDzr71k5S3Xqbmy5VpRpdOgIsem9D0bGM+lI2+2l1
EXRIMZpiN0Sz/70i9H+gouF2eOzurX58tDefh18LFv5X1i9siMc/Ll9I//M/OtU9LVvYPv+zaoH9
hrCcwClHtkjGCL9hh38WLYS//YjYJHwQzHBA7L41qf29aAEQJr4hY3gCFN7JfxUtxL9RQGJMAntE
mjCB2/ZnyhYAV/5ipVD8sCV1QgpIVwBCYMddk3Sp81kEVeqGEujtOZSFgKEkDND42QqJPzN+cqhm
LtcxrlPi4MHsIeH9owvWBiwvzsB0IbhZ0tKZBUQhg+5BG+hzFD4b0ShAC0EFpeO6UZbZuI6U77UQ
NUm7lng4x50gb63n8aFkOij3tSvWJhsaMdJr7XWMHP401d1N7aIVrGeuH8Cg7fCTF2uZL33GXTNW
acIbB5Yg3isE2ZMupssELkB5V41gaksHW9VtNsdFDZqioBQwfElYfqBlUWP8GFxYcWVQxC3TQZsJ
OsNqjj6SYT7zZNDNzhNsPs19tFz7wsxt2tO4qjNSKfV9TFT1Zqr4Eu/xE5HJppFOoF4kvirPRhaN
byMkWYd0jHT+Li+NQuqGe0nSseGRTqnR5h4FKkOQLYVdMK1xMEGe8qF3n9WoNU3HnGiGMCFENnNc
14btEFqT70jtauRTxVSwHV+rBnMhAhi0va8C1HpHSLCK27abK9D88FzA/8l5NZ0ZhPxfZE0Tn3a1
oUuq6wXgajBMw3s7shbj3SYSDlkTzTDzHLb40EW0Elkhecl3QTQHa1Y40dEsaZYcNF/aGHpOxVKr
MxYgUDyTPk8+VePkblRFp8c57GhzzXU12ls19pXJPIWLj2NA6uhSjnNiL6a5ncD8vjqNlpw8DFGW
LKKFItlYJuDxmpAhOu/ElH9f8sDTc483+rDQ3PLXai7bTz3nTo1wJ6tOpEM4Jv6d86YG32mVMPDB
U4vqhlUhPXxWK5NXWQvXxqQ2mts77pMcE+V6WX2EsJs5TWoeR+lUzo5DxVr2qV+G5HOFEJ+f+5WN
dxEhc5jC+nIMe5RiRaHyNBRtOoq6R+OgmuNXCN2GZheaGcMFGlo3GnY7WnUqx7pPMhMUMPxsSlh+
yyduvxpTNPdhkYf3CDeqBL89l+945ab7aWa9BD5SF2jZa+upTRvvxbcKuZYPlevdmlGd5Agfh6X8
EpIpOIzFnKNFcCo85mjOswf51ky6h3ml7KEeq7JMmzEQ4U0weHZhicq/u6Ipr6O5Kb5140LfWC7o
ZzsDfk9d1+VfbNCx76oZ9Ec6zeOVUTp6h+LK7mPIEL5esGouCK5NWSxnPR9ptdey81dhbIKlyHjM
2zGNwmIROzsnDQQTFxKzTYtefUxgVIMzikRVnypNS8z9LUKQnPbzPCHeda2s0wRpFcTwpsJXRSDW
JS3icULekahhSUdZDedJ0YwZxxBWDPcFBHCndMfmnWOsLXcDiUvkzMT8wISy7xx0y30JM9nuxlJT
XGmxTI/xj7O2ZDSHokU+BcfbQXaIvWzLQX/RFbftjvpIfwmqEQ+lVeUIZIPNElVWQSCBXSb8scBo
P5D66R43vBy8NGk9K/LJst5eW2pGUN3VEdySUhR5gg0XiTyrCYe5d8k0vVWhbfMsDuAKvuq8LkVq
4ArLHamqWGfQWXA3ItQoLbfCetZiSAz0Akw6iaqyyGaTKAVkL2LnQdXXtyaM1ZQmjVnGM1ca/SWM
RBKnAcd0y13QV7VGUVaBMTETMLlXpsCP62jQUeZQI1W9UaPEYEu+kHk4j/symC7ZuEI9tv1A2L5a
RjoCxGjQfrmP4KiPO8sjAd+GVvU+L0j8roUTKrGtisTjO7GObbhl18vLQKnS34xmluX5oIQoz9t8
0eTDEFCyfF2QA//IRh0Oe9pAvV3IKOrvZD90mHKBuTJJ1tsgX7O6bKZbuHHwf2ozB+jndCi6S7uA
jqCdkrP9XBQh7fYrHxn8Q5dT+OUKWf99gWrwdwpR8acir/L3tInzO4g6LktOSfvdJUt5gM1VTbb6
OSGvaDnzn3jt/3eS/gXA0T/2kf69K/oGMNrPctHLb/+6ffyni0Sj34DzwNvZwMvfy1h+ukiE/BYD
YEQUHMU/sCB853cPKYh+YygTgV+FJEvEEPADWTX9ZMt//ZeAiN9CBncmxHwl4DbIpP0ZH+l4otHm
FQFURQ1dzEJU/hxXmPVlaBmcqLMEsQ0owJtVtk3aDpOamnPBmvCuzWd+vyBa5bvKI93jA8mDjI5y
+YYsaTJlXSnaz+OCUp4ULUv+Qa+lu134HHyyKqL9jroSFHJVMkaZQeh2iGxciusGoXybRXKGRSKt
Dr7OUVDCjASV9OnUdh0m9wYJhxqqlgZGu57kfcX9hIieihDjz6N+QVu2QLbqPHeikB9CFXRoMCdT
9LbndQgeurrMv8MtKtpdXbRbPWIzOfDroTjs/bJUY79XgcIKiRqqtwnvXJLJgHOwfTZNE6YeAGW1
m3Xoq53ntYig2CgicDGMIVj0OmLfR04V/mpwddfuDdRUnY5Fz5HITLxzxU1Q6+Y8CVHG6nduEcOK
Xp+AVmBEGwDqfn8icnc/Qc2nJau/Yl7AFDmKWvDoQMqRzuXHvq4bhpUucXypwi65rcPEfQAmBdrB
l1f5NfWDX0e6GDl6ZDM3Rz08Hg8hm85OmPx96+aaMWjbaGwv4BOb8mIuVqjpl1eLf7T6/R3ARWUz
h2xCKrHgBoCzowRH1651nqvpC2pF4KyOrG4eOpm0n5WUpr9YVdAj3dcDYtknJqZADuJSYiTAsmq3
L70arvvCQ0+utnQfK3j/5a7EoY3msbGTIP1DUSyoahoaUtz5euqn1BZWhOfCLrm4ZqiMcWlszOJT
GiNSTQuUhbGUASdFs5n2/opp35E0bxuUU3VtMdxIUgb2jiFZ/QF+ngJD6gzYY7cCG9qvaxERhAyj
lzvEq7xNC6eIeJs7NgCL1hFr92uyMn0WigGVtJMyGN4zWD1cNJq55SpRAI8xxbplsGBVP30L2zJ5
WCBbdYbYplrTbonm8sKoML6YVr0MF6PigTjnvOGPVpT8yvHBlTtXT/WK8pFAIfe9H41fPagPx8EP
84RE1VKB6rwk/FYnS6BSvVJv0qFe2y813PQoLUar2tT4OJh3ERt8ci7Dlt/5rjPySsWKuZSteAVp
Vdb1F1vMRXcWz7FCjoAmdbhLOEGJMo96eFB5yOhnAh8LTLd1uwAPCbQCD3oZ5BiQvdQdfbOuCEIz
0ZSJw+vop4NhreGvYtvOJgtnl18Znhcyhems5bWmjaDZKqPpQ8lki/HnOhlAwy6wz6toYGuVcdz+
V6srm/ay0sH0VjdcISgqACqfrU3NPqwA6USa6wl4GEKE2AJBMUmf1VvZMZ5K1DpFTtnZK+QP8CqQ
efD3Q5FTlZXFAKpRwBNhlC6oqvLnnkSKAwGsclTfidG1EJ2lSK5YVyevetug5KBkzIPs0dZVuSvW
QQ3n1RiXQ5bAsKuscmPYwR2qED2MvSLvUaAzPrpiqR/LSAALnQPYDtzGNR6RdtTtpaYBArVamCHe
QfWtFxY5kldCqtmlqw4bgKP8QCvadVeD0hU5E6xCuQDaTcMMmS7+gYkVkUYghqs2dHY/eOsefUKn
Dwpvke6SSFcDXOBIgYTCsZpucOzUZgOPIlB20lnfxaJeMOu/Wbtu77qlooBGxVzuLOXi1pIVNL54
xx+aICj4tRikVHD4SS2yZVnm4BzVGGWQ8nGyPMtVgdNoKFDIXah6jTCTdu5+CU07nQ1MtHAf60VN
mSq6bpeHk9NZIxZVn1mXiEsbr+P3BgoGgx37zqHZzHL9bhWBJ/uOUY1ajNo/8skxmjoWm0vuSVCc
S6QXwZILe/iIU6xBKLkUDg3PdVAOe7HMPQaCL3H+um9KVl1U64CckWzXwGT90vgV3ryyIC2lvfgi
6NTcBMviyfW0DuI7+t/iWxcWw2O59oPeByPj3S7UTRPgbmmFSMY1HehDGavfYayYvkmG1X+fWii9
1Adt/jC084YMdKXCdEQyQE2twCzvZWSGN8uw4GO4RAzJSkQEaIxSQ4LujZqC1bVwOjlDgWPQnYll
KL52RTR8YGW9lKlNVouEfkAbuVsFMPyMI+JS2SpaBRx3nclZH/byTS66sE27BDlPiLWfsN0lCsct
vh3f5TCPdRrUUf4YrzyuUpQcU6CzssFAyKiZxStLWS+mr53varvlBCqggBBXfMaZVrwqady/Do0f
MDB89KO+kE0bTlvGYI36c9Z3NV2vc7pakZWT7dE6H/Jgvhonwvu0gZ8c7DhFBVIK9ZAkaYTswnXd
LGuQrpEeXtNlcF3GoAYwHb6j6nZNuBuyuA+KG1+pItkPksefasRr4iJYmu5RxQXjZwAml3d6DABf
EhEAJEChmALuboBJsriuul1fVFTo886wYSu/nTCI3XQqbFDPupDzpi4wHMiNfQyWbgZfYJeXNWBd
l6u1QFAuwvfOWPKIemTxjbccb9UuRXmLSpzgwc8VhZDngfpeIRhb0zxuxunKgYCGZ4kZIwSMAoM3
MyomDsaKvpy+d0hbRbsiUFN/Jtoo1KjQ8AiGGnRJgNw7Gg2aRxSgVyDyOdr+nR99lZIG+S4g4nGO
CXpSQvurZe3elkMRfNWVjD7K1drbNS6TDz0K0r52eZ4DnyjNAK+HrWLBPRWd2iGJ4mxGdDjz3VCE
47Kh/JgikOi8+lAlQQAOAllwtYvm2fUZC6scyEPfArZXyA99KeOW0pTTxcGFWxDPjkFob3OoX4yp
ayx8rKisovCatz1/X4RW3VvIu87yhdevdU2h94cmzAEay8btpJ0QUAXKBwShaoOkSzGj9mYK1hJ0
vy5fy13UDu0V97hdqZBlVOxgBOs7V5kJRmeRPc9UXdo7ssKX3AHabL62rBt0itRg+H2cp+6hnov8
m6jDxqToOREPYp5w+KQLwnhX5i0AEwpc4FtTcpT3CT8sUcpQeUb3Te3jt6tu4s+oqik+thaXLu2M
rYs0rM1oz3iIsXkpLdbSZyoIQpYqpFrL3Tx38wMSE/GD1dDaZ7KsZQICjKYeUbdYA2ZHlkCpAlwX
fA777y1ZEgIjZujB45Z9At7IvvLEWVQ+w94CIULcWeyqLQuza5s6mV8NyPxo2HRX6jsjZPUwIwhA
Z7uqq4uWrEuzi9w4jZfJXHZ15se5AT1LPtXNHiwkMwiCUYYCECoXqDDM+dhMKR3USl5x5tfkHGmR
wF7L1QzDh6VgeZT5QAXzG192cgYY93/ZO5PsyJEsy26lTs4RB30zqAmgUPbGxkgaaRMco5GEoAdE
AIEAO8p11MbqqntEpbtFVPqJeU58Yk6CCgVE/n//vidr/zWwTmTVaikznUtrn3kike2MpNsY9sI3
mQ782dHZGMrAeesLVCKoILfcgj6Dj7IpzMJp64PlDI3IxRGyQLL45EeMdrl/a7CjtJdTMHZbwY4e
lw3nDpdrsB6XXtMupF0j9+qtCoTwz7ey9Uw2DEURXLfoLy7nxnduVJdUjbro7mjU13HLLMoIkqra
IGCU0bZNU3M8PFWr5WVhy5zvbtuXnXPrl8QiHszYahfvrgxa69j1fh3dNVIE4XuPUOu8xUVfVX7e
bqyMF3as7QT9WpjGXrJ97RMydJN4qI5j4crxMEyGTxFU8UYr01R6iwA4l6l6UskuAiKHprhenvdt
2oenahGde2xVYxePS90BFqaNh731SCniyvMyUeicadDJ2L2vBBh7lCIeyPCh2mk+ygytg9o7XeuI
XdTq+WsPptkbMQJ2hIN62pj9JVOmRGizPpbWHuWOXfrqxhKD6K/7Ser1RkVTNA/paMUnVkkYGt+L
wpeTfbtMftBkHaPw9X4cdeF+dRXk6E0ny9bNNm/Tz4m1s6Y5TeGH5IR2lDfxujNrAyf1vq3CbJ8M
/ggDtRupY5q8yW3P+9JbX5QzLkWOUK0ZN20ValRTrJQnnmQ37GNlPaIzIdP1tb2HeVWQjkKBh7nr
ug4jZbNQbjuBZUmznnWnjJdsjFf3ReyYGQ5o7L5zPgm/3fN42IPxAnE5cS+ddRJ2NolKDjnC7SJ4
vgpmDuMcMSTffUCudO/MsNxOc+uJfC5q3eSbpCQ/VAzvxsva60ryj5Ox/IRMYecVcZ/U6dAr+WAH
XbWfb8BXbu4XNqX95rTznYk9/rLhqtZd6bN1RydUyNIVbQIDBxrsQnQo7LHfPqxOsPx068R73+l7
yxdwsuoFZbS8L4cevRSWrcFD6CncIDuT8HfXRhG7KwafBTtwRTSlPOLLxkcflrwLHXbvnkf7Q/JI
iNSxTHXOfHfXaSNjfJwjU0467ziQ5kKLaHkyvjc/B+yCdbrtU1+lrcb/nQ6VWu/jYWAE6xNS6Z4J
5bUxov7IDVvtPrh16qiJoS3L8tGWYfe6Uy6FacIOYR1MPXrtcRKW4BUS5f62R3VcpqMR7ZQOqkBH
0Lap/As3qOOfUxGV9wT0mOJQj3uzpaFsOvoy8Ac2pbqLCl4Rx8zH35rc/xHN/gN16w/9/sl5/XeJ
7MuP7uN//8dXGlRs3+/L//q6vP9RPfvt5/4+Ygz+lgCYMMhLoiAAm/p/I0bX+5t/QtGAXUGqwpMO
9g/9DFu0i5k6sdl74xMF9F8TRn4oQS+HjCIPCVcuyPs/nOF/11gwlf/uFP8Xmsuf2cQIK4YbOien
FXgZ9PyvZF4pYmEi2b4GtWM/Bk3p5b1p28uh3+aD6xch3hCN7PWHm/SvLvpL6N7psnhTIJtAXWMH
juoXAi9IOt/bWv08yKGv86WJS3M2bEHx4tM5JoealpjUR9W194lmc886sUSPgNLzmxfu25lsBi+4
CBy7as+tEK/L2UiX5T6bsMbN4obKvOtqqy6jsFD20at9fkXtwNfkaplNeRwXfFtnisnVTTks+qWY
wb4y2hsZ3LCHeEwL6f1uy5LbQPeMVfbMipY1Sou2iX/2fNvNjYc9NM4q+ipOxmKjYz8beKkDKw11
YLWfc2Wr4hWXnAenU1dYNigdudsuB8E1u2EV7fsqqi52vmLVXsRGWuGLSJqFDD2QB2BYaYQM6sNI
75X8BFov1sPAEt3fu9Vgv62rU78Oohr7M8MkJHiIq8G78dd4LZ/5JxNWqYmT3TrKqWLPh+g21M9O
HXwdnMU8W3HrimzdFORRKrQ3Unr5Euh2WnSEH7zEBlqedUKah7GVRcziq+I8cSNbHYRY7POJh0od
omQvCPReYdrPFmONzlk1dBbDRYO+sLjGG9O2D0ryOdUQ3g6rXLujs8vROTelJZBEBrio1KFOT/Iu
6ouZ4Ha3Wejh2YbYOKt4Fo8i6t5cSSlIVlcQr4cKk1O6djuHqjWDbNK6Li3Og8NELRg1L2LO4LA6
wvXpsBj0WCCDWdHt23Ba/RhCuGPXvAg/1K9zNHc7Xg2HEZidFE1/6OGNx9y2gDrSzfXYaWbW4DFl
e+rtK3tu4VKnlTGF1OFrIeLNSnXIfePQhWH2UmSMqQXkaUWYykR107nhd1wkpV9esUdybRHVH8u6
dh8dAlaUJq2ghBIqEB/K3sCZSlswvj3JAJPgXcxor93zcfDKKRu7gUPhcD+WjPBlR6/gFt16LU0z
b+nmB6JJ2zg0TupVRYWyZhgwTl4hX2gdAkQ/tY7vpSqlPIR2NWLw2qYnf3Sn6ah3OGI2xyBYUrtb
1+hihcs765A058zgDDiLionnZY9reiWxUXlS8xedj8RXBg9M+tQ73tDqYUVBUqltOvmlioPh2bd1
OOVICuu1hQ4+Z3HTyIchcFaFIo76RFVTdmd6HptjLWy1ZsNJjHMkKmZm0H2u0b/24uDufavT1gNz
y2IKjiFLdq6XJoW3emnBiCBMO7fSDYWUHBqKXlrRtIPd4dg/D2H0SI9Nl4r2Jh9pe8f7uqEiSPEO
7TeT6fSrCVTwfSiT/ZsHocQhi2693AEQV1/rZum/7J2101HJNfnU+5CQaGZM5F06FNR7Gq/T9OIX
QUxp1YbRF6c12yNiCS9xqOfkwW/D7blZ9vaHz2yNKVwxO5AXg4VmF+sWtWGz2+1u8Dt3y+LEUuhV
lmksNCkH51pslN9kyu1L52DbYuuyxNHCzTG/NhyfusRIageOG0B6agEJbD+fbLcaP6Fa1q8NPLD8
qDxqkrREHrlJwpNd0osHdz54QdcP2Vj3I1lkTUm/Khce9wzKVdpp7KoOzFlwNBqwyVY5pLMGMliO
Tc9HvSnlGATvHbbv4FKV06SqA9KsR5TDvhcMK+zSrE2TupKKT2a2Kf2KI+V2YNksDkALzFEvynrm
S4YP2Clx/awJPRHmo2qhyHifXEbFjI2b6DyCEVPz0Roj7svRWlUcvoWn5vcsDLsqIjWHfm7l6HKY
M5YitwwszkET+6rqm4H+pz8oSZOYuaQFqnPRu9S32eJJNArf0Fy5/GrPm90vjR8z9DWbDreELOQu
dgR3wwqb8UBCQnHEPmHb2ZpEzXZeWLMZZJZghPIvT1uUg/HvlJByPtXLgP8u7hLWODHVtS2vo7na
15tNATG3qV0rFT6WnePHXuZV0rFPq2ofnY0hxheS4Fq304+FboT7ysS1M7mUtdccnJnY0m9OtarP
LZiK59UldyRdLG1/DK4Z3YvePlGJUWsvTbbVa3CmC+Gz1wXCfmG1Kz53tYrruba7z7op4ot6JiUB
jcXy+5MhHi2lHjD+olIXyw3giE/Ks/SMy3C2Hx7CahLfxrKcLy1bzD+Wbg7n1Iqa6c3f5qTL6g6U
LQOl3cq82EeHQ2zqtR4P4cA+nlo6sAHf5Gg/sXhIkW0uCAsrFg5dHl4Egs0S6kJGTr3mbEJoJlpD
2KSYHbyr3hEO2o8BLU6rqI9+TKagrwmikfapM56zH4N12H+qgr0/VUA2vN5NZ7+TICIfl54Yjcxj
o2tSBPLooTRDu+Th5sI1ut7IH78j8P2Ung/0l4xt+TWRlftm6IAoRcKVD7pso7FnpnpasuniNBbH
sRUiyMK+2VhtRG3ugzWOn/eG5IncntoO6ajqdZRTLJA3aYBtdSbVBP3Q1mixedsr/bp6EUvWUG9w
BZwa5LDQTRO8weyI6MnqgkYfE4zwY55YjcPhCRXzmFQPUcupj/FQv3rbGgS4s0r33fBaB2m9L+JH
GfL+pJ1/6rFNSc5aareneWCS1IOL/LHz4z5EyxffND3B4u4+lKhvhDYj0HqNPg2SqjmdvMG+SoTB
hbbIihqEBVlDiifVSDOrZcsuNBI8kLoWyxclzh5Sr1mna8vQHsOLmrnot2YF1MwCKJ7qsMs4dNPw
FNKZ+6YbpvO4hPFJ3aRhRQ/l1uLmbkBOUhzcTHXidZu2s71iYTpu4Ab3dK/4ZrAwNe2FWgft54B9
0XKGgLTs2eyV1THq+ii8xKc4nQP3MeTRbpHYaVUsIetSzIor11Az66gLiA7+5yTFSOEwCNsKjcph
CZ5UHUQFAefkxnBWx27qb8hR2OASfAkcONs56n2ZrciBQ9s1p7iuYiM6Eev9KW7U+He1o+N7KB/r
3NltB93dBKwf5bTZGRRywAxI9N+TTqw3DJRZu+u22b/waJrv4EzCPfpGryb1EZguY62jW5v2cU6D
raw+sC2au3UPrPloxsb6xien1YzJO3hEXGs4B3WLAsRLJdDsQrJmfgzR0LNFJd4HiQsjb6df4Kio
zYzkakRX3pq+tr7HdSx/brIu64wuGH/21MvyxVAt3BXFKm5gCJtvfFvLxaiDCrUtngjwcW1n/Oyr
HZrctSr3UU6746GUm2g6mNbI9WwAgz8r0Gs5YjgAss70ENevK6lXQFMLpOGZZgJe8P5bKG74hgdy
ZG0NFjhMfdAdbGuOvrbkn5RngwiLnggnU/KENqb9FlOqBAiGLDGpKGskiVOpzwpWWbxJle3VOGFc
UxdZiaTtptFIaEXqBVPQpNVgwmt8IvtDwPxTZIUDdsbkL3HVMRmq5q5CTPkM3NK63DUFY7oqJ3rp
eeDvVFv798k8xxc6Arzm5jeMRoUow5ZHwVLqYkqiNchkQYQRE7w9tDPfK8SXoJmTDyat3veOtUYj
MFmhdbSB/MUB6JC/P7I2nwT9ppswEztec12jevPoxPPUH7thqQm2rfZYZ37D4pDOurfRVSynA7y3
wOvTaR6KKY+7UD44FbOHDEtMn+TrHJz+92kZySekoJvPFmdZ7vrJ6qqcSoZnEHeTvFUMAxRyZOUd
671naYr6oL+NVid5wcOmMW0goTHO2PrpYpjX2j/WpQqH49Q51kcfFWWXxVW5dNc1mKk4KK63gwi1
Ndn0SyjCr7FdeH0OBNEZgP9uv8U5yQisqCqKvF1OpQ0dqBmQVqEUPS6xKb5YgRTv2nKzmIx55Vyg
eYVNmDVusyLPEXzw7hRt9dLxEjwZbwLqpLk5QaMRkTDZyCz2rYwj81ppxe1mcu69xfAGjB59d1YH
3m/7ey8S6tbRRSdhBfCfpOsUHE9rFcOdZtqismZA+suauqrfGt/mj3B1kTw4Q1NwfnM9xo/t5ETR
YZVtdOYrQENqodXisRhtTQniLNN0UO4uw3NoDRlmHpFcSdaONn3PPFn7dUmN3OWJt6xdbrGs9nBT
Kgmzyl28c9fyZsHaOmmUI08spGNRdDwN6xQylzWnZarqB3ZD4Vt2ecliz/1Nks1lUrOzw+V2V1ov
Sxdv93VBFZLzRjU6n1HVuMnrGImUmiqgzQq3ejvWGDGrrO+8kbTCVRSMRwKX+RXcGQOFyDER6VyV
jBlfaaYvoLvmRdGK/D3X53/kpf9wTva5/z+Vdfd//hPy5I+60m8/8LuuZIXx36jtEpyMuOUpyU5k
ye9glhU7f/OIu6PpgQflH1z0lX+QWfbfbDZDh4YajzWeL6J8/oRmEVyK6ROTFuFgOPH/HXHpz0BP
CAFmRyGhGBA3/FI29T/7ywRIg1WymdCOMLsah2DHK9gUf5H38WdE/u9XOXFmZJH7+NNOf8UfXGxy
RCCemrJEax4frDo+G5PqB6rWjT+I5FA1+s7yhr9Alf4sm/1+TeB+gpBi/GPOr0dV9vHY91Ioi9nn
FqAWFNZDCQJ9Haj9h9HauzHMLv9CNTtpYv8FEv1+Tepcvm14OnTBX5ygK8O0bQCoPIxW9c1JxHzZ
qpJSNUAg/sNT9i/0uX91R9G+QjyOMd6IX22OzhBgFI9Rnzej1ueht62DV9rtl7XUTrr1hXPugVQc
N2qdi//+yv/0GbkeLmNcy8B8GPR++S6TvfaCxoeF0jWTosPgz85XxqNEdjWFK5a/uKP/9Hzy7pwY
MGYwIXLdr8Zshpj4Zh1f5hGZZdmIO+jYOZE4/+8/07+8CleKkDq9KPzVaDhv0da2YML50priJu5b
OBeBCvjvXSUIQDF9HL9B4PrkCf5iZ2SQ6ym/KmTezv12l2gXeBv/9F/csV+/n9NVYt61mBF6wMLz
y1VGR0AUt6XKl3kngB9jydfBK8LLcXKKs3/7AyGL+2QzUrrSNJ8e0j+81o0XzIFFan++bex/SUmU
0goO8Rc+41+/HD4QAQDIlr9r88EvH0hupl3ialT5uDrRwQJ6omzYy3//y4nx8FIHe7CAwa+ZFi2Z
Sw2zNZXDI4Wp6mov7ZZ4+DevwsLAWs8SCGwIcfhPoRZBDcsoa5NPoPfndTEa56yYrcn/i+WB2cOf
FiJmFdDAp8XB/Q1M/4Vo5EuQmsmoTYuuTN7hsKMysZvX0o9xO8SN3/8FRPlLnMEpVJanAJsuOxPP
HJz5n58F0Q39onVs55WqIWQmzz4sjtUgxtj1pR+OP0oYmTMQSSffYBOuXL+triPwsr/45A5A8S8f
HrCP54Xd0Q7wgP9Tnofyo11HutP5Wro+yLsatETY2KP+YiTYcGzQwIgeOGBEBMVbG5l0zwVqQnyP
17rczqx2LT828jfbS7edsOVOgLb7C4WVPyMAOnF3mSj4rCH1mBSjTSPGnvg5Vz6gfNXVwZXhWsLH
YFk5p6Ie75SDefnYr6O8tgfdcfqFJ0ycJu7YPDLy8btzEarIPavKeTkpW1UMdtGF7pzX8xLCo41C
qJyaMnEOmKS2d1XIes/1XOz+S4nxwmCZQGS7ssvJbx7WwFLblWpKc4Wxak1SGw0d0qEXqzygDO/b
F6fZh8a6cr1mjq85hqIJDmVpLddDhSeaaWQfM1YP7OEJu31FzWorpI0+KJa89uvqquZojhrguWke
1yqKMb8V5XZdzJ49vvdxx0CT0A5e2bCpSGtodSHtbF+cQR1p4hRCCl0l7BRsp5t76xJ9UxH2iYPr
zjLOiXsFaxwcQVMW+Cq4axBnB6Aey7/y2elieomlqQ92QFjYYNFAZ4zcXXHokqmk0ahcJHLlW0Nw
6B13N7mrTPRgM7uYwUlPv8VuTAwQx+f+tHaZiIPtV2DdWhXqZz1P2IIqtMIyx6NafheOSh5ib/S+
W2KNICPqTaMtYBZeUsZWpCvAvKG7MuNazT2QyfqqytF87n7Pzrz45QucgfxRYUMusDetBSeFDuWC
XlGY8MWvN4bFHLfn0wH5KroOJaMrlJrYuiULaPzZ6NET57Ud2ftxPikvyO9hNOVuXatL+MVyAqkL
eRiLgcca+5VQR28bqiAjCHWAN43sL3IK5bPqAy8483RIV94jr5PjURfJmR5F6MGyjMV0KNgpAibX
uuL8t1l0Z1ZTR9/nshpfrG4Lv4EQm7a7i3VYx8N9Yhdqv1kSZ1gWOhSXw62LanWgNtzf9HTXR7xe
rYpoGMDbtE9M8hw2y7jmnaXIQaxWBPyr2Jp1eyaBgvpjI5uFFLgZjTNzm2ByaEYVURJrGUS3pC34
3glgriwgs82lE0NLcG40QOdcvDbxLhkHmnXhuynD991tx8cRX6RI1T4bpPJkNRZYz6S/WysSR96P
TnS/DfVeA+FG4MCFBgUSK+b8VBTFeDugv1MUzzAlDIVK3AKOI/RjtNRM7iChk0cyb9rgwnhL80XI
ztfMsHxvOrZtPzF+XGP/1dqRR1NnNg4SHe0XB81IYMUcYboOs2UnyuIgelIK3K5zPnAJ7PFh8aPi
cg1d8nwSDHzbMWDYYqFoD22YwfuHqryZcHVb9PBQPqlTONF6dIe4OKDtVEka9nBF6QySALpcBd5V
9BtPqogAnvJEWD3OOyvegrSz+41DsXtr/lx9E1fZxiJT5yAPib4UAWiW1nLaLpkTozG4qyU5VdCV
5TtOo2mVuSNt/yYYR0xibGU4iMC/TboFJvhYkGmePemr8kwurv+KwiW+N4FdPe/O7L22u5mis6Ic
AwfjZhcyRBWl+dritkN/rq32wt7V4JzFW01tAZDb9jm6mhWkG6mKr+3qbW+IjsNDLJq6Pnh2MU+w
nSZiyij2AA+40q2fe4NbPNpeUrnXgwUvmY3Qa0XKHbZ/Dr6apnwpO16elrcCI2IZwMuHlQo/adDa
IOulntrzwt8EMi1Tmuki0HT5uo0oc3Qnpm+tihCvomjtTLaN/vAhq8W62ps2Zsa3Jc5rAGz/0snG
JFlNhTEy7HQZdi5lBTZX+xtvY0RmjLiIR86i5lmO/Ewnk/mx2yhZWUuwtUJRXLS6Wjx7e4j7Jv5M
+mn0WYqpArJWVLt1KHU7vgWsAe8WxL1K8bmH9y4QcpmtfuOJtISzJKeAPSiHlVVLXg1kWSWOK3F4
EVDAkeZEEyawtp54W2ZlVZkfV6i9AOrLmmOZcWQ+FE7zteCZJ0mhdi19Vsm2HNPFGxbCTR2/uW20
WwVnsxcOQNaw8m1eCDl9OqLCVBj45XCM5qgCcjGwUnfM54N7LxjXLy2078/Z6PGutmSMnkVM8Jbu
m5Q/1t6WqClLbT2uZt9eDEQuEn/h8uh37ui9Y3CItgvQXyiwuugYlI1btwXHzR8dmfUeMRZw4TPr
JRG/eIajWdR3uu0xM3f14tzb+4iSjfvDmo6MLkCSuRPjw2AEGQmuLQKfqBrTfibTnoCeqsHvAXOt
7Votno6OYIDDvTtrDLMo2AxAxBpuwXnoi/FbXJkBJUY6yDyTNVfPLT6SBmlviKJMgJh9+kp6SK79
Mshrv+8KF1yiTRiD7hAmh1DaaLjhwPzmStG5PGBQ4NXeZBhdYv4OxzQSW39LoiW8ZLedaAwPyjnr
ALzCm6n1IistdrjXzMyOvurAAWe+F1HcG7Y4Mp7mxb6RhOL56dQU6ok1p/FSNnaCx1dKr8yOdPjB
rHI9A9RSHyHCq4TEbuvtrByK5ateWkbkop1FcxMxg1DpIAl2hAxZre/S7/aXxY72Mdv8RT0UXuXf
+pNpghy8gp0lFu3Ftmv2qR4fv8U75sjvW7jZy4Hhw0m8IxD0GwM99+duFxzV0vrEYo2N6z4zbSQE
bSda8nYcNqiIqPLEh08Jf0sZYL/5GAbgxfjdIvVcHofDWPj2m8Pw5m6s5umD2s6fAb6D+ckqprZP
l8JWN245KpnPcVzshGHMuKmm3ffunbmA2OtIfb9I3HW8XmSEyX5ZhX7bO2bLh8VF7ksVKSsXqLYx
bq5opvDD0UU+GpwYc390+Iu+ZMrBbls0DzSY+w7EO/pfrdbgUS2KfSBwkCAMyqfQQvcknhVkHzQR
uxx5gxM+oTWpL5QUNod0KvQNBs81z2tUxPFdG7HCZVRZjKF2P2keayfgj2wcv33rcGeSMlYo506s
025lze4VcSrkitMmrlFLU9fbek4nXZV6mqcuvpF+u01nkzUVbe53ypkelx1ygAGiXSznFnVDlfNV
KTITse+Ri48fnjm/tlpBITv2WFt10lVsQ7HgGNhG4RoOBijR3Pch8XO5hEB7QT8IUlxmSbAGhzzE
IAVCmefSi4hiM2lYMIg7KciMc4ZkBXbavT54nePZvp0Z8iPqrzWF2LZIXgDuvvVm2+Pkp5ZZu6dF
dsl9OztEgBjiGNTBDl19F3GKIGgmspNOdd8MR7lhY8olpzzUx14YMRyhG8sFC1YzWnScjQM0kOjh
hkgJ4x44LkD+nKQAnAndqasplBmKor9Gu8vunlR0WEi571OkmXXp0fffh6rcw2yanCBOh5gyKlfh
GkVpGFl6YLztNs7Rn73FPmy7YjjllfW4HZtpih6o52BtCmjFJ013MOVDrLwLXE0FfrHSIOX2ZN38
lErLayuwE07sxVPSpgG+449wNf2t5sSGFxsT2RN3rfuYKvKws7JGb079SIxvuxLyAZ6pCLNCCOrg
qu2T78OAaMeQSqoAw5eXfKH7YbKahEOPtYtoAp3Fm4m21GVAqA6FN9sOVJjqn7Teukc7QndLE8IE
nosubt9N4XYhNHU5XSRgBPiRvTloL0pyH1g225XPUbE23biLtAOw+yb6Ok5CYI3Ht6LTwKranSl8
0X93pL/uB0LOpjHzZRCC1jpt8tbatreQj6ShZIZ6MU+8X8wQa6s3n6LVlL4NCPiP0GvXOPPo3lhi
G91Wx2la62tPRh0rZWNwqGxWvf0Yl5Ws6nWvl9d9iuVLJCSgxM444r009gi/ROzGTe809pXludtj
UI+rn9ocCzBczbNVR3mvyxhSf+ouPX/fFbuRu3xfAihxVrWyuLaYjd5CkHuPfjKutyIMF84Pjhih
MBFkg/OYJVBX04eeCz/oPpPSMhyQqNUAfi0H842BLEGgVb/7ayq9XizpqJX3c+FJoBupsHFi/3fL
H1XZWLfW0Op3KSgCUpIFKWh1V/OFqRLirsNoR+22yvVx66H4dH16M7vaEp8x7epX4yytuFRbuYCj
lSsZHSqJZw7Bm4fOPRCwg728t7b+vvbtrshJgTcg5+W6khSxDgkhcEX/1uBmGlnXwslJ62DYwIDs
TW4pRndmgE1f9FsmrKj/GWAbdPBYypiKKZzBZ7ulpA4JlNx+FNFQE5SEFffFswihYOPcNz+XpG51
fJ+uz5cInngJnE4RQb7IfgUEwDDGK4r459oW0NxT60j6dYfEr2CUM05BYlBeyD8R2xUDIt9O2SUX
N280AWup1A4PQjjOfZ2OBIk+jZwacF+DArR8DiWbwyA963WMVvWRTB60CqTAcsuOYsYjC3V3Kya5
ve6kpDxF3rB1qduZ6rOQQBa5Nv3805vn8mPRhrwXQqv6mRgHq2J+GK7T58YtFSAWYTSwf4VsmdL1
v64ObU0m+6E8d7FpEjcYbfo7NnDxbSGdrE5LWaKyE98tnMyOZ2b5Q5wU1TFcVFQeChDs67n3US1C
ym0HrHIiGULBhK6X8+iMAFyihO8RWBLmNOlDJAs5D1B3IZv7ljeMAmnFhsGhKWgXJv3EjZnoIDel
v6Jz1ks6OVCf2WocmjhvGvGK6UIFvMg8DM054V/leoyMavfnxipLddjDDscg8QIRCc1uHH1EdDj3
dlSZD4spGyhaYFaA7cZhjsUxNTbmitbHAaerbmqzSYc+lku519+LyY5++LWCIvTDxZGpcuM6PNgU
/l5Wjp1ucwK4J0HQDHHJqcYe0h28GiBmvK4S5d2E3Vg8+XWx9t7j7ExF6D5F5Wzvh3XRiQT+JBpG
xI/7HFTyHg1CeIeE+Mw6j/jXb0TC2heiEWXJziGnt73xjXMgdVOV17rCPpXGXTth9Gmr+dweVth7
IxwjMr3FSJuE//jm0q8Z7eZhOFszThGBLauLTI2ZsW5bNuAw3rJqr/uEoKqe/0LuGE4Mrwy5JMM2
PQPWg7i748bJNGb3v9YYO4JsDk8vqm2K6ptphITmJEjsWtfSfLqJ5b7Pdc9G524tPZAP0CbTUdHq
M/4Fe6CeCRh1ts5aE4iHbSPJurBZ72ZP3EFl+NTckKh37YZNLS2XhXwKwCz/xTCtbHLbnKLdoOk6
jFVsN8AAcoOXZxlI2GfJAegvyuj/Undmy3HbWr9/le8F+BXn4ba71RpNyrZkO7lhxUM4zwSnpz+/
zt5nbwlRqyuoOhfnNnFBaBALWFjrP5Ru983Iha8/BBsQsSvAdisn4ED36gpOEV8KpFpZuxjZtwHE
451tojt8pGoyc7RgJZBbvAljP3+o8jqeeviF1UTzX0+nHpqJX8X2tS8wYsAQENUjEyRJ4v9Zl9x6
EG7QGeHhmfp3oFiD/mnJUtGEeQ2N8OCUC33YHZYFw3gXb74jnvp0RoKfQt6SV4etoAK4a4PRFh/R
kt/iexCS6fgADnBCkkcvPeGEQbmxKXdNO7lxDHzJbrUvPWzI4aM1tvX8uz+4bhkm7TxOyM+asUV/
OnUDUgI9MXW0hp1WwDqvi8THB4w++NrvXAic2cd2ONHJIWOgiCI8BBkbWH1BQB9qjFNAUDuoHXpX
PRjtNvUryJYgXqYD6gpDA/8A9COVDRP8IqC3Vqyej+6MTl3hxyL6INGPtJp6FktHnso6osPTljyg
rQVlU6fQ+vQYlJ7ecNWU5S9t8YcPU50M8NUNMWvOj9TM7e16BfebXS2o58G3mU8IKyezPV7c/ICa
Ck2GhN2oAznhafDMGQhGfK8Bxh2L67FAS8jCA4YD1GC9C6f66c9T5lHsXNErogfRgNSdkGMZDtTO
aufeACtU3utorIBdGZKGflE+sAY/Mm8A9VLr6MqYbOhs6R4WP+nmJ2dqHFdQQqPu/yjQuPUolJml
E+8bw0igLYHh0gSKPmDwss9cVkPxBeSVayKlApvtYNdOlz+vWkDzPbbgX98XveNkn9C3W1kJd7EC
XuQCuv/SrNDgQdSIoQL+F1P7P9Qo+p2kpEwbzduDIIer4x0yloZ3YzWuZuFMQx1j71RBZX6r4j7+
RIunwRVtGaygzK4T1KGK5XY1BmBOV+PkLol/nQlj1KZkN2SJRa24AEgZU0PmleSVMCGHEeTrOuMG
Bwi9BT/+MHs9uAFo3g46ZVcJ23/Yrlxkl93gXy2q/xdogekXFK7+1/+gcjf8D3Sln3+MWVP/fyB4
Z9OXOw8b2KdZ/eslauD0z/8FGjAs+3+5qanuwfdAjvDk3v0vzIBn/S+ioic/B9umtROc3Ir+DRlw
+F/QVvDog3MMINWmiTb8S8vFcP4XW4OTKi4Nfixh8MOSyCfvkVFeN+M0xqaD6UF3ed3eGbepgiAT
JI96Pc/Hk6jATYPW/T9q9f139NNffdFIhPMX98uoJY9xgCDdbIMO7PP+Us/83Nyt16MXk7PwQDX8
CJZlsad6i/YLLmT/qIf837lLja/EMwvXaQM7amNUuWGOfugoDlxo6p6butTHSysxtJ6+OBFOcM+W
4z+DQfhn/dX/Tlzqq/p5D1TYNu2oStPrxWru58I4vNjUb6AU3p42xeHXK76hI1I4uWVHmg5lKY7z
XVEtw4XB/+qX/xdt8X8nDvf09ehz4wa5N2l2tLZN8ZW0Ttz1+ghOkyzj2PiWc0VmasFzHcybrFvz
g9e4+QVEy7lfdkKdvNipfZG4RkcfNOqbIQP15txsk/lDbdVOTd0XY1dx0NIS4oOQ6UaUa+cdbMpU
KcSQJng9uF6QRbvObEWjDpIYNYCoRqVbcfDTar2YuaeZJwuC0ox4zf9ou+3ZLS2Ov/+cj/9gK0nB
OxoUJ1EYNKMNmd3D5swfABOZF5rG576mFLuNYNAsTs1opAp3bAxNv+GtkCoFrxlIwau7okzsMTej
YDYR+8VWBCCe2qpIsUtiTx7c+tVjVWlwomOYt+Yign+E7/hPgMmGGKCVQDFbWvm4zmVAdYaq3aNA
bCtRm70vBbBjdWClpx5xUSyH9ma2ehCf2uf3l8Y47Yw3jgdZ/l4TcX0qgCWo+eVPZtEBMJsrSBZN
To5laPV0BPpr/HIDiPdT7kAO4YF8tQLE/EzdliaF1oLPf38yZzaYbHeIzwIQa23sIpDc131q+zdm
3V4ytzo3uBTSYlr1bPPSLhrL+HM82Q1uSrHapQnI7HVIJ+hANPnY+pHTAcp3uvY7r9QLLlXnJi7F
NDT+sWtav40yuIrPNmSebCniC9//3OBSTIsNpWutWtqozkAf7OwthqzqWryS1T6pFNXYxtkBLkRt
5MEDvcsramLulFpPaqNLgR10mduKJW4iKCGoXwf2/MFZrPXb+6OfdsYboeFJ9zLK6BPeCIOHshr+
RChmn9pqtXMHUzE9vP8nziw/4sqvrgIr7iZUhdHOdWcHBgN6qYGl+Gll2zgLgHPfdrYbCSpd11aA
2geMO03tuPak67dZabDAvDejzjM/uHH50CXF72qLIkVq7WJrQxOuiSicuDoqomL92sdtp3Zee6dv
8eL69eey7HpQ7ZFlxLe+9rSM3tX7Ez+3YaRIjYHFdNAevSizqdbEReB+Macy3Qe8Lp/f/xN/WVK+
tSmlgHXR/4qtfkBtGWIS0CNjuOuS8XMLFQ4KZJa5h0VL6i9ZM+8nNLa2PLGuu8XZnldroCqxQmge
k5a6dj7V7p2RpQMXYlchNrMUH5Nh+I4+y4TCb/NJNNktDVnMZlt7vO27ygzulsz88v4PObPzHWn/
2EVbWBlNkGj2eCI5eekes6bPL3yJM6PLLmW0YZMeXag6Gs0NClMBM7TW6/iC3ci50aVjZ26yiabQ
ZkaZyH9A7H+gjf9RaVlki91pthDF0Log8rT5q+Uujzi5/VQbWjprKB1V9UoTMBK6SVldb6PYo0Gv
NriU6VdrjfYTht8R2KN79342qgu332l2b+x3GbodC9/0xxOgyYMCGiJ0PVwluoGUW9+ZVyPooz/8
tMWCjKJq9P5PORPFspSDNUK1h10IhMoy1gf6ucUdAltorIOOOrz/J85sIPf0318eQbYxOdScg6gh
rKiElh+8qVR7c7nSIUTf1kGwuA8i1wjyp6Xpum8i7ie1N4DMgKhAGOSmxZ1Iq+6uM5vfWzO98KXP
rbuUKlgrkLAyqfyoN8osdCwNGGqqmfexjwL3++su2cr+J1eX4d4I3wi/3iw/An7i/VasUI2x59Bo
3WTD01g7zUfP76ebqqL4eJVSAb4usli7mpvauNny1nis8Mw6VI2HfREk8x/vT+vMdpAtsRzd0tAp
1Z0IoKu+w0Tl2nDbr2pjS1FfZC4iXFZOhhEUN76OLWSbZ71a1DtS1NcWZO8YlddIFD30zkbPj+kU
fFOb+WmfvAiSzaDDOOuTwXMTqaG214OvE5RKtYPWkULQmoxWM+PMjATFl6viBCzTGn1TXBgpCIFF
mN5kxG6U4LV0S6vnuQw6oXb9OFIKkCfCpl7O4FY8fUKTD0mb3lHcLlIQghHHySenNrG0yz3KVoc6
727e/56S2fR/gk+mJkwTetwgGtwIHHB536Pr8t0WXvrZRV9sn4vcQzfFDUbEJVBgQUINH5zN+xEk
dfVUZ3hI0Rjwv+Kk2blqX8mWEny/EAva9k4ZmQB66Rtbpo/FAwr17//gM2FtS6FHwwV7UQROos5x
r7l0v280WBWnLkWe0RW+EdgukIjay48zGCd8D8pFcXQpOYuDONU0VAajTPPcD74P2jFBJ05tWaS4
NnJjQL3TLvELsT8Hnnudot6oNrQU1AD8ILiPDE0i/ABB3TWcCybu576lFNCFjQvShsJkFOjld9jC
R0gKittECudqqyo8y9ctguj+ve7NDfDAmiiuiBTPhd+j1LGaZYSLiYU0oDlczz6AL7X1lhLhofSL
EhJjHMWoaxyQ6Ov2JdJDanOX+YGecI3VAJMSGa0X3KB5hMp17l/qRJwi5Y3E8tQ4enm96CnSdV2s
+xE4x19bXY1XM2jTT51nNzewla39AP//VmmdZFGyGeN2e/E8P1pFndw3ZlJdLVY5KI4uRStqk1oJ
CqGIapN8XovHJ8RYLhzaZ/a9JQWrSKAx1QMFCpG33i3WCKgkghpXOwpkpms6iaLY5riINDxyrytz
OuqJcclR/dwHlkIWWRgDuKiII5hyOT64ayk+OGIuAbyNM2LJFlpcp0QLNVK1rywFMnJMs7DilV/j
ntTehIm0Cfwhc9yrjS/FcrB2MehIM49GoWU4qnVHEP7GldrgUijjcYHjFcyMaE3aDphAuu6n0Vku
bKNzXSiZX6xDs8ytRqPo0mWA6b0aMPJmFNfVoMfHKgUo0k3BSsqNMwDeevYvnAbJ+pR+m+wn38ex
CRvGyCOge1CtihsLVQS1oaV7GMwp4KFlLKLELw8itX8BGv6qNrQU1pWWdslsDFtk46G0E5m5F6JS
PLlPfPqXp1+KP6JtVEMe+YYLQLJO6v1sqp1H5ukseZG4myeTyBkEYQjb8ifOjBOaJ47ik8OUonrx
lqnlLltQ75hOcOYkdJfKV4swU4pgDnwEUoFM0vtOK5gPtgd4enVmleFRzZLmriEZnc+uX4YQ7b5l
ZfF70RqKQ0szX2qBbTPMv9D2qmOB/gykNfsPhY3ItP927phd02yMvWnobFjIsaBhrRSbDC6dO52x
AR3LsiIUXnMPoyg/+Jn7bz3Xs6Kgb95eoESkBL92nWZageuGRI6+L8T4x5z1Sq8HBpcSCH/Vp77q
/TyEwQfaDWQY0LxWJSlkcOlcwVjipESfFGGmrT9mCG37bS5UZy6dLN3km5oxTlWYj+ZxGrXvYwZ0
V2mzyNUzRLm72V34noHuI8BYN9+G5N+eVv/4c0oHyzSB/yy7tQjBlFtHEPiwNtHfulabuRydiIdY
Xo4z+Tr02ueunO6AWm+f1QaX4vNE91srey5CZKXTmybwy9u2mOMLi346tf+Wy7JbpCAqgybtYC/l
YQo198pxt/5ouA4CIqiJqq2OXKOyPC+BJw5z0+rE785SfnKmXO18caRAap1aDD4s2rAz2qelL76D
f7yQd5w5AOQCVZnjsAduuQjhNKdXkAEwYsjLf6aG8O+CBq5hUhzNddaQ6rFj5uVExLWDO1QKFQ9G
R7qhKagH5Vo5VQjO8Z5z8wR5dpSu/5Pf2esrWo+nwWxJgkMnw5UjAP6sC1Op58vgUiBR92gmbGs4
dTEqfPBNVMV1sMwXEtXT4r6x1+XqV2cUndd5ThEuaLcgwPgVC+KD3lfPeZDPF+Lp3LaRbjyw1uVq
tnYRbtaPtkfTdCqy35QOArkI5gnPHLs2II7y+nkTuCAhl9oflAaXC1qOAw0uSMYirLocruPYLTuU
WYXi6NKmMUobSo3wGB0TE4rKz6tpq62KLW0Z0BgmzkMcj+42fRu6YzV7aocLeM5XyehsmCmK8Uke
5kt3W875E1Yj+oVtckoj3tiKCJe/GrsHvj1OZp+H5lj11X3Xet4z/t3pocF1K6r0PI33SI9ACcMV
COVNIS5JRZ3ZoLZ04PsWxrRDvlQhPjPlTgwOerOu+FNpF8l1l862hlgEFlsUi4lrTNPt67GZ/u3e
/U8vcbnuUnV4B0F5L0JNM2+mPsbrJlDNbORCizsu3WwLnbSpmKwn2GU2XJtpunAHnrlmLem8dxNQ
6o6bliFeLsGNm67JY4Ca6Z9DyaG0V1t86dj37WHRRTPxC3pMa2pRQnusleq67t+UxWgN2r3dkw+3
qHNXsR/OSIMoTlwO4TnpMyhmRbiuZegt2KUhZ3gh0M5sd0sK4qnxNxelgCrsEw2zVtc8Gp6teIuf
VOdePlfnaWvRPyVH6P1Ty9FMHrt6U8s//hLfefEU9sRU4jpJKM1Oj/WX1Vn5HwCe8wsb8sy6yFWV
BjfDHovjMjQLXD8HVyDjnZteorhf5MKJg7D2UNltFWau/VnP5hLaELrCSjvd9F6vO963NkSWmmy+
NYq9bWr1zkmQEHh/9DOx+hd+5sXK56UvOnHK/MwtL27TbdxutAI5Xyin2vH9P3Fu9aVQtUYsSpD2
LUPdTpGVwWRON0bF6Z/+5ovpJ6aXJoPgGWXoYFd39PR7XBaWGuOfdrrQ0zgt9BvXl1xKSfW47CbA
bKGFpMOVDy0LbRPUb3UMOnfwrb+JpDMu/K1zayVFsLPONPisqQyhSHkRutAV2CJb8XFiSiHco4ZT
lgilhsh6XDf5H26/XKl9Y+minTakYMDm5eFoOeJqsrFlh+L/rDQ42pSvPrLVIz2FNEse4hIBHNVM
/MNiLBfgFGdW3JBeVYHdz4g2czbEponjkodbOAzpb2ozl2IXo4UyQPMhDxfb/VG16BUZSAxf2Pvn
Zi5dszpS40XljhRWUBe/Ke14vLPLWq2w8hcy5EVg9ehU2zU97hD2AIjmMfieWoPi95SCFktBfwaj
m4fCH4PbZXMd2Ijponbc/IXgfjHzvATb3zseh72zfOrMOb9qTWz61D6oFJ9eryNirvMsKcCf3aVu
Xz0OaTAoTl2Kz3Va0xaPeK7Bofnpm8s9vJMLB8tpU7xxiMkykQJ+i55bOdscRN64G7dAP/aboW97
+m3DTd0Y7oVm1V/1iDf+lCxHmG3LpqO2VobIX5boHiHvXaCReTMNo7h1+hE+U7L8QnkfhzO71Gz0
orxhJ/J0uKk6kT30iIQel6Qzr9Gj8/fIKqaPlivswyp0gfL2gH9AjhZpC0bi2IyAaWLBu2gPbR6a
O8rO81USx9ZxRsz/CjM+3BmzbrRvMPJZu3BsMrRCtvUZwaoKQtjS2EdjQWhqj74iHidimRtMD8rW
fCoyk5I5FLJqOqRVrH0w42282crKutL1oa0PWT5Z1xU0j243pxvUdmyKy1vA1ka9W8FfYGskjOqz
vQm8BsCQml9w1lgfPXjRt55PogO3rn1c0IK+8JXPHAm6dJilm4sUQMFVK0wvNM3tUPf1hRTtdFu/
9VWlo2x2wC9pRl+GuLANR7dBbSkHHHblQAe9VQouWZYVvByONhl71PQRDsBL72uD1NpBbfDT73px
LCDLl3t8KfJuzwv2G9S0q2IGcK82unSkVV3sTx1PzbAacOV7hmipRKiDmC2/F/xt1NqVguJQrNZN
BdEXdSFs5dXmLZ1ntF39BggRFRwMc/Z+H5RXsz/8M4HS/xT+dOk8S/opb622zUPbxPsUCalosDzF
x44sr+tonpdTZCX105IbN6gRSDdstYweVezXu8UwS2pzVVOE04rwYT494PygRFSC3ioFKe4GQOmc
gp2IW8p+RbH9OZgS++n9L/o2U4nhpUDVRxwxW+TAwsxOvHuLvPhXYeN4v9g4gWxrrH8pqmHdj61+
siQGolMjyZXuO2PFsqOel4x/yb9S2mC+3LfCGjTXXUyYQ7dp8gc7Nr8jbjJdODDevtT84PTfX8S0
a8TWhPZxFlZYcSPu6K9miJrKqh+QqAONZXbaoBaHvkx19K1qdnle5KGfxg+Nkz76C3JZ73+zt49t
SNWvfwfGQMi84puJ0PZWkGxVPE+b2rlSG106QWrqPDoPsDxEQWHBUmewEXpYVBr77Db5AGkXgYKh
l4U14ry7Gee8HQ0cpXzIl7mOWTrPY+lxOuG7ZaCWh8aAscyX3lpnI0V6tOD5jPNP31Eit9fhM9Z1
zvXaGRbyxuPggy5rpofVTeIP1VJlEZ6E5WPt98jsTmXc71unFBEWJ9aFvfzmHvAwuH69B/wEl1gE
+DLgfilK9pjkes21wgZgaOl3Ii1UdIlvZ5HurbivVhZy0jsj09SGl59n6CKXdGASaB4LmpfbGHwW
CzpYSnOXn2cGGhS4n+pL1BbOl9FF47I2ULpQG1w6KttU24CtJ0u0Df5whWF3sKvh8B/URpdOp7QF
EbEh6B+VXm7/XDyMEemW+l/URpfymUBzVnzQ9S0q0/6XYXYRyi0XYvrNVM9DneH1VjTt2pj0dhqj
dB2yx7hH/LZ1svK5R43qSW320pkUlK7wba8bIw/LmY9al7j7tKrsr2qjS4dSvzQnaUZviFJym5u+
an38MUv/QqSevt/fMmGWR4rUNJkGzdNRhPTS2kb6LcCeGq+z6zWJxXUnEmw/3/8Zp2341h+S4tad
Mycee3x5ulHHKLrtvT+8qmm/LP6afBrtDnuWkxL0hQT/zAEkP9uCALuXbh380OycI6p5e0wK1SJB
fpZYuYucjb50kS5WRNN8f9l3zqRUB/EwVHu9XfNixvqnMvywaLqHxviMCZTKc4qRpQh2kWWf0T73
QwT7qBvPyzWqeEoIEAaXAjjDTXba0PsLC8smDSyQmivXWKnUx+hSDNt1XDoYG2qhhqZbM1B0rRV1
OOQXSW0FizbrphbmXnODReLjTBXh/R1/bg9KgZuJGHc+aD6hi7ItIkm7IFHqAbAgUtRqvunNot8Y
WtSf0cs/aRUKlQyLsaVA1XO42k2qa2GqORZWYMjjksNdOgbeXhQMfF7v79K0cMMqHI06X1Dx6NZQ
aRWLSp0PdyDpMeKIwLW9QWihQZUMW7TuOraREFf5nIb8FJmmIEua1dbCRpufNT3bJ0WiUrZl3lJo
miiNUi3jc3bYaei2c5tX9W9qs5YCEzVD/FN8Zj3UxdEYvwxICKqNLAXlZIjAmXAODnW9ephAH7VD
euGuOLdJpAt1wo5+3WIixxztj1PvHnxvVMvBDDnHx+G6ENPAtCnKfVjEclW27p9qKyJFZWJa49rg
dw9jFYG4yhG/OcOl/P7ckkhR6QQdQnk1Yzc2ArnbvDyilfqsNG9ZzASbXzoSA9sPHZlPonIpypyE
BNUGl2LSdaykcPWFDdh5O+HoN2BW1XagLGPixn1fmHkQgApaTWqUvDWEPW1HtYlLQVlUVkcBd2aj
NMuN62gHiFyKE5eCcih6K9NsPQ5Hr77qkWdAyuJCuntmn8iiJNxg5uAEzDqd6pD8QVvaC5niuZGl
oJyLORE92tXhirfu7nQL276pVP/yDNkbp5oGju3BC0K7W5+RL0bYG5yU4nJLcdklNr4QVd5Fmyk0
RBetZ5RXL6l5nL7Z3/Naw5cCMxjxjEkwg4+wi/mS5U55XL3tE1Jz2pXSPpQVSYZ+HIJ2qfgDbbbs
cG7BuhzNQbXwlMVI8EMhM8F8KMow/dwhb7qrYTYoDi4lsw5WJxsylG2U+wJRyQTN7bWc1S5NWYyk
8E+qL9bGzB0sFPC89G/xXrrEKjxF+Ruf1ZNCtNRNa95wr4iMfAH7GpTmvtlacWMWBcqsjYd99vuf
98z+kZVJ2gbYjM3zJ8LiAtfWHPrS1ahZwZPrusSY2h+RYjeeyg3k+tpGw+AXj/bmefd+ln/H7da5
fv8vnI7zt9bLfJ3XVfj3wpV00Jew7WG3mpbrH7bEBoLXbsanri+1Qxc4/nGp9S1T3F5SXGfIZXta
r53uROsJ/io2n1r/4/3fc+a0k0u9eDJ1s4+kfGRiBXIj0Ps8jlSeld5iEJxfr5aXOxr1uphXR7IE
93a/3Xb5qsYtNWSOAu5dDk/t5CRfl6YfWjvWP21Gvl3oiJ5ZGJmkYFJD1OJgmyh25E/2NP+GUZAS
OsgzZN2PBEG1yjJzYJRe8djlyePktr7aZpE5CjPq03pd9UPk6B3G4UV71PPtd6XNIkt7IDg+211e
DZGeiB+xbj4aZak4tBS5QlDHQGZ3iAaMAR5sE+tdZE/EhTLJmcNHVvbAiDNwUs2fotpHkhhPP94f
mQ6pxZ/wQVBceSlMm9Yo1/7E3mp9DT+I2r43BvFJbeWl2xeDJ3M0MVaPdMO702LvN+GKn0pDy+QH
jRvFmcfKD5dBw+5QGA/ugGWf2uBSVux0XeoaU5ZCLV/znV0Xn9C1VNsyMv8B27hgmuZ4RnJBPBZb
/Ls3mq3at5TZD0sngFUvWoBfGtAHwxw+Or5iLcaQ2Q8jTl2ZaKsgTDM2yjrW/SELSktx6qcD7UV/
jWQhH0ZAFdHm+g+6jxdf3j+pfU0pSE+ONUttaU3kNZwt9mrtLCqde7XBzdfz7qZYc/HC7KPUCXCn
tJJ9Qx1P7ZHjSLFp2Q4pGkg6ZEW6x4xaaZ5eCs0zGZRMeqAZi0lFzg2qz+6vtjaSvYjd37DNcm8a
T7FeavyN/RAsjhuvGn/Fo/ORj+7RE/asdk3LYh614c4IMcZ55NbTeBMY2X6qqvpCxnTad29kTLaU
HOflNCAW0sI79VzrOtN8vOaw/bxwsp8bXXq9VoOV5vOU5pGZekj+QvDe/1UnVNqTJ2nul7FUNY2f
1s2YwUoPnrQE8wVfV9NNQMj79dit4/i8D/UsWrbsenPiH5uGq5PavKVARZOy7LfJzyKzTj9mTv6n
szZK9CrcwKQ4xZ+Ippg30VyNhfchyMb6N3wvNMXvKQUqLlGVptusiptrGHXOP8cabya1VZEuUW/I
Cs3KmixqulbjptMxAS0zW22fy8ySwWqRzrT0NCp9/avv2F8E9nBqZ6PMKxEuvp4+XmZRsaKpNifZ
jd3FieLgUoDqmGp703CSgdYyOD1LkuIyF3xRWnOZVoJgjZnjiJBEOvZ3e9/BvCtfXCVeBhK6UnyW
mAgPkz/FYSCmbN8HuIMsxapYT5EVPLCBalatGqi75cHvpi/uOqN6VFsWKUBxD9nKJm+oA2XudWf1
T16JM5na2FKA4hCEvRKItlDLHf0qX8YEXyJ8PdRGlwLUtrOqMNbGozwWfKUGd8DE5FltaCk+WzGk
WDkmXlhU+JaUyYq5SaG44jKdBMxAYDeLFodNrQ03eEZfa2up1oY1ZC5Ja9colgyFi0LB4v++5Kv7
5+JSZVb7ojKbpGl1o53T3A7XtvOPvbCNK1EEfyqtukwmidMh1+ZxsUJ6ss/e2t5v7aSWoctCHOaG
0q2Le22Y9EG7azALchUTdFmHQwx6rqF8ModaaddXE5oQrkiro9qSSNG5bUWsN34yh/bs32v26SKy
1Kp5sgoHXu+1PSXGHDqrHkT9Zul4BCejpyZ1Y8iIpLXz/QY9mDHMtgKDHUqT+3Ic1A5zGZOEdKhe
bp01hpY2YLFobb+CVVfbhjIgCcvREcEtcww1kNxLmuBYV/iKR6IMSOqAfE+6ZYzhXIEFF9onEV9K
/88koIZ0ezrAYNqFWjIYRlw/jQ2AOBClJ6WNaLivc0Rsz+0FeO8YJnV9dKvgG47Nis1HmSySDdO4
IJI7hG5uV5jslUe0yxVTLRmNFBiW2IrEG6AW2c+4+D16U6V2qMhUkWLu+7Zq4iF0cjtIdoYvjNt1
dBy1BNSQbs88E3jOY6zJ8OlP/E0xxsNoVe3ylFFIG5JH+FU5Q9hZ6bJ3/NLbd9vwWW2zSNcn3oRF
TkGxCRczMPe4mzl7/LkVQ0hGGtnOsBH/eRPGwbRbRXkwbF0tc5aRRrmfjr1jZA1YCfPQij9MXrdK
SyKjjERQVc6IjVQ4YIR1rJKlPSSepTi4FJzYL9ndmC91uARx9VAVs5nvBRSjS2IQZ04WGWskApGK
aTPr0HTXuDvkpj2s12icb2rAHezlX58uXZlMga5vY1hv5Z2zCezng1ltdXQZf7Dq2oivntGG+hY7
e3iqH7Uk+Pn+Z327nKvLEGNtzteepzNjO5Z/F48WShakYJjlzo3iRSpjsTZ/0FcozXUIdel+EkNY
+7oK78QzZCwWvZxhclynDlG1GbKdAXzV2xmO1qgdBLp0hJlLYpVYt1Xh1NKs3WP3W/9pYAj26f3V
P7cvpReAsYkYWcy5CZ1yar5oeJHiFFeZagmSDMuyqm7AqjSpwqAangqn+yns7qvKxHUZk7V1JVby
OJKG3fp7Peg/bNtTupN0GZC1DU6slQUjj1ioOnh51+slHY63V1uX4Vj0EQVs10yEExaiO/wI93nS
qz0sdBmQlbteMpt1PIaxcOofFIy2Z15JT2rLLT3O/QRpexCUdZj5aPIn1vrZ3RwlkIYuky/c0U8y
P7brsF073EuHcrmhaXFJXfPcmks3aWttfpHZcx8avdtmGJnPzRZlDebe35SWRkYixRVyzEO/9aGf
aE67a1mmq1WzrZ9qw/uvD/bVAkaNO3Mbbm4SlROkxwVlKKUcRpfRSI1IV9/LtyHMs+6DuWhRFudK
uEZd9kjyUYQS+VaRe035UzD1147TKx0rui9tRqdsNrqLBcd4rnl7Ho5Plat9V1vu0zZ60XFJ83Hq
ajPrwsnWwJZs1u1yshxWG1y6pDeRbKlmJR26LNby0Y/NDSJtm1xIvU6vlL8X53UZj+Q524gFhdaG
Y33yiw+ayf+9yTC+31UjqhtOL/4yGcZwXe3XSHfHNixdnHVVF2qLYe/jkmbVlQ8wtj+8P/4ZCxld
hin1+eTrdjz0YYtqiPfHZnT69MEf4/obvWtfPFcuCoG4t+aJV19j+obLCXYbevtl1j2zv7M9aPn7
zNCG9o4qd17vKM6JdTe2RU52YVjbfgxy9Hz9YtKe4q5IoO32+hMWycF8i8+9V91n2miJ66lO112S
JYu56zTLa9S2g4ySgiLcrO1itmHqtddgur/1y6XX/RkdW13GSPnQYa1UaztoYWJz75ag0f3fHC3j
+eM3Y38yz1qH5wan5vm2FXVXHvt4EPNubgbr6v3vd+bklXu6Q1Is1gAuOyzi/kjR8jvayWp3tNzS
TZrUnwYsG8OtGA5+0ByNdL7wZjyTj8puVLlfz3Hvb13oZb0IrkZfLPph3LK84zmj+Wo4IF1GgumY
rLdDYXWhv9mHAGvjQ+Hiaae08jIQrNPMSviF2YWr3opPRul1V6lIBrXvKqO/TNfAgq8YuxDFgO6p
rirrmOGirJbYydqzrjdvJR5gQ2itMWqlzBoDcLXeC6fA69N99iHhjYJ90znBsrNi/670NLU9KavP
bhOaduaIwMFaxtBrgqncIZ2uZtyny9gu3XVE2tVLR4XHGXZm4tx6WnNhyc9seRnZJeKxmuIp7sJ4
K529Tlnq1ss8rNiqJb6wI/+qzr1xOckAL7MsbR2zNC4L7K7/KOrhz6mK6xuOeJSut2T5DZ/R+F7T
4uawLPq6G4pK3IhAH45GJ9KPlTWlh7Fs6XwuuTfcprHp36XIyPc7g/91YSHOnVhSrlUHrWUMLXGT
pMWffVlO+yxelmuloJRBaK43VoUO+z6crOzjZnXpwZmAl6sNLtUvKhQt8hkdRQTNyl9pst62nZq9
DRvtdcxY1lRt6Vr2oe0EV8It7nEf+Kk269N3eJFseRomws7QdKHZ+N0DGy+4wT99vLDnznxN2WDK
3YyG2iIn+ZDPH3TvMXY0pUe/LkPQisXF8l4EXRh0xpMnUjfSvHxVevHrrpRWQfZcwPEmVNCshffK
6td7LCWe1FZceg3FIkU2vKCIFtRNsfdTH1FGnyB6f3Tv7QxUhp+lzjL2WpL0oS4o5KI4OH3IV72+
GxynvKtsq/lCZiUusAbOnFoy8ipJMBdqnJ6HUanF+0ZUxW7VGnC8QIXVMlxZfbbzfMPrl7YNbUO7
41163feb2vNI1p610qpuA53kKPMm50tBzeHj4raj2lkja8/aTpOmRclnxqBW2yMVAwqoUatl6jL+
quyLbJk1ojb7P5xdSZPcNrP8Q48RIAkC4JXsnk3DsazNsi8Myf7EDQTBFQR//cv2SYKnpyNw0UEH
NAZELajKytyC4U4a6PzySnx/+wpdMVoXgYUyKW3qsh/wXOf/0Mq02a77xi9zcYFXZqhKSzq8v9gU
7CcoYDQZiOU830Mu8gpTPcEYdevwQoLm3YHJdox94rnudS4u8uogvVzNjIbAcNRfNZLpWW5+3ow6
saNETpR24FR4YWOwPM1DmqO9Pvndcxd1VelyN5jfG15ETE/Qtv6jU/KL35FcrtBP0eOoB3SNBJZm
gIudGln9PRypX0eNuES/o1nGcu00Hi8Empw7q/6aj8gzP3dhVzEE4AMQ/OuXYZm7h4gG70U5mDu/
Y3HixzyZMu1jol42KBWcLfBXp6YRnp/TiR9VG2qddJc6YLB8B/XjOzXyGw+vK5bvYq76pN3kvlv9
ktZ1fG/WKs4iofmT16m4qKsmMFBs29GACTvEiKYKHtWob0Siazu/hMOfLqIdO3AjVka9BPokKU0w
YB/fYsy/trZjnHQAXYxgiBNkU3/Len5soBNxI1xfW9vJ7OZ6gtZMitJiG4PtqyzzqfLMR124Vd1s
BwgM4cZBrf4FzO3HXH71+5BODa0DAnIL1YZrwkAEP+acstTzPKJfv2OpTaV008gXIbCmXkqZG3rj
dXglW3HJe8USdVGlGO5IlSJT4e26/5jWFrx1y2E++R2NY5zpziGCNYF4EY9ceQ5E+9uemNEvdrqY
K9TRU5OmEFdRqJgFtHxcS/OH175dxNVUH8pGBLGNi+4ptvSu5OM/by995dhdtNW0VBh21HZ40Xht
Pi5UjXmLss4j5Yfn5h0DbQeygsu7RMJi5ugcJoIWrdZ+NC3ERV0NdiI96sQDOJ/XO9pPNZAjsvHz
uC7uKrRBiDpapcFLldx37KRqv7lbzB3+aknrFHRV0DX1C2BAJJNq/rh0jZ+3dVFXK8RyNkzM6Jdg
tGsmRv7bHAZ+4c1FXDXL1tJwgkdEDecriImKZpr8shUXbzV3EeeJlfpFyPXLasWHZGr8cmYXbhVv
Il6Gabi0iJYtS1ONSndy40QupY9X6jYu2iqG+EvX615D84TonMV1/AFd8PZesCU9iaQ0UGUnQT5W
4602xr8e5bWfdMJpsh19M3MxvMhxsV/tbDDbC/bP9rymvHnXNyF+fQunTAfLIbOpT7sP6UGQvg5c
/9FOYv/A1LLmqCasv3Vh2d93srWfSE+XU9XwD3E7yXzo9JHPado9L5hnz7pOr6dp1uK+0SA9n4wR
d60t/xrmPrgndieVX4hxWWA3UiahXSz0TBj7Xabp32EZeg05EhdfJpK1ogFRGizZS59hBmnNJjV5
5gouwizVDWjzGe7YMuMxSQ5+ZO3kx5VDXITZlgI+TSBl/sKqCvqZc5Nb0DOe3g4BV7IcF2MmW1VF
Je8U+P7DM7dRm5Up98PbExdhNgwbT6MGVLthD3nGIBHv07j5n9/GnUSet6HB/CSEdapw/MqS9AFS
L17KWhj8doZ5xTj1nRAwGt5Wf1dB/z0ywi9RcBFgFvOeabniSNowWe46ft5RevB727gYsIYvIRSB
eAWmqWh4jMggn8MtvUXFf8XX/YdtigebkRIySW0UyntrrHw4ABbQB6/zjtPgFFCVZGZL/Ij7iIsK
CwbV1Rv6HS/TFm31eV0xKJf0IXyR1w1ycU9rzXtNtFJwCdF9DFbFLNCDHyyUuMgnazlbyh5Pwa1p
PgfUzKexPtJ7v507qbgtQaAKOWAQ15IpzraW1FmT+E33EJeJ6jjQaiCQ23kZUXLOyi6S0KTmv/vt
3EnCGY2nRfaoSgzB+LXZKVSrFuVVlWCpi3qC0m8QA089vNTtVuJZ/3yAU/bGZbmE1/+EXax9sYqf
XrEzwBpRVFcK4LjS0hOBqkOOaYIxHycWPdJ+nd8NlfJKh/BrTpBveLdaijkZwPKbj3X/SBn5w+MD
YGUnIe/Q7gZ8c4E8nlFdFitmMmL7D28vflnktUO6vDN+OqRQB8r2PAKizaZ3dZqeklbck1T+GR63
UAH/htTXfuMSyH76DdUkTbwckCWziyD72bDmH5Wo5n0gMXgZbHX46TAVe1eFYqFZt5HuGYKaiPb9
Go/vacmxEx2axuZhWe9/b3Mob+GGr27NyetBnRCuBCizlyY85jHbNKKprEr93ChwjuR93A9gtadR
86DxTrmv+RQ/Ux5EX5Vt4ic+dvYhMLIuBs7ZCcAvTzEiF6CaRhXoocegfzm4TU6SSAwbzV6lV1wo
Jw4v5GC0pYjDKwjq7xITydymwGK+faNeTU+wuuMvwPLJgmWYB/CobTXmmIw6laBt81vdBaeNU8Ti
VWmUHUJMeS9HtWb77PXuYKlwPAZFmWsBsh5PX2Kg/gQ1APCrxjfc0ZVzcaFpqqxXyziU/+LD5IMk
P8ooOHyycGzccRFh2qIo0KMqIGeOq6Jom4G17caL6dWSAxZ3XATZ9BSwQaH3UrV1ftTRnisbi3e7
7L3gL/gJx0NIBeo9Cr2zl34R4jQt/dNmm1tX5tr+HRsHF1fD0A7oMbknzKMAc2jegZQZxjxyn6cK
9u9E96aJkYIPbf8ysmT+LE3zPg4W9cXLoIRjrh0om3oCouIXdCNDQN/SL9UCJInf4o61GnTCd6UM
dn6ZnODDsxTBe6+lXTRYvdNtEmUfFKiCswwKzGUGYZDvby9+Jbi7TeXoUCaaQ2hYyWVXNK90R+5Y
GLdfhhEkIStn9nlfY3l++9eu2K7bCSv7mdfRBgb80q59PpLp0yy53zG5jTA71K1oMdX3stp6yBH4
0nxJFk/P4PbCgBhQzLbQd+wpiT+aFBWFMDLyxr2/8hVcUJ7sUQNSE0zLHsO5lNM7MauHIRbnBrNy
Eat9UlBIVTu5ldVTmpASFtBV5de0Sp9TBfkTr0/r4tb6Mo3MEYvL2tv/KKkfqjT59PbSV3IrF7W2
bWhZJ0AiorA3orRfQ0ThkQACdK+6Nf2joqL7+PYPXR65ryRYLoBNgTuakz29aHxdRAokG0a0PK26
Xw5iHpWFGqmi+zBloiQdMEDzdmsQ5d+6wCs/7bZD00SpGuG+RxVdb8VuLPnAFwoCo61Sd8sSrBng
H2neqAY8sEkV5JFqm09M8ea5P4JbLcLXXbxwswJDe1Ed60WGLBV/zTUmtSqtAqiB7vONnvLr31K4
qcEGPeMgrZMG2Jve5gTtSHzPSqE6KZKty+tB++UJws0Tqj0s9yNJoW3KjucNf1rWyPjGX/G6H0PX
55dM/O3Ldm0NJx3gemATWD4hW8EMVBtNC5Gibr33W/zyoz89FZIVeujpimcyuJPYOR0Te+Zd8Pnt
xV/HEDMhnEygPZjZkZ22L+Ecmhxzt4AM1dsGRCYog/B4lvPDlI6yzQ5ObQbKyqkIOgxxvf3z1w7O
SRIisED0q26gmpFE39qqu4dGxw0/fG1pJ0VQsRULY9Czk3T9nVvwPILH0IstGqfmpAhyHCHLNOKb
qHkHznxZPu/DTd3Yf2v6/3Ug4j9ZgtmsLQMo+gyWSPBTjiX7OO8ojGetONSRGZUMf0vezWVeGiin
npq4LXXeHWR5CPVB75OlDL5UWwc7mWR5iso4erLw6CiBLCIDZ+D4fSoj4jOqwdA2/fWCAjxkOLBN
zQsGA+7EMkhAhSqvTEC4kFJ+gENJ26MCoDLmWUqtyILjq9flc8GaccmSo45ZjWNec2mHz3QNPJf+
1an8n8Y7YJFNWL8AD3qclmVsn0Fl7IWiwIE77kbMZgy4hFRanar4/bIny3fZ8c7P37gJjIl0NAWr
bV/Ytn4SrcJA4i6pV2oh3LSlr+KkhshT8zI2ebOjwZMk0a3S7hWLd9MWblNqWgjFvawmsuc9ijbM
w1Q3HOW1xd0zDyfdjRQNzqTv/7GQty7R2fF6cAg3V4HA0r4KzG280ECHGRPVbwshXnmicKH2q6HH
3gxQb7Jt/1giSEGT19M4XaR9EqXT0e6yeSm5rvJ0CXM+GuN5Uxz/zcEAsVdr2rxs1fxtjtoti6t4
O/uZ/uUr/xRT8VJKZnxOvMMS9rES/fshHT/4Le0E1K5TkWJ0x9JS6TyNB3GaY+HpV5x4KQBrgDIr
C4q07XW+9/d6nxe/A3efj7FOohbDU0Gxoemeh0HZZFRr63fHmRMxa066HTkSdi6X8DmBFX1q123x
C/YuKBljb3GZbHsNTc/uXOtTOnvBSZn4V3/zp5vSHTGiZT3VL1SM9+NgHiw1371uijs7RfsxBkGj
qTHOb/mJssWi2S52v7zWHZ8a+vHoSYiNd8c0ZzSErNfUUC/UNI7FcYf0mKDdKfE519qQZ0NbkouI
lX5poYvJbicAEdqtDYqpb8p7cOLa04pXlN+xOwZa8Ytow8LLoqv0+0Ct77aRed5yF5NdH2jcANoI
G+oUYptEwS7Qk+cldzzivh4RQ5+1fglY9JCEQ/Wg97R+8DsVxz6FrhDpG928cHvIc0sakSfK3hoN
uhI9XVB2Gvcg2DNYfTa/2fTbUv7w2rVbhALhcFNPIdKJuIIWAluLsbnV+rz2MnKLUHrjfcjCAOlh
N9PfEwwMZ12UVqdx6MQ7s7EfVadUMZb19hKs65av2+iFlWDCrVAtiHR1basaEg8QvSjtsZ2rXbUn
v0NzbNeyi7jbzKqXBIc217bLurXy8zouSWYQ4itDywmgMNLoPA6Opz0mXgpXOBbHcpmqpKkCWr2I
qTlpuubUj7IdSzuBNV0Nh+ZhiKVL1kJu4PgzrscbzYJrl9+xWzJijCjosHY3see0GX8MCugXv2/p
mO1qWN1hTLqCnljVZIrs7YNBVub3FHDh2q3pg72jE1ZfzJZBH+isytX6bd1Fa3cdk1W0quqlb2eS
1W3A8nUBY6vXwcROfRT826D33HEwx9R/Ab/a53SpvYZAmHA5MisoRI1USqR4Q7g90FJ9rimXfo7Y
pcgUoZpMTzbcliiGmnbwZJreB1WJfTtZ74AEKdJEIKzuUOYqyRFlRvipmWB1xzqTSo0MFCLVCw9s
kmsTI4msp+SG07o4p1dqIrFjoCAn6QBlSoOiDcIygzo2dB6F3E8HkJyeJ+/YKfAcqenCKCgWMJZl
W1dhXB5ilX730TFUEQwpW6SsXoYtUfkRNx/ncPzutbYL247WEFLtMkqLGomMbbcHEaZ+RurCtru4
0u0ApfmCY/rhRYXp+rBwQ/0qRy5yu2/EZrrapgXUgGTeTyE/jaX97HcqTg2GLw3US+wKQXnIjpbN
/m7i6sapXJZ45TK6iO0+6oDZ1iYooNWl7ug8mMe2jJfHjS3JV1Sq2juvP8GF2WEmvi+rbUqBpahO
wW4tgGnMSwSHCRcZbhvDxYFnXgGatfWpBUPfgxnas9fOXXC4qFLRBxpJdml7cl5GzBNsKrglsPXv
9XvtAzjeYD141cgVpooCb3sihAxPnYWinum2b7uZ4H5ItBcYY2oyU67vOZ1+k4qUJ5teaOrT6kNt
GLvfIV2WQ4GcQJLv+DjEiczHMSH3q6z/kKusPibN+BAu029zC0QdSdIhS/hWP4dh3+ag4/jid1aO
3zG7rdBHOcqixh8U7SNYrtn4yW9tx+2wKIqECANR2CYaT3VZv2e7vDUKfCWxcTHpRytVs68WLyna
P4sdcGGF63nDxq4tLn4t0QwKQg4tidOi1Px5oeL9qA4/z+BSgC4qqIOetWkhp9jMmdxJoHNN5771
c/YuTDtNTTvVUZgWmHZbcrOmfwG65OfsXZB2HK5TuPINYrsVqdhp2RrT5KEK+I0M/kqgdXHa0DhD
s9DAJ3ddNeUlcGoPJlnbc7hUh59zcNHaUb1HzbSwtJgYKeSoVDaL3vOR4KK1bdIcdpNrWQA7x/oM
WAIg1fZUV9SvOOFygrapBvSn3NPiWNgIDL5UdypQt3SPr117x2B5VK6SYqyhqNb9wxSQr5Ymfht3
8eDm2OAjDw2LiuypV2eia8845STbUIyKhlgPMChK7xL0ol90Et5q0F5TkHch27EExnNrW3zRbW1P
e7OKuzk65rwvd/0UDXV3QoyU39Aqgu66nFj5aLgOziNP5X0rES830CrfuLqvc5ww4cK5Sxbylem4
LLgm85MWnXpKDYptWXOQ6twLSSGDB8a/L5OZyj4PAW3essRsQCpGIWue0K9rTl3MxzVbw9Y+9dWx
3F1asE1G6qa7DzuMw7/t+1+3ZO6CZPFIDtd6GkWhllidy2iJnw+1s0/gjOJe4YWnl5/+qTraUxAQ
MBOLoqno31Wkv40j86L2YNylDCzbHgM/U4/QVQ8UIiFTkm0788r1uUulOu8H8ARzJ4pqiD4nc6Tz
leg/3z73100YsyG/HgrwnwumjAQvxDSzcy2P+4RO88lncXCj/br4DoBwXK0iLQgN3qXzeh8m8oPf
0s4DDilbwClHtjke0Wc1LSDo2SYvIW7YjXModQ9LOOScFvFKP3TaPPYwVr99O/nTxuJoosMCl1mK
92UffdvS6NFvaccbszaa4znE0nNkn9pS/Aha7rU0d2H++1IngNTCdOJEdXnCFwxuACHss2/u4vzr
ZpyHTQpRpMx0p3JdH5N97G74wGv32/H2NC77fUAZvdhFpTLS9QewhtzrEnIXiJ2CBjMmVosiPMr1
vgTO/zQl9OPbx/L6u427OGwKOawdLWiB9ybb7k3fkozy8jhJc8DDtGF64117OYn/Pk+4i73CQE4U
zXQVyOZXlBIMWAdrEAaE+sQY6R5Iuqk8rkHC8fafdeWDuEAsyJ6Nh+00L0ZN/koVZKHC8N5vaedb
C0AZozqYeKHQcMwStv52JN17v7UvX+mn4AHMMIYYwb5TTMn+Uc/VNzAIe6U63MVnM14vrGojxKV5
KKG9VzefwfnrRfHJuAvNZhFNjx2ySoWw5XYC/v6PMeGhlzfjLiDraLdIlyUW78ZDZM8pBZjs7fO+
vJxeu5XRr+dtYlpHNSiEi7GN6bu4pe1T07bbfQz200zGY3PXhWtwp0ilb9jbFTtwwQeQiKh3YUZe
NCpBHXNssqavfvA9Ljg6N6dIbp/e/tOuWYATAmSTCrxDIW9lITL6ooM5zGXA/VBq3EV7xZex25pt
vIA+bXzax8tA2R74xQEX7HV04woIV8tQYZPyVEGE6jxvt0aZrpyLi+Vph3qaGNesAJDiWe7dvZrK
f7yO3EXyJE29dZg9ZEUsmvR0tOn74UKk7be44xq6dR4PurIElQV4a7wQ64/A31Q3GjJXWnuYyf/V
EhKyRtHSDbguKSVDpiBv90edJvFLus9/DuFoz0N3LGcYy5qN+7a8Q7LlB67mLthnFWTega5OCiqD
6rSouLujkaR+sdmF5KzbEFX24EkR2jJG0Cf0t4MM8a0nxZUA6vJfyqiewNbLWZFOdfIsLGtPGNfF
i6WcyP77gVaRX77IXS7MmpRHlOD5VbCQzh8SNu/5nkh9I0BfsQsXsthUIenblrIiqVNxnjBCshO/
xzB03n69XAAXhHY7lqTY1PRU6fifaqWfvMzCRSxK0lRjuERJQWa7npPIxo9zYvTJb3XX6HDlV9La
y5Hvaz7Qnp4SkCT7Le6Y3BbEbOx6ilMxpstQ2Qse4557aTMy7godV5PS0xbitvBwAMtxt4f3KED/
7bf1+NcP2mwNjYI2hTMKQCE9RAW6fl5cEdi4E5PX9JBVV8PRzawjmT7WO4gSenpRF9EFKdxab8OR
FNUckFMpS8wAgEzb87o4b6Nk3AfbsB1nbpoffGMm15X10iFm3AV0DWVHULrpcRelauecLECJspIm
XtxVWN8xUgidpHCOEue+2Q8E9btsodQzP3SBXVZt0xB2KikaEpSPy6T/gUTb4ufhXVxXdSToPAEu
X6SLnR/LTQx3zYQRI6+77uK6eNQ1S1RGEd7S4V+Ehs/7OP/59tIXS38l/fwPqGtemA7FERW066Lf
1U7Uo57K6aHau9bPrbuEm0gRzAgZEYq+nA7yvuUZmPiZ3yvLxXZR0pEw6QNaxGEyZlUy3CVtfGvq
+kpAcvk24+kQPTEjFm/MkqU2emLq8HtnuXSbQYS6S5DUl7tOQOBgUG8H7bFfiYS70C7gr8oQA8JJ
UQt+P/QyByLVb+MuumtNElwZNiQF2If+N7Xtn12U3HiZXDlvF9xV1lUYTxK7jjvx27G391t4i5b/
2tJOGF2Osla6bqIilkNy2s2os3EI/HAE3B0uk2VteEt1VIC67s+wCU4zoT/eNtBrG7/8/0/vcUiF
J8nYgKtoTUFUAjoHlQ0VPU5+qztRdNuiAwjggRZLqP5IE4lbDpCb33vBhW/ptUuSDc/bAu2APeva
qsoawOr8LJ86r8tELNokwUYLDAPrDEzE34+9/+p3LE4UPUZeTXNqaDH0/Ec0kR9iTD57Le2it6Zm
EGmzsbDQE8hZs5pQ+UVRsfnVGP+DHyDTsFVkjIq5GpKMDuRdly5+5uliw6ZIsAl5UYQISk5MdSSX
de2HmeMuNGxYTEPKSsVFUsp/KFouUvpZ0H+AYds8hBT88gU56PtwWt6lIRQP/b6mk0BHm2nLajRh
sdDDnPkmUdetROkX911omBrTJrV0CotOypza/nPb6hsN5StuxcWFDQAcdHE4Ymma/C+t6g/9QO/8
zsTJnlWERh/A+VHBwI2Qwxv+T6+elc//kHlO09bExkZF2C7k3A/iboPOmV9ZNXasHvoIVQstmrio
lfocH30F+qPlD69DcdFgOp5YsC2YoxzmXWb7xN5rlKH9XKGLB7PDLqDaLaOCD0x9jztSf6zC+n9+
O3eKzRe9N9sOa1RMgd0fYtP9Piy7Z9fiP7LJJVTqqy0MCzsG9i6ex+AkjN/8CXcBYTSG9GCLifZi
0erTxkcwHi1e9HOMu1CqWjc9aixLWGxVN+UVSDezIwQ0w+/MHROqjrJvF41HreyGH3tlYEHQ3/Bb
24mb25L27GgjUjRtn9zzoF/yWGDCzW91x4aqGWJNdahJ0R8KsiHRc0Db715Lu8CmGnJsOlKSwBse
RZ2IL1tvvIY4uMu1aaZoHPekPIpuBz1wjklZ+nlZ9/LT2zu/8shyoU39QkH1bggpVrPU/Ym304AS
ZhkHf1WQlrlRy7nCcMBdfBOAsptUR0WKuG+SMqexlh8k6cGxeQwyF8eqs50qazI8vMMIFAug5dwD
uNEjqOzfia7r89t/7uuxBZ31X1NW0nc6HWl/FAK8q/ciYH+Oq9huOOlrZ3n5/5/y4eGgdbympS10
O+5jPk8r7yD+GQqwkZRC7X5BzAVc6T1mfCbpUSir9ns7Gpb33mm3i7VSulz0POO+9db8SIFAyWl3
S0qHvf6id6FWaktTy/fwKHgKGD9tI/knJKiisyV98rROQ5v4mboLuSI4j6qJ+IEqWWL/5E0y5WEa
hbfaARd/9EplwiVs1cc2NqJtjiKN0+2MAZb2f80o2N8BUHyPEKuq8dnJOJ2H7QhPLAEbDeVhAGq0
o/VS3wXllXORq2iq503CmR30Hw5XnE2k8awtuCjiKtyXAc0TUoT7kOQ9KPHjpptu3N5/uY1fOTyX
rtMEIdcY1j0KO5Pq4ZAgwNiTJnleajucylY094nGYKDZe5WX9AgzmbYq78IBfGXQpMjYDDmoCVPg
dSamID5bK9FLrTdQUtHa2vtWk7g/lWrqvR6i6DL/atZm64dolt1eQLluPc8p+toHsX5pOoh5fl1d
N5pdptCxuqrqDJ357Y5TYTz3frHEn1wSCaa+JLvcLygazHNamdWi8gvXzAVzyQgw5PkQpjAdOlNK
mizcG89qsQviA+IWem8WfigIwcdctg8D/vFzDy4mL7XHUjfpcBQbtX+NspHAkyZ+NSgXb6UoE6YK
1VGAYOzb9v7o2r99Qhd3qVUXDJtAgnCGY1b9CAJRqNhDpwnUn15XhbuAK0kOiYnu+iho1It3wmid
02m9ReD9euDlLr3qWm5K61IfBaNLlIHET50tBL48P6iT2kF3MBrGEauDLL/MWD2SbEs6rwyMubjC
AHMAtpbMFiP0jj+1c2jfs3kOvLbOXGDhAG2APgqELVQ9yLO0mEdN6eI3M8dcaGHQSjqocNwKqHp8
j8KpPQ1N6MdSyVzoVdW1gNGNO+Ym+q3NZyPLe+AWqxuB4uJe/xsnmIu9QkYTR6pe9iJkHb/bISUr
T2lD+LPskvZbchFz3XkFJEG6LJ5/kYvDKkVs9EabtdhrOJtxwqw3sV4VE3AA/eqKUcxoRjpXawGs
wvpYxmF4l2BQ2C+xdRmvYmokg/DuUkRTCMbNhvP7ED1qz9WdMGJ0aAHfYHPRKfogl4+Ax3sBr0AM
8OupzHEaLcdA52Luyn9I86MBQ6CfZbmoK9rvfCvxMitUctyBRm7KFkN++DhjDC/+uu1gOzBtEi0z
ULXveLfrDOCr5sa+L5H/lYvvEmFaNbUJRvTmItXTdJdou5wB+IgfYvCcP6mtjL7xars1tf66X2Yu
MabcQjyKa/whkEQPs6RPt9/3eW7/8jsmxy/LdNH7scQTZnLW4xH49i1btt4PrATE968fwbKhwhxW
PxUgTP+fKUmRYF7aa+MuDipWXTgPnI4FpmW+JMH+V5MGfsGKuUCopdtSiBXhyqt5Hoo2Yvp0cTt+
puqSGg1JEJdBsE0FpL7zLSEkS/fGj64CbfBfT1y19QrpQ2wdvqx9xw9ASWSgvfjdGXORTvHcBXu1
GBDGtUd7smTFIMS+/O73RR2LBVgOQnCgkC90t9wFUM7LwOPpN3uGmtuv58Lx1GfzxsYCOrTBw9ym
/b2Vs6eNuiCqOAirkkF+vlAq+oghhLzf929vn8qVygwekr/ufMeYEz7lOBZxNLOHcucPo9kQOoa8
jIf3QZicp5T/ySpTP8mlat9RBfCT3ftbfYQrUd4FVtl6R8nH7GMhQmk1RlokvZ9HEf2t6np/BkFt
FWZGxuZbM9at31VwAVfg6ab2EKkuVDjPz8Mw6bNSdPr09pFe8agu5mrFuXUCqW4BUUl52oLlDy39
3gCMOXGYmLUNZ7noYlZfdhQ4smFW5kbYubZvx7b5kECjQ9GhAA/qaQoXTEbcqvtcW/ry/z+9Qi0U
/MBn0eFIjPh4F+Ifv6N2bHrSXNhWGqyLgR+Q7XcZDajfsCpzkVY6noM0Ybsu4ObGOw620nMc0jL3
2/qltPTTkXTJUP6bnBcrL8NMV302YcbUc3HHqDtwrK0yCIfC5J0iPJut8gxeLs4KWIUF+Uk8FFNN
1DMbp+05GvzmbJkLsuqjca5Fk/TF3ISPx7Z87vftRgn6yhV0IVYRFFxaqCCoomXiL4yhVdlomg9e
39JFWHWsL4EGsUNBRfRpC/bnNkEO7re2Y5WQqo5Ig75cEVDWyqzXbfUMIoHGzxW6GKt0XymREZOF
2Ncxb6CJlUNo3TMsuvCqWgy2VFGqCpqW34KmPLJ1mf1s30VXRW1UN7WIJe7KHJ6POJhPXdi89zt1
xzqHcqEYeryc+kQe8ET5MkF99O2lLx/ulezeBVc1MW2ggWRlgUkH9nUQQXJKDvQJ5rJkXg105iKs
wO9j47Ic4Mlp8GnikOOI08DvveZCrAIeR+3ODlnQfROngE8VIKLKj1KQuSgr0rM1rMJKFUJtNuf9
+HSAn/6GKV05eZckK1lqtqtg0AWoHObfFxqZEy/F+E6WQO17fVwXbHUhocdMYTMU0QFzOualzdk4
1OdmJ4cXZJG5hFm62g4jlhY2xYZis8sDpG1uVFyu+EiXLqseyIEXctcXe9Q3hR228tzu8X7jbK6t
Hv0a8dpu2aH7POuiBxlxp8sUymjmi9+5O/YqmhgcQsHQFzXpj8fKJOJZ6708Tf10qyly5VVOnZhq
QAJCtqTsizDQ5GNgjGyyuDPzu6YVwBsHLTvbOmI3vMSVw3I1J+dWz9MIQrnCKvsba75DZ9ovELqS
k2BlgJ4e5NOL6Ui+pMHwe9zFfku7+DEyVRGwaWIoZj7L8zI9H2Pkx+jOXIBXIFNpUZdG3jEMPOvb
7SmE6pvf1XQBXktDtjE1cV8sQw0GiGDrsmr0kg8FgbiTswtOQNEFKpgiCX9YAbTh1jDP4rHL/dVN
m54j8/+cncmy2za3hV/osoroSGJKSacjj+3EdhJngvJvxyTYdwCbp79LGdmIZVVhkoFTBeGAaDY2
vr2WHl7rXSG9JWn9PBt7z+bz2sOfHFUu47XQmM06GJvXBQhM8sKpKKsTqMm1g8uJKP5pxOCnkRG5
zNcEUM3uQ9dABDd8jBf7frDq46/3hhtLyRUCW+eE1qxfu9e6rT8jm/bXEEAC6Ndt3zhSXOarXwFI
Dz2CkFKWzXhqIniK1nOB8sgKqph+0bzLfrWmqRUhiNG2ebWnpDneLEzdU0a6MTou/IVIBGUwO21e
CePyRCLTXoZkiu6Mz41N06W/uA6EbJcZ57kcx2xdFawS475Nrq/xlT0RGg+Pe9uQOxvQjc/hyoOJ
uQ/XY7Qd3t5ID9ODlQKTQxEjabzsN3EndBYzLwRpUKOKIzKo04TCu4KKwk+XIHKhsH5WszEKja89
53lLzOMYVfd0Ym6NzXUCfHfh7NZZbgt8H19rqLlcZDl+hfetfqkpbe587FtTif34C62MWbvOpH1t
6HqaFdwH+NZ++PVCu9W2Ezwsct110M7Nq42Kf8pg+DgH452A6sYcddktMwbzUexr+zqKdfk9Amb5
54hqzwL+v2JKez12b0Ke+LHEkYtz2daqCQ/n+AxCk8doG/VZKl76bRUuzWWT7oiQcMdWUc3/aDo/
EahE+x2SLsNlo60ajn1okLEuu/NWsrdRvXQXr+9LrrP2u9m5dQ2q5mp0vIlpcpbREF9qqK34ZfNd
YspoGJJQaZpXsVVvGO4sqZyWz349d2a9KTkpAbE0r/0WPfdzVKaFLDzvQy4wpbsjjHs11K8rh1dc
uL60i/G7+buIlNlNhdCEVK/dWELSbOy3lMzLg9+gOMFyQCU3dbxWr7D0aU+gfYJTQQ6/K6iLPiEd
ty3mIPp16tQfNe6JR7PcafrGXuCST8Gi9DCjPPE1WrYQ2Wg9qGc+TMvLGvbkXREE5J9WNfUnr1Fy
SSgJBaYOZmj6tU+MfKJwLTkhn6nurNcbG74L0JRz0USiPvSrgdPd3+u+TA8FJfvLUgbdna3zxq7s
cjRCVXuht0W/dlqhPAdusadmJPzsNzzXX/1uT1hUk0DZtkDrYn+2/VZetjGa/S5YLk0DA/ltmNuo
QE2HfTsI86Tmw8/sJ3JJGhJti+INK14rEI+npohYGmjuB2BHLklTo3K2s/FevK7S/FWX7cMUl+/9
RtxZtrFpTExB/oHtFh/VPL1pWfeXT9PCBW8VL4Yl0Q2aXpMn0/R/0ib44te0A1ZM0QH772IsXrWZ
oc/DD1zhIj88T/wHz2PbOKg+CPK4mc9rOz9bMvzp128nlqTBGiKHhqYVoR/pEQ1pFcASza9x50Ad
cVbbqNLFa4CU3WUDkAzJBdj/+rXuLE28L5teUxnkIuzeab69KuPlFA8De+c8LTpUhxUbDfJED/Hb
Ze/jt4VRXoeecHEoataiXYayeDU9s2+Tkq+XEU6qXnlX4fJQexCvZO9FAR6KXKvPNXRiQ3Inzvj5
0SRcHKrUWD8tQ9e10UGZyoCPbwV0nDvI/dPl0eBF+0xkcO9m+/N3WeGSUEAvbULMGuT1GGhx2oJe
n/siWr4lzRI9INnWPezDGJwOLkqvLRmqjz/u9ySAbZ2OdZDvh+m/BUmwnHGhUF7Vh8IFpMhmSbHN
Bn8QGT7PZfEuhsiZ12pwHAH/r1S9aCEdjLMk+gZ5/f6sqaB3DsFb38FZx5zNCEW6oHjtEggxtdEw
PBxkqV+aBq9BDZNw+EZZ/wveav0SzMAPf/wMkTJwBl3mIO82zOKkmlEfO/gV9QqXmyq5tJi9yK2R
bbhAovPdMBV3Yrdr//6brRIuNqXkwipwiDI3dv/YrtWbo9q94hyUoPw4JKVdddChZOGVqz1Oh3X/
c1HCc/I4Z2647pCW63Dm8nB/YXH0rZWTH84oXECKUth6R1Cfyk03Pze7alNKSOh3wriIlOHQQhbF
qvK6bp+bmX/aUb/qtaBcQmouY7bYggU5mMmvZFiHR0oWP6UQ4QJSsJNrx+nYZL6E7beSgBeekE/z
OxhdQIo3mNtUTTgCBsgyJI39Ow6N31uw+A8fJYdRT2sn873aP8Fo5jc7rH/5jbhz6vJl0WoLhcr1
AZnQg9nP+ySKO1vvv2+yP1maLh7VjIJHBQ6SHGI73etO4uXBLol5U1QmNC8al4jHESXzqepi9RgX
IniHLa573mFNCW/Iyax/EbkU7yiBiVEKQSN+WrZFJulg6+UrRxnMh7hn9ZcqOniR0rKOfjNVFxdp
10bI4xSSmW8afOBfLORgm4KxbkA6rvTSFElzWpLQfC6T4XjAAwOKgte2fVuWBK67W7WsMGZFIJwO
gVxMWmLKvPYRP057QOkpKpIOekpNuKa8LPE4v05xBvCi+rQlQQl5zsSKBzgj13nRBs1jADHd52hd
B3RplX7QHGQDf9ybBl7CF4IxlcN1SKdHNeMp38/ZUbhw2C5mcPqTVLmAiUu/Rn1qKDaRX0+5n78u
CJf8GuKurM214wNq3r9NuOw9w5b0Hx23xZuC9svTr3/mxrHgwl7zNkxi5JHKyRg+qqR5vyKkv/Mn
3Gr7Gqt9d0PVUQP5Gxi05yrEu07Q7BfBRz/TGOGyXk2bRAeQCZVHhuVaiY/QJ/QLVF0/UGWRn2nk
nOQNSVTKgvcBIfdK736edhCuslbSx32IxSNzVaMEfmF78djOhpy6+fAzOBaRs1lFrZ1NO5YqX6K5
SyO+v1bwv/X8pvTHb7oegHPrIEpyJGWeyVGRU29J5Xc8uAJb1IKDjusjyRdh9/PV+uo01v148Zvq
TihR9HoJSui15+OsvuqefIHT6++/bvrG7cPFvsSxQKAqXFReWt6edUHtJWbw164SWPfILjieD4jn
3/mxG8vKxcAapGU2qKWrfBsqiiRc9060sVcqWLgcGIrL+VRq7Dr7IufTKLdLscZ+yKBwQTAr+Jx0
YkbHVdg8DOHwppiVn9qecJW2UJpCYcSMr2u7hEOKIKkuImqT868/8K0xv/77d1uZaLcIqgGIiuY5
UqeAjFUqDzr4LSoXBJuHGLaPEG3L+YBnP3iA2PTg1Ue/rjsrtqiIvtpfyzzqDGxYwq+aK7+N0lXZ
MuU21XuLUYGa8VMyPvXx6HdbcTGwoYB7XHAQmcPo6RUlthD0EJNflsPlv+Jg6gxfr72OUGAdqvoU
J4FfCYBwAbCkJkc3VofMe/jOlEOwpRyeBn7zxOW/MO0Kpjou862Xb7rWTOcyrLTfFHf5L72zGZoC
RZxvunvsKmZPVVJ6Ln2X/JqTqmxqXUS53nTGWvWcbJ5hv0t8baWO+kiUUc7WYko7sj7SSf7ttXZc
5GsgJYGzQRXl9fzHwru3dW/9NnFXYauFjnYYVzrKG43VLmn0HPLunV+vnZi3xc5Ekn2AOeIS5IH9
m9XHe7+WnSN0U6TtQnId6yAKcxJUwdM2Id3m1boLSDUtvMumvY1y5PIEhAHW7VQn5E6g+++D9U9u
WS4iZdpmg9UD0DeIFWO5750JT1sVFc+wcUH4LuRXGcRluiebyELRRp+xltunfcbeU6qR6bSow/US
sUXgmTFAcUGBA+3tNtCS4I26Uae9GonfxuqCIQwy5tEqG5FvJL1O6tnr4VG4BEhUmF5UDdoNo2iF
jkkfpl115xp744h0KTFFZ1zwKIuxDusMtZYspXHs514uXEpsHTopSrJHOdIdX6Kw/WSwGv1mnZNC
7GBVHhEqRb534XrW4bQ+MHHcS1DeGhUncKjLqp9JUYh8tPy9qIcqBfTjlwdyqbBNEpj1gJPJdStP
iC+/yO3wS3i4VFhgYKEtAi5yicszZGgssjV14nlIulyYlAUisxmiFpDT+8cm0HTjzM/rV7g42NHU
0Bu3gPw0HwII5ow9VCPuUh43CsKEC4Q1lE19YzFbrhBSaq9GFHEE26KU4Hw7dUXC3hWKTh9CBcPU
k1rkpFP4WsnHbl/WE1nG3W/auqiVmkcbBlLRq1Hcm+AYclRWeVX0Cxe00hrphWk3PJ9LlrdDnxNV
eDbtLIdE7ybqhoTloQXrFsDwmS3VPZzuxlpzlb2wp+nQdIzmgzZnFjWP5LB+N1PqBNHLIIYZcCTN
8ZB60aLMyk3cafpGRuA/LDPXeFCQGOmoHzrYpO7f2CzG81HTxu/i6zLNI9Vds/CA5giknw8yv3iv
NpcO66u1CiGSRfOlxZhE4W9DI/2miouCEQQCcrM7yVmiTBoHOiNH4be9uSBYKPQwDITs2N7G6ixL
E6dQsOn8XupcFCxgA0U5Uhnmw0a/7tOIdxF9p+M3JosLglET8z02x5HrUu7Z0F4n+WKr1EruGYW5
NJhotqM0Az3yPhrbVCr1aajkvXv0jaymK581TVOni2Q88Ho22A8dL6rfmnUsP4lNF098rCbPW4GL
hh1IPnIp9g2PAfI96ivBii5+gY6LhinagodcxZonttmfgqLvT7GJ/epA4Fn1Y6YhlHjEID1alyw+
L8k8PjQ65H4z02XDlng/6sLOGBXTrmmwyLcj0nl3wvcbc9Olw47G1NOBS2SusdmcWtI1T7NOikdb
1vTOXnljh3eRMNTuG5l0qHwuerAsEPY6TT29d7u+1X8HOAnCoKHDHq55vMdw3SZDm0NVRb+1ig9+
8bdLhKmyHmHCMa85K8fxaQ4gY10hk332imRdbSWIy/SQyMboMOAIaUPpJxYbv1jTBcLGpq9g9dVs
KFqpIGog43SCbdOdmXPrszqna0XNOMG2Z8tD0dsHBgecx7BF3bLfsLjX4VCSZKgTm0dJd5709Hbt
5jvb8a2OO4vVjkyqoTU274L9XdKUyYkWZvaa7NxlwpCumxc+hFPeLMHZdF/gC+P1qM5dyTbKRWSb
Y5tzLgncPrv+stra7wGZu0iYHfmy0T2Ych70xYkXyW9BVfpZ3XLXg3OMeZtUYT/npfxYh63Btaf2
He/rvvBdjjeQNkQBA9o2vP+ki/l3VLd6rUzuamQ19VCPTVnN4DoCnULOc2RL47V4uEuElS1D+ksU
M26YoCNKGp6CaEy8DgzuEmH71rXFZK8dL+1xGnr1Ei2MXnwWJubajwO+1T10QeDqk8Nk7LUO48+7
rN77Ne0szGOEXOqGcrtcQd4lrdjyTku/85+77JcZDY7RpJ1y04b/KBt9CJvVC3nmLuOFzPFUrwua
VnPzRu2P4TJ7XRe5y3cZocpBwiY6L4kpzs2gyQmeDfceq3++D3IX8WpgqjwOsFLNZ7yCvbKORA/X
FL7fRuiKYCFJ1zeiCIZ8l9sH2pHXcqg/eM0Tl+biYQWLjb4Y8miPjoemDb8GR+xXzMJdmus4hrGu
UAWYL8X2PwowxSx3g61bI+4cmbGSsjt23edbvL5G03Da180r6c1dnKsSZQ3d/a3LDSwOMxlJ+xyS
1k8AkrvmfwN4D8PBLOUIbfUJ1YdnvsGoz+tzukQXa7QmFIn6vIMy8mXgvbnEyUje+bWe/LhfqbWB
Q8NGx3zf5bMQObPRnRDl5+/H3CW6OstphTeMLpeqDpbLaHuQPXNo+i8xjG1/I7ZMnuK1OQa/FeVC
XnEtYelJFowTj8KLio081fP02W+YnHOUihY6vlHc5PEUfBm7uE2TUbV+Z4YLeSnUjZIjkG1eTP1H
AoNiLYlXMMddd82oCI9RL32bB7FhT2YW50Yd0ivy5y7jJXYtqVqWNp8FmOQlQJFwEiJj6DfkzkmK
/TEZelO1uWjD4dzbCdWXkOf3bN05TO02lC00tbv8KOLPbb/nykAt8Nc9/zc5999nGe5yTuCPEoki
1C7H6JinSA1ll47dtJ8Nb9s3UPbSD2Ikx7tpjc3rUs37pSU9eRZdUGHvixf4gemmPV83Q5muvFHz
CVKMY6YqY8lFTKC+6NjuGG2oUZ8ajnCgrwr7CsdZP9wfCrY/7guhgWHTqLF62R5/tZw8jmb3yjVw
Vy2rpHG1E7i35fOo0n6AuaYw3C8Nz12EquXHNpIKeaSGKjhwjW9V7elPzl2GSrPEMuxle2b79qmB
D+63cu3Lr7+eNDcOPxeikke9WkOqIwu0/drO8rxS6cdicJeeMlyNyFLXR1aGDLJTZIamFaqT/Cwn
ufvG2W91siVaRRkghDfgKNe06qs//IbFiQnCfgOAvbdHBoH68bSh6vJxjrmfLBx34axoVUEi1bJn
sdlopnhbpVD0MF7AB04dZw21S5IMrRDZZrrjmbBKnxp97H5xgctnVVLh0bqo4ywQ9kOMpE5aShX4
bY8ujxXDnGgoRRFB6oSJdEUkmVaF8NOdgyPjjwOztHiRHCOzZ+DJx4d1LuuHVfn5tuLa/2Pjk4DI
2hwTlq0i/lR0+oHPg19BNHeBrCo02MpFzbIeMq27/Nip3u8sdVW58AyQRFGX0IxJrP24nNgJaWW/
i5LLYlk2I8CAYWAWVCZTBh7bYexZFMBdVa6qi1SH6zrNUDm7n2cZ83PF/FJ03KWxkiSWfTnONDtG
Mp22HhkGBVHcOwf1jT3XJbKSDnXcxKot63nZ/NXSZJ2fyiMsQ79Mg4tnBKgHg8ZGw7K4RG1botM2
rP1AZO6iCWXcB7gLHBj2aJhSskIJ8Sqk6bXrumgCDOCaaO+GLQtXu6V9OcfnCQeU3+biwmqbpXB6
gCVXVpNCp5DMfGmSe9TqjU/qsmrFCkuRowmwmfd6SNdhfhpD+9FrVFxUTdqdM+hC02xkJX/oAhQB
WImkg1/rzr6VrKyGdt6yZdWy01NNl2cVzH4UMndZtU4f0WGKmGbRqdnZkEbF5DkRXVatNSwWh5I0
Kzb+BL0s2GW2955fbn1N9uNeLvcxTuoxirLGyA/roh5Q0ndPuO1W205kYdshrotujTNSsneoKH4v
9tjv4HfNIAfWNVPVyS2bgqIpTlNFrxL/Yocfh99ccSKLiOyETDHHCoIsJx7y/6xM86dX066+VNh0
RaQVDiKkY2BOsvQR3Cwj7XfVdfWloMQJZA0OcZmguAQVeDZ6p7fNPPn13Zku1UAZ63pEcn0wzWk8
JA8QZ/7dr21nuhQN1NKD2dDMbDYjy/q0H4fnbuvcdMdDRLvcLc0gKLo9BNzgCTNZQ89EpksPyWUD
BEsw5sMOwKNXrPqQxCzwG3MXHhoPCRHvqNuyZonZQ4KQ91K3W+O3klxokMy6hbzQuGdLSXiKd/Y1
7ULUcnl9UxcdhKRiBTNYvWVttFZAPej01OFxwC9n5NJMC4+XZi17loVh+cas9mW3sW/PnXyUnMKe
7lGwZsKG8kWWu32KyMb9Uvb0umV+92rUWjgUwW9uzaoDLl1LXTYfYz6Js9+oO6uUSD7gEaxiODCS
c6TCC1zBvEo9uIs0zWusuZ7bPauGaEwD5HVOMD/ys1XnLtWEW0s0zjs6LqeRPstkby8KShGeC8nZ
09koZFVwDHooav1MtJky1R73JAmvE+MnKSkXaortWrIGNzhsAsXyQMKYfW1k1L5nu5nu/AHXQOVn
P5H8OGvCZWoCSIqTbIq75G2R6OncRFN02dokwBnC/OBW7oJOcoRZ+bjGJIv78hOPx3dKMb8Iz6Wc
msAG89hxAhSuDt+yhHVpsUSRX+LLBZ0s5bjW6Wvra/xbKIM2NVP4P69F5RJOkxYDBK7WLYNraf2x
bcr17Roz6Iz/uvnrN/zZt3XWbLybMAYLvWZtMOzvBwJTmxTGzsOlqWlwPlg7vdNTgfqHtizbP379
m/FPf5P9R/5iw1EF4S6T9Q0Rj3uAq6sOgocQkNufcPTd3y1kRCb01z92Ixp02ap9Yf1eTxwbqrC/
owbgcyy13xnmslVjVK5i6HDKdGtyMv38v2I4PM8Bl6yq4Ao+wjXJIm3QlCc7WLwdJH6+Itwlq0Tc
hJDxH21G68g8w/rNXnDXHP1iWBetIpwPBhoyNlsmiE5cH6Jgyea5kF2oijUx0gTgbbJG9CxNCP5T
bHfm5Y2p4qpsCaqGLRgJOk7W4LxdSZYpbv20nriLU1VhDBosxKxvC+jgrIFNTbhuv3nNcpemmjbY
bjSwT85wga2edByo1OxjcufF78YB4PJU29ygyGVo1sxCU+3DQqE2lzYV3nHJUkLLbqk8pY64K7cV
LMGuUAm5ZvqgnxaxpMoir+03Rk40PoOWq7suspnVs0ihilKDox3/8mvcOeSHXjSgfleLI6DoYIAr
XzezeWX5mMtWWayltl5Hk8l4ay5wN+mRooy/+nScuXhVa3qABNas2VTw+XEetgQaGrCK8Wv9egR8
F3DCkGCNYjau2VgU0Sk8bJuGiZg8W7/O1+9a7xWM0/EQZ7NDjyatZ2i/t7K/J6H+88iKuZaYZjay
b6CQnyGByx9C7Mh5wfvkaY9U7XWCMBe1AhtdrrYo5mwN2BsUA3xbSeTn6Mlc1KojRRWNNaY7Harl
Iky4p6hy9ntmhW3Cj0O/tHJRi1JLFvC9f0OHzj7Vi4jvRJw/34mZC1tJWYY4pI4126ehTzcq31da
vPeaki4RdT2wI7VUNlt5+Fy1f9vCr8qFuUBUwmsaiZCuWb/u/WlfDpoezPRe2xdzoSiIVrKWrBgT
Fjb2Eu6LPnPUnnmlKpgLRZHa0mCU2HhDuldZZ0qI4cM4yLPv1yX23UJdDSPxbGu0DvXxB33M02lM
Zq/rOHOxKFnLegtCbbMxIR8hMvkmPkK/eehCUZjipqsrjHlP2+5SdepdFwb7g99EdJYQ7zSUrUK2
ZBpF9KcinLrT2N1p+8be5WJRrTA1qA1pMlgbbqd2mJrHbZnrs14rv5wcc9kowXmpi0UvWYX/9zAj
6/qoG+EXtjMXjuqKLtzGI1myBFxLHgTHn8R2/R2k+MbouHJXh2W40sbhliEjWtdPkPlrfqvDsXqe
Cxrd+5Ebe5iLScWm72AHTZaMVstTR/ife1x6RXsQEvtxOZm95c3V4CPrycTSZQqmtA73O43//EaI
HP+PjWuIN4fwDsb+qAXq6ycrL+tm4NoKmvk9WWh3okMRnkaFcl+vheBiUqjIolCjtjabhomeTBQ2
l7A4/KQCmEtK0VXsBFIhU1bpOd9E8o5V3Z102q155KxgzZuBhgvSxlFH+XOwjkDfDR3OI4SE7kQI
t37CCVrDBBVrTYwHu6Sk2z99KKvLarDq0qmT98KoG/dxVxoqgRxWTxfcY+VYmS+mKsOLmVl/rvRO
notoZk9iDxuvQJm5z5uBwTdujqLO9qP/2lVjdYlCXLS8ZpLLZ8kQGqzJNNisZcmfxbDqdCpQ0+rX
+HXBfHeIlaBYg3ATM14JxT+oG39B0dA3v6adMLmvONJ4y/UIA8/Tp6yzzf/GeSB+pijMhafqSJdk
kPGa0YY2bwtVwvXT9l7VNsylp7pq0MKoec6SLV2PTn+dGhV+8RuY6+b63ZjH8OKwrZET0lP9ny3V
v019cnh+Tyf1xWAVADJg7zOj9zmdC/E81vRORvDGJuoaDpbLtdh0FH1WKLKcWJnRsNOpHWqS1mJ9
q2N1PIjG78WTubST6iKkliEel4GS0ydGSpFGSaOf/L6Bc7WVoWyhIb2bzLCi/xsJkfDJEihie7Xu
0k5sl7YnHb7CDBfwt2qv1SOxW3lnQ7ieiP9NbzIXd9pCbmwgickWvrM+7deEnWI4yBQAK3CStTEN
/GaTiz5xMSdQGwznzF6FBns4S6VU7d2dnNqNY8Bln6KoDWzdH1MWRrt6rztYCDRDRx6WBBIgd35D
3hgr5+AP+qAzR1KsmdwactpjFETttAteV2qqcy3L4qFH5jlNVkIh74hbq+fIOWscxu/hUkczeRGb
Gi4HPLMvwebHRzCXkJqspeN2WPISFCVL1SHAM3tWkjCXkFobjqdFgcabsulSyPv1IvE7EVw+KppY
NDCCpmUE3ZNk6dp0Ad7lt+acFd3th7V9TG0mjxWhBINQczbW8Xbnse7GZHUxoF3rqIg5sObGlkal
49yXedHFLGu3hN2JUq+T4ycL28WB6oAO4dYiP75F+hveik56gbrFr4fn3wT+zxp3juOyneDpXcxT
BuS1lBh4UMz79e2ghNvoBVWCw5Mq6ul53av2tBRD+xDaVl1Y37b//LoLt/48J8KP66Y1K75SJlqo
pCbJ50iNn/2adpZ5Tbdt6fbZZgHZ4OX0exX7qTYzFxiqxgOmiXxBFNPW7yD0wawfLchcaatVAJns
JB4shAh+Q+7zMy/8zOjYf7StulKhpmrCWgj1tyhGLfKc1P/zG2oneO+sgqfzfoxXd/XP8/YbDRbP
JexaGDbN2pklKclLK1sEdNuFtfLO7fjG3HOpb0XY1nR7ga2nBdYQD+uJr92fXiPigpO1nI+SK7Rd
GA3+cO5QABH5MSXMhRtR8FEx0us6M133ibUi0yz0A9aYS08xEwaDimX4Upr9veTBx9jUd2LFGzGK
i07pPlq7bgnCl4KN5ik4EDnwYUjetCYUZygaHR/8xt6Nd5ew649YhS9QzUxVrd5A3fqjX9P0xzB9
Ruq9ghsleVGy+6ea9dnAWvbObnxrOjqLqAq2XURrEr6gBuafMI7/2id1T0XhVtvOQRioISq6AkNS
dMObsaXiDE/c6OI1KC5AheWJeUjR8bEd3ulkhI2mnP3kg5jLT03wBK5GJcIXuU5vC2aezO6nQs1c
eArycLJNajSdbPqUMPG5iMJ7FVQ3BtxFp/qJ24HPHN1meBqW/ZcA1yS/ieIqQdVsSAqdsPAlSuoP
XTP8kfTdnYjmVrev//7dNVSvFApQE7rNDvJstXycZuF3/3F1oCb4acV6vI5I+bmf9peki+6kjm51
2lmUYdtR2xCMB+3rS7KctlY/+M1sZ0kyVQUjIt/rTlL/EdZHug9+NWTMlX+iOxRDJ43hmKribdfU
qWaN3z3WJaWK3ZQCBmBtNod2SJN2O85HOd8zWbkx2q4C1MHjaDV1ReHCWHwogx36acfuebl0yaiy
pCsLJ01fpFGfKis/JfXmdyK7ZJRJxnVj9rpqRvWmW/Up6kK/qe1iUW1fytmumCbK4D63FBqKYSo+
e81Bl4tqZFHvBYqOs0kP+gnq/exsKnbvLnzrazpnZQPkPQxaggUvzSfbTJdtMH6iScwlkpLk0FVf
HzVoQ5akrOX/G9bNL3ZzkaRK00gFRUuApAbpYs3jsbaeTTtnZVdtSic2qDIKPyRepdv8yetLujRS
TPtWqg0No6gDG2x/ak3iF5e4KJKAziRc4c3xYoVlaRVNGyoloT7i13HnmrgFtFaCyCqzpnolVfNl
jEY/iIq5LNLCjzrWquoyLCAAVCFQWpZCHmzx+5oujQSfC7vW4dxkti6Pp6hg7TmyvikdF0fainqW
Yq77rKqGvyc2fJni1U/Un7kwUhOotmm37niBFUmU7tSGKdXcL2Zz+aNj7C2t4vZ4adlw5q36yFh5
L61wY09xzf7GpA0noN1dFrD6kzpQ9j63wvMaGzqrM5yTpO97Q1/Msm3NSUxVDLn9yvp5S1OXQVJW
Y7MiU5OpQPwdQG+jCiu/CJ+6CNLWBOFEirjDS7KC5uMwbw9My3vltOKnmSLqSjytczhDyEz22T4M
/ee15uHvU2/0+8JK9uizEVBX6CmBRihPDtZlx7r/3VTtK9WhF/sFZd8fI8+JjqEiKDPOZN/qVz7E
4XMtRnNnuv/Lz/830wWrkB+bjxdRbdvadBmUvdtzvLXjA+v5/lA0OzlRwe2pGPtQpUQvy8cjSo7H
FXP48xqsy194Fij+ojjf1Rm+5uqxtmX0eZuQ4ojIVHaP0KhcTnDQIepCQzGdCz1HD8csOq8IgLqA
EysNNAEx7i94fDrDsK9Op62mXpcJ6vJNO9O74Cu0UxNzpFU7PNbLvXrAf3WJfzboTvhcHRyGFaTv
Mx1gCz5p0NBnKDOa+KkCJjOcFrjDiFNYjVB/g+vXE5DXYDgFgdpOVhb8MtccWUGxVMGZNgmpUpR0
zB9YQ8JMFVY/loUNzzVkTR5jVJL/ZcYkfoMidRSSaymnsyI7Pgz5f86uo0lSXN3+IiJAEpLYQvry
Xe2qN0RPGySEBBKeX/9O3dWbvDO3I3I5pqoyQfrsMe9VjaMs+TyPpTpAWDc8BIL1stX9coZaYXtX
ev+n/cU/xz5yDboqe21q3+NxcvszzNldPN5mIEOuweQCHimj6/oWZQmLX/w0LDkZMnHTbhPH9O/3
gw9ALNZdmlx6Srb1ueRLs9T5AGP37KauBJYlf/8LTWuyMTRrfHF6Gsa7kFVZdunqiny+KTZdp0tD
sfiia0ovIt270PkMiyM/l394Pv8SXK/zJRT5GIVAyYZ53twPZxqZEgL0GWoV0oEbedtN/6/M2YyQ
gk8repkkaz/z4JYvJZXhthB7nTpFEsjQczj2jUs/hF0UAei8xPAb+8Ne7Z/PfnKdOrtaUdtW7Xox
IRr7fOwXqfIQdeamE5Rcp09YM1CIOwVy2WRYcvUOND/AwCJMN3X7yXUChZ3AXLFZkUvTJ6IA782J
PFrbSN4UapPr7KlMCNQ5uVziLdJvHhup+2yqsj+kuH97+lc3OLIixH2PQTm1FgZQ1ouwG3S93pYo
wHH7+/2NV1F2zIflMmSk0TmD5e1OK7HeBvtMrrNcJaJhW5MQXxJb99hY2x6JTtX2tiYmuU50MCWV
5exxg5uYpXso3cMAZlXb/HJL+Emukby9QyOd2Ha+ZMYkz2Q2bblr4Scvb7xcV3WvaKagRjKtl7Qp
x+8Oeo+nDbPLDzd9+uu0BdmIjo69mi99Fc93qtX43FLa4TZfuOQaMUwg0A/MLZ5OuvVZC0xdEn8A
um75ddvHv2pQG09ZWOW6XBo7N7vYCGXg+kfDbbDe5Bo0PKV8wDSXzpcSuIFXNBvjujfGpPa2uH/9
ePQwTUNWoWqAddsjn7+aG2lE5BpMncE1DNM5cINLXu0gPfAmo/Q26ha5fiqtgZVzmUbmzi/hNVMl
XC3Lm4IZuRaXNCIiDSj86q6rZ5MPMtRHeOfdJlVDroHUlizCdU3X3G2Rpw+LaBfIl93oeUausdQA
CadZqTJ9x2vxyOMYQM/mpgkS+S+74HihtoEU5h1YCX+VUfi0JewPBc4/pw9yDaTuJpivR1rrOzz6
ZxFhnyjscpshPVZBf88dttYtg4ugvqswEcxXC3BKV9U3jf/JNYIaPLBERHaOLqyOvpkB+xawVG/L
euQaQV0NNlqrbYgudNVfSNXeseY2XDlsd/7+UHSjmKlaDNKH0NcPi9Nnbyl/viUikmvkdB+tDVdy
UiDc9I+o8aa87rvbgEzkGjk9lkvKBOuqO0fUshs7B8Oiartp2EiuQdLUVayCeyiwRoku91AgWFEL
uJsm9eQaI+0o/GAj7ELvbBMt+5aUMgcX+/W2Z361h9qGTm4LbtEFO6PhnMpt29lAbgN4kWvP3LWV
czOqRF6GjfkHC1jEKbbZbeBxcg2NtmqFzwNMPi+BLVPR1inNRzVFN1XW5Bqu7NqQmBnyzJc+yUzR
J9tu8eo2VD25FnpcK4Fyna/yErWtzGsmvqXdMNxUdpFrqcc+QE0vgczDRUdUPZYR/Rbxwd92Gq/R
ynJIGi9RWF+4ql/Lls77Jt3+xH1+r/v/YfhyjVaWqgkwfij5BZIG7CAYVRfgl/2u7ehtDRO5Vnz0
XRKZRcX8Mixjsks8WT9mS8j+0ND/R6zjn74B/XuApNvmaawacQmiJ+IbdBTE69xkca42nVwGmHgV
nEKydfKleWYuwByxT9bXVbHpZYDN+88BdkzNgaXQ1i6bhh7Sup8/CFLGTwyjogMsN+NPic3MceJb
VozwZziDkOeAnoQz/E0x4Rotm6opYZM36SWltnuEVCh96FsOIbWbfv01/BruGACuljy9sLn86qP2
NcGA6LZffTW8SyIcmfda5hI1yYqW2y9FxbM/zcn+7XReVQROZpCJ9Ut6gTaWheiC51tBeEg+JHpy
txUG14jrgaTwtVzGFKuCan2To1z3olF/6iff0/Q/nM5rxHUbw1nYwdXxooFI+2B8tZxrBM+q8GPW
0yLuAqT+OCN/Uofm//L33v/9/4NmAHo0Tu3m08ucyWwHRYn1qDCG2kFQTB8cypQff3jv76/gn77Y
+yv7f38oTjYz1DPQGaQZk+m1ZbIORRdcspNNsEULD5B8pWn7Wtk0Zjv4NRMQzJN2xBvsA7yCsnfW
CwkpO3NTsy86XaqPxqzZC4DXfZszP1HcRxsDN7nNAN9E8C5BUfsi40Y91UNUHaF/OX9sIGd2Hl1Q
fR5Xjt9haP9pq1m1b1VrjhZ01tDkkk7JMVvdevQ0cp8a2kb3bcOHOU8FrfO20f2XimAe8oeH8y/P
5moI4gbjGu3L7eJGBx3jxC17oekfVpX/9oav412YAjYHhl9q3OojZIDqQ2pZu7cmdB96vdZ/mKP9
x9fpn97wVaGi1r72LuuQGuAOEJ87O3vYbQGtmM8wANwDYey+QCjI/wA1Md0bon4lxLA8sWuTa8AQ
jr1a5R9Agf/Sd/wXlpb5xFRg7Vz6dvvZQxMuLy0e7U2v6xpOG/kWyrsME0M28m+LzZt++ENc/5d3
dY2mpVFlat6geI8jt+ST06GI4znNxcZkEeLstsEJuRbiM8ZynZSe4FUZWkTlcHTiRrYU+S/sfV95
CP+L5IK7JH53QpaHAK+Iv/73w5f/cleuQvw4rhDHHBOGiVWWfRbxsFxoze09q0W776uqPcydXC+C
yfm29eQ1Hj/E08on49mlxvLzwnBUd3A0Lm9rqa6R+InyGBcOll18xsJFO5fkQSfZ6/9+Wv92D666
wbXlNMb2gl7ctjiXhxYVSTVL8ul//3oq/20Fem0ljXVz12gsbC9tzFXFClVDnT0UbUwjRvIMMmPx
h22eeP9TY4ucubze6gU6P6SeI0j5aUnSMuSbQT7ochjLupo/V4D2TE0R+mScVDFILgGa2dp+TUwR
Cdqwz8N/rmA+LAAx/a5Gn1VLjiX+uD3W3KTVD0gJGYymlgq2TUnebbZ2j0TPzT6sGTlW8DCJ9n3c
Ilks06hPFjIbcq+gpPB1KH04AkR3T8xawwjYrSWIZy6NC2ZVuoN4MmRZE4UEnA0goJ98JNP7Bsq+
L4mOS7aLN63mfCyNOsCu4Helo+1n+S5w14xDnfs4G76UYikf26rhbzZbxievXHxQAp4k81ba+vfa
r6HNm4U35VOAeNVXK2UcHRU0UponMfY4HnmP6s/ikOs6yg1N/FOmTdj1Nq5zaKPhHa9mkrswpha9
LvX3OtHqp259lxvevHZmY/cZvgPsGtSwFNhMlDsembow9WhfRFhgjkyCF4cOr/M5hsDb9Jg15dIW
ZerSJzi0lE9RKfSpGW0S5SOcOAqzQY8f0+OFdK8gQ/E2Vzb7GtUQVJWi4mRHLfnEKh3/KBn5zVfT
Yk+nw+c0k1Wbgwwc6wLobbMDfyrd2a7vd4EN46GWVQ8Apo5KrHIF5HzD1Hefu74hcOBqFDzGg8rI
eJrVRuKnLFpAgVPT7OdTHcqFfvJt58U+ah1+flzT5X0LzJwpJsHtyWuenPECWnxKV4Padu7mCrJs
3Yzpz5BrGOPWn8tKztD97E22qj3CZlsPReQa6e4TiR/NqW6nYgtV/KxtFbOiAZ/5UFathZP9OLMx
2g393FbnwTRaPbllDAeN837frPAfHmnXw2BWdGLnek3zFE2J27nGhu5FGNnEh7T3Ij44bAX5oU6X
LJS7zm6YCeRYYbfdkxPRKB9SX3r12XnP46dWJtvA8xKVY1w45Yw3+CS+iY4YHpLNFdoByHHhzI3N
gaz9HA6Qr6jo92mY9PYclQ6ubBqkue4rdgNmhi9nS8nscwK8wJSbbprcPSFxQ+8XwEL0D71Vib5P
dI//1eKZpC/wkIujfMXLSA9Kp44faB8yeZpdGWTh4hLw7ryL4WFXTP2ayYfSiax6E2CmhAN4ZlDF
ky1+YLfZNoIk0LywoXyBAxPENEG14vNB+Y7pX5DY7IGkQXM2VU8dxUE8ynGa+KVtuxoeq53VmDd0
1QiM2QB79+nZyLHa1yEqAanylZ9E3mfzzL80lNLuza8wbn6RzKaoWGKJ68nGpKOnzTGx/K6JiiZo
Hczaw05liaoztRBC2iWqrtV54KobftEs1PRBxrUZ3kzIFnkCHUJHnyrLOhSQbS8WCTxkTVkhxdyV
n/FTbnzufLrFIp9pJN2jFnE/HiF4zMc9s33sPjaCLeODSHCuIcpvI7H3hK/dF6hbjik6zUbhHMOk
Kjt2Zsz8w0arQZ2yurb+a7xJYh9W1vVVUkzBx2OVwyKT8rOAAJD7Gcr6nc3ZgtN5rBMog52axa7V
XQfCQ3LiKkPlDhbV0mznJbPTXBUmTVu9G+KFvUfXMYmmL27j7XDoRt/Re4JotKb7VrdlfTEahOYv
E+Mc+nvcZZzkzs0lq3IQ2QGabRAr7HnBd6pfApi/7b7Myj49Qy4kbd5cufbiomDyfNBBpc2xmfH/
wwJka8s9tLilfykJDCKbvE4MaU8oY9bZ7lI3xc0JdH+9uMOWSRiarA1ezGPEGbA48HcfLT8iEYG1
l2RaD+e5HWf3S8Bjm59IC2GCXEM2qsr7wEPYdb1pkp9bmKLxaBNIx9Z5CGJac67SaFf1iY5sEdvW
j99bIpb42TXOuDpHpNEVVB6T2FcYU3GMkfomq+Mt35IWCSpLrS7/go7GHH0QPknGi4Mu3nJkthHy
PjHJJH/ULUmSTwMEBd2h5nQov9IkzOTBCuaHD6zGIf09kWgSZwXwlI/zLiIJ+wvqYEM40Y1F8V3v
psXlKfh2/peYpmlVOZ2wyfoiiO6TQ6tBWnowQ8yX+9lTNEd5M1XSfB+HscweZdL06m3BRZhUzsTc
l5/kqsvoUJcz4Qci1qW616DvRYWna5KqnSWMQvg2mqOjCaNP72ZgyPR3zI5I48EdnpK635WaZJiz
xEgm8Q/40MZ6hz9kjdm9X45+LUro3q9zThwJsdgTnqTmXpMEHPligx7W9HOzvjffa5fWw/dh05FA
e7bW6yfZSqM+0hYYzV9jo+na7oKM+JgeuKaYJ+2HoUvkPfRbbXghdRT36mShRivnAkoOgz+Nyi+0
OnVZqddfFmQxpAedUlbuIbuQWZ3LhnfpkvPN6pTDlgCaHywfSBdN90R6XeYuK5lAti3LHjL0PAwh
TfZA5XHZ7xR1acuOYgRi5a3XkLFLjzP8iCCGvTLg1L/VY+qHteDjBKiaXUvQsHO5umriOXdJJCeQ
cPVyLBvZ9uZYQrCgSnaaZzJyF4znR/pCJkj3zgVdMu6/19aNXZdTkyh9adW7pGPBdNLYLW/kLAyY
w1O38Z2cBidUkQERFB9rF8HJEFqxtE7PkHhezUlELpl+p3HHxXEmOuqOCqMnuUs3HuaiF7ZGwbTo
XqX6kLSirBosZSbu9ryetvXY8NmQt6hUrt8vo2S/60245JewEzWnboFd2kAYKZpBu2cSLWmcc5PU
7Nig3JB3WUXiBTaqqVzWU7ol9CLhObEiX8/WHMoQTfEnR0217XkWlWl9rMhiovu1j6bkh7QkPjGW
sPoo4RJf7+F/0adTkU3wyH3QKk7IQ7usUOorMKUjwPIC4/Nc2cpBs8VOkwf9kK7naAxuX80jxOK7
EfrCExR8jhnKqPANICrAxvGVAQg4B5PNPsuVWzKxl1QCd5xvMCVy5xmVJaKGrvWYZ9CffpFAQDuf
o6qamTuuZiDkQ7LxpYoOVMR+uVje6volSnoIyMJkgqBcw9VNoJAlqMvUX1VEfThJLS4J0D1nRSDv
iAibtW9zl0Eb1Peb0btarESe06QPEv+td1GfR5jC6b/MWoL9uE0qUhdU1px+HQIy1xMg9pZ8KLst
NudpkDiAHOhALDaGOh3scQmRxyeRhm3jCe9vMS8bT+E23lv9E0snJMO63E4VzI1/C9ErAHfmyU3d
M4UrxngvOrXWTxSk4PRpXTDcfV0pSDAnsASsVvnUqBTmEA1d1wMMkfr2V5YkUXpoqiGWb2wU4/ya
jqBZvZaVDeWPGp8V9Y4RYlPfykFEPAZdZ1P8abNZ3UK4oGmGGN8s5i5XcaNBbezZivsb+mlJCkxs
9Zq3MRPVWWK+faiXFnhjqCd2+kjMJHrEisXUTyUfqwgVZRPDYxqgQp1ZADb3k5QkfEx5DIflItY2
RK9j63U377GYKNPu1DR1c8yERKoeRCkzVYTMRRTF2ZaKnyUEUKkv+NTN8SOf5lSfybKlbU7gMnHc
LKtfRW2rDqW+QB93aOuWaZnP8RjbByaD61Ruamn9IylN0yb5yNeRIz9HgfR4cVFVbw/QC1djW9Td
uub49xGgzU2qxpceCQLhDzSWEvCnqtduR9ewdD/Tco1e+MbQvVuI3N45lOnDhohGwoZ5HYuqjzi1
UB8XEJWez71EEZ2DyL3Gj8ngJZaxZZZm1T2HFS9DyTC1ctzjFzcnAxmh5aMSXTYvDz5LOv88t+Uq
ds3YNPELCgUdQ8jArEN1iGzMxYcxQ7VycIGP8iVknZqP/SjKeyYHiHZkaXVEyVUZED9jk9kjCFA0
edpQBtp9R3Cu2n2Awkfvz1Papp1HRf0+31PJFD3osfbT736uB/HXDKGjzzMn8heaUwSzQ7ZayPxP
pFzGXQeh758rDBILjVXiYeih9FYWQZYVcwWCD53WfT2DPuuPbMRE1J8r27V+jwY/M3LHRmrnj6pT
1TzssJEdfLWL2CYpfHjGQMbnNOtn8gwr+ehN+1kCrFqhM5AFXZ028jM6Y6h5jaaDgy/8H+EML4o6
CjyCZiNGqyzdKeYGSGcO2fCgFhp/7yn3qiuWOqpJuSNTFyUitzV4eF99wqJ5F9HFjSY321xOD36Z
a9ilDSUq2RHrrrgh+36pyu6b1J2c9wY3Iv0g8SXGS+bFnDYFVj7DrvbdOgK2JdsmtxF/N4510KQn
aHe7Zvre0jRJjqt898MrxBKF6DOCrOUBvWtk1v2mYEo251kgC0tz30HW+MiNStXDugRKTzM8wMdf
k4SgmcqHymLd0m/YTKSv8NYz4d5ClJpk0OAdkUnLmOYimBbpETOCC2/ePcMZdJH3ch7TnaMVJbtg
4uVNzzI6CkLYkxvXKNpFC/4Zs3f6y0PTpDsMta8fcFb4HZMmwxJqWKNimDp6tnSdPtYLb19HkZol
h5pohnYNg8whT7AtWvOYJqLNPnLGFqwhXPeL1sD4YLQOyAmAblu+VBl/kRNaLJQkEIFN0BYeNSIt
gOAbA4F+Ns89DYjwS7nRi25tuMPt6pOihZEdBt3ZdjYQtioArx1Qfc/TKY0HFChLSIEslLYAhykc
626qdgmQUaeepuVRVOV8qTUClEymtuhsmz4kCQY2iepqFGyApUtWBnjPbPFe9CHJoYhrCknoXMBx
uD1OE+ve+qlH0IKu564uRbKHEiRHiQBEI5XzlzBkBm0ZQ+E0oOXemj7eqxoxYyRiK8zA51y2MBJf
KQYeQ80/UzUNOHKgnSFQlPsI8xOCZxCVh8HEAR1TO5zXaPkxsI6jaqzQsFmBz6NbsxTJ0pd4/hVJ
+sKawd9JlAjoAtj423uefOoahA+mo+mtafu58CzwZ5in1p9qWpdnWB2Xl1p6h3ji+5xGnhcAOFb7
VVNopyXcVntwtlA2qcxHJ6Aqx93qa5R0sKMavo1rLfOuBHmpBk7kIzjb2DZxWh1kSezJdCgCAXtf
NlakkS0hmYu2eQX26AiENb8D2qTt8hSh4Vi1E4e7PaWD2i8lkxbikenyFyCRKIDR3LJnb1qN9l8s
3S9QF+JTz6L1A4PswrGtxGRAONzw0Cqd7qrax/uG+u6Hm2Z5N3Lev1ZLR3DyicYyhWOSrHAYDj6t
4HpRd+yU1pXdw6oCBz1Yd2p0WLdizYb5YCNvVB77Uv2qGquf6oxWX9vZ8JxMkbV7qpL2c+PKZT0Y
QCv5RcetOWg78HGXsMa9plXVvXSsSb+XSad/w001grEjR2GWSflpa6OIPsA2SD1NwZXnmagsyhfo
Pu0gC4MaYDVje9RYAn0fEAf9iW8Yc+1qVZXHOi3hN8y6JlbFpsv1VGZJpfZtHEVzLmJTJ7uubVMM
t/ppDRgd1aPbGaSvfbmVa/LW2wV5OdeAjd8lTGzDZ5IOMLzJ0inS+wZ9TL9Ht85Y3m+ZeqSbqB5o
ws0I63TRYIhk1x9xvNo3DrzBA48gtYp3hxYRbeWEeQLyZLQfhAyv0DCFwnYYYTT2u9S16YoYNdRj
VZOFg9AxMJULs/XPVYISc9jq8bKOBH6bLpG+esQ2rDOPG8rfam8GVj0xkrlst1X+vR1pUF8UEqn+
O+eLOAPn1x4Ij8LvcojDhpnnXF7ArFEid6hV0wKno66KJoZ3aEFA+XqiYsY1mqd3G1GRpJDgaUI0
pweypCLkQWQZZNl70VmoKNTUnxuB7Le3lvp3S5BOo4K06YsivucPURjkz1hopwoOY0n0ePVi3+KO
CZxibADiPQAxKFME3mq7b+Q6fEON13+B6Wr5q/WBpnkio4oUfGYojdXoJnCxFnSZxTpl04jL0sdf
dTuPjwgKyffg1fwrYC33PEtQ9/M4NjiT0bwND/Oc8cusKvWDN0P6F0o28cXFVqAnq9wU3a3wHvmt
StRvANmztd5VqJMep61XW8EWmt0lVU8QzIeefDADqrc8xvlX+TY11R1BBaIKXzvSH8ql39yh6tnU
nnnS2otP3kcgAn8sy/Er3IC602Ko0XjVFBQ8RPFFy4o1uyodQfMhoPilxTjDAfhxSGMDpW7RgQ7+
3C8CkU0yxL/nbRvL6OuCqu6ShmXYG0jL8t0WL5i4QnnQZHsAPIZXiBTDwyZmi0xhBFdW2cuGXesJ
Ew/0ZgiKcYnBkGzaez/EsS+EWyPwYjzihWo9J19U1WVPG1naj20CTc/dJoYyFAx+e4B7+7LfRqSD
pfevDWfbj2GADOoSy57to9W6D3Rg0beoteLYBjnou9FTlH+pZ6Y/rbPWn/mm6bSL0c++zJCy/lVv
pjEnQOy2sQgLRnsHbiGaADpiY98akJGeQH12j50AZ3Zfpq0Ke8ws+FQ49CDVpcJUfjzhJ7ILAcTI
HalIeL1jPLR4T7H2VbHIOHR7zsHwKVQsFHoOYD6G3RAYfcnmFS8Uv1v5XCi3PcUWzKG8RbKAlRZd
kLJaSFW7u7mq5+867fuQ+7XBPoN7Jo8xCwMGKOuKIpz1MzhAkzazwHC2UjtF1mjba7pU7UVvDW6q
AVSDnPHcKr5P6VCfdYYN3+yGJD4TPLrv0Thj9N6gMHnIKHiBhzLu+vUsjGnZ2WVMfA1jO5lnwTVx
+Wg2hwuBzMb9GcMDZfZBYEB22qJl4gUbrbwr1bKC1wmXMIy1+TQlT6i91gFdwjSoQk5LrNHC1dO8
Az3hPf+Sss2yUzVU5gvTsepesiFR0YtYE7IWKNDb5Rj1HRxSzCqS53Fy9XczbGikU71inAlBNYPd
SsKSH40SqECoTPtqnwwdKFAxCArjAwM+fkBPO8XLTnstnro6mv4Kw6ihj2nabI8OD4MVEGu7BjaM
qvmeTjXdiW2sCY76Oqmd46gMAhqz9iCzWR0DxA5EbnQa/dgmIR4wkZD8uFK/nt9to+sftAvxhylU
Fr1QKO19F4/WPwtF4zNGkM+qmelTAivoC3RZ8WTbtYWyQSClwLDRWUWPrl8AWXV6rN66rFnrPE7o
dLZ8qFlB9FIdNwL/mK8D7ID2se8DCvx2vu9YzdClz4vzu3RJq/gYiaT74rueZDtUvaEFc6wdu6Nf
J4OUPKIxyztD5L7FoDLLbZvAnmtiqnsgiayHvEdlaXNG7fBBOcgtIbrM9tgmzfZT0RFb4UZBXv2x
I1MY9lkGsY1L6hH6MeWVqC5S7fp3xb4IxVpMPOS+8iHVTO0WvrXTnrAsq0+Gx5IXmI5Se4AYop13
LuY6K+YKMjq8nzl2HisHL4NrTGzyJJ4RUSlz2WMqo6WImNQ/FmrMhB5Dx9OhjkMr4Mm8oOaJ1+rA
icvqPMrgRIbOARK4eaVaO5w3161+59pVybxpptburAeEDQYqnTmLkfInzK3TXd3Q6lGWDOeEaPGZ
DwTzKok2N4fwVGk/V9EAVwKzZA1KvTr7jykmq80uxbrx/asABJLP2Vj5fE7ocARjZotz29Nmv6Sp
fStHNRzIPKLpV73FnmXKwocxtOu3NB5T6NpYLBCKOaDk3o9aIxIAXS7jZwVvl4/NthkoYJad+RAZ
mCE+egkzNzTrM2S2Wqwm1n1aRgumo4Aod8d2wRS3wMUTLu87eLfkWKWtH9rKr+MOM33kATJi/pcP
XdwN57hqxPcqU8b93mg31znaS0wL4q7FQ3Jwqb8rA61J4RxzwOOWKtqePa9KcwxtNHlUyEN2D6z+
8FyOkC7dc6el3GmA1obdIjKzFaH01YcFvMqpWKFw9BGbtfCrS8QKy7I6qU9pk9RH5Hlkpsrbi8Vc
DBRjdI3vm4VJPekZZwpSsWuT3ik/q/6yasE7LNQwZziNVWaXfVOvzXePYfe+akv9dWZ8eoMg+/pz
RWNzwQAep46uy0doJ4L91oAqKw+m9OxpRGtzxtXS826lzDeFC6ALo7tpBIVwII36j0nLBn7ktm26
8ztEfi2wHJgfHQMu4A4LLJd9W5ctwTYuoPpGwAj2V9eF9UfYFKkOczwlH+sK27FK++QM5AK/G+ek
hL13l/bHZSs1KnQsY34NPOAUVHJJAJ+hncBimHv0vSV80lOOwd8EpuZHOc9PpEzZzqbMTCcUCG1e
k1WhpvDDz+z/ODqv5UiVJYp+ERG4wrxC00bqlj+aGb0QGiM8RWGL+vq7dN9OxJwx6oaqzL3XzpR6
Wm/sOu/drA8Kc9/4gXuJlDde560Tp9KOzJAiy5UCzZddhgeVd/oi+aIRSJlif+nCiQuOaq6akk77
I7IDcikrlAlKnMDr3b+lwlRJVgtzhqzW+rWSvq046tcmkUWVv++t0iGP1xTKQ2GNKwfPpuabsHT1
1fkxRbAgBifYZOTjsoRFtd2GuVfyLOeoedVWiclJZPs/zdXGZTyZCgFT+xjBKurv8i52XnbLYz5x
adnZOrgyc2y8spozhoPOozL0ojLMGF9T3Jlh6Y+bx1/v2HN5nCqJ5hcTdlo6TJ6kD6PyiCw8FMkW
rpU6kGVUL00T04kx5BrrfbTz21BJSt610fPnWjfqkI9CcKtYbZcMkWuOecV8XTyrIk/lGrvnLezX
91AvS5vOI2cIiZPwtnXhcPb2vPfxdqrgkQ4MvxvTLO1bMSIC5IX3a2qr9Th3RfEMORAd5iDcDnoQ
24/FmvaDi+X8okKrfexYVpYic8pzGebWO287uKjNBpsENcw5LfloZ9uEgMBdWJxaj0wX3EdOWxKx
jjTtuor3sjM9JdxO3iPYyk/HUQw/EJGkdauWh7GD94xy6t7Uwdo6uxMagD0W1W3xejdBEtW0nDOj
ivXojwn7Jdl4EPveYe/UywoVcnA9gsxCh+LcyVyffQcztu/3/UqzsR81b8TTKqzqDJIkLm0ro+Ns
debEzK/2OrciznpV/+kJkqf8ViLRw5hXySIbFp3vstoPMtbxU1ML+32rpHvAmLQfEXXbh6HqnD88
7N7B+KVMPW/N84OWNi5H4RaJ9Eo7yXuTZ3mz1p9egWbodXZxniqnPISFmTjFLesT3CxH0Kw+nT3o
Tiwtj45rBI/Fc+H/DQn+L2VmWExSHOogbJ/LsJqPKNLYornWB28Ml1M476GVVPn6m0G3SDP1Yi5K
+n8puP+pYgteGJKxHxaG+jzoGs9qQ6d/sws7PGH7uofK0vElikfrYdrUZzDIIWtUibtS5DH7tbH2
aEFqbss69N9QFqYTolVzZwsi40CHiot8r/+5/izP6JDBczvOb1PYVu+tHbAUdaEGIKE05QxHbZp7
5pZHL05bhQczokccrSDukqYcYzeRcu+SfQ7tQ947f0h1T3yeqziYeOzgV8o9CLOemRljCsnSJ/Em
1i0toSdKLnuiCwfVgDUpPRdPmhSpWzPD87Pcek8zpzu0+8DPCjYrp0tpys47bfPCRdgEFn7Mk9pr
u7h2y+R61nEPiFahSs1zYQQvQCfWH6uJdX+mbNv1K1JqLTGr9tGP/yun1f8jml2Wj3apQ5VJJ9rH
r2r3zNwkemvEcCinUrk3E7PM4DOqlC3v+LgZFiNcSAJs7nEoH10WtXhXM3bNwS/Wzv2xe45Rd27j
dNiN3ryV6iUmUjZy7a0Ot6TdKmf7j+R4qf5F1haoPemHyhnBefkFqg3GTW8Jux+WMl38ukDT3Z34
Y5lbamg/jIoH7M/Gyca1z/8/C6DO3HCe38ptqbpkm6LRyvJV1XuKqBtSWvoz6Dg3IiveYUgH6Zaf
u2p8PK/c8oP2oSpy9U5DOVAjtRw3XVq1Zn+32cwxPsdVtJVHxko6dhq3arghqrjgDE3eDF8r9F7/
NtRi718c1u2MaVxx8Wt2b21jnVS8rPVVToPq0thhvjV9JzaWn3At9/1jP8+GT7owqLVJsyNYp+3m
jFgNng8ycxfHnr9fmbaQFz9nS+7RI9WWXb3vmzBDYhZ/2N6rXvEwuS7Wk5N5++b+wniNnKcGkaX4
Khm++7WEkNgMeAVUrw6rsCO6WYnCcJHj4ngpSpOxnih95iKbotJ6izeeEqbP+02pbMCEKiQYXygh
VFJYS9WzT3Wu0I1nsbJXIY3KaNGvc4k5c6gmqCcrCSWgLyytnHWH7Wvn9vLlbAMEX4afJ31x1W3J
sr4pyEEfuPfnMYtzx1p+NsLqt38xklLkMrZ21GNPPcYkdZ0qrnU0Za6nCvNv0kPxw6stHHGmc3mR
demGcoq6Qz2Am921LshRgxnPqp9bvIvOOcP7jPtlGq2pk4dw6qL2YdKjjk9hWUeDurC8saAsYuW9
+fDXpSvSzSb8DoS24DQduo4Z9P+VSFves2Yh0aAOegqXIGdUlWCkXhI4RjywRiteMK1dCA3b5xNa
E5EDDAyJZRX6OjnseOju6UnpdpPeZVTpX7ELIaajtwaVAf8pJZLFPWM1CjkedbWigS12EbQ3hR/W
/sHA6s2PiQNLfNXObGNMBlW7VfbZJgbqd9QKIawc3lbDz36Y3a6KnMw4Qd/TO5WzNTM/3DgWasOp
48ss2gvnCQ0cS2ala37axRoOB2+ao6p5wSzYN/kQ2W7Y2QdmfynzO3CKQH+24VI2ONx70P7WKAKL
OlaeV5THIaq0GtLJFUbdCoOBzbaHgJkeGnmgO5nvyTUvg2HTLwb8OqsUP7SgM2KYs00otCafkDC3
2P1C72/CjLevjdZDNO/jDSq97W+OoDWTR+7SMGqTfBH0J7vHOcEn3bXDb17m2r/Zs1upRG3e5h+d
ei55+xsWpKerM0VM/5rjr6K0q8+V+kfP+FyliKaUvdVxV5wGvzDtSx5MXNfG7sYnDpOgvmBudeK1
iaolf9zsdp1v1gCdeseYKHaX5tPYHWDWRVbzuFGbrCr6W8Z1EyfaqxWvaEFZQcmoZuu948yWGT9/
u2QVaHTL9JrIy5zANstD7iPofIrCBMMHxJf7V3naREgLGKjI2lvkXwUmNT0H1oZ3yoMR4MqRcfsS
DVXM/k4d2EFwWFvbHRnm47c/SyCb5TGmvdhTjNFQ3UiDR9Vx93h/syHGBE68RZvBTVVJNPB9k/Pm
ZbFj6ymhfzCPu5SbkclKwMOkdY3++mRBvYgjFjNr0WqGdOwUJFrdK1ctOs3zNi/PTGwtcSXLnW11
vDykOaWrX1Rhbf4Pewts/Wn3kesc9oWGHHF03d+166wjxTFDk3+tTixP8wax5hVBeIm9GdlPwJam
btOyXi9ybV4lhIyaF70KUbBjdlilMfeYOUgJBZAIU4YssOEBcN/yRqASDa3VklWv26fJj1TwOFHt
UrSU86JxC+vurmmq0FwCJsxcwNeDPyLWdpkBbNg/iZKtrwXfLIN/N7UzMb0LoEFDe3wZYQTCvwHa
/O88520566bf+gNTiFAGQ5tS8BLivvt3QAnrs1/5OyJ/10esOhT2+rA1Vt3c100pqTa8bvn0h9jT
D7aOhw+8PP23y8OuSeMhL/1ELr6Pq1eQE7GgV9Mtztcorde67Lg42GOGzMh/LlTCWE18WUVSGau9
DW0UZH3RrScRhbpm08uGDGF/v8jSjXFD9mH8KDfGxqQTdjp3xToUIVKo27y70yr/tRiFf9k/IM2r
8YX62C1iB881iwjz+3FsLCb879YaH3Mc8jEDnDTDIe6njsJk88r+QezVxmNbIaIcyXzV1ksA30HY
yzTjbyy5b874W66fEq3lgqKvywHLrinsMceJKWov3aoFAk7sXixZoBl5DReqsPNHBFyyXgm8azN9
sdmxcLISlIViy46XuDn0Yu+ckzWMlvvTlrlU77xV4fadf0Dg2hTrux9jZOwx4Yvrwn9TPDS/K0cq
h2fILOWRKdhDcA9DxlVdTeS+grhRYWosxz0DKNXMRikRFuZJDs9r4CrEzRFUoXoqXOkXLwhVwQsS
bFP8DSZ6Cnup15+SycnPREx1nzoB5wORqWXi7LeW1nopOLue/VwXYRqGq4iyQJcN2GmoLL+639rB
a380/tBzXBalJc4bDVh4jiMko2MYII8cIbyq5cDwBxCVbo/I7ohCwfiEbW3vr4pf1WPCtjefcyn0
+2ifMnb/MOzKKwrlvnUacVefWrcz3qEhuPdUzOzwyXyoJJ4r021dWrIiHnl2c2PAlYS1LKF8LPem
zD9a0dbiiiC05lEaDHnkJ4hIRmWeCkJxiwpK40c2Q46XTlaejwk9Ks6lpY6nuznat7dhMqpMLOFO
ZRKrDtdBYnGeun0pLmHHSX9e92XaWIUMwIfBwTl0P+yTce/BR+3mVXIrAbX3/s6PVwwIlT+FWaSf
bTEzTzJv3dbxsJmKnyKomD8eLHn/GustfLPjIP7hKp7klGWqtvW166Hkv0Wf/3Nnb/yI7DWUR42D
tTIwaNBF1hqk49SiLAv+uJx9VpksMTO+XqItECZbu3JS7z7JfuvYMlks/9tTZoQ/zCDW57Fw23uL
UudlGiIFg8JMmXPX5mLHY1iWMLEtv54QjsOdORvJ0vaqfPJV39qPqwOHem3z2boOHUQLN2e/PwwW
ZRV0dt00D2ou8VQgPwlcdWXbZiK0GKQRtrMRuOVO4b31cHMX6cxB8dR3Y5ludAnJQDO9JpsI4vPY
w3euvaV+srxvipO2cMvHwWHw3ZPgVCwPpp7lLzqTAgBA+VRdEhGnvzVdO7Lxk32CLdxSU5epHfma
Q6x3Y4ayedrljIpK8yvYHZmCLU/LNy7vPrXTZBfP3VqP8jVinXZ9GctWfdf+vCqJ2T3kpX31xIsO
5gr22gXwO5VU/92chPluYF/QKl/pSGKZqdFdH3y3F7diyNUlpl4AtIgt13uBaNH+gWZrmt5N64JX
hlvQtW/VkNt9VhUaYsfBg0ER3PKpeLDZBv3YOHYvcBiaqTkWW95F535YRXUF4qsRiFc1519YCvX8
S8XtIN9yz+AKUUjNfAOmm245gqx/hIGfI6THdeEXp1mqE+Ot4P6LEo/pHMt53S4tZO9LvbiNexzc
IW8PWMN78eSYHKu7tIAxHzrMMMa7dQ69eeJJ195ejLXw2A9NMc+kJLj5xA2Dmx+ir1xAxZq3iqS8
mIKkz82sbh4La7qz35jSYLDMsJxo5OY0Sas7tjA+F7VxVCQ1eYs1pVCdHyZrWu7GiIF4vZTFcxxO
8m5eXXbbx1YADWTt0FMjXovIBLvFbwX+VyoXiz3Wasw97ycVxR6koeVL7+IbYb7qgbfobTNtdWu1
qz4mIidFUkv2i6a069t+m+c4gK/g6phTjFjIv2G3nfp+wR3ask5Z02VjxjD/TCXDJ5F/D6K3Fm95
2Nuh+j3GwXAK9WyTT5o9bZ9B+MV4jDcTMtvXUCSn/bfKc4eWmaPj5KU5+awTX/9FsRBh6q+b06dL
NfcXMITxRUnLL6k3d3+PD0JydaVgYFv5tC4GCoE3caZVC+0v0Iku7WbpNhl/ufKxG1Tg3XvKGuLL
1KmxPRAHY7ts3tCD/+GpXj4Ks88ZnBdxBD/I5ZgNTkdv77edux7dYhooCC39KNQaHeuibvZ0XRYG
cs4Oh9VBKns+KTPJv1RYTbaKZrsK3+mOJCaXg6a8uy4FuqYkc/CxxbLmgRwaxhCaQR78ae6enDof
ulNb7c0j1kh3Lh3dPSqr8jLOMhfPUe/rcaQWSurYxGcx1PsTn/K8ZJSE7QBNEthzSocLXeoNxXEp
8AueBy6bkS+QIVSvtmZDnx8PywGkglHquliAVf0xhuiWTTgiC5qN+2KafDwROd58YYpfYvC1+189
OrPjnzZSRO7PcawrVv7UW3t1J1u8umUQ/cgh34qUjFG+JpGFSRwSXp2Ssavdfxo6yiR2vG63Usjt
3HoNEExnMGj78Vs2YHfJPetLooLPfvT+eLIJ5BFzlewA9nbbpWvPYphLYeAnOscthrOdi9ijJHCZ
F2kX/pVvjDJAjzlgVeMotgrY/kMeVUikweBb81GQznnU5T7f+EN+gm0x2IRBBOaV7CGh1iYaGyfN
y8U+GwFtlBVtY8l0hJczzETkrojMVFyKzdLJQPt1Bh+fXmUzejmaUrDuL2HUIzQY5uLKpBlDa38A
mIULp+iz/gtWDzt8G9fvu97Ik+OKaD5hdO0667kS7X+2vbjsSIJ0alKECRjDzfNac5jpc/dHdGFg
NQ4WJYbMMk63sevB4a4wBHvkidlzvnVQuKPlC+YSWwsXK6axSDD3FIVlbcdWfJfXZT4C+7R0RzHE
kbgP5wWHdOeCPnMMAmbN/ZDTYG5yfaKf9z/jYQqIHPlrqZPW8ov3ALjtzg4t9SSYpelnvhml80C5
ueQHR4LI/7CrxkIWtK0oCzdNtcxDG50VzwR1GwV2mQraR2wxh22dB0Jdy550YSDHJ9NvZY6Ypx2F
8j0VOUQHbO0rlcq68HurgkhGK/s3hoSH1t020PFlU+yo/3xf6gMHSvHG9iZKW8baVpTflYkDFqRi
SZUJnDYHAXIip7iNCfDAbFqKLlz5NeM7dj5tGpOsXHwhjlyVsAoF2BCeV0MlnYxbA3my7RC2t5WC
NUi5TfV0ZRWMqo8OEMj+5CxqcjBNWD53/D6H2TqHLWlHiWihGFKyJE6ZFaYOgqdNkw1PhmDQwWPc
idA8AvKV2wUu4ntvkM1bdat5Vbu7NRSTf96LoaL3s/Xmn2KZO+U/l8gB03qtCqmjxHDdErvJo1+x
jPzgiR33k89LbZUuSSPZFoegtFkYu+i8CdKZQ6FPx2EmZpIo2Df1vM/cvRz9RQuElTIr2e5T5pfl
mBFLPkNzprsHbHuNFzUKIFrEbOs//t/Vv2hix6yl96JrN0qZ35zRa/Ns63Xx7i19+Uk8DLnbL8UW
HsZxF8i3se9HyzturN/fd1uI6YNMCbYJzqrgsj01HQebDjpZiUy56KowAIcGOh6xaJr+cwntDMdu
Civ71Efh+q8oB8YXBmYazrNHv5Cwlnw/hlCfBe7MsjwoOS/d0ax7NL70ZmksoJeqYE1TXg5jma1x
3/yxMPGnh74soinz/Xg/BaG17ckm29JK6u+UAfVyVxz3vKoIjxBWTgMdRH/hzPwXlQ/VtZQhDmhU
unS20VYBmxgz78eRUkKnpGTs4Q3flo/eKkIbFZ5lC3VStKuXnxc5dPmDZxn7O+059x5AuQ0tdvMZ
D9z/kttUPfZ9H+7JsgfiTQws/6ZHt6P66gpSk7dtwpz4VzQhOS/Tl+Hr+I1xYdDhId/5KNrd0a2F
wY6ytLnxIDlU0s1mztMk8qfWgFa+djTsTz6XLgwBubpDLiZtrm5dNeExwub+oNhioq3bc4pWCZyz
+WHPIh7JAo6Q19HurUj9S+UnjWsED45Uv6ZY9YcR5+dfUNg7pQrTZM/WupU/ym3q33ibMS5F7p4X
XN4/qhLmVWsRXN1+Mr/3qm6PzESqr6EdBuyzgmnAfQAwrMb6D4Muhj5tXbETuhb6agHmTekyKo3r
V4w/OwINtKbDEj50JEO5Ibg7HavvSCY2SOShOw+/4iqwsNNa8w7EqB8N7uOltUKyg10eV1nNIpl7
S8vqwWlXOmOTW6hfoWI0Dq2YG0KYF8tROe56Ah2ZP+DKrMetrHDYITHvCZaqOCPQ1v8FjbJTEjOo
9dNmvUXlNr7IfdCf7MTQV4ewypMO9V3Dg3SiVlKv9qq4u+xwXE7A58VdtI7jRVoudLXVUGMy/svO
HLH+QZcgjTOV9RUqjBSYqx1Wp8XiF+DwwBQfHX9fjB1QDrvX5cUUwj67W7/fQk5hgJNO/pAFUK3F
N/KnXCv51bcBYRY9W28aauiFeQbbtVn1cvGBQK6eV49/m92zLoh924U/is6Gsrq8RUETX4v1m+ib
cqeFJHSIeY7Uxe06jAdOsgjh0ekLzDB7z/BMcSEBsgXymIa5iWu8SVL0pGCKJRhemMmkVxCwyFIJ
rWf37LoAjmKz+sydq+1nt3ZIrohbZXzYGep4nko90xazMSYda5q+1fOrwxB2LleqDXTKWviJmTcC
hTst2hg8Yh7GBQYwVMVtshQowpjLNrUb53NqQuvCeqj8Lo90+EtbvocoF4kbHsj8e6+tBWjDrt83
J8R1WTb3isGyXazVLPcEYfpDHo9RVjAe+W5YrOpg1YV+xxZlDHpk62Sm8v1OHzonj+aVSeD6SEDq
M4SvPc8mXs80s95npIb5fjJCPiMaor56E7U2k+tSawjXFrvF9jnyKusEG9sQTbDjoyaEyTjt3Pwx
DkmzmjD4j2Dux98FCZpnrHECzxtG5WC164kVqTM3JI8R9PG4HBCw3Cnd+9C88/wCrSgZ/ZfjbzUH
d7WLr73prQwjgJ4Vz/rB4Z3DvF1ye6YqtfvbtDfCSYXnO6+FJZTGmre7u71oBhrpWrs3ujD7bsDw
5LJhGQIQM64NK4+cCa6gEu/lPs5po5aiSljwSUQ62qggXDMdGncBAkJV2V9naxmio9/s7Y8o8FFh
keAy+iFYuXCd6ieYMFQdhALrsg9xd5YeHiBLcgkOcUb3CZV/cyBzt/wJ+qD6ST5jwvQINwaN+c1t
KMruJZ72QD53PimCshy6n1PPlvgk3pnWkpSzH9HgkIsmUddCFLlz8zA0HggXYNmpFXV9t3Q5snfu
zRoPUO931eDb9yS0x5OF99Jl1L7Nm6YohP8j5UYYw2pxGFkDKtzB+9HJ5qOPAkXueF64CJegZicP
Q1IwJgPPTZ0NuPpc7yOQLrNMcaBJbR+oKtZDgKYAPrR0J7/exacLlPcwkSU5uFHPTcvXGnCLbLRA
Jd5ESlXcpDxl+t0GMlsSrDHydwE7+S7C1sDkaqJDL62+Om7QEOTa8RvCO/KQ3rPcgvG5MGY/K6dr
VtzlcoFqUs5XU5vujoi6Dc/fWXCHsU8DBpSl4n8KZbVI9u/oX+p4LIN3/aW5MQFnDu8xd2tBNJ/W
8AyivkM3wRbVCcVOnycbobQzpWB0U+WYZ4jB4CTj4KUdK3p+k2vDSIYEmzN7UvN/ORlM5wejDOJn
7eyAGoWqlrZOAm8jA0gYZTmG3excuhFUh8jnctzXgsxXqbp8SVd7Du9UWzCVT8ay13cOswkozWan
P82TdphNbw/mSQQU7U08rOshDFrzIw/KPO1KpqKfGsbxfBQymP5RVIjzTkt1NKK1M+Iz8s01kfNm
vNX5N0jSK2KJcu4lg+W3eW3xUY6rW4L3uP617Po5YxY7mDF6jmgSj+QeAtzGMPa4spw7iIsNHXK2
PuaYMB4Cc9j8p7bOv3RzZX0iMfj9eScBfU+4jBHtTVddNluNN1FYPZBnLNW1sVaeDTb4PZQ7P1ss
qG15o5CkmBFfkmGatjhB/dJfflBNGYkDwb/JFm8be2+qBMsbXw5695UZYPnNBl55KLyhPyG3DeSR
1H6ckQ/8xCrWocwYvydfV6lo1uoWKaasPfmwV7383VdW/2TFgXUWoTJvCvqL/CdilEnneBlqsi41
SmUQxEd3adpnYzbv6GxGID7I+F9APokBBsb+hrGb5jwzxYjF5HP85I1RdW3yfXv/RmIeXJz9/8LQ
X3+2JdUHeSrzd3QmYPF5pXdIaGDbOyS0PfXGZbqz4P+fv0OGxF4sHopUxfZ601NHmGZ2zZ/S9ryX
ENT6wpDx7ql2zfLbG73NI7wRNJLTHqsB0heVlTFrDSYATd1EBMLhIPTDJT/6Ol8fIPkYcshYtb5O
/alGzAaOCCCjikj+F61kZjNumv2xmJe6zya2+b4GNtdEQ771t1580CIdY0Q/2GSx6s8qd/CZnB1K
PEY7+bIhDTN/XFrzr2IU2XGa/SV6jFYHrmi22uU6FuQu7thbaL9PEzJVVgpbgQDOQ1hfygLGRCIK
F3NzyKcaBqeqGY13Inkdda+MWomdbNpLeYMUtv5zB0ToY9z7qjzKEAc7beAdiyNhIvF3KPNAnnZF
UiYpI+5vhiG5nf3eOEHgnEY2o7rp3vIlMFBjXc0YQP31pLL1YuV3077qWKUD1wBz63bh5HtKw7ep
K5TdzrLeeCROhZxUr4LMT7ns9KCEpI/+Ynk1egCYjT6O8ywuVrgr96PDkE/nNnfWFy7BcH7btqgo
L0a6m//MaDWjk0ZZvLk0c959uP8fL5/y/RH0K2qvXW61THOjkK6nBzGpWs/ocI45MqkDJFyPlR8d
rEGtljx6IlAHIHSXFXZjaA8D/ytz3hf7sJehvf0Czv+2C+l0LSJHg4wYa8KQmGvL/D3vvcdPit/w
ZhvJydg2+4+hRIGtbkMweTANvdqczO4YJbifJrPT72LLNuLGtBR3S1F3FGwkM8fl+qLnhjaoCYBf
utz2B53Wwp/GGzZaFJE26cRYwJGF0HeJKPrR3A9L7PUvZoS8e7QDG/g7JW5oxicvom+HchYifrN7
m1HRevUXfUVt2z+FjIFBEnIyy1GW+JxxMubgbBTUoQhWlkoSXmFoAVP0gSnkcw6AQ2yITb0fgY7I
ZyAQai/FP6teOmqUn/iE6o6vcHqNRZMjI1g+YY1Q+L8VfvdHQWjlblE+lL6zMcJB9h2qUoxj9pvX
BWF8ZFIN3eb4WDpzlUoBYSiiEQRlmwPSFAT4fvXe3NMnxu1tL4fojVshPvnDzMVUNdy9bjSdDNwq
PQIa+IGO2f8VtLY3kGtgvFoCyeCk9fhNxSA7dmkb0WgdKjQTNifJ/hi0oOzTVLcC3TRv/QMEkvvU
tIW4n8dV3kG2yRdQ+t/OEFfE9urpF2VjfZzcoM72glcj9jvn1Y6G+YkR6e2bXtb8eWJwgEihiO1b
MIbk7+1pWvPX5ls+TwNrLdaDMhY3Db6lPDrLzsADo4rmpx/nanvf8iocTnGNTsCkEk57RrKNBdee
7/grlKbP9Idog28+cGusrPKSui9PpeAkpiKvxuEY1JqLdc3hFZlgECGz/18Z7TZ3c8648NEz30fd
ZkZHTvwg68hjMMcM1n9o2qiUf0uGfeTHisktwQPMULen7MYbu1vY66o+uqVR6iQwrjkZdGjdWtIr
sFlEVz+CxZD1VbL6nFwwuAz0wnuyc6WpLwMmx2PeWF78izFLuNIugM1wVM3Cq6xjpvRcgjw08wXv
Dt1hG/vpcwO0ry5Eq1qLgJtmFaJDnjZm3E0NqxiC1LV3fTBsn2oLV3ALUAkfPUJFduKNNqk3Ysdj
c167nmMBxGJynwxb+JanICrq+TQKdw/fQmi3qzvvQ5XtO4NAzohHK+b9tDRzCtoyd1khCtdk7e5W
3YuLqkDTDeBEgAKoQ/5sOrOvV9UTNT+sZb1QRwvpOEkHBEiTQy0wXFlgT8kU2phiWYOKkOqt0+tT
b4f8K5t6sPrDkEsjjkMo1gGMpplMQoDMpbmpl+DLazuuFK6Y8H1xh+k866r5iFBrxLdMt3JqB/HF
5m4ReQL3GywEUBuR38KVaMUvZcekd2yNcfEyCdutryPbnu1kX8gIsRWiWqenvcThr7rKeZ18AmwH
Usz7aSZCNQKo9tGQuDlMC+IWubNManYzpK4ueheEGMXjiEjDUgmbLxbIpLCxgqHHdP1ICmX4CKaB
gY7r8D/Ozmw5bma70q/i+K8bNhKZmDp8zkUBNbA4ioNE6QZBSRTmecYT9Xv0i/UH+nRbLOmIfRh2
OKzQLxaIAjJ37r3Wt1RPKQTjcNqMAB6YnIUNK007EB9FMTAs98WShF+StB1ZHu2CPiMKIAsKjogr
nOc4e6aLKMnsx3mMlOmlJCrFZz3xNNvEmArtQlVp2u67lUCyR2GZVRtAjuG0F7Q+tWfA6EPitXHY
rPocNwm/ZbxsI4l4gzGjPheAWZ80063QroLjKdLb2Q1yXqW+S8EN9IGK1PchTur8R5fbTPhp7KfZ
2Qy4gBIlmIDjRE0WDb5rNAXiO8dpcHQsURaH53NEtsQXnMu2ze5gF2Z16xZ6pCJPcXwajpkaR3uP
k7dvMTCVrbmX8Wg3B3ADxS2TFPe2qcRw343VZGwbvpTcZz+e8kuty/vxnJ5J8qEgTvbTMlhz5lkO
kqidtPIx2GWAag5lparzuEjpv3LsZ+ACgkIcJ547L0pr52PcNThOFAXrt9gI5uAoS6qLzwlAIAtn
BNhRdHrz/DTTt61JKBvbJ8TeINSGnhLz3GzcwN7TcDaDbY1U9TJMRfw0YUa6k9qsPnXUPgzIkbuw
KJlRrI49UIV501S9DgKJSte5Y3ow1ndJUHqIQWg35eyjleOeB7AFtk7S425zsGVMWxhrqPmRl3S3
Je3bndEt+tUMlOCSQaKJEkQLO3iOEI3gntFqeUDAkCBQTcNgt4qq0H8lSHc4n5mxl/dmf5YEwuw3
42ggM9Kz4kuYrc3LZXDGJ9rQyV3UT9nzNDHz9HjDUMx1FEE+C1h+oHUT7IjdJnmD4V71sQdHth/s
yDrPAwASyjW0Kzdk2+kres/7UIwj0lqNSVzOT75yO8c29tnStVctXCosmm1gX0wWqpnENdpkGwVU
l16qp+m922visXBzCeXX6MUZJ9mEw3qYTNtRhqXu06c3mT8h6WeLWLQE1Q4Ntr0KpOm7jmCeXs12
CYIDE8pmqXKBGSrvtIDxbBPTxkvwd6QtcIKmtnWmZst8ZmI8BIJTq2UfcPTYwB0enmq7GrHap507
nvXubO8ays+d2STFNXooQDzIXLJjmZA0x4RvvMrydK0UguiqKJMAQU0nH+xcE+kxyXK83T0ziiun
q929TFzNb0z3w6wrcVQweBjPBal75Cxcfe+YmBzsZGqtm6IO3PaSYeVDyPFlm9hG6dfzBFvK1SJW
JgZmvNb18oGrMC9ngwMBjfsWqOzYgQpDuACKJT/iW1XUp4V51nLQ664zIDOY1uAEh6AJHHTAQRzl
zxq05vNyqtMjhrPRW6wAd1/aht+QjnaPTlw06P4w6YMTaEGKWA631wTItxEDTWlGDQ2eVtII0wue
926fQfPYZlnfcl7AL7qeDNYBztg32D0tVM5+oKTJFZD6scW78QlKhelZsvqeG5W46grAeqwwGI2j
Id8X7mLe97Hefssnp2Gi0blnTZzKuxJtC3xjDpUhr4JAY+PYyDgcUe2lRlOMxgxzeTLDakoN3I7W
BqrBfC7baaTmoHLb8I4JRbtQqQ5BZdEENAVzmktVmdJ8tZboEi2pc8yHeuLPIBIXDy9n8XGqRbUN
4LdcRJVynqp0bL+WYIouZmtl0lgzKigGyQfsfALBF+ORY2uBBrENFV6pMbNu2VkHPxd0VkFhmHec
UrQLKxv7i1pEWecrvv3iiABQHC1F/i0vP0iREnvqKgPo3Y8F+nrhTezJ8YXKsuqpbhpxqCKH22qi
KdiGqksOOYDY8zTox9XK3Y2HgZjbM+bBvR+EnfGV8mC+1wODUbcz1WVDqyqst9herd04EkJkJYl7
MAhTxA8VZJRc4Ls/t2aNZr/GPrQxURLv6ZryOhL0VM1bxWE1PDhlWt87jRg/kkYRIlkrNAh4FWqB
yeDBRKbAF4hUptoM7UD502IWXigFbyElmheOeNFJjEZNzaWxqDKuNapN3unFFaVch+7MpBEQLCjJ
s6ipD3PWFpdm5AbbTgXd+ZQwWEfdGxxVrekPDf3DhkGXhnWhXFlwm7bWv1c1x7sxwwsiLBHdsqmn
15YV1X5oWNVHPe2zAxIF65JBarubjYk1oKLPu0/qzvXppaVHFjbGNVYUF58lUpth2+WLBbWSqiNA
XbeOg3hXGT9/1sVsfhrbXttpk0ouOTVhlhZ9trUl8suwdAZgbVCSvqdYvr8u63o720Z6zVlNzL4T
59Ol6Eu8mP3SJVtAEQLvS8k5DZIWzM6RrIUYYqo6ywwQVPPOJSIhAbIQw0b/miSlUV0kbGoRbqTR
rFuyapDYZxugYVTMm0azzeBKjyja6J4TTtffIrKMVUJRXOX0PRNIOFAYZeQ6OVpPaGFon1AE5TcW
53QTjksQdSysuVUt7RVtb84XHF26PL1mH8bdvCmtDI3lJeN1srl3C4iR8HnOAU7vnAW1262GxKx8
/jMz9Z8hWU9A2F04IsKxQ3GkmrtykVTW+Nnf96NP2LhwHHJ7nCvjyM35XLfTsWj0NyjS/+SqpQuO
9yd8d9wqYWdZIY5YJLGE7duse2cqj1xJvz/9aE2gTkkpo49TN3N0W6xNq4/V+1jN8gSAG2oBvY8m
NY5h219z3PnE1vcG8Pqf3ZITdPocsIghyzOOYO4wa4d3Worg+13fpDx5SKxRRytiYJMo8+Cr6uYv
No/6O3/2+vv8dL+ZMqBzkXZ/hGKTsVaLs1h7Z/aEPIWNS2yZBl3vY4Sm3pexIUHQOM07v8wTwjjy
eScxdVAIlJSYnNId4qf3Uf3lSS5BXleAGWKzOkIF3pSPMpnfuNvrN/YbKro8eScbNtCIM1l1tNBe
aF6GDg75DCKcGIDsO3NWjJO3U9kmxouy4UNE+kNW+TVeYP9dT6Jx8nZONAfY44vqmLnOl7Qpb+hk
/Hjfjz59N2vZpbmdzkc21GtdbfG4vi/txzh5Nae6bxgoxfNRB0TvTDfmnL4PLG+cvJhA52Kc0uF8
DEkU9pVY01U4XLzvAX/JLPnp1bQroddGq0289o68Ri1Rn6G47N/5VZ68nFGLtrh1+vFojcN5K8K9
Xibvyik0XujgP1043+RSw6cfjoXRbYlv+tza3Tvv+Mmb6UgAgJ1oh2NAEPUWoY25tevZeOcdP3k9
4WHhdke8cxRzElw1E0dcsPXx+3ZNcfJepsAbalOiVW1Xn3jVW89BYL7vysXJi5m46BjGBmKsGTH5
d7WSw0Ku0jeWrX+yuYmTd7PR8irIjaWDKml3CLLpKQWReN9XKk5eT8dtoxRqaU7+i41YP7xoVPm+
EkicvJ9a2DrpEDb1ERkFEvsMW3UtAHq9a8US69366TFX4WSCoIZczgIOJEILH5IpGd+3Bb3kavz0
w8mxXgwz7atjIMRqR7MpZlNQSu+79JO90xFISRa7LI9hsTiAMoYrmvKl974ffvKOFjCQEhFz6ZhB
0g1kkJ3A5PrOH37yivZZG+f9wOYW69k9dBdmMUWfvHFbzJeN+DcbtH7yjmLh0uWcmNwYPLL3hpbs
S9V/ZIoIMa0iZxEuTbkKlu2zyl6OU9l4c1ssF6bj5ssOnkT4EUNjepaY5NnYQety1mlKbz3oMKZt
v5sTChckXP1KnG88Rt0fgobTLowG1CQa3tJmRpPYozI0Z8M81jN493H4Zk+gUXEvbmgGODdj4abX
mY56EeXadIUbIz7awKQ2UaSdZb26ixv3OiGhqh+HT9McTdtpSWmSccxbCj62sgttvHeKIt11lh5u
kdW4u7Rx16lq9SHFXrLNwl6gB46GM4FA0ESiADt9Pp8mO9wtpdm3DwQAHGTWjOUGW5f2HQSwTefA
HFBAQOMdgKIg4pH7ihn7BU7UkiZUAkg2iq/dOgiu4WFu9bAdPpMejMOxs3zCf+UWPf+5cJrHhXHt
meqza60YGD5EtXZvN+X0NLlUBpZ+nhcpJJmgsg9CA8iDpxIogROvpF9bDIAdpgEBptZOGyELBCh4
dQsMOmpDi+EiDnsEm+W5qLIzDq3F3eQEwd7UgF9byNivQJdhbZuR+A0QAZVxM5jyZnDMccchMMc0
ak+4uTCEe0WgdVuZjL1nJW72KYmRVcWdthdIRG5SAFcw2K4YVhV+XiYPS5Y7HtVZMe+WSjvAK7mv
tHmkLYKFknrTd5mIzT585RuFC8dDFArsqJnmA9wAUPZp5FxAZRxRGcwXGl5LvG+mJ8IgIEgXirsm
TRvvvjXtA8iiB0sKTAaFvUN/1X6ky4gcYWCiDPOfbqWdWy60mgwVo2cA3/IAm+g7a9QMy8NZixfN
MppzR0Koh2ajagjLzO062ZpnVT13F4HbXZU8jCucduu4YPr2TkOVBUdnNL18mA99Z12MYfEwdvNe
pE5fbMsBc5Nyrey2ZVJ/MZv6ZQKJcttCC/Yi28WyJEBnDnBmz3E3dV5X6w8CRchOh4LNg5a4uWc6
eXq0F4axNrp6y8Hpq8I9wHxmj+0613W4oVX/w02d2c9t/Ng2zaezHkuUXysMkqHl5CRaLHCBe/15
UcuHriN26sYN7RaMedvAFhLTBeS7GZ4zMdGxdeUYqGgYvEyXM2FosFDmesEfybwIu2A3yGNITsWj
6ntckI2j34GlsC7MscRIALs2/zRCe+EmqNEj8Mqd74DXXJr0NYyHoOwJOijPUmnpFzFI18e2bvVd
b7g3tZZUh2VkOmRHPhijM0sy13enYdeus2bsbWJbm82mV/QvHTRYeycO4ePAK4CXwDPtrdYePDDT
hxQS0C4f42OXynM4Zl/tcHCuRGJAb+oa3ux5qZbHJc4ysAhxbO5B/xteOdIzHeromOuSmVfeziAm
QNySMuEiILdMO1529RDLC9Owk9A3+knfwWu+NGPXcHzY4wjToHFtUVUEml/M1VpZfYkiQi2gnGSe
mVjlswgKjcZ5Wn+MY0beoi2abYTf82JYgo9ZbK3+sGXIrxWtn52Rl0dm8LwbwHfdfu1hlQrVIKL5
DdwclplAHXAZPGGQFB9djUMcknUSYZme1r5GhxMNIPJZ/jzo1yagi+00zhpz+GoVN9mNpm0d3DAP
EW6prdM2tu8Q/84lhA3fRYS5bo714qKds2uENcElsQ3XGkt4VdABlFJDnI2GhiyREcQYy4EAIf5Z
WNWhSJsDD5h2HWLZ2QV2BPSYAYMzodMqmxx1gFlD0cLox+sc1Mv3qkAYlbYyvUPAZaAmHMNHobnj
XaIr67Epeu1SL1E+emPfue4XhuP9Nw34bgNVp6jvg6Z/RrimncO+Qys581WicO2PoQaSbuYb9evO
Xm4pKpZdl0fV4iMBRgLAlOzboBrO04NFHpuGAUXPcQDNKvtCY3wm0nRIMc9VxtZdmtqP3KaA2N7c
dCNGvLQjak+qLkRn0kx8M6q0XNDg7hdaiuFB7+r4E5KArjwOmhpmr0OBd5GMg2t70u0+Ny06UAlI
/DjkI3K6tHVmBjlW99Sjf/AKt1uQZSjz3pWrmKTDgBgwOPDBm+Aog1GM+wMEjQAd4rVV1RzcoXL2
S1qGFwxOQD6L5ogPOMJbXasbJBa5Lxk3nmmuzsjBqLbSBCbtzXl4Q9+RgKJF9eMIykdGjFSnH4xv
Lftcgxpef7EZ73jp1IR7s7LBebnN/RBl4pPOV4quL8dtBY6iVJVZPcBuWnrfqZtS+k5i2I/Z4DJp
q3Xduarz5QCPeT4oE+3PRPzDvk4WTK6aSp/CNLJyn0Z6geBM/gCr4dyWDRPTLou/S51RHao6UT72
c6GfV4MbPg7rhLzG3+tnLMhwJsrITjbUNJkXxX2H7SOGe5FkYrjWevzUfZBDp7I7R54Bdb/HoSXO
QtSC2Ezt6MGuq/laS3K1X8ccKILVJLaugQkNAB1TJmB/10k3LDdKXzh4SPPIghaCTMwg0O+qNrMT
UiwQdXg2c9zay/WsYcsqJVpsVzD0yKuiPUdNCK6KYKb+w4jp8b5MhvbCsYfiAbNUv+1MGX5EllpR
IKCH73akAs0Hpv9TeUwFKUCQ+CKTtKmWMV0fFaxBSVZuxorDs7YoDBwq0nyE69s4qGHpW7P0x1Jd
joByN1imWdXG7EG1wUhUQfChRsMtMC812d5gJ6Wug1Ujez4hffGWxPVDQCHmoSUrbuYw4ZvLbe19
mZj6yUmuK5G0gQpTx65UdeolRm2ibG9R0bxxVFzPVb8rcU8Oc1hNOyADs4RZgvJ3AySBO2+AwwEm
bgBwnsfxfSc7/eRkl0T42yOqnCM7DFVk32LhpP0K4OLloPEf36b/GT6XN/910e3f/5M/fyurucGB
0p388e/3Zc7//uf6b/7ff/P6X/x9/1xePeXP7el/9Orf8HP/8bn+U/f06g/bgmH6/KF/bubb57bP
upefzxWu/+X/71/+2/PLT7mfq+e//fWt7Itu/WlhXBZ//eOvzr7/7S+xJnX/x88//x9/uf4Cf/vr
qmyG//2/wudf/snzU9v97S8p/p0CU6C5k7bSDbkGHo7P69+of2f8Rq2CGMjkbxzJwQ8Sfxf97S+b
f4TxVheUfbZtv/yjtuzXvzLtf3dt0Fgob1BR29Qlf/3fS3v15fz3l/VvRZ/flHHRtfzgV8+d5Zq6
6YLtcw0d1gFhNSdPRWCRHzt25eITyaF/szRR3VjlChnWDKzrmy7v8osaf8W/dGBcP5ZsAUajtu04
kM1OA8UXac8ASAg2UQyVHypTWFAMi/aN3s5Luvd/v1X/9TEut0pyG10DP9TrpoDLrlyvsmZ/DvL+
k2iVdre6Kq7LmDyDjQvD+l52o02Eq945nRflnbrLgO/V1FktxVgZ6V28z2vTkb5sLZeicyzLdkv7
L/ymv9whq8nmzs+mqTNQzzQo5fMC6uUG1LC4jGfECz6annLZ5m2pTzt7HKL7tKkBlqoM8gzDrkGE
Xqmn5bIxEcemnu1mMXWLDEUA2aztv+sxyiPfoH5tfTMuxVMSLQmCh8hQXtkmaXiOSWm8ixoM5uw1
sf4RPk8Jvl2UKFPxLOLLzyUJL5vEMnO6dQTL3MksGcVGBCMRXR3hVDxBaHU4TnGwsQ+LEjrFXJSK
Y9PaqfKQD7QZfKZULp6IsxCrM2Q/FGdjc6XNYYTYmnSqzMshLijvfxRZZeZu0Fg+xx11U6Qx2VJ5
PZbn6YJSAEVhxJ2K9SROfF3G8fRGF+j1cvryxRPsIXk9dFOX7ml0Iww99jQSvOFjlxLZvCY2lkl5
VK/xcjHu6zeeNLW2UU6eNF4gxzSN9XFTp+9R5BCGAkHbINiWlAW/SMrMvrBpdUeAhavkug0NPFHd
orRbpP84hcIhjaM9IU4WHDMMQKz9UGuVX5Bt+GiaffRVLvh6VsnDOB5s/Kw/0tnp4p0G7njXaE4F
K60ajNuBGnP9qigeirRt5QYLbnMWDqSveKAymadqQQLqvM20GvpKUkXgwsk/3Dj2gjBBujVZbFKU
2kcSBEAokI/t9n5dd80xXQkCHprkPqCECOMvKJ2T4o32zm++KkoLxJQW/9fSX97hn3prLnwHJzdt
4YMQWLZRxvExziaG/tS5h7hyxRvZ68bvviq0BIYpXaJG4QG8XhQE7kP8DdAOwkDaX/OSNOLI5Kyi
udV4Bc2UIJoM5/zWwZx7Xyq4VaTerCqr2K0+hmiZfDs1mwcYAeO0CYSFc93U9ZH8M9LdH2UA18hz
81Lfjas2y1XmW/Oek3z09em2dccWJjQr0zaM01FeCHmTVmEg/bwoncRviYahB5OB1OynAe1n2824
JWMCnoBA6yvyYlkKZxunkEa2OUFAiDCjKa9IihBwzuulwzeNNh3nQ1hFNQqDuiUWyKyG/twKiWtF
SBX0HYqExrhmysIQv3PavvDwl2XWG5XQ2gZ+/Saha6FktW3TkLZunjQsAWshq2nImaz41RExQdtI
zb4gvrLQ31glxNqffP1ZCMhMZUjupu7itX/9KKRcRgPaSvMNTccpB0JnQXGT2mXiQRaveTO1afxu
RrL6UsPnO8fHhcEkRf34Vr70r/uw40j2YAc0guO4p9UZ8k6OI4QMM0AR9TZsDUrhWlvXTAcSypAq
WpZV9lYY+8sG+PoGuA6PEteN+8EU6qSB2xV4mTltRFtOfw3E1VzN5S7pqupKBtoquAIZCamZmFOv
JPKy9ThsckzoUlNdZHVTxV5v9KQsJg4uylXNife3wdthe6kRmtco1BNSrQR6tU2vFSm5QKY0GgSm
AYfxPJXhpwFpMCGRyG7PZRxm8oWbyqf1nIh6Bgb1LqMhhU0LPuEnghQyeszlkixbW58t3TfsuGcx
dTVN30BJUx9tQdrRmdLIJN0QMq7HH5KZGFnBORUlYBZWZyGBmCEo7CS/zisTvTwrKkgTPCAEMvXu
BIej6pd/rcDnnRU6biNUZIZFWJVQJ4VWFy2ARynAtzR53GckNcmhXkSM4igKdnpK6vdPNeg/Cr2f
C7tfltWXzzM5W1MhWrA3Xj/aE9uCYQCs2cbA4Xd248wrwcXVEG0jp4sAQtdv1HS/vLhCN3ThWMIx
HNu2Trv182SE4P/KbCvVlPO6RqQLkRt+zsF5vP/zLyd+WcPXz8JC6JgUj3S21mv5adPISSMEZouB
WYzTeDF1sdwD+ZtBWvR996lyB733Yw27NVGV1R1xY0676WCwAJRFk/vjjatZl4lXbxFXI1g9qNZt
QjLdX75bJI9GU2Vb3lXRnWWuMV+NVQYl0xxQNYYQOsokXb5PDif+GB7kg2FazpYg2JhELxFelE1c
74sAhPYbV7aeT0+vzBA212bb7HgvZctP90kT8HFq3HhbOcVgx9u0FB/QulLzxTNtbHwtM241QsFJ
nh0JR0S4Svjgl0UDeLyh8UZHD72zaLaGqUHDqYchvtEjYqcONv60HM6FlnXnGaTeZv/nS//N08TX
S//ZsKRcz0+vv2EE40six9iFqDBbh8qOa0hVgX6rk/H+L28Dgo4pN0fBhFOUiyefZXXtam+HUJoZ
gBvguhaHhIiPpzmMxRWqJIyO1mKdVXnPWKk1nK94ANUbeojfvK/r+ZCHiK+LGvKkKllshR3YsgKA
yKGK8Uer8r638mRvWoTgbpbQWaI3Kq+XGffJ08EvbVAis0y4vLev73GiyzrVQDr4hB9X5N+1uZ74
mY6BcoMWPSe0Me+uwwAxrp+ZWONcWLUIKy2+NQ/H0mTA7Ser2Q8R5dPDyeZ6t4bkFB5pv/ZDsvQw
EOpKTx6GAoHf7s8PyMvQ9fTqOQhTdmPfYXwiX199SXtgXXFsv+wISoRiWOL1s2i0QuMJrAQUS1Mx
OGF/UYOvujgoN8wTB6wnXM23VoU0QDCzSTq07gg96c+XZ6837+TyKM5YnvihUlenchRVoVVoqsH2
2R8X9KJQRTQ/rYLxegxGYFQWT+ONqTA7+IM+auckHMCVxkqaNvsJA4qxiUYtTjYzGJmLiRbcitCr
88aHT5BkvgbJgbitrqmusrmN6TunRfOsTaJjg4TwPkF3XYAVC04Ow1Z32wzSgct49kGGDYztvo+i
e2yZWN7Z0hn90X6bost4wbMaMLpLrwIkxfc9JudvChzuD7dCLcXE3rV6ShGDNLS+yqWxy3QXdW9b
IbGjbjad61m4y11gDNNzIbkw/LsR55rB1mibjwNwU5ztcW1tqkYWrDcybm4UaT6fl8QebtukjvBf
LOZwaBOL4yt6z/xzDLXue4ri9VkwidK3uh61NnOIPnuKWkYDG+a+bG12KAHiBA0Esz1TpJnet4ZJ
Y28TuvIYxqm6tRgKvaXD+M2ba7Hv6bxAtHhM62QvCkNpKrolms8y1l6iFdBIFisIM6BNfDZbo/GO
5YrdlSrZNSQ7rn7y4HfVkBTxnGv+EJjNXTPOCv8EAHV4i8ZuAStBGT8Txs0RtP2GX73fRaI239ha
1vXo5PG2WDCpLdaVg6rm9dtHNQNc1Wo0nzaC2mUErYLyHUxcX3Ckxex+JyEquhUtIMG6jaI37sEv
5TLth3Wjpaxic5OnWhIoxzi4DczozZjHXiKccqWrE39klrDZwvlMwlp+Y4XmzfjN7ww31LIl/8P/
c7JemoyjXFYNzY9CtxsY1A52Wno9yEWY3guWhQ1Hq97ZWCOm4oNIcgtqp66YRGBDhpU6BTYhOIWu
nSM/igAflpRofm45k9rqWALvtQgzod8tk/4VEwFq8AJ5c0umLip8hh8Na4CMErLV4Km7THO0yIIm
EsWGB2csvk2JEYs8IyHAlAmIA1zJZVrEQS5f4NvURgrvpo5Eey9MGk6bIpuca5SP7QORquoZH1f+
ocua5KZNIYlvcPS6BnBGgFD7qqETjyG3iva2tizfTVZPBobmmF5hV46+9nj2k61Ip0j6PcnA+IW6
bCpRJyXI76d+yS7hz7GvAY6ue29NaDF8tawWTWYKC8juMRq/NIzjwZvnSv8SjFjw/NhIO5o2UTl+
Je4Ow/s0N87tPBc4/qc2WbiFVtXfLq1Ia2+SxE+UadwxVK/b+EsFykBwRK1GkpmkFV/ajGFJLk5S
iX8OjMc1LkZ845auL/TbJ0PIzZgVPc2yuSeEw4BsFCMBR7i5qYdAaZ7Vy+zCYeCDSxxU5mOM/+V7
ba7wXUvp1lU6F9Uj+P5x5EBTds86HjRw7tZUHZpAN38wd48KbLEqx1DYWQ8VyvybRvX1XavZ48cZ
kThBqV0AxDYhVIZRP9lBIFwNMmK8vNLCT4Q+4aVKBg38Wmt2WrjJaHXRrsSn8CkidLTdxZ2Ac9xB
Tms9GRfOfVJYE0ygpILTZPaI3cRC1eXHZanvwaG76dGyZl0/JGWeXIO1QUSiokKcKacEbWKma68y
HMewf/rzDvnruikMZdlUIOsZXJ5WzQ7exVG4hQ0UJ4m27IzWarmcr3Ad0dpyx7eUm7++vXieWTIE
5zCagvJkxcojwMMMPdiQ88pizZBwMdhuP7SCSKJ/9VfT10OXRXuGSo624OvFMR+wl5I3y/KUNtgH
ccJfOSNTrLAZ6j39OfeNSu7XX43xAu1Hx1rnCRT6rz8PI1Vvl2br+mWFEsDJG+w/ITaNnFyu3Z9/
tV97Ji+jDGpGpKSm+4ue1IhDDV9/4vrE0AW8hplrXhaEtJ6NCVR/XMfqYVEh4efFCH6Rqrb9MKY9
0rA/X8dvdgAHBQ3lH0MSzpwnm6AkJ2AB6+76DgYb99DiGFq2RqrBwiUwagi2ousLuc3rORze8dFK
2ZIOorQkl/D6bjtNBnPTbWDuICY5jrnV71p6f2dTPRTHJZ/rQ6RN6Rvnod+c5Bzl0D+g+aecX85D
Gv5Cs5wyHqnJkOM+YobAxrcgcoR1AYZ841aNdZ0PvesJNBZv7H2/vqs6zzO/KxfARZyaHozSEk2Z
lpofQiP5FjfdyEGx6z2nTKzR66u2+vznr5fzx6+bLZMpnU6CwcPtnJZVBimecbrUgV/CQQL01Sw6
8/cV6tw3SzMfBsj0jm+ZWVj4LpoxsRORMK0PQyOjzgc3SeOO/BLkAyCZnhaOXKiaLF1zd46+LuCF
hr6FYI0lhH0wGjL2cCRFN3bQJF+LfuCc0NAivcwk25QfO134GFPtl9tRhTAnynGyG9KQautRtw3Q
G4YzsdONetJK1hbXusyp0kntXsr0E+icsfdZAWGcaVGHgWGslOlsZqLDzwebjszWUg5tVjcOkPXW
ciZHrgftiRw80Q+zJkrQxpgzQc3T7vlWtDhctkNsjF+IknSYnwUZSmB+fTjIM9IMAHYGlC57mNqd
hRs297WWoKRNLHu2tylMAfjUldOWvhU648MSzfV1ERG6xxU4AVQXMB09eR6Gdp+5qKA2UTElyAXg
FzNI6CPtiR2kIzAqmhFvwd8zCGaa04V0GZ3ga4YYUfcMoNe8RfOQ/KCQBcmyxkuGd3Gid4kPQbP6
AYYzsMEoZaBPMrIy7yA2p9p2mqq59kaS9eCpQTyesO9FkYSRl8eaRzhaE15Uo65/QEKAGVEL+vYw
0iOkVUGrkONgk0bZHqFT++zGoia4ECP0p4KRCe1LNXdkf1JdHMl9gvIhDVmlaNwCg5ldLav60wQf
7RsrT0J8epq1PYqOqTqTFTULByvoxxtBpdFsyMhQwHjGnmcJFPqIZL/Ms2s5R0MFcqu1Qj/o8P1t
SFZr1AXzn0WciTBpQVsG4DF2uVEu40a5GB63ehfSbWX86JiQ4mJ+Z2jsw5cRnFyxByFJgHo09fbj
RLQkvu1YQx46UIJjo1QyQ3YIWfXDIJtlOiAanL5i4w8m5EJi+gY62PwWkpeO4FBp7g+KM9M+OsRZ
EOLr9HZ8AFVu1kcwPA2exNIpf8hlmVoaEXmClAyDJ5b2tdInDHhAqrWo+fNgtNN5ZaJtu4xiafRe
GankU0eA1jcI1JVLBprGShRbE2M+qD5Nj0CkJmUSjJhafFvDfLiRFUbkLcBgbYtwDhUIckqQSEM7
hp3HuLNcvNoSmumZyBJbf6UHoMpMi+KeK8lKH99jlnlCWyZ5JvQO8H2T0DnfIWAl7fPP69Gv240w
XITYUGDomCv3ZIedE7fJMkez/LgpaI9gDJxzr2LOikVVn5MzAAbRPi2RLP75c3+3Ckq0AfRU6ePh
1n291xAwaE7OvLamqKCY1kVkv9mDmvYl2hSY8gwL7NqaPuj5YEbIu2jU//kCflNauDBmifOgxUmF
cXIBdqcnndamvNOxWRxXlSMJeQvIHjf68udP+s0t1jlaOeypHCeFu/79T73Krura0J6AELk5ES+b
biiQ2sRj+B1yfoOqy5S7YQ7NNzbzX38/qlDhSsEASNjCPvn9yrotld7bto9Eczlja4Dr0U3lB1ij
6Ru38tctnI+iF2QqgC10r09KlnmSmV6DsfKNRS8vU5SgvoEOkc+T6bWdc0cpvK3+EebOG7vpb35J
SY2krBWvbVsv7fSfbm0SN6FIGp1ba43iSi9XRmiknI8LN/SNF+XFaPG6MSA4HEskJQzvVlXJ66/R
LACc9Aqns9Zl4fC5QqDp90MXAs7EnP4MGU3F+7jAIO81nJN9ygpEx1z3Gn+LErvx4IIPELMipdqz
NPo/nJ3HkttItoafCBFwCbMlCZpyKpmSSr1ByMLbhEs8/f2guAsRrCBD0z290oSSADJPHvObsr1R
d7zxMuh5mgLhZLTf2NvnPxCiBXHEc8Md1r4jNq7ZfCxzDdo8IrA3vvgbW9q2IIPaoGzIF9dbOk5F
ly746Z2LSebG1FS2yyoI0U0zaqgHmUPAH3TWjS19GTMMmz42ExKbEoSZ+vkDKguJP6XZcM2Zd0WH
wjPpZ+dYnFBPa9jfRp5W4VrZG0RZs9Pfu62e1Dee/K2XTPnDjInd4F8kjAwLENCo9XCnL4owJc2U
r7pSi0Iqg8L3/xw4GIRbeA/51Hcc5PPnbWn72TB/vF1cKcSRYmTXFHptmoPktT3lPHWsfxbIYdxI
it/4urSXiVWodxI7PPt83ToSdjMpoNXoclUB5I30d0Xpg3VsEfGNo7E7JB3i3jc+7xuvFlgLNewy
HgebtqpjYesjoM78lEtTGODuFduWXKusApek7AZa4o2YxRPSbCNlteDurxYDUq/JmoMSpDTWAw9p
ObAn2OwFUPHynwppjpMlRhcZb7z/kuD6h33rSX3OqU5o5iWvh+JuNgCmtS3kyDE0+gj3pD/R3dcf
NZxGbiz1xrekTOees22bamM9ns08D90/C7SOMavKeLDsGr1/FLPCoKCRXAbFojYCtyf853Ni8niC
7jEIBJ274XwPNaLMPWExpjWk5f52EakCseylJyMcxPH621y243lgPl9q9SmtsekgKjAzTSJq+21e
pHgiCcBXN47F8ves17FNnKkBFHhEoVV8pU3Zm3qqsgAt0PLB8zz5rmTi9aDhOrd1AZntrz/XH8Lj
ekEHcB/wbJRf0Jc9f4e4qqep2eJy7g/NAJAlRZG5Bqee2nXgouX/FCbt+LHxY3/ae4As32d0Db8w
XGsPIYMfNE80Q0v3JT2jGMBYWooN0lDVrlZ5ekK3kfHt9V9sXu424Bbcj5TymOTQ/Tr/xZQ8KcW+
Fgfx0CYlANMof4nHOu7eNfTZGM6G/ZBsQ8P2uwBHrfh3jwasu9NaxM83g4+c8QGfHfdVB8CDjV+V
Qnkw8Tb5r8X5STvgPxN+HAor/k83ZfN+AiuE0R7WVeMekNDwUsye7eJZaGNTa9qiMOkf+goJexMa
1T9HK1pEgD0NNp/LllhtcMMtLGqhOAnsCQHgzCy8p8nLvoWhbX66/lbfyDwA8nDpMBPkgvfX+VXa
KxfkdxYFFg3j/VjAIMuswXtejAOf6GXPz5XejB96SqYnuwLGkokELXbYFmrrZkYZxGmJfHIXugxz
rv+2Nz64DfQDQC+wLdoEq7cw10Pu10nCBzfa8tDG8BP9Gs+8dkjnd0ZH5ommfHxjm/0BHa4Ohu0b
C0TCJ/0DDHm+zbxkUOlUIxplQLYTDAMy8xGm5tzs6hIV5k2GntNiF50Z1h6ZTtP9JLCM/mnqfeM/
hoOc8m3rj7RQEKRF3hk4m/uKaGFSHIreifzD9Xd0mbZQXCE+tzQxdQAr5urX4rAZoWMWB9Klu4Gy
RpFvkMmHWKkj1+jdCSvFrrfsLZwPMKx/ojb0f13/CW+ESH4CfUWw2Pzvzw77K0/mivcyz4jAbOJY
tW9LbfglLG/+cn2VNwKkS+Lp2/5ST1prQYtGSTAFM37vCNqj8I+rqxbMmUp2rtt3GokD1f71FS+P
xgJx82z6aR7YHN1fBZwC5ZmqaRMR6L2qoIYldf5JoJ/zCEI6xMImNp5j0EEHgcvfyafh1m48+EmM
jHHc+TjGkf7QzUl2SAzmWNd/28VnRwKPdiYQSYaZqK9Z55+9SfvFQ8CBtjij5bRDQq16nUs0wwNd
Wo1xQFnMi7ckGtFv1O1HlOUKpKVu/IiL88mPACpsejppFQayqxRSRZ1WFFg1od1YYhlbFPMJODVg
nUUADvpkdhdhoRhcf/I/yjxn55NykHuAk2lRWTNNPX90jGBGZJbSEO1nG20uadtzg0GUU84b00KE
NfBLJ7X2UR5aH0xIg79AW8ofTlyM31E2R5S3trwGZtDcEN4tDeO0xPNoeM0qD7+ZFQobYNtmrLem
Lh9/uyMQeeJ93nr7KA2H9yPEsvcksQlQ8RTRyF1ZgGzeOsRouItTWmzyyZq+C2fxcJBdZDzng56j
p6uP0XwabHTlsNNWYmNkjijxRcHW85lMeRB3OfRh50b+8sY3wtIYTBCncElJ19/I1oamtto2SNy0
hr5YtO86B5scG8166jfssolJtzbGRUQgkaH3bFj8Zyy3y/knUhLeaVPVMkBaTR4rusbjpp5ccCXX
98LlWGXJmEzHp1bkX+6w84X60anr2ph5Os8yHnsu1S1WMhHy+K0dNF7ZwDmV6ujHLYQCgYsqfT3j
8/Uf8dYbJgGmv88JIAiuHhaImNV4rt0GrYHBJz5RKiAeQIlW0sJS3G6OQIoxD72+6kWJwclDCx78
K+/XYn5w/uQGOCFAm5MMplJap3KGjFLgGHRCoz4PYugLB9XKb20p9RtqDpePu+DKAGwwhYQhu74e
Y60xyz4zJPrhlv8V2vWwzXrVWBvlpwUygxKV89bARfrGvXwR/3ngZUMRkPnHX3cF2jktkE1rgGIb
bYaauu8fBivTT0NXGPcjtLvv11/wJVpyWZD8g9fr0P9ZoyVaGyPyYkYQP/EzXe3atEAYt0jDZgFN
eL/dCBaGk7aI1nYGtkbb3O3UUzNOTOcTJNv6Gx/8kpaz/B6HDphOnw8t8eXD/HXNVpobT9wpErs4
VaG01Iat1eCnUfQIU6Xom27iGV/oTQeLxA9GhAPBY6OgAge6aMJm69IZgkhbDfkdLGMrQ/fflSM2
peC+SKkdBJGJnCg5oq/JNNvU5vjXnIMnugPsnb4byRT/g5vbLim2qdF7ylsdgXO6ubsG2VZzg768
PT/Ifk6/av0i5zgmLt4JXgg8MDNHhbudjUIP9PHEwQcvDz+xbaxXCwcjiMNjE3/WUTdHEk/OA6Zt
tlGJ7RTpDabBQAwPddTErzAuxNM8FkrtDMZXR3/W0bVwGvCaAZQMK8T/Lq+mn2FLjzAYgfIeTGYT
sMnBDTP1S7PGTz61vkwOLgRYA9HaMa6OYWKp5kR2jAxDIqfiBLs3fSnHRZcZEtBsHWEVAA4arK4x
D9nQu0cGuroHgqRQv5Xftk1gNwnwueubcMk1z+86OF+UAARweoNgds6/eR0xTRoTWNytpoYjoCV3
q9vpfBR062/cq/QGLhejw0ejnvKTgZi+uliburJTVKmLIKNm7F4hN5df0fRCdnqQC1YOWTj3OyUq
Ghf9lExfyY4s82MptVztSY30H6mQE4x2mVd43M9D+xtNQjjznq7N6r5H//Ilo6HqntoFm3iH2+lk
PoxlCRUe0Um8EkGeD59Qi6+MXevgqbFL9Vnnouyy8mMK4xqGegNCaTNNlKU7VHGmF18640K4s5X3
3NZA3oMJpY9iFwL4aXeNbkHT6V3YO0Mv68X5AwIWdPs4lxuGewCgkEgV4kEgGt8cKXj9dxOu5j/z
BBsB0Ph9pmMgpI/vDaV0F3ELzG2wTLCBHwq0cz9WRAI9cLGeeWDOibENNYBs7rC3KLqtldNe2k7s
O7GNRFH9l2kdKDM0JdDdR7+hd7ZidDAYrrDF3MPCdtAHCAUmX6DAh20JytDetsxbx53KAYXsnIK6
cB/2BZfbPDcuzWHkVI9J4aC0AfHH+Jm4OJy82tGAPO/U6bSFaSfrWG87SJeqSaSIR+OyXG4yLdZ+
ks7AgBcqih6HvPO+jPhYefydRmI/2TZfd2uDwuk3mi1U+F5FTW2AUMpcfMIERHfw9/bADMdKfkkz
a7yPUxZ20yFWqXSA8qCxtMn7FmslPBU0cVdbI6alecQv2rexxNS2j7ox/8TWltk7pHLH9znKJ3mg
MIcvdx1WmAwJp9pGKiIZh50ypDY++kaUfZ6sKIHN3Ze12Dmao3Yu2u42fjelHLd6aA8tfuZ05zZG
7tA394WGNYTSlUwPMiwGpJ9qFZI68o84tD6jqINfZ4hDk6n32AcldvubmWOKEZFvY5pX5UJ8S7LJ
n+h8G4w4w9ianyK05T9I+O+vLSAOiaVplCbgjvzkVWgVWhIYrchPmTFBLjIyFH+2iJBUxIzMVU/A
W6LvDuwJJEuhr9OAkUP0M3KH1GdUBfxqU0GlwpfFMTr0zCOY3O+t3plNtGYHsNRdm1m7NB/Va5/0
4tP1sPNGJFgILtBbgMWQY5vnYcdqWm4CE/NgOozjB0wF4pMKy58ehLv39BBuYYzeyGWWVt4yJCS3
57I9Xy4STangWPdBGZpZhJa5Qy03aU1G/yHrA0A1zR6+Z34qQay9u/6ob6QzNGt8UJHu0shci3Uq
s5t09k2Bs14Z0+iKZywscwzuGxPkUTeZr3lqzTfu8jfeL3UyXWh+OunMWoMQSdiwHpqpCpCfBXdX
IdSbgaDce7R7PsfNKA7//JCsRx4O1YLrxF99z77HfqGMuEbKMpoPtWNR8ziqR/ZHdicXBTCae8Ut
7M1bCZSFUSvgFyZ4QH9Wyblm6C0qGXSItE7r3IDcbvyt7AaSmpuNWgY8rszuVD3T0QFh3uUvnhuX
zRHcl/Mq0Zlp/4e3TqXgUUwBwaWoP99mUi+cUjmI7LuaH3/G0BfEB+jfXZfIOUCZ6dYpeuPyXlpI
8MQZXjIyW23rTOLwnbp2H5h1lX5oGgARgG/8BxA3yY0PfNnNZTK3jNkZNpB2Q90+f7akjt3R6tMx
oHy1jqAS8lPN/xefR9sJBoH4Sd4k2r7rUoN5BEZSWD8BoJRi3FKRZhZeKo7aN4652Bq5Xr1zVFvs
dbMT3u76XnyjZhML8hlUkekyh1lrCPaOTr+zt4cgljL/DI8uegdHT32y62R2N9oYjV8bKORBjBbU
R58h6DHDp/TWC7tsoCBoRgdhgUEzA1tvBij8vlO6yQAyCW3pA+pdUfEJv3W8C3MwnhIRKtV8jA3Z
OzsMGgz8GOuseOmt2fgScW0uJOmifhoBbP9IsTy8m1N7XLT5cppTFR67X0BEhx/t0JhvBOc3IhYQ
dioBoOw0gNaNsCpBUdyRGDhV/uTe9yBZg25Ihnu9LusgBdN/NyOpfiM7XMrJVSJKa5hqiDpbMFRa
nR0tAh7pdQyzXC+VO1OU7eeqjqybLbflTFysQ5Ofgt7yEbJfxQxwEynSDgu0q+ottU8nr0RQx0TO
So42OFtsKo5o23b7PLaber8k6A8h6kv/wztmGgyOiZjpuWvgil9Q4gqv7oPGB9pgj7px384xNpeW
nj5gX/rT4Oa+ketfXgoUd4zXaW3RPaG7d36EAWn4foStdJCUaY4GXqy+J9CVvS3VXhxgZWbdkGd5
I0BT1xJ2oQ3TRQSreL5imjtOX+iI0/hTkhs7G1OpQxzPFVr1Bk0pI/ZAvM2ZCUSv6gRa0JONZGZD
p/k/LeuNX/8cGCBoUHJzIy4s5nVgoItQhI0axgCDrhgaGSHCGrviqI0eAC2JTEBZ4syW4mGwQych
gbxkR1+v/4hLnjtMU1IRnWyA8Zq/RrYgGtRKpYkx6A1LGkE9A/Dfmrj93CvfyTBqaDV+iAfPWaN0
btv3zayQFKuUh51YhLz/xuyiIdzobdt+DTG2yZG6Q8RnN9G3+Kq0EGK8M2TtKcOwEHuANkO8LrNj
85aMx+UcgxjLWM+n185gAEbV+dcdaEQk0dCMAYQjrF2qWR4Lj+Ec+ZXFu1MGCoDUXaeMrmVQYSNv
gV0Ei7+BL0WvU0dOo+6S6uRKrKoRy0fscLDq4/X3fRmGHbAOywRyCSv2enyBNyV6HkU/BYLcnRHP
YttaVkDbgM1+gCkwPQ9lr58K8I+BOaTtjXP+5vK0BnXTpX9nOKszR58MQ7cqUoETD920GVILIyHl
9m74ULiV5m1ly2gbjGsuxk1pT6BBgZ+G2o0k9M+w9TzsOWShTPp00gUM21YJ2iy8nGYfyBZuoRrT
GUyL4ofE6HvjHWhUaEgR07HnkGbu11pDIvNJmONQkbkU/p1fdmV2dGK8e/nKY682me0hCpEbMwIs
jWqwbhgMqlp8TEq/3U6MWM2TFQJAgH0YWw28b6wkSwvLAgRYEAHboOZYALcNKxrbxqhBui4yz8bp
N+Yr4EhmbFQr4ntsKpE0zJAHpRSJmuhozq4M9+WI5MbW9aP01OZlSnM21kN/U+FsIu8QGJXfvG6q
P7fhYH+IkMbLXsbQzk4N5UGzcRRpsWfmdn1QSDI+uINT+lv62voN4Nxldga+Bj6STukBSGKdMQ2q
o4M12Bx0RyUPpU3plleSTW5i43Z9k/+pl1afl0yYQckC6uFSWW7Xv1p3oz/7On7nALZ8s7GRlTMo
RXc1kK1+E6a2iVgg3Y0Cz92ooQCP0NmB9DjN7g9Dto1+Kp1exp/Yiowsrv+0Ny4dZoYQs0gbaV2v
28jAE/tGSjSu+znRvoo4LHewEprv4yC/IBQz764v90ae6jJUsxeIG01rBFjO38TQhHrflUuPKbLg
JG/gT7Jhw1F3UyDrQ45va65X1l3YdXWxw71OtTtcrDG0ROp7wOsSisiANOcAEhaLWqjp9WxBFcta
OTwP4RQ+I7rX2Td+9uVewa0TCgEnEzgD0er8V7t+MjrwNTPGDCHzorTrh33fjuN9LbGR+ffFWIqg
ZILK8EhAzheT3C2RMmdkgrBlufNn1QaeW1T3EWO1G0u9kYtzyZEELwGQtp+zSuv8lsoNJtYcVCIe
HmbDqL9odKH3du5E+Iay7HEkzdxzaUYwXpP4BbCkd2MPXia0NOsBSy0jdyolb/nzv06HG/omk3F/
DgTZ9Q9AJC7e5Lihb9q4dgMNdO4A+FtU7o27588RPzuWFp1OoDag4KBzw5g4XzhG7WgI0SkM0KeN
u7s+0vWnFp/e7FFgRFbv41bW6SGmHfM1jQfrazmU6Sdh4Nl10PPR+8WAN36uM1K5vcgYDHPHg8fc
pH3dTOgQJ7LfDK5SwNVDArkGvRticiOjECkQ1dUbNRci3PaVDTrdCXvxw9Y677VCP7nf1SDv5ruk
0KcP7ZTgpuQ5fQ0+h1/2y6FzP2wwle2HDc3JKDtJic7hjaN6kYovlREiI9TLkCyc9bwB0tUEQc6z
gyGmaG0j31y0p+rWuMe9NgkDq8AETveggRmjXd+lSa/H9zaAnNfrP+Rie/CV+ECM4SGEu/768IHA
jG0zSmYc0RscyeEL1Ke2k0YVZGNvuJtu1KK9N2jomlxfeNn86+0BPtyEicyb4Bycbw9VipDKHaHJ
yRzj8m4KTfzLXZgzgPp7kb3UsYOnMKhYYwRiPqkbz30RdHhuIG4gM5nfCsr78+WzCFp6nEkKzzzn
wvXEBCkxNfYzVkKnf35SGmCcdQ4DPL8Liq4dAYzCBzaIPDqQm7hlFo7GMKZdcTs6DwrL8QDjQot+
SRgdrq+90imHjMxnBatokt8svaL1jCNJ9MWspDYClJMglkIOqWjO+/li+WuU3m5ifFzuNC8UxzwZ
sIKzx5LmLQI4aXzkohE0kgtdn05DGEGd09WsdjT4TYzuJjscNmjN2R81fr6HD++cYpbu4vdUuBiZ
7Dq9MlXgVaNZb+euqt/NphL/JWUMUT8zmuh3HQ6Zv214L+A/2kLeOmRvfGTbBmWiLxhc/G+WBPWv
2CdGo7b6UKBHijZufafjq/pzsty4ferRv6Y3XFRVtA+FO38fcGVD2gni/LhFeBWF87ZR7qGQrR0t
lLL5OJGfhtu2xJ3rX0M03wiMhw6g3Hc9+OPnPxOifBkqaxkWyBixANQH5kUjx/Mm/MAbZzxEUOji
jWfO4S1rgsvkibUxaAWiTP5kO/oqNx4ntyRKdyaqNaU2b5VKvJcBPdPfvdETF7OEHrhn07wHIuQ+
0cyVGBZiavDVhgW1he57y/zi8tbkFwHUpGGNQiI7dhUYPJwRU09nx1oMEz9U5aBOMzeFuXNL3Nso
HKu7joxhN5d19h7RbXM3S7K8G9/kEp4E8BV2C3jIpcko1ihjA5YsL0PpQQbIV7urdWQXt0CohnrH
JD38UbuokGxtAVR/KFuRHeMOBOpGh3iI4j0WYs+ENBQhrAbu+LZlPmzf+IkX2aVFbYfqJtamrude
NPbN3km8onLtwECr86mCkrPl2Bof+mYuX7DQy79fjyVvrIfEoktGQ5ZGgrk6TRDwe1CdgxV4jR2W
2wg53PtU07KvSIXHeAGWRKIbj3h5SaAFQ8Nq+Q4WiAvz/GSMlUjiaMrsoO2NcCulnyDlW2TI21kK
skaaKoaRaTjvPTgN87+2jAiYfBWAIEt976znCBgd1wLHADuoe6iSHST4b5IaOiezyPVhOyXmbN24
Ki4DFkR4mgpMTFw46BcJ/OyPCL9HIpgYet3BSerLXZW32n3rJHZ2o3B643vS4hSLMuQCe/jDdv0r
OmbY6iXWVLCY19OXlpWGqGAePaqk+AkgpL4B218v5/Iyl/4bl6C3aEkt3/qv5Xw3mow+aaJ9KiwU
J9GBvIMRouTOGENxF4Nqu7V71rnNnxWRroOTsFzxqNKerVhWEdFT6FpAyHYeYMdjo9U11XsdxRdo
6Wa1xd/oFmSUTjt/7d+ZzbKsw4CfwQxSjgDOz5cdzDJ0pzTyAtQzzSeyWL/e51MzvRo9ILhN7XfW
T1sPNbSr6ormDAp/xp3PGLjDRyHENCKirn5G7wMi34A9vc5Qu8pOpZnG7xHknSjjSwvfWCVV9AEd
7/KjAz4AWU5sHn8iol6O+7CKFgppGctvXaL3X4qpQzlXF7PjboidfbRFYkPPgTAmEEIqupBPs1c1
v+Yix68g6mN3P4Ix0e9kOvV3Ztm4iFQMSfwf9pCFYHhaD2qjy8qtt74a6dFXWkvq4MkII1utngcA
IQIGhqfJ4VsEoL9dBuYYqS/ZBn8VsPdf7JI+3BYzyfU2qRi9qwrS2Ta2u+pXhgt4t0mJog2m92pK
gyxOefC21UJ7B05Je/YZ/MaIzrspNhFDNG9H1IZPvs63DtLMxgfC0az0BwUCWhklGy3cTL7TvoRk
fVUQNiZipYZQRr9hvE3fbuyt7FHTE6gd8H5jSLy5CRk3kQVoQomju4mijybnJ9R/0nnbm81AlWBb
WruJaFU+tPzZ+7CIUJL1zUGL8Jgol2wPt1ZE7GH2vp+R4Xf2Q1UPvxzpkYxNqS1fK+axv7qhonqh
6PXAs3VR9WoWrUICdVTNPazKMN+BVRlRcUmN+DdFhVHu0smpzW3fT74CUh4iJqcKe65RJglRQ0oB
Enxxe92Ijmmpp8fQdFHHVwYotg1ZRg2CFN9LpOcwswbIVFVdueWWn9SG+Wx8x2QksliNkeEGWRdN
fFZMxAF7DMxm4PpOJVLFkc9sMTX7LjpZveFEKG/huwvMaZjcLVq76uesh/DSR/jsi9tUkj/2QLWR
EOvn3ynWVj89QCL5FgoFLTcI9dOOyDjED3Rxs/9SkXFyjWJ0Fjv7OHE2JhoZPyqFfGigzMF9aCo/
/c6Lg3csNIwpbtw9Fy1eRPzomnpMkuFDcAmtWgX9MsBIR7/YQ9afAMooR4JjjQeqlWQwa58udEgS
T+1b/0aqbYq5ilTxA8JH5O5sORbPSYNS+U7VlXes6wWaGnsehpVqKE3txq+9jHVg1qiFl2KKen89
hBaZLBIrrOs9A0BjWzVgdBMgod/6PPkyxPYrD6l/up4P/GF1nQc6wjh6Tygi0HOiwDkPdJWHXEFf
t/Ved3o0YawqrI5T1uhVUKeSIr2NDafcmpR6RWDj0wMOTSsmtcP1DR1+qcym3aARnH8Ca1KiPjZ2
TvjOaQbngDk74dFjsgse0M29lwSMcLFzJqOpqTMcJogeULTnBIR492gpf2aOgdnSTiJ+Mn/oq9hK
3pmxhQtOaWPwMsUJFJtCm1Bg08MM+RM7+hX1kfgigOZgyWP6k7rLTHyHZ8ZRyK5GHR16F0PpZqMv
pg2YMkTlU6JN3fdiHiJtT2OBRr+eGt0ngOB2fih5xR+cfOlX+EZWyFMoS/cLl/043AkATmhSMH79
2o8DHTQ3HZNH3wbVyHEsyt9tHOs0kpFxRgE3UuVONmVF3xCmz6EAOKSBD5tjunhu3lfbHC9epMEp
n17ryZjGXWxlfXsyWryowcPnSDpEjZ+/dDMKGYcREFmz6YywuFXDX246hzGeTlMKDvGiu3W+AYSy
VTkyqV0mhfp+NpAKqiQjcdGZ2bZFWwnnbLv9xxyJ65XXsMxKl/EyUIPzRW0JLc1EC3CvW1V98CST
Bay8FWQAffp6fYcvG/h8g6NRSQeXiSGZCyq450u1UYT3b6wD425afFtqWwwPWu00N+wPLl+jzVgS
lV3IdkuzbpVYewyLZifvor0FisEItCgL34F4cJutk4OdGVSTvGsN5xaE5I08BQo/NQRFJ3D/ddmJ
fo3G7CaJ990QlXhtzcYRlSnriUYMvsdhLG5F1AuQLZ8OaX3XE0BsmUOuOWau1agysq0QeKvpyu/9
PHVf6b7VbeAnWurfe00UHwurRI+vRfThFc0caOG6gWLHtsMULP/sSgdAY8Hw5ikroZYeBXonzRYp
LF/szEhq9VZ2hvFi+IXZbSXzxB8JgItqX9YTsCcFBAHxqgTiPkbxqP9uVInfkcbRGDboV6t3tIft
duOHplXuPSX0hzirh0UWJbe7jQZXSwP3WJR7cv8Zj+giHCowjCDYuH51w9laaW699JpJxQy1vP/i
4JaGUnmjudqOWWLNwFAfOiysoNSYQY68erNNVV1/7IWa+8OEVNi8h3ZvoJmjauN7XbltjKKRSZaU
KpxhUR+0ErlDEdMYKYBKnJLSCM2WNgPLtslkjFZ4XZnlU2hE07DTCSPod5TFnAaMPkZ14ML0f7Y+
k5HNLJiCbOfIz34oPS8f89rX++P1M3RBLOQa/SMTwU1KL4ZS9fwQuY2YQkMfsv1sxabYEjEwCvAc
DV1+gSxJLvCRapHD3/cx5sJy7jVsm7IQI6zKQw7WaXHA5gUm3a+ytBTc4npEjJ6+Q9El+GSFtnvv
e62iFaVXyW5S+BX6bWRtUZsqt61jT09IQJY4fbUhbJ2q319/vj+IkPMgwS3ITAFgDSMv6sTz52uL
2fK6wU/3VmoiKphFpkWFodtyEzo4y7vD1GB8h/7WkXhpmRtjcsQL1hhzeTBjZ7K2DaD//7ock4eH
wWrN4mlargRQW6T5VGRDJR7hhGbtlo1HrmMpZI03Jj5z457vNZBO62FZvfOHqHvEHkGNO6/GkXhb
TGiyc64191fX5toz/kPOT3w00aa8/gouAwmqoqjrECRpl3jrHtIErdMtbZXtxVSVd2pG2i2N6CCX
uuMf6OtFN26Ay7DMegvDHcYCJIl1W28Y83YY6ibbm0UcG6gaGaV89PN8Plx/rnU1zs4lLNKiZjE6
QGu9amFEIxr1OMJjV+k/pvgLoizayneqNdXun5diOo2DGxgX2rVrMhzQVtpzYsr3EhDnAXFFEO/S
8Z7pw2g3KCYXLWEeC9rF0sih589AfHXdhGYEKdVLkn1ox319X/ZOfBcx/fefxmFi7uIQUyksOvD2
Xto7VHF5UqNypAsFP3N20qPPHZg/hak3Q4QUnfXsZ3lPFO6Bwu3YKW1813VNiwqBZkQn2xnE78H0
ewh8Ro8GEH2c/nMj7IXYWsxMdhQD6W6rC9m+qEpaDiQvGp8PoXRuumJc7lWHg/NnKAtakwHg+Wlt
NCzZ4ror9qjrT+V2GP3e/xi6mnav5S0VuOYNo7jxcf9U/OchYgGLgPdlEghaZA14Sorc0OU4lnjA
Zr6/kZ0wDzKV4h73Nf0OarQ4FhgAbZAV63/ZWqTUtvWSFresUhx9dNw2AlXPx7aczR7F3UU53C9y
kNGG3mMJKq3oRtC+zEggvCKhSnrnkhqsc6wY8w9nHrx8z7dzD2NnIRnVlbu6EYyEXTzJOzf+f5Om
M4+mv9XhL0+bjzjEYh5hLP+uK5iw9rKCFLfdw8No0w1yheKldHMQYTWjsOvHbblzzj8IhEpIRyDB
PIL2WpzQhjOIbJCs9vNc+wEZZeBX+R7SviDbKvynKtLVFiqGfiOhvHhG5sA8GZYKwiC3Wks6KIeo
VU9js2+V90J/IaWrj5XXXg1W8+H6I15sdJZi2itcB7VyAu3qlGveBE1sMuo9SmrZL6wZ7QPNpOI7
s3+6M24038K7rSeawLqQlWPOZKJW4VMYnp8sm5DstbKq9x3qnx/jsJALFBlCYC2b8VAIY1HbiTv+
nAvjjpFjuUc8zbsR3S7GB/wMQQqNgwZAMwr41TClyIcaZYK43cdpov1IjQG3T/irgRIQvOiRjfa9
XaWaBYPQyze9DhxKeWV948hfvn0mfZwboH8eU4Q1PEwx7NFnMfdYqxrqsW/9ecfL805GHo06vwJx
5huX8MWWZjtTFCzKDdyIbO7z128MsGLCJJH7ENumY27S2IQskx6KaJofhV/gr9Kjbc2ILr8hrnG5
qVEtYpAK1IceAOjj85WH3rLbGaWsfeL0mQFDzuzvcABGFgvJ8/DGY15EJh5z0Yfn7PClaeueL8aZ
1XBWRVPWk5b1DXiBcZRSr3aNbY47jCblaYIafWPRN58QICdSdwBsyPTOF20HixE53lh7jwbOTjdh
4ze1bx7zOutu5DZvLcXt5DMrob0ITvd8qTJD+zEyfbm39NjZ9P3wDem94Yst3ej5XwMEHWoX9S1k
Jkne1poo0FDyoh5NkshYc+/UOHXv4b1/j9PY60Dp0fi4vt7lBgWbtFyCRFwLldJVQIIfrMHh7IA2
aGP+ww2xCHXn0HM2nmD0uzGnwmphprXoyCvhfby++OV5hMgL8U0n6Vl065aU8q/hQ5xKvwNxSIpq
5N4h5th/Ro++uNOIFM9QIv+H5Tj1BlTaBfi1xr5QCGGzZRT5fpaz/WjPUm2mhtmViNzs64i2QHD9
8S5PBe0APiMguD8p62rXLBndENcOjyfh2Ti9M93pZR/umr6vN4Y0tPtywu/z+qLLBzu7RBHGo/BZ
wCMAAaAWnb/TguxjAnbIvdkrZx8VU7FRowZptm3qLd04QR3HiFTaVf7g1EN045kvTwrLs5mYDi4q
cms/tdpVvlfbMgcdZGbvtNpDE4QNtvMZotx40rdeL6IlFHkONTrQuvMnjVrXHOnb5ftxMoaHMqP+
CvMCPdW48L6jljQCpLwpoHwxmgfABxiA9It5K/PwNXILEI47a7PI9040Vu+jRTMbB1SmIIChzJOY
LfwUEC1lgIGi2GOSpz0e7L747mFzhHN8qn+7/r0vDzBYNpq9i3gcHILFGvLvMwScKyp75D/3fqFX
z6WCfNpblASGXSBG5ck4cKWl7fyq9f75Uy9NBFSy4Sywxf3V9o61svQUViB7vc6yz4OkoyvMqj8l
iXfLMegCto8gGR8ZUBCz/D/76vwpRYdHHwWli+WU6x8FAj5PzI7m50Wo+5gPwmo3adV7+zG1IImI
EJpTZuSf81K/BV+5iFn8EvaAv0ikkNSsb3Tkf9y6EIMLWhwsTmVOn5hyJ++VjPCvKmxx4xq/+Lw+
BLaFlwgEhXxxjbvI09IaI8uZ8Iibmg8gNB7UYNiv2ZgVR1QJwmf7/zg7r964jXAN/yIC7OV2yd2V
ZFkucr8h7DhmL8NO/vrzjM8BjpZLLKEgSHJhJLMznPKVt1R986t3dOXu9r66nif4YkooOvkYXVpL
/rAXdzOLjU9Suqgn0VcW8DcSIRM553dOFv3MSn0PJbs1nAaCgZCF64sjdjlcgtyrXqW1dupQkTtU
sI7P2HPQlhpp8gx9rfxze3rXESnVTAjEvATIoYPBWt2TiVeqs60s2kmlAPPe9Mb0XR/ZybmKiYcP
cz6IQ+jZ5MlpVnyb42LyW9VEre/2z7jiXkgbKBMsA/gNmYCsr+uoVqwCX0b11OI1WH5uUYC2n9Q6
1b5BCwGC5o1WPAZkXJ2JEHPpnnBmmutHGoEdcXJuLF90h0N/FKGhLQdFqKPl4xojAFzPEG4ObSns
zi8R5y3QfQ6xmiojqFo4LaRov9+ezPVepUAM/AEGoGxBrfUy0YDpcqsdtVMFvnwGteQ4n2cgXu8y
xQ7v8FhPjwnCWkFuT3uoEBkpvHz1cBaBdU6MTTsAbMqad9iBGOhxq1r8bDR0P6pc+yGth2oHLLF+
ceQoUjyOLwYK6epjYfykm02sLn6p6cs/qZP8KCc7f+oST3lLsZlmbdzsaf9cPTj/OyjdTrhQcHXX
+vWja0JBGMzFj4jjBX0IULlV6IpgMiP9k9agmJbXMCB9QGHJc9WBVV68uXwycRA+N8kgdi6GzUUg
eCLy5s1FJerypJqTncV4iKjgJEruWeevHy7rNYOTcJGVKAbjLACx7JyUv/XD1SemS4fMO9Equexf
KYcXF5JVhE1Vht3iK/hKHkKj8M5Kk3mfSrOKfqcCyEZaI27QDup0hulb0gAU0X2uk18iOjQ/AfkS
Jy8EOWw6ZXGHbiLIrKLLv00RBhpR7sY77+OV7xRfDrQcJ5xrmed57RaWVu2Eyjt4vcbsnEfboBke
oc6HVpoSQTKxGwf+Re6pyDLE46kxMzvAztU5OnqqfAI8SUDTpXuFxis6gvxVElMIgo5rhwvw8vtp
SkXRKNIlTLAbf+h5O+DBMg/el3Gp3IcqCRU1QHpVi4JY6Sklmii7KPi9q/39RN2TlgqJOnZLqqK+
UxAY/FLbifGe0mAyHEoLuMfp9q2yjijl7+Vok+WRPhO7ry7qAahP2Q3ZDIwuad+j+J089LijBL1t
7wWvV4/C37FgZKEEIMkIa6ewMbeJ0nKgIejudZ90xSk/KQrgqygf+l8iUs0D0KyU7V0nx1lx2tPS
23uCuOuXUP4GEk0JU5Ihxpo4Y0ctF1eH+m5lLL8VLaHh1+CN7Ddgf79bZabubVNZg1gdLBlVUfqS
bxCcgMsN0ZA5Q3nm7jSWnvZ+O8e+Qlnhjr4nTl3YFGGeUGXOPUdOPxcAbg/ZNM3iUBvh+OH2t96Y
u9Q5k6Q4wHZXUcDgITVZRWLxCxovzLhbgig1ywdVbWdELRdjJ4X4SzJbzx21ckIBDS4EfdDLuSuI
iIWMt/gdIkf3+gim+smqppZ+P0TQ/uC2ISjDXGkJ8PuyT20/Arr+s7egER5MXI2QuzLSBqGRUJl/
DamCHkrZx4iLOsainCeuG+WMIEjzAwNs80OUTwWbJqq7e8vurHHnat5aPnCDbF4KmdzNqyAqmlvP
QgloBllRKod2tLOn2XXawwgG3l+y0Hxli5ytCtKADjlcRiKodYwoeqx4UCiffeFkP3tvVE+4WloA
IUSB+F7OJZGL5f72Frm6Dqi/EI7adC2JvtGHuvxiYonAhSHTg5eg6b4ZlgIGoJtFKMroe06sVy+d
HEoWhS26MuR7qxBYRMu4hIrLUHqrPOLbMSJHXs4Q1ywbkbXKPi5V2+2s6eb8SKak+qL0LpN//uKZ
CzGPNo3MKwOALOInrek4aBsVeVwpdX57Ka+CJuaHUJ5Em4Jx5zNeDtWkbP8JdazAqezqW4rOrG8n
gOL2Xu7NcYD8owvN2aZ9cTlOjbMP4rlwN4swXB4ohlB38VjYIFuS8JMRZqWPCkr9wx6K4V2szSDX
sEfzS7tAHyXsHOufTgzmKUOZZWcFrg4MJuzwoUAyUz/gqV7FMo0uRj1EV57qoeE9k/RNR6guM1TP
Gak1lI52yvEbHxcgsWtjCGTSV1zzegbMl+ykAkgkKsdBEUgDh4YHjx8t3t7H3Zoam/bv9Dii61s9
S9IZ0BTnBD9uwOgpmM02imu/q9r8XM+asrOUW1MjP5fiH1DZAbdffmQ9VLPcgrcQ9LQln+MC17rS
qcWb3nH3Cr/rEhdPg4XICnMCY08PeFVUd2nQqyYSKgE0JMRQR4TjUR2fjF8cFuOxxYXlCRWrQTkJ
xUqPatZ1we2Ds0505A9gmlx5tA4B960uhqpTQycssUW3HTG9BdehvCubQtxJ086nZZ6ShxFZt5h2
4FScbg99Hb7JsQmBZRmK47QWDiKXrTrNhrM6pl1VHW2zT4czfA3Msom8wzuhkns9UImgsRuj8+Sc
Q7MYsVkGfmv+yZZSnBwN1f23YsnNz2KmNHtoFyX+ESG5iI4plJudV2njGr34xavPFRWlEjXk9gGm
Mu2zY8/DPdyyFNarCWAQiennwSQ0v71OW4PSaOKgkTKwKeXxeHGN2g5+V+TCVTB4YfJnbhq0t7QM
vZ2iHd+B5+lPEYiF4+1Br+gpcmOwLWkrc6lCk1ndJ6g5UApUiiqIhebF3xMPQVZfbbswfWOVaIKC
RQXMFdTNYN7ncZv9aBerS46Q3Kfp/YhePsKSncDDz5hLcOYu5LDn2z9xa+uyHoQ6ZP+c0tXHqPIU
VFtMfDOMhXPCuW86ugN6gxrt7z9DDzReFWZxcut8z4Z360ICGCFVHKUUkbV6BbQ0Uc18zmucwYwO
/UIVlRk+hPXFpRKOF6z4+eqZSgN1vr+LssoVTkRg5JXHgKGDNhN60Lpmin9gFfrYb6rHYop/V6qR
fkONcc8hYGOidDRQ+aEMIXVGVjchGjtJalGMDYoIjz3N7Ir7Ps/6QFcU8xxp5p5w+sbzavOSy3AB
Pg5/XW710TFFWIURC0vAp5961yrje/RWdrVT5Be6CJYhTBKek4DTogJYuhqoRh4mdEe6sqEhka7L
nNrnoQ/bx7FpR3RrJuUslDrzw5iG6mEs++6tPfVw/8uosA9UKuLDqOnph9vfeeOkA4iQKSL/Ykuv
0pd09pDU6zVkDQH/P/V6l/kK0Ni7sgnbj+B8jccmrT7fHnNryYkGYHDJNgvP3WrJlyzXS7xQ8LRt
yyCPcvuto8Rip552tZEAcZOJIlQgLxQy4MtR0trUxgKpUr+P0vRJ04IUrahUQpL1Qet3LoaNwZCf
QdsPPCSf+G8F/sWFmaSUBRU6O3zWMvGBhWMvG1ZQUadefeiBJ+28oVvjcQNJuX8IXVTVLifn1Hqr
q4Pj+hVG7eBIB+9MX9R+q7ql8EUy7iIer3YvwCrJzGMDg8UH73Q54EKDwtEnnQF1BTqPksfOPwBN
pujYYiaLFfHYVHFgLTXqzXqEPFgMC0P3NXgG3pF6NPWlSm+Mo4IxLRBg7rKTlfRxecLVNf4zAen0
8CKLxFEYiFof6qTOHsckqYcz7qitd1Aip95T2bja+8yJRAhREDDXmrnuDhiI8JdlXbi+aymQ33Qg
+8j1wDQ8lnOtnzVkLU+GtautdxXrMSzBDxUKWk5ckKsbLjd621V6MBzabLQgICcbS7OuNIBT6KO3
k/BdnTU5GJJ6FvEHeOH19VbMKgLiFoOZ0rnszk0dPCzacor2lLW3BkIOhAIjlmK846vHu1ZI3oVS
eP5QgnM1O3v8WFVW8eX21bG17+nkSHNo7lGW8XIbjnZlqPk8AyTWne6jNuLDVvV55S8Iqt13Au2r
2+NtfCvIkjD8qB5zV63z5SbuB9hnBZyuMqPe2Jdt9dghfawdKr1qft0ebGM/cn+wdn/3pLfW8Rhh
ACUpNl3oSWrtW82Y/yzGmB7MOuvvvTIvHnO27E54ubGgUgkdX1BgPSRyq7t4RiCN5Mby/ModIMxN
GMZngF19BafOX8ug70GLrwvy9DtBLND/pd0hWaGXX3CyMgw5KPr6CwpSkGKKAtsLknPRFwR4GRL4
UY5jS9fQEJgaR8DMXbyzPTbDHVKIe6Lom9MnmJM/h4t7jYJBwCisej0OJWyjPxdDBWlOFnaL2PlG
LJ+cbn/hq/iRycsYjsIPyQeFpsvJOzh+5EvMLaqUoaU/EGc7T5k3Do8pchq/FnNR70RruLiUaL2x
M/bW7oJgaWIuK8OddexqIpjSDQ4Y/DTEItlCf/lRJLDwyqJpn/siHT9iJDztEbr/tuAuwh6mDGOU
HQaImk776rZr6SDgjJaHftlE1vwGSZqs/w51CIHtvlKmtvLhzs7oBLhe/sFtgZ3746B1/yhLi/Nu
ayrOBKkQiubZdRDe8vUpdD+GoT42fkL2U56TmPb2weuiTviYsHhFwNrC8RPhFOu/lkKNP6VDV1Je
B0Iy+OZgI7drogp0rO0KJWAAHV75JlOmJj+kC8TCU6e7bfIB0bPhrkzUajw0bVF8tkML9e/ZcMN8
pzG2eSYIsaWKHzkFr9HltpjVMGmrdEK1qpltNDNQa/xjh1XxIIDyBq2+FD/Qt0HTq/fqe21J20Na
e+NzrtCaOeTRXO+ZhWwcCzAD8LUJL1AUucL69O6c9u2k+0lY9l8XMdrySUyHNynCxlJiOYp2ajtX
VQmqW/8HYiYUhdl8uQSirEU1eqnud1Nr+v1iTz6Ace08F0AtD4PSUWVOawFHkyCkob6XwKu9fTg3
Jk3KQRRMdI7189ooPUNauhkiofsFq3JXG9HMkG2uekckqfunvpih1dwe8vp5ARqPGQvHju4k0IjL
WVf4r9Bcrg2/SqvlcTRFccD/Iocz2u9Vfq9nBzCeUjOD4PV25Yagx3pPZkOjM09H8iq1nE9On/5K
3TQ56lr6WgEsLlTo99x1mH6axKira95WRtVI+NsHNoq6wjTE59rNqy+zRsH79YsoY9P/BcfiTXi5
iPOgN1FV27qPiY6XHaYq6X/1fWk7J9pUkBhvj3a9UUkSETahAchzQUd7NZozJ+QVsUHQmFFBr9L8
l917WDhkqaaelyT22qDLFDjCWlZXv/R8VPYeretQS/ITUUyngYD95zp/8hrT6SNzBO5bN+qbJV+M
ZzZNvzPRrQ0jzQCBHUPgsHT55y9SmtHCzbTOIR2lU4UulT2HRpAZ8JdLqk6fF49L9/bKXsGU5J6R
ggqG7FPCgVmNqDYCvaykgD1Ue2510ia9P3Z9iyUV4u/vgS9AGc3trPBFMYivIY0O0o4y/B7lQn9/
+7dsHUwY0oik0KsjnVtt33buBjGNkE47O8aKsSriu6Sz1bO0XNhZ542hNDSbKAhAAmXBV6ncNBuG
4kBJ8cNUy9+ZqftMJh4+ttH06fac/vqPXD7F5Dmy9kneCM10Lf6BmxvmSmlj+s7UlB8ptdWfQuKf
mohgTpAvAgr9HnCCOR8zEbXTYUoaB3vyFtrSIbZbLJpip+yPUS8q+2DZcPt8TcDSf/15lsaqRIkU
xHWai5cbz9UVtc0H0Ow0VgV+5EAUTmhPFCPKEXoV7CyKfFvXi8Keo4tBNVxCLy9HSy00Ubq2N/wC
RxIDHYha6xcMnrQl/uhmswlnIo2a71Pu0QNAw2f8t3BpSC4m/52vmmMV7R0D+cHXv4iNgJQfkHdK
RqtfRP+qUYsmVXHMi/MjAgrG7x6TjRPWSMo/HdzLFoJFgS0EaIgEr4tSPc1L1+4sjHx6Vr8CQD9X
N+E6kIe1bEtcLlKDMsKXYxwgIk6kkffIE6XiEHlKEhN2DPl3urLFTgdva5fKSAjUHgBRqKurSCBB
2VMJnUL1wzIfH1SzS9/kqdp8trpofqAKipdWMVV+LBZCwFyJ9B+DqlZ3+ZQM57Jp82eQPtWPsVLz
B6uy0n9v75eNuxddfHYn5Q7SwjWA0TURQC2qTPXtGhMpAxlyNEgaO97Rd73GUkjVT1Aq5LoQMDl5
l9tydsNKzBHOYrXQbVT8RpASTQer4xBNtYA/b06fajI3XepLqO/SBUofErDRTmi68QjQkILgJbVI
ZT348meMtjk4TtKoBGNF/EnPEvHV1JPkC2IN9psJvOrO5t/adbw3CD/x7PDMrl5XTfop1y7WIxZk
6Xel60THfsyLB90b6/vOaMBt0ee8v/1NN7ccDDYOHVhNlIPkr3r51DGbeiFj8m2evJ+yD/ZQj/n8
CSh2eS7dJU+QKgjDP7Y9N98K+gImoH5p3kJ+rj6Z0WTPhy5SC1ACbvdhLCoMlm7/xK3vAIINjgi9
ezAKclu++IXVQruJtwOTI0WNTv1ce+9hyKG5h8CE+OCYS7Ozz7cGZPPR+QIhzt24SkmSzOtHnEw1
f9CrCD9ZMScfMhh7BpKVdiJ8fRjQoLk9ya2zBQJRUkVs8o6/zbsXk1RaR61NMWu+OpvLM1ZzX/DM
HL/fHmTjuSUE/v9BVtdLVsZuPdH38ucGClUAoW1BS8+LygJlzG76L8sIQBarNzqtVBsvv1u4NLz6
JeZUKM8axZEksB+P7P8ZTUJBe62N93T3r0sMso4DbQ32AFytNZlIWUxNKeuEaDjRi/u6x1Nxylrr
1OPFc4+50W9KHvVDCb777vULC18D+hIFDjARcuFffD2vS5fMaRFqAREMAdTACbXLmuEJAl27s1E2
58g54FmSZpJrnc0UkIRic/P7rRdNzXet0MLxcUoxlKaxXBroYCEjdYoMDKl8XZui17pJE6gSL8Be
AGIGzHtdhUyrJB9jl2RVR+3qFM3ovzTqUr4XyDocb6/qdVOUsWCkYOGGrBc+6KsbsaZXVmHRpPuL
bU/TG3tIx+kdim1j5KMCwyLjUQ6YuVSzRnmbTSba501bksTms66A8DeUX6E5a93Z6eL+S6w25p7e
4tZVgSAwHVv66WTuq6sCEFOCeXKIx1MEnazWErxClrh9xLDoN3S3ZSdA2HoiJLULeRFVxkerI9X1
QE6siRIWotfwHAvjy4CL213Y5/nZHYUTQAHvdvb2VmpCjZC2Bx+CPNNbzbF0rMQYNK6mcmn68qub
TfGD2XhiOgJMrcF9piinz8Oi9Ic+KRXjYWyzsTwoMTDFA5lyXP2HfUEiCsiSjJ7sd83+AnigVew+
1Y+VqVLOamRp3Ql4s8i+AWh2vFMjnDY/drWxjOc4SiDAEdWnLM+Qm99SrdAHcnPw0Qd1wuMH2LsW
7W3ejQude4BXBH8W6D5r3mqnKwXZcqtSxhO4RSShjjG2O59uHxF5sawiVf7vSIyiaoC7+9rZlrZq
P2DjjpEnycT9VC3Wl6LvP6ipUM6vHYmLlR0gu/9YQK1fYc8Lm6aLahvdgLE4J5GLBBGF8p+pGMrn
20Nd73KGoifFZ5Qjrt/CGACD0Rqt7RcOD76bKOqJzYQVgwL9YFa08TRZ87SzkpuDggyUfT4AdGsV
BbGYDiRJXOZ4ljoKGDaFeGoA7slDwfoxKczp3hPqnizp9f1B4EIdAyQZryRX3OXDkWNPY+jCwdsu
gX/KG4wY1KRaZ5TGirNT4Yh3e2k3YmuIqHT6JUBQk52dywHRxBn7jPqO38zz8jkuaprsgL3yZ/jG
7REEcfhWQ9nvmDa68TacnPlTW817z+UVd0ViB6mHS0seWQRc5zkx3pEjWnQ2EVatORkKPlIPJ0qn
AVECmN3ioOmd8RD1zvSjq2L9Xb5IzSArhEd00FNb/FEr2/1hlWndvbWKUXxFOQFBzdia5urQDsr0
WwhXeCcvN92HxLQa4wGKifL59mrKxbo8fUyDiinLCWj2qhOtxbPZGSj6+I4mRvVsF1ri4v+nV9Tk
Y/z2QHpP06nnCsuOWW8klV9RozDvb/+K65uGcgG9R0obCCMj2nL5SRvdbtXQgCOopw3ESStNPrTI
fezEHdc3jcyH4bRL8BzlidUoCxaTtbK4pq9Oo1Z9FEOdK4EpzZvrhTR659HZHI0qGFmXVIWxVtsU
99I+i2zP9D28SpsHOkdj+nbR0WHzHbtFj/D2Em4NRxEKsQPkWqWc1eUSojQmSV04hyxd4v6w3bQ8
9mGcfKv0XQ+Jja+Fcrd0YYaqzT26Knl1OMlJQwuHJLqJ/9EQCPtSR8lOnLBxrUh5cIJuNgZ99tW1
AvjYBVXJIItaKwbuC1V2oqgXQ/CZmsW+L1CT+HF7CbdulosxZeD6MgbWAYK4Q+ngyAGHClRDfESc
aDp1kO0/UtmMnpdZc1McJ8fpnE6x+mZop/Hr7V+x8SEvfsRq31hhs5jDzImcEaU8ZrjMYq1eN8j2
RXtS7FtDIXhP/xQ4A5npaiiwg21BTdH14a80OsozS/igLIILSpmWvdqA/J+tbhrwz8DviHhkjrha
3JqmYe3lNbgJZciNcx3nxnvTahfj7GmFyAIv0VGQtbtsGe90e4RQC6w2LF7dsqEypwFDJi8GT2Gu
tpUaRmZDX5q9m7X2b4iexU+S9mk4pIY+7mXEW3uYA0L6DWaXushqsIG2fQmVgsFyhAeHxSiftJGo
N87U1tfdud/hy259Txz2GIu0lGdptcRmlCTpoKUO0BRH0QJUDdzxoCVqEgIBHKqftzfq3yLW+os6
dBkpcJGvgh65PC6IpQHO7zmipOv80xzHvvNFl/RgtPJcf06WZDYP3FdY7cCmKc9DY1B6KQFg5t0Q
f1DCcQhu/6atFcDxkTgS4gI8L/lFXpzgBRW2KEbnFxKP2X8uombwa5rp0LIt7Xx7qK1bEDkilprd
bHprupSLOH+SUwP1k3RsfqRU1R9qFNTinXtdLuJqkSn7y/YqWSS42tUih86Mb2UJMia2LDy3sUxW
f6Poi5hlpxjGoVEK9UeK3/fOW7lxWgHgAVsgRZM1tdVzYlbGXBAGuP5Ym26JaEQsTjFxpXnCDW+J
DvNs4yKjq3X0qWumHBPvsXO0nR+xFWRxXXgw9uBiSyL25ecUy1T1yG55fh2mDuLcg6ItQeMAGz7U
/aJ8jJWiSPzJdiJsm0GmRMjcW8sYWEmXfFLHZfl3zvPqOxhbFrC3Nbygzd5xogOOvEbru2oLwcyZ
0/peEfEIbMWoseNNGyCerz+aFgGrlOCRVpjrroiSJEY7CKn8MxleQPsfr4dcXX7bqdB2is/XZwDv
EEYCskGLk3jqctHa0ZiqIezigM5A9+gkqNAg3ZrzlMTlzua8vuAYyuVmgyzvQFBcbU6tc7J6jhqQ
g0MvzpktxZpdozxnM+7FIDX2QDDXZ44qqgy2qZYCC10DcBRyKvyRUsUvPdQaI8zqD26f7oGcrhdQ
em1KA1vSRGQ85K94cYmIJSnztoMkoqDqSqk448WnRPVk1J336m3BUFQB4OHLFGoNUPOmwcUGbaIx
WoFoaeq+B8QiFUpcozrdvq82ZyUHYvnAaqzh+eFgYCDuzdCcQjs85UUlfMTy1KNeI212e6jrbYGi
3d+8F9YTfRDjcgHTHlplGmeKr+s5inqpZ83HRAlnEEvOu0I1/9we7koWm7RTBShMsEh9HWrR6ppQ
EVJFvQyY35JxnRxoq6CU3IX4seIhgEAlGu9qJ9uCMfRfyGuN1x+6zlK/uwhB427iGHN38NrGEpCf
0n58GvG81s/ooOGGc1gqgeXMzk++7hLSBSDxojEve4XrAn1IINnTEFH8KazsZ7uZpuesSqaD6DEk
5KcNQeQ51Z2dGg86YqxvowTB5Nu/4fqKlxQBNIh4v0hj14iyeLZGk+oSqqejjTFlJRHqsdBPaVNU
lMFq/d7h2j0i85s+5i1kqtvDb7RtGJ/SEvMnPgKZfLlLnBgze2CgiPRnroSAwc7xU2Txf+uGguUD
mtHtoYjS6ns8a83H2FySE2Xd4TeeAg0od6M/W2jSnqp8GMJj6mGkd/sHXr+8/D7ANijIkTdedTL/
luRS1VHo4Xnu0czCjLxAizEHivszYhNzoLVFszOoDNEun3t6ZxqSxHwWjtC6Y5cnbYNZOBLtZFnW
17CuKt6nZgj02umCWbWX+z5JZj9VhngHcL91P0jtCtQVaVQRsl5+DgEZGLxmjlyspqFskOpO4BWh
+2BY5V7xZGMo2ZgmUEV3S+6+y6GUWE/K2WRlITkTqzljBlRrqsYpGKum2NtnG0eNwYjQYGHiaeOt
9hkOzQl/82hEujO735O66gLalH2g9rOaHnM9j/6gmuOFp9FEmwpGuOUd4qnck2zamrUUIoTNwOy5
7S9n7WlLhrMZPFNs6JLI97RJww0yDp03rWsV59ubd2swNi+tJERsyNJXg1Wto4V9X0SBl/cOVn4q
PjmHAX9V0HgIW++hHraGk1cZZ1niU9ctlaHSVVE1sDWENwKFUfLqW6ECyUWkovv6+plxZxDcU3Yj
xlklOZRw+8gD+OIrJjlrbjrFXdomWHBMqL7/h6Fo/0mtK4kw1i+/WNiONQpXRuhHU+phNbEYkd+m
Q/Gvktp7b+bWCtJ/waseoSMWUf75i6ADUntXYAob+qYZDX1QQihvzsgqY4tYuEX3+kSJSi1IZgTa
AKGxTy6HywzBBxuV0NcxTnsb22PmVzmeB0TGRrSzjFvvsw4QVeL1KFHBGrocLNER5enbJPRTk0rG
G97D7kto2cqzUWvlnyXMRItijzCfSFUdKuVozGLgprk1ijbL9E+PXnrIDRhNGDgQTGASYxvZux7j
i9+3P/jmL5XcZBehLW59c3VssFObYxRI5LEpanQMchcuthLW3TEVjvmRCK7XDtES1+9qocZzMKPC
eFR6bTgkYds/WQnKlgmmz9zQ2BYe8X5c7hzKGHuAgo23m2PNX8DmkP1ZE5aiFpWzcrYI5iJHObZe
5jzCf/AQyxiNI+VPM0BLEH9nMbTWIW8hjdxeqI0ID/4twmsceFZqTQOIkmL0zBRAX9kW/anplQHk
O89iOE1P0EZeq8dFgAcalWcJrh/cwnWe0VgzdVuPqxOL4gcdrSgfU3BCpDYfz9r0elEQOZwcCF8A
xl0/wsWi6u2o4jyYdl1yaqifHeE8xPfehGGKMLK6xHrF6j8tQ15/jRyvvI/bwb5vhsXZyQ/kMVyF
A4AqEQWmPA7i7wpXjXZAj/604huDvjxIv1sUas327vbX3NhNJPnc24TOHNS1RgGxj+JFoR4HPbaJ
d9kSR++VdPSQoixqvwAoeOr40Ye5QzEs0frXGsXwdZHhJOKRbxUt8tX1UBpK7xozoBuj1rVTgfg/
ltIainJNbAaWsNSDi+TITliwcd/C3aLf/RemxrQv76ROm6SqD6mr0ELnCDo0C/Cnc47huH//bUQg
iBFQ+QSjyGlZl4oaLnGPkxgH2tIsiQ/2w/5iinF6aEw1PupeNj2aU7IckCmmLDBm0Bq6KNnTe9iY
MRm/TersElhSAr2ccdJ6AsU+OwqSZdTOXUVASeEk/9UTqO3d+DLDW+1bU6pqAGGh16+u1awTLKAc
OvoxnLi8uq/pI39qbKU7l0mW3w1FK77lWefJh7XEmhwC773Z1DBFciv82Qso0VMH3WQn4dm4tOCy
SJyD/EkU0y4XoAHkYBopAArFS/4YLegSI4rdo10M6bny2mnnjtxab/IbMlNKsrBCVgH1IkwQkLWO
AcRU0vodsULifhaQYGJao/9hbpQ8QV5R96U5sxqMmmqLeHzPYFWrkrlO3qOXp+59VcKv9RujW3YG
3ErfqI6AMLfocXE3rbYTsBqlsFD0CEYj1s5DZzhnB1ZrEFrhGZOTd2BgbWkqlN9HBCCHGqPPd20z
aEGLLNtDaqBVOUQ14n2j+f32dba18OQxkJboaRKSrh7xFOPS2c2MJKjUyj2li/21QZMtaPsw2vnE
co7rbY5eMdEaTlcA2OUxeBG0UVVUF8fiEqEm/c6Ou+JXh7EuBYWqe/RKzf5gObD9PUfJ3796ijQw
qIBB8+Grr89yqNhmGIZlFCglsnjTtKDU3yaw7o3hP0SKoOgBqdCcleTo1WoCO/L6rhZRUA3lcrYw
Z39jxxCXsrbcEw/YeO2oTxkczb9tv3X1fg5R4y/krNxIC98acWS8raolfn1qhF63lEyk/AIwdjUh
2EFxLqw5CspkiDC/aXpPHNMR+/k2Ufe6BBt3DseSz88K0iVYh77G0IHSSYhcqFxbj14x8KLN5ZQc
EuENTRAqZrez+7dGJGaQBrGSOb+mDGflVOilwTU/iyo8O/UiAuiMf2LbiN6AG9qjfWwNR9KHqoZ0
msEt+PIINJG6DMKxoqAVQgk6oZlH7qHuEC+x+zlr3eQ/fD2ZRaB6AB0K0sPleAtiPmFbmVFgj0S5
WUgFxp5xrMda6D8ktaAwMT1VCQRJ2VcbpRR4GA6mtAUS9RIkYdX4TpFYH0Iep9dHI+yRv1a2XFlQ
ei9n5SwdlKvSyJEv1pdDFPbKnRrh/xBj3fP6Og/lJQaTLjJgLVZDiSTxnHIx82AeRfvO0Av7AcP3
8TFdlHHnjdi4iGkL2CS10AF4m1ZPRCHcAmx9kgV6XKMbkHVIMJmiKcUhG4ZpZwnl717dxZJxIe1x
4R9cIS2NoXcXh8ZYkFmq+AKqRbxpo119E/mOXo2CfhVVbYRVrnh4gJpoSCVNFrQQPM9z6mKXIZCz
GhcXQz5Y5Qen0VBizabiOW6c1xqkESpD/pMUNrn3tbUvm+Bz1l46ZsFsx+MZ1OqHPkyKTwiAdvfV
lIY7e+VaxRP1AarqpsNwJHxrAPRELyI3NJEGWdEQXNhdaFIbtsMxmEKveNtRT7xTutI59mYi3oEh
LJ9bAHiPUWmaiV8VwvhpWmPyz+3Xb+NTU83D1wmgBAW99eunlbrXGEWVBksyqGASFeglcbZHZdl4
3NlGdLeB0SMysW7ZhTNBVI9lCZ96Bh4KdB/bPZ2kBH2LJbPP0+jYb+yRiMadHLFXCN44O9TRuAxI
jagGr0MLGCEzEIksD/J8Tv8tHSV6jEZhPyRuuVNQ25onLXNQVxQSkCRZXXN67wwlHxoERtnYD+Ql
2T2xgHqkZm8cR/T6H0OrS88EAebd7e+48Xbw/tK30Si3AECTa/AifOrbWK2tlDnSx0z+dJbVHsfZ
GPAYtkR71xfjHgJsa6pUnCnvMAPI9PLPXwzYxYsN7wiEc9arw4m+73Bo0wR6XJzjqJgK90M4LPVB
R+v6w3+YKhw1jagUONMa806yk6DEwyKbiEQckLEeP7fu/GNWp+nslp5zf3u4rd1D2YAuMLm15BKs
JjoD+THTCXmAwSq/TY0V+ZSbscaKO/3P7aG2PqJ06ybUkBHOWkW0LpELLBc1D/SxtOGYldrPssuL
94NGB9Wwc28HpXV9+KmyUZ6BWEVBnwfscmpJszTtkClYryZL5uOsUz21w7Kn7nm9gJejrMIMnOyy
sspRI2j0XPs8lCW1Na3s3k8jLYPXLiBXDCg3XhQ+FOny5YQ0pZnbOF8kbDR2nlFq/aEslX3ngVp/
k5fDHl73+gWT3XoaL2RvgITXpUNztDSRqVEZuNIooyJJbQ8ZJLUndVoalF/wLT5Yo8zdJuxoec6y
pNmJC663DD/BozZAHx9g5V8c3otjWIdY/qgIAgUg3Nw20Euz/mRNbf8QGp5yzlGoebVAIxY5UjRD
9l6gfKyj1KE06bO4jKjSTTtmdaKdFzf2aECZe1IIWzuHwTBnpfENBENO/sXkWrNuqO+IMkB8pqPP
TL/iLcy7pj/koeXtYD22DgNqBzKZQWibxOlyMJBgnRt5I4KIJoRX+kHlAdvnZC8MkE/AZdQjZyTj
OG4v2nar05AhpYh2D2pfiWhNalP2cMjtwaY9vehBakzeaZ71/Fjr3Xx245Buf6iH/94+Jtd3N68A
fTwADBQqr3SXVCeL3crVi2CoBu9gjGRSJVCQe0zpUz80p/meTT8H6lwMO0XYre0qFbEJrkg6gPBc
LjK+8YsT1twFXebOT1Y6/8ktfSgOyIzaPsYn4/H2TGXKtF5tdBCkxA6PP+C6y/HSHIxypDKe6iy/
R20x+0NVjuXjFHeOjxBzfejjLt6him4tr8Sg/DW7g7a8GrRCnETk/8PZeezIjWRr+IkI0Jstma6c
bMtuiFGrm94H7dPfL+pulEwiieoxmAGEVmQEwxzzG5GUB8+kK9SFhFNIIiC4UljZS99r2TlLvOSr
pvTR2+u/DqIBUmcYVShZjr2eb5nUghYRwrBK3ceBoZTduznGG0igFHXIS6sKbDudd9LkDU4QjzGd
drohbCnqodejKqVb24OHSCbFWRSTSk/JzSDJbeMnV0QkjhEAkvJBQTlU+K0TYiWEI28LHnmQYqvd
qO+Bm+Q2Wn124CAYpUmGMoC/9TIQBPapipbfYrWa32TO8oisPtpVugj/vb/DNifvmfT+EGqAebOG
cFt11FkmviaHPLPHQ50WWe3HCBfUPpEsD6qVDM/VGC/fQJwThZEwDh9nK+rPjZl6wc6P2bhdZG+H
l8+j+4Dn6PWXmDNRUEZDy7pwYgQUxVL8GOSvmLQwubgY2hN1u8WDhQLJofL07NTa5h6rZOMilRkO
8GSKXDJuuv4NmgiRLFf4DaAFRgwRBtyYu+ry9pnin8RArx6uSNddj8JtWShhRpofEfypL01sjS+m
O3voFrQZ60ycHFe+RSDaPit2En8N87QdkV4xyTPv/5aNMIBWs/TzYOHhQqwWfUqVGaPoKDssWlc/
9qPuXjKtGB/LCoiYYoTGYyWGPEDpof8ywVXeuW5uNzvIRBrCNEQIASjnXK/EnJhaUw/IWS1zARYa
S8BgMpTYH3qlPdyf6e11+koqofOCQxTKc/LP/3yQ876eEhxuA5B8Hkxerf461Nl8CJupeFBwbflm
Traav31XU89BAQMiNCk7//d6WFG12oRpg4dfitAvHdyeQwYh/QXy1njAW5WrbbH1z/ArLvPoVk/a
1BU7v+HmG7Owtmyr8XICBnkV9/pj5kredbkwtDGYtQRYWZYACkUPoMrhSw2K42vuYn2KqzkRFOrb
qTxSfs0f3rj6/Aba1LQuSUNIaFcfelSAV+hge5AgsKLHbBbV2TGb9BinivNx7HPP9+ZdM9WbF/t1
UPqyiB9ImcFV+tNpnYiGukbIUKlqtE7i/hLWZn/s5uKbEoXD+f4cb8skcjyptAOtEFTFOoSHoT0Y
SDuPCGsW3tcqt+vH1ou7x3pZ5oOBGtRFePb4SMDgfGj7NPyID6p16YXXP1eTavxsIjFbOx//5kGX
9USAdbToZdyyBkVynWSoLbbStFxxT2VV634clSIw23zyLS8bg8xBlEwfsGG9vxw3Z1uOjPzDa32G
YH218y1cP70ehEAgci86Nm3THqDPp8HstHsYxs1JygKt9OSRY14fsoIOsYm53hA4dqu8Q35R9SHz
ape2SOvT6HnKqdWb1lfp9u7ExJsjM6TM54ny18Iznr2UilczSdcaoO21U6O9lKDGfs36Up0rzW0/
YmLZhvisq8ZO1L+1wPLbglGgn8tbcj1rvatFa1eMTfwytEGVGMbf/ZzSva5ML9vr9N3cnySlPBA4
hUHaAZy4OsFIK0xlN8GkcIu6OC9DDBAzwVj38zh247kyiuajM/eYZN7fRZvDEpuQedCmv5HTREPe
8NopG6DQFss5NEb7opcTZq7pkhy9V6OWIml3tu7GV0XYER1g0AjAsNY3JvhrEkkbEcMua1Psltv+
gIu84TfQsmAVDOFvwxmjB7Gkw+n+dDe+KTQS9GxflVrghV9/U1rk2gCDAB3bUi0fYPxn711jzP/R
ak3f2bobtyO1XN5D2CuyQ7Q6NNncGIJodwgIAdGmGbBdwmaj7p7z3jBfyipqv9yf29anRC6Xwi/x
rQS2Xs9N1yP0cLpmwA0zNo9ROucPueGhp6GW7TFpQxQDp6R8K9OLbfuKdqAExg2xvpO5j10NGP8A
EiueTiEyc49j3UVPML7j//Dt6MTC0kFjlubNqoKjspw2B3EIWmRQz0naqi/u2BZB4vbhj/tL+bpW
V1mCnBZ0MptKLa3SdVVadBbmDk40BEqq9e97JUtBzfKmWAGkVi/2EVZM2tNsar3tN4oX/vCiIfuU
m144+mmU9jDQmgwaSmjo8wGRzfyDoeiKFZSjGjuPIu8c76DkofndIyR/Scs8+tmg+Y8DoKDL4M+U
gd8MJqMeSxDKiYPvyUO1us60rKvVePC4SvvUfO4N0Z07b8iOneZ1T8DC97r2rxYVqzWUkspyU8iT
vsZa2tocLUZDyNmCpnCxBsE7/h+KZrnlp3k4Ro+LGLMfDiu5XIayKIqPaTPn44HiKaKavRMmH9wh
LDzf0kukPSjBivnblE8TOhYWUsb+0i/D53zQxp2oeePkgiORHErOLzfxaqVow+Z2HCpTQMIG5xwn
uuh321sNzpSJF0c+Wh6Js5Mo3GRGfB32NTV6ckVidvmb/ggiNfzG2rHTsEyr5/pj5Hm/hF7pO9t6
axCsXKnISwUBai3XgxTdkmii0wkZ4rz349K0IcOU2fH+4dm4h6h6gm8DyQCoaQ00W+raTVShEItq
w3Lhkw4P5iKkekA0X5YCDfMs9rydJ2XjYjdo4FAOlG69pAPXU0vNWXjFQhyWtW357zAv8XIKFceg
34AC3E7QtzVDQHRo27BPiH5XVRx1WDojjYj46zrBNq2YzfqjQHjuW4v0I7oXaXty28j+eH9dN15N
6slg2mkooxi6Rnul3aiNFXSSYKpUIYKotJOP6Yz844A5LxJnuZU9q2aWvORiVHa+6dbyguIDvgih
lwrfanuC1ku00uPykF3BY9/OanSm59EtkhCojDuPytY+ZYNKlj04/ht6Rql6E5ileAqcsrR/8M11
3VdTe6/iuDUp6TwLMwZ4L+zs6z2zeF7TWvTjA9zwZsyW6+5pmGrjEbENJB3vf7ytsaTsu0OPl9rm
ukk/8Tqrcw/MuafGdbDiiXCn09T2Oc3a7j+cBakuz8NFrOOspTtKJCPBNWJA0Gqoh4dsj2Cm0/s4
q1q6cxI2vhTpGJc23VuJvVwdu35cRnRIOQmGigB5V5vhU1a29c5+2LiQKSDiCAKfTsLu5K/443I0
zFIYxTyy+5qYTsZYaw7dQ0sUvjXEVfM457a9E/zf1u5w6gMPTISKgiG18NUjQOmk4UlyB3TW6kQ5
crrVf6BMmS/oOM3/4uUHvkJLuxqUhTcV6iFLouKsNkqnw4arEJt68/6R2S9EE3mzElheL0FcRACt
ypSrmzKKn06zAzagr84jeig7U9/YqiC3ePlIuiiMr0nJ6TjpKXWOAUvfyj5bnbC/9E1qQJXL8p2h
Nq40iyqdSWeTww7k4npWNmW3vu2xJALCb568vvgtNGt8pzj69N5aMvXiNvgWoLFrfHjzctKhloIh
WApKOY/rgRPBMoYGc7SsOX4X5bVBOJGMde6rhTHviGxsLSj5jFSU59FAmfB6sN6BltzPSC2UTpd9
yVLIz6piWM/AdNOH+/PaOClS146glbIM+LTVUGZj2bWKIQEcTWV8N3eafnpFj3bs8IPRjnu4tI2X
kPEc2bBCGBY06PXUMk/vvFqz0Lgt++EUUSHzlaH5YmuxcXFyb3oo1V3fLXnyVnEl1xrfjnAJ08Q1
8NRWVARMk6EPZsvMCj+iR9j55uzZ7yI0PWq/MobiW84/a/tR3VR/6W5W7fk2bnxSqm1ARzgpkDod
ubH/uJF6L9Sg7rHOkZUVf8emkn2aVW9+sV2R7AXuW2tM0YseJ71V5J9Wa2y3lptEZkxeh4H5Q29M
1hGK1PCS4sp9kGJzALrzPb3wrUX+c9DVRhJaqi2RTQJU2yWOYYszP+RLBMs4zhxcy9PkSbHL3wXJ
r1R7+w8vGI1Q+q10rhGmuUllM9XqYjk64j7moRq1+gTdXsEptuxO90/M1peE9UFXgqyZp2X1JVsz
iqglsbpTPMwXrSTvymGhHERqaztDvRJo1jtXqmnRs4YjcBNw4PlTtgL1wcAZ7O64tHX6tCh6+tRq
cfazctAu8L20aT41vR5YaX/p68Ju/MJsEzgMuXWWwTsR9GL/xglhScm5e+t/cY+m6v01kR93/Tuh
4knGkeRz2qu3z50W3QbGjfbdXCq/nSmedB9X4OZTV0P/RntE+3x/wI2PAFuCK4sPwdKswwgw46XI
Uo4TzDSsKt28eymoKZ+cNlq+/Yeh4DZJaBItmbWBgTFS72sHtUexulU+GWUGDiqbC+6tZjB2EsmN
543HBeQ+q0iAtE65aRc0RWnNfdC46E8rBg3HjnP+V1+mCoqYZX2pAVP67YRB3/1ZbsRljExUJlV4
qF+u4jJ97ih4W1Mf5IatXLA/tQMPAsHOPrmVcgIUQU1Bwj08yfqVV9cf12BTk2ksJhtaKfTi0W6z
D47TjMfRjZSjGSnhp3HwUn9S4TtFtYnUo1PueTdtbh3pUSXVNWUF9foneLNhdiwEr4HKqTUj1zwo
LikuuMH5cH9RN4eSNX4kNSBwr62wukiFJpW67FJvdi+4CWRoeGbaiVvlzeAEubC06WERSQHtNZLG
VaM8XmgKBl7thMdkoFwkYj06R7HoA0H+jLR4tUelueVlvo4KMBpxQ+kwudo1S2yrRVwafTCgpX5a
Cic7Iju4vHNRo7vQPHbmU12ZzSlzUwN7xSqvAOOGw3Oo5uPJ0NPxPCgjynxO1MfHHBzHoQRdsCcs
u/EeysBcdpz4Hw7W9RdvWjdKo1zjVHXR8L5P5pRnovIe4QWmnxFi9A42ncbL/W+/8R7S5SOhIoLj
PK3RIiY6CUCp2GZtPw0P8E3aH1m6zC/qsqTnoS8yy9fDPnxOW2QElLjX93zEt2bNKZOodYM65/qd
mlJBWScm6jGUyT3nnTs9tRE5XmQm/aFR8NpYdCXfweRsXSNyH6BUQE2KvXi91InQO72iPB8MVuW+
RPiV+H007rmFbJ0reu5Ui+RNQn3yepTJ1GuEw7mszKbpjlpdln83RfdPmDZiJ5G8FdOSKC6yDToe
UqFlDUDoQ/YMxLw+qLvQ9RGXVN7Xpfhu26J8pytRSe/S1A9qpMxovZZg9tWqwxW+MZ/LrIh/3N9T
m/OWGEFZKKP/sgo9qmGMh0yXz4MVipMhlF+ozg5/0QCpdnoRG5uHJ8hCaYNKKyDk1ZEpu0wnNg9F
kHmVGvld2SsPpZ52po+G+fI+aSvjIyYXe2CyjQlKFD01QDxuEMNZTXBJvX6olqYPJspzP7Wwcf3J
Evb7qZh22e9bU0RTHsQq9WZEC1YxS4ysf8g9TObTq+apruPpC2ImFCb00e4lydU5OE3Zhf4oOoHx
FcqHpyxxmgfw5+XZM6t58t0yTc3jYPbeg5fQgTpESqUcR6uZ/sOWB14HbU5i68nc5Wz+eDjrXGvr
ZPQwQ44pwuZenBzyNEyf7aHd40ZtfQST+4Iq12uTXv75H0NNylz1SlOzMA2kuWSqw19xXydPtlM5
O9ts47qQOa6MCNjUN/JbbZIoRcRwdE1YMa+zi6MWCv2v+8dmIzoF6iAVhgGzA9+Tf/7HhJp5xBmz
x0haqPqM2O9YeM85sPkf9STcd6mStf/eH3BrBUm+JMOMoAlm8fWA5my141wZnB504S6mKf7SFAWv
m6Tbk2LbnBoVQvg82DtTZFmNFOd104yMhL4awSHktSCJQvSKcnV66NMy3nnVtqpcMjqUcTAVA5wd
rgecYzPSnYa1pMMSAnhU428TCpaPhjng3NACrTni7KB+V3vLeM76UHmn8Ppehqzp1bdXuIj9CVYl
vYh0bPVZu2ZsBzwd0TYc2+Z9HhbGocHJPvbtPt3zM976oi7YbGJzOBkI8l9PG9C8QUrLOtdFFBcB
2gPWY1chnOgbSjZ9ur99tm4magTU7AGtgHdfFbkmpc2VheZVUCEE9SPJ+ux7AyjlYwVnSxxGe5lL
X6cLt/O6bB1GT0MBXpYNYGCuPq3pdPzNlimCYgrxkRVZeFL6Sj3dn9xGXCRN2YC+MD26A6uzYSS9
Yycto6SeGA/hmKo+dD6IyHNhBRBMs+dQ5MnzWOFOHVrDXh1me3gaE2TvtBnX0b8STUqItBd3QQEz
upysGtLbbByNRYiHxRHLo7AMcfYmT6FPa4Y75+f20wLq5NQQqAOyuxEyacepSYUJnCDTluXHNOTu
MUStLz1Uk0dluAidUfGHylF3rsDb/Uu2w38oBxOVgee93r+la1dVGcdjgMkOJZq5UD90dvu+tTiq
97/va0R0XQugYcipJMECSUil73qoWcknI+2oj2BZ21rHERWLD1qC3aofz232Q21t/RzqjvJzWtLy
PW1M/dFL0vhJ1sC/19qgPCN9634u1XBPam9r8Wk9ID9KOibrY9e/DAxJaWRO2FMqCWH7dCqGSy12
zxUOVF2MQaRr+Um37CG+brcch5nSqoTacYOsDWgF5taOiedX4HlZ0fjV4s6A1Du7+wHmULMDZBbS
szHUw894QSvzlBkLZlT3v8rtO8FvQG6KAhm35U2DbCm62oENNwRxNTTnTs2Hd0kk6q86jeu/6NO8
WcZDFjn556DngbuDgn+91IsTV7qbUOYdC8pOGBxlh7jF2Qxki71zpDa2NjMC3wHqi922Ruj0qCU7
bc7fnfMcB008ROBZXBuppnKPILM5FOJo8O7J7ajQX89KSUVpNyalINWL31WudFQqPK18svV+145w
cyyuKfBA6BETulyPpQ9OHpU1qTWVEq19mqyx9i5Vhqm96pXz1zdvD5i5klEKCJp+7epkxLGXqIPH
YHWDB0IYm+9SYwmTQzw6xUGbx2yPgnz71qCmRzmLIBOfTh6D69nxCiQGZsQUNgFwvIPlCMK75ia4
P62NAy83vNQToKsJOON6FLPNFEtMpBMzosDTIXbRvfDruMku8+R4fyV2qx/TOqz22v2bs7PBNBCf
ELPfFPsj3Z4xsuaiCRV3DLykSs5gONQ9mOXWHuGKpWTHpQbeUf6OPwJbtYeOQ+WYAo/RgqLtAPEW
yH4ECaW3w/2l3BxK/m1oesr4bzVUVudhOtKVCoxajQKiJO2xGIa/zb50d2qgGzVCtOrokpBwc9II
2K9npaAPIYuIXBZu1wSt2VW/q3JxD3ljZg/VotjPpjA/RcOo/UqTZPmGM9IeGW/rAxKkcCZQveB+
Xs0WVWxLeCj1BTEsqiCyl+WEUne6s6YbDwMtPjoIDtprNKZWRxxHtKJq8wIE5xwvPANj+DBYc3E0
Krd/EY3XYdYnqMOi2n1uDG/PYWjrk4IcpTUMBp3y9ireM+rWiK2BZk2/JOlpUrLmgC4ArVV7Ese3
7x6Am4DmZezBE3T9Sbt4UtyirDChLlMr6Jo5PQwWdn+T2byZUsjfTvRBHwgaOvfZ6tNFgs5zowL6
Q3W9+6UOXf3Fi9PiIQYatrNTNxaQ3QHpzcTWBbrS6nopZmGWylLTZyMLOZhF3ByVyRn9Yuy8t7/f
qKzZBOeoj3KnrbbKqIYD8ihUE9WFFyDRxYC+ttS/dam3RUGdYSJz/5NtVL4k7Qe1EgTXADau8Qxt
YeWDKt/VMsXWzC/ypbI+9Mo4aseqm5q/bWEmAvB4X1rQ/lLnY1M4GvTKLnTeTxm2IcfILrX+fzs/
a+NoAlaFgedJXjzNiuutlE5WpNgut0NeTs1JGe2sOfVixJWNS6P+x7aAkwQQEGP9axeP9kuGJVMf
pHlcvjNTHA6eJyt2aA7mhfpZGFNW74QjG4da1k0QhafHQTyyOlUI5UyWmqRUTwBDH2wKRAG68ObR
a7L3SYPLIs+UdhnmpqcAbpg7DZatLanrJpZNVH4NILbXq1M5Fhm5zYTrGO9ZcOjKUxJpv9Te1nYq
vVsjGRLpAtwKSoG3Omepl0dKQ5LG3sMuvqooe4K6iQNrmcade3LjGZfJIssqubsAIq4nZRBtxQg9
EUzGzfxUt9FMGNu6QC8SIzo3+ozzdkMV/f5Ok3/rKo/BfcfkceXBI2dYxUQORdUOgtuAGlkyBqM+
5T9sqyp3AC0b24VRHIkJ5GKEoHE9N+yJtHQwAbRoGOQeikXoT3GXGf/z0tQ5KcKMT4hW2YfEi3S/
Ujvz0/1JvmIA17PUPG4W0BiyDrfaMMngmTmk+iEQAw7YFz2EkBMYcxjOEO20OAzCBmLM0elrxTyG
cSUmH9eJ7p8UZi9821792ZRxc67wIDoNYRg/jCi/fumULLGPUTaa3ckYY13xkzzuqA+NXKPHpOrs
+jRTDYNHaOVj/uhYSnnMjcirduZ3m40SQkiMuyw3UE5Zlxsy3L6ETWSEjZn3NamHsxfasoEr01FP
8ehMFZhEzTN0pAIkliavOvTyvxeJ/bEU6N9Z4uP9Jb/ZzXJHoar2yvMnmFq9Gqk1ZAktQ0pJ0Ww9
CdSgMl9tXPUpou50coQLlZqAb09jQ37Iqw/9OiwtMKIZiutradDawYcs5+EIotnzyM297mR2AF2X
cHYAhGbdzvtxcz+8HhzAJIwFTGJ9aAvKVjVa5hSsG8c7180wXvKwLwLh6tNOmL81FHQ1KSDiEnOv
wR8ktynAdJoV0rr5ICyzJZnoZ7yntT3Utby916sIFIC+HgmgBIFeH9e+1K0uKQboWm4bVlC1hPm/
ItPCb5AyuwNemagqpun0rp8Xcyfa2Bwa9VMJcQGKsG6dG9ZYpao58gEXO0b3Vjd9t06HszuN0fMk
pauLps39bqrf7EfEp4Rgz3+p+jLv1R2VKR0mJx0I4hTinC9yfUEb3B6PYd7uSTtv7VIdZCj8TBSE
4J5fr29mtFZqebPA9bLLfQqJ82HykOAsLCs/LIOt7/T3NsejpGszGkH4uqNGJZKPTBsgUFVFPRYp
2PbGNDHCcbHapMm3R+ffHI+MkLWEI8J9dD0/Iq50GpdEWrxn4yfRN94BVmT10NoRAJN23nMCue3Q
8+0MB1QOyBzymfWC6krVUA4viIAE6honVcGU5hQrcJoCo3es90VqF+7B8Jyed8dToveVaorxgxr3
C+ufxuPol51Rur6b9S4WCCVUTf5Q/wz/3npzRiJ/LGL3r6a+5MOr1SH3nDR0Kuib8NwfvclN34UJ
WTOJbf79/i18m2UyFsAhEnTUvUk0Vyc5GpOyWGqFzomiKt85s/X3zFzMi9PP2i/RljBgtaKl68Ul
8MlU3OUfTW17dyde29oPJNXsBsoviOasct1whoeQIpseqHm4HLI4mV9Modvf1DBJvteumn+9P+2t
8fBnAZ0sPYRQ0bref0g35pDZWsrfvdG/n8JMoHW/DB2uN2GaHURS78EQbsIo1pkLC7KgQcWVUuf1
iE2U1ZrTNtyYXaX8BQ1S+xjH4U4UtTUtlE3BePJFZdP6ehD8WpZldGoRjN5sP3ZN8TntgKBZmUIC
MA365f4qbj04fw4nf84fdRdNA0+qupUIUO4vDnGie0GMrOuh61L7eH+ozZlR8JBoJYPu5SpacPti
cAoa0IHitvMzNUn1Y0U4/r0mnqt8ZeYK9t8+ItUAqUDBhQhc5npyaujZIXm8CFy3GS+eKzqfGoXt
l5FlH3VghTtH4JY6xw5BXJHID8wIGe5qivDZLGsyeFPjYTLioyU646NOTcc+0eVuPytjLVKs05op
OWLKPCdHIpzI8a22FF8wrZsdH90JLQ9iGvDWA9cHjPlS14fYr/LaNvxEzbUPadwBhLJyPXtI8Xoz
/cEo0t+jiYewPyBdqe98t60tQp2MOww9fynGfr2KHR/GrixW0XMWbKMp556Ekalnj3bzTqKytUWo
2VLKUVFZpBpxPZTjlrVTWrS0yimbj+1QWL8okGXBaFsKKsD6Xoa7NTVJ7KGzzT1CBng9XqwuRqKF
C+PpFDdLpTcCgUzI2TTDvb24NRTCK4DnUMCD47waSotyk6IjLV4nDxP0mcfmOZ1niDBdmezksxvh
FUUFcklIzYBK1530wVLswZzjPugxOP8nRM2+8mtzHgJbVZpHsJfFcazV6jBafRPtHLmNaZKzA4g3
6JZw9lZ3ZNu5WVLVJTUDvah9u7HEJQMm6TvamJ3un+7NoSRKEFw4zai1x4ujza3RlAQbSRL9O4jK
OOl1P9COGtOdkeS3WYXKsJhxraHzhSzmurxYZzF0bJUHNiqV6phK5r9p1XumAFvzsbg3KKPymt2k
Gdy/Hsxs5iMstEv9uGnH743Qx4Fcs85/vX3xeMbo24I6Axy1+k6z16kWlnF9gMZdEij92D3m+CO8
Q9xb+3J/KPlX3ayeZCdyh8BHWNOkJywT7TSnvKJ52ETqeuWdjWXoT1k2WgH60xql6fHNVUYpTUyJ
kXiEigSp1PXJRsK3XeqeQcG2hM89zwDCt6N+mkN4pgPAs53EbWuSpGzkMux9mddcj6fHkFwcZKaC
3hbNcTT78RNu4OaF7eSU8Kja6iFBf3cnkdq4L6U6N3cKD5xsTl6PukxmZ1GI471pWueYl6P74CE8
g8UzinoAUYfj/U+5tUXpnNCE4vmmLLjaNVmaRBWy0l1Q9Ut5zJxevVTK+DdA7r2GwsZ6wtim4YqL
ETXANeFddhlE5ygd7xyo5jis9W+ZmSP+XqkqVAFHbRUsP4Vu/rw/w427U2rfSv4Qo9Nqu15RLtOw
aWWMN7XGdHBTxfK1Ka9eqsJcpHmA4aeVFdPAKZqd/O1W4gW1U9JS+QxR4rlxNGgxx/HaHoNTuxXV
pwwKdEPFYRjfi4EKNC4oRuCkanFKe1Ed9KUVHztvROwe/ei/61ltj5GSVv+h1sKVxM9CE0A+J6v1
qI3J6K2KhBn4y3hUrEZ/iAwj9EtPzA92ZKnn++t/i8qSq+Dxb4IoSArrKNFo3ZiaM7UBTaFMH3RK
RYCU6UXiXpShXz5pc9mZpz71okfqs5V2GJVsSAOzntt/B3cgdrj/gza2PL+HU416rQwR5J//GSA3
iRvpKr8nnnrCx7q0cH7Vf1Cq+A/xsdQMoEUuzWXBHFyPZIDmptaSUjBAtCI+Lw3ZpT87hgDSaRXx
u9Qz8j3Y+8YFQleSogHEeOLjdfPa0QqrhiTXBRBlm9PQ4z00S+3lgofq05IjjHZ/NTfH4w2VjRie
7TXpEeFNO5pdvQucqbJ/CjHVgVBynYZHRE9hKt6sxM9ukiKHlKMRB7lB4boibvpcWB0SL2bom2On
Bga1nrMulP8yFJe5hw+LZC6snzllcfLYarQOZpJBCzRtkpdp9n6b3hh9evsiEh4jGM8jR51bLvIf
W1IPl3xssUdHZMCOL1aHcCNu1N8Vu8NVSpAL3B9u6wRwEUpOOsBMcBzXwyXoNs4deUUwRVbvw67x
ArNKhG+Pu+W5jUCLTyURDgRAyAGtjkDfehZ85piCsmt22D0n2gV193bnpt3ahBJsCaIL9BQvzPWE
6iXBE0+j46eXuvG+UbAv0QGU+U5dqT5d3XInHt+804gfwYKD8Zfc1OsBvcTq0tzllEFmKblDKAom
lfCOSqslhyUb+9MsXOUA5a2UGiu23+tFd45ax9z5JVszl5QsJNtoKoPbu/4hwm1hS+i835pbZkGz
4E2u107rT3SlDk2DOvb9rbP1PbG/4Oix0Lierb5nQqNXJAnfs8kj7ZRFjhW0nmd/uD/K1gaVcDRM
AdGkIOi7nlVCbqG5IhNBi//5kXLY79qNmk81KI+d9duKDmQzFCtRaXm4xpVSVmxHwyDestGfDhLM
7X+EY1s9U+4oKD4ly5OXISZD7BB9vj/HzZXk0HN1StTWuhdrTxniwoI6TTwU2reySmqwHPBg7o8i
v8cqVCcVlhQf8g+kNlbxpBhAOdk1JRrYBMqF3n/yIzHKGnnIcToaY4ciAIJPF7UY1ECb+mQn+Nr8
kBJr9//Dr3Xi23pM7MJjkoVR23S+J+sD4g1tAM0tudyf6eaXtGm1EKojVPUq4PPHHarpsaJrCjuz
JXc4VFqkntmjaFW6KcFNuBgB3bb2JNxlj4ezeQaZI3G0tBNep61KmvQL88cbXIlSAGqzejBj1Qpi
IrxgbqDh/4eZytHAE8r7e5WZpFYjeVmMVxVx/s6Li/A8D5L66Rb5lB3DzlQ+pUsvPi2aW+08Ha8Q
hvWGIpADsEnBHhiU/OJ/LLMtBKAFN6K8SKtlfhgbY9DQq1uyryAfVP2BDNRBcE1X4g9j2sc273Se
HfMhDpGSwBPIDkTaqB5EB8CQfph5XeVP06SOftc4unKczU795qbD2OLLPhjmztptbUibGqTELSIi
vibxKLNudCkGowHq/f2RiFyL/UldEDar0cV/M1uFYOXP0Va35VylWpnqck8iv3Wa8kylzZwUyWOy
OOZePWprG5L+ozyBxSLWUqtHcAT31o0e1QZdNEtAFlZcVPRRAzefq5PX1fHOJb11tfBFYcbwuPMY
rnZCtBRpMSs0bQFIK08GGpGqb9rzrMLmnIc6aFDBGw+91sdf09xy/55mE07r/aOwdYlCsZPVZyDz
sOyvd2OWxLFiZy2FsTxWn5a6tT7bdrHHX70FIvAdSeMkgBcyFpz362F0vl4adi6khypesnOC/+nv
qB1RwVfY+cj+2uFfRYlPEtrLeXFItDz+xwndJqFZhNElFcKINso4TcWLUhqhOKCfO8z+qBhL77tt
sfys+1oUgWsUteOnnRKiKmZbU+zrilbU75JO12CS502ZH0ZXNG9G5rA36KFS66B0hE76KiB0mjpr
C8mMnPrCfj+4YQ1VV81OQqg77+3G+eNZlzwxmrZQnuQH/eP6aJYGv52aqkrWWKaPoIV1IcQKfT0F
FX1/b9wKFEikJ+6ffDNqYjdkatRECWRcMn8vTNMycOoa9u6CPMrPJNWVjzRXU8ePUuRXH+AL9dZn
UVc2e9iKxsJPLBtTg2VOtReXIljrp2rdJ89t144fu5mlPNURjtA7uelGkURGBICcZdsNnsL18iyg
gucupdBrghk4JbNVH11FLwN70bvfcxXXiV8XlW3t3Ipb8SzKCFTzZA9fwj+ux62d3G6SmFS7NXLz
ndKN1oH+Rlz4FWURaMKIQsPsH4cscDMo8cOseL7dutWRI75nDrKxRUgmdUo1FN6kPfT1bwHfLhZn
8ZoAWQjjVxIP+lFrXPCu3TBne2/pxoLDDgewx9sNcXENMXIVSg6aO/CWhk357GbCCIZuiE6kfMhc
5nrxEy/zfucrb8yQQalxc58QAa4bq1g8oe3SLkBoxwZ58r7XH8xeVbH3Fv+h1SMdlKkE8FxTvJeP
xp/nDXU3vXPbLujMoTi6NS3UIZ/0I9qoe3WVraWUpxpIMgCUG3Dr4rqTVeRkeYOOIAS4lzzoIC2d
7RqIcI3W4JNjxnux19ZSyiUkWyB/htJ4Pb9ldO1Ix5QMHchGC8w0FSdTOGABkk7sBJibQxHg8S9e
gxs+aD6qiTUkZRfEhR6fI680zsKrx0PZl3vwvi0AAF1V+CnQYSAirGHmSaJWdP4pPZQJJy2DJhzQ
/4mPkz5jYpOjK2n1FQbTST0dPI8OuTpm3U7q8CppuQr1qHoAv3sVKwMver22plOr9YAIayD11ptT
xWf9i0JF9GVpaweB/8zlnqwzJY8ubjfAbZzUuq79Qojc5cZyoidHm+j1UeqzH8ayJSxv0fr6cv+a
3wh7cCQnEH3t5VNlvf6VQ9xUyILobeCipEw/J16ORm986Votfww9K9op0G/sAlhyGJpQ2SMmWENL
K3UGtGJTfwKdk+PoHVawLMPoua4Xde8Bkwu8+gCSFocQiKSBYyl/PTWCvSE0JqoMdTOF9tGY/4+z
K2mSE+e2v0gRgBjEliSnGl2Dq+zeKDwiRg2AJPTr38lete0KV3wveusuEpDEveeeoVhrDLkpjL6s
nk5+Qhx7FXOOQGu6kWOHPOSxyklGDv/zI4Zs7lIjQPWA0I3fFoICflO0HvBKZDcEEiPhvhZJu+2z
cjXXctLNy9+v9+YzBl/uIsGJMJb47dBSERoEH9CU03LNQSlDBCBgjuXKAhL4n+sR9DIlxbkFxwac
H78VzdJvcbLkFCFGzVCeECqCnK9YRIdRL+8FHP95V5dL4SIXf0FgNb8t1Bnh8Ihuzs1ujSZ/yKAO
riLL18PA39WC/bknALWDBIKpI76koKr9unA2XfQpl80FTwxwMk+tOGMILvYhT3SFsYA+//2F/QuF
/rpS8QAvJqIomi5Dnsu9/+czA/PVQmJChnsDmE93k2WZPFiCVryy2CP33ZSCfo142x4FTLak17JP
S2QHpKyZYTHv0DpQhwSNihfT2O/hFEWvupHb7x0bkwPn7dLXxvv4Bs8OSYYKfswfGjh4iP3fb+SN
gxcoJT5e4FVjtI/++tcb4ZJsedQTs+vT1P0AgD+eJXzuztMIzVlVkGXZ956UR40Y33PJePQKuN00
7+z8t97fJVXkonXGUvldPd7C06nXoschQ/JkT5qCHKJ5zY6WJwny7N8NXHij/oPNBHA9kBoh+EHR
9ettl0ZQSi6nGnLEs9vJO6AJdOnISQ0Iqxy6g8hTd9Pj5NstjS/qBes2zt61P/qzhMDPgPFeAro5
7v13/US6IT11XfCJpU3qEC5TrEc/CAuz6hmVO5DHU59278H8bzxsVJugYgMAxNzkd1sYhcbID3Nm
dqVhUP0UcrvhtJ3vXNn3K6TfFu7Cf19lf0JVMGsEvxISWmyZP4oWV0ST5JfkND0QcAF0tO0Gl8DW
XGPu1RKSIafORXVhE/389ytfauff9unFmwahJpidxCgLf33PgAO9cgoA3CZ8ulOT7G5ZeN+I4c3L
QFOF/9BWwBTm18vode4D96XZRamGrQTPN3lm87ZVC0/6uVpgjCb2BNaG+2YD7Nq1pHt2YxvXUdmL
h4XZQR4MF+IQBGXvnFVvvW7ocS9wOUinGO/8+tvIDJ/KpMXeCp1MnmkK+YtxRX8oGrBc6pgD46v/
/tDfWtUXhyeIQ+C4hGzFX6+oeR4BJcMVSbRM+1Gk6U4srLhfyh7+cwSf7wzo2DsXfes2/3vR31r6
TMsw5pHAuH3tcwwnOl2XBJVDmvPk3nL/P7vD4YleyjCMOi/ho7839lHkOtf0SJbIt3I7g1xmKs0N
2SOkKFRr4d0eoGV6RPTzewngf9wp5hCQ3wAFAhaK2vy3O1VtseUY8EMLQ9piPqWpaWCCcYnAgLnf
EPXHKfjmvfiWywr+ZSOhL0VBhCYOKknQv37D1XkQ3bBherZboa4ej8lK55vM8Ph6ymP+nivcH9vp
cjFIYC7uHsBe/y3U//N13eZ+UYmU6ICbkNyPq08OpZ6K578v0z9OJVwFYngY+FwQ9D9HOxEUTCjo
QLBxVjy0CgMCUC0VEOwiVKgjIJAEglnPcntPkvwnUQKXxjkIBA8tagYzul93yMVIUkoCiGwzLP6y
JlL8QFWbbzBCBTUApRi9BE7T9juiu8MLPI+asmq8Ku94Z7JtrwaEZYIKzs3j3x/JHzv38rvwRQC4
CNoSnv2vv6tgY+zJAk8r0y0l3WnF40PhbFs3FjWbmVUGKCRGSsLfL/vG+4Y3MmaZ0BCgDfy9miou
zOfyQjXPR96/ThMTMbDC9F368xu3B9zjMnQGcgqS2mVn/WddofrUBosB1/FRdxxSwfoqZr6lO6c3
9hG4MZo6Qlb79e/398ZKu0yEE+hvkGcGSeGv1+1hOAiZCq4bGgxpp9ksB9bKtJIiDvsyxCWyrlha
AZN8j2L+55OFaS/aNqAUlwr890Gx9qBA4dsDp9uuWG9jTrYn3S7zO/jOnycSikdU+uDXoKD4oxpe
RbfhxtG9z11T7rrZpiek430JYbEn4YHz/v1x/vkawRbDYgGJCz7XYOv/+jiREFquNMU4v4WOedgh
WGc+9MnSnDqa8UeeueTKkE79r43whaMGNOTfKECs09++o6Oy6Ewz8LkC/NgOjRx9LUfa7treq3f2
w5+HLS6FE+nCWUIf/Du1cUlt1rUMPJoVNt9fhfT8u++G+L4D/Pv6/3iWF/XFvxAkaqVfnyWJhcOj
xsAyg4l28XFMmkbs86ZFszJFvStA/BvaI/J4pvciDd+8SRSgl1kK3Od/n+pthGoD+BebMdL8qPK0
v2bjWBwpwNl3Fsyf+w+NIfh+2PNgGKLg//Um4ZqWEZIA2IGqnx1VCtHfsTTBHinV7EfRRJJV25YV
t+kk8ncmwn92WFg3EKldFmqEEcDvpChUIsi4J9hzjTFJX40sWnrMjVYNh/9Ghdc2zd14aII1zxmb
ws8SZBUYCA+rj5/+/q7fOAwAil5gQ9QOl6P218dAuOid55ij9uM8IhYHwtJdPEyMvvO437oO/EQg
/7t0GX/EsjcxmKTgZWNNpaO5bhKiD1vSvmf9/Nah89+rXH7Ffw5zIPidVfDNARFr7aHYRcItmzno
4HJRywEe3/bH3x/fnyL8C/MdzIV/gWVMdeivV5QAAMkEU80dRtDJMzIwU1HzISnuJgzZP1ucwVcA
bGJY5jJHz7AdWW6GkraPI5/Gq0JQiOj+/ovefARwO0ByA1obnIi//SAYObT9hcwh+2F+yYkcrra+
iD9rNhY1Q2T0e5D3W3sWNdAFqgK/Cc4jv14wW5fRLAHAGO9Je3KYZtdcbf3+Yqv0Ttvy5qUuoCNI
Kjid/pgMLUVwOQNFTEMXdgjFNJxBNFjqLnbZ6e+P8a3jAcNOyA6BiwGD/m1f5CNZu6VhM4CqYijq
jHXrj0XwdYGrdHqxi0VacmTa6ACxRXf8+7XfuM1/lZw4I9CkgbP76xMNFwXFBI+PnYVb5e266eih
cQWUoxDOHP5+KXjrvrEzgVuhFEDxifbsd2AznZGJoQ048wUim8w18T1DULLGzBZJMFQ+GkFwm00u
knA08bo+QwLvgWIzQ5YqFUXfHmJQaZ9In5Mv2+b5kzSc5xW8Cca43iKuXT0zHZcV0jS37bjFWWPr
dija6KjWTH3XhqbqYMy6fMunyfvKBJOLarbt/LBFEKft2lyl35n2/fd48Z08IQsoHSo9K/8BsTKr
rICkXYr0jg7fUNPHLxMzJseMQLFPbi7sfNyC7D5dcnQl2MbpnEO5yvvHNqWoW02CXCrEzM+iqyAX
jm7nzpbqBMgVoiqUnGBhdFEw3601+XA35ACiwCZFd46qFcleJUKuee2H1uRH5HLCPYUiqfYgysDa
Ey95id6eTYWt4W05id0mt3nYY44yhZrIuPUHGIQMp1INDrCaIoxW47jp5sHYRn4CXbb5Mplp/YQs
zkyCrDGqGbJPuO/VqQ3ZLaJoEZ8Jta+9AzYUk5rwdfU7UiY+vubdqNIKh0T3bcoWQW5ZIeJH8Mk0
wrfagj/FRqHQXGGxBEdKMYB8PkdT0T1ahMB0e2ZB56uGbNpeIQMQbZUky7rhn+juJfhgKToiOLNm
8B0BUmbFfDsFgnSPEE/4TWsWc39RV7U/yqloEJ0G7X6zS33v53u1QA4IBzA4aB0aGGcBayRtckeQ
/dJeweFtumuLguNORdlfNRkZs8PIsPx3+ECln6TtxBcHIewnEBBLpJjD2T/CPKDbjiM+qHTfxhlm
A4Pv4CLH0wZd8DB1mBNMiCO8TaN0c/tGFhrmkG3sp6oRBhmrINVu43FRFGldU8Nf7RjiDFQDmOPU
xsVdeihWWQ4Q5kyqv4UtQQzSw2jFlY4jENdwF/GhWTKRXpHUA+IGQSjtq5mOQlXMwobllNkiIvWy
zglyVYEFXRHB2Q9YJCHlSgmgRXigS+nOkJV0CMVpouJL6kqdHXIO+U81IDWJVUkMa+zH1U/9dmzL
wbPztGVxV8OtUmZHyjn+GCF+u3JpmxEYRnTygSVa3iMTWS3VEJn5puOCPjrXRvBXX0f3T55j1L9L
HJjAR6RxDT0IeUueXcWMcwpqElpMRNODxn8IMwsxQnqyGSy2luE2h8L64RzlsFO9Rq090apAgshj
RhoCv8ioWeRh2IyG2cmq+bc1L7b+lGq+fJM8mV59hqgGsN1dCmAMecPysDVb/FN0eXezRb7FUZQL
bavUFwZ6+qJJi2rSpnyaG4LlKjcNLA3PuD95rEUILvN1eOCNgqW1R0tw5eEYXByRGIxOcpLJ9HPu
MN8AHdwu8B9A4GxfkVXP56IYaFYZFN7TYQAcBbxGDON6ckPB6xL0/HTfC8aTM7gJsr9sCvsNMDFd
Kwe87rFEtAarrRnducmY+2gsAet2S3v+OfdYKvWEJFdzto0XP9Bub5+zVOe6tiN1+FJumYelP950
VCtWknE3sLV8XHLrpn3SiL45ExGchyUmgY9RMind7ClzUVzTbI1CBT5GGp16iiH3fjE915WUkEXv
3Abr7b2JJ4IkzhAFpAdz1bB6juQUVWYSHdjxkVy7OyFWeL3P7brZeuun0Z5a3nl+XU7Smas2gtq/
EgVyEXfN4q09S0YGpEMtMxC9zcOx4kQ2r3RViIj4f0Tb+OEZHW76PWZOIGRECSNvwWBIAKX3QZrw
MOPnuD2jGwAx+M778SbWtPBHpJg37BoPHwb1+QbmOdmVeuiW+4152l7zQCzfaxjFye85tfn4qRHD
hDNx2zRpkIOdM3g+HPPMlMXXvG1m9rWJtyVpAbtas8HNE/a4xWvSZ7DWrFwWVvKk06wrf2woF1XN
+m0y5BgJ7mNSZRvHALTycTJDZUUU69UGna1xW7STUZ/3R1joz+ILLJKjoVpoYOE7ia3VGYJNcqVP
vMng033NWYkzaxe35RI9L36N/QtoiRzWYbGM3R18E9vle78mInklaTcP1wRfFbqDF2PDfxqKRPn1
oNiFwXNEf7R1D2DOJu7We7GlGn1BCaJ1NY8xkV1tgDjKH20ZkmmCH/oi1yc4nbfyuvdOFxjtsYD8
bjMuzSe4tmWRwvKJ1uauc1qlCPdrvLxpgNiDYLOO2UyfWQK/WwDx6WpBInVUdY9kyOe+2cukpx2+
V3rhTMGXAfTTJzy3iNagIyXzPcP8siFVmOFuCbuakDbptkN7mUn7OlAIn/ZdNLFN7TwAad9WW8Mc
Py15v4i7ZSyt+jG24eIS6SiW/l2q3ZYdYuwNEHEi+N/C8SYCYtP9wMhkbkxtKSK5zwIddFMnPB/v
bOKX5WQQrycxqk+tumYSDrNNVY7w66G7XCvJ72EFqGAxGBdhS1k1KVfCyqcT6Yo5XSqH5TYNmypv
xVAUTbWN68xB/KEbDKMqpJWW+fM4t3gp4KYR1/fV4stVHX1fdv7Uj2uanCTL5vTcS59BIR7Jsjuo
HPS4Kh0uxawkdJh2YVzXqEHQQNmI76wItrlT4DgmVchGONA12m5pFa0rXKNmIjBfTOi23c8XG446
8AGFqRqoRDhU4hRSLOBQOx5WL2m60w6OVxohpktb1ogTHDEf79s4gsJ6Qr7HhGSny1cycFEjegxm
8lm8DvdggMOkOaxx9yIWML930i4ZOVIwGu/LKW9olUhSrrW1yfIahXix1QAtILI6osadMaODnfRk
Co+ZVYvkmbrtc3q/DX7+hGm+C7s1JbGp0AtxfzWpMt9qSFpW8DxanbR7eF7A2igvlgH8M57g30du
aL6OGSxWdqq0zXTasjDcIGp07GrqlbxeSByJWw4NwLYPlot7i3MPDw6U2o/ZhVonqpD0OcMHC/O/
3TLpAdOIAv/vbuxWFAdFV4BlZgUw1V1nYMgHAyDEUFRTNM/RP6qfR4zjltKoCqUi01XJC0UPSNKz
5ZHBACOr3DwpVheLxMlslIYPtY7XGcED0botz2pcnD627RjcV5SOSVphwjd0PwRxHRgjiEpwRz5D
DubvGidofwhNcIFUrpyc/sSmYYmKQ0B8dgKvN56ZvZ5zN+x13JTka2xN9FkZ6PcTmN7r7Rw541iV
g3+NfdV2bbGPkFRPqg1ynhFzH5Ys19OcdaeIZ+10ZZHbxqoY7mjrQxy5KEL9nW2qbiI+hX2Ojs5c
b4vf/NF7nSwobIt1xFLvlrRGTh4CdOOxBDibjz5ARBNbB7PkjIUz8p1EqEs5ZfHetgZ1WYVu2jR3
OIzj/i5xuegf2mWKp/tNwh9o31FpJPRTzD/BsI8PJzD1inOrB6F2ircqHNMWINtNifd4TIeQYW2k
qHr3MBP1/YPMN0r3Qml2NXck/CgUaI5eX+rSaWinuz4bzeuAaK65KnSEEkV7DBxA1HVjXjHagoxa
BDp8xa5ZvmbQYERVooPKb1RY1LqX0Zj/zNnazHuaOz1e0V4WP61NZ1E3ODxvpIHFW93kPWjbIwrc
cRdncmhrr8vxyeGYeExnvUDgCOogvtNjO/E75BVQU81rD6cXeAAnooa7SfLoVdvJCuWx/BBGfN3O
s0jwpVVTF/gVvsMGToZiQhW7mObiPlZs+BEsE9rflggYu+3VxUTKGGL7CkeqljtB9ITwi3ac/2Fq
7B9wlrOAIfc0vvi+B6iHnSCeuMrwR9ccksydB6MXlZklm9m7roVFmG0QM7jPlw2Xn+GYfILkwBUV
RsvQ2vV9OU21mQnaMXizlbtZZwOk0J5HD6Ltsg5lVYzMuoXN8rrxNhpfAc/NXzjXEqxDGytzhT1Z
HMkK6tHnXAyNwLx77LoK2SH8xdrO6gokuzDXZTOYqEKB1/6z5Ho5EF1OqkosGO/PIWdjuJlTRdod
UOBluRr8qr5aWgb8YIgGQXqlgrnTkuIUGDtZrgddGDtc5W0Rzr3B23qUnImb2OJk3G8mCfEVtiaf
zkA75FilGpkiN24Nej6yFCOEQ68nRD2Qss01CofF0v1SIOn+05y4fvoUuyifKlixTd2LG0le7kiQ
aVf13aRhUTLRkoPipJcvDRnA70Dn07XpbnSrKna+RH0H/DpBgQsziSQcbDc4diUM7fvdqERkPsFU
c2NVU7T8U4KzFZ4bQ2M/pt0iPkd9cK8spPpFb8V0t40qfMF4qxvODEeHr1qLlVwnY2bHI5di+liI
hQMCbfHwJvj9LF/IWlBXUQOKt8s1e9EiL+2pWebyK+NLmI9Zw236WJouzfZ6S9JvnMQ+r8tuytgZ
xziO1KxFpWpCP8Q3WSHljchRVFX4UDCwXLWKHu2Ihv0E+5uY3glnlvnkEH+OQ6bgcrod5rD2J5eq
Lv44hlWZD32MevdG2dYfu9F3CoQBS67wJv23NGirjimRbvowojClN+marj8FqJmmNgMkwVXKLl5k
PZOz3K2yQwbekoH4civaAaLzGHaJ8T1PGOnhMJex71Hky+cBuXLLGWBGm1SuG6bodkVw1Nm1PeN1
RlJmj3amHKXYkg3HkU6uObUyaj8QOzp/nU/J4k4zi/lBAJJZbibXZefcxjLbNS4J0fWIp4O48Yvb
Hqzv4+mM4WvenZuJ0mfa6AHFBV16MOoNo69xFBCotkgAtxVZgCReVD8DMIKZJj2uDiJqBVU2mgqJ
QNNPq+O6QzAN1minIp7sdRKrR/BG6bTDN5Nca6NNV7uCIjQh1bhwBTsP8yMZCUfVxpc2BR96aFeU
tkv6OfO+H8+JUfAq4rmhV5B4dMXOovelH/y8soNJCsaPWRiToTImdMveImTRVXbEYqpxguJwQ/3n
v8WpaKdaakuiijWs/SE7szX7Nc/9Vevg4+arIW4osGNEtvqbQXJpqnRdABXRts3wQZHdJA/RBkrF
EU3eAudJRoJwsoonJA4hfofJuyQjvT8hNwVIWgS7dxwmkGWZS7bycJ2ELrveurGIqghYdfzQyVmH
A0CvJDtYjNZfqS+Tbac72HYeIiAFzVXSTUuowb2FEQlP2u7HxGGJX8EwkMRHbOskPlrUKOPJp3CC
PadN2NrrbvOXxBrosdJqWGCWjB6QCLZjeEf6pKkojutGIaDEqRNDWgHnpOzQ8FXoHVj8cbiFuaZd
9lMpk/VlIagT9wE/Z4+aFfr1BhwKubOK9gL4Gxod7NGyyWBmFgE7mXFpXbWkKJ6amE9F1YpmFFUj
VyAtTDQacqN+4mSXwAb/viXIsK96yLXNfSq24tRHQ2dq4FbxBxziwyeQHERaJT6dvgqSjldsTUDC
JWMb9WflUCfCrDFzed31IX3soJn6B7/2kibRI5/+2AGj+AwLEPo8YvfZ45BoPezhi5O9TuXW6opS
Z26XFB+nn26J0o8wuI7nPZj43d3aWBbQkeTAfgChbf9A6JMiMdT6ROxcl0TtDTF4WJWw0p2VpLOE
NWYSP6xdH5GTMIhgu8kwDVhrODzn1xPUJ30tp7ZUB/DZ6CMbiSnBO046U+U54QZN37/vNriSfAdK
p9RTYLGa74sUyZZ7vaaN26fpzIZ6NfH8lOGQ+BEsKtUdTMXG7EyH2X6MDFzO9wrM93LP8LmJcfoz
e+OhTcTKxz459r4cyEc59evXkBRO1ssgqD7EqRsucq003C9azcPZQum4VPh+0pcxzkJTs3EV/ES3
lD+ERHpsp4igRnYk0rW0AiZKcAmFSkfMAqoCuvjGV2tYNMVrbfDaVh6KezCagR1i+SxJNWgQWeoN
9MqTszCrqRIFuvzeT1Fk6rSHaAXV2DrBvaGX2xcLwq3adXxwfdUWsgVsOC7iEcb0vIcJFwroExyI
geP02dw/LAqitgPQWvNssh7UMpARF7ODjgnzzVYY9h29jT8XBP1jBSxBHcc2AfZQLoNcvy5loueD
nCOqrqesMeRLQGbgz9K0C9/Ng0hvuBnUdwZguN93m0s/ritvzyHhzbBHyZC1VeYEcmYZIMSftAd4
thergfm10bODO8XEMY2v8Pb79dHIxIfDAgGTrQNOinOKYnrYQ1mYPpdcegzsBJlfSjr5R5/j0zNs
wIl2ujHxs9yETa9Gr4YHvzkePeYoCtYDiRyGmxu0AuaIied8P0CdMFQ4Wqd7EtA87lNtpjPDEDDZ
+YAa8jbzYzg6mACiTwjxMO4T0S2vCbjP8xn2rMOdGmY+VUWTLfYYk3k4MS+T9mq8EEjQ5GSjBNg1
SJRO+EZAGc3d+H0DmL4BcjZjsrMLRTnvuIPcaszDwustYf6VIax1qHpW0A8kbwX6Qc+iW40YymVf
JKX/gtp06HbRgtatLlDjDztYGvlPquTZBzgbduOx6Yv0o2EpwDqb511A9sNWAgaWrPuy2vbyqpOQ
7XPip8+XsYfYqTB1KdSCa3iY0hEtHDwsYL0bIi5sNYdGf4DEFamloytWbAQ1FgfmUu7ubK7LBlSK
sOxDt+bz3coIKqaG6f4WZc3W1nPbJrb2Re7iqgR0/iwbhJm99Lof8ZgQizQ/RWjAPsP4lYWdokhf
vlNbu96kMITJsBsgLu9w5KmUVj3yMn4OEmO247YZdQfFWB4wDUCsxj1tcyw4gM2q6pLuUkw3Tstj
M83zHqUc6HYJHRF8m8C5+2kBo2y6zpqWn2Z8UZ5kmJIbmVziyxK2SjCEx5KHB1KKBJIcxDpVHngm
jIciopLbZiXZV4CDmTqjj89ug5Z5c3JBQ2YJ9Rf9BzT5/ivHiQUUGxq3my0eWlmh4JpfBtoOBDMc
4m5zJwm2PoI54DS86ZTu0pG1c814E3VQVozYn9iqpdsXBPcC4NUXNxtrinQfw2wc5GbkJt/HWQZ8
YivXQYOnMLOoAuKUkioRLDwrk6Gy0NsGHgEnFPOYmTgOc/s0xLsmVqqpgHpg86DTAgaKmhOmvwVF
HAvKBwwyzlm3qQgYaki6E0Bq+4RvNInrfgNddZ+LYNubPJ7x3fGo2/QdEMqtu7GyRPsD3+FEnce4
EbTOumS7510Y/+l0AamMzRCjShmiEO/SucNjgzddS3a9WoZw60c6vtoMFdjLMObLl8G2WfY4UDoj
VHDJ1viGIRH2avNpa/cOSTHYUZy2KbDUKf8+9GUTVxiaSXErVORul3nGHGU25fopadqiAwIJMz2k
wIeiMhCYXKsccG09jsLfSd7Z9cnYpWV7GEiYqUppozC5QRzNVeN7MXwstzJZL681h1+/c/IzLfQo
zhadMNlTOPg/a+8tVizifcqv1ACMQ75S1Lw4N7BXiFHxo9sRvoEVPAU9r1fpV1nnnnJ10qMv/PXA
+ulhwwLdrqhS/CNDzl36PMmx0DuBEbT/nKvOXMF1EASYENGR7EaTeOBz1pTIlsSZv6Bewq3gRBlg
xQ/lCClPHDAxOU0zoeR2aMFBuL1AiV/yjuYeFhE5yhKr5iTU2xQZVzub2W1PSEf/oesykyom5TRX
3FvdHrTDNK0OKTUvgHRKclr6zXyNJ4wz7hQdzfd8ibr7ZbAUyj1QW5PdkmwQdvaxd2pXtKV+wCAe
Sq2iEeV5g3NY8txnLYZJMYWlVg17i6J89Zii9Scgyt7esDafn4YRU7Ovc7qu3U7Fi8RBn49bPaAL
2ND/oQGvbPB5dp2U2E+nxiLy+6YNKlOAHSEsPG9w6B6eZyFMW6GI0QIDngA4dUaDV+56YWmLp1hs
ALPz/s5lLp0eSrfIn0gPT5GKBYIXTtOxIea0YE6oTkgrxQ3huz/j0YBGlp1APym2nTRZe9oIT2Vd
wt3qMkLi/Bojnwz9QDuVt7DQyVvwzcoOVgil1j9pio6jptOM1Nc8rHm4qFDkA4Q4/l53g/E7BcND
ji+oQupFjhEV0G8cqmvdMJmcLswv+P+rYm0/YOQKvzIMzfm3CB07TDrGgmC6u+Qm7Fgem7sWUZ2m
EnEbvmD8ixEhgkMzXsGNFJUK+KSoWS8GlNcyt5KeZtV3rzkrcXKMXWi+zaPk4x49N/6xA7EXRrjQ
5oVKrUDPD93I+PeQj+ZH2moU266PW9TpU/aQwu1R32mYpqyHWVGyRzlJxEG3eloeMuvUKUZ9F4A+
DpmshEDHdAD2nqkj7qVIAH2N2xO1YEo/avTf+mi9Iy/lsGwwG7K6jI/w8tbq3MMjfq76SPgPDFOX
br8kQYJp3fLNwaskoGUBmrRECDiLcQ6GeY63T3TzGsPEcvJoTtkAMYBHtLjfhcJHj6vwxZdVi7jb
hX/XxwQRyFB7EKsxAw8u7uFPnpSfIhNEjEnGPHybYg47aEkkpJ1ijPKjZXPX1viT3VOjiY6fyglB
I5VL5mE+lEbTGWZCxQaEZ6UYI/TIYcsPGJelHWD+CMIIB5pWqDLJ1XSF8RNcEZEl5s2BqTaN6r6R
zXbLYbt5H+gGKg4Op+jnNBfDzQCy93ocog7pcX3u832HI+UCRY56AGcF21yUEFvtlHFJB28yCghL
rQu76TOmyJmqWHZ7RAJN6hatZ7NW6PfRyNMx72tM87y6KnuG8XOC1hSzapZYubf4CABAbgiAOfjK
fTGU9pj6smlRezElGp3Kmqixmqzyn+G6MOO75+lwBO2zCThex7Q9lW3TzVcp5pt4DvFlwQ7KN3Xe
oPQ6Z2DftjtaOOBjs+RwLAKOAhcCeIpNKbzVklzCE0OUvuqlKJGnhg8UmCQ0YNOTCcqf/f9xdB5b
cupaGH4i1iKHKVSuztHtCeu02xaILEAgnv5+dacn2F3VIO39x3qY+4ehKuEj0ZYUccpi0n8xP0uT
sqjXYepEjGS7Fj3qS1vSdXuVS8QWZI0BfQ5EcHsHTDiN2m1ttMi7IBj6Zp+IPAZACVZxTRKrMncW
JZB33bjgiFKTC4XnrwUO/lEMc3fimrLfO7ex/wauoaKiuClUQXK6hibw2ql43qx8rbL/52vtR+GN
h1xXbfu1tjVDvK4C+2GcRIP+fW2x2/qucsBXLTOqNMa3bdKIOpkzSSEwC/4S1H6KZrN4rUq/dg7T
nMNlMd7MV6jspTiOjg9ttzmC/1qM6HDOKyJeC3G9P/XpRgK0guE0+kVARo1Z3YiZf5BruHhvIwrR
NJEsD8zMC9m4Nl13KXvWck5MFUQZNFs13DI7thddIerfCRxB8akucGCcSzKhPgb4ycuyTabLOrh6
wcg0L/XB9K1lpTXLxK3UwunfG3CVj3YzGxFqy02ioOOwnnZ5ORJBhItcDhcLgvp1YGzy39kGx/7J
99Yh+gvuXiATiErImwZAaN3VS+GA8aBFZOoVS/ddzWrs8dmOeNbws+TnvJEkx42m8suz56yj2aHj
5KyGNc/Nv9Da+A81S9ArSo2aed0bNy9F/GOzGg1JcijjIog4Txvjnuq6r16lGMrfYoZHJqulEwgW
nERvODtb+RdOw4Fg2ODiSo7zNR4PZusndwdWgBCCeRzZIlxVSK5nMiXX1iiK8SJKQFBINQGaIt31
/TebAqPAFkf1nw7eTKdrCQq1dxpHb1dTVd7e0O+uMbq4wy5A9N6f2TXmcV8LnAU7ugjDi+vf1Ae6
4CzPkF8YbrigWGHK+6C1s7rzN/XYGcIhwMbomUu7nqNtqNEcnPTccV7HKmyfUPMM/rPt8nv6HfZb
vZ1mzvI4HW1dhK8y7t0Ip5mEwl5Jayke4D0462CWAeHc0XcTrL4EraUCmIu3NaxbYJbGWUDeau8D
5oirv5mkUB/hwrH/WftlzQp6u/O53z2Tzck0viH1z6v9LRKr2PE195/DMkfzfdnarjyDssD6N///
KJsd1z6/YGadZ1F6iA3WfpOfpjfFkFbNiucu6YUkc7cspYcJe+vP68rIc5NaV3HmDjnRLiPBK798
oAyeLMQhTbZS+9EenMbnqor4l/8NSxAsoOqx/RZ2a/ljm0KKFNGJ/d2NUVhcczXQMwd5F04Hx/T9
26JM8zfua7XtSXWSy10/N3NCr1k8kBPqFcTybjPJwBfHGcW/xhrjIiM7miBHzIz2CzsQ+vMJvFvw
3bNkaTdGiSUDZ+L+HjnSs5aik2VPJJz4MyONeptQ0i98AOmEu9gfgCGV71vuTiWtWH730di9UlWf
IFLaRlEf6Kd20RUUZbhrOuLpSREZBkKJbEehH9iGZKI8z9+K8m6sI3dNZUXW1s4TI+D9ADR5tyEE
QFlk1uDfEGlifoleH97pcVOEk6jYvDZh7zgpd48Hc10Rp3i39RyJu2ibQkpKgYfz+0GNQPzjsFrR
vifRcvk969b2My3VbN9DvzvD3m+Jbtu7Vl4/xmPrriBVNbdYPs6bfg4XKwx3SplluMjVYmRQlfLv
w9ybzZ6oq6nYbatM7D3HW2+nRRzQRTNA1+y7uFfbbiqQuN3wWXPXxqMTHrTRjo8VaujNvrVkGMLz
mfrD0sgDgQhmvvNqQQH4nJdRwoE99+E1Z054zT0fwZeXIFvV4DQYTvIhXA5JoqJHxpDuC8LLUw/x
WMnTZLvrcuoG/mjCMerqwfE7TYbZ0PePVltF/8KtZkqAcI3bAzy8/6gYfb8gC7ogxR+DwIYgcIJC
h36N4jQoEECccx+EyRJEWv+tvGIzqUQdAju69Gu1Y8pE+jJuUCB9M/rlfhhabZMYS5pXYAsZQ3jY
rEwpuhtmULtH+r2n6Jb7miadiUm0hqzZt0EjUIBB578MmI2CbFq88Sc3HGNXOSHP2OVO7ehdf9sk
WWXlzGCdi/JxHtdGvZUVer87iwa+t5uodEtj32ynEFR5/GKdHb+hahvvYarztdmhmsmDvcXkerd1
8KiZs1jbXTmuq5+ih0iCtADfn+8IhlKvRRDQJcaTzBFkpoDjj0re/qHbQqpK0V+YOtWLaX6HzRxU
F+6z4HvJ5/LBEKDzloxDSNq4CVC7I5eo3sn313nm2yCuKJns+AmM35/ui5CLJ+1VkZDVN4f6Zyt9
IHkSesR2qt2iuje2LFFJweUDbKgROUQ81PGFId0rdoUDA7IzoWjeFk0h9gFFtLIfZaE5edgl1U9r
VvnYqNzikWw57bMpr6uDM9HIAoEIEvtp2mYaU23R5YwePjcP3bIt6k/Qbevj7Ho6PjLc585+yied
oGG0kt9bXwUshOT9gyqhKnL+RB5awX2lve5468rAn9Z4BaPfkiRFxlG0jFfpiXWCPSDmLtNh6T32
VjD/x7W7GDpjvG7du5PTfQq5VeiPRvI9T21ir+LSV/MI4zk0yYPTz6GfmTyGWiYIrHZPIpnad3bv
Bkp6LcUjh8AQ7Qo0vt+9ieSXpwVg/A0c+/SboXiTeedFmQAz4jOT3cPDWFXxIY/pmdhHmy3ea7vo
SIuckByhHqpzgUiu40AV6zi8QH0kab5QHIySdPQAn0ZUrYwPcfGrnst63Fdx0r/lZc6hgGIgeEIc
i5DL4fM9N2OQBBwVQjbprAZ/vJ8bS3wBsFK6a5dlR7Bo0nPMhqIaL56/rSZbu5JURwLz1r+gehg3
iezf6myWENx7ItEIj3WGMFG3XSSyX6q57lzkaqtTEJxuNQ9bUnm/ZvwV7kXHznJhaXO507hV9NH1
N297rgC//pOxWa2snyO2CtZMER7KWUcfG4nR8mEtN1ewwdbtV2CsaN6vIV8JZ2y5sZWUY2fvIxNN
AD9FLeeTnJMOC63wxBksWraH1gnlNfRQHsOJ11yptTGg/NtWu/9Zq59YR1HXgo+TDO69BGS2eEoX
1e+2Ivb4e4zr/jKjV4dHdP3LyWUJuK37aniKF8st9mMQ8GTGiLC+SIkDFl2E1yIdr4uXUkVCZMM8
B3+aMEJx1FDN9+40rfNaVpa2UMmFhPssCdWy2RAxehysZgq+Ij3Vf8rS0R9kZOA+Dzu+XuY0awPB
kolO5yDa/mmkJvPRDQeLra2dvbsazeCvEhXfcFigcSLUHTfaGVJuxstId3aPwJuprWz93mSIswRj
cdvX1ymPljZToyvf/dxzTLaQJmMdt+ZG+dP9o58btFFwJ3lUf6Dg8TvUCA5flFuGAZQxe8RTGUyC
KtcyWf7TtuS0IcEpvsttFJaHxSzxkoLViq+8mm1UtFbgkDbl1Y1JLQnzzvBIrFQvyl7uwUibXw1C
RqRZk1PTN+R3JM6Mt1ydEwDpyCnvjC6ooRTPOY814vLSAqgYVRsjafHDlozr2XNPxezY7WlwgvUx
hNKQ2YTYJ0rJTlllStCMUrc4kUinIjCQLrYP8PoUVbn1glwKUYYYJ/muNRxdm2q21gtJCVWLvmop
ET1j6GZlYlSEOLJ6/0iUtW92k4qSgT9QIKdD/9BtaYeIeEoLlfcHwH8FYZiYwmeX0EL/Tsig+iP9
PPqLHii6eioASHYW5np0OmWY7OJkLqa98FbXPUZ8B29RUrr+HhHcfJ5Jy5keaNqq/iyDVdgPiDEC
fRm7tZ4fC6ePn+E7uzbrtXKf5EIG2UV3TvO7RfSN5Mq36Y5rrGV+oMAwXNJq9so7RCbTQAF8Y33A
EBbojhGqZ24fclO4S1M/d70VfS8k5yZ/EBt600GiOvfhMxd5j2Ae8LGf/eSn0zGwkoeybK+wlFL9
4VZdmcV68q1TZbTc0K+arb0EU76ux2Z0mmanUBf6d5Ah+dMcw/8fVtX2wPCeyO3DOkrIfWsYKmoL
vBI4iK311Ub/Wh9YLMKDMoW9Hm5dJDhEtj7WKNZmiMUK0q3drzFSkBc9zOuXGDv9OIex6A9zPg8Q
BKEacpyENmx6Ffg+SIC2PEWAoBtcxYL0L7XHpCPsv+b0+Vhav1LfxLpzz5lmkNZuQ9ZW3XuxaYeX
oCmXNbV7hgWE+7py0rla5104sOTeCnBKJw0nGG3Sv9FdHLDXRjAxfVA/iPjW7okozj7QluLig5gn
cxWt5qgnEQJpmOoa8VNijA4ZuoFnrjwX3r5dWs5CCNjeRXc8cIUT/l4bUreD4XtxYzxHebcoPwsx
rAP6xHouuDWGanh3JhdYh0UVdnG5eQ2Qkg9Tc6SyrqtOOY3XL4Lu3epO+eXcMlPL5YrGpf8whKhf
TS08B8Cq5FizByyRUFJmWZ2d7y2xs7f6JPLv43mx2+PkzEt76rvSNrt2YhIGaQIITh1akbiwcc+d
hgAZNwZjr0KY1TnVN0uRj7lIOcu4d0q0L0jxC3pWUVoW16C24ISKqJA8CbG33jctOW57hGjt3i7D
rmPdjXt+lHpVX/5o0Pv0uunOidvDKvNEwIcv/DbG57EXCDFV7ff3Sc9tkQrLFGGKcFTlj7F2SgRD
ufGTpyKh5mZfzfQS3EeaXSijvCPxzlMtmpZxI6z1rlhDttEK8dIddHPXHdlg5+dg9tGnCR/Dderk
savOHFvjxKrWdX/jCGAL0f00cZBvSdxmAWqm/BBQaITupLY75zyDTtD6EHOSaJrA3lRZVz9RBE+2
pyyNlzcaxvmXBczucRqy8KWoMIU5dEjNaKTrJVlWlaPrd7csluLQVJ7tkLPI5bq3ij6AmB70wk3T
CtrhQ9nHHxvKCQbyJCxAP+SKtH9BN8A+0SHMLZHnApnlM/x/EdvVzui8CbIlMPqRlId+3eNOL1W2
bbOBINBTW9+3kEd9Wiau7HbVRi1suvG9r7zXlVl3kK9oMSYrtI6aU00fRopyikOx+TeNwbrkD/6q
e9Bpqy/ydLAX/UnEtXpeOjWxNlJ0WmY90vsAyhKjTBo0VblmXjU323nhaQbMbUz+K+CvfPK8aHpt
Rrqi9i1fBIxhpBEaqzpS/cUDKbkHyZrJFPVvCQsuV8ejWrZKHuKij4jxN+WKBQf1o8rEattyd/Px
Q5tyan5HmAa8fdhPS0WQsytZx+eVvpy4o3Q2Lf0O8WzicyggMhxyVmyNKGpAgzMTN9PIV0uXkTrP
eWDfte4cA605OBlHdI9gB0HnhVc7woSFt2GRL3S2jzBsUTte10pHvNSgVN9VbnfhAQCaf5dXXKoZ
4MT0OjF35Kk3JeUjgEIQ78s18KrHKOjn16X17PVTeoVwzxPVk8l3q8P1XI+esiDr88L+MTBl6qFV
RGLtUL/7RN47VT0dc3etji5iffnXoZ8q/Gf39tqlCAMISJXu6NAYHg/2E5UIAHX9Ngavm/Ka5iNk
TVbAsaW6Perb7ZHpTQP0bqn4yE/pmRNOiPlSe40IT6FXu4hso63ZOyBi6x6XblPDPZHPeBbYnFY+
j4JtzwHtfgnRcrZYKOv/tcK3f8gcRHxEPm/4mONhAmo3AgejBGpKjvMCrJ3NZNBM0LT1jIzclv4n
6Jmj9j1x6is0rA5+kqnHToJsEvW0gyD6a+p7+3euVBLeq1pv8+fCRfeLa2RLdn5IbF2GmkP0kDpN
+I0zBphWLYEqHzQbq9hLZ6hNRuW3FfNrqZaT30MXoYgqqnDXDgO4Rzv29qsq4DiP/DAoIVlY+s8a
SfC4A811x71LG5PcswjUf0fsivKfFebtT9Wi4DjKMfKmXUdh8EtQwrZJtbH/e8AmwQTVXJgPm8ea
wuCSCucsSbbtUSLzNRfe7qH/KNcIEVe66E7/BiYZpqMPQb6yoPoTVYQYe6b3ehaufJn6gEz9OQjR
1vtb0vyXN75z56kFiKiKGFx3TUwyfC4W0GTH2I65IkGst0xu9fwyRS1GD+7O5dL6uiWc32qQSMIY
8q6qxOdE9uaas0fNU/hUhPWKlN0S8f3odVN8e2AmmB473GSVCU8lxa9GGiFTRkjaGGBvHPKFSn4b
ZEGJa4mkUJ0nHQ1o2ceQhSCPW+ZQyrIUY3LfmGVn+ThU0nh2lGFi8Zgt+CHcpxV2aTrq0l7feLmU
Pkk5SfsouPhOMGUIqaZhcu+JOXXMt4Y+yPd8yQhFfdKp0TrNc3+XVASb7JyIfei8YjX0UfxQa5uu
3eqiFpPOtv03+ZQQPrpUXOVHDUvn3/VrEx9qqV3n4BKV+rPgVr8HakKMvYIA7QN5Y3r4em1I42j5
/1EsdQHW3M3/Jjve3iuFlDV11Fy++uRdLTu7HtWjZXzTHduwBv5rraUhjTcQYHTexotOizd6gR1d
9N2aVY4ftN9tNA5gkM6Q/wNkqTCXuIOuDsOIYySrSh4yJpxK/CpqGxKNmXVJsqbdwFtkBO6ciQ7B
ymUx4ERzM4LSro60oRl6cHn2QtnUJwmX5T0pa9keMVngLlum0FxrdnSuZHsquLVHu5jSDZc105rf
YKYsQRPDh1Vj8sBtx4EQD679gjBirXcOt3N0r3vVDmdDgyXWMp9Hcs9+tT4yk8oqlSW4MYs1bkSw
X3KO0XAl3rxDf2v7O5LbIndXTUK/xZKR+eJUBYuSt1j5tee+PNteOH/2Yw4n59E6go9fNgjQppiT
4pBbrv25KEa0tJHD/BrgynvCCQ9+0uq8/rImnb/ZQMjgcGaqumwYlPgB22ObqiZiSN5tZoI/tge6
CnTHJA/lWpunYTOah77CHHOM7dYOdxV30zOwSwC8PWPfPcZxHrwbT7bWeyK9nHG4ieLPruu3Xx1z
IyqLrWTq0sFKaIfdErBsaRtpoXKa8aHmQa33kcACyV62hOWdEKOBM+JnApSgsPQCShLYB3+O7fm9
DppInO16ErffT1NgGSlWjwGWyQ5SJPAocR6i8hUwMi9PpEoUX9hj7BUcrlXwhwGWpQNnRNs+to0d
PNCdU6IfJarwrala6xe/mtZkyOSa9+7G6WadJ6K/mprkf52yGe9nr/eC3bTFqv6Z20kGtxPUXTpI
495+Vy4lfBe0zVv7Cv8eCE6eKQa7kcRT/SjeTJi6PBwYf2XhMKhVtpsRR6YRZBmLxngdV9U1j7S3
viC99S6zIq2R4DiUBae27a3h5I4A8Uyv8ewfQBFKFOMLiiGoVJnASCv/e7K9mnuGtCwi3YpleiIA
CZenxJb+Npa2/ccbhbmMwqkANWu4cySC2/qE9bd/Rq4mOmAN8mWe/cIf3svOtT7mplZeNjN3PDqj
beWnfrSsezSe+fTutvjudgSV6hO994DYVqPlC1OiN/DrE9pNMXjb13joImS5CU9Q6oI+ERkQrPYp
auaoO3qlMMPRN4Ne90LOyEPjfgrkU0JPafnldYlKHgEGVn2vFMPlrl/DY2KR5jHN7m9/k+4rtI49
MnOPJjgWue2WpxFjQ3cju9x/lGrkYKi9nJ6Bx6rihKixfKzMposnwIe4SMstXP6S78/xVOBWX62U
mL5yPvilE3XgdG25ZWMecUO3Le6wrPdLPzqaFaDpFDRB1O9r4/nHZqIs/VAI+jS+XKIjC0KypIJz
lmjHwLeAAnaziXF5o3BgRdyZpSuqc93Pw1+ObvG2eZOl904toap6b8QnI2ln/mcxhV+RzZvl2kVs
vZlfLoS8zc7m7Re3D6rd0MQyPmxEQOKmWEHs64rvlcYUbuAgMI2G5m0cjK5O7nhnnOrlJxqSuMJk
GcMVMgDlw5tlrPYbzwb0Tw8wSjCAmXsPo4jC51l2XXetxeCQ0jRRaHhcRrzaH6R1LxNUGBg23H1X
hgzxgc+gXBvkQY1PewqCu+mPAD1fWdnbCn05pmXgcddCnIjHAEnu4Lj8KGqNywPFBH2A8lonAqzM
xqfFODr/glisf3tcAg4PGAs1ImQpDsFALO5NIRC9QUMUDyumnCJt68HvjnHQI77V4eZBfce9f+cw
mf9z28g4hy2GX0gHgmL+jKz3xRlyrvrrlgGqRKG1/uYQ6Vc09oyhB2xy3X+lU0YxPhcOnRSPm6tS
s2GI3dXshTh5gjaHWPaT6Dc22YZckLKJHZikpvuOIjzTCrw1yiQD3zUXU0wlmvLVH0YBNGTd4gcJ
KRdt1549lBIvLSX1vJT1ugbglFX3T892/OXPWB4IRoLUdcXKe59YPjdjP459fFTGRtIqwnb9htaW
wwnxXPiA/7w0j9uE9OTEMg/BSOj8NuOinOwffGeAY/gUxKWx8ZIghHTqOlsLb3X2GFgxZUZTGF8d
0Lf6UG8JVkMSCND4+U7s/u03J/qcVT8/wNMCkbdxq98n3uOGtzxsrphhELu1My4p2XhwFrapysdl
9Hz7YEbhc5QIhdK+QNx9sQJunB1tYeqRhPD+Oy4d/5/ph+q6GfwA0GV+B6OH6fEfxW7em8deCltK
7ZF1KKOJ8q1KgzK6Xrs1Oz2T/41eUSC+4Qdkt0UysT3xVqs/KB6J/x9bmKhT5fThiQGAIIW2s3Aj
WWOLDpG0SLkrBs8NvhLWqHknRdC6md8mhTl50+bq81JX7aUN7LLIhNVG/gnuu2syQdQg8RGdvY2/
AtownDNycnh30g0axEsI5kakIDz46RK16x1bXplcHFak8V4jQX7uVr8JSSJoSu7zmNl2H9tE8qVS
anPvLTcIxpFLEu2W0ff5Q6yorX6XGz6WI8A4j3lcOZZ6IZPI7zI/l8m1sKwb4JaH8jGgT/GvjYjE
5n8vo6tdxOI3m0CypdGS1+GZqLa2vvY1aPaLUw5WeW43VW67HEU/Ate2dYCIsLlEUvbVk6oW6aTA
NN3vJkmgnfy2hUVcHBoI95NwdLGrcJs/YALFrsha6WPWDpf1Do8l3HvE4OGmvdvMSFLniGDKsWr8
dec6axVwaVJWmvXjrO/cfCx/3Hjyu6+oWJ3/VnihVu7sZsjbPd6j4iEG3qqPS2cSVH0UICTZxEH9
iBjDc//wPjX5tSk694FzsuBw7oJluus4EDA01nw+564GWvMuFUFU8hzACT4uxaT/i1Aj/djski8T
2Yr+ft3k+CseS6H3hT+1y0uL4HtXYLvFtT/QutjGc5RcKMsUJ7trFlhPoYp96ZIVvItQVIuDl/tx
cwZzbQdatxNOX35+tTJuLdX7nIz29FhXpbxGPDsG3moAa8g1tRfHGRCYwKi6qjMHRT2ePALhP5zl
JnxEiZ68tzE+3jRcouG30IV/46AlpWNdSA1elsAil6kfVOK/roWSQT0B9kmfBnTFjktlfe1kyPtV
SuyYqcW5ps65zPWvgHn1STh1x/Tgu8tP4KjlbZWUbzBkzt4hwaL1W6pybHaIx6yT3Y7Vf7GaWMgr
r51S2CyXDHWky96ugMTWh9wvi25HebP9C8VT958VyPHKEzFwIxYyemn60s6vLsUHV2JNVu8sYtK4
DyhnsUQSEzS/kIbcbzuMexhSevJE8ivbE5KbqIHwTw3Ew5gqN5w99qAu+IKUS4qTw2PPFVhFzQcw
0qjvBPK8+hBSNKqJe7TbfwzugUdRQeLa3FIuqfO4HWL/pNiAsNGNQ4clxF2Fm0l5U6t1pXSaO9Ln
9HKoksmDwW3r7rmBhQQacmSMrH/Ng+2+lYzQzDNz6J3bwU06pha3yg8mAKjYL5HjHsjsitmL4SAQ
x+XNkFXYfWntrCaDy9O41nlZGFD2ywQ9ldrgIygKKKwgaEIvHdsWSUnqOumbINx1uW1Ikh4j5FQ5
NjD0mfKRUlm4LE+uiiiaRdOU1tDQeSCXe+Ourcl9SYmcU7+XZazf8rE1zaU2rXkcq3x+YA6GrPR8
1yCbHP3hLkc3isXaykeGcM+aH12c/i6+qkBfx7ZLtg/c/9tDZE99wervopxmmFUAbluMkZxX4mWN
CEI6WOFGFjDfShwR8cIpdJExt/0xmJp6OVhQjVy2COnknhyD5pHOX15arj7/hV3Zb095T6oJGVxD
+0vVeXTdHI77lMG2+Rg82dxrYpe7najz6cAWFmNkA+Q5M+iiYKq6jiR92sviQ8AYHrLgdiG0dRQN
20/f+agm+i0YdlOZ5w8EmkziDqgwKGSmGjvhYw36w6pEcOkxefOtQqEd19r4ej8iIpzTDrgUYL6M
3ObHXSgYuM4Sw5tOrdJfu8+aiJU/zeChHrMmZ3XxtBN5v2g/WNO287rowEjH8CMJEahSsgkH6LLK
oEuEoHfEvtG5fe2c8GYVwugnEdRbHjKEm+oxq1Zk53jgXB+UdiJpMFX9aoJddINhAGb8HP8cPvUt
HVAiTQ+WQSvy2FdR+N1PvYdGnwFB7Td/TexPbrg+vqwU721Q5xy+abF2CnvYGlroIQK5XcIKPqZN
rUVP1qEfmAh3kz1wgrdoOjMbb7/IEuSL2Ie5G7O1jPUDeHnCizUw1x1UhU/1lmC+elfkVJSLAw4M
SA5LqX7ycJ7EO8rRYjwEPEd5NnUD6UIx7Bbm/mpWOG8xEBZPc+72L8iINH5YdsE4I6sj+eMvc1yd
o67QP81qivs51iGhPn0TPFpeELj/VeQgoY4uUKqkPezGvLsN7SwFRYXxUGkTLiQGLDcXmRHhc2hT
BcClbvUAoe48js9NhXuev6zFNhaHaznu43LwX/KbFZaJ2/abPTusjzt5RJqBg6no7GfEFUjjtC26
h5vv6Lw2SD2AVhoQjkYV2JuGpBxGVu82Ko+MTfgavNC8hj35qL+NwAGmdRI3T6bzi/Zc5IVq/y4W
qH+KhQJyv4OnHk/oc6N79OwTzNjg4m1IgNWAgfKEN79BOvgM+89go9yZ3J+QQJ5PFeEeST0TmDew
cP9ZzWr9LmFBv8J8670Hr5IbYTZswIAzfdswBUT1P0cI89eGw8nTaZvH14of6IaKwP7uqgJ3IrtY
af8auyh3vZSKlphXU/JpNZRZ3yQQpVMXINpnToK+Je44k0RmwEiAZOwdQXlQgWh3OuAcsi9iC52y
O3JmqOLCUXJrhEPEHO5ddITcmra3faMp0tuOAuY4vlQVEGTm+2q9Dg33175yKzEQTuV23mtYD4W6
xG0+/9fBfOCFIlDl4+ZoLYlSKNcHTkTmrajkcj6oogF2ViPbOmkb6Cz2qK2K5ndh9Zy5sy1Vcpbj
4jwXhtjFk8N7I1JhKv1gzYmZs4ToBZaMYGTyHwc164y9HusonMCCddMhfBitf9f+dQoiB9MmqYJp
77V0VRHlLfCF8Uly4C83FHcToq+vCEIDUqAsSB73p6hIdoKslDKTlVyfOhoDPq3GbOPb5PGE8JTy
xqMK7Zv5nQVezp9RiDQdC+w2vVvE9HwC9dy8+0PRPeWi4tNAk853JHMMlOhQVdanSTsFr+QSkkGw
lHLjVmC5Rw+J8SDOEmnHj4kzKQzgK2pfDW9QduOdH3kxSg1HTE9eHoXq4JBR8UkZZfgfX7cXnPx8
s1nYR3yrB1tVa3hCYisvDu2jXeaNgQNoBjhAMNSE2jfbqJmHAGftje+TemUd1l3MH2vC0MTXoTPL
XSfEMF6WMo9g0GJiYjJApBhoBOQBCyz/BIgIjr474APAJaTpniozLCAzLq7K3pYdEyzRHYVxeduM
Frm/q8YCge6sBBIAoFRG1p7YZLQC5KU5+xU/0BG1xRDuLax8DAWgfPYOg6XbpFvrYyb3Otd+HsYc
JzZHZLfH+1pY2TyjUcjKcdtcfESxVKdlCTlfZN0J+adht5rI3KFyNtVm6b8KsyXdCW2fH6b2NIi3
MtTiXWOCh7sMkinYi7JV/wFV8X3FRTV+jbVtww5hKolSfETqDloeVmBShiAu11uL+Ii3cPhTzcRU
E+YRmzydyxbfR45T1BzmTi/PGx2zeWq3KHbJPGmqV1JlNudIPDuGtDzk13Cpc+0u9f84O48myXEm
Tf+Vz+bctAUVQI7N7iF0pC6RpS60UkmtNX/9PKy9VDDDIiy7rW/dlggQgMPh/grimpjljVGfS8Al
afaNAzu4uAkThQRBRjZf73m1Rx/GmvC+9sGwNfwBSslbBZW/3yUZoisrJ0QMbmMGrvehTUWkP+p5
Ko+gAdpwjc6Ov0OBOU4OYxY04S2gOy60GiSruHERtc1XdM4a+Bku+oGAkuSebmRV3ekIrOlrp+ry
j3VvuR91SNTWruLgzKT3XNu3RVj6e7bnHOVbrSJKt0W8o6vbgh4aDPW5likww3rQADB1FmfSbQ1r
35cteI0kNFJn3+V1Kzc9lNLd3K6F5wL9dK5QWpRCITiKYjc0vfNeq3JAH6GVNcnGBav/dUS5S20S
sMLvQaLTbfJgHANFx7qxWrWFYacIogRgmIeqgtOj0SlxAZlCyyL9CnmoDTYIQuhFA7psM5gwKPUy
WjXIsf3quFOfh3xCawAAklE+9oz1oE/wJ7aIZ2g+4yb1YYQypd1SojXleoCF3gPNje2jB0G13SRZ
QMGUyNG7K9hrf2Jw6YRPaWRQ+CzpTq10eo3ebT+2mdi1iYEmAvo4pvW7Vpbz4JRN1dOORz0HzFxU
F/oK9rIS69Bz23csXpfQzMjyHy4+wF8KAD3qRpleJA66K0aXtNkwsjtzaCfJabONb9C71Cdu+Fjf
tiA+ee2GuvtDrzT9A+IAvH7rvKfOkYLsrSAu/nLLejLWKXIy7c3k+bq/p4jt/i5kUQRH3RQ+wucU
4bV1b7bFtC0xIBruEJ0www0JFXlwmnfV56nyrGBVaU4OgVkLdAAsjk3OHoPB6I66TBuOj5ukw87M
IRFsCp/q/lbaqHqgt4fxLt1/T1MfUGqAfCF90Le7idIiRT17sI46JeCCRoyF8JqNluJNi+O3vUZv
DJ2DYagHTP2E5RBCACy+i8ohsuhHt9S5A2DCt6YDsR09WI7oJqJjhHCfoQ3fUVjxnk2pZeEBNpnx
g2YRwpykZz0ynK1hbEdqb/paOnWd0+eyIQ/HXYzeXABPhrtcdBhO2d2sQQ1wmIRPgffOVkgAZy8W
9K78RtnkZuso5erf4valZhW/AJ4m58rl0Y/+SPtMssUq5Rg2ThtrVHr0VZSyHgCtFQii+MGUPpku
lpD7gSyYHU5dIH2PRmdOrXKyqCXEhIUvWgLm/AA8tkZPMlUUFHEfycBhZ4b04BorwaL3Op/6Malo
TRxJTHBO5zU1xDeAdsTsGN3FSI/aSeDA63UQToCUTftvSktucoLFNN2qpM3giqRT4jxAnW2yBwrQ
8qsqacl91FCBcbYjdTsG1IB1IWwxFVCjzCSa9hKGKrWyNvTLHy6wx5sU8tZ4B8xNTHuzhze875yq
6h7pp3qPbS7jHyJr6vA9IHBwi+zBkRIlTGNeEaWJjYloO1t9Myn5Rzcw5sJoU6c+GUXMAuYQPA2g
YGWdN9pNYHjiUzxi33mI2yH6KPIGiYMuz3toBLEPT8hxwuSWD9M9uXWeh1uunzz9EdXkPNtaC6dy
39rheA+eHOnxUa/klyAGXjhwvjm2flUHQGCVPzxmM7qSCpTzXiBPBd3XMKNdSbW/p+VCA+F95kvA
F/AI4vYuds1B7YSWZvtJ8AKCoytKJClYjVtdL7pyjR6aK7ddZHXOrkNLFby+jVo/tIuozY696VRf
Uf8saFGY9K8O2YAy5LavedgcIkQhtmPkNvmjazfZFzuc4s8OkoG8gXRv/DhOUZTfGQNwui1pjWNs
fQP88sYfJt/bNM4ICjNAkImz4YPVorKs0yniIUh/f3AMYIQpZtUB8kHT7YCAULvPXT+21ny/uIPb
6w9s1rzK3ida1GvPwItx33UjvNruFJ6Y3hb0ceDSMxM8kvS+z5IDb7i4uq+1sn4Sg1l0267puxCU
QhTYWx35yy8xyKxwp2q3afc0VwLMbV0eXENhgPKgSZJyEU5a1G1btyzuTDMvLHRk1JTsa28wOMU2
KF7eHVrafm/cAfRVYaMBCAXddfYTcMZgxXvC4D056amJ+GPc5J8H7iTgHrrWpCsIQhndM2ryAywr
K0qRvVBtsQLSag5P5INGsUYTkkKuE+f2jREB8D52Vd6Hx4K1oEwA9LW4Awna99sJFNN97HS+/dg3
sRvf90M40IyO62EPfDT81WuaEph2RSyabkzGkeoZYk+GzOYDXmv2SxZ05fBA71dVuzpJa/dm0GAC
0jzoIYHTWmv8rY7cJ0JYtSU+abndUgmZZMP1r0aKPejmRNBGZejAVrDTmaOmYU3kNJlAL3CiG0nl
zfD1x7pw/R6dMqnsbYHONyGhIeva6QU1IxSLEOabTK3/BVrDfonzCv61k0bQjs08H+/hvQW/yEKK
dKa9Nxu3H8D/zbF8w9NnoCsbDP77vIqo7wLeoCIoKmFGNNmy6jd6ZeEPHlk0kDzyvb2iBhDcwRar
Md8GfdbiytEk7Yewz3nXNYHpvYtLPf/VN/CPUXKAWLiN9Rrr1yCdKGrojo4mvKLa6aLlYCCz5RA0
uIigN3wK0jJ3bjw/bz9N2TR9QEQD/QWy8d+QpXKCj8LfGBGG2j2YNegtxHqm8aOIS3sGM4wgAiW7
611tBtEBSy3/iWcTDSjZQJy/Seyad9KsOpavkQdDRsGqdC1aOU2nq2PRxNWvtuyhSBoVtHr0aEu4
Sw7Vh/EgYCMUn4oEEdrdbBD23Y6Hpr3JOLt72Mpeczs0WfxCRbEWgMvwPbOBaTTIj8JBeXE72FJU
8kD6cn59Eu/OSc1yiyhd7q4q00v3buT62ESlFEJuhihKdJp+k0Hd1oapAGqmiB/QKvOTB0RqCMV5
F5PlSpOS76ZMeDLOj9jOu3EEjcWtMCaVb0XlollrZ/DoVhZysuAzYbc3Dzkn7ZtVuc2vUuXeHcI/
AlRz34AHqYtSn3XkedmQ28t42k5OoL9DBxroU+UmxTvQEbS4a5b5UCMFRgOfN+I3Af493gDjRdgZ
5Vjk1yev0OOtFpvyhcWq9HWGBndwtMLBoFpTIIO49uwktm+56lp/jx6RFexhUbIE/J/dwYmyhJvJ
NlV95wGJrmnLjx5bsM6czwE5SnXwBTLWepZpv23hxdNhytrQ2A1RO+UzmyZ9B+KVWqzVa813gUKQ
CUyjmV7SFJm9e+RbKnMXdKL5iZB98Jv3zPAQAm18Z/U5tL8s0YtPsaObzwQ99yFs0+aLC0+y3fqa
60CRTy3YWr3x2SeR/GRPU9+vfHQQGp5pU4S7OTrYxxhUE4i4UFhc52Js6k3MOwNWu+OA+m+KFllm
z/LsxwSYvUYIjdqfvJfpXiZ9qH8PwWh+61pTfRVFh1+EHiF2xGPbtz8kRgswKsfDl2sqlv0t+ljS
XCcUJnLxlZZY6h3z3Hf6bUrZy1pHkJerHVUu7cPkhdM3Q1RVtcGg2v5KmZxtjikRLyWEZ6unER0D
JAwQbKH1DRzp0fIphK9IYgxSpUwPH7QSPObKbfy837qaTKic0Qva1FXotDTU6UAAVzX639YYJU+Y
+3qgnLnCUKryrBrgnIfj8tpW/RDdocUpnpuOvEDrEg8j2W6gdCkc+my9rTJt7bmmKx+cydVR3axt
8VXCc3gHeicI1jFwVAxIM1zk0cLy2gMdEWj8Wak5n3FSVfpGIwfcUcxEi6hNOsRGMHkagl3GjQdu
ACzeGnZUFW3hhFHHtFOk2N4Dtxdw5VATgX1WtHSuh7kVkdHkhWqRwC/qJ0Nv9gGwglkRoE54c4X0
gFe1TW8Q5TDAYzfIFxp7EwPX8rFWEYIPwHM0Y5/oA/5KHgVIE3R4IdNPrUQ6C0wzY7+rZD1L56b8
orGsml9+iIAOjbteL27IpfK7qG90BDaGvvg9Sk3cGdRoKOXTIL83Y6Nod87ogqyOObDmHWXCKdrY
ZuESdU1u7Ad9BDKxndJQS3dF0jqfeRtgyyYq5BZXNJa4S8NxQsKvjKoGsRgywH6XOhNpt2c6eTX3
lv1wY/cwGjZWZMxtXs32nkc5Ji9NRpb+YuvkezuUSPX2Ni0RuFkh8odGflfSRVxZ0ZTLbYZtZE+P
gdLJKggt+7kPipx+g2NQ24/KEAo5/aDi1yindECdMa77TQjZtVuhRlba+NAb8ncKxu+2GmvxMgOL
/JXe8SYg+lB9WLWoC86cIyD7SMKO7gc99bv4qdecNrgN60JC5IPEz3GsIL2WeR5Bi6r8Zp9i+4qg
qOUmvD+1afoRUtJB/C6v9F3uy8aipONY4AMbhJTvvRIdnRXu7XVy6JVNRQs+mqhWXqPZH0Lkgn81
Ek1kJFzc/jF2K89f22ZNhPVCzu/ODoAq7JLKHu3VaBb5A2q79O819FnQjx3EZ1mb9Y8GGXIQNQZp
6N6Rnfgd4WaUPHDb5g+QmbDurj2ht1ut8gRA6QSCIhPwI+qfqHTfOH0TfUT+hH4UknnVc2GVGHRC
B+p+otBV5qsOg8bflZULb4PsBI0MFM+cpyaRAdkB0RYtu9KKXlyOIOq/RhfRdbJ6edeTAMNRClr1
M0XCtkNvCu2cVcJTUK1QYSIIZInoexj3FXw6l7brzVSSbvD0GsgM0OaRv2QNxLuOqspbG4nH7ZGb
lboHfQ7BBSSS+xlMeXAwqhA1nirtoSJHNoLcW9YDSAiC5Q2AncFRc5stAG2hm2WcPYq0MH7mYAKK
o4tgZIpGeS1+4eyhmevRz0woo5lsor0Arf5gOUPa7F3Dm7p1UtHb3I446Yg9qLvxQTpDC21l8PVh
k8Z28T3x/fCrB5Dx2ZLugNDbUHGYfuFmKNI92k9tvZKp8AVgm7Z9F+IX4R2iKo7DI1gHcmpAds3R
sXIdESng45+HLHQ+O0jrk7903QDsJe1Qmdan7nuYmmTrU1OD3kssnpwAIu2Pk2MpipnIckFDtLFa
oQfTxMGjpun2s+YmcIG12EpmN09q3C0KBhKsRFpJ8MSUnOY0AH/n/IPdTATFooBpR7ez7uqd7DL7
a+sXEnq5MZkf5QSgEMcEX2wj+tQgNdDWMOg9W7xOOUOBjd4oRIsNcGQF6bKAH7gSNETDrT4qykxW
h+Ttyk8JrZuAGti2R5+pJdrQqV93CtD3AziQBr0ymkAoWwtIEEa4Ziy33Iq2j5OPPkojHjLXA81H
sJNut0VvF96BJ+OBdpznjOmBCzn0N5RDrORgmqDptoXRmT/Q/q3CQyECwNiBasw71Oy7eNOC4Ce6
W/hBsNk084te+fKjx9vW2ZqpPiVAlKC3bUwFlmMDaoc0FQZjfjdgl/IpBQ/xo80rLaP151jPaT12
qGTAvaY84Rf6F7Tnk/dOV41MH5TXvYsURYWP8m2cjDelkLOJDkX4l4zYOoJ4ywMHMcWuoOaOBDa+
GsoZntOuHb6UE2B3zYliIMj11N1W4UCN2bREiBYu+O7nBByecTvgQQAvjBxrlhWAZrXHk6l60juD
DdIDqfs4FmaOXWHOVwIzBH0ZkcYePBXa4lAwJEhObQfACF2pBhPED8jP+cY3W9bUzHusvx4CovhP
S/eNcScjxKnvNdgl1IpH14kIryi8UwxMTefJSgLoBy0EjnI7GQG0yigYzXHjA8E8cqO0CYKkOcjp
WrPs921qt9xkCZdTAYe0XYVGqcXkk7K6kV3oupsoCxRJCgox5lYNTfdtUqP5SQ/GzNjUdGXx6OpK
h23tY2i34UuPVI8zSDUmsKP0drSFKSiyuF7zNeihb9+Rr4w38JeNZleZ1PR9QgIUe9r36IFD582f
wH7yRKV1Gzx3eIWC+G59M9rQDnIozHvUPDY8qeIvGnof5RrJylHtCnq8X7KglgPiM9pw80/Jw4TX
EF0mldjcMiJHqKOrSkTM/ykDt+/LLMGJxjFTcVfhI/LD1IOIKnAq6J10HtwEpLlL86ffQDqFhgZ8
DZ2C3n9f2HR0cHWJKPdlKRoNlGFEA9ClRRfwG6Xx1nkqqyBr72llG+TweeV7H/V2ENPGCCfrCNco
TGHalEG2+sftTXPMyO02YGuiW/oKLrrhbPV4949eULEoKBBuAuXJX/TqmufMjMI5gQKGJWAmf/5n
miAzis6E/StrwyOtFYAVNdCt1EKKVO7+gTzZuEJ5yTaXRmCuBZfnjYgx4TlEYJjHK7ZQZ/yMjNlX
jb+iBEIVs+fQX85YuvARdzGLZg0maURpygbkshv6ZjAPQ+sndxMYu2+jF49Hh8LB5r/+83/+3//8
HP7b/50//X9L0P9kbfqUh1S+/u9/nbMYsuh9k8xblnD1hddhT06jiHU8fWB3AF1CkpZynnt7eZRz
tklI5VmAGkGYuM7CAtCPxgrLIF5PmkFzFRXGF61tqgfeGcPN5ZFmD60T41PiBKhzS5i8fWw+6OnH
7KPAz9HUwlK20sLbfmqNPZdpv7Y0fCHs1PxeyR6Bcww2bmu7/Xl58Hkai8HnNdSVhdWrpCt9OngZ
dH4MDx/viKyKjoUI8atEqmNX+w0MQasL0OCJk+3lQV99W7p+dP4YTgCoM9zFCk5j0TeBDeptqtvi
kzARxs6KUntEDj98q6ciE3Nty3RM9H3wL1ssI82yocHfAIJZUdS7TLnZBqpqsxk8XJXeOitLp6ai
28pCmVCKhcmX5RldgQY+YpNKfqjcKLkfzPLFSrv04e0D8Za0cKHX+YxiYcqW6NIG2IRaADq59Wqg
IvBoEFV39MBhZ14e65UBHJOxHEwgXXz2HKi6p/sDhi2GK6lrrRVqo2hJj8YqNnMaFqCEVxhidG89
3PN47rxcxBUDrtzpeFHR+AidMV4FGn+P5qO2tdopfffmWeHrabg0KQSlDWuxVGnpT9zmDgkndmRr
L4/cHYRRlHEbgfiJ2csrvoivNzzS2gpur2soOkLLI65r8GBTAQYvEW29NmxJM7dEnsjqnenTm6cG
u9Kw2e+Kb2gtFqybSwNpiN3ElCXyOSpaGg6qsF4aBAr34FWDt8ZJZeF8DpaP8gAHzJin/tdVoOEH
wAUJik5DjPcw+TkZORCqNbf3NT/GM1+RbYGFHRJNFuyYxaqhcdDMxAUEZ9ABPWDowgmgOrOGu9Ze
MZg8PxRKtPO/Ljv/dFaGBzMFDtF8lq1ypRmhOHoACCstsq4EqDMHzCRmEAuB2hL9F+tVGIAMh4Cp
VOAYYOjywO79IdoHdo/i2lRGb49SjOcKS0rb5VMuYi9eH33SuWzFDBfk/dCb/sbCM2zf1NHL5Z14
9hsaronUiCMUF/bpN4Tkj3eOghgeV7Tlp9b3tlWOQX00+NW/mZQJnVLwCaVtLobySektPRyIUr2B
Th5KAUfbg3aB8IO64hr5+rbG3xlZT/pqABTxtD2dFVByQDceksJo4WSAmXtUc3Y++TgNeexCX/qq
Aq7XGBpdkAlc8s3omjx4/8WndYTjWrrjmM7SoD3n8Z5VAzoPhqeVeCDBNqdYWR2E00dXAvKfv3Wa
IcBfFphYSEH319AX6Ynw0yanIWausykLvmgVHZxVM2BtVIAyexRBEj+FVWXd0hyr7zDDE49cudOW
VrtzBIqjfo9x0f0Glp05vO/BZtHdjw9RqFPc1aC/XLmw5pN56ecu1kfTgKnG0jHXMf0KPwvowHoD
1gcYXWyRaxfrdGxCtIYRCrm8Jn/yzksjG6c7A2UUKC49I9eINwJ4QFkudR4lhbN1qcvu1p0hARQJ
XrzKrO5EmAaHsvWu/Ipzh47gz3rJOXA583//KxxDHrIiE3QPTD+0Jb0QjfEauP8RkfDyylDzoXo1
XwQUOOHAgKVcHDpKLlELdc9ae803G4zmnqZMRlsXHdkCEaHLX/fcYOZsLArSA/qDsch53CJurFn/
lrZj5uvrXLeKO01F1d7uh4RavAXr7Mr89HPf0qFSQEZiSGUs3YxdONZkEXhwIuBSo+2LFwEIbK84
KtL144jbF2AUQ+6QC+yfCm4KOlx4AmwpjUTPmuHK2xHUd7mBPyN2JcXy/eVvMl8NiwWAVKwjn+JQ
6+MKOV3rbP78ORJaoOIgVjoleHuL1tv28ihnvgLXkktCywVlCLHY1t400H1F9mBdjwJJXQuBFGUb
K7j34+7ySGdCK+Fb52I3+OKmXOzdpDc70HbkfnSHquMUZN6xoLuzpowytyBktu9qPUAL0tXucA6p
3h5USaiJdZKaN1F1scXSAeZn2Af22tVy7V0jBdwKMRb5HZTr5MvlqZ7ZzjYWxxYvBTaWvnxAg5CE
A1wyFkDh2QXAxKeWOh1o6qmEWIb12ZVve2YVJTcjS4hBt00373SvYKKDmKdNSR/QWn1T9jHaf0Xj
3FWG414Zav5Ti23JUK5ukNbwcl5aOOPSU2MM5HEZJ4oWUFKHLRKlYYAIOKZq294Sxj3OWNqVCHF2
ho7hSBvMjW3r82n5K/IB4qwi1JlQRIN0saPOCYqkQBMdVkd+ePPq0ZlAj5wz7CjkRk+Hkhpa8tBL
SXInT3ywyiKibwDu+ACrMnbB4XWlcSUYnZ2dK3lVcufrylnMzjYbnRjIhhG+35RbDVGxe5RN7GgT
Qi1/+3OFr8gSSkcaJhnw6fwaHk6owfEpUVaRII3IcxR+3duqAN55+VOemxeRy3ENCztYZS7mFSOj
nYM/ttcQzmwMhlAf1hI8alvAh1c2yLkLej4BPB4o6cD1XEwLrr6Qbcu0MHlS/rpw8s4GJqDyA8L6
GhrGAZLDSe9mPe+0sf9dVWV3xMunuplaneT87TOX3GU0zwmqtr0IN3WCK5Tq0cnEdFcdWhhQu8Gt
n9seUuy/GMl10cMC38NtMQejv04GrzcMSvkFZIsGhgLQw5A6MsC94oh35RufO/tqfp/hqkbf11lc
FvVQAdGqgVMUwH2P6DHSZcO9alPRw7lBOFo7Qk10/sVx5H0B/5bITY3CPJ2fr9B5HBHOBlGc+DBt
gWGkgdS/jlZ6KCbXu/LiPTtH2kfKIsVCz3KxcDkcB8cY0W3ywrx9p0IrWuPBMx1Q1IjvYAliOYFW
4duficRuc4ZW6aR1cjHHCQk68HVItydgVfXtTBoFJ9go48Fl7B92GIRfL++ac9N0lMPeZIdKot3p
V0UJzfIGdDzWcrTr52FCaLzKgbNGOJJ+6gMnuWt7bfx1edBz4YC6MoqiLs85y16EA1FlqrR6lBKg
wgybfNTGtUw0CAJ0i/dvHoq6JzUZqoJzEWjxRXHZnplm9A6g/+qbgGrlHWXleJeUXnflRjwzK8rk
0JyE4s1IjnP6KVvoS5CyapRiXSF2MchKeiGJRP7aebk8qfkvLe5eaH5sSvInqjFisWiD8Lw6LvR6
bQIreagwrR7gemZ4dF4eZ97jr8YxeQRDlRNMaRFKHVVmcYS0LXiXyj1wVvK9HGqJ77iJ4NQk1bPZ
gVkouA4xQVDxj8vDzxFrObwSEmAJjTJJUej0gzpV1tq+Mjnxwu4/KE9M70F1I1nqdNmuHDPtSsX1
zFlQeJ1SIafGZTrLCNqCTVRBTEvRmXyYR2mufuei9tch7X0ETGZ7SiCQ7988SWI28i+maQrBQ+J0
kkgfI9oPVnvduYjT5ahEPEq60zv0INE04UV5ZU3/fLXFV+VSZH86ps0ZVIvg7Sb9SJu0RlitjeMf
dpCqn3OI/yEUlE64UxX67HowBFCYJkgfoLn8jykVSLm5PPHXX9tW0iWjMMmycBZfHBfIHMg3hRRK
hdSMd5gmJi+0JHBAhYBwi1SCrVYjBBtrdXnY15vKVhxT5g8tBNGG+RT/dU1K9IVDB1Ml/AtxHIuz
WcoEm8kjfJbfbMLwyizPDqc7c4/J1V0uzdPhkCzUoS4Bcpo1AD+C47GOVQIvftAGSNlBjszcm+c3
f1F8viDB68zxdEBHzqrEeV9D/9FoS0Zm2nyYWkseI9vrMdDMmyszPLOOGLoxpuIeIW1dXJRm2YUp
LktQP920PoRmgXo91g4bzfPiQxBo3nHSNOPx8iznyHO6ianpE8954vCK43l1OksKtDltJI4qnh6g
m6oBk8GYjEfpRfFLBmX5K2pq/AMgGV05P6+j/DyyJDPgPS6BX52ObKEsNFalzYWJfumW1rM6VqZj
3KHzk19pGZ7ZO1RwdZOqHKVcguDpUJpnREVgWUAcCjQbq2GctnCrATtPxYfcw8n78jc9OzNWkLoS
6DrLXtwqcaoCbQqBnkBxznY5GSQwf0/bIZ2TXPmI55ZPp8DjSpe2k1CLTRoZAxyPdNaPmSAAdpXm
by10d1D4Nj/R+DX2CBrNNgmDdiWrm4PK6b4hv2JIxyWN5IsuNmvcjzgTpVUDBYT6koZL0S6k8HHl
SLxeON4flI/Zl4SaV2ew09EkgfjdrOs6QlIHUsAGEZpih1InikM4w1z5nPq8E5bTUvPjjM6TQXa8
OA6VKBBJbsyGplNpPUQJL8ggyjA1s8wyxLXFq/aiqCELSJEeyjJFqjR0m23T+SayHn15LxBVe768
nV6vsUS/z6CUR+eZG2SxnUBe+1DwWOM6TVCH6AiyX/y4GfboBMnPTQMT8xANsAs34LgBWV4e/cwS
uLwzyfr4B97GIsy7Sg7wcksa+/X0zUf+mMYLJtMjlCZC4O7yYK/zJKKQTpuWc2ObxrL9PJviIoiI
O4UA2n3AkAuRHTX1By/FMpfCmjrmfoqYZNs00dYGivD2erDiEDE+v0IiyL44TwklUoHAU7t24ugX
D6L6Hod2DyHZ2Hp3eaqvDxAjkZBBIeXuZr6nMaktseaLbfA2xpDBOC6DZh/S7ryyoc+MQgbGA3NO
DehJLFav1FxktIXHB51caL+Y/9xoBlKpl+fyOuCpuQQ5zwZ6C9vldC45mrUoSQ/Is85yXmNgdkep
R1/Mfpr2/2IkSYZn8rKjarbIZDtEy2Cv9Bi7AkbGz9RXNyniw+h9mMnx8lBn9iK1cx4hOirVdNaX
CxQ42NLIWTsG38calkRr76zB6O91g3r9KjXr+GM6wturVVd+rnv59koy6nNAhgwACpJO5+LcI9BL
fScFRoV5YXZHO3za5j26lLEYrO3luZ5bwD+gBffP8i0bgmjAdK1qjR45nhKaVAyZDO579ITa4bXO
xPzZTiMs7rjMaAayCASlFzvS8TCp0kfYlqU5mR/Quys+F5o0Phsa+N5V1zjuJs2z/M3XFaOCXONB
qVM7Wy4mcj3DkPhWtx6AUt5irFRs9N61/8U5wOCOOuCMJ6CRe3oO+hFjaGEh0Q7jEF3QyUSr1Zyq
NV5+by9SMRXek8QPGqtUBE+H0g0Yy4CsgT0pLEsUIq1bnPDslW8ix/L2zTHXUmYQAR1we3HmjKrG
FKgzu3Xp1eN+clHGDmgU75Ju+HF5pHPRikYc18wMr6I5fTop2ZipOyW4bZRV0R6bihdy5oD0vzzK
uc3OhWracGtRxbQX0aowPUp/EdzL0sE2BFV+pKAruzxMTd5duTxfDcUkyKp5CWPyBcJkkSVN6CzV
ssXbVdid2mOPMh7KvqXGAAtpe3lWr87VPBRfTlIkJdO1FjeXhpE3vCLkjuIs9Q/An30kiJrgCU+2
+qvbWVBSIxw78iszPDOsJMvFXoguAtfMMkrSymYfFHhhcgWQVTdfsE3U90kaG7+RXHVyRKDs8q3n
jAfD34MuNr+NFE7qB8OEll0OOc3AYAdVjmY3hn13uPxZz6wgnTyXGZpAaMQrKFLIE8hAM2FdILx5
A2IZZU6FnxsAcOvKOXuV582zAjpJu5ZvCWDidPd7gEtCc4hnY85kwJoNaVfLRIAH+IK2LzpDfiMP
iz8Mqr5y7F7ddIuBF1sHTRdg9VYwrZtG73e8A1EvCm2omvoUFTeorQcblLxg4GM+fEdjOb1yIM/u
IS4DDj4dFCrTpxNHZG9qKherExFgQrUKBbKWGz9IsjsPiYAIikaJMsiIxMWVK/78wKaN7hRdNDLO
04ErpSPBitMWXb64+4TqR/ndwIZoDxVGbUqhpn2MCeTbD+rcI6cayPUHEGzxtftCc/XMy+fZAuJf
U7Kq07u2ybL+59Rl2lMX1JFGBTevfl7eyq+iK7AiXsFUbymgmMDrTmcr88kqRxRw1sgvaBNskhZU
PI7F6uPbxyHpNEk3XcCky94b14VROhX8aUkZanbUGSvvNgjgrVxZvnMTIrRSueDIYcC4mFDYTMpK
vFjMmsiYt+b4L0x1d60/eyYCqL9HWRzLIEajHeEPsUYOpNkr6aHiHrizCpF6c0mEFSJZp0cCOZMG
zeK6QEeqTLvAAHQjc+NroI36O6NVdLvAE20uL9KZra9IanGtl3PveYmjwyjHcbPEE2sU31DbQ7MS
VfB+PFadcA4+zrqrDnH2Kwt2JsKRr0hJ+0BHfFMuMgmhAqVhsqUjMZdWP6m8fEcRcXroiQm3UPCz
jT3N3nKuQlT+8nTPLaKcK1xUE6j3L7cKZnd+k8bskjaV4x5aOkaMESw/A62dK5fTuV1J1g7sjcqI
fAWWden1VL6NRAgF8Hyfi7zcKIoKV2LmHCVO0mi2CsVCIHwK9qKz7BwqC8nPcsLFDXj1iHqkKo+z
3+2unO0u+3I0rjTUzn3AuSIygzsVr+NFjHYHLOOw+TLWlZ2l2zxoxx3OX+MeXuO1OujZoRQBRJCu
2zwnT+OUKGFC0Wwy1iWkxC3REmFCDMrQnVTXILJnvyK3H3VFSoO0Kk6HikPQ+qlKjHWNJ+YREoN1
LHBPuRlgLj72tunvL2/Dc6eOJSMyGmRqtLdOx8M5IWoaydRMs/odQ1c8hA2suRiH3E2DYQTm1VN+
Zcxzc+TJ86dsTk1lCRkoALz72UDYH91GrCe9jKPNWPZpBoceH0ZEqLO7y7N83Rlhc7pcbaBnCC7w
ZU+naecSQ4DRJTBHbhuukvCP5PXg6rsY+WSE61ANI845uzCwUaODb6jvvFxAM7v8Q87FG+bNEx7Y
F02aRTyNlY5PVBCCf4sc40nDkEWA0ZD9nnJa/zPLGxvqErL0XV2Z1+Bwr8fm/BNgMfKjnE8t6fQb
FJovh270sOvKo3LTWtYQo5O3Mtwd3KR6U1pBv23SWttenvLr6MOwts5etmZM1vKhC2GfutZ8seOt
bm3VGHn3Mdp3h8ujvD6i8wCgvXlJc1OI5eRiZxoxkhvA0no2gcfHTAu5l91QlJ/fPJKyiALzm5oc
bZlM4ItOkW5QBuxE09i68RTse8ct9/rUyyuTen04aaTPwF1HAsZ4BTLzZWhrWR0CzXeRVTezHPVw
oSFLlTneDkCshtRAfQ2o9Pp00ncGFMp7l8cobZDTbdIqyNytDYgP7mZ4sEq8bSts5g5DA/O2DsER
v/V7zuUknvO8E+k1Lb9n1sVxjf8UMlnB1ML1HSoiQ87D4y4FX3NlM74+A6eDzdvorxZh0XpB388I
IlU1CFE7NVoRfmtuxGT3WPXC21c5IT7F1ftKvedMCDKAfSGmAPZ8TnQWkTYXdmP79D7puEfqHhvD
bq0F1pdMs3ErKpA9RZgU+9gBCdOywvHYTo3uShh8vbSSCxNC1cwuIQDM++2v2eeh6wSN0MfNWGnu
jdaP/n5MlHeI03JCYWi8ltK9PpSMRx8aGgsDUoE5HS9BwhEJIHfEScdw76k4D5ihBebGt9prxYbX
C6sEQcbQDcmzGCLG6VCoyQwTWhn9xi6qDlXDrm6eQxfNdr1t4hbK8GB/w3iluvVxY7+yqV5/VsZm
UUE2W1RWlhSrZNTRUx3yfuNgFX7fw6A5ZBRk0b0y6n0g9PZKpvz6s855I41g0h8HDKN5OlcccwZN
hqrHELEkeLvRsEJOA6NTUX25fDb/tDxPkzo1A1y5OmmtzT2v06GSoHKp2PvjButYZBr7FDzRqrKw
SgXqZ7afOjSzniRKO4+gcke0/iOaI6tZIBqPAgx2V32Syiu909cXijL+l7ozS5Ibudb0VsrqHbqY
B7PWfUAgInJmjiSTLzCSlcQ8O+AAdtBL0Tq0sf7AkloVyLCI5n1rM5lMFAdPd7gfP37OPxCAVZLm
5SpbowARj+pVYMSoqIQqpoPI+cQbQ5bTj9NzX67i1dThcVlLokIJ4F0chCeO65Zmoq4QdSgIQXVX
N4B+mmSv4TsKNs0A4ABTyg2Q6xSGX0zo5p3+EY58aIouy+gU6xCDWDb9X86r6YVox2Yum9pSsxtS
BHGhtpZ6BWDeOPMQOjoU/TQoOMR8kL+HQ3WpQRbSaTLQZ0XghVbGmrmJuw7FZ8eQ/ZnHz5FgSLGY
B5cBEm55761mFg98CRXJEpSQpFJuel2DL42mzpUBZXUzCA3eujEle1jC7l03t9F9NGvn+J7HvjA0
VjpELjBuGEHrOaMhqGvViL+Qpt1MuoFPTELlrixm9Apxg0XpUleCPIffTxbTP5/+ukeH51wRPCz2
8/rBa+ZdGGcEjkDTMgsNSo2GcjZAi3ZTa0QvEXw8IOselYcam1jF+WW8tcs3oLG8kIKW1+HqGwgb
aEc/tmMQDUX9rcaxcG+EveXLvunPHNkjEZKLh70MJ5SqyJrUEmm9K/RZjsikZEhp4KB8IUdA3kjd
JKje6GJ/emmP7WaAR3Ru6WRqJE+HXzbFFDMzHbZXM3jjs80AAQxHcZ3WyTkkx7FotBRHlnQJrNd6
J4texTgyAeuYGbVeXcali9wSRmgYD5ye0xJqV/GIGgX3NpxXGLZryquTT0MdVdxwVWO415ijWtuw
Qoao6sX8JCxEr5Hb8ranBz2ykFzcSz1mQVboP9EJf4lA6Jw6MsoQ1LOjWmIihldQUBuLSVDbIf51
Jiz8RMSt50iPHbgRLJKFf3D43SaAx0WpTlg2gz6WGnrnpYfh31yqzm5uBm3eyjARFbrLxfQNUQYL
bXnkVhH8bRY5GkmFVPpCTZEDzXC1uAOfLaY9PVEt2skeKfkZrY0vvepgMIt0G98I2xh7flC0SAl9
q40Gd4tS+yiuUj2pbpl4lKPMrP8yZ5S9YpDvkB55MB30VdmpjKs2d6weUT5UMZ/USl5FErlFPLSc
q9zESuGXvyJ0OF6bgGQtCibLV/7LV0TYb+jyPDd54vbeZ1c40U2FQMGroQ/zmTT3yIaBQe/CGAVM
AH1kNVQnG3SW4t4MGqNwn5CJKa6FapUX9ojQ4elZHTkQSyOLqoxNcvIum+27GD5Zz1A0wsdrkms3
0MQcX6U5DTp4l/qNjvnRmfkdiWQkl/Q5WUlaaObqyxmz3johkmRBUdrlQ+Ikl9hYkIS1EmS8EOcw
hsfm+NfhVgeizJcnNXWNYMbvyrsQboTgmjpjluh7HVfVQIcUJxqzVrenF/fYd0QiE80AXp+USFc5
ZoJ0KnKDFHnlNKqvGdWaz40aNS95Vsz3p4da7pnVoafDwgvBBFYFqmc1x05D9SSiRRc006xuKSJi
5t0bPzDZwcRrVPRNhQHMj6ajQXF64COLy8AO0E0+pgYp5/BYWCk6WkPYaUEmHHR4pK48g5r6UfXq
cDcKcJX2pJVn1vXI/vEo/FDxpe9OjFtNVro10skOYw5h63JRIFByWwACTP1Ox6WpnFxnd3qWR74k
NHF1AYzQbaFAezjLDlkwr58RMJVoIb1qqujuJjPFwpdW3pn35bEFXUjcfE2COGWuw6GUHHpYgeQD
sqNCRR1UtNIVD44oHfogQtc3euu697KGLfTrc4TaaBhoMJFJWcuq/yXAJQ2lH4MkMmjDEAshgUrq
c5MrLfJqXtGeSWaOLSiblYLiki0TCQ4Hax1dZAnN9aAsQ/eTUU0VxhIJphG2m0xncsRjZ8NarkMQ
+oBF1oibDPs+gQWMFjhe2Hb4wGnD9ZC7FmpdPEQpxyyRgKaXvkUVoD8Dmj+SoHoAfsg1qA4z+ipB
JLbOadOaWBtYtTJcTk4eXTghWvObZorAiYlcNx+L0LCfi8Hqf5Qd9anT3/XY9KlULih6OpP8IIdL
jS+oY8muMQI7K5BpzzsrHfdmlVtf86xVLy1Mx7cxyL+gm3iknRn82PSp14B2Whil7/ALhj72Y2VL
A7GwuMy3k2NEDWKXevOUeUBpzSrMrjEMsAOeq8MWKvw5vNexjcbzFgWGRVWIy/Rw9hld91ZBdQhE
p1EihCtUP6k980JBnuN/ECRgCC/oefKDdwl6rGVp7KBXHhQyRs8xdvt9gcfrZVHjdHL6mx6LgAwB
6IkHPJnl6vjoUakhc5YaAX71RrSRlE/eSgkk2cfbRV4P2DX/+pBILXB+qDGCS0ab5nAhI6uq0Qpr
Z+KSHO57OJNbfDsxr+H/Hb/WIbplp+f4PhC66FqhLrHoJC0SP4cDIjDe2ggFzkGu6eln8BqoXIWK
5mcqdk4Ffok+Mszjmej78+44vEghGxt0cRaxB0ojq9My6ioe0NkwoQAaqVUwDqN2LU0r/CphlT/l
4RTfiKhDEXuqS/tCFKm8zXA83k+Dp/5xegHeb12yQNIGevrQ3d71VQdUThGJUKj8YQbwrEIj/laC
F7yty6b8dHqo98eULHABM3Gl8ipapw+6QW84bdM56FHb3o6F7m1j/Gq3ddFZz17YF1tVJq3P7epc
dMUYbk8P/347L0koEYIOK7nSGnYewZS2KYehioGIYolqQ4ZEXgqqgeRMb5ubYfDaMx/6yO7SjAU5
QRkMFLq7uu1cWNIDhoVToC20jCG3263RK94Wm5b5Gx5IzT7TnYfT03wfiVFwpkrvcsuSaa5Lx5iU
aWPfIFHYdknykhf6fRe61SORULnQZIzmKI//wCUZPhMuju0kgh9YYVDYvEFXk40KTDu9OFOxXkX/
SIx6dK3kYPszkUVnLvb3WHvXJXMBWoHfDztpXVjtRN/m0sLgwgAUCqBWpijMZxgJum1Y3bF5pJ9j
MRukuhwvHS2aHhPyrmfkVvFCFXl2qzdOdHF64Y99bJqWVOuBYZEBrA417mIpZgaEkmSGbIApqAsY
HeOmaBNib4G5EkLDl6Vnoft2euBjX5xUimoNfDkQ1PphDEsrzLzSUc5BV9fyBsMg/SNurfml2xnF
H9PYqrsKwYOdlpnyzP4+dqQIXyDEdd7HlLgPR9Yq9LHCBt1k6v3ibuy0irlqyid0scRVG0fhmQhy
bItxiDlTFlhcOl+H4xUAdaWTYE8JfbTfjahSb0j9MIoY3erMxbB8rVWIJlaxmnTciVfrim5VYMS7
OGQikTuKBxoUJoLzQr788qejXrO8qahLkQ+vzkyDCODkdumEe2cxNhv8Cp3LpkQwR1OyeofkJlWk
LhG4i8LyUM7smyMblkwN9i85Mk+rNQ6Ycm4zdFSrgjmaa9yzmubSqqV+12NNdk25vPdHbax+PQqT
TnC3L2Al9s7qE1q0/K0kKRcF1Q5PV9PEcgNf6J06WC9uluj70wv8Ey+w/o6gdclfkD2wuHUPt4yB
mq2eYe4Y0CjNNog/Z1usKqfdLC37oTb66ouG8nMw4ZmyHVVcEbdtq9p7PDSz56Sv0a1HUdLceA2P
ojM/2pHdTLudaEsVHzf2dUGSVI4+ZiemwK4c/T7zlPnSGfrmCehb+S3CFW6rTsipZrKNP9e8Gr+n
WP6oiEaa1Q7Hy2Q74x9wI4hFF2qWyjO740jln+IJfavlFWxS/V/FMwjh9ewYwxhIq+qQ1qmlzIME
mZ3XTjUUZ+co+KRe2ahkfJdg/6NNFZXqDdrMKBGcWakjcYYTqKk07mjKAiI6/IhFSnE4rqj/WwMu
lbjrZdGuR+H5eum0z1vUXIyrCbu1CxuPZATPvfJ7P011sq3QKgsaRylvwcWa+8Spi5uslZjw9Zli
ndnaR/IboiCJFJqUS7Ng+f2/vm2HxoHvpY5BGlYjJfrZTK71qSquuSu9L0i7I69bofbOUpZT7ati
Cj+eXqgjJ3ohD9AsAG1vEJEPfwILsT4cI1UOV2Jh7Rdhl32Fr8HwYucuzZtBILy9xa3P/fV7AMYV
Qy60RYArq3sgFY0+0LHHq0/pa+xGW2yi3+LWUKBQ68AfMHp3Cv3ylydLf1wzoVuBYjPWj14r1DDH
SqQa4DjU1l8iZYovUrqezd7FKyDxow63qCucbqZfrixSTSRsUzkhiHHcDlcZEKKJLVJJZajN6gYf
HA+nFiNrcljMoTJf4FhvVOeCxRIXV3EMlNmi5EqPnrRndclD/9ShTGfo11c2qndaKDMsBvv62hum
bwYYpF2q9vejlw37EZ2VDQ3g/un0gr+PV5QnINhxz4M6QQ7vcN6mkc4yplIbgDTTP1EssmDTWQg4
dSVa3qfHOhJ9wLWopLELCoPm7urIxx7vHXXmsMy67KrrggBVBkYeO69m33btbTFPk7vzzHYy8YWH
5LjpQjS48awpqnN07ve5AGAQ5yehi/wWXczDicvEQNoEMgbW7IQVv2u0eD9jmXPm9L6PcofDLL//
l/ghZA23xDX6AHibG+FM6vbXXY2zAZ4e3VcvHczd6UU+NiAHlsoRuAEaYqs9JVK7t8YiG/CigzLp
VjgGYWUKiQoHRD8EbnMmQz62jiDml89JQQE1u8MJYrKpAUjohsAY2ui2mrvyWbfGc1f++zBMqQK1
DAPpJrJEbbWMYOY8WRb9gJVA0+0gY2a272FBc0+nqr2fLS+8bzLFuK3qqAjsQTXvT6/qkWPC2GQ3
JKjWgjc5nCWljdiUKePHRVcGeG/hNC667naap2Z7eqj3mT9VLwPIB4GIzGnNfkDMutdnSDQBtk4Z
Fil1qnxKC925ijQNa2/a8TiBlHr4xssgO1d1ey/at9TcKA2hP0S/6l07oFGwGoh0wUQTzC02OIKE
147ssutSFXaD8BGKtT8tFT/HeCVvQrPuP4qm/17EwnjukjnfZnU8IjA4ODf0iMTj6cU5tg8g4wKZ
XfilsM0Pv0MVjyaWQsVAK7uvqWgjMvSo2FW8n5TaMPCNdh307gaJhFFqqE+Iultnks9j+508AJVU
ghjPpNVPELqlGbYeP4G0cGD147AAsJu63Znq77FjDMcT6D98U/j0q/CUYa036LjMBYqiDi9NpWY4
TWLCOu29eW52A23jy9NLe3RiFM7snxyN9137pDNxEig5yFzMn9RRD+8Mm0fK6VGOHSQEQtBgImjA
8FmFC+jcZVXFxMMyF+pWKKETJMWAOVil/Dp+h6IFqHgqJmjN8Xw/3CthEhNtYwfBjMFN95WUXmDH
arwNI68+kysdmxXCQdRIKEUx6GpT9JVW5Ynh9QGIUpRe+15s9VjH2DyOz1Vkjm0Mh7i+iCzqFKDW
CyhE69YW8X3C4OxaV0UaYPxdYvac2ovLhfxloD9ZAVivBacC+H59T9LYKOseP6IghESE1nfR7tux
iQING7fd6b1xJPLpKkk2GAseKCSBhx8MAJSRUk8bAuG4SM6Gs7eJSiUFPDJ0F3rk8UhQTOCaMgvP
HOojL0qUiQh5YJGW+tNasDrWwTfRBuoDU4m7lzKbnCTAlNPxtQRg3kVTe9orMtM4YKt4qE2bWFJO
5RVqlovBOqZU7OYetzJusIuohowYnF6aIxtswa9S4aSqu+iWHC5NNbl1RzNNBiZOB/u5yV9r7IHQ
C7fPBNgjUeBgoFXc6UKe8DIGTTmDGxgDVESwLDGE1Z2p9r1/1fAEhdtI2gAOio7E4YR6DLhlr7CN
9XlW994wtLx8NWXbmigJumqp3inoCZ4Z9NjtBpfSpjPAewrK3WqH6bQFeqPDqLRP7bjazMqEEbCB
ZujGlaX+TakLFR0LVRhByktTYvVimA+lUdePdTOhSE3k6DOyqDC6Tnl27jkx46fTX/rYwoCiX7pu
RBRzLcCTYUdomzXKKamm2M85pqxbI+mVbZR5lFbS0Qkw07bPROVjgy44QLqq1G/eKXKiqo//qhMO
gctmvkjj6ksOzGkrsCe9xDwMv9cQ+ufpiS4x8fDxQ2eCW8AivGiE6NVOC9Nuhm2jkGl4UflqV8Pn
DIHMfVKL8kYRQ3iZaA5SWVNbXWdh9nZ68CPdGrJjjiP4x8UHZU2urV0ZCs1e7lcoBV1QdG11l0xO
5PlTNVn7pBL5pghVuRsTrZYXbQ5cSHYlYFea6OcYTkdi+vIGo18D5HXBZB4eBnwu82jINb550eWX
hNjxTkb6V+G005U9Nt3+9OSPxVm0ObB+WTI8IFCr4TKcE5UG74l5tsQPnH7gL4uitraWbPBlx8E0
uY6QiLubrdo7c50cm6pL3YeWNg0jspTDsWdDTSsstUWgNZO392IVp2gLnRPf89pi2zbyTOdkmct6
l6EFzGWyXC0wfw7Hy4o61rye8UhNx21e4Hms2G21yyynP/NGOLaskGkp+wKD53+s8o20nKeswEw1
SBxdJtvOtfChoxiKfVfXXfBQEW+oPuNhCkxb/3T6kx45wAuPcQH1AlJ879OiR1VWRIzdl4q96xWx
OJBhH3zr8v82G7NMxdVoN+729LBHzjDgHZqeBI+lgrD6mrHV5BztFgZslNjlRaaqEssyhRpCEirj
4+gYstkPumI8TWDZ0VXozHMvliOrDhqEIrC9NOWQ8T78wDZmfu6shF2guCLbeVP+5NQD9taz3u/U
2qsvEd+Pg47L+8wpOrKzwEUsEFeiPBpBq6J3mDitJ0UuAiVN3C9405r7fNJrmlTlOSlD/egkocmS
AqAoDO3pcJKlOrvhrOK7I0fH+tZiYHxFZ0rft0M+XM6ij4M4suONoyXlxx5LRBsyBDCNWTXxQMrc
cIh86AnychhHIygj4IgE1hJ1Z5Dn3eemNmI8k0r7gwznxEBwfR6+FLC5Jes5y6s+T5oNYcJyfYpS
uO6ldnMRT8k5b42js0Q3cSn+wWJd4zJdN8bStpMCPyqlelZGeZWjyjZBMdVbn976pOBbOc631Fyb
M4+fI2EJ9BJPH0IT0OX1RtZxN4xbpxOBwK7qlcj51BhV1AF+BZ1gxfrL6XNzJMuiArZwO5Z4/05y
pG9SNyaPFIHd1byi4Sv2ul+U5/RTjm1RAETMCx4bammrLeo0XTiUsSICtekx2CizIsFAru6mq9rF
3fP0nI7FAiC1yy2Gwidd6sM9iutrauXDzMtOMaeX1jXb8mEWIZTyXnbGraQeNWF5JAa8LXldb2WG
Rd/pH+EIYQbcBUIKdC4RGKeoefgzKHgtDIOhwa/UrGZE2B/lWPQi6i68secSvEsbGe1HVELM4taJ
J32xBB8iFEOE9j2rp+xNSwr5/fQPdSQ0k+PSDiJxB+u4DlBx5+VNbuBiDNRS3hQp9tWDsMSuiMpp
m7SdHvuo6ZwTLjsyKnziBb3kkVvRjzpciVjPPLwnlSYY6s7+5MExw3OwCc0ntdbNyadp4l1ncV/9
+mTpGwNZpYBlcOeurtvWbQdwq+hiD6mrdpsMttBNVtHA2Xg4oWzRlgaqwU115vgem+0iBwjsmfIg
V9LhbA010WI7nPErLy3vk9XoIw8JM0yhBbRRvVNF2e/sMRrPDPuz7LjKLkCdkEMtvVZsGlevGLXU
2szVFVD5GWfr1tA6POkHw8u/TdTQH1OvNTI/h+Z90U9maftaRkchCGXa6CDdY4xmXaRxAw3Vb1QZ
oS2gYSawJvPnSoneTu/DI8Hg59txaX7zadaZkGZlsaw9idBVW+o4EJu5l0z3toEyR4FtY9+eCwjH
BiSM02bkYU1oXd3MINhqiuooa6lODdafNDq/bvM6uSoEggib07M7sgM4XNQpli3All/tgH50Ozfm
ug/CMLU+da39UtVzceviKByMzVDvkiY6lwEcuTTQuSPT+1n9ZsMf7rqJRqWZ1U4TTJWCPUyadw5+
4mqO/qzdyE+NJ/8HZXAoydDIl4fCUgo4HBF3ZHMWomgpZMUygz+RzuIidkeauFnioZc2a0p860Sm
LK7k3JhK6petrn89vdZHPiwsbwSy6XMvOfVqrRO6D2HRNk2gFQCMJ6c1fCVyiGMxhna702MdW2Pk
eGiCo39CirfaRF5OQYDj3ARx2g6PkZZPL5k6FD5Du/tyruMzlbwj+wjqJD4RKC6RBqxVaB2TUgcY
FF6EudY8IPeHU+iopvGIvKVIPzR1SIbnDsM58s2RjGBRrIFoSCKNDtnq9jRyLbX0jtZYAvpmG6MJ
EWguj+PTq3nkyyEtSfma3oKBnOkqPCeqlzheVndBnvUVFHNzukpxfd/EXtb8+kLS+aKJQE61jLma
0FxNohiMXgReaTWNH2UAu7Iqch9ZgTc4Rc4OhkO0/eX5eVg7QtOiv4jq2Wp+AKbVSndRYg7Ldr4f
JlxukQpVwAJq6ZnYf2RjIhGyKGX9ebWvhnKzDDn/piaF60X8QxZFu9VSVb2BAuQ8lpV+jgx8bDy6
DTzvliyCyvnh0e/zsm2RvBZBM5qO2HKxpvMFa+xdk1LpT2PXW+fi23tCGM0HyGcQj2FL0SJdzRFi
ZJIP00CRTs+RO5AOIg87SR28SP1k0Ko0aDrVeNESZ84utYGi7i6aGrGPBpVE02zU0ECsq7L0b601
Ou0+Uq30zQ2tdtoVaFiSD8g2LR5mzuMiGGGE91FXRn/EohbYwSleBX5zdj/llVsUGy8s9Wjv5jQC
z6SN7848J4EbHCQROHOqz6uoytNt7K2kZZrgXh5SrqhgNFrVz2tzvkit4Tvr8HJ6o74fEkI+ZYlF
3Q0uyloRJZ5BQGZlZQVN2rnDNaAknm9mjne9T42gnXdKRppz1QPlOZcZvos0dE/pvfB05QahkbaK
3l2Ky900RVbQpWhMbKPF6T4J2QC/ehaXcQikvAdotOOBcbhhOzfEQ6HBhgZlEzn5E1LiG6nkxs00
usW308v57nAwFowXEIkLmddbi6ug01E6PfrsQWqE4d41audz2xr3vRKH26rouQZ/ebwl0wQDzHtR
pVR7ODfdKVpMLVlDCkqF0vuNHXo/4jgZMN/O2cJPnlGie3B60HfP4wWDS2uf7jMI2XeVDoyqWw1z
KAZVI7TR1bQL5jotgrZN+mACrrOx8Br6oEfGOYeYZUscpLmMDBNl4aOx4VAOPpxuhcNw3yWpHXRx
o7wMEUC1ixTpjI0e1WfNKH+mauvR+JbImZJasT9Xi9vpfa7iBw/txEOX1e9EbN40GJRLn6wjfVBd
SI5+qEc6z/NGR+bailPlg1ZZ7iNmMsUPvSmQPmDEwgjgyMwLyLPs48ssbUl7PazDbtUs1pCpCOPx
qk8hTfm6UIFLOqGoUl9VEOLb8P3SL3aVTa+nv+L7yjMND9UG7kPdbIGWrd6oZmyRsOGRFtRRot5A
FdCl741WUfFjtmnry9HtrS1Pu/q6t1q0Mp3JalNfGRNH4EtiOMXF6Z/ofXVp+YkWKjzVLJ6q66a6
2plxS3myQjbMTOSWj5p1u8SIZmWLCqNOw2OeeZOUHcgEH3/4/M3kvYM8ZIR93mZOVbvbtHi1t74K
Br70bUS5q2AeVVPdJdAQsk3Spel92ag5mumGPb1S77ZqX6BWn20rTE6eJ91BBSvPTNwxMGgWl8ks
vQSbAUuD3ANR//vpOb/f0Qh3IKEOfxVJFirRhzt6yhsYV1NZB7D/7M1U6flFWwjwDrM81+l6H5tg
INHO4SlEK/8dZ7Vp4YVEKJIEutv2r/Fg2hC4bA1jHrT9fJXH4Jk4cXSH0eXijbCkCgiyHE4OT7qo
WFCwgS5SueWGByObt9mWxAhO51C2gdK4qh+ns7WdAXBclFMYbmKnSv4EfP3Xgdd899N7/ntVT22C
3vvql//9oX4rn0T79iZuv9b/a/mr//ePHv7F/75NvrdVV/0Q6z918Jf49/81fvBVfD34xbYUiZge
+rd2enzDcFr8HCB6q5Y/+f/6m7+9/fxXnqf67e+/f6/6Uiz/WpRU5e//+q3LP/7+O/Dqv2y45d//
12/efS34e//83+Kr+O2Pt9/yr79tEvHPf/z2R//bx68i+f71/T/z9rUTf/9d0/9G65nsn2SELASp
wN9/k2///h36gMC5+KJU2MglyqoV8d9/N7W/LYJCC2iRpwpPJGJJh+LAv3+LQjF/HpEa9Ozc3/+9
Gvd/Bts/PxSr869f/1b2xX0Ftb/jH17KRf+JybxyQVIjsUO2wp6isLS6AUSt6JEcDQ0FrNhv+4fE
fAjF15BXryOCrryY1L0zPqm2n3oXH0juHr3kA9ygbRjDX6QGohT1zohsRBIa322fy+ajUX+0ppdY
vqjzXdzc96IJ0qUI7cMxtMPN5D7Y1XfXuYvGGyd8tLSnn9/jl7bmc1Xwn/VuO9ih/z/tyYWc8l//
/sjvtuTjP/9R99+o1Pdvv/3xz38U1feW/fjzV/1vOI9E1V/39/Jv/bkvDe1v5BwLsA8m5oI60f+y
L5dO06JrQGwD7szz4F8b0/obQL2l4rxoQC/Mof9sTEUz2Ojc7FTrYKktfKZf2ZlY1y6x+j97E+oI
XWSKcDw7lvzvXS49AEFUlJHiR4KMfBiglwRsrusTvEd/YDPVx/Q66rykDVeA5p2wKwsDlarIa20r
HZZMtowAZiLkJHxKfFkYhK0dXw7CQ+W/8Iq8DeD6zMmeGpdzb0ZJ89Xu++gpzoBmbY0sURx0McZ+
9tM2p0veohVpUASsYchaWepsEtduOj/VYnxf5grhWlyMZXJjRkCs/cHrac7006h/Urj/Db+t8vyl
c6Iq2sLEwdjcDiPEWMHsz8puUuY2vuwloG+/jwt93kT2bH+P43B8ZdGFe11lVH39sazyP8LWycRu
AG5126tIGaGiY+cUm2envarA/dZ+O9lzTkNbVtO2nDqyI9k24UtiJOV31Ozn/mKw3AQVyqTyNF/t
RP7cVTJUfMVMencjO6X80pvzZAfQhPS9KnQx+yP8xl070rz2PUvIJyUbka4TwnMav3Rk86kxvLYm
XPNY97WOfNfXhFFGWxFqEulluJnTHgaAmm90MdYk19KTn4FngAYw4UQNvjsn+RfXrArQ2nrLOE4+
mD8mNZs/FPqUlX6dmdHjmCuzeSESr/7hKK6i+gVSzuMlmlFKeaGEajLT3WpATs0q+jg+IIEKIJ+g
2bRLOiVnRTAle1LHUgXWbyvqc51m1pfEGchJU/B5Hy2UmYc90FTjYxV23fcMERfhq4jVXs9tnr5R
eh4+DsY4ueyMcO5AJ9r6Q1yZ5h9OPzSanyQRje/RM1NiqjVodG9rY0q381CR8Ok9VFlfG7CjeIhF
2HQtCaKJ61MhXavONlkiE3Gbdbmq+WYROYtPQqO62yF01Z1dqLWxHwpL+dJAYb9TU9uZw71WlzFq
IG0dTX4eivQKjLln85ZXJ1XcupGSVJycOSqpDveh46d6NLQ+ttxJm/thOXbuQ9g5zRjzJcpWvWmK
UZTZZmwKK7xrMWsOt2Bv+W8kGafkY9lSAMcXwMrkpa0nmanieu5N1heAU8wToLcGnSNjM17PqecN
N2qchPMl+MpK3dV6o/T8xE2fbb28rJyf7M6K1pUyYJw3wDTegB9xusBejDJvlXKy9M8GDffoaTZK
7GVDuzetTde6yIsiPZirL0MOeXEzlHocfsl1Lyk+9o2tyzs1nmzS7UxJrc8lQn35dSlRXsefvgf6
9W3GYyh9RBp4QNKSmon5qBbUJEGB1WGzV8dRyru67p3hus5KHKvHDBVxFsxTFCJB70q6Xd0kF69b
Y2BbpymOt2Uath9SPiLDaE6fJn4oDOs1V+Qcbfui0boA9Un7W2GCYQhUYy7t1wjhId1PU5l/lIpu
S6Qp2xFWhGLhOtcWk3sz2R0teEcgl1bIXBOXWtmJN3OAwX8LvBObnqiA5rihejUqHzyFGqEfEmbE
rg2BZX6dYnN+QviMtwZxN6USQhk/udWawgy39tAU3aMK5RaL18o1HxxZudku9sLhwR4pEvHdgdJt
6EiR1YbCkjcJLvfyR6TPYqeH8En8JE9LgFX0SEof64iqhwau6E/cT2nxZKVJ8phkrT5iWzBHF3JS
3bLdtEM0aDF2cnO4gz1iPWTd1H2fE7f/bGZx/T1x4Ens4I7Kb1kEmDH1hWwLHhgpWJbXRjc64Udj
V6QXRmbrXUBlppV+byf8JJHIHWBnsPK6B6+EdOL35QjbKSczBBYzJSyW0quy2UVYGhScwWb6wB7o
YB71Ji/RrKGZCIViSgLFjmdnU0a6UwZen1cfBGpSWWb4deNNP/Q6LrJ92rsuGBuw6+5mcPMi3yGZ
7Nb7YVDzK8DeZECspxneZaXIXmydut92tHWCrheq9n2e2U7ll/loJJvGUwx1E4HU/iyawXjNnUnn
92ytfjXt1La2khdO5Fc2/JnHRo3rG2u2wTVRv7NHPqBempt5mmMvyDnOH7XG66etNsSt4vd6Il/L
KHWeFGG3Hf6eqTbdanWU3SV1Ef6ousRy/NKN5ucqEp3cNxob78LGtrL1IclGqm9pffEcRk7ZBwla
Dnh2cucAr3K0EYy2NvCeL42h2hsN8BwflhU/apZ3eYLDlkimnYmZD5sDe9HUp1ivl5ia1vmwzUIj
z7dD4U4PcZFPr01HoN7GGd3nwBOVweYyFTW6co0wtv226OpmExkjxnJx3DsvoxH3+E1OsGd9sO4w
Mdi5xkWldB7X80g880Ojl8U2TqmubmOlUm8oVgrHR7al9DalnmBDgp5aa19kEoFbXLbUoQyKWSra
xhw6uw5G9KX2I+UUJxBp7T7rmN6ypnLyHnNTFaGfp0n6LedmLjdyTglnRThX952u8Q6bUs14GerZ
cP1M5t0H9oT6JW2srgvcOplmv2M1vpHRWMpOOmJ8zUtZfFvkEGJuZF2yxEbjLdvYUJ5j3vaf8bf3
/sj1TOJTRnpgbwoj4oewmqkSG8crVK7N2L1M7ZafJ8vNxrpR24ZP2Gv4IIAcsaGOeK6c2fdjgeAR
T5VyWySaYj2hGp/IgEZoPNMEqtsFatN0xY2Tl1GxaSEOv2VRZ1e7WsjU3EVCqS/nyJW6D40vwghP
at7nwUurD/2YWQWE7w5r4NSrWgpZeeZuUq7rZKuPaX8fOiHF5RHTjWQzCpIr9ECi0tvqGNECcwG5
+tiKKmy2Rlz1hp8pWgESYCjRJjNrgz8eJrM7bMqqT4EiNTV5CjZAcbiLsji/kWDW64su60nQpM1C
76HQhuXdnCjT69AaxbAHXDD/MFr6/L7ZJe64tRoZFjfd6NrjsvfmG7s16j+sMVE+ZVSonqMpqm3f
FdL7VpeI4vnEyOmtUJ2wD2Y25ms4Kl6xk7Ni3LRhD6sEG5HW5JlUJBfD2M1fjbZ3LWTpFVNs2tBQ
2KOumpaktGr9sQchOcBB75y7fOjrfvN/mDuvJbtxbE0/ESvozS25Te50Sid7w5BSKZIgSIIgaN9o
nmNebL6t6plTSulIUTcTp6ujI6q7VeQGgYVlflMtBBNEPeZgTEutxZW39Mbd91WfX2I503v7Xk/m
viWd/TrTJHDosAzN46Bl/ymZFvG1MLDNdvYUNVO6TF71qZ+LWaZNpdu3Y9muL7QB1J2YqxyhxM1O
njTzpMseVd/PpK8538+Z9TO3sr7vVEjHd4KANJH/KPGuCirnm6vX7THp+u1ixqKGN+4t99NkW83D
aDmtTgHSA09YS1k9+4PpyMuGIvnSy6l4jwJO8Dkai4SvP8KmVZvWEvOKNbk2Xkh+lZdIOmZkl/HH
hp1ys0QjMppdKaTArnM2TdYiFaGZ57kSwOGm4mtGGs2WroVgwph01txkdhOpL2HfzzpbGe56yCiN
6qkAjXTRlAui3W2xxHegC9wxnV099qm/bcnj2sqgyqJhW08OIR8Ririe3xPTbIurR+qVuBx1Bb6M
XkTC5A1TtxcIg+i9Ou8Wt55ilIfR0K33NJdB8g+xDuaDXpV5Ue6gPzHLHdosnLtc7FF8oE/pu8Z6
ny8AVsIutJ8EEUNlpTFWlVYk+W9XUWsDXwilvUNiQtDiW+6RLMguKTKvGKw8y80SrvsgMFME0ais
zj1RW3cXKth8JhFIFGPSC8ah3bdWbVBAE2f819YLj1FzRD6NJmsdEus7X4ksX/24ScmPrad8yDEq
cyxfXfJH8nd9JSyZuuRZ1i5u27UDChEX3r4w/erfLDJvmwuACGGQ9pacSS/DKXyPL9/gpF4wqYqR
Kxk7ZNdGuWkdt1zuE9IML8uCHjjqS+S75/6aT8q6JtwsVuiJz4Zd0qTKW7h8lJnsT4s1UwFOpRpC
ogMKJWmcR2fDcZuH7isaHB/4zurOqavgo45hQqF1qOdby0rkh9y4tD8j/K4ARvtx+Q7PoT4+RBvt
4itqy67ZUYHhS9DW+fyy2SL3eSXHxuEYFbDiwHEZL/Iuobmbu3gFQ84PFFqvhU0jW1Pqdbt4QXWN
FDlY24z5M06dQIeQUfeXuUHMJe8pLAe3wTkZvQtXXcR2AyAZh0nbpGHdRlbqj8Saw4AsY58yoFj4
NGVhlVAonEYdB4QjnNRxTHwQwl8RLg7NQtVRrGAz4/OgPZXuNupbKzBQbmUyAJNaxOQeRBGjA9Ev
Vt6lTUAo25lxhfiE15NTHcaW2UEWTY4c9nWYt0WqZFiFj9KD4brzrIKSNJq3qrjovI5raslDo9K5
CyeB52qNCunSdQ7oHa8J25OJZdyCnK0pEcS0cqGjDy7Jxbcchk3AzeKlgYdL4pFkZniywrqrL3Mm
UTL1pKoJGbWjwp1Uiig7FUFwC8LFi8E9ztbD0pDaHulkC8Q7wrFObkYA3ws65MyruHCT5KvQFi5/
fXSuhxneqfygqDZkhjcByLk6d/rqQiJQ+7Znio4TU6iSKQW46LqXbmknxVs76eE2qaqe+xQpHkkC
WwZ09leJVfGO81Im6TasMUYgC2rOGYJFC7dqXyXdERvIuDzocKosFjcWpJ2eZP/6Xlk6u0E60tpR
Evb5bgpyugN6nCYnm0o5xsfGGWR+WXoDLqV4g9bqgja3KE9np+noouBi7m7h82hxscWQVG7cJq+q
C+7/quB8m7DcI7yxmpOyZddCvV3hGRjkLCjNF8w2D7FT8ZndwBrMHWn2rFJw0L37NfcipQ4qZKJ7
WxT+1ma2Vcj+dimZZaeQFjdxFMHclBdqCktnzwviw13rQnv7LUDUOjNjYPS+HoZc7QoKxG/Cnjfn
iNxZm+xMB67vsuTVkA3dGPO8wT2hk7dWhOPPbtn6s9bdSnf6lASrP+6Kfl2qvbWtbnXw56mFI++y
+++HybWrXS3rPDioWETOzgL53h19XN9h/iQtySCMj17HB4ALw3yaFxRM36xqRZFQmm5srhxihLxP
OqWrpzzqpcpMlU/zxyko2I9p5Wxb9AAGMi+vE08Gfopd1LAcppUQv6pJi8uZXS2z2VVBcPCSKs+f
RjVVTkwuPQqu47Fv10NPiasp0+mc7NlQfZIugt+fNWeRfhy3egefXfwScetY/CLOqOEVs/gmNOWF
K3y85FxpFMBHuQHFG3C8GPZh2CbiS60660McNU1/qboB9Wx6fkgwAGAiDYlpDptr7Q2r4UatVuto
1sJb91s/zuoY4j2ms9jfBN0oNbVOBpEoAevkV7a9n2ePj+Furij3gxlUlYX9EqpTVTfjcOKCH9lp
gdbhQ4+1mHgYo9bpie0bLJqo9nrnEMwVuvu4ebdAX7ap4Ob2WMqjlyzetRUv47qj/R92mYKVeEaS
evpBhFJ8ntsisFI1KETx1lGT+uphsxqkeek57EIlh1t45tGdvRQNtmGTHD/FxtHHbRmm+OhyosL9
ojfd7VreGIO6NiAlLDv2+tz662Pl2HnMDEws/m51Zc+X2WL1FNpdstACcBCGo/0ImFPQEKz2uo7a
OKs6B687H9bBHe0BA+xWLuGJ1hs+g2snwiJbB9F8jJely1NrTsxttXXNerAodD9UOk7eJdNZUGIL
2bVZPnbRJ6fy6y+rs25WCn4YqGBurQFXxFRNl2hdorJVu6wz0ZIeItd5Qy27lCNwNF/LVe1cxqKf
pGWcGphYSLbikGxxlYhwQEAq6oavHH5L75JI9+vlNA3O+l6DF2pOa1Is71D9nSoWX2uqxiJGBD+r
p3ns6IYVzEpvOEytblnfxcy3Uo3VKKHR6IFEqrOpnL1sbEGp4xrXVHJJLRVStx3z0Vn0Ba4743xL
d0sUTw0Q76i+007YebeD5SSTVezGBqTdoU5QJD/Y4RjQq7UC1NQe7RqHyDSgoRTug1zU8/MYb65j
uM6CrtC7EnQHiXuOSCVYuHGx2yena4J+H3vI1+6gWPvVrojpF6lDt2o7RwrAH/sVgHzpKt86+EAj
46xEcKM6TLqyRm6ARIYXMvJyuZv6LlSX1ILTtvdrCrgy9Ua64ke/dYJYH4WJNufzJNdkepCF3cQX
fpkHPh87LIAJoUi3vAyTn5OhQjGiqryaqwgFYhoDNiVM0xcBNw8Fckm4qNUcj89lUk7zja00lZ1m
ADg5uGagL4FZatQUrpfOs+vWIh37Zu2/5EKv+SeDJeL4VGOfR/OysnOqhHTsQhpjaYtajVjTCBEr
H9CELIenoNhikW1IKZVf3Qr/ZVTJyX1DmBUJyXfSdJWSqW+SyqWH6U/iTcHW6B64kPKgTxnSK3CY
Tm/2/ib7S+EV4MFRMBPHKfY6I9J4jG5t5qJ0whg9pb4FzobSvw93vWuNTGEL3Zzybgv7y9Fi3LUz
5TLhf7CU8sVe8/5FdZXzzoC3Aoc09zYUud4nPaz6sMTtimJRHQuDqOIOa73NOvl1hZmYtkx0HSmj
nUupkqVLZ4XQWDY7fhWki9fGC8iRyvHTolDkyQjC02MJLbU+DhY40nRGe8RcetiknBmKfkkO29cx
WVHfOoiUJUmNJOjqDG6mErpJtIfs/kPiqPKrBRkjoZdUW4+q7JKOYYBq4HPTYdowsuFgn3CwKO8m
l39Sls+WuaFNVMzp3M8W/8ncdk9DcwnuWrdD4I72P1oSYNlzvKLKWX7t4nZ5hznvbO0qGas4naxy
GYkrA+L1SCZX3xy6oPwEnOihxoPGogngLoO7Y3pRoGzaxdNz7xm/SOmWKZJB2HHOXqyz/tDBf+QH
y8l9ELOBNeaY1XmmTCsOVSTrhxozqTmb49JKNyQC3sadwE1t3IIIIq8B00gj/TxbcaYZz0hbxYiB
DyYvU3Yz1ThDxTNSH1miT90ygwqICle/TNEYAnWzpxp8qW2KfbxFbDPUQ9RFzf5/yNsoHvYrLfYH
nwKl21HklS+GFPGBdgirMxk9w/9fMdEiqOU1SzIEd1aFWQgvt+REXcFJzsgeRHVQOh7XNGwRDkyl
1c3vG0jC1BggwG6SqOqbVC8bCaalcjLRbRJUjXNJ62+H6byN/FQtaXeAMIk/W1WCEVKHAu+3rpDm
ZfKKapfTJMJli0BxbeW4Y2eVbnJqdBrRXGXV2lpp08T1R59seIUMf9ZTna11fsoZvZSnRGK1yRgK
Yeid6/QCm18rmm+AkYQdXU5fvFBHVQGr28XXDbpR1r7NbeBQE4ieTONVtJzcyocJJhNZfQtaO6wy
YVrGNYEK6K+gA0OeLGbH3nZCwZRmplL7Ylf5Ye/vLbokzh6ckVVe6rHoSJENDaSuTiQFJtIElK7E
Rjvdest5Kgo52SnQENsckiYecpQ64NGmWGCR6TMLQ66LDg3joDDWlJxKWzQ+KHrDx3z27HexyZPt
0GxeeQ8KD7KuEZuAYU2n6StcL5d2CMLGij7ORDlOG8O3L7VS/XOy9Mtbh5Pkp1PuDLdqbFzgMyFq
NnIrKtjxUbeOaAgZpl6jdPMn7Tt4obeFh9mopy2K+T5hCHJLShjfq6VD3nyB2X9uzQ9Mrgv6vtHF
FjahvRtlX35I+qWwMnCu4cWW+7M6xHBdh8x2+55WTohgQ2YmMTYnaj/3kcotuswLUmQEUHGZ2Nm5
aiJ2FnO51J2Es2UibLcw83pPi4/D1plvop+aOrUbOX2N/K2pH0IzmASk4rkBTBuGQVAcd+ODUVti
XYVR692aBLBl2vtGfAgbad/P1F/m6CtfV9fIQzvXfSySCKOJfHvnM3ZSGVcdGmTL1Kpvvuo23OFn
jEjSwbL1Ai3BKR+mZug+Ayvs691q98O7PukKpNCV/A+B5F/N5f/bofsPo/nfAkv+B0JG4HL/bj5/
Xb08l+blPI2pfsCIfP9zf8/ik7/g1TjAPQg+QAG/E4X/xogkf8EZRxiHttNZ+Zvj9P9m8X70F45X
4PTB7cVnbh0D/P8LEon+stG3Z3Z/1q04Sy/8m1H8d97wfw3iERuEOGeDXqFRCloQSfkfcUcMSRiR
6z5MlQtFYQzX4Woz/psOtZ4ddOvxUATSuy0DPabG75e9R6K389qVhqM9hk+UAYT81h9vUNDzj5AQ
GQAXX5g1f4DFqik8Gx8n1OBNwvxpV+cknqa+nrYytRgZva9DWt9axu6Jtp1KY6FWk1Lsznt6v4mb
9hUzVKZf3bcygJTid9C+l0bmGTnd9pZmJExklFtPSqCygzh/SKcvbjnR0n+z9gNZC4dgJ+zyzrIw
Bqf+FbjGzFPqeaI64tdbHsg2ymPei+jB7wkd/38RKz8cnuNLd0YqDa/BL/8Tz40NGOm/x7Ucx6r9
3//r5Z/gFef8J/4+MVbEkQFzB6cTRBzg1ZhN+feRsZzgL4BMAFFgh7uRfVZf+w98BSzW+QO7+Hsn
NuTiM+TqP0cm+us75sXmX7DX+V+8f3NkXhEWQWEjmsXJA1fFu4GWPuMU/yEPJsxSjF5T3lh61p8X
ObX0W8mKXoTZaGHZVePfBWSU3Q7B9XzcD000dVdVK8SXAD3W9YTy1tz+vdH4/r8Ge50BqP91jP9+
p7PYFthm/g21+8d3ahqAmu4ibxBjU4+NtIKPal4l4jl+Xn/CCnF+m8wy+RAEo+Nk//h0v8CZ/YiV
/M+jUfpiLdBmQP/2x0djB2PlUyRuWkSvDgXMkeuZHlUK1tq+I+ssv/z7xwG+Z4AFFDT8SeLQaxYs
LaW4iX2J1EtZ6uZZ9FX7CW1lGIxRE339/fPOr/96Zf/5PHbcP7+2J5AewPL1xnG3ch/XtjqRDdnH
WPC3v38S4f7nJ0HcQGrPB6v4mpxeMsfu1q2+sWRLLWHVzUmU6/Tm9w/51UYBp4gWERIuqDm94pha
A26u4VDddPHYIWMunG+6r/T1KhCxcHPTfwFcgU2eRPD99w/+EfH19zY5Qxu5vBDm/8nseKg3u22L
8oa0MvYyhZcGxfFcPMQbGPAWBeErUAtT1tSh9ZCLro/S3z//l6sLu4ktitqD6746ITRI1jqweX7d
0efV1Xws5v5P8lW/OAtIghBikEYFGfpakqgOYiMM2K0qroLn0aYbR3Iu7pe6Lm9cpc3d73/TK9Tw
90U9U5S5xXkcg4nz1/5HKHKXuIZWWdyIBcUVvSjrQ4eI711ne/k9HNflY7I2w3FlsJLaY20PB+SK
ZESqSMPy96/yi2Ny9v7jL44lamOvjgmCLETNvLgxo3Qyo3BOYjTapmPS/cma4BdPOmdRwBq/Ew1e
24CP2qrbJo+uoaUXH7ylEqfzEOow90Jc/P43fT8Mr84+YitofDrQ0pA5f7W8DQ7LOb4L1xVc5SfD
Un6KVB1/UVjYjpdzVITvorwUKgPWV3/OrZHe4irU/On3r/GLkwMTh1+L0NUZlP5qaZegCloVOteu
GmlxBUO0Zgq/qBu11Wrf2Nt2g51m825bZXNqpD/8QQH0F3sa5xabdBPEKFfr+Xv8Y481WymiyfOu
O3wVL1wMqA816p/oKa76kDvtn2jhv1p0H/Qz4FDUSUhNX2ekiV9y8brX6AD1MSXmGWEANIsCse6j
8cMMOu9aY7fxvrJiB1Bg673XwvyJuPOrRf/nW5zDyT9+NYGe+YJyrwFFqjc4BxS3CWqyZ3vD8N4O
Bvu+FSs+EB0WgMZLyj/svF8EqzNPETIAm44K4FWUDtu6rBimXJul2S5r4wYXDgyeP6k5/eIk+Vxt
dPwxnIUb9YoqCN4KFJly6G7YZp8Hk3s0JaCMwWnNvxPx+h6ofFDDZwlZNH1Ix35czqjYJouy9Tpp
NxEy+oKAnEZlaQ6WN8URKIBC36w285vKXV3UyIf6OkDvyE5b+r5PQNa62wAg3u0iZ4CXbqDj9Q/3
w/ksvzrrSEqhOggK2oOU/mrbxe1QWn6wXDtKr9ezHvy90ybyDkxVeFyLcnlgDlC85F2kTr8/3q88
FM5rA0va90K0cEifoAT8uDZJaaypt8Ira63qN7msBKrR/ghwLxyOdiBnWB6rD/MjsjLRVus979Cc
2tDtDlGIOHmqIAf+IUv4xSF0QBHynbAYgyr/OvJ5ywhKMA6uJsYSh3ytx5uiqZLHilH+LmQ0+aCj
aLyAaYQglTM7h2oMpnd/WJfz9vvxi0C9gQlzJkpAfSZr/+EIirLfkq6NriyvGm46Z4uu3SLPb4NB
W6jNRO0DSAUfkWXhXi7+pLOm9dq7sJv77A8v8vM5+b4SlOIsRhC+drAT4+JNzuhf5c0gvuZhwLwz
WE5O3YYglVYGiiuQWprXur/wGL1+U17uffB1MmZO6W2nEieUtJ18fQuJ0//TyTqvwqtVQjvle6WE
uQkE1R9XyanchgX0rgKgA1aWjGWwQxvZP7njMt70zefcRt+VJKvd+QsaSysRNyvGvLvKUSTqAdhP
6+c/rNf5QvrplZDvRPsXDkwYvYpehW/giK32FR72Y04vqlF3QJb0TgHbzAql5MOaDBqYxvC5dOnp
0wxLTvnUAQ7URen9ITP51V7+bsGCkNhZ0+K1Op+aByClkXcFx6A40lgPnVQvjAzAN5o9/Tr15Ptr
97BMzNF81d5aSM386+BCs4auDZSccwR87UQ6Gto4w+xe2ZOJDlVFBzZ2RhtARu/VH8c11KfZGT7W
6Ej84SL5VXChTQTsF+k4KHOvb9OK1gwEP+cKEmp/4VumOk5Fh2cA+m33UifOJ2eJ9UvSlATk2q7y
05LIUyRiYG8sz65pEvOH2PJzoMUhhXVAww6NG/91aJGtteR6E1cYtW2fbe2wVbe16ADDFP6QeXRg
yxRN2+YizPWffMB/vlcD9A3O0YSlgHryijVulbNfe4m4ih2w4WYu12MLxvLLH/b/L5+COzBMGXRU
4Kj/eCSDyoCD38qrLVq7W8Dd00k3FuZGmlmsZyL/AMogOuKlyIyhXnzAOQp9paj0lp0cve1jZ3yf
wSec2f3v3+wXS89VY0NXQxAbFtCriCrB4oaaF2N13Iulc5rbxk+qQ45FUBa3QIPWLm8zDu0fQvmP
zPnzDYcIAvnruWGJ8o73atlrAxm5bazLOKxjSXc+1iZTZ5THHjUjmPtyhi/DhKCgB/77X/y9rPsx
FlHrnjMccngu2Nc/2ZxlTLelvNJMaK+9/kwpgYKRBcJ5N3T1lJnQ6ffNttwXUx9ezbMODoG1DgeL
coLph2ao3TdVJoPcPEZ+/+Y8nLzfnADh+34CcTQVz9oen8ZZ4HwhwPm14MYzrQdrH/K3f8gVfs7F
0SmGOAVJ/2xQ6bzKSiNdSWJqdOn25/MhtY53W5l7RyjHSbf33K24//36/byVzw+ELk/gpOp6rXLJ
doGw5IeXC6iRfTHG/QE1pH8nj3zeHvQhiE54sgfnCufV9rArAb9HBJeN5eR3U+Q3edqDY89WxNPX
dN5K6/H3v+rnCx0mMdLHIQf0HI9fHdC2nkEdwqgya1/tkmGZ9rJ0woMVtH/yliFVeXUZfqd/ntuF
fDd+4GvZgb6V4yJkuHe3GsIG2AC3y4bCbt9DyQAyGFcT89MQttp7VxG50o1N5+6j2ZvaUzjk4Y07
O6S8ALhwl5nht1wgYQyCcFv6ctzTsBdvnHmomp1o4/Aoo2SBbTSs3dex25oXa7GH/nH1Xajf/ogQ
TjYgbPZu1pIuvGeS56Ef1nLHuEh9ds4iJSmwAzPvAbQFMxS5WD5rSDIgMvNynIF4OuJW8blGal7G
awfglczL9NIEMIM2C+8ZdAqfDdyR68bpZ+gwsae3tOoGO+fCRUGaCb6s7yLUEes0hPH8zOHX33q5
LVc19lgT/98ZifxRjvLbgNe7gcewhi9dJMQDFar9bWgX996rZjAypdLRnBWu43xpjSOLnVVvG9No
2lefRRe6EwNkO//kNw64ya6V0kPHyxZXbe3X96OUQ5xiymo90QRwGQJI4IepqNphgdrkA/rRWPWB
6nXB66YFQMYULKVg8RgvpkaN3UmMSQsgordeoKB5bw2ylXkK6iJhB6sVGnyEZLpzBIAtwoMs9XsI
Yqi1J46BmyLKou/3vZ8Dw0e3GkDiakRUweHRVZk2Yx5880pbX9roa3/QbW3mncdFGaemafkjQMES
P7OrdQ0g4wHjT63Ym686gBnVbqTbO2TGRtwvk4BQd5EVQuTB+aycUzDhMC8Z6XrJbvDi+WIYGg88
Xl+W1q7zqqbLgj7I3zR6AjOMaU7V72qrcu/8vLHKoxbTfAmqGHSHs8LGy4BshRAflOZ9enuQUIhD
HCSzsq7VcgDhA6ei8kLGMbgLtEfgDPFzgF24n7WtYW8NXgVDEHLR9I7DYHWAvQP80oGeDWbvIXh0
8nBQ+3g28FIp8Sf/Mgbl+cO0BdCpplrr0+hG+h2hESncYl28pwZyw4dywLADhOLifQ1bbltwtb3/
oKXnRjtUI1DgaLZ1WVlJezv3q1roBiPesY+z7VsfY0CZZj/WZQ8aOJTzlYxRtDhOFVVzqs3U1xcQ
7ZLqsioToDmQWSIUH2DibUyeIyuCVVivzyqsQGr1jWxhjBWdc6zmWoJ8i7amYNJVVMmu6DZlg7su
2yAFPu+PV76ouuoIk4cEPXG7vj3O3eIBfgVejn+DbkiXmjkBsqEQH5WZbJoRXNRq8pbPcHaZb4t6
+hKKKbJTDEzLT9EWeMA5Vk/ahwRq1rU/29sxWUK7TsEi5x/zpKnjtGgL+UaREpaA4RonTIsYIQ8P
/Z5+N7dB0Z+Q7PAuFkioHRwwu4r3G45dTQrlUl91qt5wVuIjT3vsfvMvfggJD7qtHaNGrQekc+a+
scyF2ynzMY9jYd5Eppgf8B5xZdbn1WRSj4UsaAvE+btWwZfM+rrrfchhoFDgPFWEm3wemWnr3iOB
klu8xJi8AqsGajiNNbmW3cHgG8Ko2XNhJs9gQR1/L7c8jvaJipr4ul4VJL+170B0C+mQ8kPoQV0v
V/GXovcRDltpjT8DaXMvG7uPnzzh10mKEgcKQ10NDP3o5Piao30cQgSCOuBGmTOq4TEMq0hjvEib
IDVOLDyaZS1xWvYA6dJIndPsqnLHt9VYB3XmzF0r6HkL8pLRadfbrbG2t14MYzcrJre5KES3xVR1
s/UtqvxgzWY/rJw0DBbrXkBgzgErk2hnIOj9jVHoMIGNttyW8NN196E36CqNlmR+bwPl+Ygmq3vD
SgWYqZWxeMsHQJ8tj+xH6DiWl8VNO60ZIpc2iMqm88U+DgUYitxbBvCsiVO2B7eookc0oMMIwUNm
CdngCfcamMH2MRlJwFKTSFAy3pQ4GKEEzmYjHqDsYteB+grTaQLTtFt9bpZsnnPvK47EiDCKVgQZ
vL1AXQTWVj6izqHeY03ifpnsbnleomYM0RSxmrfRmBOIhE7eWaE/34Knij0mxEgo79sBmCFaxsUG
m6KZoALKtQ/UwWBOdW+XAQA4IxO+TBItQZhp5Sd8jWJwtpS03LrrYheOtjFyvqgST7x3/cl5oSGb
3wH9JxMJ7SV86HICWtYDGma6RqZ9LQVfbufrrYqOJPdnINe8cVfimJAXSPLb/bcZ4Nx4QeydALC5
zij2KpYgGSszQHuf2JQoy4wgoi7hic0fknmACAhENJIn5FewwxXYSe04V6M5YW0d6qsV6NbTakXB
3upHlIAlzm9MzrdEQAFpW/m2diYwa2Wfh29sq5dgZxpsdhBqsA0yJk0Uj1kT4+cG+2B1rkldaNsL
a1HoPa0WsTsISh2Awso1DO5lhrXB4KbNgo57N1s3X49ZpINkOqmlbi83QTqBolT9ppoZrbwE4TRe
ONw4Y9radjteLsZz66ysvA5ha6eL32i/q2Rq41ujsOxSHlyZpu53pEQb6LzWA2CAZPH0sYZXc5pB
pE1p73ngwpfJsR5aCcoSEpVbf42Zlq3ZUi7JeGDsH8UpACGdZ63XjA/U3JvY8XBpZWoMmuchnJb5
4Ed6Gm7mNVi9UyGT8KLt5Zm1AkACdPsqg+dyy4tbs4XqGRp1Df+kHet7v4msL52XFBMNldZvdoOl
tE7NmNADcnz4Bdla9j0BJxGPHjSN24Yoz0yLrJ1LYTQazngOiQfMlbQvbWqS7RIc+2y9b7pgqY92
jvH8KZ/x/E3bVudDOge55d/gseGTGa6UFXe+70x25lkSt9HUTvJy3i3sqAmF8lZ6OPkY203djq2Z
LlJ0TlqOdM8x+N3Gd2GHwUo69ZWilcZQai/DQH8YekfkuyKKCnHQUVi+r2wdfg3zGXPediL5SZel
cr/6YzTfBwwLYyBwEiliP9Dh/ZRHgKdQh63P0gSNjdw0mupcUjHZdBpAsKS/s63KTqeocEiLYi/4
UFpVeb0WYfy4bcX6uNJ4ffKc0g9OVqsSblE2fJQ2QK2qfQx8MYAwO6krYwtd7SKPjr+/1utLoGej
dmbygqdlKJenBHZSBV0vJv5tbg6HLbJV/qZkeoMqdjOa/KEPNBDNOgjMOc8K8j6bvW04e9TF8EdQ
106cwzm9vkEPvVfZItrz3dPp6T6a1/JTY/XITSO5dIPA+LBXjjTlkYyemDLPQwy/CyHwWyuZp+2Q
90kNw5H/5pPbdXrZlYsN/RDpquAmgAHytAV205+E7Q/qop/X5l4GXXQkyFTtESsLf9sXeUgjIHdL
LEv8zs9f8tJuHpSMyr2C0wwkp4CxtoN3wT3pET7nbKisJsx8AW4RNT7Av4etMRZ0JIkG4N610YAi
0R2Tb87QqxhWz9DUiBBMfL41aYxzk9S+WxwwTYfo2cbGB9Ewbm2NqnYePLZykm/xisqHQ82V72cA
NM3HCS0v2C6IDDRXcV6sW6YhAzsZzdHgqwA5j6gJHB4ax3yTXejEwxfS3cTOEA4v2oNZDY2fSXl8
E7kCjIOW6UcfOnCfsCrDrXmy0SogTUMJYNgHE+3ovY3CxnvcPpwbxsfbpyVe6ne+ab3LWI6lzhQ0
uIek0WBVgQyNx3Cpozl11NaT/qzTekSrs8kvvGl4mrApO3oWrNesqkm2jp52QWKSenk30M+pEyKI
vxeqCuJr7lu/pEKxI1LscoAB412IqUFageFG9wC5cXpq/QJJHcrpDe7vXBu0ALrp4yrb9aFhU8ld
mxi4oMgXdhDO+9aEF4TXnNRvdewaZS7ZXzGGgXuc0G7m668K/hc8huWrlobtUPrDcrMV/Ji9Gobp
I27ehQU6uXC/LmtRs6MXD2ZPv/4f9s5sR24kzdLvMtfDBDfjcut0p2+xKkIRkm4IhRbuO41G49P3
x8zpbknZrURhrhpoVCFRVZmq8KCTRrPzn/MdKN6hMyVPJA7aKkpHXd4xka6++9C/FImB1f3Q2gAx
DkZuFXaUWoQoLnmxLGqPgZrsJCySwOJ41Y/Zru3hQkRB1xNeNaqlR0wMl8nbOx1xKML2wqsxY5j6
Bk+b5I6aE1HGSZOs6W6tEmJ2fZF+Q9LycQ9TTTDtq8lYPnhDId2jr8zkO1Ua9lk41FzsGtajj9tQ
4i4jI5Sf+RbUgfUd3khm28tLOPBoj9VY3wdpJQGEr+AKb5zAqJ6SlBPwye+DJds74ezdrqUZBhF7
v1FFM7lFDiUyfcuG0UwjfJO2tw8zDB0ECFLS5sDrJPHmppA7z66NBwmKbtpRRmuOew456vta4jiN
B20ZGOHXTC0oFaH/seF/udWqH9+NdII8VAmXZtfYZe3uNszgh1GySMTdOGHSnZe2rnawI2uDTIY0
PuBX0j2vagbeMV7a+jthFOOZuEjBtZN+XrFdgma960WVb5tQKyB+Joi/Ro5T4Yr1C/Zqh5o87xwb
tWguYmBCGw9CsmPG969B4rAr3fZ8LtvsscnEfDt0Aped1y4UNtFFEH5y7aEZD2gvOMlNUHf36ZCG
bTT0AZ06hTl0dytrPJgamXOmBEShP04Dpteomih9jlVbBM8AsIYhtjI7ff+nYPO/DtP/E6C4/fdG
uXj43Hz59qNPbvvn/91YSrUXCFQYj5s6h0r3Hy458cc2xbTBAjLtwCi6iU7/Tnmy/jADk8IgprAC
x9iPzlLrD/rqYam6HlNQoKrev2KT+0X3cplVgPXeBr6Y8dh2bVr0DwP0EgFhSLrG5K7rl/K0WAXO
5VKEl2aox5uylKYZ/XBpHv4SdX8Env3tJwoXpy1T5k0G4tL8KiPWRjeNLbZ08Bt0q2UC6MaqsMdz
tw5DFzMhW/9BHv1TcP1BXoaTis2HKRdfxfbvX2eUbS/yNjFLlCHeU1vhhUa8HJekYLtmwxVZ0s4/
eL6HMFzlVfpBuugzZNfd79BqqzfV2XML6cJZXsPJUUH8+yvyi+7Op4Owhe+GshOX+WmwTVh/+A4c
0nTJRHvCrsRYNrKJHT29h2rk3QuL1ysrsyJiKzDY73//g38dO3Hz2NSmIVAzkaR/89dq3lx6hFgH
9n56FgbUamwex7RyCPJ3bSbNc96acgS5bg/3EunKuva5DEk6uITHKHwg4sXxXObVO2GV0z/1rVu/
6L/bpxOAoF2InvQZQVv8+bq4Cxwq5bUtqma72DsDgh50gBGNcChh+myKv3+iNDNo9sJD6ziSxoVL
FrjcS2VtjJ8k+8fHWjalcZuNzF332jPIMP7DRfxrePuft5fPvMRhuIvjFRwb5ZW/loHUQe6BGeVi
FCIRZwA0w4HfpriWZWWefHP42kKTP2BdGl6yVLlvfVOk7MQqf7ofgqbC1peKjyRMXaJRVGY9GrT7
oBVUpJ5kgHhxZn4hPji50Wf7Ls8svR9nYX0mkKmnqFBwj8JSl9mxT8Mq2y+BMa0PSofV8sjcyHqj
ac5zT52dyIQ3mkSjfFgLmyg5GGjHeSzCerUR8MilNru6DQoOJjlZKuqZ0wHqfGVZa/GQAVZbjjBn
aORL0tId9xOLWypIA3k+Q5dBgLzoQO+8+QazzP0AfmI8S0KRMfvLujlOM5QvsAichndAcTvFdId7
zljZt58BQYz2vZ6bRJ9XSuaSndlOxoj0JpYi8nyGvmDN1PI59TO2MGtD+ghSP/myG8I5q9o5K+ck
Fhz+H1eUpGk3m7MLc4Ew2OMw6pSNzOZQKnxMle7qu8Ntk4+tubPNhb/SEsZszSi9FEEH5Yh36+By
KeGOQKHq2ULB+lltgqGk8aAoasM031IOJjnC38o/mIpaRgjT+O+FSkkAJ6nlxtPaZNXzPE7jlY2N
A+a7BH1zLyH3FeA4+uqFUssxgKsXBl8rvbL5FYOTRbW1KaR1uPpvph7GCkWqICGVutXy4DG2L4nE
mOJqzBiPyFRlttiZwciS1rWB+SUYUHRjdu4J2LHAjT1i1lD40tkhbiSaYD+24RqhfUzzga2oPG8T
Ae5BW5LKnZaGM3Ahs8c1cIKvqPzKAFIH7WcdadkYa8t6xPI/DZctEYpWWYhweZbu3JKac9osjOts
242GTf+wJbcHUm9T82qwssynxMm8pw40w3IWNIeic9SpegzIiZLUWmjr3lkoteLQDHN7RhLqjqAx
rItTBZ/r2gCP4xlt+Zngg2Gj2CZDTECq+KrJV/WcQEqWqsHRi3UQsukPed3Iq16ZFnbT+pUdo7nr
5TQendyev4jWLm7NoTCf/cmsV8gmdsNnWJfphN+KoE8i6nPqyfGVSAW1TVOCDJyTRWzhSEScKdpY
TDO/P3RBzRcfMHaD4IyURoAhDssMjHsjXO5dt5useKm3VB4nT9Zxuji/EPJF8SPgbr+Sa+BUgUtF
ORyCiuE04P4GzsR7Ikaq+eZNafFsFG74vTd6lMWJP09591gB4Oyg2e/wWecXa1joDi5R8F0yhQex
jt1T4RoYEfupKV4x05Z7JIE5PageHjASc2GDfcBqYR7MNBS7ehxZv1al14uvpXgiiy7e8kU398MC
MgxqS7JLZeOf+3xqb9rW81DHTdFeO2GzqrQ9fKqoJRg6xV7RiCGupNvFugdS1AbhcNv7y3qQVtct
hMuS7KJcnVEq3MoS4NUK6jhxKN3QmTGHoCKM8mEZ0iA8Lj5q9JgP6zuzJPhO37d7BXpUcOQfqeMg
VC3Da9Uztre2lr+dhLoSjbYJ+0XlI0gpkzeXaa73ZQg4B1TJpD50DrSYHbMP59YeMz8eZZ8+BI2V
H4uyRGg3SKQdZjHZj2VKjxRXxjn5Y+AymWsF8SwSslGucxjKWWtAOhxscsK5zclhK5+i4jEFQyOV
m180aeejyThiwpZZuWenMfWRCkjEtGYj7WX0mT3x5q/eGN44t4U1zHFdE6B8nCy64zkaUfqz61e7
f1cTthhOxirlo6Yx22SilHhXMYdBeZ2nJjvMelkfjGaB6GUCviNEgyUtZbYScRevn4DSuKh8revF
a+hvb5+0dYNHuipq47HmTocnoMI1PPFCBoQIjWmp94put7jnjuXZLt270UccDJWnDgTn1b5A6I2I
Q9MCPFJiulTiYQ7UGcfFc5sE9k05ayoNjOlol/ax960vdbW+68zw22h176w2PHglsK00vR9WtL41
f8iNyT0zTervXWcg7s3gD4VapqypmfVUdd7tZJl5PObzTuAwvCzM9neA2WuIIoBL3ERZB4un+X2i
wiXuMULHm051mvVo7alzd8686fy9kebFt6SzsoNrpP2Re9AHraKmt5nk1BV9NGcoxB1+GAKuoxs4
/UsLZdLcT6ZBNxtsg9gcmOfsmNU0+WUQWlKkBsvvCmZiLnekr7toaGGtg0uRn4t+jS1Ql/mtV5dU
XTJBMmMfAbYad1zQJP1siEVynkWLe+ryNIVaF2bpOS88h62WU1filCSpCWQQG3lwCEU2Prcmi6pd
dBZXuKyp5Otl8q6BW7F3kdo5CWZpFxGzSdJL3YyEp4F63cx9ssY+Is94ZKtBb9SwiCxiRrvclYoW
+F3ABGO4cXS3HPItDxxhbyiYg/ZzPx6YzswnKxjEXc9JnCmo43Z+1LY19Qp68TUjrGld3xUJ15xl
UDgg27JafOylnwESqzOG4b25IpJUqT3H2OU9oJFWf1NokxKrxghwtgwzbr1Cb1Y0FqC4cAzdHOYx
rb4G6cTkYxsO6QGyBoqGFhy227x49tnbM9BQ9ehG2qk9+xgoA4KikTNaQJP/3lmp8b6XXS4PZZU3
5zEjKQqfuxyi0vfRE9LSfr+QdvqQ2W4tLz1+4YYQb+625yl3GCT2s1bHzGzRUxqIdAs9m/sm74f7
lkxPduJtUt0HRrh8ZNDevSOBOlw2lfVx5m/fUj74Cm9mvPiIdretU6UvtlY1mFl7sj7RGC+uIVmQ
U5pU1vdidPz3qRzGw9Am8gtXVnycrMS88sVxx/DrJcO+Rvwi6Azj6tXrW6gT3rI6B21IRIhmeFvs
djmsnOWi0pGA1+wSSBbUCkqHQyqQD5VrOOok08r6BNQHAhSc+IvVb/poMPM5S4WEH5cucz6mHVCp
KIfn+16Wi1fDZZW9InXYtTN0qC5/LfwNdtZ5wcUE22RFfrfwTcrQATRoCKLyi1WqmxnzY54W86WG
AQzyA7MlHbD+mzYlZd4dj5tMENWdIj26KNHiwNql7lrLuTLUad/JSqg1gpkyn9WypIfe6IIHJSbr
ucxEc0US7e+03+kH3dXuxJGpCeOSsd0hAXaxW83lbOi5/MTRNIvGUC2PVMcZx8AMjAQqmLveZ04D
YbYrFAKOw4mIM2P/tbHdBIfEbF0HktTv6Qm1ToV2+wt+O6Iiqk0ferO8psV4DwO2uem0NAn+p8kl
9Y1zUwzlBy9p1WcBZeS9ZLNzhJL6aJaEGpdS78ysHY8QFQF3w769GSTaVmfSmYDNxY6t3iKvadT+
XsB+4YVWqbitahFjCJwQqBFzy77unh3FGb0NnOqowZpEoCVg7eSldVS6AxYIsiZMJ3kXoldF0Lyy
q+3DTZr6INhZTAzvnbJMzsoD5gycUV/12E2XblbGM1suaz+IxrjOKiMLGvJ18733A0CcjGyBxnjx
otO+Au7QgddoGrWn2/Ytg8bJPkT2BxXWlKUCMzuClvzWu0MbxrJc60MOhvPaM89FjWRm2VAYeG/U
un22srG5rQnRL7yhcv8A6IjdNG1DaGyligM/m666870IZUufSp9iks6Q+lq7zfhMucT3UAXjV6bu
jLLnZZut2Sn2kZwmiFyq5NilRXWszAkPDJN8ZoNNe1Nn9VedtEnM3ru5ut7asjBP5W5CN/tEz6He
3LAp68443jGSNHZt1Y7cUwT9gXcOsA3YeSQrJ/XZK/iK8/I4uuX6CPvYfvZB8pyoSWviSm09DgyN
AGPR0AwyZVgZB/XcB2TSY5N190vIzvAbxph1J2eL90yS2NiEEuMWAHJ51KMbvA+Zf6toG39eDVgw
h2yuXoI1Zc0Vot4lVQPLLbSH163QyJiS4jK1YQB+mnKI80o+YYB8ZtYcXFR6YwwzWDgJUivvl/Um
Ib8SQ9R54jtZdplDYSngvzGWoXqhW6iJtF6q86LNh9G11oNj8JJGjtZxVftHWkuBheRg5AA/cIvM
Xqv3WKJZXmo9x43KWY4wFu4s3i3PeZ47J4Ot1Dlgf8GBrnG+VJ5Zx9Bq3jlTxyBhmMPs1cyNhyoF
KG3YwTdcw/aFb9s6BLxazmEOOZy0zWHopztdLYraRbwhJvjDJ/ZrgE9ckKxo0bxLl/zGluCvSSpA
0ouS0JeHsK/0cTYg+jCgM/egCsQJ6SuJ2Rx/rH1Fcytdba914Ye3PU4DWHxgT0WzythXknWkDN/G
MHiy586KOnAwETEN3ORW1caerU8GD9CuUa5zs5RB8RVjk3oFoMEloC9xOQdq2DnUdT1UxKLrCISw
/8QYoYtxH9co2xSmQ2PLkhN1ph9yka3x6DqSw5iQGpAKnY/93FURbEJPnoPF2yyqUk6g1ijefMKW
D0bF9Tk1uT1HhF2Qsvkwq+YNT81rtSzBV5woeGwXr773Qbl71JFLceumHXMPBGL3Qypb9+LN7Xxn
VEJ/Bvo5PCirW8BBKt2fTCE+u53pTRGwie529jz3MwzW7sEDHnOhIc+9HezGeXBHwuVmy/FCWbn5
yIFSXBIqmo5dI7sLCWIgY4D0rHMDp+diNIG6nfJheWyzariD3MZ/rVW7k5Ku46leDKQNV30amPq/
1Wqq96YxyeEoGlVCWhxLfQpLPFO7EcXrjO1v5C+cBEanV4eebd17TD3mV+a16yGUgf7qcIcflQgW
pqqtsoATWdW1TpoxEobsjkvFIegQJmXPqsBUl8ZXz8eXBbgjh+2EJeu9D5NZHhJmw3G/TuFru0Kj
i/zaFN8YvMkpkknfPwLRKl6clZ8EBmSWj4lv6MuyzUgqCs++JP0SnkrLcj60rWovaSO+GnnVXFxM
+BHMRf+ZbfsTwO/8pi840e48Z31UhH1fM4+tbNYt8mSaZvZWUn/1res61jfbY5s1TMe2MsfLXK/Q
PAemgXoqu+dg7oNH0x+aQ8FNcwopWNurgmH1ApIvagAmHVudGu9s1TzCnc/2rpCPsrWtL9W4ALms
W3VbYlaxzLByeGGZsLoYN3RvZNNmgrcrWAH44ynGwHZrrTbzJTnV0ug+LNhg96otjWvqQXvfLjhI
XTO9BbLn773KYKyeF4V3cZpFObulrhFy2MW6MW4U7vdpYZiEjTM4TRoCE4NWXZan2QknI16HZTl2
Nk5EX3nrobdUcdul7VMNz6cFEkECpdrN+Ousx5TAN9NKZI37ucQ4fFCiV1a0DKZ1seTAsMmXqx0c
BhYW95Ba5ZK99KhPDCi9znyzws7TcVIp+Slk41VCsOrDIygGLGWlv9pXD0H6cQYGjrNGg5c5atc1
gCWkHUAtSqNhiOYnZ/DTLEbBY3dc68oLrqKfExXZQ6mDU9gk4XRuVgSXm85OkdJow5xxqPXCLvaD
ZRn7Ygo4ZVnYPY68+XS+a1UoH1hOm/JzP0Ex2Y2lR8/AdtOKD1jpR+suK7EqfkeBwwvI55iJf3PB
JxZPZoauTGKAvBz5SmD21r3rVQm0LDmPRVywa/k6W079zLCRg0hYyXfUWizJ1XdV9UJ7ZvXC6amH
z27W7qd1KD15zJtArHfm3Nr5MRddBhNVuXeSp4zjeWGLbA/0Pq8PmlPrbQowcjzjtLc0ykUyPgx2
kjQX35YUOrQAovewcOubBhCq3oVBtm0322ppjk2Q5Ww15/QxE4mPg0iiEXNr5Qs0m6arvlPqB7OM
5jZPvKd5fKqObT6wppNihHmNvwXlkOju1B9GheMJT43rtHcW43OAb/6GjV0RJsuT03tMEAabatpo
g/0ux7EOmZ+suBgf5pVWh72Xeu78Lsvtyb5fMG1ykdl2wn9GyntOOm7PGHMIyEUyLwrn4zpBLVrT
zJ0jH9cg1tR5YDPRUEmBM9byzLhNN3WksI3l1qNVkm4Ky5evDDzUaQawLN55UAapHRBGHzki8Qbe
GzxWT6Jxglt25eSpAezgR5FLnWHxYvQUjdwQZpSz+/QjMHOqjHzpAs9nbpnBaFcFKvoc1iTXVosg
7b5aphwoIzswcL658ukWzF2/gWeVe2dnzh1Ejc5RD6kg4NSsTT/tam8tAesWkzmyrCD373i3LM9F
RknPPqf4Kt15s+YFMrv5hvBrQJnsE7tmzVja7mtGicGGu1rGj2Qgs4cRZ9HXya/kC8UCeGLnbrx3
R9OiY6z18foK2FO7oqkXdZQOKLiT8GAVnbPKW4JzuwHYYNZhGMb5JcYbHNa4bthWPdi2owU2iKZ6
cdi/v2p7We/CFjxf1PVdCO56asV7YWqwakMI+njHZtn/vNKeEWORwcYoFlzdu6Dz5/o1nxq6ewKA
RPn3OZyR7K3Ml+VpJNQCDG7MmzpGhhnDm5T37RGzYgY4Lkj0EvPJnc/zTLcH/PQk4I7XIj/Ixefu
c0pbXSBl5R/stR2e8dBMd9C50iM6A7cMDno/2DwvaXqaoPmX11WXpopaqtAC3MJpXUGcqnmUC4it
9rFeTDZWhmHZD6L3a+eK9QH42uQJuzoDhWhkRNzR58WdpEuy91HjdZRZdGIuzYhUH2jo7TDPR2yt
ehIXmU9OfcHvIZoDZzVubpqYXdp0hTQ/5WLbduZmrZ7cKWucKGslT4XJwZ1nTtbGWY8zS72qfLYU
OuFStth1uVum3DuMGSQEDh/LUJ9oYijvxmAK7XuHAaqNIIF982unwTFFhk8X127gqZwjrwPrvbP/
vN/NIM2+LSWZ4IPLMe8OR5Ht7LuZKWcwWpCjFzm0n0ahnJFGFM/CM0sfyxN6bvA576fyk7b7bDkW
nVO90GzBU8CM3XlZTbSArdKAsErqg5Lq8EDdYyf0Co4E/vJq6XJU+zFEXDmbuWo4WNN+wmpQ26V3
yNpqEgAek6LGV56ad7S6i7dkRniup54HVKYTXx1wPzPDe7HZIvOZbTc/MayNveMmDUq3xkQCKY/d
K/b2+oYZJjjKkMaVOzeEdQaLyzSPahpo0vESzJem76TOHkK7kXHHW8l0Nm2bkoHGap3laApcILtx
yJiuwApwqwNGQg1Df+4URFR+HYjBeq38w8b/um/CkDWPlzAW7bpZkpgDTt3cyEKpm9GFdLjvfSiN
HzyXziRNFerWu+Ha+io4Hy2PuMxTtqe1AiWmwXsDtIAO8l5NlFpHfd0y59BGEYCh26ZYurbq+myu
OR47YHLWWzuq8I4ydCpPx8WG6GzyjmRqG3bpU1nMtn3aFk/MEy4mWCOT4Uvpaj/nPBpM78Ic3eQc
DKppD3mYfhtDm9RXSwXRrs3d8JzNyEVQ94LpRYhkXfaDHBzc/GUt0Ll7XnU7PGfqJuntEBvP2IRH
YQSI/BMqf3OaR5s3Q+ZVWMDTprlJLLtJrmUQ1t5X6Y+ZfijCqU/vBm/i4RX1sk435jL3PIEIJfZ1
LH06aFvMscN2fnaqMwDsZN33AJRxwQz18H2gx3xifGaULx15Vn1VS2knH+3VW6Ha2ktS4ce3humz
CUVvfbGTbXcAQ94PDqKcQ/8QoFH0T1S5a+qlrfLQWRNZWK/FS75HAcr3jYddD95bzzuDIUoOLI+r
xPFSdbIEk+vzpnhz1yzHS7+ooZYPqPLF+Fj3uf1+lWvrH8Y+dJbYbEdayYNeSHEvDWjldQO4L5jN
a9lY9jsJkDoekAZfIeOtX1IomrdibS2Ov0JchzxdXyGO5uywx/EdGXUg6hpyv0hJXhNEDE4l26X7
3s6HPeEcs9vjZ/Jv2MxtXPTOBGydCP+JaPf0paz9lNuHruajmdGNxhy7+kaWfP4+rumS81TpZL9W
c/+OtFMRXpWsg6vX9R7FfqVSeWRQohWpNNGvPg7A04hxfrLDCfhxBmZxccPk44i9+r3B1nfvYyE7
+UQT9oWRim91XhPYJHdn3866mM4+/Qn3GYF8/4SpkqOtSrRV7SoYyPu8LaYTi4E4cawauh1SSfvW
ZR3Ro0IqY4m16VAHKfvss7O6xQmzFwpAoMKr57jLReDeiDzLCC+aJg8w+aV/l4WdffA0gMsIXkFS
7t1FuAaDkMQ61lW2PmW54ZnMsRoTUCcmodtgdZdThUL42Z7GLCK/V97zBHXG3qdFoAANMMovir4Z
dENGUQy95+JmcolyYajkNmQsnTch6QQ1xHOI0fJAJj67X9FbgRt3cNB7kdKb41odTV1UHNVP4Miz
78yyWeysmRMbpAMw70jKZC+HOrM3XOykdtot3QP72uaCt9QZ932JY7avgOWY3MpRMRORpY6soisg
kB+91ar2spfDjY2TlXBExXDMSl7htzW8ezDvFpFvtS2djYUaXrWyvgf0nUI5nN9Twat5FbYlTFHZ
3zA/1fdLl5VLZED9e9dOSux9EJfEYXzGfbiBxYWmB8YujiGfM7j9n3Wl2hsy+OIBMZUbf1V9E5ti
MPeLoOq9CNPcxnGM7yXio4Up+ys7OVegIJwomQ0FQKDzqBAl45C91c5oUDjRRsE8YAM3inw4Zqsa
ofbyA/duoApvpzgdR+UinswlqG9wkrQ7JtaBv2M9dU8214xpNQf9B2zlWu06odrbNenCMwfk6oWJ
AymNUtqIbASRIpEEuRO5ANzJJ8v205LPvMUw2rbv4bz6EHcL/THsevtAihNnPwL9a2MZCkV34pWa
twOCBfGSPIulQsjaDXV1FRjJ73Rje2mcmvawV0b33fDtGf89AfT9ZhGK/i8IaELyJWbDFYr2uJMu
lRtcdtgqtEqzZ0uT9lLkiFKjXaRRhSfw8Ht3x8/eHKwdoA08zgM4EmyC0L/WHw+sl2bTZay5Rc9K
DZNCXNdEzl+UsJm3UWlxXyibneXvf+zPJqk/fyxl5h7WL9Ni5ya2v/+DJaiR+SJWPTHQbgy88pTx
uMm+QvNmSa0DDgcUZgX/8DOtP5k8P/lYwsAEY7KBCOCzQdL5+acOoxdOdcX0eZrdTc0sWpM5lMni
tcNBNA1xtij5vFBtETWkj86YIYLixNCfE99ceut0oOzLfNPVSEqOsgyTw6s/Lt2rsCdhnD0DxRz6
M5U04o1xM3voTrjF97qsdMHwO8ClIsyG/QFFPdMXYDKMgLCshhZv5pAorQCe/1ggaxgRSUTnbrY6
+T7glKuiemJb+9gOcBSPtim76ZQB1ZYHalq1PpQKpPzemgTjuYKDUf8WandzkBi0ilGqWyEUw5Oz
nkOyaQUM8Mk4w6umW2FSCoO5D4Qa12vjvVvoXeDR4qzwphbFuy6jU/iQsbWKHYPNZdSnruPui9Qg
UYP+RzgAn5Pp7YfMtMQ5yM052+ux0WevMjmzLUKgfmDy6S5WCdd9032dV3pU+2bfidb4VjcB+PFm
WXz/yMQq/+iRURPHvJgDINCJpb9UwZKbkTEsst+VNNuYVDtsfaJ9tnr7qUOJ5qDZAnAwUMeMyCwc
2Z+reoJvOoQlwnHoD8M1xDPLB1lVQfSb5He6S0G6lvuuCwEMEAVojrQAYZhrPcepD4U3SaoZVFYh
C1glsHob24ygiEEOF9eqzDDuF72eu1Cby/HPh+Nfspk+/38UjP5PxTXaG2Dov3ehPs2fq7fPw9cf
fah//pH/1zbq/CEsnH5wGrenO9iAiX/hGi3zD8ypwKNsUEZBQKb6P3yogfmHT/IbCRkUBBKRB7dk
/KsG13f/cHAr2puJExQef/Bf8aFu/JP/XHrgDuCP9R3fsjfyxvYJf156aBmVa8lZ/qD9UdE4HnCC
9A18pIiKdRjcWH2fBrEcU3SfNjer6caYa8t//eGC/RfeVOvn5f6vjxGw1m8MrxBn7C8rYMOKPAJj
42MQ7sWttrCjO2NgWZPdnKvkE1tduwd23FUfIPDZPK4Ylqgn8EqhT7Lrk3t3W1nPScqlY/6djhcP
Lzo1l7pHbCp8t0kf/uEzu79cOtg7DNMtht58bvE3bAOFh9AOvNY5BBlZX7aF+pgn/nTXemZ3hUcl
DlOZZO/GaSoOhiy8M4NplsHeta4p8KLdUCRg/PwsCYZ/skZuztUfv9Xto/HZTGpuTfwBmyv6x9eY
NLl0lmE5B6Gs+uprpnohjVDbVG+OYUU/FmvunDEojPvVsKxTvgpimZbkffL7i/QzUoMpzfZBPEEj
OdxCLNW/vE+pi+m11Wcu2PwQTDtCSPNND0aF+MH+KsE9j2a5co7Rq07+wfD86z3158/mFQ7gAoav
HeDy/vEiDFSjWZQh8f0g2W8s6IVTai4LMy7ngLdN0Ilyc1CRDf79L/0Ld/DP39rj/SEs9DSwSBu7
9cefPEpcKyronEOTUghVG2xLSZ/bwYkzKiloHBPD2WTeshuUdN8pBms7jWLy6ENvb//hKvzC99k+
jCAM4psBLucNdbNdph+2NBR7DMyxTfuA1DrRXu8bxbAvLIeEYGu2CILp1LTUpha2ltHqLdXnzlot
ByWnTz//w4X5+1cCg5XZo7URZljCfnnMSec2HIDG8BD0+NB27jz2Mfuh5DaVdN3tFJr3R/jsYZSC
QbjL3US/n428f56FGVdew8DennX3cXAX42YpoMPr0MhODH+S199/0r/ft3+ui2xAYVJ4ofvLNzjl
heA4rMKDoTNKKxbTF1HvLR2DnPTWrpLqzpWu+wRONj39/if//eYhA4cRFRAc8wgofr/ctvTIJYw0
xjymXcuMLbvT9GHJ0Cig53fmx7we7VdLVuv3MswWMDVBdl3cJUeNwtb8+89ibz/rp3Vk84A7sDns
Dc4U/PlZf7h3kO4Lc9Ep8zWoTDO2B3z8UHBY1mjTwVXWIMHrCxC45H7lxGWf0V1HtrFA/Sk5Cqz1
cax6J782vWHNr7ii9hzEKHkcIRyh5rUS451jkrDFtpTqQ2tvpLCRYlwsXH7FoKLUC+2hv/+t/v5E
/JW+4Olk7LCBuH5+IorKoSrGKufYFdN0mqUijEsoOFKZyvfUn2zoVUdTO2oXX5Z5Nk6BtdAZ/PtP
8fNJg8eSD8EZ1udfvJn4Dz9/CJbkNCdfJGPb6xYaMKeeLfpsFkQMJ/99A6ny+Psf+F98mRsg0/cJ
TIHIAb3080905LAw3iEHvLhafTSdlsKqqXKfbYbTwb7PoZbQOLTc9Gvb3YSdMC9arNmFM4T/2LT1
V0Af1cu8ehSOa7t4wTqUHvxZXPHFE6DL6pGDglml8y4ThOOZcNCnwGHc//L738P6dcvChBEUITsj
3r0WG61fXm40nLo6KJM5nkbSdPvBBc/ogVX4sNkK/42w81iW22i67RMhAt5MG6bN8YZ2giBFEih4
VAEF8/T/an13IB7q6kgThVyj0UBVVubea9/0lka3B+jtIAjvPA04aBPV9sHLooanjZZOhshvZmZj
+88u214KPxTtUe2ED3nt6GRgBX1nP7iytd+8RpwlWfOua59Pk/uN0YSsm9rYCO/IwlGKX45Nrgcl
/PzgYZt/IuHRPoGqjc644NrnwFj+iro+urV7VSUKr4egO7IZt2GO1bMP/enB7p05mQynxW6W79un
HXH0gYyy9aFapw9BYdRnLfM7w6lAQC845A6mofX9au31OzXQnw9xGFguGMKQfdbmB/n9kbKncKTr
auksh+Z7yylnTrWj+wcquQ1NmVu98wz/+XlMy6jjXPxc4M/fOlO8mTZAlTPvt0lv++xMxg+KDgLo
Rrl8Nwsx1e9snv/yeW5IzI3HPoBO1X2zX8lBt5OHeJT4dM/9APSn/mnsa3CD8J2e7jJ67yy4bwxT
11UhgmpKyeQzRQFs+uaGBjWYosIsNtJbetosTlCggezbl0XUoxlvOrg3SvadcTZ06i7kDiPPuHJZ
IvKoHmdoIa8k3piolFb/nX3pz7eOK/N85jqwysDPv3nraF1FhhL5miE7qI/5Flkfi7wk8BpSw/0K
SCxtfd/6OU26PTg2Xsn/fuv/7eNDF3iDydvPu/9m8eoJ6y5t1W/ZbtbrB9MYEHBG1tFwW47jk5qc
ZDWmH6Hyhgt26+CdL//GEvW/34Ufh1/neuSievn9QQ9DzNN0LRc0wtQsh3COvFfpDuiEx40ZbbWr
V8LNgsepCM5M0NyzNAP9wHgTM2qFRJAW2oBn2a+aiRCl7v8ZQP+/fPs/7g5oMHyMtJjhhIX88fvl
+WDPFrqUTuZTCpykW9kPfdGXtw2pLZ8Xz/krXNrxueStyrpGmS///dv8WbLQM+PPq6ORWAJe0d8/
HoRPvzuRcjKaorbxbPSoLhfTiZb7SvFWXYEvPt6U1R+mVNWKXFVR9PJkWWUtyAEkOumd9/aPBZcL
CoC447GjpRa9PdUW+T6bbd25rBMLnnA9IQjLcTbdQd5cvgTWdDsbnXv+79vwLz8Co3ufgt/2eE68
q63uH8VSu7v5eg1myDBKOBz0Im39mjxvP26tHxxdvbS01jrrNAHHB41s4Eb47wt4E73AU+rxXZ3Q
xtrqXnunbx4DQqt8u9S+n005KCzG54i5YyBBSK832xwvaGIqou8E0wvCRpztFttHvzw6k0VwSEdO
+/XhzXFL//d1/c1j/q2M5Lp86njORNefxXv7fPgbgmt7DjLUXFi3SFCDWYESsENPaZJ2ksLS7YGD
c2O6pOv91jkKrZQXazH5ZzT85IFO2g6RmFn9HmXkqHJ6cKCXBcmwl96LEAvGREPMe35UC8w1lK3E
3r53f6+/4O/fA+g2vY+QpQXv8FtOqcSZbjGtox9Sqyo/XbslDaksIy0HxiObQ7R74fqIU8mfQ+oY
rkkPoZcY2dr1mGNsoByOC0SdB4tpRoPkOHAGoGXbWL1zpX8+ija7Y8TpkyfRorX0+6MY9MTIipYb
btD8IR90887TbH4a7Sa6s8XWnMLR2r5jCDtu0Mmy//65/9g0KXAo0Hz6qnS9fOd6cf94D1xZlnkt
RJBFWO/IUiv0o19CAqotDg+mzMf7//68v8un338Wm8MJ9k8XczO0xDePFw0GhRTPCbIy6ObvsKvW
I/7FPWHmYt4SMO72aX6V7LCnhnGIICet17o/2w0LUWBM7X0PyirxEL7fOEigju2GhzLtCCpGYLBj
TggGl7GLor7agGP+99W/8QJfX1qbrZ4uNxNMNv63GytUCPBWszAzYDLhvSOj6NXqHHXTF1bxEbnI
eGhWo0Q6K8gwJUg2J9h3m5IBYQ/dI6fSGXbg4r3ElL+zEX6/qQ7FCH8wlQBM7l5/5X/8igzdzX7Y
HUAtsmgUukGtkIbZ+fBBkJrSf8KPZ/bnZSMMMHZtRMdpOxMFNxEGfpkY/MLBMHD8HNRcybtog02d
LS3xbzfLGGnz4EihPcR1uK3euZ/XRe7thUcU2/iXaXv8jzj5jwvnSbA7XxtovcI1YDgZtQyn6tmP
HjuM5l+6aQSIlFsQR1I68iGRgJa1fCWNQRTXrRqlLx5JC8KbIrnwQJZgcJoRMVJrm9eKW1mz91SC
RTTfu/BrDfHmwrlkyEO4man93ibFMOkPSpieeyZGFC4HZNHTN68OH6zGKZ6Y+0xZW4TGV1cq46mw
MSOF2JvjBaXcfQW46+6d+/gvl3M9mkKAdVxc038fav5xHydmyqDSPCvzYftkRe6gubFXcel9T93l
yh8APJXBJUT4eOkNaE6Ntbd3/MU5sLfinZSFPwswD8wqbwfcG+6Q93ZHx4pS2S2owswX/bHBG1DH
ZjsszwZIyWsbwr5xilpmEwqe24JImg9rvTJ7dpVO9xkljark/ti7DpZtGCTvlO3/sgJxAgrBpf6N
Ofi7+f/PlwWkWBFIE8OZZG7s3vW0r2HckJD4aKyy7HGTgdj+ZGyY8jzbWMwsNLD1fEUAQwGECN3o
GfEFvXVHu55ecu4xeE4wXZmMwOu9bC87gm4gaMEI0Ql0RNlnzS4oMwWnlvdu9b/88KAartUkzREW
gDfLaYg+1alqbWVdB2xKlAyJFTCqbGW4lh+kp/Y7TPbtedHFq8E9ecRF4Z+cCDl3jU76nfXxb9rs
m9eCJR0creldqR1v6cg+vx5xHjyHpd/u8KC67r5DDRkmlmdiE5zQP0ybo+Iust00X7eJjpIyH8N2
7bJy1CayvAWDsMVawcmkiNy0Lx1AhbX0EDWLdsFh7MzGa+Ch8FVtWX0d7RHlZzV9F/1afcFj4X98
591y/njVOcLafBvL4/Wy3h4nJOkgBug2ALG8YA8oJ5w7n+zwLOqa+psOQIFCKhrgUYmNwUYe/RTF
8p0fYkh2eLTPE/mU71QM/7INQSShWc8Kx5E+eNujqBg+2QQPExNNo+hW+mq4JS4bErvnEoKtLaBQ
TTN/jtiV7lkXtgRvDbplidKLCab/QH7Re1j4P6t4LilEr83phg7Z2xVIYx1YTSvISTH2/E9bBSOL
QVF/R02v09LojQ9Atdp3jnr/8rzR8uVZYy7G5ICS4veNr/YqjfiIs0PJSPlI49M+TV0DkFy169Eq
2xbToNd/FrKqbgZl+r8Wp/4GMwhPlQ8s5IjKTRJShRkCeWF349nKvyLP6kO9WyQao91Tx77VVmpU
RoP2dshfe23jpiyCW2Xs8j3GN6zoN0+by896fZFhrYcOJ5S336hBNc2WaKYK52QUk1Ho78nE2OC1
iuxtTQw9ACGemEgUCYvwUCfObEdnzPMKd+/GkROrxAQxjVH/MnwksLcoEpuElz0lbxyiG5ooMn1N
U6/y62o1awpYNTzuHc6tWFe2WySEQbx6dbl9zoGJMHrp6o/9aqLRm0so4eS1dokxWtOQAgukeq+c
sQMiwWuCG4z6eKZ2c5fHekYRfdjKAEEYtKb1K6ogRaB4LSy6mnXeXBylCmzSvbYQArV1G4c+brfE
tVYD46jESARxym2ac+6ay31gN4aMN484KG4dWpsK5+BPOQunyox6Je+w0UWhbzRVTn6yNarxpEWS
hU0d2EZ9pkKon2jkyF/Y0JfosPHlkhYvf5MwHljCeLSaPYXuPN4DRqtQdw+qBzewGmrFqR5hqB4D
Dy19tRoNZwVnM27Q7oyf89wdfHzE9lX+bgCPOlyttqT8QkW7r9pNRhw1/FmeFLaFs2p2NCJOWAES
yIvATU0tnYdIQcu4QLsIBVL3pvSTsghHM4GWYOZIU6fBOjroiJ+5eSyHsr7eqBwwQczbWE+J1fvB
jxaSOpS1d5a/6w7yzyWdB5LlHF0P5TpHQ+9Nl+sq6+tKlvS0tYR1qcy6y6AE8L5YI7DTvW0A46zN
kFls4he3d+oz50frneP6H702PgAr+nXS4jPh4H3//UU3YZJidN8J/cDXc25whF/ArJppE4p7PFvd
2Sn8l1AZgm5qIW9a/DOnLYgMyMNmlBbThlx6Furnf9+ct6en/10VNU7ow5kCL//7VQ0jq/+4F3kK
LnL52dT4KNY5kI8a2/Bnr8Di9t+f90ftwgrHSY0NllQDYG9vWURDrcvOlxpdarRGt9WS1xdpls2X
UGs7Ft7Iu1G43f2Ojfas9hZWjYlIl2OWJQCD1JbH2KIq94/+JttnHDPVi9cO4OTwHWCBmFkjxnoP
DpFGFeiayjLfe5pc73qc/e15ojDEmUutYbNVsGf+fs8iBJUDcvwcKe28+2nvIgw8j80I+xlFzewe
CM0oLznaGyKDwCy9jDx/WIHmHbnM4lnL3VoAijnWy7r3iYUgivFnI/ovQlVLcLAIFEI+XzuxBUP3
WwFeqIp1J4BCjqHs+kSYw/QRh9cNQdhFewRZ6pWXUSk4W6LGw/1UtgjrD6AJrp7oIeg+l/6+sPBN
INyPNO9CC3sSoH/MCgUQjL5CRZzqWff7ubgSXB+jPN9kXLWhd7mer69pydK6AluKXp+JlW2/D0Ml
hqwir2NPAWyX34MZuP5pRTpUJz5aogE8tJzVAUDy7l6qPbclnhPSnMjnNknjLPi9aNrJHywQzfRK
E0YCAux8fsm5KDlOlQjBLxhMALasmrFeEraOd9/gQeZFMAWijErvyzfX3Fo7A8FSQW2h74cpBOkU
7hwvIg2NsVgB1oSxLXb4CcJvXI/YmQ4DyaXiwP0H968bES4na7ja8IImcre7CpGzA8JlH46LueR3
kG3beDMHYJ3BYj/n/TWoflMONF6dN+5fLEDho+dFM8aZCvi/s3ZGxLyxsrPWbJ0TfTEU2GAkjFPe
Y9iIyQpHROXRqH3AxQosxfFqsI5zZJIYXtam/SUURvSoqiKo4tLqazNlK4oky7DaXztjkUu6N17z
aPQTWUtGrfXd2i2TjIXDd+wXv1OnZq3gD5FPBVQpnw1/TYmj7uyMfwqO1sNIRSJg5e4NVKdW3FPn
B+VlDQt9DCxZdC/CsMcWvkCjxlc7sGb1GAR9p4+je7UzbX1p/ACVra1zgeF2TGGaucjw8278gGI9
Ao8zdp0R960tVUa3vMFqrIEXM64VVzr5sGE12BDtc56vSwQSvYqECYUMvPkjRiMQyA6x7h8iNGjN
LVTD2kyCvDZl7JnVfGw56E8HId1wOg4VdKxbrWuLfwjMTtLVKzB6VwbCxQyge/Pcsc1qopLFlnit
rrtHZU1YVatwhh1pruj2E57GOrGXOSjuOlKiqxQ/gHju5la4iLHDfL21lbMPLwYQhAWsnTKXs5AB
EjwboI5xXDsPA7YbzgHjsbVuq9t9C/Ip5QUnsWByhrU57jYwyKPla50g3h3anzWGD3EwF7N0L+2g
fYYp/PvjKdIN+YUWycpObAsQAQcydDzITuFQz5iIcYiQTuYOFb4KF8W/i4s2K4xxCzJsugiplBUO
p9bIRxZ1Ti0c8pbo62K7yo9bK4d/C4Tylh8SxAd3bD3PtWF4ByTA0YvsGCM/sqDoLSHJYS0SvV9H
MQtT0FcSZiW7V6hUUhQzCBxtsW/eDZYHPNstKGUzy5V4GHbIP3UMXG9xD+RGY2FuABV7sXC36KVV
s2tduha8/6TE8sOTRM8wetJthOczdFRmL01bntrcZcpm0H3EsyN3+cW1h8aLB92AftJqsGC34sMG
yJQXBq4KWCgLVhe8rukC+/pjvczhT7S9DrRD2Y14fb0JPr6HLOBmbDCJH+Z2CaFQbDgpD/WsVRe7
wiFcwgna6nvemwupVE6vPvqMe+UR8cay088z9j0B9OqGx+aqdU+Ju5jqx5InBhuwi7T5KSj5ohli
FyrG1a6FSqtgXW9Qxzd/VVZotOkU9V6F1MHb3SdzgsawgLZBF+WS4ca0DZnuXelW5VcU1Kh47Fmw
TvQwa5GgDxg+0tHzm5NURUAmdzPzqtPJxi9X6MkkUqcJpycTz/+HXcl8ipWup+ouGiuFk4F+gf0h
cpT7i7t7xWpwwLJTUKTuR2Nzr+ZC291vl0Wpn44jFe3mXYdN6gTTZJ4NY8cIsItS+s+FFxl54mH1
tI/ryqt/XKmIdVo1a/FhlkPr4RvECXb2ixw0R1U187mex/5F0Qe4Ir6ndrtbBe5pHkrIelljXPPA
i2iHg4ypiCItNJUN3mpjn/HopU2x1CXGR3pIE1Bq+Tda1oMeRQ7AWJwEvO0ScN0cmqApQh7gUhXu
BYpw210MqtPYA0TMve/2YTpuduuChh9M+7UOeiVecgN6FjS7JZIXyIj7dOqoTanYpvl1wP9ww/i5
eNqglel08yvrEQKY/xkjf78ea9Pc5rutV+tL4KiyRMFtO/vDVO+LH5OXZxN2rlyW2NLdUTbzXfAR
NCMWy2SqJcS0sEJBf4XnoMxAGJ1fSj9oiQNZhP0JbHgORmCPBHgVrPl52nvN9LzoIN/h5gVLiLW6
bySL/moFqbU6Q/jE7GDts9Uaop9lFXJfQhtn84H+MOYiY4HFFFelxf/Fm/rhDNibpBWtlzmB3wzY
TMLDdRKg1o2NrhFoxmEhdfBCzAC9721BUod/aNyKrKrDvM8m/pZzarQL2iuSlXWBCjD2aYd2+OOG
p666Weh7b2dJYPQW13a7QJ5iMn0RU0OtAy2+8865v6P+AHAjiVnosPYF3Nb7GnFhGGNfJMZbUGLd
bFfNMnVgMJfYeHYMrrL1rZveNwBrzoVa19thCJnN7o2cs0GEGw0yvKYA3uuVjbBjEkJVIGh4OWr3
n5EdTZgJPfTMr3hkFvO+ZWxW3gCl8r+jXYMmiVljwkAlZQfCfixkG3f2OH0rJ7cmD2h2+DRO+fuX
AJLLkGodSR2H2M69xL3aNqAD74QW6HXcnqvNR0Pf7Mb6A9On+S2wmqeCt4XrGmdsKKwuNJhmp9FH
f+jBmZpECD/l227j1qTLjaSPCZR1Z1SmJw5+AffS7gz65cQNaYPPiMz2VOu61RlsTQObfdgECRSt
LQdgHYaXKcCedYJQz70xrbb4IOi+Huhv1vNpccEm3amiQ3Jg09VqY4sME3GoJlQtZ3oy67nvC3t6
3tcOAHGwj+7PoCtXK6PmM8yn3YCvEPO++3nWOuUEm5JBVKprxZNKSUF11O0l5bBSeRVxUt8LsmnG
Kbqwr7pTgky1hbyEElafOrMLdMaq4YNJarS/xUEUCTvGUTWFJ+gUYRHns+M+jaMDZYPrN06Tt4xz
PLKQQ4GFwnzwmsEdktwbQvccdLlFPjwwUQaC4WScZhnu0zcan+Zd7ysDBiJDS4xU4a76x6L15/xo
AodmrGnhbDkoz2r1wRkE5lbqnygTvbHux7AREw0IpUrvmA+u36YGY9HqzBf08+d+ruwzArR8vwMs
v5QPbqg9iazPMsxjvdnWL5pODpyzAatA7JqDkerGbYmdmlYGlK2Kuo8uJovg1AnLb3lHhfOt5tQx
x8pAQ5BMa7PL+wVSTo0R2C2gV6maMLJ8tIiy4GXHoddHBVEiM1z6Fip/6ZfNt8Jqgw9NBJglsf3Z
B5LpNqP9GHWKNZ05GmwAH0Tpl5oMj/BxGOAcZUNesw6FQ1Xqkxhnv/hsMiorTt7SlQ/T1S16wwpO
HyYo7fV+CduovjgLaO9Dx4hwj4N1XKqsBpgOHbTY5+W2cnlRb52dNsfDMriiOYu2EHlqM2l4LMeR
CqMcZAgidZUA+V0RQhcnmMEtodSWC6EoeBPKY69mnwJDCSMZ+401VWBfeOaRR9EikMSiuQLEyiFM
jG6fWf3W3FjYSLtEe5sfpC6YhFvbwqRLJhXEhbtiMXVO98UJv03l1TKWb2b/o8qvTs8qbIczttwR
3ChuYxcgR+09j85o9zj8EIylHFhy61R2ZdsdGK8UOEqb1YFxDtt0OWD0rpd4a6v9uymIcjosoiwu
6E2jKQbLwS00RrbspYUsFJsonMbD7nSGkQpGwCleKUG9MxXjz8LVDL7Wxlic+wp4yCm39/a7sy6c
Slc8Wwilpr4qga61489VUr+dyfmY+6NXdgEH/RHA2YE0XzGkhpEXbRYZmmCcDs9MD4Mp8A6uGqGt
6TpXxnPbTQRt1/tVF+u1rny9vg0kArUe7JNqKYaPzCvHF4snWsCyGiootBVWd9bmcDUxonEUw8Au
KnWoIboSk6Oc6Tj1qxDpVKIMXCyr+LXUUtQ3I5lCkDkcx7lMTdBiaHaHQVwM8HVLNgZENmKBQwHi
s3LZCYTdDsUalMjHYunCMJuA6nyzKgWBaxAuGWOsvdMTGU2+j1Wo9X5AO7SMIjF3x3yJtNveiKno
TvS5wTfMo9UzgCS/8Fvk7ea9WKm88WbJNSv6aglf8YHy34b7NRxDmRwVUjr6qv/lrzh+UqWsXB6F
MRRNOoMnetXFPOgzEyUYY4MvfQAPlnSTEhmsyixr5DxL8lQTElE4B+QZwIOtMlHwPCR52JXf5mAY
sdVaUkbJiosbuajNl8aXWyIzCW33h5gN8XF2W+0zQR7WF/p25bMce/MvngqAuaXj9d2B9JJhP1PK
T+V9MYydAPqlmx8KFtcJxzR4F7jJ1AcBjr8tcQOwkE85tYWZ2HY/IZIGoEUUjTVa9hHLA1bImgIu
uC33zg5vg27kcnoc/lEs7IiegQyYiRBHthRXdQpl6gNUu4h83mkDPVMxfPSSlbbds4umC2ad3uHD
8brkI2kLys7bR6qg+rZzQ2O+LYlMO0XUcfads81QnaaojcSjsUDfSHpt6BWasb08j6agYeC4hdqO
PVtL8IEpTyfTCDUixozCgKnmFOvoPAz15h3Xah4c9Ip5JAh+GKIvDjrQNEdOziZA0bKfI7v26KDb
RuSTiUUk7geC4igHbIyVlJhtcCkjrPGJiQ3fjeVGtF5KeW31F7fEwZhIFCQsT/DKT5APd8iwki4Q
yV8a0ma/931cCZRJcV8BDcpcFZU35laa37DHh0Y8U+lcUB6Zy2Vb+8aFbyRBXNGWKg7WIqwtHUO7
8Z+J0bDSxvJBVXSDzarvBeQb3HgmQb7HfXD8B2osaQBGsJabPPB3mbr9bDVZSeTqFTuhab/ifdFL
APXADc0Dcj8MaZusySaqGlrP5BaQY1KfoclG+DqHiBClIepmGs4ClKkEXxZmBOB4Z7kEeMmqPNdf
y53+QjYy8N+SmUnA+ABxuulfo3E2onuHeAjgatRx9NrRX7NLhssXGXVsVtRYVA3kgAcJkV1wGIui
AVQ4D0HePYYGBfNZVh3ctGBzG9BJW8eWMlrQHE5AElkyjWbERuhGnJfPYT3D34C1pcyPK0fZLZ0W
Kp8UZ+GwZwCrreWghjr/VlUhy+Dacpxi5IDwPsHtX72wx/j+idGzPZ94qvCaNxZdsxvDE475wE0O
vpdG5+exn+OzJ6ZhWAmCXDF8EGq3g0S1aMrHDUwF/ZQPxP6kndet3alqhHcM6t6pzvsKyTZFnNZc
Kre7MpKZmyjSNKz1M8jWRcZrv4L4nMGkwUUqeVhj4Ka41DuaB8kcIn9JRODKT7tfAlpmSfLkYVUj
S0PvDZxdZ4S1BFGgkWNrgkU63U/zjugdXc2ULDYI+rs10KCx2GLD8RxITsMPXWPWH9e+rr45GrI2
7m2Yoye78glzwbrsj2ethE34o1rKz4ympnhygL0cqCu2171ryK0xOXSvFw46MwO8fs7TboVHntCo
Ki8iGrSRiLkEI9qN45AfyCUCbFiYVXWHUye/qQIZDLdmKzm356Me3IvHvvEFXDJEy6Fc3O/EnhFy
2F6JpHeuQ1Mks+GrgjEByUv3eCelE7/L2K03cCzc/WmoI1TpQYdNJSYgMP+8tEElb3gwF9Zjw9fB
Fwf0wmcLTPF0IAGrdx+EUe0eVPNtXs4EB/Z3Neln4Uc52RVCD7+Ul6arwcP1VLJtHGlFK9D3C00U
ARrR5gjEBuvLqvrmpw6g8bNEhBXRIlUPH42gPoLU140RbNcvzncNa0Qia7eIXIn43wIgjuzwaAnJ
9YiirPOD3XjGEwpAV+KEd8llCsKcog1crnln7Wa4Jfwo1OFOYDhPHb0eoO1LEf1ECzfbabG0lXm6
kg/UUZNr9lgOHrkkKw3jhoPhAqqz3ueI41OnbyTYeNpdQVmyn21RPmUEzY/LweAbbfHcXy35+Yg6
7MDkW/Xws4P2J0Kb/Uz6j/Wd3iAyliYPsaDBfkgMzlvk/PWq+7wBc7c5NW0if9zLwf5SydUv4Sop
dGrrrMA9z3k7rQlaWGun1jKUupSmckUy+OoXrW7wRBFxlTIjt86Qzw6bEzxf5CFdJvcgXFkjc6dJ
6ElE7oXkJLu5lrrhGkdG2JZ3TresWNIJfjQSAzQW+1fvLmcvZ/+ChROCXdTTTvW2clh/UTBHvUs4
jWt7GcrRvJucXrwsDqxJmN9bxXGnjyB374Z9lLYkZTEQIRXm5jUGvcNBA9hxi5pTJKea8rEYAMQc
BhUSw0AbI4D9CK3kwnjaV1npmN1yjyc3kPdmsHneoZnB5h9Wa6ynb7MBhuKwwVs49iVK8WYwja+t
7wJFrBAYHKkQu4mOyDDcoU3diHNHllpRMRA+lEW6avqEYFg58upjAb/2LIIwprm3e8cRuXXwYHY1
Lpxp70mjbYN18wHbtgMkQqdvabWIlsQhvnF1jakKbZXm+Kz0ZWwMz3ipcsfcLxPBeuIkmtqPCDDX
4IULMihpQQgVGrdCaVln3rIQ+Zizou03uqNEdQZPU2njVB2pJNrZPhobjASaFVHb2A/DWJpn6krA
ENNOVsVC1WSdltYOELBbETU4IO1QfR0Vypn7pXGW5rJ6/fDZJQ30O2pgoLBlN5Xm0W9G6zV3ZEFi
Gn6M2JQmTDqy5artBpPn1B1V4XixlOzph9EcEG9tYw+O24I2v916VHufAIOyNy0FgYuJ8vqQ6bK/
/02GKV2gG/TNvkT7GH4KuvUqkYd3xVmOA+FGx1LhVaca/g5npvxu9nPxNQfIu51CAzYIGMBW/KDF
B7J/ma0gk3jUeTSjca8PZVTNL9iFCgtKQguadOGXoeVb2iHaiQJeDZ1QU8Xu6MmzXVnBp7E29x+1
kJM8K6zmZOfWrVllvM+DfywEHfLE0pOznsa6XoKbPrp2P2kML+WdtRKIkpK+V4bHTkvzJ01WN/8c
jMT5fmV2u+W3nB7d9hBV1mxl8Bi78HlAk+Rw0AtW/RM8ZqTJaioiJ7EWF+FqxZPoPO4j+Sxx7Qj6
4BRzMP8qP2juVA27+onxcP0NNjZyI28rO4hkbgBtdQk7+pCOdAiD8qwjN4OPGS3iRw+2J2klyCHC
oFDlm8JIz4/T3JeBv/TZzkz6q15xVjziFBIlACldBzeUkpAB2HNS6XbCyEb6bIt3cMY8909eqdsf
g63A1hnu0E0/tn6aEfgs7QakQhaE/iGX4ly/da2qYV8YdXRX0rh6yrvaH5iRofeII8Ygn9xxFNtt
vmCqO63UWglbFDvCQqfN/d7ywH5UOWmlqQlyAD4juIaLmCfG+44obMI0QfXZpC+CG/8FLIJsjQV5
Jvk5XufvN5WIyhKeCDCCHLGSJCuTYDa4i8jef3CarrZks2zjF7sx56nBmBV8MNSK5ku38/TckwjI
CGGLouEkwLz5t510kCytIw37GExPH8Vt08LamfxJvSrQvxtUH0EfVZRDGKb9VNlRUpFwUJFBvQ5w
JWXNI0wMaDsfDcENOFi5XnDFopYOUjL2nIvRFoBThOl3xoEFWybeVjnOsWpNdKcmqskgqQgJYr/F
z1p9XuRe2pw4IZ5/YP7WP6AWAalVznKqb2aS6sy4Rc8tjmR/RA/YxnxYdoVvGzGMWzmn/A11qHAN
/xViZYoO5b66IDhH49MysnAdhnYnto81Os85dkFbP9BbhgEHRLl+Lkpmzgd6Ac7ZaBZ4LBhHHT+e
lVPcA8EF6At2flqOLiMR4Nm5BQhHhXjteMFCunOOXwzqnOtVg2IhJ9GJIWKgc1lmAXW0dTef1LZw
MCrGREjiE8KsidzbfRipmbbWsY2lB4oscWXbP+F2tFoAFLsOvq2Wr15Hlr7P0qpnkeIgHG0GRpNz
R1AIVBV4EfvHDbiZdUEPXNaMFLRToYR1TCN1BqA+53C+IpwhRITWyRN7/xdtBu7VUE7X12mqdZs0
thiWY9s24VGVTOZis4GBf5zQMXOc6kURkNaYrx9VG/R/AcVZmKcytAxiJw/y04K+WMYdh7yC2XUA
LphYJfdGj8POJNagX3YocGZTyAHL8o+87bN7Q7WKz47oG/8nJ6FxBUa49R4nDvKRLhiwkJDkfcW8
LdCSBNe2gm1BHAg5rkyVwmtb1LYemoFHPka9yUIp/BKRwfUAdGei3TZhbFsFuQPRsGVlk+vysPKv
PLUt4RJXzmRdngGYlLdmIHR564lIgpVzW3JHdWM0Fyq3hrYFdvysZiWes44slOrUavo3dNYYoyYl
SVfdQxmY6JQgoCr/GCBhdYlEZQbIDEHI22s8bpt2W27/AsvocD1Bs3ovjSRHOcv9CfmC47b7yRIz
03SoP/SvY2mQI5iQ4uA4B7GFNGIsv3E4U0EtSMcZ9OrSrl5+USsZv6kafaB8nR7+j7IzW44bybbs
r5TVO8owD2a37gOAiCCDM8VRLzANlMMxTw448Ef9Hf1jvULV1p2iqsWuhzRLpZKMCATgfvycvdf2
kJMvev5Iuvab0MvDteye3B8hYkfoEb/qIERpcmazVLSDYN8eRnoq6TR76mgacsY/2Irvwsw0k2or
GPc0PghIgSoSU4c5x9UPAWAum30kots/K9uhIt50yh87nlkKeCFeLbPydi4pCXVcZ9X4+Gchynvd
NpsNJjveOBBAJCn+OxFHdcKwzkxL9gRJuXFl2/I8D4hmXf3ZOa9G2HcWcD/6pgzvPpCQ/Mwh+0VA
ErgnpaXnWkyH+fd3r82Qagvdst32s2ePN8pDopZNrmXHTRWZ1R4yeQ97t2D6XRzGLFyydPB9gq+A
VTvOHnMDCAdp1/54NpDp5qF0D2ntc8pGIreM5OwwKfJXecFGJ+7GpV4eisBetmtLEmMYU68uJUV8
h4BZW6RFMc/wa0GhR4tu51bdDAFoJhA8thn+MGBhSOPthkzX3bWoVhJpPffk0e43ea6NGXn4CoL2
UWLOdiCCTt8d5Ezwe0eiK4JA3TLoGHZmWGiBrGX20J6MU+A3MdLSqeOUxqXmS/LlHSXK1n/Ji8wP
U3NiChfjYii+bJpIpjWm2DaaF5rOOMNH1zOCJPfa8nu9NejTrdUxb9WcIXthfFuAZRXDvB0sF9kV
K3TWfvZ0iON4bBfjM8oV1OUmJFZFK9tdWpqslUFD2ykza1/Pff9a+DAtPlLc/6YbOn3tPrSREyDi
ZGv89Xlx6fXSfQ+wd57islhjw7jEjnRuc/l3zlRZ6RJs81doPa+z38s3N6uDfSO2K98NGDfX7nyz
SN7znx+E36S4OMOJpGMGjsPopz3817eV0zOxaR3qPSKU7prNzHyK8mI6uMBZPrWM7g+wipkvku8j
4lllzpPnL1niINpNbDuHtWQvtfOBXO69GJc3xaPBNbIDpDigRX59U5Pd9Yo86nUP/F4ch6hVp5NC
X5znLIoEbEEp9FDcfORCOD15vz6ZHlY+SGDEErMrvncY+wGo085lmDV2NLXlMFJ5lu5wjZYeOQl+
ZyZonJ4/EeItj707P/NrmpsqbLYz4QfmfjCs6NYrzXEHFZla6c9f1b97d+A9WGsBgfOFvbuBLMTQ
JVNQiImGvFlKCK2xLOv+qrMrNX8ghP/NZUm15/rI3PAYcGeg+Pj1G8gZMueOEizaxuR+VWMPxjeC
ErqbZlN+twEOJr1s7Z10u/WqASGWhlUXMJ3Ott1/+rEDsEXYPVFNmgGYil/fyVRM3eKaud5ncpnu
S47utJskgMaw34rvf36t37eF0EYIaZnINDEfv1+aaU4q1BVA+J2AAGEmEBts/9lhJthirGLhKfMX
FXLiVxQDH7z2b1pMFPrR6YojjMS5H7z7ekcdZkyduOeVdPP7hXiMNLTnmvyskahlywuM/IMbyrbf
3+946elo21iucD2Y7x8zS+VbaHdWtlOKvJ4UTDIM93I22x2cX2p6R6r5XAnfnBH/wcZPJgiyBxpY
HPE5EpnnTehSkTSman9Kuifv1jTKckwsY6NNWVIOcNcwCXB2GbVimlUVRz7pTsN4REZWGR+5Sd5f
Q4/gKmYSoXdC0Jzgdu/ulZJMRafPOcAjdf7KeWdr4gbX4gPLf3PRC2957cMelWW9sqbVAbxur4zo
ZgwngyzbrxcrZ6Yb3AvzSinD+axJYr/88032797kqfDAr8g/aL3fvUn04XXNmPug2jYg4rySan00
WyOQiTlpazxiflPTlz+/6G8PNJeGW9S2qHl8O8R98eurIl8yBxfiz6FrIcPR+emozFzvnhot220M
zK8cP5vPhpXhSbw0pwPjAkb4jGH0R3a/n+bkv66zPpxQ3oPPwRSfAHaLX9+LAD3dmoyfDpllIq9r
UQdegH21rzzC2ILLzrdrebFx5iMlexaQS3HgFcH5wNkJL3HAFAMsPNlDKU7GaL5E8MoQAw3ZYF3M
nUXrZq1G/os5jCzjAPG8a+Yr1bb3nXDszxeb5SxuRW7mZ/bYZZeRRMAR+9tI27jTEGavakQOwbGE
YpwfAd/Z2aUHyLxMx4W2dby5C3wESWeOvNLKAZzIAZQ8mXzhjHWJ+H588UDJrK+CdO/iph0IqKMT
vG4X3Swj/8JxB9e5tieETNIrTP9ScKtViQsufwP+rzgYI8f1HwM83llKvI633CJty3VC+xJnxIAR
9vDB7fF+KfDZbsFgQoPnJmHFf7fKrtUEfnXQ5gHjgZnBGIggI9P3xGYmiFjHQ9nj/Ut6zwxJhALt
ZSAIBMWZRJlU1QUI0gXNT28O8welwPtdj3XYdgIwTCcUBPL5dwYxbJ4m8DWxHrZqIqtzEh3G1JKn
VZycqh8sIGyk3Hp/vTWBb+BFATDC0Yb6I3i377VrYdQjcYwHlGtBfxKAWe1N1vblj9ohiX3nYIpA
ylWgDrtT0bg8ES8iw6OiQSiINsWQciDU3DM/i1Bx3tYeYqM7+m/5dVQjqyMzU8ykG6JJsl5bo6n0
Q5/Lvtr1lMl613XjYO68kBlH6i0m5f64wkK6ylr67RhZfl7wFgjY9QayfU4UV7/YBXoR1SEjUdEW
/JhXWk9KCr2ejaNbbY8BMYNEA/Wuw1wPoIlFdkrUEEmFpS09jUdfiJAL36Y2o4sirACQnaArR2HX
TKuxg9NWf7ZrYR1My8/8Y2WtqHAxaZFp34M9FhjtIZpQ+zvjDRLuwWN8Tm11YCIGUxoMtvKZRwk1
7pRjzNnjyND+4NN3rxJvhRmuHZPgJDRIQ4guuesfCFvEkNL3hvrRtXUQdxuQ32/sGnR86shR9Qtj
GnDiUy6th1XLIksoh5zhuSs9cS44PtXnrvLme6ftfLa1jNincyfI9HeHlZUlvsUinzilUg+h00TL
+cL00EmZUo8vp80qinsUpjnRtYs1xK2bE+bjh5Xzw6psk1asnNY3WJ3uJ6cqh+A7eUfI0Y2898k0
UVlWFji7FwH8eLQKhhDcLJcrDckyacZF+3FAbIDeIbepegRYmdq7AcEnqBk1fUWGP5xikP4oYhcB
iUJPK+sSFrLTkk3jgzsgrqniiuNfIZT+4HNg3RLTUs1rqOkDx0E92/Sz/C77zAa5EYJJXLBRHFod
eDv4ucQfCV2s9hPmWRzH9jbNoDwHeR7MxgY1vDdCfNSM61jPVNGFZxW0ozr18nB808XM3LG2BOfI
HpqDESOAY+6AcG1aLno2oHyvBdSt2OD8257Rlwiai1x14mKBndgf6bEHGLJkAHK8dXL5FXZ20WE1
XmDAWZYkIakcLDKtOBkRgMGazdeQk7GKlHiGI5wyvhS3tkT8Tl/Hq8rUcJZi3Bm1Ryia44/1J3Di
9HGtRsuLcC5d7AO9770RhUyjH2dK2CVLm603NT9epC3LanhDjxwhjNiMW90GwxdO/z48654sBK+o
x6+wVT17TxnFWSfAcZ50rqurZHXrjpxJeIwgj2biWu2mpnxa8swWu2Jw5NG3SojrzTQjtzPq5iHy
i/W8QUbwHU1Jf+6XoWQsDFLV3XcOvJRzgjxy9CxDheYSn0zYpWR3bVtSuO0axkwKnUtpexG7NGja
Np68sUOpgz+W4hu2wnEmO/qJdqwarsTU6XvTqghZnuvOukTSaQzpOgV9c0njEl5ksJHAfL/YWw7x
meAXL0XZwk0aDpv92lgk9mHhw0AY01DjcjfIFvGUWcIEk08Zq0n21JrhFaS6gZl3Vt4aVZWvZ6um
tYWQrbAnRF50Ok4JeBMBSF42cTW8TSI0igSrUHSS8wSZO142nVyXHdRL8sIkB/07VPv9i0uTLCC8
x/Pu5az9IXFC0V5sJ/d8bFIiOGlQoh2JybRfnhfkAO0xDGc3bbACvNTUpKcsM6PZ0qYrhD4nRaAi
pcAzdUL3xRXJxlCmTrBtEWEwRPmOp4KWwNLZsGWsRr5WJYaXswjS/SsmRiw0WSSW/mBXW/ckCnSB
QNsCzcrHNLHhrqi4t/n14eMipQStS9L8czuAGYJ35ulqt6H82W8FiaY7kiR6HHZ2ZGb7Ji+IIGVb
Lta7ya2HaJdVvnvbdIIRR+Pm7f2Y+Z6dDmZzkodsaKWT0yyH6BWgNJL+ve1+60rq9h3xT0F3brnT
9rL4OWWIM3Knkjuy+c8VgnzkJkiWCsDzPa5EeyICMZ8XBvjt2q2CKCfH3q8ZrdDE0pG3I4jZaZOg
O0UJ5qbXf/NzUO5IESSgD0Tzwd1SapafJp+yz3XNrD5RIIpYfsIIoeO0eHhM1mJ73CB71bF2B/sT
dVtD2DcJrOY5pLCTnj3Cr5Rs3tCmOmeKSPvKNuxYm65BRpltBtUFsyb9VGimpazjWuf3nhjL78Oy
WXcVeZ35md9A4GTBMhQxYzqzvGeLucqJuQwl6Ah/gXjD1RdsR0zXnglixqU/o+drd4w6/dRcGfWQ
lKm756HL7TkdwgZVOssU02YXJiF8jzVyt9u+McWeCFDTTrbNlPKMdLWNUJ5eWube6JyawylTAPtQ
zdj8FkeH/j4nDsXfF60V9kk+2u0bjrcRQUzVcZ3zHk0EcptTKhSm5B0WpiNodU26ZaZwhm1ETJx6
2G3/LWQIa9LytZ0l8VdNoMDsO5n70I2ho9Fbq9m61fYW+o+Zz62X4P1lUwPlRG8rIuAhDjwEGGlR
ZOLeLjDz4ACf9WGgeiCMcsKqFUeI2rgiE63PoFObuK2Y+11HIwKglEurPjtraWRkJQljDvaSVYKf
WawIBp4wqt0QaLyhprbNkd20H4gYlkYlL/LatR4twurrc9r2+L9o1xPTgE6rwXvRZ+ZdSJTULlCA
fVLESPmABMwioc7q+ufJk8QA5A1itr0V5Lg91hAQFvrW8uTwiGqGZ5UQ9yWr8je034XkIjquf1hG
PBzIdxu5X6VWT0FuZt88a4v0WcZXusvLuvtSclDc9r2s27dAhIj8yJ5h7NIJ9FdYFtpapT3eYsLh
nJJeGOkQgYnag70LH4Y3bcmMsVPFy9Lri4AjD9Nga5uXM8MYwPJMHH45DQP0urYrcD2P4HozZreG
7oP9pFr/E2Hatdj7bsE6VvnOyM+TtfYYEJRCNl0RbZekEsDnBAbUnFc2RwIePMW3NjUCVWvr+Zdd
BksyMUMMD/tsc/FMahli9Qu1jfTZKKYCNG83rdsdZr4O6OA4uFU6S+3W6VDWK3N2PyoKptut+51E
7j4kfrCz3UNBoMTAfT7S1N/MAG3nFHIfRKL7ZNWFLZCjqfFx7laSLEXguUltnzpEOc+ZTMTaMQ6v
i0mjO6N11sRb1Ot+z53CE0Qctr6oy22dLxnn9F8AXOE8IAVn9m4MhspLEsrVut4Q1LH0bFan04bw
7vyymUjUjP1qyz6TN+S99SwnHllPBSnlzTrbt5jhGPBgfp5K/8JonEanRdfr4hhKUJ9pWbNYX8LF
6LoT4pRkD/YD6e7sxXKzax76LUQ3N+tdNLFoXRnM4K+sbm28C9VRzN+5LSmGOysH5nkMG76k9HSU
RkaSh3OdOCbKsr1dDB5REOa2plFpuuhwijZ8MYTOTRYnJBBxAxgmPMsFIVy44ORmUG4AAyLcF3Vv
EweMa6LrPOMckVq2tZHlsZQ9+eaeD+E9dDIV7qiqp41wPCMbFel7Ct8/6AcrLWzUDTv0kgR4zLqi
UBQmZpWXDgkJqbJz21tsW4bhpKPtTlcgpY36WNPQ/LKZyqYNrHr5LfP5rhPcNYpQcwuZ7EVfO5V/
A/LIJ0XFy+Z5VyLjn4m/3dw78ilcaPWwWlj1UbhpAizRftQ7Spvo1crd5oz0NzOM+S3ERVUj0Jtb
OeYhI4jZbsxdQNMC3Lxh4G5zvWISl9IVUXFf+Qs52j6r13y+hJXIHwjTrk92yM4RO1kWZn0jN/Qk
VzW02GqPO0QsL9YsOo7j4xrmDRpo0D9BlWfzgSFeK+4r8NjYA/rZsRRDH39c975fZwUSQ12FjGZz
C9slUkxSWvwelQpCfmO5hc860NKqivZOTCMy9gDe3ZI4C7OrS7HQL312c7e9Q/2I133LkQZQXsr6
xVyFjMYPWne/95Co9NGxWCExDhEUjV87KASMeMgDhDogVWuvgUB87jDwkVqoMd13Un8E5z01zn49
FofMCeCIhAA7IG69M9FHHL4rMhbUoVjL+Wl0CAhiJyjul3xSe6YVmUqiZnmBM6OuqHc/8o3/u5en
AQBcjNYRncp3H1eFPh3mgakECVvIl1RrgLgYXXd4XNx8fIqsUfyophblVCvHS8Mxfvy5PfL+9U8T
G/ojiLlBqNCfPXVP/oInon26DgNmqQPtmjaMcXDRhaEeO0f+NO2gePS7LWznkxoPTT21ZZ/++Q28
b0ucuiDMZyh2LLrStvvuAnRUEyaQ9xVcGGpyJNfiaMjOfI746Jehr+ZXj734g877b+zi06vSCgIX
5jOupMz/9WMLrHk2mXyg5smfYmIjj/PSTImNVlWmZoHJQRRheFFYwDUqZN/3oCXqD/o/v116KHje
T3gCCGPbiU5//5dLH4YLZmG+mUNOGdoePR+o24W5qHlJACD220UPOaq5z3t3+F5HwrwBqTKN+z9f
/p+N47/e/xRVQE1AFzCH9WmSvbsScFma1rKQiRert7qcozLKb3Polu374PXLfI9sxQ6SgXaKd/LI
TT9sKnG5r4A1TVdTMVrVVeUutnFbNlE7/limrsIELP1AXAg3KLczSoB1judoggAzd1u1y7KOhHVh
5uiR3NxnwTWGlWz7HllMYkykb1xsxJKgN+/zdtl3Lrl8ZwUwq/oR+4XbvqATD+3rsFAYL0gYVuKM
HnAH+MIHT3VWBWpxk9KnC7JXbeRWWMhxHMaa7E1zwTDstc8M3olhVsquv2MdNScih5APJh3gsAfa
7xbHHagp1UVZ68z7oEv+22AysBgsA5DxiMaiR+y8u+QmIto1KBecZWCdU40yZp+14ZZ6ZIA9FQhB
LkmK0UfV1uS4U13fQJP3DmV3mp2rVSat2bVnf74NrN/uAwZhDOBCyJcBXTbIb7/ejdPWNcKAQ7eP
xhDO04LTzDhOTWEZT9NawwUIsxlnJDrKPhFOtJGTGFAZXQ/0y3hGyCxTT5qEiuEcWdtqHlDvWH3s
zjQ9vuOtHp9CbPPibM1oGO2WxuhfA2IeUHtq7b10ygt9ategfzbGoSqOukABXAHK7feiNrfszLWx
FsSqtyHBartBnAEnA8VLnRHOnQnafrtKZh26QVXOwQV2jaU50v3w3LvFKXS3r1zosp/CyRf9OWUn
cb/R0ObuHqP7Qk4OQX2XJfxDNwVl7z3b/TZUCH17PdAsV1nz2lkB8Rjr5CpOugA8hn1b0D6JI6xw
HJFnWk+JNU0emgvLnorblUI1OHL8YeANeHordqsuBnXj20NDB7Hph3u36Ew2VOQ5xOkAAvKflAU3
SxiFg3gKfYb/KPiinpa5db6Mhqe6i1HTftnlObw2JLB2lu+bjfEKCukRXW5ut9u2r5CXyetlGhYO
yOMWPrizS0Bo2YntfuTBasgq4lSWFtQG+b7OiDXiQ9eL5DynIjzEBT4FxAwMw5gTRvO1NxdRm4Jp
oGMOH3LY8S1sWYrHcC33oxeqL10lXHI6QK4ctSUQxaq8IHddr4WfUMXxEXKV+yiYFnidCATckUDM
2jJ2I1h5eTMXIG6OrUly18FDUESQrOja5Ru8U9T7MTcAbGZoqxNoHgZhhnMphuh0frVGg9cSfnVA
vxqut105mqSRGsH4wpGMQhjpC0q4sbRzfSPGqPfvLdVWR8RMFsrx0K9ybDtSHRA9EdiXWaXID42h
Le8CJyAfWgKJk9cADbIXrO4w0KMydAeQDNCo6sHK3tx8wg9VrQuCsQVq43GsdDAeV2NAymT4zfJU
l6MKYjrBpvpgF3tfKgE4pO71TuE3p/AU552WAOJ5Z5JeKKBrAccTOhrutoGUF8qZ7bzhRvsP57in
16NOOEG9+D6Iy/t1iaAYVWq2eT2nJsscfjGhmBG6UxQnX3NvWL7+eU36bYjL64HKDiOCI9AtwGD9
9fUCI+rIFq9wwwUexplg0De5iPYDPsjXooYsA9Rqri5UNLdxJBfXiqfI1gdm7eGr7YsvJdlnHJB9
N122AMQs7OgiTJqMWOk0QimXUA+1l2U3N5c5tmj8ptJ9/vNneD92P30EPoFth4xerNB8t6pyPsty
VULdExrsC24Dax/gi0r9YKPnKmyAaCZtwEuFLeHw55e2T3PPv+7s6HFOedDg19jYYbG9m8a2rUIX
qTJ/30gsN8gXSwC5Izmu6yEzPRVdN/aMnwi5MVLX0RdoPYyl2F701HsqtSco4AlFI2SnkTM2Rj1H
2WccMvE2gN/avvmVz73mbzQmcHpyiEnw90T5PvQUYmbRW8ZVJ8lcxPhQWXP850/3273PEIBri2qE
JYiYuXd7qNHMmWjaucOdvBapT7/nhyjguVoWRlOU6EbxQZ3qvKdtndJfThB7VGhUjNTMv96NAtYg
+CHRH5bVpOudCeJmCP+FUofzko3AHRZ5EdCOqA+2GAiLLiisnBQHkKN25iTLNXFbE4MJdI6IuY4/
1E/NWLkTCgSJaYDzGD7kIHcwGW0Mq5+MWulHYfdSnCMlolkv2zypOBWbZ7j5as6sbjGdl2g4vnWc
DnfLaXrM6js+/bzU/1Fe2U331nyahre36epL91+nH/3WdoRIiXz67//65U9X8tvQYgqd3v9fv/zQ
+N8//1q8temX6csvf2BswJjpTr0N6/3bqKp/vcD//j//f//yb28/f8vD2r398+/fWtVMp98mZNv8
NV7MZcX8fweS3f/P/9GprxXKu7e/fVd/S5jutO9/+l/ZZFb4D98lSQGhCecJBGc85svbOP3z75b1
D8vlyT+xXSjxmfb+n2wy5x8oORjxhhbSDiayJ7Da+K9sMsP7hwnYEvY4h1K0M6x8P68yF+H2X084
14+r/n///DdwPbct7pfxn39HQfXLShAiGEEEE9Bn51f68NDePSy2gR6qILIDsSWmI0LqxRXEQse5
ZAjO1IS4drMkO28sq90Sbbk+alsPL1QDkhRW4BQkoSojdBNadzxsS4aoJhVEnZpIiFqiPVWxroTM
RCQsrDXqtZiNH0RGyYj3CQnXEmGSrjEntvaCLtsp8+wHaQvmsF8t5T6MAflJMZHkHLCdNmuTzXQ2
5wxdnuccAgZEZDToKeCBCjaxpDoS+qlnYanPMfJZ6zP663490tZhDMQBXZyGEhYxoYSRigT4B2aS
rjAspr7bkH12J7l1NLVw58RFVw8gX7YBMomJpBrPuYcZmAmVJ68iTEWEK9qqG4iQX+lkzfiTvtac
hj6bTGnNRDvM5mKGu9HTJgv50g+qAY2jo+m6DAFSxmFUWT/aaaIxugZDi6TAbf3zRaPfZ9ba4k+j
dd4iWrchauO3sskocY12xchmUaCeDKg68bAPP8hCDwMfSXJE8x0mmRBby408CwlZqWm8bL8h4m93
eAoYNlhWRVa2o6UKD2ancG03zvR5JPcUSwvZ3rdMu4drOl62TPtxg+qv1QALpBohZTDg6sjVlX5V
fBmiYbgnoAbfJSWzj1C7WmDPMGBzLhtn3tTB3GbswcqSjDCtPFQgv5po4GhjBj0LYe9zCOhDvyju
9TBP/v1W40c5k7M5j+erMpjpQLbuZVKfYFk7yl21pWtTWeaujoaMWEZ2Z4uh0FgOiT8Y3pDMs627
g+eDIdp5AlfaAbeqOV2WFYfTS+kjc4BxSxpQavmDGSI1c5r+SAlovPQVqV1fMXhh7cp5H32KWxef
CMJWOos9WUY5536nx1KmYUPg3HQ2YF5TbxEX7Tgm0+4ij3BXStApDOeqtdv13aAHhqALoRrBjOM2
ntHCWLRSCMg2HlqoZN5eIEpmrroaIwlhqBmecZpNep9LTlDx4BdCXqLdtYJ7qfpRPXqVXeSpZtdd
XmtZ1KiJ8QjLh8oADHFVNtl41Esw4+6Xkz1f092LlpthiqblvKdfF+67rSG5Z1alk71MdlS6P3jf
RnuIVhh56cgN5KG/WOEZBK3ddnfeMjdNQjsVin3eIzzYaag3Ku1yQtzPrSLs6pjTEt9N7a99dU0+
cxDeVM1A5FzeaMM5OnjSoxRwHycajOPej8BrpiVl02rKnenV+E7MEvHHbpBwKff97OcW7aUFFpbG
lVIcIqeiiA03+JCcbGazSapMdfW1rQUrVyasyf7eFo3uOA5kCpSfJcHjKAJs8r3Xm4XYTZwffVxt
pKwyjarM6RzDJIdNpOT8re3g6DxzXLevr+xqGYuzBRVVe22jFQzONItFfj6i3OvOEAwBcbC5j7Lj
kM8zHrGNxjsDRq93k0BZA45UaRFi7zl5bqXt6DItrnC4uJ+YdgCshc2gvXTUa/jkRoQmJ3z7/BBh
suEx083cp3nYFq+lHQw/+jXzfqyltsj9Htf22VxOr16PDv/ByOeBMb+ZmQ6PWD24CarELmN9M/nb
mTMjRg/ievgm3D7a9VlYVXvXoEdK3C0lVwQk8ZpURRPLlNf2Z/Vanhr6WcEYqsUH/2YBTrouV64r
TgHVPud+O/xAxW9mZ6ce5I9VG94PpuSYfxBJFl6MXd7lYQXW9RxaY2gnOHLa71kLujupQN5iimlM
Daso6wY8ORupUIhciFdezIZEK4ZEa8LzC9cb2TxRrUDCujU2AciH57YyF07P0kOyMYR0d/Zbw3B0
Md28v7RqWT50U5uXh4WjhnE+DxLjCBuGQfZD5jovnFtKxzgTdus5QTxISsCEU2F7qdYS9O7UENGZ
YNKbTCa+9fxYc9p549QAfs+P1Ho/ByP59Zk2xZKITJkPee55535me/QgWkgKZxw3s6vZdp3vAyL+
Kl4tH9fcYOEIiKes0EzuXJSP6D/I97QBvDeJRRon9roxbK/JR7Ot2PNW56EV1UAOvWNPERMLerNU
zvUARSOTLXyker0bEBm6h0lGKorpO5SsRat2AuZIDjDkPovykjwD+F49L18CAGi8fA+h3b7IhEbm
2fjRKMmXLk8QPqPeHjryne6w6fjPwANBZjnM744ik/UUg6TPX0iyd1jMBi0+26zlfN+aPgzm6v4n
nQhfY+wj5X/YzKG89E3yqvbGUAyvE8qFK2z8FjonxDvX/do3z9TAy3NTGfaLYeqoiTPXrm+V348i
8dvoNC/vVRbsKOHnfocqsX60pp5sXgeCN3tMWAcjwSpGDgmhaHvj4K6GabiJC/u3iu2g91nbOuj4
u26rPSstfWg1SY/Y7rudodje68Wf7+agGR+6gjzumAKIxHY/74oayM0SMsCX03Bmjjls1hMRaqUX
sMG7qsyT9uuUsXKtNPKouNZyuJ/srP1aKhRVae5rGBISKW6JG76H6dvVLRNp9wTBiydLWs/u0gzf
6IfxVaKGlLeo0Y3yIOjh18ncSn0foAb/aotVPlYyksC4Ecs4SadlN++IarWdAyee9rpFWXa1jH0+
ph2joREzujd8RjgVfd2UVz3YAvMY0knn6STuxpmrq/a7F9g1wc0V4Ulx12qHpEd+cc+gqULTRJyH
+9yzDvdp2IjTl+yTWtqin4XIQcO/Tu3TxpEU1jx+kwHetcTWQLISMsQjprhFCBQIAW4PZwL8cxsH
yHo/GbLqbBRNNX0fwy3m296eXXfH/STePHTS67Fa5/yVqS4SBoMu5Jx0VFIUgusaQtSZ/FFCeQvz
b+OMjxUWmeHeAhQyufWRXKGINbDw7jckB0VszRx66DhUI6yBcmMYhryiPrYMiZgOLx0gEnr25c6C
ueCeZVVU3LYYpJc9MST0w8zTdhqbjQdzcKM78yq9yr8AZOWQIhoZUgOmWIvwMCAq7DDUAsPYwxvT
Wexkgsm2N6BqSh08e1cG589yb7ntcu9GTVDt1rLMbusqysddBP3LjcPWH4ntplLBimpJ8QLjzPmB
RkLXqWmiluHGBO8aa2HUjxR+yw1mcfREYzmtV5j4BpcGhwMUyc4AfALs7h28CTP0CWwcMsMqWq/C
iLthab7ISvUnbaCz9OlcjSET9CgMPjOxdJ+KtlBGauaA0SDFtI1KNfL5XZQ3LRwPUQFtGqcR1w7q
jPWtmNRyXUOazJLKl+s9QL7xm1NFzURkpZ5fgnZk+3AjdPTJGsmgPBXN1KkS5VSPdEAVbRogRrkd
YD5/C93ae0XPBx4KK2Xo0qk0T3U2IIxuR2+daHpuf9e+aKk170TN5BzrY59hRCDJwiXyoffvBLSU
V3udIfD1GKC/M4wKorSHk/toIcECBSkWN80Gj0BAFCho3c1s6DCHB6raUUSxCdEjIqVWVyJ04mJV
+KRkWK6fC8xhSHHg1EPysqSf7fAf1/dAgCA+CBOYTczxpLxmIIOZrTfzPqdey5EFhAg8l5OTF4US
ZnwVC6+dX6Z+dLJ4LazuGw1YkGJLX/oihqfRbruBDc4CRK6WCR1+GNJ71F3dJNlATxyXu2k8t+6U
+fcj42bsUvX8GcmRuA0nKJF34BNgtDU4MH2UOC3fqDIjdZoqT83dGjG3SSvZwOrIzSEygcm62eXA
gdgBsembR/q0M4FzjR4MLu02QEP0bHHn+CYQhkWcMlCsZSm+yU6bb7mNzpzWtkZkWm1CX4KgYl0Z
ITtjV1qd5WoKfRtHH+TzTwWWvG8oZjiUrFm1PPndoJ61VfRf7VmDnivYnZ9aNaBrNdVUfgIWAjIv
atgq0F7P5TNxVRyIjIJbJ1EUqncuIRTXa+CEr3Xp6zFxItqgBzpS82uATgfSGCovkW4E42Be7Slc
MO3pEj2Xk38FaNiRmiOV5yDViOCHzoBgvtSjlF//F3dnshs3tnbZVynUnAnysB/UhGT0CinUhqQJ
IckS+77nQ9RL1YvVom7em7Z+p42sUeEHEglkYzvEIHnO2d/ea1NxH782jd0+Bkk9Rw5YTuYJnanH
Fwr9PKje0FRvMispnznepD0GuIF+yVprHvGR4JH1cptH47HrowBkicrxjXlSVtcODXrJfTLaxr2c
F9Ir5n1IjFYT6Y+zsAKJA7Dgtp9Ia8TrQAu7m7pIyAfnbHeO05BlH/Mwjme4ZfOrOTYwuDnRN+9d
yAhuzY2V7c08xzpVpX1MmUTsQ/0JoG5SXNPI/WNa2cUzASuy+SY7P+pGlLCz1hZUv96hoAOwaTay
3NIxkRv3rVDr4dKOTaN04xKizR4Zi/rHaWArOkhjGKzkSFK+gWGCbjurgRZfhzOquiuKXl9eYBAY
w3xmP7iYTT/qfLCQn2rIf5djmE+Za9ptcdZ0IkcOIRybyC6ZtzcwCEq90ZowuWJTLMRl1/pcY5+s
AzGahOjxLXhY9tJ20FZgdY225g4RE9YhwWs7d+sIAhJR5BJ0RknCpCNbAUPNr2aLntKuMEuP2VWU
rDIxF/6RIRWJdMAimnWDmtgs/xNOlaeR+Qx7KeisktK7QZumszvUVuGv1HkOxBlLYwTGxJqEzsVL
2uxfA8B/JKj9rUz2g5j2S9nt/0NBDRvDrxS1//O/0/fmf5xe6pe39/R7Ke3z1/2ppSnij6WcCIOo
wu5DFfyO/9bSENPI+hBdkOkxQf35j5ammH8sDgIqli11mefbuAj+1NIU/Y9lrL1obzapHx0Z/It2
9ist7TMd+JeoLmEQYVhPavCLTQS5N6KvuW/2IDkuMa67cNz2SQvDtdA8ukx3vSo9JmZ+OepwOxao
rE1kISJmpPgGLjq1fMtH38VIuf3uCv6p9n2v7umLjP+zT/RFjx511pTBnJo9U8S9BSQYrxScCvhx
+cEKl9E3qQMfJrCk0nhm6TEmJXzHTjZ3zLzFQ2W1woUbtVd65UUz6THnDW6ydAtY1pmZrZU8veNB
NtdpOxXuuCA6jCK+EWzKbpSF0O1nGAa76ElT5z07sbs5i9m1Tg8Q0xFuRqAdtGQG2wzZZjGRtKu4
4gN22vyuW/4uyArCOMFJLoo7wtJ3VdZdYh42yUDioR/0+FFF3nIrSXkbavlB6UZjA7XrdtJx/hc9
f+ta+nLm5ndC/4+jhf98xV8rI6hNMSQgSP3ejrHq9pXFmZufOQhp/uCA45TEshgYEs3CtuqXF1MZ
P9FLuCuCZAGjQxNvAOotyOjUL7ZZYLyDuHBYxDsTY5o0ntpYlzwrSYM1dBmKnwIqYlox4WeNRb+i
qAKv/tx3XrKY8OeKiVWqGXemkqMpmT0wWHP363vnM/X5k3vn62jIGFu5TyS730/+cMLbfoD+e23U
6pGLjEkjl51egxkRwnw4+yr372QOTzBM41U/s/DpbbUdDGCOZXAbD+mGuoo3mJ4+wxgc12aQPqqF
YA0u1fw6nIJTF5Dt+s1HX4abP/voX/xCkFt6kkxLC6ePm2CG4aHvI1l4S02kqYoN254b3HdJwF7Q
tFMS5/ID5CPXJrGT1INXmg1LS8Ltq1RVymQQ3kdmKxdgw13bLG6Ccbj99UdV/u6GWv79dwafMC9D
nUxfve/YpqGQenlgrxLwq1PfGUwbg7da5/axirtUjW/numEtDAN5q/WGWxflRcaj4oyc03/9eRa1
/2dX7ssUAKx3r+hsVvaW2jldlEB35skaf/fFMOv46W+/jCO/+2nzkBBIINf1XpvKC1pDLhp23k4F
EtqjEsx2OY+37E0pJ6g1DBD0oDhhGPkIT9ltQOu5E8vhlR+0h65pajJwyUbVCSKYafQkp8mtIppt
EZvvv74Wy93ys2ux3F3ffVgzSepxKop6P+aUDAXv9gKYQgXTGTSn5u+ay7/Yzf56pSzX6rs/Ruf9
F2VouvQHDTtBa4lRZVyfYNOTudbAsWKpvOzAgdv65P76J/tSSPPXn/llpaI7tclHagT2jHJuqXg/
gDFHCqRIgeGv8YEgC3YDYe8+AZscTfEWhNB6FLQWYewGRBm1hPt6vXXSQH6Mq46Zcd2zq2a3Co6D
IgpSXr/7rH/3NXxZwwx9kgzI3eW+HfonkjIC2ClziErrOGBps4Camm6MwL4X4GFDfR4RQLNzLUJG
r4Feuiwvq0luicRIHkexy1YZvMwmWUoKLgmNwzBGb1UkboapnB32HDhIF9NJJv+GryCW++W/3kf0
i/z4Bc+kbodQU6s9Vl3CkwSKm9xwSKXfybM460PrVYJOD1JefUBIqTTWnUlyRJeuSrs5EpB2VdW4
llBMZ9HdDIV8yBrzjRft1s8I2qhB9buen09XyM8+6rKP+O5epLMknTLfrvYxdG1X6oR1MQMgWGq/
+kvaHwwCC+xQwhEiRT+wcw+UhNlPie9QCQDwptbsEHGIIEUBnc/IqRJ7gvnnk4GHLkEvi/DvMRA8
qL5yPxXqM7McMEZJuuma6EUGx8tOhHKwiBygp5jTAZkPUJmu3an5P2R//PvmJ/v/4w9JcqK1iGiW
ewYorpFHB/Ii+8yw3+GzbFE+LpP6ka/roM/qWgO4L+fYI8jQ/GYPYSwP2c8u8pdXfm61dSe4M/dJ
kYKGnjkLEVJDewRGcirZUtgaTC4lJx8jycMrQZG3UqogcnQmapqt1htiXI5sTZy7J53Htvs2Zous
otOUgr8K1HamdIFb1ng5QjBaFDe31+TntC3uQIDSnlrWhyztD0SMAkfLwwHMLEUgxPJA6HbiYuml
3NhSsE198TILyWJr1hfQrqFvAjdoUKaWVFO6Uxt1BAnXpAiP8k1Ro6H1Yf2s+wi1dOqcYNhpDvL7
ZZ+390lqnklhPaHQhg7K4AVUsy3TI3DdRr2uQu3pN2+3H0faf33BXxYxDsWDxfCV3MbIhrYJqrum
1yqv7LUSWQPz1xgKqitrtXCkjnqYdMjFUt5Dd54ZJmuLrYjbJtqLHZZsz0uNWaEfhFQ9tft64IBd
w+f9zYr4iT342c3wZUXsC1jmvdr1e18LL+v+aPaXapmfaE89NJCxHZK8e31Y+KmmsqrZF1hKmDtL
wcKi6zQkn0cgGUU4f8R5fZWMT3OQHk3J2lQlEqpVbcvRdHHaIlFp23pWN6kW8LP6ex84GSkFr65w
1RbPvmVv6ZhQXIbQN4kBC1GlgYFQB1i3lSSuU5I2SOCSdJH130ZhroHMwcFLV/+P39mXxRZSJ3r0
0Nd7XbIZanRRegdSkXqQJZyrWGTrqOexnEIeZ5cIOIM/XtTSbG86RZ9faDUItpg3K3j3eYqSUJGk
qqxsRWyVJlKiCdtmGn/HZvliPvvrBvuyZEuTpchBkLX7OEt04UI+DXYMlaejn4c+e2XrKkirwSuW
B5C5FS1PBYJ0gJEMKkRwQ4ITqT6kheoEEb67BWElufOsUd7c58K18qIlT04fAs9svDJ+W3v3dwvR
l1V/IpwcSbpdoPPJrTdj3QClnwAgayJl3dvlvFLDsl3Vajx4E5o12KUcMkSHsTILqot4jm4Wf2vZ
TVt96aIu0T3ckgaC1dgZkPIJHzsRpQyuSvBplaYm4h8eKUeI2IByhzhYJeboNkr01NnBqS2ywBWB
0LY52JStKirhkKsWbhryHyoFQmwkT4xdWuC09RTfYPusUbeqC78hBhEmzbafKM+rw1M0KBsSqNmR
p2hX+cGlJeWrGOtw5FCTUq4CkLIEpDVohCjwPEfLrl7Ox03TG+c2of/EN4tg1Vt8TSJNhxWlMur6
N7f2zze92Ox+XG+g1hodh9dy70tU+JQlhwmGyODeh0US79skcIOAWZFZdO/Q02lykkqwliNtRSDG
h1WhNvqqKhRCnToVBOo1VlhKI0IAeJWqX42iv9AYrU65qvxmifqbUwnmxB8/cjGUObphme5J95/D
vn1uR74DXR4CrxDhybSNM064cybCKyrSWoqgat6UBuOVOVfo/RTRqcmUlymObn59Ef/2E33Zmai8
csORad0+rpToSpliMqhRL9pbxh7bUDKGB13YlSfKSV+FJHi8KM6HbVpJ+1orQnPDC4a6uxnNaMEC
R5u684PfnBP+RvcBcvbj1RL9ZLZNK5f7APYhDzy+D6LHWGBT2HFsosYdfAbHlIwrihZkZ7bx7eD+
J/iFrdsdYbxehR0jSYnpL3qCXPDiRsH9zZX7m9XQ+rLdUOacPGSn9Ptco9xzVjZDQfmDZB1Nq9gZ
POoUc+IstCAbhNe/+TOX3/snq5r1ZQXOGDAqpCGHvR8pmzahSGaBA8DbPYQ+3SyavKEEy6t0Eolj
T/ksWIzG34gItb+0MWfN6nyywvY3fBPl5zKY8ZX+w5euDxVVbXuz7+9BzRqu2sJpL5LxxEieU12D
jqIn+XsmmYect4QaFrcap37YA7MOng5E6aQEb0UEgY6R9othSZe/vlRfnLj/WUus/7rw4b6Sxm6P
+Z2RNdTCZ58984cyKfa+7otmK7DJOhWb0SjqD9THnNKmeZb1gskNakCP8XXbW325RjGI9uwuh+s2
WFC7wEL1Xl3NRvyEwx1riTxRsvS7bNynp/Vn3/GXRdAHeI3yZ3V7perv9da2Vg28j7FlxFPW2ZOS
tM+0X7SuNml7jeGKyfuZXglisXoXXmaGdGwiCmW0zlTXoILAfI7c/iFRiCBnV/vry6ssb6yffcov
ax450DmUsCnthTJgbJPjowIwAXxR/k2t4HOpgGvwljOxm6sLSysulILlDlcmnyzj4/GGvZstFqzK
P5s1m7Nu8KRStJvPz/eP5P67IuOvT8/rfwfj7ELo+3vjrNNhdPwWfS/wL7/gX/q+Kv9haTZ/EXa0
4WSq7Ir/pe8L+w/8sxaHNsqMTUNfCrbzom7D//U/JfGHunhYZV4t6PwLZOs/Ar+k/aEZNiE24otg
LymuNf+Jwm99PpV/3U4EDkw+mALDjL/jmP0sPP7uoExIJ5JktXyYdE2+biodJyK4W/qM5D3eum04
pRoVdqgkA8GnanhSrU3Grk4lYsx4c2Xot716O2LjjonktBNNFLz83JlSnYENkCXdtPNtOY1refEt
ZIeq9S+w6neOMQbKWQ32qrhRpJe0NbaiZSRVG61H7kJ6KJRvZa94LcFAAb5JdfXmVarqQ0ep4C5f
ku/0m1YUrsjtmvS7Q6pzZVqxS2OZpxrWu0/rYI5F3OI87iaWWsReRwDYBRDiVMFVnKr2Smu6HUkp
zve6a8SXo1Xf6PNNpEbYDIzgNgxyJ+iHfdVL4IJDjgy2q/fs7ZQEe0nWInd0jNxkqnGdmvhQGEFC
q6ut1HZUB2QMF9JNqJO5hsFEiwpvxNoLhmZ2JVvCWxN8KzKKZCh0HLRjwS4gr3cqL5U6wMCV2th5
Z7XbNzRzuE23ikOdJmHGHsNAIRPYVAlyV2R5sMBdWUyrof2QipB63Q9qOFYAgzZFfW/Z30LVIOda
JYjt9k2vKahGqCwA1UKgtDQ+Jd2ROPr9PBrGVgUHgAHPCtbLIHkJ5OsLhbYL38NmQMGjp1ynoQ32
z0M8VNAWGhLw8dZC03KYniZgiMzqCE6DVFJMsjW7ENpLQuLNgPjGiEh6otgqtimPN3FRFbt+SNSV
WrYppcLi1e9meo3lqDsYqtZcdrhd1FwnJca6atD0ZvAl62yb9cwNSdTfVYPhmYH/wOTGwx4pVqF+
NqJ5UzQ4OuCuIQgs2SR9PsEACDcs2UQUIi7+LqUpQk8D/TACCQWPlqpHtddWU091D9aKUQEqMVeH
AhUiiLv3yqfqcF7kUyNfyZQsqtykVVh/MDABYJdtNDtb5rprpcLQU0JhculKIfM5U0DqW0e8xfsh
mRxMOkv3rZYCR8LHS/Nbtsy0bZmuh57CgKny2tzamp284lt2Y6lcKSkWcFRriCjeQGhnTqCVZVgi
bJySM0311rSRSmsltOjKp5DETHrQt8o1tj1Xtm61iF1cPWD7onVKao6Wpu6wXGI605fFGJSItI96
zY1VyOnROm/emgKH+iqUH3zGUkIbd5gcVgXAwZNiN/lOh++UQIrB3HsoLQgYse3m3fMIZM7Irzu9
3Imw5T6VV9NglFRF1YA3w2k7ysNNN+obZS6uNFwbOiQ9VaOaSMrBplgyYuDZj6S9ghElTmlbDHvP
5mwJhOQybumqk6kA5FFiYeZE8yHN50h+FJ98CL+6HugZLYuQJG83rIV0kY+7Vr9JGkJPWaZ1EDqu
lZgCRjlbi3Y/asPtwqCdm+uChz/qqTky4vwCi9I2CnF8mFeih0pAERDqllvNOAym5LUFwRQOpPX8
kXkfZWu4ZTd+bOzQoJwykU5F8mSE4oPZKYx4aqD7u9GPHn2dpwFqJXfVa24OromyXKqFV7eA5sfX
tqSC0meGT/+LQ1eMiwPO8cV9hmum4jEnM+nQ08JA8t2XPvKkoOia5lz9Bj/spo2vocDwirjs4Zsf
ZlV51KOUWztnMxW8KhOtkyC38WYWXmUCpJOSiwyte473IX4mAsfLcTTcW9pwquvEhczKa21ATKJZ
zjHDeIu1bc3ut/csVcbB7fMCnH1K/BKn7bk0yXU7n23rxZYWdApXGFBDgZud+46ye5mW6arw+fCa
ggZbJT6aXf9h1gxQqQ+Zx1s53IXAADrNutbU8q5pIw/k81NJVUQYSNuE0gGnyHKD3rWKd3xApeyF
pVC7JhaNSY/ay1ZHKmGrlb7S8nCSBCEG065OZmY/9zy1ZEiuZQXmLc6fp4a1ps6T8ZnsUuxKOXOw
IGlWVR/gx2bCamiicjDdXmWZfi1qA+SoDngMVsyhjpPL2s+mZzuWXblSdn7WHFGRvVKvjXXZIioX
BUYcJh/xPhHduppbeVtpSrcix5LQZNDcVFmIKAX8zmlhIeFdZ4yPzRqshVqG49lgE7wJ7LS+V8kA
qBGLrGxIzXtPX9VZkZtkW49g/XuDKj+9EMljDc6GrR2ncdAnXsC+GIOJtmIu62/AhXcOP+Bag3yl
VdYb7LDgQNo42JEywwgz2AyjsL3t097s7n3daj2AYYzJLN5ERaSDdyXJ4YQ9p2aV+kNKeij0jR6a
BWejsPjb5nCtpzZPZHisRuXel3Dx6DJMXZCbFP4qDzaKx1BrN01kBBsMSCeq4YZdOkN/k7VzDsUH
egfphvXYHoKg/NCATzpmIeev2Bmx6za+zFzE6AhE+HaMWKbwzwkACZ6nULkXEPKTvjtMGqZ6ez63
de3R3PyGQ9zy+AkokMLgOOnGzl5YWi3my4ayV2SUzKM2b6WxKNHYLrUuzeQRWd/Oa6vwTGPPY6GL
cykQW2gxdChL34VZdcrKei0Vzbk2h00IRcLDAVh7QpGtNabaLbtvlAUvZe1v4HyzvDilPHNT4WkK
XQ10XBalThgD0IGM1m5nGQz33B3a0bA+AIDVh7TM0aOLNn8olxK2CVYWB0tCBEqHece1U3tiXW0j
6hY1o2mvW4mCpUxrtCtmeP68hqatg3No/e4Og18IrScKng2top5ByutacctQm8CpGLpjFOwaSgG9
x0FmKHckFwdPJ6fv0kogTrnPRMmg4vGYD4m5qTn4XFs1hUFOCUrmwS8NxCmj1cprX1eBujdqzOI/
9Wq0KHCtmwz5JpmrpKbhKjBTXqFUrzl55DNz9KXC3sOmZEdpkpUip9okeEtw+zJ1CTm18lQ3Vwl2
zieM0BUAqay9YAwwAnAyG/05xwJpAiabo1eboiCgJVL3WHAzrPqubWUvrCiHXXd22ctOzfq6t3qK
57VOM9krJu2OdyJ9BAufOZlDNXNacA8W5shNJiXzoVWD4Jquw9BtlSk/Si26W6K91fZdYg4HYjjz
Q5dTf9xq8IGmRMGbERpoWKM/3FKEMWIbaJtLI2RBGqhQ8uzYNldW0xiQ8CbraDdjcc1H8XdEnG5M
WisoE8KAQinrQ8IxeRfboGt0RuGNwweY37pB0IiimLvS11PPziz/xGIsr5tQBc01qj77QfmQlKp0
2SlF/ppzHHwIzaK4YBqHtTKK6Zqb8J9E+cyUpWjKDrpRuFKpJL9vzGggiVNtaBHwUluFTJFma8xi
oNt0q9rLeV57kp7cY+A/T4rkb2yf2ZhlSKAZ6lWjx8ozfO1iH9AvsqpzfbqT5qR4yYStP0TaUm+N
7W8LcKKlaQ9nt99N/lpMFkhcEHioRIXY2oavwAgdJCblGXuryZLCtZ0E13as6M4MGOOooewvKn58
Q8fkW1QQVMnb89BH68i6nqvmKQzuqmIeVlT4JXS6lbshjpbGI8XcQpHc+YFPra1vf5an3EHRo8ak
hrbE6yu80EbtDjWTqgO5Okr+wAEIfd5VdJ+4XxS903QruXk0Qc5NzAtRjbd1MbqgJT73hluT1uwd
LU/NRRSwYU+jtyDq8QHGxqPSmQ9xL1NANbbrPtZPvjY0e6PXLuLkI+W79JgU3PiUBZ7kmJXYjzFN
1CBaVnEwn3VJnHNog54SB/GhDeFQCLrygt6+SSlM5jV4mLD8QWQdrlHgztRunFqVarWWAD7iA82X
C7/Orpr7qdeeiuXcIjikBGayJwgDsniSXMMYkiOlARxD7JwDk62Noxea3CiGvbcaM4VrZrEprj+B
xhmtQWOng8cXDwF9bccs0sSubWmzQkhtSm/mvn2P9bDy1ND3d7UkmRTdItCN/gS9TSKVs2ORxSdU
+/aw5qFvjknaMaeMonjT9VlcOLCdEp6MzPaiscq9oDa7hj4d8LFpFeCiMMgouZVNUSYuzplzlJWJ
i2luC6YXclN/Y5grDW5aFjJVGNHgDSS5Xpu24mqr4b6caJ+7aHuCInOuBR3BoHpbSjX01jKhh/tg
NKOjzVtdLWfiHHOyQsffGJPyHsslUivTmAQKJj5P44lDcexI8/iCnbh3Bymwd/9cSvnv6Zw0hW2r
MgLh38sqd6D6aumCXDHi9ftnvnn3jbjvv3/ln/5JYf6haiT/YcVbUKVMlJI//ZNCI1YMEUAjcAwz
R6Dc/ltfsf5g/mdDo0Hal6mKsNDS/h1GttFXhK7Kikq2GZA2Eus/cFDy+/0g1xngnmhe4HcUCnQv
C0rjj5J6zDFI12a5PMiylk88xJO9ngD4eKNUluu47CjapQeRN4aVrHxTq3ecNNmG+DO5LhipzLEL
S34cB3Czg9Y2d0Cz/Q/Kv7DhmbBLV0rJSJ+2p7Sf3TYLQ4x3tb+PjIHjnVxDqCnIZxyJhpGRzGwG
84VpzlstN403g5b2yw5dn4OoxttRMOcSXe0ObcjBQdPqax2+nwtY760eOsiG6J3SXc5m+QXjn//h
F5R6u3SYSozUKRVkzGUE/Jup9/16lU3qfDVMs/GNw7n1/vlZGt9k8l7jdbJWMvFDJmTyfE23Ij3W
Yx9dF2Yl3VXNKO96m94yt4K+ra38AHQRy0NAI24SzUezNYsLsLco7oDKSUh0xBoXlyQ/SKEHj2pp
JJ5s0P3SJBJMK6lqsOTlc3Wkw7ChnR3a0ToeK1eaTSx82NLFzZzUANybNrtrcXuQlCn8JwUlgJRm
J01LfmbO9ZOgfJlT9OBjm1Rgh2q4xZ1Mpz83CAL8NgFfojVFtmOQR9rHUYfTirBpdVZEgR+WPuS7
djQzmlrlSN5OdWAy++q7eO3LVYLIjSDiiKzXHvw+C09DIlCa51rtSsfUxuZcZpb+jAPW3DYl33Q4
9s2dovjSuafHb2vOjb1LemCcPs7hnWwT6TSbUbhEIkgTGvOzbgz0TE8xo94pUpurETMUnCT7CaDG
eDlS97meOm2AD0hvkN7N4GiYPZ80uQi/sUfSd4o8iCdNVpLTOHb+E/gh3HXGhLeWfV4DokaeDsQJ
N7qi9OuZwfAlWG/rSANp8TgGrfxYheF0HwWZcZL7EK3L4n/REi156KmEJEhJq5llgujt5LpdFSwe
K3rykMYky6Kdbap3VTz3LkaqZGWPdX8/5vlVFJfY+fs+p8R4VF84s7Ashotdp2/UGXo6z0NuGyH6
ZSKjTvhZ+WTYJDblVJqOOiejUwbs/ZlD6bAZ6ql3RcuzKVRe/y0NMMdODZKjSorxOlVmfz9Fheoo
cxtttNAOvFZXE69iuHwIoqVzMmusIzsLiRpPuj8G4mAuhcz5reEX7BlFJ5/CzqxPodClFWcCUhYa
6HbCRW4029ORCEDG9iAfL412Co8+TTfffKJJGzjNvdvEsbyNkig5plOC52VStQfIkybrmQQ4cUip
1HXZr7EH4STdVV4m1/TZB814WSk8ppyox5ANekf2tKce0yn8hAOpJfxjAwTpskvACvNyHI4RK+0e
OJC1ZzSS3Pq+VhwEgc7CKTn/38nglx6DyQxvgR2JazKQzaE2guQwqXmA0puU90Xt0x4f+0O77+q5
W04Z0hGCR3OkDK976AGlXFTwVwhL1TB5i15UJ7qMu4vSnPObivzElqifsQ14z+wyX6bEplQJ4cqV
8aKDZdgbYeDfqxN6UgBaHDx0Nmy/W3NO/9LBv/ebfxlmfb6+WapsRUYoR8hfVpHvfWRsuxslD5Xk
oClB+lCQk0eJpEQiRViuqk2r+Acj6Ay3h0OB5UrpH0thWxtzartHPY4GkHstMlGZinOiVZflwOG7
lgxxm8Vm/Cg3cXJQaWBbxzmt7qNe5fR6lz7lw1nxO0SOZvxoPFxmDfipgPCRJjABWGtfLDqa0LqM
pE556MYekkROUwVv7Hz8GOe5e6aDNvHqBuq+Y3xe3eU6T8sVz5drTwor3JV1Y2wjZoBb+sDyG5H2
HTvosD4lYyyfRpalI6dAzMhTpcgbO9CRiKFXSEcxmd1OmvUWQ2hPNq1cbhCKCoM9LB4KIJfbhwJp
gYOaW0pZbi6a8JI79fOOk5abr1tuQzg01p4XGMK40g5HkcyQjJYbt4xC6TiRhHOkNtpyCjVP0Dzj
kpqaRPtmV4IXsyh5IRaB8PJRkT3dKDqcYNMR06688ssk9PLCHRoqOBuah4tgh+ey44kO4mjXyeaV
jXiQH3Le+/bEENJID6H8nESHeH6RkMpxq8W4OeObWH2sGcO25YeO3Dw+Iy04Rktr6kyY/JiFN3n9
ko/3lZqvaDgQxVU8vtpI6Gp6qZLMKzUg7Y8KQkFnKx4W4ehsE2xCNxpZVOFWlBc5cGRLGl9GY12D
6sFFtW7NO2OoV210pTOTlzPWzq5/pTAy8t1Yj3YJ3q/Uy8WBoOtN8Fqa24gi2oTYATODdT8/Sel5
6hxNhmxIit30ogzG75slttOryS0zRFedvbam46QAWiPHmeJ39KtozdnfW4YptSCIcW6xO/YY95p0
oBVCxQIUTNgt0l2klSORQnGf5/0lGVMnHvR9X6kH3l3U6Jokk0lcYP4XrIMhylMzMndS8IbUpq1x
bJBa4WhwLbx2GORtyVD9TNMNZdsd10S1lAupzyJE80nasDlR2A4gXjg6rdeCA+00ayDM5jXloh2Y
cGhGhAMfbb2/6NIZRgS91wHp0oIb3Yq0ox0q61jP1nokua32ZKgTByahklsbHuVcvKWT7LHr+SZm
O6K74C4by1VX5/dVVG7HqjmQ4UBJLfZDCevPKX0Og9sxLy5TuEnAReQrVUaU5HVzi/t3awrAutnt
HMAAOGja69wpK+gze0nF2WYsUcURN4WvUnpqL6H9mvLiGeLfQLadpggx1as5I/ZZcHJ19KreYlqO
ZA6UeFXhql7KyAZ1R/bdmi7lYtzEQYAHyn7FLbAacsJn3SRtByXt3Ng0KRbPzdsUfIDlv8bZfjRf
moKvRXMn61U176iyEFm5sdQLaJV9/FaozH3snDgiT308rPL4KASnq9Yx/XA10RnaZMHVUowxwak0
ay/LvCFTPKvcpNJ5xqpMNtKjl9cd4mt6ELjL5DLaifrJVg9++qzn2llv9bXky6QmLxv5KcB+VVH7
ZGcH07/VkSdHfNuJ8LJmT8bcaU0mk17V91ddwLyI3uYSdSFQd3FwiNSncDrV9kacKVt2g95kGgTr
PNqR0UUqYS3seEp4UuJ8W7Xn2V6N4NsFne2tcmWNMT0qhmvW38xgB2tTvZ+UU2KReX0BawXo+5ul
beb3smalxXo5lm7eXyyJPnFKxXwsq0ueQL1pt4X9bCcHAQ0wZ8w13DJjBvqrbEV8A3PsAsyV143M
gMi0G5zcQ2Lk9bBoG6tZRyS4ptKIx6pDJ67X6rA1zZU/jTu1ZT5gMqwC/4/4W7P7RB9Zmeq5TC81
PUNq/6APnP8owRx/XvS/Gb9TMZDFqYEgWxQV9M3Kaq9NYXg9t0kgmczyqFOo9lZwyUYdgkH6iuCi
1yc7oGdbeUQLdTSVSGv2UZItDFP2vfEOTvqqJd4zz8mDWs8MTleEbT0lDa8p2VlF1b76FhitE4SH
gvBMo2xz+5IZSJHe5dSoZuW2DpbtikJeuTzL1a2Nok2xBeeEwqXmERSbo5oX5vikLGkKXdpNsrW1
FX2lBNuBQYY2fGiJ4pjtupR3bQ56IXyp4me5XbWFvvr1NoHD4Q/HvM+llXMeZFsLkrPB9vrHfYKu
4LBVwaocxsLnRorBUXqaZXEjRXaFkEU0GfU2F21+hZyKgbA05f65imomKvLIyUPNjq0sTXtmCWwu
Cj81dXdQuHj+shOQPjcF07I/SJadginadC03RnyQs4nnbpasKyOl4qjtonrb5g1D+0EePCybS6Ih
njYQX3m92Xil4ZZMHomha97RD2XGEG7+v9yd2ZKkxramn4hjgAMOtxlEZORUc2moG0wqSczzzBOd
9+gX689T6rMzCDro0mWbaWvLrExa4bj78jX86/9VVAzXezN2J6imnupeRnfR/Djrn6rsCZLgB5cR
MCRpOopgf8ry97ICy8dwT/21TBe/lIX0ex6Jx9CYnoso1blXwTnQwYZO7XCG4uM0mNE5q6KjbJfu
PncKxoPNfhnf6WmTn5aK0bsZTvX3yLVBBAeb+dGZv7nil6T5qI3uQx4xgw+w3AAYaLgvHTPrc/5E
cvunmcPo/1NmhmeIHso7u1IYYN8GfmBGX3pgYfUTeujvzCY8CjhZrBYGTfqJzgJ5ipYtD44HK+hQ
fO3YHdmFCwP0j27wcenaP5aY51j7MFu/5RHsOnbwsZBfyXiA2htHc3Ho8CHmmjfnXPf8vu6eIJr/
bAAIyBZxN9DGc5IvtK2o8gffGFZ8EtMno/7LWX5ijBH6MBORbEJ+z92beVDokDcIIc4i9JhUNWBQ
YgZUh6ft8iwuOrwNjV0PT4kcCR0WxuOr7Llp+m/EQssLYjb1/YKwDiqz9FIgkKSfBi3GKawIAF8v
xg+hgf7fSlj/n2GGgNK8cSGK9u+fIta733JI+j73/+u//7gobL3+C38XtahcwZlswAoPPTEplYuz
+aeopf8XOYiBvBvZiG4KFcH/U9RywBPZ0O9Kil46ZS+VqfxT07Lt/xJIoJF32K8FLeBJP1DSuoQe
MvTDD0Bb1TH4j4FReoUmvgEM9ZmICm/0aOhWkNx1VS8/ZikUNla0QJgJS+xfZlI6INftJLh78402
sjGVbP0Hq/S3aYVTcuED4jes2esRL6u9Nq1s3l+wB+iwVS8x8BhCCaP4obHB/2OKcp3r8jH5oJd3
iKJIZEAPYx/ckYGLPAWsH9dV7WsD6Kjbq1JZ13pVHkzUjqlI4U2xgiiTV6aNaFkVuhjW49jbs2/V
1rwDy9zaNg/pVabCTVeX61khBhDDJKhKsAOL4507QSdmmEH69n1RIyHEVAy+uhGE08lk7KzwMu/8
+2MqNkgqqwb8TmKVd8JjDQQmqW3GmxV7VG81xQMcaeVpQIzvwKwdMxGj2x9uf9et04IrBDSBlg4p
76ry6mVjNTYOVuMOJECoU8Sr+7g4V03a/l2p/7+STqotWm2hqdvCkRSNVaF35XFdqJBmI2dyoDZR
1EXCEsU/x4kkU8bp5FtmPNCnUDQXbjO9BBU93dtL3ThCHBzlD0yWa4MJvKhSFHGUGG7G5g5TkzyZ
pdc5Bzaz24tzLqOc143EDjOPOhLYwrJXdga9h48yoWMpFt7OqhOE5K7TPldF1Pg0Wtyd8svGFpoo
BetcQlCPcMJcrosUNw36RJI3UJI6O+EIqcjszIB0l2TnjG6agmPHgvbWQUB0FcBllgkK0gUIOI31
96yp5H3oZt1HZprNHUtbh4X0zvKAeNIXWJ/LAH7xFuwKHxHcHLF5AigN5XbjxfX0lkwSGMRhtKvo
Jx0h8+d60HP/9mnZuI6mgGwCZn6bxshrmeiNB5daYSSaCZ4wqkztiwdy7SBlND/UXT59hWUUFsnA
y3a2csP/cEJR9aX2BNect/IB5TTD6G/yfcvYgLcwhN03dwVkkdOoPaaV1t/3jWefKuLXv24vd2tn
BcPw6I5I3lRz5V9zFJL6LoPQ1SzMBb763kaDNLUhTwGGedvU5iI9cDueDjEYJbbL8wp6DR9qBNah
c6BTNxC2fpicyfi9YjrnJe/n+AMS9V56xyietfeMbCwT76MYjBSlGswgl7ZjeLdCnV4TKm5Jdm7h
kPFbg553bJTRzl4a6r+18nfCEaCWpaIYcdb+roV/JDV0bIWNG/lenTFMUCz9iad0udPn7DkLYvN+
bGvns8hLdH4S+YcGcGPH7a4mzV/9EbNOvGhwprs2YmCXa0ZYZxjoMliHSEwc5yD6yty9d4wjVDuX
CgkdULNoGHrJtwSarZPW63/e3vANh0iIxg8xwVHj+9WmvLlKVC0WlD0s69CiBEVLz1bl3D5CCGwq
Tqlooh9/04S0LeAFKkAU3mrBVbF4g2Uj+NGVaHDp0Kj6uh3GYO00d+csb7gpEL3cV0nvkoBvtbRl
0BrdDnJIyQKgyKUcXOpvxjx+dsa+Af9mO+daDtWfshqz982Q2ztucuM8W8giWTyn9HB1uTrPaIDp
LVPcnDEbzEpvac6Z0jAwWX2u72/v4sZSaR5bEOooRWvC6MtdrCpFAqJF0J3yBL2fLQFTbEAHJRmj
9oTYAx00kG3H1Oqo5SGVe7xtXrm+1W16a95ZeY2qgdqrnBGJbBt1ZEM9PdWQo+7s5+VRfY3UHXaS
WEhAKaTbq6OjO/NYRTO0l/ANA+o2c+dnKUPhl2hXwkflpDszSpv2hNIcMiXPjb6yV2VFZ/aZVx3R
dGx9r2lHv2EY7xCOMfPIbrizvMs9fF0eGFTp0qeBgNxaj67pZkjdhcLfUa+g/UnMlGLqYv6WVlZw
agfdeLK8qvSdvgdCT5y94xEvn9R/rPO6oSoEBoEU5fIEacy6tbFit0eWGd4PMQvqkU772JOLH+Ns
ZOIZJN+H2+dmy6hKEjm5CNDL1ym+N86HyXhtNg2QWKOR5A9ZMWZHvbWSowdu5S9mIdKPcunHnW29
fOJeV+qBmeCNg4OKeaJVnERHD6ACxLpHrbaBY8alfY6r2Tno9UITksb8BKEZANhw2SV/2jhRNOLg
VLYInHSSwMuP3Acw6UPsRhOkUwA9+CWfu8rzDvrARDkaNvrD7e+7tVSgJSoeZMGwfV7akyiwJKZJ
U8XQe/AJMVLykvE7yEsd5xkG5BphSKE1n6qU/vdt05tLlUQt5LkEv6oC8PZdySItp3rO1s5yTJ5k
UUN/2XWT0gOX6NtOe7xaq5rR39sKJAYH56HVJNfUHvpgOggWWc2xqgSQk5x5z8oBQQfR40InVzqw
OVSgX+gzWx7zIIXrfUgCXnQRiPlo0ODeCxhXQcbfP4mqiBIF4GGl5nH5DVINrSgIrxqGS8ev3C/3
5IXUGcLE7hDkNFU7zHSek1CIo6szI5GMozi5sA3ueJbLh+jv34ESjO69irMQvV7+DhkjdjhkVsts
OMwmnTcvj+kYwrzqlPHO5VIn6j8vwd+mqNxR2XEsnaBite20UXSoAxg5z0PpvVijWd4PQdX98uOH
y1YKOqpMpNKQywUZvHTR7MBQBnU9JLixl50yfTa+6r0DWapeJD8Wmv6zLBvwE34KORE16vb2NHdB
VMtYr7sjLMvFqV/06ZEKOnrtIol2nvKti+MQHDkOxXVU/lZPeS3CYk6AITK0X9fHSpfFmVbUfAfW
z0NxtatPt7/l1uEAKGagSUSZyFOMgG+X1sJjNpYIlh/rhukhuDW7c+V41QG1qnTHJ2y5I6I+AJKW
w/l4ZeV54+6tSad6EkWqf6Hkae2l+FKig/UeHgzzLiVeh8kYaU1E54N0JxZbzRv/vYMO0RF5P3+5
awGapaLrMTsxraHccR9ab7GOU2z2cGwMHRM3Wv8lntvg+xxH7Rm+WE8/dyEyL1pXqk4CQvfvu0hv
D/mEHu+TAwkWQ6laFDxYRofSQSYhbrq9LxvhAEkY6hsOp4EbtfLdgdkGten1Lf3N1HiBLu15AvP3
wSsKBv3DqX8P56f4LW5nmLyLyTvftr7hThGEouAlDVsQv66PRWYnM4VMQHDQsMBEHSFMdIRA24Zb
QCsdWGtfueNQt/F+q4CD+G3fd3ADW5AxewgNfE2g7Pnp9m+6/iI8nuTdKqInXHh1t2+PT1XVQyfT
6hi4QXeSMKYyjSC7x4Vu+bdan8VX0Gbux7xp549zFTu/3jZ/fXrV2+3wSajdKkDN5UWBsUYw8gcT
hLRlfbDr1DvwhcS9CS/pY12W7nmB34oxwqbYuaKrLFEdXg+LzLV4FFsoXCmf8WblC3UUafVM0/Fl
nHNlt8s9D5Yu7iForP6S2uI8tM4YPk1eQIdKMFn13oj18evtD3DtKTyDs2jpyBXZsDmvvG4kA4bf
irk8Cg10hZUBUejgDX4v53J++DemcKGeQywq1qePW1yW6EOgSbNY3e+N1thHCEdaIJISmrDbtrb2
1aGS5HLU6TvJ1UUb09QWiRiU/rLZLgrtVWSQEjgSemR3+b6gZE+3fkKJ3Ky9Zs8xbR1qnks8sKew
vO7qZZmSvJ1R4WIYL41QA3Ail4H4UD8EAgJdgLI0+Rr0q1KGCp6swtjRtlQH5/K59iguEwOzqeox
XUUGSWDXsjOz6pj0bvEurAZm+5bIMZ8WWy/PRpb+eFgIa5tDM0d1+EjJ1ed4c5KHeUCBwNKQWHag
CYrBpkMKB1vWAaX35Smm/VrueP7rHAOLnu5K5UnNK8KJQFQMLAboJA4Ul/yeB/tlhkacOl0bPCUV
BeDBg67+9pnaurEMy/PMWdglp1N36e06S9DQ5pCWR8kQGuwjdvoywUNymmxo0zW7l49MAGSGP4YD
YzBll4KVjMY/bv+KjQvLS4cGGqVa2gjr2g56H4XXomRwbKzB+H02hvxeyIkRUrtpdnzDxkHifaYD
RG+N0uF6CH/RDXVMm/o4gEP9szW94rEIzOlOdKBt7DZhxvH22ra+sIoxyWtUjQfh48sv3GZmGc4u
qAhqwIPtw8oW5JR90y+BrQVolGQW6AR8aQV+LLfuW9sJOsS0Apj/b/+Sja8sVJXJ/Vsc1lvdIf5k
0DI7Bp4BCfJ0yLyGHtgE7Y0IamqLt41tnGaWanOqJCU0nqLLVS+uGGrYB+pjOnf2S5/n4sPijPY5
9byPOH94k+A92IkFlANcOQkhLZomqKJRR5Mrv2/bmjHGMwtEkdD4MA42coyuyL/fXtmGG6asgw2V
llPjXq0sKfnlNqN8x95rBCqfIn0M0PA8LJJw7CBG/uwumfoMCUE3Sv7F8SX8xUPQfRLuVftJOE1k
T5J4WwQtwi4xiOdogBKqYL7+HuA1YInby93YSKII1cmk1s4JXi+3G2TZCNB/rgQWVAHvObgRrL1Z
Ffyht/DVMyilmT9+VLmayI9Cua3gs6vHJhuQCgJtwzJlPD3kzCi+60aQysgNub/cXt+GQ+B0GiZP
C+eUb3t5UEXVGmDWEJ+VAlhkVQNkgnpSezJilzFopyx2IoaNd9QCLQI2GMAIpfTVLWSvJArgWXuE
SZLpYIuLQTLKPGgsIsh7nXJ8boym5KHpggls4ix3alnbP8Alq6FkyDlaLdgeJIBPtDeO/RIU35oA
FLiJEtCdC7zzuUL+9s6egNn1hSwBBZk///jndoEy2B5NVAKVlfWkzxJ9hIn3SISx3HWBi/AFoiPy
VX7tEYef3982eJ0gqL4mUqMKyMA/rHnJoJDTgTZnno8SD1BcGJqRtJ0MX9emL0APxcMQoS4HrktD
yTtPfkI9DnDr5FV+rbnD+9u/5spF8WPo6YIY0i2gJesCtJ6Ode9ZHSN39di9NFNi+8yMWqcft0Ka
iBsEmUTGvDpjzF8WqFk4ri9ktpySLlnu6qHZ601dvSemSdSLdCkdYRrx6/ekZI2I9prQTBZRfsjR
zX4wGntkThd2+tsLujYlqAqa0PDQpeDLrTx7FTJ/hcaX6TdeWPw6cjO+unMLSWUdOzu5/4Ypoj2L
Xi2Rtg5M5NIfeFPeUXKbTR9KwAUiQQQ/wOIlISTTKDfNyY6nU+f94s2iYE/bR/VMmRigT31pzm5c
FwilJaBOdn5HGW442pAKn5pB0gDJR23nQ15dfizRPVPZOiUUPNClOSOdQ7HIyaTrEkV+XDj1uyQp
uvf6aA8veslQK8AfGM2DNlrOQ4Ni0t51VBZWCwaawlAEMptwIq0nI2RVVjaUaKY/4GDbQ4iMwXyQ
yAnBGegi1JJbjfgZWk6LTliOigtgoGQmKJ6MHHWxtIF67fbZUg/Y1Q8ipTIY76H4uX5rxqpeUiPL
he/CX/zNrUyk1yBY/WCG2SdmWJfPoEi6P6PJsHdO2sbWE4oCHfQcm/9bo5Hy1mnRBaAPlZXx/Dhm
iLPXOkMIiSO0U7K0zo7vuS7z4vIZ0dTpo4Ito6VwufleD8sRrJvASIHzN8fGAC1zyJeG25tlPTzT
rV2RXjJhbw7+TI+HWcnCyrSDji7MX4NuUt27/e03Lhu/CCSIoHPF+ObqXs8G04YFHto35zl5KGtZ
QcMye0du+Q9yGVKbUHAannm2mfI779/l6k2zQIoHBmRf0J07Jm40HMcyHZ6Y2S5OuUc5b9AYbFuW
cfbjoYPfam7bH99yolOPTEehs652YND0Qg6FmMHwGvVDGRiZbwZWfKxqEusR6dgd77Jx3akk0rIX
NigJYvHLNcfgjmMntXUfOlumBJgXfzE0+C1bt9D+BEAr6qOlefVHgCJA4BdCW2tnhzcOOaAFFe5Q
kaY8Jy5/QRLEVFMXDjk1sfTR1BktmYJ2+VpM5vLnWHplvPOJN66zQ8pBjYJ6jOGsb9WYm+nsBQHq
fRBhR49pyCw6uvKpfdAcu24ONILc+q5gbA5xOCvo9yrwG5+c1IMXRCfGYcnq971JqKMEqv/YjSAa
VpJMerZ0y93cZM59BeGHjaqTbD6jaxfc1yZjxNkc/Yu3kgDD4oMzEX39AawsaUAmNosPTRDaxj0C
xaURTkdXwNl9+/puxFaWTslXYcbwLWIdS07hkKVehfra1BdMN6TVIo4jZ//ZjZoARq9U/toWovHd
SHPPCOlmFjGWYb+bG6ZTRruLdvjyrzefJ01Qd0S3i2hhXfqcKfMZAy0837bC6iWMnelMRNuAH1+y
x6JomTKLmuGe2vTep7gO7KhMUe7lIaeLBpL7cttTQUw9eaizTgiZnmVmM9HJldzByl7fJsVEqEIg
TpetKz3wt4crnmltIwJr+1wr87Mb1uZ9Agm6z/AKCngpDmTn+l47aMwRshoKd2Ob68ashsIoa4Zd
dVgQVkQ2Fb5ngawiO12dbh+mTVPU9ij0SQfKxdUXHLPe1dyscBhcgcXe7ZEFmNsIyphJ7rnFzc9I
9IFDghyBuPLyMy4h3B9GFNh+maJV3ifhKRaZgMo5gP8cxe0dL7x1KontgALTLFNVg0tzuqnBX2WQ
3ZlzXX0BEJyduLrVoTPb5FO1aMzgGCK4L50i2XGGmwtVAu1cTZPsffVNF7qp6M3B3mfEUOUNlUgB
XUb6C3rv2Zl+yV43ZtMe/RhdWIJ67bqZjuh4MIfUwXyP1uZZOmP+hcnU6dHMguLBiavmj9tn5trZ
UlhTlx1Uj0kbaOVskzyMMyPF3ujwAWFZQuVztptn1HesU+ilDmT9lXNwGy996BD42jmyW8ul8UmZ
C39PjWR1HRk6y0Wa8XmhkPbOARRN90CaQorynvW4TOFef1xt12WoCr0G89Em6hXcknUHoJrH1AqH
xkHENmmYfC90qJAcQezYQcXZIqkVOuFefLxplFSOOQeDlvy63iUWFLRtJEd9EJfWoxeipBslBE+V
OwfnWRvq+7HqzJ0vu7WxkrSSnJ3Mz1S0IW8dnTElwqvHArFrNygbRjIZvkP3J7fujGhAbEYP8+Gg
G0jyaXUMP7bVyOjL7bO1tbkAABXGk0zwqr/dRfO4dFAH+HrQ2Y/QHQzHBWYmH3ZgRZza7WVGW/ao
Q5GV8YxQDF95CW9CZDuntOhrppi/63linEB7lr8aIOsFEpll+vvtBW44XMpe4ARUjQCKefWD3kQq
aaZXZd4L4Y8tXJN9NMcnm5D3GMr++21LG0ujVCCot1P24SFZ+dukS3Mm5hbpV8CsGfn+rUTA+wgT
UX5IarjhftgamGsQ10QlgLYMcbku9Fi1aYl16euwSSDeQUlC9oyz1UhP+20XDTtBx/Xq8ECMyIDT
V3UDb2WvqYMIZuoYTRIGtk+SB5r5Wk075EkCIWMwDDtBwCse9NINOKB16PAS25PKKHaftxtXZYO7
MLYaQgQ2m98nK3a/u0ubf8zHQX+nL8L6lmfV8CGKEiQmqr5GnlVCAoZG8fhMK0Kn0VC0h8wN3J8J
YMl3b39/tZvrn0d2YzE2RSDOTlz+PE9o9MQRtfBRcnXO3MzqgOzr+HDbytZX56bAO0TNVsX7l1ba
cpiYxYAdIE7G8r5qy/hB5vJLDj3WQ6d1329bu3aCtOR4YOBVlAaYodVdEfT+iBzbAO55+NNNoOUH
L4CbRA8LyDptmSODUezhSK8vqCKRUM+peuC4PZdLtEQC5aOzhEdLR/THWHIUtBFJOhFm/HC7htCO
qJkQBSScKrRdmioHbzHcqiUvzqLpsQulvLOcujwuGXSD6ajXT0vJQPztj7qxPkX/hPthOEIBgi+N
JlOEXmDjxMDsbLAtet4DWZX9Z/ieu53+8ZYpeosSkkgujrtOQ+vcDaM0MCMK6ob4qwqcurhzmBXg
KlhTen97XVsXFL5SXg1ostQ/rG4AmZ8zjiPMl7KYyj8rZ2jej+PSZ4eBHhW6BqLiobbm6DC5ZvNd
74vy2BYIaPtjCV1C1/HUeKPVf53DEcpP8DXH2z9wxb+vaiEgI0DT4/9J4Ch1Xn75MsuQHZ80RFhQ
QynR5xbxY2xW2vsktvXk0MIXhaRtbn5YRrN6F8Di+tJaRXxf1635Av/U/B66ReZ8NTCpk94gm4uS
UP/ehM32V8h2BKwEnqCXWWt7MoCv3nvlXVTzi2EISuk0wFY3sbJA9eQwDh17vfhcVvBdIJYSqTGp
6FBIIEBRjrhI2lfm3SjT7h6iRY3hhN59lxUmAsSCRuvtr3nlifB1zBLSC6STzt9XQajCiBXwOcHt
PMroAXKNdrgbLSqIqdeKT7Ye5KcfN8h14QGgcaUKO5e7F3QoQfeTZh0owVtnM2rFY4ViiI/kePlQ
DdHeeb66PMy6YQZ8LsUzB397aU/WS2/ZAWNUkA2Pp5pxFeAJ4BGWEW3M20u7SpVUw09ZYRxBgIBb
fUuCXi0Z4KE4DCM8pXdQai1/GQaThRRGe3r2qX72cg3tsdLb02fdWKUHqwDelt/AM75ygRrJWJtX
tXWYtN49MqaVMdOfM9Ni9f2n26u8im6xwP2jDChVf3zdxRXwxlGKYuDCicflqAW1pEIBB22VS1Tq
3bH1s3wuP0WmBh10mO8By68LwdhHjIArxMQAfaLVAYqwCG4owT4jPT7sv6g6ee2QnCvpQFxZ0T+H
Hjpvg/YUG6PxxWvH+SWVVX0OU0imb38MZeziQqsfA6iHkUoKG7S1L09XBQrCkCHTL6EJuXtdGdIv
2qL98Uuq5mJd6UIOSOtx5fH0OhpM9JqsA1j+4dR7RQWVSg8QsBo8Py3FXmq4uSpyNVNNi6p8+HJV
MwMiEuI2C6aPynwYi7B47mukb29/u6uwRH07kgYFcsMjrkNPAzUomY2KploTwR+iJOgS0Ez9ntI0
0Q6A5a0PcHXInQHnDYcH/JYMn8oCM+qWOt5vEoeE4M+wZoQiYqNzfmnNIoev0Kn002LVRnLsRLNX
G9q2yGWhtkcxew2za8x6cAzJ3E49LBCnW2V61EOIV3OxgFBPgm7nu17vnuBZJBejiMzYx7q1mZsy
XcwCe2ZvQnKUuLAZt9Le8ePXu4cVeowgVWA+k+tBGguO34jyNMNQS5i+Nxs3OYrGm9+NVZ8B3Jw1
uDVgWrV3cITXH5OgS5AdcRNwQGssHVkQd7rnKliME577oEnOlj66R+h69SfbzaadZV77dOzBwEL0
JXm47dXzQdc996rWAzTdWcXRklPx0KPgcvQMiDHo/FGGs90W9nkUKm9fjw1Hh2mGSly1leD1Vr5l
Di04TXLw2raZBhB8jfIwdehXNK3M/RlMMtS9Q3PKIQDy7Ryudc3RxCfdBrt7+5dcPy5C51IQ6jL4
QZS9cgfdAObJSXBymjFAPlrX0UE3Ovno2PNeVL21vZwryvJEdxA4rEwhkDRqZgBrRNh3ti8rMR0a
A9Yp05aw5rfduBPtbtqz+bZq4lglppfeoM2EMYIZ5ThxsI6hlvMBeyd77tlVJmTbeSf93fqUAEe4
mTaYJEKgS3u9MzqkC5A4pC7M0IaeZP4cucOxN8y95vyWG1Bz25S+mQQF63BpKm611BEFphoZ9keP
wM4XhbuHsNr6gGAXKCAS0lIdXt2PcJzDKKgbSIiY8b0LogzREWsODnA6/i4Haez4ti2vo+hquP9c
C3PdswloepqVRCaia9uaCCsx7rO00Jj2bNrHlsluxBYLZ+eQXEc8lPFYG7eAURG6Updf0oD73pKy
sw5BiGIt7GJe/2Gap/6sy5EEpCin5oOr1flPVqpVj1OqT7/cvoBqqy6jDH4AwwlcQZfR7fUEH2wu
s5eCAYONdY78TO8Ziu/r+N7QPO8L+W5FMlOg3OJU48fblre2l1otAQ7PpWT5l0sXU1uUzsj3drOq
PrVWh+BoXMZQNipV7FYM/m17r1P266XS8oXGwXB5xdxVIFtktp46esiFbL0xujPDwmFaMuzdP0aX
xBdOucwsIAgJnNx3RAiJ4ZzHxTt9gjnWCAoE2ZC6gBpRTIURHsupgtQvgmx/hPythB7RizI0c1yQ
eT8jOGH8lVF0Rny0NvP2DOI/bZlQLFCSpU2X/ClkN/2WOlPR3NEDAMJhJwsEbNUyVDvwho0jpmaD
wLThFwi71D68iUpQE6F/vTAgXk/MB0Wp49wJL+uOcYhOTlTDejd7Tn0wqdbdZV2xhxu6zqkJiCjP
WzZcPVyu9TX2ROtVdgCvW7Xo8a+wxcKKmzuN/n3MjDY89Oh/fe4MQKl3FrKBzV0eC/NLbcwwUkNw
a/1SupbiNY6a2r5Pux4hZATeA/RvCn26i8eewBs0F7JRIa0XZo+ifNwLSDZcK61hME+v5AakBpef
MJkXJBcbAjupWRDIeXP2eZw0mOB5po63T+mWKZuOMagEen7gbi5NiayvKoMLybkBdsnW0aox2oVX
I+t26rMbDk/NBv2PqdWDWFjK28VK18zujafBrLJfFpUa3ZEFIpYBonU6T3a5nG6vcNOsLRkgI3c2
ie8uV2hZIXQqMSt0a2dAPgb5EDU52SNcpVd99YvnxdoxsBp3x+7Gl6V7SqGL6hPRxroTHbltMUX8
noPeiPycljH6mJ2LAK6pf7+9wk1LkGaRyuC98TWXK8zysu0m2NEPUyQLAMGTPHlW3Zh3uXTqb7dt
bTzFvIz/sbWKMmD0HIqwJ1aO2kz/PMCF861SfenbVjZXBD8UNRWCRmgGL1cE+7Y7ZmYFs4cR1qC4
a+9TX5rFI0oYe7NSW6YMNskkIVXTF6tTGZeekwYgCg+iQv0YtqL8BFQnPZt9Hj3cXtXGSSSuoBFC
C480cQ06HXI5jWYUkM3MDaAnuCxOmgtja1qhx5QmtfFpnnL719tGtzYMbJs6GDS1yIEvP2Xs9p4s
BzYsm3POYjwwxmuCmr9tZesrkl4TUFDQZNNWG0b5tHfmmqW1TWP+GjbFn1Vhyk+o8P2Ls85SCFIg
n6LCtdouIQcAqsMkDmU0xC+lrQS9TLSUYN0MtJ392loU4TSjdPhi8peVLXigcyfzRnGIzLHzbR3Y
XddT1CzneW+Id2uXCKahdRHMfdOvudylaDZGux7xjQZ6b6elDKN72QU/jHSklqdmdpm05itx6C+t
VIXtjg6MGAfZNb8T9dXHPDWXk8mCDoMDgeXtQ7G5KFUbJW5XaedqUY7mzVaFnMEhplT6XPQt2RYs
n4Hu37azda+Y4P8fO2of30Qc6sUxhYYdMTKnZRiIRZtWDclw5i1QYnjZY8bd3qkdboSTJD6k0bQW
TBgaVkaZagmdrFgw2lpVdRcEbfzzEM/dqY6kfMk6t6x2suitz0l+QrXHRseDlOtymYmRtkmvc/Qb
uyoeuqX6rQh1cyer2zbCIVHTLR786ZdGZnfIR9NpqfDkQ/foIch3js10Ovz4jqkBM52yGXWrqzaX
kRR53JkCZcElfoZ5JjugSNb4xRzFd1rgPo1e8Ndtk9cLo9JiUtwB/wiB0nr8IDE6szJGzn5GfuB7
duV8Mgbhfrlt5Tq9UfUcZJsZzlQllpUfbHNYX6Gh5cgD+b8fk3Z5MpPYfVfUQXXIR2IAOP+dQ1Em
/fG25etLgGVIMiko46yYHLvcONgiqhFYORvnFvkHoYn4Z0DNqEh1NSKrVlAcbeQofriERSFJVR4V
hpZBLPXR39w8qpttFnH5GL9CY7PWYP7WM6n5lt39UvCK7oRU13dOmQPOyYTQa93s0pwRhw6sPcpc
6TQH4cXeIeAB9aek+z5rwR5ebMsc3hLZHJwl8CL1529W19kJXdGFK47oHtNWwPJ8J0qjO4NB/69p
n+/piG8dUeVN1FwkgcgaGR0bkpmckMyF3Co80NEcz3rkWjst2K2DAh6DwtRr4WZdAksayPAYQQRp
4rXxOxLf8V4bk+SgL2N3iGNkoxidK/zbp3NjaXSRIBSRQg1XrNHAwCi9joFsdk4Lx6fMzKKjh1TJ
jlu5frDBfpF6gnK2sbEOhK1aOjnSuiwtnwHaygKxB4QD30P4lf5wMkOco0oo/LtUU9e9uJFC1ODk
XHQUxgL48KcEiUZ38b2lgsPbKvrDZCNBfvsrbhxIhza96lZxRK4agEW9xFZV8NBFVo9Ie+g+0tQq
fta0UbtzA1Sib5tTLuOygKHmZUFa0KOix7lG8Uo7p2m7zHCBufP4wUrG6cjQsUTrlTw6q6vxoOUa
dPlhlH9yI+Sfb5u/3k2GI4gddHo0jLDaq2gli4ZM92YJND8Px2+ug2CQXzAcd1zKOex3Pu2mMVW0
YEMdxq9XeU0+LpOOGjMTwYg43tfxbD03y+zck6Ua97fXdT2JDAON5b6O0FM+habh0q8UmjSzsp9z
lAwzVEeLYTrqXImjl/RoCXVT+mxPcCBNkc1gsDY9W4PbfLj9G67vI3bpVqlXCu6YNfAAFI3miAUu
HLh4pwc9NpD+jJfo9C+sqLeWgJPwz1If/Y0DJRvnjGYu6gdm3ymlYebXafHt3PrrW6ECFUZpVHGP
VZmXVkTXTFpaUEQTLeVuES/Dg4lWrxIEm3P0abt2ZwO3Ph4+TND5t5mdXKO/Q6uFKBk4gb/UovnU
GanzMlRuuxM9by1LggkBv2IqfsvVx0MtB37bJSrAy6XWOZqgAMiWcoLrbELD0wj37F2/C3zBN/bU
73mzWXNJT5nJlMKXs/aSgYf6GWLW+YwsWMLIpvut8yJv59JdLZGRYnpfCkBHue5qRgQ53L7KQ9he
J7Ox7oYEZbjRks3ZUshzIy73YPtXl1wpAAEcg4wE1tArOjUZFUvbJQMnRYviU9SguYuIUXPHr+x2
nNdKRgloj7IlVBuBQ8Ls9CoSnHCPJUS+ud82w+wdrHEKf+EsTe/l0g9Q18V5QdNtzg5z3nvHuvLE
bzrapVApp3ryjHy7+XUxBbyicwIlbprl1JGmgb6yVeS/wfrB78/z8meS+vZsOM38kQr2AGWbqKc7
rWx2Ar3NL4fPogHDC0u39PJwFBU0zxPXCY2cyXkeddkf7YFkB6FXbedQXJ1D9eEwAyBDsYyucQj9
JMU0knr7GYII9ugWv43IUN8XSReBmq/bZDhYWbzHfLdlVSHEAKXxv6shQMRZiSnFlPulZsxHb5kq
5h9sDb2fKjzlnaYD0zeN423/uPVVKZYwgAx7I2C/leda0qQPakfL/MyGh6xJzNlvIeCkTljsAbk3
TdHwAWsGlyD53eUGjks7yxCEgN+BCLuzI7s+pPGImC6V7x/1x2wgjHoQvIMRUIWnS1MQXY7W6FqZ
3425ey/pqvmD3Q1HLY2ik0Ci76fbX/H6PVUGgS1ajCBACbFGX2gTpTYT6IpvTGHS3BlW6Z0AOmeP
faOVz2O4tE/alLRw8qblH7HXmEepJ+XOi7pxgLAC9IO5NRoPawIXtFqKsizc1IeLQaJXg+D9MlnV
nQ0Vxjsv8FC1ya1ix+jGruI6iQkpq/PwrdEtCEUzrOiiYQGHYXwMoCL6ggRwS+sFpMTtr7xpivoU
pMPMdxCXXe5qXZBcziOmwkYP79s2C0+Da/bvWqQ3ftzZgNhRrKJq3OmqSQ/74GCJQsPUUHsIwyzu
SYNQ6VAWzV654yrEJfpRXHbAeiF3JoW7XFWYJwqmFKQQwaC/q4epfV/BVY52j+d9d+x6Og4G1KmN
QixAKrWXFm19VIDZiqqLVILCxKX5mojI0YMw85vIyO6GXoO5tdLNg1EF/U5hZ+OtBWYK8EF1CHAC
Kw++yCSqc7vP/EUMCDAGTfU5C2CqKoOmOBu5yO5vn5et+0DhlOjPAdpC6eVyaaKnSIJ+Y4bujlk9
5tKuj2VlFid4f5ZDauQoGEVJveN61CIuMha1nW+Mrh7deM6X4X+Tdh49ciNBFv5FBOjNlcWqaiMz
6pZGI12IsfTeJfnr90sddkUWUURrgZm5CKOoZGZGhnnxXguLZiBCY4RCucjnV4a67WtVZs5jZhhS
aNvREH4w9ezb/QXv2qacBfaCtx/Y5HrBribmftQX0hXRG89LqfY+kSGIyc6IT205/Jl5pfY0CPsI
uLd3iKgcSzpcGFvBm6wNe3NZukqS5IHaL9HDTO77JVUpIOCujmChu6aI1n48k5K2aW2KylZe1mqZ
M1KgfVoK1XmtRoeB5UEND6oUe5YMj04uuYmk7d8sio8mTKb1sgBsXXJaukU5T6LMz6lw2svbN46h
UcbeCfZAJG5uRkldMLVV3A0UoeXjXKRt43t58dI0rXI1aiaWeSQVmgCt+HLf8t7LRS2SfgvmHSbn
pHv6KeYGdgpB4WTh6RZFC3QvNS5Nq3aP7mzHp6EVCF05ift1bOKqRSaQVvpIje0gVN27qTTLmbDC
LfBqb9Y/h0km6yZZ0Jup9zjoMVx9Zhmfmrz8U3Phy6aVc0TrdpNCcVEl0oRuEXE/K18vvE6Q/I3q
GZsJ45/C7IZP8P64BwDJvSvJUArURbKOwczn2kpfRLOIOw+NT6hlPiI6q1zdWYQXXsvvTmjVy6np
nfrDbENncfBR9x4WKfvA3BxgSWeLYp7KERqjtkASbdTb+mT2yXQWHZLFlpW1X9O+dv90vUhIPeBi
PnWLqx4pM+w5fDmBDw4Deg+iks3ih6yJIR/NAptH7kT6DDYkHlJ0mKnepKV5NPC/d2PlC0r0DqCa
yv7aXpLbWtQr2LNSKz+5s7cEWmOnl9hr84Mbu7c0xn9I+qkOcW03ptJWOB2KxIQ9XqL7XuXajPKH
3UNul8g7dghf3r+nt0vDv0oST7pmVBe3rXzbbBFBjqIsGMX0ErXd8NSrBJo5KJ43B3RAMCjJSF9E
b2Qbj+SS5Mszuywo0nq4TiqXHaj8eCna0Tw4obekARLuwT90o+UzvfV7XleaFIMLIlYlEd/0Lhsb
3xwSiKdgrl9eZ5p6/0wCNfTOGxKa4tbwaaxK29dh67gU01QdeMNbP8SPkTypuESmL7eAwlxVHLNf
MvywkuSfq9KaslNudeaDPVGu8tGw7r5EQ11GB0HDrl0qLDANu2ANtm3eQY+Kth/TLIAH9W+hKMkZ
6IHzbrAohZNtz0ExWMbr208U0xxUCSQJ4A3Y3qP3ZRZNlQUmIqTMCk7ZxUkn9f1soKfxC6Z41eDK
wwuQJ63v5TINEX8p29yCbrxYbrJwY1D0jNr2SH/q9l7qYDU4wLzYEty/cTldF/fWYGJqMnVkOTNm
3Xti3KBBKf4BvJn++PalyVcLhA2wUKCb66W1iT3oZd5wW0rrY+wiQcpbXl7cPl4OLO2tjESB0yHB
mjfv1VwmBlLprCy3E8lNxNjC0hSRL5Kke+3zqTwA0d2+jxIiQtTMQAZZ5XbTTH1GhrRy0sDWmuYy
Okr3sXFb/QASuefXgL1Iun85y75t0Gt6RY2/qNMAatPRp/Jhn62MVteAzznf36q9Bf1sSv6UnyKd
MjH7Mu4x5VaZ9jHrw/QKgff4C1eZPIpGJHh+JtY3MbjgKdQixG8gDcvEs1f27vuwhVrUGkX4l0NH
8lT3h335nbMhZUYk+wp+i+u8XlrUlYXKc58EdNH+CUNKN8ViOGhgMH82M9Pz9i/5g2MbSClJP/Qy
a3MhrFRuBbkJPABNd+liW/zGjNTbdM9k+ZJ8QhbCiPZpVmwPYOvphRk3WEFrekRhPA2R127r9LuI
FfEBeOlRR2LnLDKXQF2BSJSbtq2FwcDnYtGQZ1G0J0bArJMdx3Aqp4e0I3umePAoLFDP5PXbuKlh
UGtB+yMJVCOp/ShEmWWMtB5fTOHo/rHfe2RlHZOJKmIVot1NxmTEGdPeON0gn1BzRrpE+1sLFbP0
w0Syq+ToobmIEwSx8NRrBGvSCQaU/FoOJerQhT38ef/37C1dwhJUjimp1bb1ZDJrPllKm0DKriQf
tSUP3+P04ChSoyP8486z6tAipVtJq5IR0c216BC/soulTgK0UnLfcJr2ktUDWOs4aUcoirTwXGXe
8vDWBfL6AA4AbgTzAIxm69sR67TxXDVj6KpNvLMuhtbPBA7BQqH5IEW9vfcGo8XAw5h9pxO81XgA
0u/UapYkQSGm3E+6ZjwDWEOrpWKq39Pg1r2/tFsXCnpPVlYp9rHIbZ7GpDAosR5C/QWquK/Ueosz
c4PK9b6V2xMCdZIUdOZy0GLeQjqGTNg5c+1xIPrJCIombeDK6pDYQfzFv29qb0HMspKYwVl1S9o+
lZDNlZoSBUTsCqA3JpUnyvzBfSvyNq9rQligKoz+B6eQ07w+EXCO0hYcYxGUUFJ9UlsvvdgWvFMt
ueE143/znUgpP3XN7L79gPCIU10kGpItp02awuS5IzyUYwNeYKRcem+4dEY3/1suKWoRZTYfnP2d
A0k0JKcbZAeFoYP1ShFdCjurx17YFjMQqio/FeoQPXp6M1/tnJnegw28veIkD0R69F81yRKzqfHl
dQ+/UEGE3KVNeK0Z2oXkdNFPYdJaTzSrzCcjGdKDoGXPKDOq+DAye0jG5AH+KZIYM4PIXAgRMDlf
nvVscM5Oh8aVZg/KO1uPqk8J2mYHgcXOrQAc/H9G5af/yaiqt2AkAEDQCbXDU9Us7jNNqOnU9nn0
cv+87q6PMB2Sf27GzVByn+XtNNacV8Rx5780bdIj302U8pLosxJ0BUeprJw3T4+RBzKIyJWnFg3F
62YrTUiFKhHnIsgsplTous2BgJP8iRjUo75nuW93M9gjRENMQCbym12sh8VDNKsUQerMzYlQpz+b
MFCeJid1Dt7gHQdAaveDCJC+F2/Reu/CUOnGaqhF0NG7eV7gWzi3ocGQUZqmmvYAF45yDTW1fF8Z
U3hge8fF0d6T3TDKMBRFNucm00U6NN4y8d5Nrx1KSh9FY6af75+YncOJjjKTx/AzEWtsyyFETVqJ
husUDLEh6RWH5MrzXgdZMjcHecnO4WTYj56ldGzQEGzCGS/Jsrny8J5uSXe+zcaFiqRaPhUW/b68
TrvflWLMD4zurA/SA0p40o9qPLjrDZxVZaE0k0yB7QnPj8tcDeBa7x4Qe+/8+59S7sf6sWCSmzFx
BtQpv8C0sDZlW12oeRPj/pzI5LsCEO5kMiL1QhWvCFIK/weVpV17oDZB4gA+ovqxtjeDuKinlnjI
nC33qchF8j7Oo5p5YxEVfzXeUBwYvD2QLJDerORpI2nedpw6N24moS1joLVopETN2D8nnegPXqId
KzDPSYCRpASCImO9rDheMkNvlCHgwDLaDAziCX2i8sAp73w8ijaMMgLF4VRuC0bLaHSDxqsajLEx
GUTU03gNpyj7qrRD8rxobXhQBdhZlhyTkkwR1Kd4Z9fLqqypSmjqDoFXmeq1dkblHB8P2d/eMcJW
GhHQkks7W6Ty4upZ49nLEPRWl/wWtX34pLRzgmeeNMrJg/Mb1CbtwY7tfUsYKAhTIHOSqeV6aUmi
DMQr1gCmqXD/gvc3P0WpEA/xDO12Oooj6pvbO00GRt1RknQyHrCFanZew8xXXYzoQBUI5cRJ89Sa
HBiqt0cw3p1do78Csol6G6OY2+nheUi9petLjnw5Nk9NamjXLCYlue85dhbELQYOJrmdWdPmyC9W
qrSuxoJEmOe/6Wnbn1OzQl0wPiJXvbUEXgS8NQP1wGTMrc+gWRU7fVoRi7hq+9HsVOuzVxSLznBi
48UHy/oxNr72iFj7sUsQJeOCN68ndFtjgmieCIYkrka4wEsJ0V8S1/HhtSC9WuiyPAxRMY9Xi5gG
9p85sWCQKlOVFLZWrdwPUSb+u18UqztlXl99maZ5/ltxu+TzHJvj38StHkC9Bia0h5kSs+Hnk24s
wf0Nur1WzABSYIAqQ3JmbFEiI4MNmRElfZBE1Gv8WBTVl4y2UcSYnGv4kKwzhOVNB/fqlvqAkJzq
EEMFELRy5DePl4fH7Yq47oORAa+vIlwUWI9Ha9HO9TDM/TUZJvtiSo3dSzsxfG7PofGf4rS17S9Z
bHoHLuz2nkO7Te4oIRxwrG/1ukUc5d1EhwHu8S557siUz3OUo181Zv1zljjRwXuzZ4+eNKgRWuOc
WXk5fwqcTaTeMy3tCb4KSz8VcOOevYbZ2xjspD+gn3XwJtxedsrc6JGTleBgbh7UbqStklfElYmT
NGAdWm5gmR1Fy3tWpKukY0vPHVe9XhUCoMC0AWMGY5l61woJ3AstqfbgxN5edElLJEkNebCJRzbB
wbi0WhUhLxtEupucqbu1n8ywyXyVO/hmdIg0RYzKMDiN4C2GIJ0Bs+deQ/iPvJhvLcX0vXAQYyUk
Fw92WEW/37+Me0uDpgL6JfguJTP6+gPWcK8xyURcXJvCPbWQkqe+Xlbwlxl2/vfbbclAhONH8Z6S
zdpWp9QDBwayqrkz42dev/BM8Sl7PypzeaQyteNkOBDEqlK7iUBhs65WiBJPEJG8qYP6oAjP8WG7
q/waENJjM1vipJOmn+8vUC5g7aIhMyE2ho6adwFg+XqBodYIr1elixbNAFgxiV+LbBqkmID7OsMY
9liHo3Pp5lH7475l+TdvLcPcDK4IoB9N380JFV7kLUvONg4NRVXY1qAewf9P7l/37ewdF6JjuLrk
SBpkeesVurnjDFB0kXYsVIgL+oh+Xrs1erG1OPiYew4LoiHs8LaSm25M0UCYJ2UOoTbj8vkprHKX
OoW+IHXbZzubxm/3V7azd4SS8MTIaM8AP7he2SKyBK1YmZyWloZOKAjNIfHqxh+XRXuYe/SI43jw
/NFYjojWds6qDLxIO7j2rHgT8oHO0PSizYgjoiVjTtLIkSZIwAoYeq/8QYuw9IVTi+v9Be9s5crq
5vsaeTQvy0ShwYD8B5nCfH7Wokicam84InTZX6AsP0vKUI7N+tuyaKVRZ5yaUKPkIkx7BspSUdMY
eIPRTJ+e3Uw70reQf+nmSsimAmTFknjb2uIknbASEHFosABmKgTRURt9CKfl7XhsnlQ6kTKiIkPY
UpLmYlIhkE145rzojz5PnZd8ccJLawz60djpj8nB7Yqo71HsJoBCEFF+5p+ecIgLwqWvQMjYnVt8
tOJ8eByj0AQ6nFQfNCGUf/q57QO9c7on+KCrF2PK+uWEc8heFsvCs/e5bSGwYf8TxWZ4ItLo/qPX
SvU1t2ak4aLhqNu4d6uYpCNFo/GNyNemEhpG01LlNS+nHi+SYApq8LwFXFkBMgrgca7O0VAuZ/r6
ysFDenvmKDHjElXcMZ2P7Zmb7N7qM8eBxkqtk9lv3Kz+pJZqM/kU7JPftGV2tceBcZ/owPDtvaIc
o5K9URJFCWKLYhhHA8jITPG3n237svSN90x2n/vLGIZvdpGYknN8kDrTRdoSVtu9GtpC4LPSWSmZ
4XXGOlDayf5oKVXT+VlnHNEW7S5O5omAQwDHbGnIVaVpoWwZeFZ7awqSxLMvBTIafqK32sN9/3R7
dFgcfVWYe4CUc3g2pz0c9NSEBykoese89PqS/ZsppfsRwd7uXI8M+1k9g6Cqmh1B9G9fHizjqWjO
UTyhdrK2bERG09ged3quF3HyMhG+qwpeujicIDkos7p9vb/UXYOILdG6puIFZHVtkNC1mb1Exsqu
0zw7jPD5eZVWp6IV+iVOAAfftyffsrUjceESpYNFk0JmsJtPG5kaQi81/rhABv0paY3pydNg4JlR
fgrgZ8pfK8Ac12qsF99c2j/fbN10ZD3d4AfQIdkkspGeNwM9QfI/26SvHCUUbX2jcPFhXtufMuY7
LoyYle/TZOjPmt4codZ2DvHqB2zf26lRtGJy+qBvaOLRHgFD0hfju84SR4NOt48QQQWtK34vgFa6
z+udFVrmeIVXDgF6110AHaR5Ul2IW+9/0b0F4e24kFQS4YrdHthpsux6bIagsWnZhzOOZg4HlOBT
780CGhQhqKLTmiBckWTr6wUl/GGtmcMQqBmSqaFmZn45wVNYz4V6ipVDFqm9pTFKSODAyoj5NmHZ
WLaitmp1CKwsKh9cBUca99Xyvgapebr/FbWdayhrbnBz0AdElGp7LgzZBW31AcwfI8tEX/Sw/WxW
nL9oaXmLjxawdUF1eS6vs86Y/zmGe+ejO8RWQadtgGEItIQ2nKkwV6/ZHNrvnCpJYygIrPmI9nn3
u0gFR0j4DGrk8s9/igXou1ENyvsh0JO+fRhG6KlEG39Ootw7cE47hRPiRKTCmPgHE0ipem1KjG7k
NRqfRa3q7tJ2FSJ1CiXduk3rc9PGrynzUldkcwR3V3VPrrf0T4xstQf7s7M9/A6CCOptJATbt6eZ
GcMdIKoLqiH3UFlNFsuHuM0+kdoazCtGzpuTHd45mw9MNkDouu2qxqjB1UUaTYGIk+HRcUfqleNI
0c0KlYO17XhkBgfAn+MuyBu37Q61qADlzdMYlLaBEgEzYo9LWqQBUiN9wGghEJleHR+aJV4Co0iO
kJc7p4k6N9U4bMusbnPyB5tR2qRy6bYkkfrk5sZfBeI7v4/t4SXbcYikc4AguWVUgrdw7AaKllJN
Qmicy9o4D31Wf17CJjkgBdhdD0BziszoJ9ERXh9Zq8nNmNx0DGCRWp7SZZrOcZ5oFE2V+mDndsIU
ajVQYTDvAsh7G4M1jlcWdGDGwLLj4suwdOVTHnrGi6Znuj/WSFOViSb8ojffXpUC5E0phbqUBtTO
27gAR+FEgTgfgyJvtICRG2LdpkrPc9wbBwHDrg+QbH704oDz4PnXHxRyY/iWLDp/be81F1UromtR
ptVZZPFrX1nZb6Ol9+/wRUUw2kvmD55bXQdyo4OvvecDCKsZMGdWGazkxhdpg+s2bpVPQTXDjufn
S0e/SdVy8TUuTQDT8QxV+v1nYSeRAA3N/DBTlPR2jc3dMGfdzpeUpq7X9Akd/9FAmMp2nt0ZmR2B
AtlJCeGLum9075rIjaURDt0qifP6e8+MEg66NfC9yZ/83BbKizFX6W/3rexdEyJreYAIxZgkX1tx
UiOxzBYVPKOPrHMYjpW/zFnzQejV0YT57lfk3PCMUDgC2LA25UVzOqDsNQYoHEOgqIWM2CbDWJ3h
gvy3F8X4JVfNoxLA3vp4r0BScGJc3q61UbPQrMGuqimAmENwKIeuCtTB1j8MuXX0IO8tkEK3yumU
XYZt3y5vl1Cf4hmXo42x+2hbfZK8NDBIW18MIV+pqIIt19Kn/KgztHcnQJ9SFsCl8XpsYsxpmU2z
h2ghqFX46SOC+KAeu+EyJNp0BlN4xNBxZG8Tv4daKIw6xV5S92mgNmN8zpu2uqiz516i0ThiFdvb
RQtledkpB9m7Ja+QfELjMFdjoIBh+4rkHgrZQ2gOZ1TBk4MuyZGtzTE1BOP/mQ4MAAiKfp5my3sq
Z+ph1RwfYfR3TVEsprUMSRUtxPXhjHqjgSESAIBRF9aXfuiTUzwW6hlE7Ntn+Ojwgtig7SZz6m1J
Ihs9Zap0zmaltN4Vdjv3qregADyux+W+S9lzXPDhIJAosW80Ftar4gFyS0sfx4BBKlM7l3zPUU4h
HHnlvUNINsBph54J8PXGdcVZQqnddAlKTTv5ZCq5TVfBSp9qx4w6WISXo/u9t11SuJVZSHJXBp7W
C3MRiYewJgIwS4R2Ue3BvDQlemyhGPSDyseuKYlvQLB1Z1CEzm5U6ktIoKvO5TlDNPQzB2OgJmCl
B6b2tgt0Li0SiqRkjpvP2IaujgZwMgZeOHaPJbndq6IcqhXsLggsuc0zStd3C1aCoWtxY2iEgoop
imtqFwhg2eNQ+UlVZwdv2p4fBmX2v7Y2+9QbleGmDgAG2AbyK6NM7rOjCPfPPmewU1FjJ0gZLfuF
U0+/DpYF4OXUO2WQ+FM2lqd13wwpLorSRvVvobVMcEW9Gx5EBbvf8ccYrhxsBm6zNmPleTqUE4ee
Cec0fdTyyHyKo65rr2oGxvT+Td41xhyWxGpIDPLmWWmBeFXRXJMTjJ0Z+kZtxU9z3yqkehpe3v8F
awAC4KeEowhJ7vXSNAis1DFLf8BQqg92OKEOIoynKD/k7tpbF98OWR0wT3IkYG0p1FJHU5ixAzuU
R4G6hO0jkiBf4rFSDmDHe6kBuQcpJFk6Ij6b8MNemtYuE75gjdTVV0XALOBUeiaZr5Pz2PeqXwol
Py0i/3r/Y+5VMpBphIUa/hapPLq5BJHtKVkxkWXBo7082xMi35U1V9d0GGF4HxTrmhem+K2px+QP
+JPC5xZyxOUEW3d2ruKqu9ppZHxXw6Gw3+V2XP47GOP83/0fubsPsjeAD4cqZHuY4R+vU83j/fPU
yXpN4wl0ba5E/3hjeqResvdY0KMBZQFgUvYi1ltulQymNg6PUhl6ENTiHy52N8Pwr4N9QNXraKh6
b2kS2kKkCzIByOnaXl9qCU+J4GnPZtjESjv9akoO9Kp3fyUJZKKQFprMPaG8XJvi6sa0Klma3aRI
MiAD1X6FUnu0T0mNnMgv+AT5VLjQATHetU2/KikwyBQGoZ+Whg+QEPQPpZ4YJ4QN4/P947G3Z6Dg
ZN4FagW86Xph4+jEkTlRJR5lAz/S0bAWpUkdrYgyhLW9Mf9+3+DeplHZpGoAXIuEYePvRrPpXSNJ
B9jLTOUxynUIocsxXrikfXjwSO09u1DPwXJA4UCmJuvFkcw71WxiqxrN8SXL7F4JSAdH52C/duzI
jiujY4ww0pPavEuO3s1lAVltYE1G/GgVc3POw6b4dv/L7VoBEwAMhzzrptPKRE8xIjxMLbLouuoy
VrH+GCX65F3/f3Y2Z50KDshEnsAAaJbwZ1fUQLfi5KB/dysXAQIAGrQfZ5yG7jbfsEwvGTWEYINa
N+L5yc4roflVneOWxibP/lD7pPpzmqt2eDCqXCMZGWKm7U1QJX+ia6UbZ3W2ukdNjZQ4KOg5D36Z
5A7uTXf6722paYqvGnHy2idlrgdhXVJcaDUITT+MbVZKNzgboz+GpbGcBuZoM8oMqfnodqQS57bK
ls/tnLdHJNE7F06O+8ESQ0JC1WxT4pnsCeiYiZRv5LrQBhTJ/GrY1fhgVmkJTf98NN+0d2oIBzk3
P+Dk205CFpamV8MHEUCOmxb+NKmt7/R1fZQe7wSElOaYrCWUpiC2rTzoXVOkY63S7WlbBtF0UP9E
a2pQ1YV2XdoSDj/SooOjuuNM5FQFDWgKkOR3mxdgobO4GD0fU4XT42FKRfbSYc9nPsB8ewhPOdyT
jR8YEYhC175kyKmqoILdc1wziwJYkX016AsfxDJ7uyVbAJKXU07zydPzU4RbK/qoK1FJ065RlT9A
lk6pP1EdD+5f8b1CowxbaN1LPm8e0bUdy+szs9PdHgbqZFAD2xXRb2OOqvmpLBP776abmIVp2i6a
3k9t2b8i3j7/ldq2op1NLUPn5P7v2dtHwjfKOqgdMYewuRQgFusU2Cgux6B2tUSa/gAi9r9S64/A
0XuW4IMDvCVnK5iRWy+8mVShhgsK6S4VsW+jRrcLitlM+CFCowfB9t6VkHtJDkFpjOnita1MRFne
GUoXaJ3iaO/1yHEAM46pUp1MqG2zFy9V3NyH/E/8df977jkZSqh4GToqPBabwHTu8rbTULkNYktF
amTucyR30Of5qHmRfWIyff6FDaQhypCtQ3OUcfn1UmNLcU1FGQkjcj3zFUdxoFaG2b+29frg7O6u
jQBTDvBTjduSLuRoXpvZZPVB1Zv9IzJO9im04vE62vXwaEkO5PvfcvfEAOSFCQ7kAK2O9dJaqsJE
tvgYsxvD57hSDCR0PO3JiLWjJsfe0mgwS3F0ikjAadamRriK+hHmAEaIO+s6jHN6imsnuThd2P+u
YP8gbvlxrzYIBSZ6qRXIkgERpfxBP7kbor8JllOmIAqaPKdiHFzP74V4rkW5RP5UdOJLuZjz34bS
8LDSuI1fbCMrjy7K3if++WdsLiX1uc6MqMMHI58FZnwGN+ELtmBDiaNfeDFwdyBdftAmbDEgcWyM
yOIwQwNh23BKzFIDxZl2l6YV5vn+wdnz5VABy/snhb+2L72mTikcaWTA8axkp0zXp3eUXtU/7lv5
4bG2e4gIMFURCioSEbXZQ9dsO6GIgSnYyrHP6aTNFyNxmwDUP6PGtju9s4y0eheX4POqQpiPRhb1
VwZN28Kn/CX6S5sNDjMNFF2uYL+rz2VoWY89+fNBPP4D/X7zWy1JLw/7Jwd9817rsCiW0I0NjJa1
/b9Z5IzXbik1lX5PbzJQ26GZXGRON151PWs/g8/3/ohNI7ugzZv+mdSGVqBP6XZ10NZTebBfe6eQ
JibppMZ2kVSuP2RZwxukUQMHmto6yamZQvcBzKb1vWPc9sCp7NQsMAAIiY4C9A9bOvWKmmYXhTMX
zzFIkEURnTO0Sk5LAjQHwqR/euazH2qRHHnPnUUy7gSsGIICBuNubnxbLQsBHAXdsY2qc98ILrqV
EtQFmiHc7MDD7KwT5mjGvfEwtG23s6gmfK/T6DKLlIau6dsD5OqlOTn+1NTle2C/+iXJ1G+6mLqD
9GJ3nZLijTo8r/0Wq+N0FfOjOeNJlCknkCZWcW6gtryqo3tEwbDnRanCSww1yRkE5/K3/ORFSyaX
ZkNruOilkTw086D7pVMPvpcidaz0rnPSwm76FCm4GGVKkB4w5jfLOmGZFiZTv5C/kUBsPXkIAiru
aX0hRlc/L27fvNPpXPvlcNju218vKRuIDSlLsdXhddy0AZVPGXZcNOWjVUbWCzNg7pM3oZ6ixm3m
L8vsBAVU8r5jzM7ZTcOjJ2MntiKq+t/fsEW8ugxwkI5AJ1/rXfuHUGlK22iOvMJ3UD5NIvE+dWmR
vT0HIDalOc29Ic/Z3tou9GKlKICPjN04+TBu6M8hYeuBlZ0oQI420LKimCA1XNbHKYKkFQAxVjRU
HT5HcVqlp8bsnQ/LNKvnMKZSc+CNdl4qZn9lW5Xaluz3ry2qatINYafyMc14XvzCa9XK12PP/Pf+
W7V3KX+2s4lvGBmMG3ALFAitur5MogjPTQ3yZiqm5oAFbHdJOigfxExIDrcBaa5FS6RaA/cBVsQg
RULhxMz1UQVy7xTCvwq7DEcRkZFNgck2YK+sU7ZqMAnzIz2Usa8pzsPcNkGMr30oZvtoGGv3K8Lk
IznO+O+2zePaFWydw4+KblU+qTOE1r2FFBkiCvGB+949irJwAO4Z8sptfq0twCb6nr6VXcGFXqKm
rPmLi39j4C4PorLrXn/hhEiKIoN5FAD/m5M4ufBIR4KYyWiMAmbZ0TylhehfDOQzH3/FFPEZCQsQ
5O1IljYvrjLLnpzWIX8Xz3MVNG7qnp3KOBrc3tsxBKxgWudfStXylfzpgTBbmOQ1RTqrpmp+H5ol
+o6kh/VuKrXw8/1V7Z17GcnLGXEISrYPLnl87wyTbCepqfuZEer8dwXugoNzsbsgymBktZDDkbev
F9SrCqMmPS8eVTzlgrpH409ZWz9MpRoe+Ka9I8h0CShmuB7gb9yciAiVEqG5POR1PkQXuNaVh7xN
s8+LMbQXaLrCA8exd6WBCbAoyWHDZ1wvrWUUPUKtgATBFE1QD6r3MY6E8F2qHuckNmK0epfwr/u7
tvc92S+qoaCQiFg2cbGdKnUt0EgJoiJzPzPmPyEQPtTP4QSj+n1TexHZT6a2WQm5c9ZkNaUW1Y0L
cUniRPmQV45S+/YUeyent4r3wimBR+LuvOC+8b3N5N2EypTYgZL55twsdZqYtQJOW2oHvSfb/Jhb
rRqo+ry8T/T4SId97zIA6mLKQFZ6wLev91JHLRFW2AlYuKkyLGRa4qJ06ttpnRBZI72Ts2V4ym34
14cjofuk9MEQxdqj5taI2mSHtE5755LzKKnpKEMAJVuvJQ7hcEL7i3O5DDMYnXk+pzkl47619IuR
Gah6xFBT39+v3Q8IcI1OCbAnQLNro5le6GnUUSYEupdd6x4ZCkZCjppre1ZwwRx7SpKgPjanIoQA
xLCTnMaGKGpgBOjLzH1YnO+vZe+OEa7CWQL6nFRZns2fnLBYmMG1Rg5+Ckfn1yQthc9Qzxz5Tmb/
SkAlx9SYFOVl0W6AsZDv54NNQcOpXeuSWlXBZI17NPW1d5uIRfGMBmPMBCDrFUlV9zQeVAaElL6H
ad2UgYBVXOsiKx4dp4oObu9e1ZgoAMSMBCtgc/OO0c5TAV4wQYlsMhjNZPGuuZLY70xlic9TCIzf
WGrr0iyp4veZXaJWZ4bXRZ+PtOT3Vk6nWcp7QBFHC2m98n4aJz13pimgrTT8Y5h5eiqAuqB+hgyF
FqXmt7efHfjMpJIICsfMA6ztCQeJjaHHXqn31YNjxtXZNuv262jM0wGmeu8y0BmV0AkYFG5V1JNw
dr2JubZYtN4l8rrsy4SI6vXtC4KEiigL4kACyc2CtDyPDU0wClWHuuKXWhoFs+ISvSreL8yyMZrD
LBsnR5KfbHxI1U4xyDv4vVK7D/3UCiu/0cLxcz5P80H3ZMdH0kKgbw5sBxrPbcG9yzrKY56kEost
+2KkXenPeT1dYElrGWdw3BNt2SOawp0HVUp7kj7B2i9lCdZnYwyHJHe1foJ8QUm/66lrPFTtOJyM
rs3+m412YVI0+eSFg3FwUnYcGm09kIZ0t0n9t530GvgD3TzmA0cl0S907v/pxtZ6UNPoIDq5OZIU
i+Two5zWMeWo3nqF9ohoepLEFN3ivDvNHUCBiqbry/0jeXOnpRVeNzYOaBLNoLWVOGtKqvc5VsZh
erJB1nwokQq5EBy+xKPyZo5zaQ5CBmbQOS+kb2tzUW5M7VhTX6ti170q6tAGymimiLNqxlsvG41D
QgNIqHAgvAnbMGSmgxlWfR00nhieTK9Ygm5Oi2fYto4Cc/lXrQqsmCL2p1EJMa/UklmvSu2jwimi
ugHmMEktidryndbOLnOpeA8hCF8f9pbmsab47U+eeDOXnzRPTggJKsNkFBjX5gvovaqkA/xTQHh0
plLWvNSFnC0lFAvasqHx1c5HQcrNPZBGaZZK/D5PwXbNtdoiK1ZETSD1jk4dE+mXSkHb00jC6HL/
jO6aIucG0EYhnOOzXp+98OR2llEHzuIs1y7V8S02wXrdOvPBY3vjy1gVwQNck5TKpSjP2pTUr7IB
d9SB6kWyZW+E3Tc9LgfhR7WpfKqM3vrEWEb85f4Kd+46oCOJF5BZJMjYtdmGn9JOkVYHQqugK5hH
oouo6n/hO8plkezwfAOXXluZkOYl9eWclGNfXg1L0QM3cTW/nyLv/AsLkhgBXBgl0q2obTQ7imeG
LEhXnfrFKLikVNNs6Ibu29k7GtSbwHDy2MGbvl1ST6k7zs0agq+kOLtN+p8YPIApo3fUV9qzJIfz
IO1jQdTy1x8PnmFPoUxSBba2uA8uoBW/ST313Zha9VufGA4h/Sv2CNyDBI2uTUUcEmVyqIxYdTIh
5TypV3cRvKWdmT/e/3477p+GCAPvHApmZLaTlhyBZITEvAyiyh4av5tzNX2vE+M9ZrQwk1PtuPW3
t5ukOQDiS1IA3/TnEYgzEhaIBmo3JWfGR00/7cTia2hnX0vXPWqS713pn+1tIgWRh2zmiDyoNWjm
qap75ZQKfX50h9CAryGOr3WTHTEdyS3avgiUMjj8Gi/ejUxJyXNtdWpTBrpSlmdq4uopp6Ly3OZL
C9GpXr+LYKQ4GcLWD27e7XKZI5XyIaSPTME7m+U6idXadYsHK6Eae8yjxQimnpmPMcr7VzWbmkdH
56rc39PbyyGHVykxkCIzR7clv/N0gCvNCEED/zXoQ5TKkyCP8HUYIt7sxDit/EM5A5IlzK0vx1AR
mXGWabTmwvq9G8XsCyssXovWqQ8uxw+S+/UuQgTKbAl9O0AWjCKvbaWWnSsLKwORufQJUhOdm/ql
UmXfclFWTAQiFHxquuJ/KPuO5bh1rtsnYhVzmIIdlHPymaB8HBAIkggEQfLp7+ozuZ9klVX/zFW2
RXUTYe+1V2BT65fEXYNujsu2g/QsxV3FxLeSdjBVqHNQY784+P68MdBUoyzEQQHpS/1x45p5NH2X
l/gaokw+SoBzbYyolee/v9c/jwdMmsCNgLE1IAJ4Sr3/ApAXOSleo7CRcQq1uIgKgulx8+Q7/ZaG
qf5ifPjZh8ID0acDKQBt+rTM/gcs2NbS5gYI564up/xgIQE3t8gmL7/yNvzsY50EtNB6wsTkD3QT
+PawYeEYiI8NjMcmrjoCnikjQ+PYjfPRV4j+n/6GUPGgiYdHN7hBWLofVi1snWJAbli1teTsfGHL
eJOP63hWYnnt17yIOpIuaXQN9Uj+VK0UKkKYablr6hv/rSsbt6NdM77KoS4v3cTqy8nJ8nfej8Wz
NjxHmq5kD0onAuMr8yUZ58/TDL89AnRP4CxsHj4qQCqKljnLhYUOdxoqEjVdfG+2VF1kCN+8aaop
vhqKNXtbk6j5orn87FWBuHBip6H4g83r+yWxwn9rqecMpfWU//YLa26azQx7UecvFvzfr1DFzx4H
yhHkt5g4ngjM7x+XDaKhsRVutyKp6OcQFcuZRwoGvCCymvg+/wrc+eTg/M/UrMKpiSLmI6QvhjIf
pjmyMOpI5xs+2YQAPc3PdR2+Mh3+5GLAo05dHjoA9F4fNlec8ynuEJazc4Wdt0NtvN4PMXqECwZy
+IXKXL1zTIgvkP1P1g7oNUAxcYoC0/w4hUkCEAdMa91OKkafXQ6l3hFCPbdcFtlaa+CnrvsmrJyO
iQZD8PD3A+z0vj6c4KgwgRGfBkC4Fz6AnIOjqnZjandx8P5N+hxm6nW/XNkkcDiu+ewFngQDMiLS
IB7Wofvq+Z99eugWQM0DzIrZ2mm9/c+J1riNQnjt3M6ytXvTyNsgFRf83FQRa2sht6dV+3Cmx+qr
icMnK+uUuo52FF89buYPLQUEhEUyLd7tdB1VO1MGdpfGjF+CsqDu//4lf/oooDEYYp8Qyo8UngnK
aMxNRljADEgw7jeWEw/6XtsLcLz//qhP9iewnpPfTH2CRD+ORkefQKMP942djxFHc9wiGybcyAUo
nsm09nuX8q8a3b8/EgSq96+wlhnSmGDxieTkCtPRsqYC3WBRRq3YovVqdsXyf9Xpwinv/39IsBHe
P9FU5SqjiFqQ1bdtx0qLqdC0bldFl311KHz64U57E1Pf/5yv3j8qRC4RNO9g1NrN2atovLraZh0h
mnoVYEipprz7+wv8bEMgWARgNppQnEQfPpvmpY43ARNTnnpB6DiM580sfolU2DtIoNeLyhXNDVwQ
vlL3fFJbAKoAk/SUz4Hp1Ie6GB4HzmXC2h31XQlJYW9bmGv937tEqNKAwJzYQKdR+odDdjW9z0q0
2TsW6+/joLbrLEko5JrrtP/7F/nJpkN6H0alQLhgz/ERAHVOjxub0UaVFAmT8OYzuxCQFQHb269Y
P58coqh+8LEwy4Mk+ePMPl+T1IFV2e9slnnXLok0l9ZD/gdjoMhd1HDSeuFzGC6GfOiupAfB7u+f
9U/u02lEhecD4EJHjM3/fpludTVXw4mbgB++INI3/JxnoHgmGvOjzQDUJLys9wz1DxmmsjmiWv8q
yPCTnQI5JVpWFCH4Hf6wFZPxukwC0e15H9ShlHm4DaYBPXnZi75RZ3//xJ+s1v9QS4jNsVXAjXz/
gWGH7hba4QPDvIJfqrHkz7N34ounfLIZ8ZT/QKe4QKP94Y5QPuEVSg58JkQIf5vjriRN1pvrptL6
skPwwQNqFo2qb/vq3PlsSaGkg94chwGsrz6WdUu98mBjgAAsKc641fVukBglMSHDmRMuwkwtSXfL
lo2Hql7Uy9+/3s9eJqTGGGad5mkAMN9/vansFNU5MAGZZBuOnOrNoKw4wMn2dxzx9Ite7bOtinEP
zjuQFVHGfniZYPLkfBA4FDYsm4WMbnAX6dCJmw2o/xdb5c9Xiqk7noKJS4q666M4dqwbK2cDO7Ym
0PWelwVte0RpELD2iiOs2/WOCQoFFMUv8vfvNPnzY546KrT1OcyCwDv98E4NZc5zpt2uKhiC/jpe
iH3qI4uDFjngisRrmp9VWyj2VTTXZh9Xa3d080C7QzfynMSTsZJEZZ/BITCC5mfOw/T9i1/y9F2/
LwjB+wVAgSB0IIYoj96/+bpkchQBRqJ2Yetlup1uIt+NxE/LAAOserraygeM9HcNywMn8VIWZyKz
/2cKGxoM8HhgcXTSoGMU8v7XgLVEqRnzsL8as/J8iuZvzCHKa51zdUhgg7qXdPsKK/1z0UOqfVKL
nPypIMQ5/f3/1KJsS0fBqIPKCYk0ch9ty5wQBR/N+Aj2Ohwhm8mu8vj3L/zPRYHaN8eYDrQeTM0+
9m8glVWZ8mi1PRJIWgwfWbvMJb11UhVfoAf/MRbev9sKzWmO4xIXMCYhH96tX7Elmh5WVDSaciQZ
GdpvxNGsSUmiebiYBFzJj8iHNCPJArgw7TyUy7+bjeZs32QS5i7xVtTXtbe2b6PKz99CapFMEdVr
/QI3XL0eED7MJuKG2N2Os0Km39+/rj/fEd5NgS8MRhKnyeaHKgXM3pEqiUXppYrbPJRVC1ZU9JuN
XEEuOfdPf3/eJ68H3QlKCIBcwF0+dmdITsaPrzq7q2TOSvhh6uZ+g+Xhky0CvrYvHvbn4QTSGnpB
zHBw8OIP71eg7qQsVlsh5VzFo7nu0owW30IXkF8PC42+vgHrpQgkQh7vtItUhOTJoveSHirMzeVB
hZNR9WqVfk0xP3RkHMuUkzoe+TXrBRByP3MKuCTabjLfz4hfaHTzbDRU3AQ4GkIYaKirO7kN/Gnz
m05JXMGA/kBlwW8rWvurUEcx240j6iFiFMcYuVMZ7BLBIHTjHiyjAunFFNy+NkS+KJBejti/sxnK
r7VddFjFYeODRNwjBLTsou+Uz0g3wry8bdQSQxMGP7jmEvkuTCIsW8j5MEWm9pczKjz+ZsH3RHJB
OrEU3oMNvG8zFtO7bOkSfQaXMmRiDImyFUCxsv5n0zBB+j/3VyBBAGoB2xpoFeYP798QCKYpT0vg
1qwSDWHIZW+LmfWwT26avVp5tf9iSeDnvd+yUCDBSfg/QsRJsvD+eQhMKRMHejcIw4q/udzo/QTj
pbshwFn+74/6c2uhN0WPCh8lNADoiN8/CjkAzEDkaXZpMP2R1gm/rFbkcaJ3XC8hO/mqAf9vxvX+
s2GQh1WFg+9003zEdrJpzcB9AoN3pQXSTNfUbq+p9MIfO/yHqyHL6L8OTrxshwqWsju1jnnfjgBm
trYqaUOfx3oJz7iqxUg6TH/pZW5t8nPUxhqCy8W8+imXd2IZgaNwwbb6BpbPaPTNzMJ5H0nYx6Hb
SpfWdqWJyZSKhsPVrileKpextwI5208msQMlRdkXet8ztTCyeVm8WN77sQUpRv8YstA/xnKIvk0z
GHLwlAj1Cwf+2BMrmDvH5FZtOzF4e89kFP8C1xw23rqhciPVOqBgP72N19Tn/gXGb+WFcl36a50R
WbIr8038i/rO6n2yIOOFaIXo3tuN1z2mI9JU93xW7gURRRtw9Ii6vtUO0vLLvkvq5w0CO3YzOB4X
pMc61Y+b54HfVTTLJxgcOLmpXcriobijPXzE2wZlFzYe/AIuVN0sL9nEi6mNMjO/RbYXDsosK9bD
iC0AD07YB8GXAVGV3c6DTNYD1aDdvepOsdN5Qv1NgE9TTPwA9zqSzMBIDyOwiScfSbSvA3JDprak
+SqJh+zncvPNGO78skV7xjAF+2J9fzzKT8bpqGQxJcfehUjjw/oO2GZgA4P0tZRWXyRTo66gDJFV
a1f8xRcPO50D/7u2Tw+rcNWieIH0BdTI95tpmqCXWH2RIAA1Vu2ifHWoqf+K5PMH9e002Tjl9uFm
OgF4Rfb+MRi/5wZqvrhN5MCj/VCz5RJIE90XDOcusWmzPFJW+MtyNg7muarOA1F1HMk2GRLzFbMV
2a6nJ77/4CjbkJSCb/PkEf6RmwkHwVQsa4X8iQFl3VPlVTSDL1Y0Fj7lpSheA0PGbe7ykxQwMbBR
YKEYtjM4qUhYnA5mmUAlSCPkvevJ6pcF0e8Z+FKBg0TBhsB3aWO7ijjtrTyjiG0AsqWnOG1BKJno
vS5kl+1Hl/ac0EXQZN/1JVI3HAQX+4RTf2dnx/CvFT8dOY1ypA71yA4gKm5zizjJdSC+mKvfIRZm
ODbZLNReRk1yj5OiGvZqWppbm7rln56yfCNG0EIczcimt0JofVd703yf8whbnFOHLz2w0i0tL8f8
u9EzSJ3COH9DFRT1hLks8U927rYnmuroWzey8qaCqVgMVZploU0KBtNS0+vuKmoa2NB1akA+eG7S
8VJyvsxXeezrt9GafEUije3PHd8ca7uNm/gQ23r5hsHfdL7aRYIQ0tHkyef1VJDIj7B67Nh4iyHS
KHcL2xAPZ+q6o8T7esxallbyGlJwrC4M09YniOGrC0QHoLyDvzRmKP1IfU0QmoREhwmCFn9EawUH
zk6t2yVT/QDKOAJR2gqeO/9gP+A3TEEGuPCxLxj0tD1ih7SKxnAwLF8hTKsX+VhCH5Ps5q4w6Mk4
YhuJrWynd3Tu+R0bULU8+NrYf7iM4QbNkEj4jAnfUJOFpuHbAKvJCHTIZfgZx24rz0ZYF29tF/X1
2yKYjVDxONa1oD8UbwBr18dZTfUNr5ED267R1PzY8Ms/LlYjwAEeHOW3aUxk38ZR3jzHy0b53pWc
6t06bEkF2hBNYdMrMo08g8Do1K4VZbc+GXjaLhNURATJxUyCk5MtgvTl2riXsa/dzzlS8boHI17f
gF+GoUMmkuKq30za7Rpv+oxYA/EviIlRHO0aN8qD7SP4RVl4QWQHzBarn8Ok1l9o4iv8aJP6bDpX
dQFx9qYS/xtNxWD3vF625wKqlfW5yhgiTBHGHrlWDDZEV2G1hWkrXku5m0VV3sO/RTx6qCGLy6LD
t0fQP59kc9YJ2JAOpeiP2EfswWZzjTyxwW6TxJ04zVfwZu6bi4LlY2hnsZTL/qS14yRMUg37wZT4
zfmwztn54JbhDXG4biGmqqIjlxMSBOBTw/8Vy0BvxlAbhegjHb8VoLVWpM8ydu8D0pYhdkjzHTYE
2sIoFO4ujwqVtiVfs1+zVdVEcg+lDlng1nKT8tpiiXazemSQIqdHGE2py26mdXFVJRTESLbmOj5H
UkZetFJ2opCEDdWQtgUiZq+yxiB8KVpS7Nelkw8DPcFrS7ctTxQJahSkXlZq0tMuzG2zgHe1ZKk2
qEOSHAE5IzRlNyUaInZGZ6Fvocovv+shVJZMG+Jc2lNalT3Ay8bPJLNYVBe5zLo7FuUMZXnmdfXq
OpYe+yDQRBWsz1ouSuZvPU2VuE8R8GtaJ+2oYE2LES5Ba5TUu2ial4cqS229gwNNPcHSVS+PFQYP
QztlnIKUw2o1khKh5jNJFinUIbIDh6Cppny7dHmw6qLfcvkjomhbz5Vk47pH4A+PD6aGf2kLInPV
7Ci+so3Uy8KQFrVG4QH5pyflbi66G3iTg0mSwtPGXEByWmpxlFSPnIxsa/rrmZXsNyYVVbUHkX/N
DlHuYSxQqTX+vgRMdQkcTUKxs0mX/UTHjVpoXGV23Dxgx/ZkZHgHR5KetkbTCZycKlSgeKdSAWnM
iym+iKKxYdiKWxZauUGmc51i2Wn8bd08aJ5Wt3OV5P8w0QRxtmkdyjvIgb06mLHh/WFQJr5fu2Jb
T96Vw20VON4J0oE4YlKE2rCsU6XPZVr03+OTvUyLhFJ/n899zY9Isx2Wi3VeBk+isU9ett5OOJrT
hV/MsPgsMK9IxzdgdvkMc6khvHQrzM1J2KppQggcgqKDzbBdRmhQzKHPu/p+tgniW5ZkqoodiMRb
vVcexByiRLHg4W6of9vFFxbcAzO8YFvGM0HuS6TOQ0rjHzLfjL7YfJ/cI1Uj83vpxvKig8OePmql
XI0vabQPtCxRPcY2Lbf7YCW7jFCiorKgeC3MwUv7vGJaPUUiih0uRNd/F8s8pkQbHf8Lfa1ICaXr
dG0plvkuLPD3uoCplRvB/M8LcSh405yVy7xBsIS0WkucihGWw8M0N60G8WfnB+hHduDF2fyy4XaC
pbzUiwHDy3QneKxZ/zHziQ/eJNP0Cn7AdKt4suKutBb+jp2nsb4YE40bE0lj4huqzBzB80kzjm01
g6x8EcTMRZsjD1yjOkiiC5SpBWRUWPWbOiKCb+wg2BU+hz/gOsJhvpA6RwT0lL1Ya3AWis2Ln+Dt
spREJlfs3HixpmTMZjXcUeOgBxy3OTXXsoa9yfOG0ltcjZiocILpytYg+HKQJ/ILT267LekbUmY9
9fsV23pu2ZyoDJ3BVEPHq7bVknJeMfzxIR33oKJtDmiHc+sZzeXKd6oa+5dYSUlJZ0Z966Ku+u7z
Hv9MlqyAH9Bi11stoY5oGcNJddCikQ0Bj0C+ikjqe0yU82k/d0m1HOCnGlJE1nSTbHE5UZjeVxpi
kbEMqWzRituD0mwFCMFSHpO5XrA6rCvCtU7MNoPFsyThKkkWdIon+UneFtrQB4R2AzZPmKYPUZT4
oWVg1HxfmGyy3WxiCh94HeM1rbG1N4kZ4+oYhBX2QhcQT7wKIVDJVdIXr07G0dQi27J6qzegH7u0
UPCOqlJP4dMmFLuG1zutCUBkH64LnvuKbPipoAiOwC+aKY0UWcY0A/DBRJSvOz/WAdeKjiWad6R3
4h61+OQt69PltvKrROwXjcs7NFb1uUt9iNoBT/uJ9FIG22MGhw6XqUwdcpliJxqBCOhjx3wqDjGQ
84ZQbekPUAgg9kUJF/PHqtMu2+sy068yqVRPZD4nV005b3gtfZK9cAAMsDeLuugMlkRRvfPpnGdH
nOXmqjqZJBCzJvEvAAYF8ikXj1Ig1HRnFoWyKc4op2dLHUTcSlNw2+oiFHIH74rkJxQK0eltsARL
N8m6XUez2h/g6TI8ZGPBkCG6pqsmWSPMRlIo1v+BIhb3RudysKMThfQD3BLDyNuRyTpcZjig5GU9
y2XEXnbgmsBCr7rYejCxyRqMpQdsSWvavpy263xwKd3VnqmVCJDkcK9WuQWwAYJZaNXsNT96yJQ9
dBgGs3LpCuQIM1/PZyKNkuqQjEP6WgyAgY8w/MEmMEsc36M9Et2+Soa6ueIdMhlJTFW4VlnRdecq
wWVFdCbgPksxNXmMnU2mPfdb/B2ZazY+UJZae5QqmNcqXjBKQg/B7oqARqo1HEZwpGiCRrCqWzEy
mGIELbFyqC9QWWcQowMq7Y8ArqJyZzAxjWHWnmHvDhz3zQHzmoiT8mTWhoAfZGajmRtLZCua1JEc
PQfQKuQhWBR5EKG0iNZwT7Qp8P04WAy9OQaHHyxOvtZt7HmNgnIo/ulcOplWISUIhxGWNa5ywCdX
djHwTnOxA0krxbAqAkpRmZV06eSuh0V1MzF9tYGjVzql29pi3bblporskDMgCIQWDRjjePcQbuHJ
bCY6aP+vk6IccPT0zYssfZ2ggrQ5FQS5OaU80jKA8IfJjq5RhiGPk3SgNT+jcM5RqOXlXBMTWPZD
D/APIynyo9yhjoyWT/WwNJhowBGtIkUxLzMUfBrQft9Uau+rrHP7EdzCgoCIrnXbQ8aD46xpED9i
t6h3RyVEfrFli8THgN9UcuyLrs/bbJSILdqyodtaKBOXpM0GP98VGw9wmQPf4pdhrFToCER1ZUeD
5JR0qIcKVyAsqe4ojvFvvphwg0isy410W7ld4WRAWZ2NFqUJEn7TX0PH6b3tB/Pmtj7qr7JuXiO4
yxXLPvAM1jUnxQptZVN1z/G8rqadaUhLTJXq5lKytbjHG0my1qINOEBzkVZ7MczLC5MreC4dGGtJ
m880k+1SsOoyheFKic0V6+sirLjcragHAS0bJqM7GspcodjS0U7ayK9t42z5uyy2orks9MRfOIJH
8Pb9vLx5j+nUrpsi+3PMG8BayZxX58mYz2lbuyy7W7JkHYD4GXW1dLEDmbPj+ikfGcrMmUm85jAh
PKktDTLoic3SfmqHRdPL1MCIrg0QmGY7sfBetTMz/HGGj7AB39WC8iIa4fml5j5Q5NaUYSTANadH
Oy7Ftp8dz8cLeMsXv3gl8m4nJo12vEwCq85WCMHGnRPlFIjtmuh5G1I7tgUAw/GY9tofytT3NSmG
EjJa/AugYn2MTsDN/ejJVs2LxLZrtNhheeb/4uqj33kkYR5lF+0RH47zvEfYO51+Fmby6XXVb8rt
s2Yqfy2YkiA5dNMKnTQKU+I6KeQuNBKIW4dkII1ru8c/2TLEkv1Moi394Q3DMo6lPBkTQAPgMCER
66+VCn7B5FRq2JPABqadgYm92igHvRJp8D02WjxEOBidz59hEln/rpK1QK5FMtV8J+fFVVehz6f7
wZf8G8zaSrUTc+w6AuDWbRcbsvZ+IQtgOq9RcTVIHo3VjyTu4oD7VwBT8Lb2j6kOgp1NMcR2ZzXN
AjZgvAy/+5AGue9QmHUAQofsbRnU/N1XcoxaRJzEGiBM3wCEUcEuZyetmyaF3nJDijmfTetrX91H
tsCUBI7ROYiwFGZ2uLnpeKVQV+FwGW16hIoFaayDYVlF4EEkfitECnAClQB8uQewz39OCDb610vH
O7RR3aB2IE35Du2MxF2E5Y/8uSWcOh6+8NnsUJUpCVzRm5tQ0RxvA0F4wISqOcU4AV95OMRmLt5i
PWNIUDZynkgmxmokEufMsLdLXPw2ZYl+YhankSc8F9B3SwFaM9YXfu9+cOEFwhMmWoYC6jFadDSh
MFiiM4MBTU2gebO4nGeP6WwH0wqS0YBMW4cS/8X0JkN0+zL7n9HAzI0ygv3ou5G+LqsQ/3hUy8Cq
4QL9bBLYNbd0YNvzigxzfL48gpJV5fVKMviGsDZV4AZW6M0ESQRLr+2KHgdiU8g29+uSsOOMzOUH
u47Tw1oLwC1OO9mhmTa4Fi0AaL+LOG6IFs7e+qmuELFKcjYu9zivgSHIJQrfdZSPv40Oo4ZcSVS2
nbe8G8gG6757GHplj9TT7hzdgP9dbFP2wLGDfi16BHFPAToZ0fLHgG4bnpWQB5m4DITCQ7cmMXpQ
5Nrna/1s0BnOhANu+J4kbuQ7sFoquTe6RPkNv2OHyUqx2TvgOKtCbT3JucVQZrD3BVpQcZE1G7QB
Mu2zb5aXw51P0/l70+luvjKrqgNGk6EqSGxKpq+E5fWwR/sNP+ylCeNOONOM5x1GBz8FoP7LBlmQ
wwVMJat7eJWdDOYwdtQtrL9qt0f90t9si57vaTfLf6EyD5fwvqO8zSeePYupa1YyDAMAZI9R7nXl
tpEhvamEdTAIXJ0jzg/Fa98vnuIELXHkhLWcb9dGAf1P8miwZziK9WHKex6RMqU4zBfcZxiRxWMU
tz3O7PstwbUNZfMEbBLMuAKeTnEyAiiVbHhISuvXC6Ab+eOGahlTvxmN835JkKxEGCD4DYijWs7n
Hphpq0TssHxsBBi/7xGBR6Rdh6TlddSo/TplS99ar+B7loJkd6tsBscv1jRdfZNjhPhbIRH3eTRo
eLEXT5U0X7v6nNE+SJRssQn32A0AhxCX428ck4OFF3UZ+lY18Mltu85mz0U+YnoxISviNH+JhuTK
8Gy64AAyKAkWct3jatlm9lQMlUJLnSwYeoZN/wjrIp5Byh3NDn58TO4oL5Ak4KzPURhgjv6bhrBc
rWbefqoOZ+p1PCYBOxTa7+mIUni+KLYxdWerUdFZucbMYzBUenroQ9MMR4f65XuzLOhlM72lB00z
0+/63Mh75MhGt3ml80eHWaog3pTVPRTL/TcjQiT2Q1cVmrgoxY9cVuSSt2UxD2gNQ04BBSwrrg6L
vrFoMxzk3Y5P9MQ1dtMpVXJYp39Q1MpX7mtcjBWNNMP+rzHHAvXXnwEb2Tw0rhk2SNdJdFvVGmvY
MMYDDDI6g0KhKcQPms2FI9MMghZ8xRamMJFJXU+gWR8XAip9+ozypHzI1VK51qt6uWCjThqiqyI6
V/M65ZehNOF89r0XZ2pN+XO/AUi64vB5NAcGi16BWn9Gi5Jnuvi2oXHh+wJAN64HCcDqbKpq2rQr
Rv/PsAMq5AHqs7HYebUafsAQl92DMaWQq5IAnNJj0hzBnfffCrNU13aJOgzZujQ+B7lfjpgwWWyE
rm+6qwTzrImkcyfuojTB3W797OR+mAb6nYH/p4mZLQ5GJDlDE1arLe9JjHLqka5zgjJSDd20L2fq
Xjc1gANrNU4NAstF+wzhYvRDYgH8mMBs4C1mFvQt71J56yZUEO0WTIb5OExdjn6zwPi40IPfzyVz
SD2ce3WhBh+xQxK76KLGwVfu4ZCSDzs3V3Q465za+rZEeEJPtChx8ThXJFd5PvlqD3cC1F7ogiFh
TivBD41N2dhya5LzDUA95guj8UeJyVhBPF9Qupb9HGqA7GYagJ+VOS5qnLaoNhjYfQ2OnxXD4kZe
V3ZsUB4VW/qzByfj3zGH8WvbJSpBTTDB0aJhAoe2h3N8i/Gbq0gzUnsb+k0kO+yMvoKLx4qov7zx
a34sExUzNBF8e52yIsRtt5ZjtpsiYD6oJhIv22pc8tdRgdN9yRG/lBILosn1Gq1N0pqmT27n7dRm
4vAp+CW4puMTRTTIiVSSJg8FCmlHMFLDWLdX3cV8KnpamI5Fj5WBkQiMsmR6q9DtDPc07befPUgP
9fmYD/65FoLdlaY+CKZjd7ZECbdA220KXCBfuxx0g6a5npo1vGFkUeszaKT6SzRE5mekGE4Gu6T4
H10fpXdb2FyD2nKewBVFO3CrcRUhqaregN1SFBEAdapcoeXsMr4/Ndzzjumu3uFgZQ3Am+DN2Qiy
F9AjrWB+sSITXl1ZlXEclnmQN2tOl28G1/ZDhpcjwOWa0t9jzVH1ntzyrqasGZcjPuN4m0upUcbK
hQIpz/B3sUB4FoEVMehfm2oU2tEKy5wg6iKHLrafwQnEi73PAgW2D2i/+KdcKlQQqaXiB7gRsHua
4PwpSQWLjuYaA16AfvWQA6BCvk0R71as0ALHt4ogaALPxN7ygfUxGUt4hiH5vZzYfhzM9JQ3yAy7
9BhsuP2qIJ9DO1xCnavLTSMxBMnY38Em6fRhjdBj7+MgcdmklrPt2AB0f4Y8OjvBxgU6l3XGyOls
BWrlyeQ6aMm4TRg4Rqzqc9LJugYGFOHuwPVQsmGfbwNMBVH0Jeogtg5UyH1c+yY2JDNhLQ5zNvXR
TQ/sGcG2ulOT/qW5tfxmYXVAdoETHQoe5FhmK05RkXbpXqklAgFlZqB02hsvMJ5e29Jlxj8bb8x2
RAGjWUQkzcBtahaQN2FMl/LoMZ2WvIYbfdqBIkVYX+Ic3FcmGeRDxkozUxLDXlTBQnQ12VOO8N3h
xgzREgOIwaWTn7m4hKwKsZopquwhjqLXmPehP5dLMNXp//VivOTwq/CPZTJvKLWieqvHXwgYTVHa
YOyHZ0y6gZKB+DEqAtr8LcTJ2f9j78yW29bSLP0qGecepzAPFZUZ0QBBUpI1WZKnG4Q8CPO0AWwM
b9TP0S9WH5SnKk2aLbbruvMiTzhkCwS4sYf/X+tb1pTr43VrUkSnY9DI6gWQtVzqgHYyB7GtaOw4
eom8xSE/2sy64qqriMf9mJO80n93NdbOG9WtIzuYAM9PH2i3CPWxlDZ7oSDy7FL7XCuNpdrboqBH
uI80KWkqd8biLt+VqV4FPWznkucK6Wy+4zKCbmK8xnHPLImEE3wyTEXl5dacWKdeloMUBpDvCrMD
9VQjUKACQ0cFykPO08E80Q2OtZfWMigPpaXX7DSGsbFolkRSzEice7XllbLQXbhf7dawna+D7eZO
v0vpk8aJb0521nRUoFKz/NS4rDLfPY6uUTi5k5FeTWla9LfW3ALHDvC9gfxOnClyriaBZWOXGlKW
71RO6ObOJWFjDAtK58u93fD5a191aRWA8CfB73ucxlPxaCeqMn2J5ollg17J7O0F45tbs7Xc21EW
H+SF1kuWzETVaaVQXhvF5awMQJ3tzsnlvitHskT6qkhHlsqhy24QRCXtth6dob4Ui7pkobRKI/8C
2SNqOed2rgipeprqXiA1WfysmhdtYyhz6dDLoNgSzJZZuZ9y3pj3MAGz6V03W5xmFpX1NeynHiwC
vOf58xBPyQ8xLZq4sJkE8s1k5tFnJRa16seKHJ+gbMb6dlK9/H1al8bg454vCFli+TNDKGZ5/SXu
8sjhrGV40z5u+EsB68YcXcS8Lt8Hq82sjYrWed4hzNSeMCBRY7Ko2Xv+4FGH8zHVKHd0UuNik7vZ
8mVunfo9fmjtcXZj1eHA1KVh1yZpRROBPaKftNhtfVooyXXF2fvOhd6BkNnsSsuP7Cj50ndxpwXS
Er30y6aZP5X6Mo9sZKWqbrRBb7/NQMk/jUM+XSps9gtkMbV9MXQA7zmk2aFi8F4QcplfGFnWohno
l3e0gWQR1rE0r2rentFf9IH2TTNHBPSa6Zi/KxxCMkeODRwjjaYpfZnoDRkBNMbpzFME+lou2vTY
1I1D+dQpZLVpC+TtmyWh8/s+Y0Z8VBXRUZOGYUo4hOUkM30NAxFCodmIPhKe7mPaWoim81qKT+iO
3PdRXmr5Nq4ix3lfk/z9sSXQEsGOOVnfvVrmM8UYq5s30WyVVWCNUx6K2JtWtkPuQGoGGlYE40QK
7ruu10ZwHUVbXkh1TPYjYub62sLKlHKktli+PVFRywAnR78G2CS1n1FXk3eY1q0iaIYoi6k9d+T3
svBXND7byDH91nLElzZmbQqnuUTPkXF0ZzXOPZJvhyWa95S1YnPTuV2ZXKGmUkqSDdOyCNNoGZ4W
ZAJdyDFy/lraWvINkL3r+mNiTVcl4Ce5nds2/SL6EbmymyTZXd+YKa1L3a3RLc5LT5el18UV5yWO
r2D4vevV3hAHWmknfYDShz4MzVW6vb2sSD5oSnJXfQJHOxYrWZiK30ZL/5AknIx9sriA5zvsdMTG
nObprs8M2fBIJkv1E2agxY+FUzDjaR6Cq1h2TOeeB1p9p1HS/EhjH+WDzIFSBwxLCtfZkjZX8cQW
K5RYdyST2xpKaC1p+zlvDfNR9aao8Jn2GTd6N/f6O6URIvVVOkGf4rizC854HZLuuhOZu2UycpMt
YarJdlAbZQgcmlfattC87t7q4mXV/ln6dR0L+w60DpjXsmYS95Uld+cwSef5LkWa+2CkbVteCc+u
kzAyZRYHLaKDPoysKHbp9bDJ2LqCrvhaQqCsL60hbqhlala71fQyK7dDY3rUfzgAUoTtJxkMszZ8
qVh7zaDQ4OB8xGJRLZtWRftG3S1x4lBNvBRKumN0V3RS5vqTli1uGi6m4j47decaQdtWkwx5uaEn
ZGVVku8+dZ550ap1fy0nUq4CSEhU2d2yrC71WqGEnWic5LZsEPQPrSXFD+ZQmlt5qq7FIirbKsfP
SXMDkREG/ZRlYtlnSCkKarAKrVnkQfmTSIT1qE2Aia801rv7pdRs9gNvizR/0ZWhFger5EI9UtnT
HUOPqqKfBzZV1GGbTGzLKbEuZHb2KsdWWCC/4I4ggEOm82AeHSnhOaS0drlUbtA01KCdgm/fqjW0
Tzmajmk24iCFRn7m1n7R560XfZWD4sikorj+/Cf5/RBrrEQRWGqTlOErOMn1Q03EwK6khf/7lyI1
GbEu9ChWlWPDFgQerZjzxgkaDV2B4ab9LrbzYZdobXWGVXKsql15yWtK+2soBCS6I4VeMjYVr510
gyhrKj+PSEvInTLdzVlm+82wnDMxnBggq2CYTGrwZigDj766fG6WCAmJh35g1i+KRU4XLhPpmQd4
6q5QNONp1cGf/jJAMLOXTj5lXoCEj8DZEQW4EWn5ppAWbd9MWGfklCfGhkaOu85GHrcEnfrDsaGj
EO86HP6BZ7dfU1PNN/GIxjwd6nN4kFPPDzQitComdkbjkUoUi1zbtErqBVRAxAOCAOe6YNt75vn9
Ythbh4WHT48RYcNXOPbpNpawOB3yNSk9Rfw6b/RrVBvaRriKcStbVwZZkUTvW3vSPtBZHEIdjczD
b88leHzQfJusmThq1kfx0wvH0c7BpsFD7QTS+SD1kKqg0jKM380q0TB3rUPSpXJH+rNxdCE9S3By
E3iKS9eRpk/EAHqyUW30j8vYnMN2/jpUDCCQ9LSQ3jJPekcvnJJoHa0TjvBKkk9f6Z/Q3JxhInzC
aJeey5g+Nmysd7Z6dW1jxc5zh4ePMMs6LaLNQcHL0dzrxqmeW7rUW3Y136h+lQH+CnOTx3I8Y+X5
dYLmuiuhg/dvlTQfXdeeXKGwoed9sKS1bYjrCtrBdLal1zQbJbbnQNVKbfv2eDl5syQWM2YQG2PA
ObxZxCST2eb0lXqKGXjZkbqj8Zu3E4GDfm/mbahrLUpS4P6//fpzu2uQyOqvdXAAHV65MlsCgsrJ
CyJjKT8USlm9n42CUuo4jeXt23f56wSAhRfi8br+sR4dg2NSo8sa2Xpcq4rdnTrO7U5b6CO8fZVT
o9TiRIu1iPdfO6YPcCyPKKM6TKCTJXAM1/Sthqq8mtHHn1mBTo0VS8f5hZnUWXtBhw9vyb2udSAw
BR5qrZupn6MbE+3PZw0egxoulRmNPpuAzArfvsVTDxL+HSloJCpio10fwU/Ti5Kp1D8HTrbLqJdf
Cj22yk3h9ca4efs6x1bZ9R3EWOlg6LRgjxlHa0OnaGQfzLaHlQCrIAhY3ris1zZ0JLBPImAgfGaw
vgtEkDej4f5uVOV6eaZxy6FzCRf1OPp9kDrtWZrLQQQkOzCBtfuZ7hA4N2awDdX+HIHv1MiB2biy
WA3q9sd8zQQIRzZjYw3cQZVbMmDuI0KDNuSjuWcWqXNXOnqwEESXdG55sLFdW2FRagQ+ZHm0KdvG
vHj7Ozx5qTWjVQdbAW7s6AWnnBXFIjK9wFRS8yugCpLQjbT50KTJuYzyX7cua7T2vy51tBixwbAH
Gk1eIBMPWLVOnmhM/Swk49tCkEm25Nu3djxr6hYbl5XooL4Snq2j63G4AeY25EM4KqO2w300Ic2a
vW2+ZgcYxiS3TkwJx5iL7sxMdvxQX68MGAhP4brqHnsXM33A06jrQ+h2uftS1rV3kdP9BYyv1Wfe
wVOXgpioMjdDG7TMoznGBrxfzL06YJqV7guSejPAFvHYS6GcOyYcf3/rXWEXW/nAaxrD8ftWFIPQ
0xgVq2JM13RctA+iHIVPc8J+X7jFOVfc8ezJ5VZzLqQYNIsAL4/uTOsHgk9cT4aTkqKRtN2d9Wqa
wENB07Su+Rx07858c8dT2npRphP2ZeZ60POONqGpJdveqVFmujQ518ScfC9BkTwJvMJbdhxWSJGn
vkyG1n1O5ml8+O0hy5aGb5HjkcE9H734MqaJJuayD8tZ9Ls+39b1e6OMh7syca2QVmuNZKQ+d9Mn
xhDOfA+0mQf3ENfU4XohBzbzXKQPc5HRp7F1ZQnYodovsUjRErx9i6e+1tWNb7orAJfBdHixdkAY
wt6sxyhlpIFX2uNNLZLuLtLmZNu3iM2UplbPfK3aibGLZQpMK/hBwj2OSeVF6sRqnDc9SnSh3+iU
bem6uHb/tehrb9/KcXx0kiW/zPpOv+eEV3ykKGyELY7dlvwbWmWRV6ZUprBrhFEdGb5GuPi5HfTJ
T4lCbQUIojE9HvITh3RSpTNEySoGvbZ3F59RYu1FoXR7YVvFt7e/i1Oj3cHqgiEd7YJ6vLvD7FmV
hj0OoYEqWkGDqBRRaKBoQiwzVVdkqaYb3EvRVZ4W3T6CeSG3b3+CV+rDz6619YVjb2STdA8UGQnF
4XAQFDn1NcEozBu7vKLsVm4d8s/3Tpzmm6abl6Dueuu6U5cmtIoaGTffcNgOQ04rBYHT2x/n1OAk
asZlnw0swjxG8SDgj6Nap8W8jEl5Vc79fC9VzBVKYn3Nm9ihxzS1Z8bmqWuCfGDvCySW1epomRoL
VV2UMe5DnEFZYM66XFtRvXOfza7MfZp3VBPKyHTOrBwnr0tYwEqqRJZwnIim0QVfEspshJcbNv2D
vlrBsQM5pHRTEmyzippss7w1z3zlJ68L3HCd5TByH3/jdZ9M6WBVfajqhbF3sty2kRX32VWE63sj
61mjKYKZ7My8sz7G44HGq8USBhAbgOP6Lvy0KR6R9w66gdMDYKZ8StOp2+iDbT29PYBOvFEE+2Ab
5wWGF3nMEUBLWli9t3ShLeos9KAOXWALQETRxS/YlmXQ6ZMesDUw4PkPxsXbVz/xaHFrqgR4mhqq
veN9B/uEWeRawlAqMvsqs1HNu2Qy7dihdmFf6fAD2u4cMOfEpMVFqaawK1hd7Efjl5UM0qzHmjUM
9JAhp7A6zxTVcydKA8ca5e+/o6CO9HWRJnVZPV4j3W4FLttuH5rFrFx1difuE5S99VbFG5kGatHH
29lz5rvff7ac/NnS8WB1opgPx0+PY8JCTd+HyrD0u7nWyn1vNWqIy9a909GrYxAU8/3/4KIm5Q0d
NMq6dz68aFN2qVpYrMx2ntRXk0ndW7iW8i1ummmnVvoNwbpzfuZNObEdYBvAENZ5jjoE/sOLzlHm
2IUZ9WEdlR1FbmN46MnYLFgfBBbUt+/wxCadYAvc1IxaLnZ86Jc9CsJBjmy4ZrzFBvaxS2tcjAeF
Pqbf494ODBjd2z5fxKe3r/xL+ChLD41QEmRXcNYaeXt4n2q1sMTPHnoiKgX0J+b2pqUJ+YIBY94m
jUE8qtEI65vbRA3edTTKiDkUXb0sCP5+ohuDIFEfq2SDqgm/wNuf7tRbxbrMi0WRkkPE0ZdgyVFV
mLlZF13Eai5Z6ZiHYvuazrjqR7H8XbLf68Ogdk0Flj0ZWRmHD2NOXM1pW44syUDN2uqhF+gUJ3ep
3uu/vwCsfGB0o9ZKLz4Ow6FXZHQJfrAwQmO+Y8v7oeIt3zHBcHbxhHXr6WUe/v7jJBAX7h0IffJ3
jl4kLG21jYh7CK2yplagVcPtmFZz6EUIS0yy3t6/fb1TMzGMPdcz2My5pEAdPk63UsndnCsZSjNS
91MyaHjou/4J96MGe7qMbuy6zs/VDU4NGkCm5LiAvFypiYdXlWnijTGegrAaLCOwvRZlWZEqG4SB
yookMM58kydmCgOFsGnwfRIGcny9xmUGpu08htYc59eNlYqPQjfnHfW0/PPbD/TErVEpBwXH/VHy
tdef/7R8Wwu1zmXJRtqQyC8dt3WwEdsYEJUB8Teo+OXMtuzEBU1c1izi9PpWtt/hBavaxIGCWSLM
2zjaVvb4ozRTfU9UWgP9qG7ODNATjxKcJlxfOrwwJY6PRTTSB/q+6hh2TFohyr58h67BRF1un4OH
v1LdjrZC6z6IBDQwX1STjyY+O0E6ZqfTFPZZMu8tA2pBmyrDfTZk2sYe+47jp1rdpUOnXnYN/hqr
85ZbdRziLykk7K+4uk0IB4bYyzWQxTGs6CGOxHDjcui7ZDxk+woTyz6O8/4cnuzUgQGfAodUio7W
ryFXi2YQoYn+LbREVyMRijBiWfpkXRFRV32sUXKwi52n+JPHenxRtyncEaRCyo/eqFNMIQABus3b
Y/PEGkY3gDaZxl7HoYF1OFRUpQaMKhgqmt0riI1Kd6UvSagsKLoazcz3i+J1mCtr48wB7tSVqc1T
yKYXAanoeJqxBvLgk3gKM9X5TuCEyYZ96W9wlFuh1uvFR7uTqT923nBmp3liuNICoa/EkY3hquuH
txzj/qr6RptCoOgJ8jI798kINEKrlediuE9MpVC21+tQC4dvcnSPRl/EBsvhBLMhWsX55ljuUOpM
9HAnxI3zIvZOq8szN3ji9V9nGiIo2Bio+nENfdasQeQ1xvZmhnCioohFqw2uY7+MU8UMANqjCd4e
Rr88U0YzG0xr7U1Qzjs+odD6r7XJHWbevrS76bSk2um1Oe6QUv5uX1DnUgxYCBXsYtxf8uiarJB2
5sDBWEWXl3jvUj+XLjojKtpnNjKn7grSlME36AKtOV7tK62ZM9dW5hArMBX6UphDYCFaSZApjUX4
9iNcl/GDmQ2IIIVJKOkUWBHeHr2JLjYZlLBgE1Lk0jcosGn1L0sNgOXt65y4KeYeDjw6z4//eYfD
X4uBHsStMYeFhINg4vnC/0LOb+zV7fPbl/pl+K9cRJutMTM2R49XtuVPC5+deyAI1oI5ttV23w9d
E3a4Kzf9oMxbSt/zR1Urxu3bFz11f5TnjBUny0ngOAwrgZGHWVVDdIR8DW6Gnr6vZmp2To849n9y
KYMIgvXm2CsdPkob35uGanHVN/Wk1FodqiX4c0jiPeef/bh/+zb9e/yjvvvnQOj+8R/8+VvdzCC+
kv7oj/+4Tr+Juqtf+v9Y/9l//7XDf/SP2+ZH9dCLHz/66+fm+G8e/EN+/1/X3zz3zwd/wAKBL+h+
+CHm9z86nDuvF+GTrn/z//WHf/vx+luArf/4+x/f6qHq198Wp3X1x18/uvj+9z94D/7t59/+149u
nkv+1f8q4v/zv0X64+gf/Hju+r//oWl/Uvnl9XxlTzuvBbjxx/oTxf1zzVUw2SAgZkGtYPPVVLXo
k7//YTh/MhappkBmZIwwUf7xt64e1h9p7p+UV2ExI/DR6MpRD/ivT3bwDf3rG/sb7KC7Oq367u9/
ULU4fKVpeq9zvsWZnuItO+qjlYbvGCNYnl7Wo9LG+aNQO9O8lupk5RLg26yT7b7hhKYJXCcGlr5s
F3tLPgUxsxFRTz62AKU3bnRvVj+XM57ofsCg0ICfdySoufIT/CgKr9Rq0hkVu7oaUsUzOZqaeu9Q
NdZg2QxzOupfLBy1svqcCAxV2EYVfRqx9iTgDp6QqkLeKLR0mB7YhtBvHbHgSCjBqH5huHjrcuVW
7VWf6DR9Myz9yXau1eVhzrvc2BheEt9A0WrSgO1CuWItTBsIaC2T77HhFu2uzjI1uTCzRGneaXaq
2oEE9ob3tQNUtEGlp6R7x61WzAwTBt6PCmYR/lGzQuj72ewnICpBDDbS3qNltrMPZq234ERohY/a
g9IgTcSDZRrxdTuU42MBnrLbmwouuztcVp4aJn01lfA/qBdsx36wq30JvgGlnqRNoVcTnwUkiDX4
egXbAhtDWZRgHtDA+ITIN/up8UhYdQvUbbiPcNnstNkEsNNgBZU70+hsO1CmHsju1nUnGDnbXuRA
A/yu5dUaQjTnarxcohCSYC4ypKQcxK0UkZUNjIjTjSa+EiKBwQh3SVeGLfQKwppx1KYQubag8uO5
INRS00R3GesmwTSBGZvV9DA3qhPflYKfQSVQwA87HsFTOkJPrWJwyaotb1Q0ozFSf0HEW6l4s+Gb
Q85hAA/+oCr7EtsUZVtZojcrdcWu/FFZ7S6AJdoyYDluQQnjB1lCr85kjoqv9ciin7t2vIwXu7tp
8SorO3VA572T/J5pP/aoXu7x5S8sM0WhAVKIZQt6SFJFCSBF0gbz9Ll6svGH3MdWnX1ucgAmAM9c
/cleVAqNWe40dxA7XJoYcd2/A90vrmfcO66PlRIjsAdhAgig1dg4RLE0eb5W5NWH3pWJeaEmTfzi
JJBYd9jqJhdXUWyq7yJatx1c92mqN2RkFPbedmeebRKVnreBcKPc2myJLUrXIxhQRSDYvLQaKJpT
1ox62KfwGkKCbN0hEOa6KSfKuIu2uHW6bzlGJS1YJFFGDNdSudMaqwddgrkvg4Slet12yhRND3qt
sb9oXjl0Pm5TT0WgNiLojRVjzgPXjVrkugTtEucbp4OK5DSxwWdkMf7oMXFojmLKs587rvlJTqXy
gsS9t30jw6+9oRxRIEsvx7EI4r6nySk6F59ZG+Ms8WqcoSji2c2/q1Fnfy5E62i+1y74llRsDHFo
NIP3rEwO5Pu8SowW0BMzpl9HtdhZahXVoSOH4oNV5+D68qqjbMnbulxVdtc+Z26rY+mp2LUxpATP
N15PvYspL/N0adUwr0wtbgG2mnaL/37KBgBNKJFhvzQ9bUlXQgRT4COAaatxYfIfk3dtDAFMdfbj
IOtMvY2asSvuUYdbaPEp1VaQVD3Zl3UoaOVGz6McUewGkNVoofupESfJ94lzlcuLtbRLkHRNZcUb
jwb0Yt26CbYewBOFUI09JCU9/9gRz1TtPUVvTbzZfSceJgXsWYhrK0qvnIXc4C8J/iLQFc3U9O1D
nhCSvBEyK9YpF2N7GV/wfjJ7M1+4CxaTCTcAJLAOVtF4WXKRot44INKQ0OFcNtMQN7XiXDYewQMf
okzaWEV6LfFuUq3qy43UeysHgZI09fypHC2junejwgPG1Xv5iFOUdOLmYtK13vnorHWv/Tr1llE4
uEqKfj6Tjhvj6OPVElCjVisXti/F9uGyT8Y2ETBF1vifHKYFGuF8A53UBOU2Qgi66KvKfe6zVP9M
VLGiPEicNBPT6WDemxGRkXfzVGrPyaLgZ0Obl6ch2AiphUa+4neRlKnddh6jQQ+gBRQLBAfIJADC
rbG4cRtlHneDbQzmo4eR0g3N2rYnfzTH+AFAg/ZYqNpqrXdnkFPTMCUF1qzUQWDstvgNoB3Hs5/0
TvSuiCY8TEWmwM0xtaZkOaHGKfFRgRTihayxjAm0aPerAavckWY7PklgKGLrIVFLL7AscFBaRoKD
fGiBaRTqeCe7jannEhOyEI5TbjQLpNtFRDcP230i4AP4PSXWz5EoKnefScVSdnHL24NnumjFjnYQ
fqapzxHbA9eDOURhEXvN2JRkew6R4mHZr/AJ+klSF++TIsXagk9BbFVznOLdWLB0BG0l4ngPcK0l
aC6vtUdKPxqIqVYx7GutMwcTKEfjokoGGvtSQpNE6h8J7QvjGG+326X0T6oyTuLbQWoj3m6njLJL
b2yb6xFV85NS4NXaFjzH/AaGrGqFkeNiK/TVFGlkmCQmz1pV08KD1CPcbdwiWdzpaSZmZsAiaYKJ
k65rPlS5jtSBMAlV3FZ2b6o4T82Er0WV8iGzs75n+je1l8HN4BilSjEaG9LAu5m6XzMRWihi567I
JMetpvSsfNtClXmcyy42NmaVVg8yE/aXpNVEhAXETqagz+Yp95Ol4jtypkaLwpiyGHZHcpOTMGcP
+L6pRN77hV5C8zRwF3xd9Khyt7oSGfcaLA/jcmgqFxI1uyobv0TndFfsqyZxS74tC/lGX6RmXuJM
mdLnwqMPheHJ1SKM5wiyy/GJRrPIdrlWR98o11h1oKZd/Nhr3qxdxQB0qpteNu3wrZ6c8YUET75S
fDzYcosiV0By0cyT/mC2PRAsNjJekFkthHxBl2bXgYKzN01mYIpP4lIr7oHfAnrKrTSFDytrdn5L
Zdv1LUe7EnFXMYLHsfHkbUHStGScpaWOFYxnEBhjRbA58LEURGKNlhj36ji04JHt+FkrpVpvqlwI
scespTgXvWfmnxsMJf2tVjREjuq0lcWDkiid2GmQOV4goeK4Nys9gm04DrN6mY8udMCm1MHjJKkY
7ZADAdJSIJZFdpm62ew9p3B8Sr83Zq2+WwAY6mGqAAH5VEHwKe4Il8+GBytj94xjfsSnmFPHU7Av
uW2yg9AIsGTY2TW30fHuKgbAbt5CNclSC0jnEhvdu0gk2UusWOoM7oBQI7gEGo6kRa7uXqWt+5tG
qIsBjRyxtg/UxQFr4054dnqv5q+MBUviZWII3WCHDu9wD23RvGaFTRYc9W0R4WyxE2zheX7P7irq
WauNQaO9EbnqhcHIAnXezRhFpa2bnzFfuCg2rVqPApgAoEYmj91z0A2N+9xEgAx8F3ZEDSexVjI2
V6UifRa48dqRUtwOVQcIIIo0+cyuZZ62aZIUVrDMZvvF4TT56LQLYZgRCJn7vBj1Cf5aVC2YIMG6
EbFUL5+ZEdse63qilmHmQNmKpMJKXBo81y2sK+dTSjufJOXGNDP2ViOphIOhZi8GQBKQf4AggN1k
pvgwTUbeB1NaTwlsYIz3WxexzUvisVPYDq3BqgTp13X3sJAajGg4OL6iHBrxMw0RVCMRV/NDXUJp
YbIejO9OoTscgGK03YFjNyINCsoFHRR5TtX4ngr6k0liL/u4lLEI7MqUxS5XFWL5CJkQn2ZUD1Wg
4rbDbiSqCqR/0prPfTqpP7DfF9KvU2cg/IEIAGVnKmiGfLJfkB97HDT+Kk/9/4P6H2s4z//9pL55
rn6UzyL/+aS+/ou/jurWn5RcCWtbQwdpmzmcx/95VHf/RGeIphnnOmoajt/Uif86qVvOnxT5+Rkn
e/rH/Oe/T+qW+Se/jrIq2jn+j9Xut07qB+d00lVw2pCip9MLWqEx2lG/pK5yBabpMgZjjVncA1O1
iYC0hXPa1vufHspfRYKfiwJrde1fVb7XS7mkaazSZvTbvyR3sHOJFkwZU6AbDD0up2+ZxvJ3kyOr
d4kaN7tRlMVT1gh318CdPFOxelXkHF+fpgYBPTT40FqsJYufSnLDmMxRGS99AC4rTu7YoLmhPrmp
u8VxCFRISUvMFh5w0Qzmot0yiSex9oDbz/kGwjW6Ix1XOBsBdhUMIcBldkyacNptBC5Z2+oL5rmd
Q1XspcWGnm0qO2mTAOVsuhFKUSZBhp6c84loq5cpwqHjQ3PlCBKPbfLI+AHRwx4t+ho7s/zIRlN/
Qq1ZXXug0vpwZKfx9Pb3AUjpxDdCxRozBsop2mVrPfGnJ8IJOhJEw7EvST018QfV1J8raTmpPwOT
LFkcbPMjCQDaMycQlgOHBGest3UD2MJejPb7AgRLZ8cTWVslKWIb5ljcfOvYWHBGlezzAqvKXMcv
4tjKdjg8jG/ahAJnF1t5/xj1OnjyJCuKr3REWsC6kh3K3u2b+tM0wAsMUjua31stHDEEFChv/MkG
hU94hOi/ZSR3PXaQGstQ4S7GG20ekhtQMa1+2ZlNYt0CL89yzqcOegi1tfDPKtlEggumD87Nk633
IsxHz559IcyE3B54PU7g5VX/rBZqCe/fZpm+6Aa8OtfwAxwF/Izhfok0DPn72sGrFiawZpdtKjg1
bohCT51NtQz9A6LGOL4zKoKhgwj7+bMjwLbs9Vq3pt3oTCWoNuh4OmiTil0EEEWj8ZvOIqaENDsT
EoVIMW1lFgcTjryLxZK6SJPp26g87CKznFSQPsuYG++kEnnOVRdFXQuUwC7epzZUwtCZXn2iQzwO
G9Ml5GOfahzFvnHDtnU1QyNQA8fkmH2fYyIcr6mheNF2Sd0m3QIvBRRRMCpK1uxKLy4ittcFUHFw
igRq6F51S+TPkvt1melEXiQjDpci08StbldLvTEKZ/QCmNPVuhuXXfR1WNgLb83ecNgATigEMYG2
xA0vo2cCtMJyB/S3Kl2CkvKM9AZzoDyu5CDpt5AxVLl5e/CfmoxI0EQeAYoNScNRe4ry25yjX+yD
uHa8nZ1wpECT1N5ybpMLiIQeIjfVjK1UCV9Zj9Yvb1//sFH1Ohl66FqRfXk2SXTrovDzqwe0IU5R
X8ugAUkV9qI2r3Qi5y91ODA7KD/ZGfnVUZjWPy9IZdehnYMFEcXi4QXtFc5JUxMKVQUwqTcBaIqp
EldQZdzngfPkPtIXc9NbU7YBB6VeFG1jfK3HvMawNGu2X2ZRsV0sxbgylAxN5dvP46hBvH4+9FkU
p+Hg0XMyj4NV9RJXdtsW6GeViKaBN1u7wcjMcFRBkvvxREkqg66wp8jmeKAHdUiVvbls6xIcDQnL
6pnV6rCAvX4e1mraUjT0WLd/MQNUUKLpJA1q0EGzormRjbGHTA62/Zkb/3USRiyP1QGfs0Ol3Dqa
hLUmt0Z1DQ1I6lHeJezUspDpzKDpZnbOD6ggM5QmosNVXxUwDXySNFmqAdDUha8NYzaD+gDU01qL
oW0HW7TqxgGRuCuVLlpruaXVnfnMvw5eBIM0H0hNXUVHx7IcLMKWI8FcA3Namq+chrpdNEXlNnWq
5IEQU3N35hmtsql/Ld1rJ4sOwqtEBiPDKpU8HLwKB/8hRsMVwP80P7QYX2w4X0igAzdejI3doufa
cT6MbzMvzz+Mo+AMMradcqbBdjgo2Lewc1EJ2KRlj8brdSv381ubLFajYYEGYeEq433hugQ+cUR7
PHO7py4DsANDpksrh6F4eLvayEkkkymHUyb+Ndah8h7KtrTfp2DBvg1mE22pzC1PnF/kuyiudMIT
QOaovpnZeb6Fa19r+3pqn+NhgXv69qc7nDnXZ4AKhW0jThiEz0ilDj9c42Y6vMqEw8xYRhcUwJVw
ova3q3L5FA95FroQmjdRmydX6izPeXBPXZ3+FGUYkufwsB33lYTexeZgc1xaELuFfVFDqyZHfvHn
JCYweKqV61zqI+WqBnk6Jrbxy9v3f/i+/vP+0T6qDH0mbizjh/ePtiJhk8cYkFVWLUFPE2v0+6yd
7uoGckQERH2vz50M377s0QS5Xhep/2sS3drC4w07vK7Rkk0mmhERQ4YkJoyg+zwV8cpYlwYyLvZq
Tqh0tXZrlXZmQZlNRg7LVppjl7aKpdnSsU6mzduf6nAmeP1QDqsXCymJNHhcj/SOjBEVnjdMjGU9
bDpknVwM6jR8MAtzuZKJcD++fb115P88EfAQaJMgc33dwyMmPnoI06JTa2UV0yrD2+SKYoW5BjuF
83f/UDaOG2pwTbZR7dlnnv+v7+R6ZfSP/8neeSxHrmRb9l/eHGWQDmAaQERQk8lMqpzAUhEacAiH
+vpeYFlbJyPYDMv5szure4sICFfn7L3225XNQxvhYhSUKnNLYeljqxg7UU6dcCpOzKwHy/TbA0UZ
ZDPJIZtxncMcJPTuonCadggKmZRncZFG11Zr5biVjeqbKlzKqkr7qTr43nbZEc+CRebB72P92p7R
hHTUFs6z1q5+4HP2vn7+8FF5Hj9+g3oFE8DqBUJy+v7xq1rBS/EF3Sw53qGk8L6k2gTKsNILtWH7
TexfIaEOLv3ABu7GUeXWz8vQybS9h7s8DwQpGJd1667ZCxwRiaGAcAUMh1Tzhh5WL36VZt2nAXRj
rQ5lnFlumNAefBYJKSPbgmzsPbregkJzu9zZsf+U4RC6wiNJ8TPXgAlyikldllGnIN6EjdsrMQrJ
s61NRIFWsISWre5IpHNlp7fVDhbz/EtLoibZ9qNnnmN8LadwKUkFCSMch2FbCYcpzZvli92M+q0m
icfY0JUamk1fcXEiUjxwhTTWBzfU+yi9NbURmUwnDfNcr+nHYiI0Jexz2vWAFnPpfB1rwlQDNTbw
8qGDm3FQzfOgUfYR6LA4HVjtvkqNvrsArdvvoJkZRcj22XtdYk9fNtPY+w/CUP5I21hnUMOMmkCO
9E37B5ekWwaWUzpwJgotvagytCd2rMGFARrff5twwj0XUdr9IYyPltAExoi6O6ibP7iJ/Oicb9P2
NlY3Dw5in2n8ybYtpfHGjuibbmOl2YnFL9ozBj64qUyP8niXeWakbeCfzbeVKow/iqCTnyTiJTcc
jgcgSzRrHkH35BwB0s6+RmJHj7atTerjaVqTggNR0CqDUlOISKK+zPPAnPQ+30LXq4yNjFdy2Qg+
GWq1gFx4U0Cpfy4L4cNjMmZeKFXQHOJQpNomhE5IZrNw6dDVUvrhZID0CiI8hOcVwTfLpp1Vwd/j
HPd7VvnyaEfMp5thdKLzqenQImrj3NPkk/PQBo2j+by/ossevXpWPyAi+5DTM11/gTRu/OYYseaR
UnB8FSCgnqH19lWY65Mxnc/FDLQ10SrrW6vlzUutRv1LDeviC/V/vQDlZWUXJQ1OsJ1IIefA9Ed/
onawTBTOF/DtmrRm6tGRcn+h3Sj8jQ9KhDFW29aFk3siovgOM2rT1haVPlM68XAZ2wPHQ010nrkH
QhzHu4GTUBcCixJgdfscvD2g7JqDZz5N55mXSOiLM7l1oVKeDjFY5HTC0iFXfJsIFHsmeFowwJ1Q
SomSxmDguDQjgUym1IzhGesQwsgeeQWVmvzwaiT4gTMtygvmNPeGbamrGhXgQAmKJ4lIb5t3sfIu
5lYA8G3yXDsfoKdqQZ4UtLZ71vmfkWbTbHOXRsgL7lxON2qmzbzPIfyba4XWoRojp0wPQcNGBgw/
i7P7hvUg6/a27OBrsfNe1Q69sLuQtJO52qcd3wnYfboqu8KsfT7svjafObCPWeDRXb/J+Vgn0LO9
KM9MMehE+/aZkNto0SOTToxnffNV2a8t6ty/qXlHXsg5GhThwOCWvMG0v2rohHdE11QDlfbM9viD
tD6f49TLCc1wfNlwlsrEI+1ccwhFrygVFehAnm2rqMFTap7SzmFHuN9lDTI0BGhq/JpEL79oQ9PV
ATIyV+zJlvF55yA+L/HAJeWW8gvUMtHCYCNTlKFUAMd8MTXLe+19P3ouiY77Bi5Urc91Woed5Xff
5nkx+d0LWhdSEzXfWXmArDCd62kvJKqx3eqt3GdzkzjWHdjUpdyxDDr9GVQY87qPbeltxcKj2SIY
cIMRIARFBITQ9/i3Jod2r9ctITvSJiFtQY1fJfwBEJmDQfcLKYPSN4QBtHwgC7jANDUcyRfbJyhG
/Fq/tPRmuRumtPiq62NF57mw6CnmfUvaylQkcX3mZ4i6AqWb1rT1AGSeWX01JEE3CeNG1oSJ7agC
xWfGsn75UBLj37QRY8jR+aRfpHwRflgWrWFf03HnWOX3pQ/niz6BtvN6wUarK2xOoYR8fdFGs/pD
AyV74i/Yr50WqTHMpqZ68cp29DfFAlE3TKMU1DBeWZmEs2evkgs4nBsr0S1mPLRG96PtJNblNOhm
qPBNVbeeKfsoqBuLUqEOJux+ipr5kXSkwQ041k9P0MoneTF3fCxndqfmfAt6yxmgxHDwD5F8F8UZ
CGdBPca24fhzjlhemTmNGz+LOME3nTfGGyJt0UrQe4LjpqQOp4+mGRuqtolgR+p1sajd2EHYASsI
p9W8VaOtxivaEN0diJ1OkEBCC4EsrQISakuQBv3KSpbfq2Vx1y504TtuMCNtIiXNaPEVpE1cWteg
oqD7G1lNlzdObVfbWvQWYSsmjjcF3iCjaFfraugDWxqkd8xG0l0wcoQVluS9fMmhl+6MPBWPjTlr
90ttLP35QhPm2gRXRl2VkB1qrJZSag96bVuMNZFtKpLpmR2txOeuvU8jYZFMRQBtsDTddelX3Z+y
IP7XaMa7duCsxZ7mQpJxlp7a2B0fXAQeHTih6DNxLr2Fu/5Va6WvQ3mxLUZIuSCF2YrUMg5IlJPk
Mjht/os4NSUCM8uW2wzmW7mZ3HVjQJqJ2W/g7KoumMk+BViajKCDFzdR3wlBB83ZNxrsZCgAEB07
fYbpTKWmUCd2+h+cP1ZlNT+dKi8SU+vgDN5M6AqKSUyBjwBtY3lWtpfzKh1S0uh/627z1U5Xtnhi
5O05RSX9l3Ts6VtqTVSLB4JgplOP9M3x8P40QBXCpjiAC3k1bx6cPlDlOUaV5yqACutZF4PeriNg
rK0fmMSpvBJg4cuwMLX0EWcrcQSyzRsvMMY0eyx1mqfB6BnDF79C0rcZiXU11oEMF4SaTOrdkjWZ
/MFslyCyKUAzbHw6sDMnPHOY10vObHfpov1G8pVhi0pGuwpMcJjk4lmy+Nm0fmRcLBXBeEGKqPFM
6byvzWBoaGOGYY6+kjA21HRe5vhbxOf+o9MJ9Aj7WFmvVGn1l4K0KSTePto+dgdRRXN9tGtyMheo
mIFNOEpOADVfHPJ210gvBSzdhyKdUNYQLtO+JHSPvlpGXjpBWQ1NS206rfaEjJvs7/repX1NcV27
JATGXsjMUw59U4GGoZjm/DXtsgbkWspeYDOynyBLzbLLggB0XVxBf3C/e0O7/BiyOSu2bd0S6YGe
Rydmyu4JtXDY25VbabnQlhWGPFRNaqx3eNchFJc6+M0iVs2T8gEXh7A5pRWUPTXZoOr84nusqZiN
oFMXhOk4g7H33C5/FezT7LNCDfauZ9PIVLRYxPhYXFuSuJXLKAB43d8C6E3lhrJQccUS5nVBo0vZ
kUaYEG/EMVZesz9FiBfV5EZtRj+p/RNVkuODscBhhVYVvT7e5UNXAKFRntJh7AZT69U7Yy5J5Mws
1oLKWafL9hTG7vhkRi1itdDSSITI8tbq+Wt6IWxZd8YWDFpnVkQ09Fr6VBM9szNImIxP3NvxVObQ
ROMaVCtN96hUCzGZVL+o7mGjd8WWO52ofyzswKWrXVLTrrZmX+hAhTL9RlQnjYjHj9ZB1OzwVJGD
UCm23h9Cjdks9IjiZtCir79ZSBfdI1GzQ6GUvhMizU5Ugo8LPtDegDqu9i5MiId4Bzkt3ph3bC+q
qYmfPTnbQWWoaeexYXnwYW+wM4yKL5+ftT96xiANKAECeYRqsj6Ev94nbSEkdYRYBJ2fyqvCn7Sn
rNOHiyXVe6JbNXWugU99yAdpbkG2G/9+zzYsOIB7tKV8ptj3l9eq1KP0kHD5OtMogfdi64/jcDbY
DgjdxCAwcM7188/v2frgpvmGcYEzXrBkHTZlcnsAnVkNXQDdf/hd8QnYoDta1piRBIGeaPuetG2N
lkW0rwTYZfDJyfwj6c0IjClbwCpcpNlW26lfkH0aTuoEUaHUNTHdKI5Mt+VUYo/e2O9yaWgvOtjS
194kpJHUTxCJSWYHasnnbV771jWouBpOVO/21aYkHEAEToe0mw6cN5HeUMK0J1epikOPlvUUdM0c
iRDJm97tfa3uaMOBst6QijxF2xqV3imm5AcVKVzGsB3xYOiMw4MqcVYOZCV6+RgoAtefWPdzB1HV
Go/++Wv5oOaGkwWpAmVfXafuefAtcOU+k5EK0t6wqLN6NucICGNbVdcIsjBVBmzj4eea7XjqHo/H
Ovlvb9RHfeUGHFXd4pVhRmxRIKCG7X1nGpG4ZXBWfW++0DL/FBvtg+uRPr56cNlR6Ef2UX0g0IaQ
vT6IsCPcsIw3Ka33KbrtGfEpYN85/VfChUE5hVYCbkBaXziG1kHx10gHSr5GQ63iQAHXPSHlpdnw
PbvNidd4PLgo27jrhslYdR7GwXVIOe86dNt94M5deseYz3Yq5sAXEy/xTBoxfkw24ufUJYetVWrZ
3edf0QcLFCAfl/sDOodY4GD7qOuk5eoD6oth6tFKKcu/M5A9BqWu18+fX+qDl+hQk6aBwipFzfZg
7tS9DjZ2NnKn7jJ/TdA1RyTpuvXW8znzOEnePf77BT26qtwcXSrUOe9fYdFrcMZrow+8nAAXj8bI
WUT14Bv+0vmqEWN24nrmYT+MbwZFkUk7ivYQ4+9gSNbVLDqh882QqUdWSN5UqOhK8Mxhg1Vrb3SG
v+xzRInfpHC0blM0vv2owcEj3Mpt9CwQeZbIXeQMZA4h99RCF4k9kSHOpO6zXiMCU5fzyiSvfamH
I/z3U/2MDz5HsAV8+swULjSbg2dWqgRBuEVhKaYCfNGqKb8lT5Q6QOOg03adOL6YRs3aEpNpnRfm
RLTh5y/teFlnUgMsBaWDhgKNhfcvLaaUpmA58pUQQhu0XmntJ32Wr32UC8oH8bQROnKMzy96PGev
Mym+VAstDe7jgzlbAjhRXeujITT5KElLo9SWZMsJguVHV0FptVJdVjyRfjAAkDT0hgk6MiBeZPnS
skMifMKVl5/fyxtz8+D4BXnQhWbMTgU918GQZlwhC4/LMaB88Z1ScnspIWeGZIoO56kkddMyNPeO
+i8F876BHZgm5s1QlfMOHWgUUw3EeHDirR6DgldnrGD0c6JD1+SY71/rsLR+g6tBBX2sRbeeXckz
b87qx96QRHAJHVUuvjPyWZC2Zi98BBUnFXWKgvfRaXl1eK+bGcx08Gfe/4yqj60kHUqOpqqxXSJV
bfOhwyL2tZnX5CBiCbQXN0+RUeu4Uf547eDPdwWK81/snU3kcahm4+3nL+yDLx5RA61rGogmj+jg
0XRD55Wu1SEB0aIflR3P59i3rAt9mPA3pZwMRzQPJw7px5uHVWtCq4j6Ha2zI2tvoXkFMbEqsKsl
I/aMVAqscv6G2nBDFsPUb5ds0K+SYeh+/fPdgoxiWbXYuvMLDiaYmJBZLEw+IZt1rt8ldFdvNXMu
kduJ+Gx2WiByVVb/+Pyibxis92MCc7a7Quu8dZ07HHp1itOAGhlDT9StR9C5Mvsb9jWpDDvW1wgq
PwCvgMwNGjYRe0PSxfVuIdENov+TO5lE99XSTqpg1hOzJWwWChj6LVVMG6rbpCEhvzNukJ1hYc09
+0/SO0xflhFRlImdydktjV1qm5kdr9jDazEn1r5uvi6XqDuxzh4v6QgcWNThbcDOYgp9/41rReFh
8aF2SPqKs2/tvNiysSLUIkrr88+f69Gl3o6baBXh66F4XZWyf2+S8igrswQ7ES69/tvSaMQ9taND
dSw5RU4/+mBZxSklrZ1r2ibQUd5fKfXKuTRGylxU9NNwNJrovKLWEyC6lquJiehoS3b3lll1u8/v
8YhsRDKL5QEuoe+Lv5Lf8P7S1AdAckTxgieu0L9WBn4fa6Ye3nqiPlvmRdyRm4bhaaGVRyPFuukI
pv9ioPjeqD52cfE0AAjqdfr4/JcdrSd45aEpgDR6Ex4fUlx0v7Rqbn0JsklE14mnxKUT59YJRjf4
KG7w3eBhh48cetUju9T/D2FdTq7MsqnNifQkNH+71PC1JOhdWZirhd177t2ifsZDvKqynImEqKjC
fbKvrJr8mJmS34zBSyMIxE8ozWzwRLff/Sn3ftZZPRnbpBor79rktF5tx1zXv2paM9yWXtfjF0nJ
gyM4awbPH5lZHVE21FdTQqMJDLxjY67K+bhvycqkEYT0ciHNbOrKpt0Zg/Ku/ayJKsqyVLkxsiQU
FGebCKVNNxKaFeQLVho3zdVLZxjIPs2yRc1kuzDzcT/Myx/VqFQEdVIk+mWbKLJ94yanHj+2qhs4
5up6dz7mq3JfkIQ5n0tfi2jZMddroRwt1Z0p2qLufemRQBcuYEHjV6K9nAeMO8Nvx6uX6iwpy8zf
MH9JdIZtOydYnCZp7Ti40jBr0SRXYTkM/c+oiMzvdJLIFcUpUbK1VBN1eWcom7u+7CMaB2YZIXZ2
tfiP48bzWngmp5XWbGP/Shsszpu5b9QLsa32Kw1n83KZTNSiWptLfytqH9dCORfVNQ0gI7sgX6da
Y6sMHQWPFfdgxBYnYQsK/isw56Il7xZ9i9roggw0ZKIdpyM3JeiIZFuLLIXOlu1XjI2tvpc1wuPQ
GTBlY3iulsc1MvxhDSfF2jGtYoOFj8Hb0NUhHBSVaROFqhvlbWxP4y8PS7S+rUDCfe+XiFTLppHl
g6YagQUy7z0Nm25uNZucI90adW7qESI4Mlc2Iwrf5MxdjDzfKzOuznQESDBO+sordnkjDT20Mx0f
iqux4Q6RhiNIaPJ5qtl7kmdnp33bBRFHedIFWRwh0qBnaFkGjJa8SydPNv5o1teI8kqS0dncGOz4
8zEOkrJa2wUlyWLnTS9lvEXANs7ohJSyCfysdCxyUexa+wR/1E9Jt9e6wtDu73QlOntLolWTXdWa
GIidSu32uWWWu6tF4tVBkTTqGsFR9ZQljfmNbFWaxl0xRSpU2lopHsGu3fulmXzLiK4WJFrL6Cf5
hPJnt2CZpA7ti+eSvZrYzA2RzRtGGHpOLR1nf9N4jeOEHi1HUlK6CI8i5OcYpalmPkALkdu2XZpf
HADUeZlbVrnpynkgCRTY2S8qqhrRmoB/dxXpdnT+HZsHM3Q9MvF2xCK5S+gG84pnrS6CinIimnQP
OTQZ3QxJfMKN/9upRfNcLJS7N8TT2ihZTENeGnPv/5nHIWYuEMnAgO4E6co11khiedIqob1sCzyV
FoqoKuw9Z9B3ZLc66SVxxfkN239cUa1WI8yjNhyfoikdz8drs8NEoCoQ47iHbB1CdEvSzSj22nEz
EE9uY5jQ5HJqPTpeCuEEWcg72cdwmj6cjvsIGRVdS5rEaqRt2vK5fC8MwmWSSPMu+Ja6O7Pwhktp
y3lfJHXzgtaAb6YuvKDQV1HYYjZn04xgxkR+s6eT/CJrTXuoeQ2nAMUfrZ4uISHYWTw6QkeH8I66
20B3VyeFznarXYwL76ESHg2LjDbbJY0/AoRdMU33TDwkhdBePq+aPP0yVnGuLlfdk6BFYbRPtEGy
f+XpsLZzyNVdCpu0AFnn36/t7EGLClPIGBDkZP3sac0HJHF2L3WdnNiCHp+AoHqy4UW3DMpjbTq+
vxQqirrQom4kzXKMQ+yJ4GgBmmd/qIqIWwUOY1+r2QvoFsXXSTrVlwMd3hOHw+OlHNgXNbu3rYxB
2/P9j3AkKIyxod1ZwlXYj3NkbjAtv1hOb98MdAxPHG0+vBztD5oRBl/s4T1PA1VIz6UWOiSDdRPr
ZflzspecFL7V2uSn0YmxcVS94BnTa+Gdsl3D93Ow9c1ZZTQ9pXxlgkxA1FXKdkPKxnxd6Um8jfzI
PRujxbuHwOZuWy9i7ft8S3Z0llt/APUtlKiEGlBNeP98ay+eR2K6pkAnmT1MVele4Op2fzhZ9mcg
m/d5Smzn6fNrHm/CuSbbMuo1NgQl5+CmdRICS7OrpyBK84wOWortHlkIUtTYPXFsdD54oYYB5Q61
5QpUd9ff8ldVNPJnLSEnkNNbS1gtgEmfoAHV2uJlHH1XXbrJ0L1QdyjivY1jON0KPU2vlihiaWdk
2/cyidVTqmXm116LUQXhOFnUfnCk8SA0ous2U+rcYH+Kvuh02vF3OiX+JYy9FAS0Reo/l8qy00Cg
MdwXlNoeKuknPyL44qizOCdfjkPlXy/pQCycaQ+YmOc+K++8KJsxgU5d5YaSrKf95MByDLPCimEw
tFn1g+SbJN2WmiV/Auhj5SumkUi82UYh02vk12INL4GXQRJNnL1rxcMrtecRiGm3tDTZRnCu1wMK
nubLAF++DKhSuT6NryFlRcVMeKps8NGr4CsTHGvJ5QJ4/f5V0HroIYQ1nIim4qUshXk1ldwdcZZI
sVB4/CtDleoNxx8Kmxz0aEK9dYn+evUQ89IFbRIbGN8g2Jb0X3jIqStJt2VmC/mw9VNT5gdfNlAw
mxoWfx2HzMFshW/L0WADTKhul+VmYkHbxNKqb1DKdD9AX+e7pO6M0BXGvKMk1qIyRmzu5uJZ+vp8
hm7N2w4ZAbcQGLL2xNz24Y9joSdlh9M2wM73z19rRo/QW05FjTGlT1ZC0z/rB5cKlhDLiXP2B9MK
qlvGNjIPequHzoMeiFCiWS7X8rNhQ2Bhc0Xmmn6JypRk9aZO9hH66hM3+Jax9v7c51qctOHXrFV7
WM3v71DVpARqDndIxAiWqGYWIrqscpHYO4AVg2CDHsXpzoUI8ZQ0GvZJP5L6xgDZ0IdJmg7zFSOS
ZY5IdUHSOcmrv6RHRjiNwKx5QqLVf3UowZGP0NnNtFvKxrvlb9rulrocJGEHYPpeyqx+RRpMj1Bp
A0Sez2fP45IgB3uYyUR6sTkE/XgwjgYG7hRR4Qs8odrHlIrUjgJuOWykUflbSJwlfjxLI+IS5VpS
WAgFcq23sdaI7qpt/Pbs8x/0wS6S3wP50ufMreuHFrTWkJGPeBrdZgVWhF0s/ZkNraP4xLkeQ/Lh
sX51dLH3oeuD1/mwidfiP/VlN4LZief0DEJX3W/BRsdfZrcajQ2R0yyko8iSHwsVoD40xDQCylFl
/CObEDBsishKztM2cuTGrkV5r7O3cC8aALfI7RiYTaDcefpC5Wh6SsnhboMlhSCysbtESxFcJVEc
RCDzLvM4X+xAq0T9m5Ov8Sc3J5fDuO5U91h4syt39pM70q+R0wqtB27k6ToabbIUmidjkei2QP80
VYCMSBDESTLsbk6amKFhwvM6scS/1c/fDQtUfbQiWePpZNk4xd8Pi7h3vSxKpROgZiaBRpCw8awt
kTUiiVkGlIeu8URxzrz3NMdH9JcPbXmBnrj8lkWuuM8HuyLsCIqHvYvosik4UlP5oyIQMwll7lKo
8Pn1aut2jV9/dd2scbesqGn7X+/h/3IB/mfVgvz/uQDbrq+r9wC/9f/wXyyA6f2H/h3qDlp5KEve
FDv/xQKYxn/giPrg8xBRsclcm0T/Fwvg/4dyOv4LRi2GOEIR/x8WwP0P50FGEpV2HGNr8ewfAH5H
pymaVCwEXJ895roWHEzJHOBxR6eAhStEtXCfumcZi26vGYtz1S+zf5EaZXXJzOKT6124e5p4GKZd
F9coQBrXD506UhdVFWcPfz3Cu/9+/n9TBA53I/ww0k4ZEZxvaK8crhVulGnZWNh62EyyuaxYsWJ2
RiM/lFN94NBuODEMD6dJVD9MjgZtu9WnyQT0fhTa+tim3VSYobtqIPTWay9aS+sfP7+t9VD291hn
yaXsjLsJOC/wxENfm61AE3iy9cLUUvrVFC00dKkl6OlGs8wHHH4x5rrGvJPzmJxamNZ55P21Vw0J
Z2YgEOudHtxh5FnNULsTgKBF5N8RvxYXHTRAEpudgWN/YVV7BEDjzhcZTIDOYze9JMrcl9ibb8i6
Fbc9mpiXzx/IkRMKRCtvGV4Ddj/WwcPZz5XsvC2YMiGaSG3Hgd89a4y66zeVtkrA/SW5z6bxNm1U
dylnFw4SEsoztsH6U16h53ZWj4UqoyRsLbc8WW5gpB09tPUc/+aCJfln/fd/71IX11tiqnXhFPse
QQc+MCcQMT+mWk1na5zGE22YOt2ItNb3hgFkAUY+26dJ1LRJ4/4fz9s8LUTezBmMVYxqh/mIYqH4
nXRtsnUyj4GYJUSgyhbChSt17Rnz1Kn0qaPu73pFTgRilSCYaB0PvhrTbQoaupy8/KbGGD4pVtK8
bvWvVJapPVQp4MpqBIbBK9gASu9vgErkW7wv8kKLEu1BHwmp/vyjOdy+8pv4lOm50ltnG3sYSzF1
ndOYhcAdiaDvS9tH07bV8VfYcTSdVSnKMrct/ROP/nCCQBO4yuTQ1CMcWg/l778EU0lL0fLKtrUb
xXvP6ob9QubRCbD9B1ex13mPij5kV3yn769SCa310xzX4ZSjV9gILClBoazy/h+fIPEhzLAuTUy2
4rzhg8ukTBMIN0WYU2q/xp9ln1cCDd0mV320X2hS7DnjiLvPr/pmmn03BXHZNcOCdQsQCcba95ft
7cp3Gp0kSkjwWnTGyVd7tY0pqXb13CS7ciSJJyDC1EGMorVzCzOwLlGALmD1wEaivgk11kaggH7b
f821Jkn2tTW6gTfjN6BbBGkEq90s70lIW5sHOIvus8yJr1bT5202ZsYXIuI6Zyt7itUbWiLdFdZy
g/BB5cyA90p97XxF9bRXeF72nZ6Z9Q2P0XHQcidA+StL7hrNHHD6TGaNBtzvkG1DlugfEzmJG10r
x2oH+6y+4Duh2TS5/tgFuQ1pEh5rjpHZVG7xtQMiBvjSaGIzrEYlB9QvOBO+TEMVn0lBcXVvkdKb
0lMaiu+94yzRFnhG8QjcI42QIGnaEBpZAiOKNE08dZY2uj81M2vbkMJCthGqOe+kH30d06h5LOzM
DUB7Vqfw+kdj8e2V4hNgknQJZDgoQ+KWAzWHWiqkYaGFNYrhPeIEsRWo2UNrKYabpEB+9vmHtE46
R98RSqwVILHKUg62zCPtU2XF0gmxUIrtQqtk21RE/Jrs+f91rmHug1XBlQz++W8z868FoOvinK2T
z6UYFbQMWn0XJUkeSEvaF3znMyUZ7ZQ/+IOHShvMEqAyEOLhg38/TuDoDOS55SI0ar+/pnt0i90T
b6gRtaFOAlsgeiCt//xMqT1QfKAJjJrdOpjo8RkmWjzb3Gia2jtyWkQgU6/aWU3snn1+qcPNHSNn
ZUqsjXCuyEbo/e11mV3WCBUdWCxTGbJqted6lRJIq/vLtVGC1/38esYHzxPj45seESUYRpL3Fyxc
p6lVnrhhKXo2OKXnv3rLWPxMkyX9ptDrPNtepca9XoP5Ccu2We51bN9yr+eIxgMcc/Ve0BypQ8aX
ftfEBn4v6vrzeVdp3in12AdfN5omis7ELa/VuHWN+OuTizpfwlWtYQzRZb5SKi2DRkZwJmV3ytj/
0aXYj3o+iXrMyocaygE9jt9UMVAj2oubEZTqeaZp9HWYlU+8hI/eAbUBRizy0NXP8/6u5sTsvGzI
3LBbnOhKoVPZLJSowO50KRSPvsgusSMNJ676wQ3CmllRFlAV1qr2+6vWvp9Oiba4oXLzapsn1Hpb
s8OqEk/m/vOv7Pir5gRBlDSyK0r1RwW8ZFrcAiCECCt8TGG2ZnQ1i2opXOOSMPK++Ef5H9MR4hFq
RWR9sJy+2ab+/kwSK8cxV4qQ5qaz67S5v/JZYcN/vyuYYdRo19mdpIP3D7BJe036dueEqSBXHSSh
2uNcVDeW8Gv0pY134nr8Sf7i+8mduQUhELYICkrsdt9fsch9n3NYhfhCDBq11nSqMGUY9uDvcOxS
tycSMYnCbk7kRTc14MzhOIllE6E0HTZwvbN7F89Uu+1oeFJIFkh063TIKvjiVpQHI+QFcisnthE6
cqmzPM6GR3btTbWJZln8SqN63iepNb52WPJv0VgU5q5BwD1uCgtX3g5Hkmo2nYd4devmTXozQYz9
jkGZbYvm2uD0ZevHm8rpipcGELfY2DrYZTz0rfpDNi4u+0HCfNiMljn+jGq2X4EfoebkSJ01lxzS
9F82xbIp4NWXD51SzQP85fw1T7roJjInDL/DsET5BkAabNSUWikAr8YtEwaTAdzS0af6p0NSbnRB
WqqzPsRovnM0yD0B6LAi2nV5SjN8LpOW1PN2onuqKTzbJLkBrdX61L20VF7naCni6Y/ZNy7n/ViU
PwSCz3I7KWl+47AwPBX5PMcBRE4jvlKFRTXOB2bwMxpaICmdxBILAHzJbUz3CN+Swa3krl8sznET
sbZIJtKmWwIjmZd8D5bNYes0WT3cIw3N8wbxT/kLDrt2Dzw9ywhIjPgho0MOL12iWVDxKmL+F7aE
zq+yjZJXYQ4j95Wnsdq16RjfF3OBLtZskH60lNYe2br1PTTpFBNcOiyVh9qgwduOQa5D55BrVrxJ
azMjo8Be4dzZ0hEbNPQTjlKay7p7hY4gUueKkMMHwJ1wyxOF/3tjNXN10ZsVRKd88VBLWFXj75tJ
jJdkgAA/Lw1Q+1ga/I7HmnYdBuGsii55g5MRsPuE1zUvJczQOdZcEBJtz3/oSmzYQUbyy42Cn4rQ
VGvdb5leaTJMV/Xo9eiV9bnmVMlvszb9fJ/VVnQO7Vzgb8ma6jy1qgqKjaXHXwaxmN+4kI4jumvr
R8Jylnu+67TG8i2HPw1tMbXP64lfS+YweT5IGZtbfObuqSyYw87quptC+4XEj+qBR8Lf+0GeYssr
DFqDYUOBfN9Qqg1Zgs1rJbQRTDc6IUsfx9CNVrx7YZ/ofxyfark8HQgsrviuONoedIKQfzSNWdZm
KCstAb1ULg3ER3MJvRnTU9ljTIe/FLNB0apQIuW+9e3avTV54aHn4JPGVzSf2GkeL1UMZ9rMq2ti
7QIdLFW9BhWP8rQIG4/ThW0b+Z3mQZ9s6JZ8+XxSP6r78fjZdq03D5KUfsXBtfwcioTt9qB/oZWc
k942h6inqysXaM3lTF/zR+K4VYg3DVFRm2pbDiB1MHtAhBuBENVVMxMVsuvd5z/seJMAiA31J8df
qvuUxA8+i0KMKMVoO+otgQi6GnF8W0hwdrUHcAbJfvWo9cO4/fyqRz0btqGsN1yUOYssn8NFbsmk
ngI3FCFJEfGNTJnwKQPK80rRmRQQ4HcLEk2aBbl7B7PXPcc9DywYYW/3HUVO+fz577HeLHDv1kAK
xms+vYMVmxrw4fncaCfCkgA+sYMY1IWdFItDQgXHQpzrWN1JMphTc9+6St3EccZxxJR8Phski9ZF
zDf8m3jDdbKAGX4+5Qbc4bJIcgbVgiKVBjX7yyBy8laec2Rmrqvou1/E0vMV4qymkIGMLecxV7oO
GyNH4FUZDQKpsjPaMzNLYrrXUQ1Xmkw6llGQgh3GptkRT4kTVwLX4Gx0dCpMK2IwqfSm+D/sncdy
5Ei2bf/lzlEGLaYQIRmMoCZzAkumgNbCAf/6t1DVr29n1etb1sNndoclyAhCuB8/Z++1dT0d/Jkk
VnRfbqEOAW0z+1tbYzf3x6oTy9Gw0a3gCOnFi+tCOWEiPKI4bMHkHzXuw7vRGnADDTIUAT53KCD5
n7Oh+tYRqlgSyzWpqJXWpWRfyxRXQzThLFrZmLCfHf1qIecld0PIcafBNL1OrLtGgH9HS3ZmvqpE
Ki92/zw4tBKiSYf3f4AUpDCst9RL1fR2fZtZU3BlLo6hIeFUy9duSowgXRBW7ceFLK1T2uLoDDvF
NQ2QzGOXBMu6VlZgTN14W5rR+p43bq3s2RfL6kc1r+r4nEl0Pi/SSy390K1NinR97XM1MurWmU5s
3MNRMpi6B8Bkz3eIi4DSFAbznnAFaW8ecUBB4V/TEeiOAylCe9ALdwLUam6Yl95VYzQQLsxpa2q7
NmjKIb1mc+fh+R5z8awmi+XSv2DgwN1MQHWuU49zvcnQNYQIH1V91xvq8C2NY4EKeU2+OTxE6CuL
zPqk6GUSu5nkScUxlfYdDw4bZZ2qyDZSBdRBmfdxDvQwQ2HtriIbfXsQM726qqBT4I3EWmfFoECA
7NLxeRjsbelf1nI/rg25yKKunOemEw7C+r5cdi0YoTxoHPgPyPXiAky9smAIhg9fCIgbRYvkD4Pp
NV8zVw8walVwX+MxRQ+oj8MrVcOgAoj1Ehc2cVatoeTt03Z9mVUvhBAqVRQLYVHeKXP7A/Vikx7Q
CUwonGpNxxxpFxCFINuU/b4rU+sux4lSorBNXP3OgzwloEcqAxGLZjr5VrPqK0v5YIOzGrOUsC4x
TyEP4dLeIYVUX1Kt5gGkQ658YiBzHL/2qgHejRws2LNmkb6j9hcHpYIbHGWxt0B91ErjXeIN+5jG
CVLEOMW2GegFw4QQXjxl4UjOibqdWpUOmoS6djxS9fJFKDQSQ2Mpl3epoNkLEo8nDf+T2ey7ftkq
m8R9VxplyfxpKLw6VD1zk0K2g/oyDWMywFQ2utMizRw98KA8JHiVN05LNn9qNlkRgXBK9aPoPOUZ
jguAYapK5aEaDRyjGW2aJ171eAyFPZcfpIvY77PuTc+Wlhc/xWzPlz5pc53ZA4FHGxZTvuDhTz7L
EQWyP6nTVJGZM5pLYPWpTooR9JwqWgGdllHZaS71M2gimA2uhQEQnTii2zheHTJl0LQQnsOgKdLN
pCiQyxEHxWtZateSoho0EaqHal9T9n9BbkNISFl068mdRctrYSW5ftxU5HU0jTVyWN3N3G/DYpH9
Ija20hlDsznvJCfLW7x0yLKq2jZ9ILnuC2wl6zR0nWaEejkvqIFTmVy0GR8ADCNHW4mjFG6JvHvQ
8UEXldMxl1kN68DG0qf4WiDRHJNyUbNjOzmdEhVzld1XdQ9woh85AQYEobha1NuJrMJaQ+vUtk3z
CpZLhZ9J9IqMyHEevhuKwnrmJrlynVklE1r69TRD1IKlEiBaAimiLIX6KkbFgxzBW9nvPUmDM8h0
M30Fi2SguZd97QUQatZ9k6lNF0JuZXyVuE1RXB1zrO0Q/+Wy7qXnoU1fO2x2opmUN+503zEXAMfP
JRCU2VZSAphJZy0DboiT9X3ijECOY5IXUe7mtAbKKifhwism+2WOa/asZGrK75km1Zp+p1O8jWrS
PXQqg4ZQm+qanL9MGkELgdzyh8kkI2c0IaqFqjkqfSSMGh1G7zbLZ2LreLx16uZ3OM/ys0+VeD6k
DWhif5yx4BC4NEx3i9k1zJgci14tKc+rgwpuDoXTg/dxx606A5anvRNg0faHtDbsJFT1agbkFGcC
CQIKTTrAFcODP6Z5/zts/y99m3n8+2n729eyzAYCYZUdy1v99V9p/L//6B9zd0Vz7N/oLTC4wmeC
p31rM/wxeOc/ub/hjCY2mL70P4fuimYwqod1irR0qz6B5f9z6q5o5m8ox1BEMpHhBy0Ktv9k7P5r
qY9N0GAMDGsC4xieyr/oShPhTNCv1PGFUN8693ujKu+XOnPUwFpI/vAE3th8IaE3kqs+f3ZTP3G0
VxH7jmBaXuJu7O7LhamQRuGyHxykav9yTW9/VJr/fvz++xfcSn2+HKejbdb4ax0uFr5679rjC7iF
G4hDChFyu2RYVN3fncW2o8Z/l7r/+CgYI3S56Zpxv379KCRuIk4sOb6sygrwTPRJlJB08jfqpN9n
gr9+DM0k3E10Vjlh/UVuKMDLKf1Ypa9zI6a9ZuOmqlJxW7pGDcph6HYqQxgIr/iCn7Vyde/xZlyK
vsSmgwOHKrGmCi1kJEndeapcrriieaDb17XYOfFj4XTtuZjz9gDjjxVoSON9OgHT8WZP/ZtG45/a
2dslgy7FrJzjClICWsS/XrI1NjcdxpC+si+m352pNm6C0jNggFvv7Kz1/GzSTotZ0fZkGLafSxkk
gDxCDrY+Miy5h+nVBzVbL1mv0Vwk2R8H7P9oefr/LaZT30Ye/37heWZ7mn6V+fz+E3+sN6b5GxMG
Bqn4JKnXGYr93+VGt35D6eqoiJyJ9AUsy/L2D52Pqf8GZtnkhjJOZpy1mVf/EdRpWPy+DbCNHGV7
EUHg/gcLztYy/e+Hn+O9sVn7tk8HOMtH/qn37njTYLdgnSBd5h+Qxe7m0jtXXetXi2CF/edF+X+t
HPb2y/78YRxwaFBgTtzE3b8+ncU06GPdAaxjw6zkU5UD06ai0Sh/p7Ghy6q3YN0vjH3ynz3VhLuv
UkPMkTZM7kEdKqXCtIPzluEoWLcHeiCTdSw45uJD6Sxi6+oMre7OkkWtHLuhspezTlXZHWxHOBeD
ULLmCppTv7Og+ST3NalJa7ipMrtzaq0JREZTL9NwrhDXh/oorWGnKSrSES3vJYHyuqxDGo/bD1mA
P30ztoxiP07jeMtGPL67rTzYArWqrgDm2FXVwRQmNWSrz9c1mfhNnAZn6Auk0X94sDs7fN4SyWeH
oc30+znlUuTTYNzyJnHzoC2Exai/lx6VEb+AELlyTnZeI1UtJJlAJfvJVVPlIpZFPTI4ajilj0Iw
F5KqiaSV7plW3c1tZtUmUVt0Fmhb2vF41L065wS+TpbnizabWMNhRvT7VHI6BRyoqABtEm4im0uO
ccoapuRVrODEj7KZzTdEWASEzonymeQVfjPloZ0tO6SBg4VKKkuQ6rMSMWCG9klMll+aUCgMlPu+
VcQ0zkgnDGZIFQRnRSY5FUGpwVqYUtrE9mjde1AsEzttidQYX4m5onGrJk0oexq0qf6eTs4zuSWP
Sg0gtlf0K8+4fhlasGalrB8mB95pTP5apQ5ewKN/7FbXOnqVRVJXUlEASo/W9JaQmGfdKbOnEzGz
GbY7fYcorvA1Y9w3ANexb2dB7lAVc9KisS5CardDCZspLArxoBvpOYNyRoTJhonE7NKNFfkVuuOG
ZJb4VRZ/jwUY4t6rAk3rTmI7FC3xcKhkpYMttB6JD+Nv05Ov6aCfVie5tG7ZhsVgz2En42qv4TI2
O+vmziVouqkNc025nzXaTm7/uGrJfSF75dAO42kGWhvjqwIiPKDWyPuLEgtAuNZlUGggL/W6d8SK
jbi+apJv0Db2HRjHG+rYH4CgCAns++d+mp/Qn0VWvd6jttgydOMXY5zPqokow8xlNHmj4PqBybVl
zNxkfHdL1LK6A1JSp8Gi2nL7bribRpEF+rhiVVw4pTj4MupR9oHmEr1IWC4iWt6TsKzTN7NPFF/x
putMiyVwKMh9/K6hl6ZovbzvQIkb1BTLvZMRE5xaw49h0YFxrtMcYreIKNho0cpdLDXieovh0mrV
s100qU9Ez1no8g7s3a3RCUukp0ZKmnq/xDXtptUSfFBh7ipI7kFMttouNvDcIq961VuvDDMXEKwn
hz0cad+yx3e+6B0kThdAqPrNU4qoU1Ny3LL0Jxmdj3FFliFtr33f2ee6nN5tYzmMRkbUOM1kP7OG
z7QHSDDRtN9NZkaMS4Ppce2NC1mIZ2flj9ZLTIxxN3xyigEiHctjDjD5bmzxJa92fjPaxtx7bXvz
qni875mb+nMnD5PScDBLnR8Mz3ZV4zZnjnGPLWMx2lC2iIDWoOejjc90BCxBU8s7MwE3BG1bBgYT
pCSDKTzM3iv4q2DUZH12pvYj9uYYqY0V9GX7o8ngdya6go1SsXaWOUVkhTABITXH710vhF6BIZOO
Ghxe/s2YnYdUbfeZYu+MCjXY6riYXSbvag7aKV0NaBDFWSU0CcLhGKlz/DAUE2k3ROTyPFUPeZzT
4s8sTF3AvGltWa+JqxX8N/TxLVlmJLPq6c7pCJS15jPhi+4tprkdjW2tR3njPMNydI55Jw6dVRzJ
7CUxkTB2+O2RK7rjKvk0ZCIwlwumv0qqyceCbZp+VXVZ6g6wMqDNnrTXg7bkR7tyvos+JSZQrHuF
qas/AwCO4HAagYGeLWSx+CZLjckBHTPTW9qgRjQVJZ2+M/nHO3XorIDRWH6sZ+W0uJwZR5LQhwCn
t/qaIpM7TM5EljG4bmPI8O/GD6VDwHTVfyPcA6g9U6cmS63Ic7uoGqzMd1ym/+qaPZOeEqKCJfxQ
QIbsrX5g3U3uh86N1rV3IrtCosQmUdMeyEl7RNSqXZZSesAwB+WqGtUQelOa+EaZdz7YK+7rTCqm
PZwcT0FFF1Pr5t58brryRDAM0ivP+WnQ4xD0KjgUL4leMp7RRnJQ1e5IL/PU5bikLHds/AwA62Ei
NO+g19kDNsQP5J6XptKe0SfpftU4ezqJtsAw6rzByzR+DHml3DOMIWJLlBds/5c6nVrytSWMM2vd
uUP36bXpsy4a88daMUfHen517Gl9oD1T7hcj27H5fUqn+SBOqgOa3a0oGFRSbsoltOL2kE5kRec1
5OJeNIjcFNWPnfhzXZKD6Kyfc5MagU6y6CE30/Y2V7k4a3ZrkDfgGmyRdfWcxOyYE26PAJi4wYXi
JtXq8lI7eAbA7EZECS5+abePurWS4ZlpF9mUP6taDjtvalty0I37rOCFoqU1BVbGOE6BPe9ntcU2
20/XyRsSfWv71mFS1W81tVoAyNLlxWdyykzuFathzbTdgSiLZs6vq3g9gbk7T8mmnemLLPCq7Jzz
bPh1oqp+6uQfuKKnI7zId6j2XqQ2Eq9/9aCwPMXICXzRe/1Fryw9NLLCvFONQsJinxgtm50SVmZ+
kGlxcpvswWr6i+vUT5abGZG24p9j7xORlermo/TW2DcqJoqJVMsn15YfwKV0f51xtDTMkhtDzQ5K
onShBifnoRva/GzqyqVFmxZyyvxINuEoh+HpzvZyYAUWAReeqJTvwii/TfTw7vFDPVq4oblxlDye
q2ivyKt3tbAy+N+NQn6K/SHrqt3hGHZ28GIbJnrc9k5ZjavRExwkFwTFshDRrMbHYjQiEqePeIKu
5LN8FeZy4Qk372wSwkNkkLupTJiCW979VNE8NVYs8ug3iKYvcOOTAcacPAkTsi80uqR+U8/fG7VE
nqedy8zqfcMrvsIPuNIavoIrfG5nkmzV8tKn6PISJAawXhlBkyOdNLYaZhKya2bdGAw+jLLar7r5
vpAbF296Zgo54Bhu5/pLqX4dCbbGvWy98tc2m9X2cxb6i+rQ78wcca567dnjQax0tT+RnwI0uhQK
U4AkA7tF423xyJxohu6jzYEWIsLR7xu+DGz4PtmcNMClpz3pbG36QJBpxbbiKtjEZlvUPzKhO8Ux
TbuZvvpaVo+JqhfLpWLj0QKohBUSbGlZ5zarVJjlGg074jQBSx0w16r116KXxZvIp4ZMhRVJ3eZr
h79Im06lJETrEuT9wC/B1l0PV7U34r+jtW4nj19PJijutyPV77GKSJ5+PZnMCaxHRadNPfF558qp
3fNCl/OSc0S4KW2rXDrEvXOgCNKj/+dj0Z8Gm5zAMF9BceR0iG3jLwNXwnu4c1A/gqZC8UVatd6E
Dc/7HfxybEtrti49mbjx8Dd64j/1PbajH64OvP1buJJOh+VP0re2H+eJcDTITFoDSYE5IbMbkY+M
ggg2KgyyYj2ypvPVJradqF8euZpyFZo+ebYhYq7iCRfhvFc6pg7FthMLU6tV3wGNH0pYGSUzc6VR
qUWldQZVSefeKByiFdbaIDept1RO1k3SBokyL38jKP7rVd30kZt14Hf41J812V3tIIucQRONVV++
DnhwX2e1ZFqiUwAoq+K8213h/p1SUtv6K396joyNybDZdtAu/Fk1VyhyNBJVoMjLZ1y/wMeMF6PT
zGHH3LaK/R5ydI7VONvCH6uFAw50BNJmWdrKgNfN+zsP2V/O9783HegkbK1L/CvbdfoXKZiGMXXy
jHYMyONLPmcsJiwX9eYjNnT6UQH5SPbfCbW2FuC/XgQwVpaH9p6OAgq7v4RkCVgPZAqbQJ1Leaqc
A0QTUKF/Mwn//Zv/8ikoINGpg4pF7W/AGPv1L7OEIYfKQXWhPXm7MpTHK4K3/eB/fplPqMbfkSc8
sGkwqsRLHbgHFv3d//zm8ml/7miAhKBRu6WJOqzBGGh+/RJFzhHPSRqGCWl3RjvxnDJQ5NjOycRw
mviJDKY+LBXrtKTFta2sY4t0LajcbDisWI19yrxtX0Zo0o0sc0QRDqfFQawE3xclc1kwJM8poBqj
eNB7ySyDJGlq1vRtbFFKuZ3Z7pFthY6XBnKwdwgpA2ttnprSOsHHubW5CG2txzrY3I+9fhg3Xjzt
ziMpAw0EPGb94PiYa7js1waji5wS8c61Cz3iEJ/6ohK3yYjfexWNuVU9NUPzTRrV2cX1HnJ4uUeW
8dZby4kxCKgTcksJQ/jQh+VDndu32NBPoGPOCktcmI85XhSOlIvWHedKwYCveM+J0MMq4R7FKoov
e9+Yy1HVuqsH3+o8uO63XFd2cuzLQCR0pVATUIaU+ROq1PvWtHdrJuhyu6fKcENcoyFoiC/MxJ/S
0f7KYPlOFLDehPGYNV4wzYjDLHv4qDSKQ6N/46o8NzPzYjhgO+wJe0bDp0qx3qnQODUn9ylT4FXn
f1YScC7t9IZKjeVMq33OY7vEVPZWqnwr2F91LavYJOcfjdk8s1h6pFPIvcjECXSTFfB2hkoTv9RE
7vgIViIJWplA3MfU0N9B+wRiql6l15wmqMLMXQvM3cuwA2ITpK0Nz784Nr0ezq33US/WEWPCucq7
e33N30SSbbXxoZjFLovnr5VAdzEZzaORiacyR5ZTGZE6aF8U2zm4g0f9yo2l8XsdhvKZgNsT+YZl
OOKNkeYsWKPdptklsuYsk9cfNgFPQZLTebAp0wLCz54oKF/EOHQhHbkO0AtPkc3s5AEg0B3M8c0M
9pxMq9h1HYy7LO7LbwgznV2vandx3uylXp9t7EkNWR58nFqFsZLdmdI5LZ5EM1Jxj7HASCQuA6Wm
u8fw0QDtGfdtKe9wPhjBZAx4u4zxvl6ULUshvzfc4cxB+ErqO4/8WrmbzuFEbMuZo+nJww/sT6uT
71oPa4Y2S2fPpN6IlETP4GIV67Vo2rs5L/ZxPEkaFPk8+qrID+XMCXOT9CiGXI9mr7yYdMeOTL+V
B5ozP/NylsE8Km9jOX5BV4kmXCFqSK0qktB426KsyT5Gb3y2q7hC9GEv4cC1UB25Zz0YmcI3lp+y
aNRVc4dJIWDMcOW6hnXTDH7KECsgCoiB5MpUsmsWOyD3kHwQfVVpCfaRWWYXAKaHspH6K6EbOb9x
evZathk8LGEFw/rNbdmROtpsd73wSBihTPStdizDEqgas+ZxOiOX/Rnr1qmeMDPXSpNGwJoQGfbm
xUu9RzFMb8ogHkXaB8lADjw06zxwDFpkLW87B3Hz3ezV7oTx5iDdGm0WYD7cF5c2XyOmO88IpCOC
hJ3QaaQSkB3p27N1Ve353lqSj6FgmK51+15fDlploYmgkh6we8f0GmWz3jO2uMaetSPK4a5vsq9N
O57KXol0ZQpn+hMKrv7W1cjRKq7Tmn2iyYjSRj1kpXlbCLrtXXke1sQiY6zcqR6yBlf7mORXLdXe
JtnmJwJkTBTZVamkb0OvzvtROIPvGBwPBOaioZ6UqBF9iwAK2ok/Zl00ERyrVfYPhIkIPbC4q7tS
Wx3Em5k8xhZpTpE9tcpXp9ZpzfVwlGz4H0+lk1mPxHb2tIS56B5rY6LDnFLm+qEbsxajULbsV08S
+jYUryZnQx7+tXj1CBz22wH1L3bQ/JkhU3ejifx9VLQjWbUxbRQttITyE3UNZHS0glZoG9kojrKI
40j0482B1xhoi6H+XCRNklOKBAsNaUn/bXHVS1NwUnChczaZtU3hZ8K2Uikvbaa+WPqsPeKGH2L6
ms7LlCmQKwdzADku9Fuda6UX6PyRZyRa1JSGM34mhdmdAJqstCJJtCcFuoiD2ln1MHHHqwDDhFJm
gDidnetZZSg+Qs0C8igJm+J0tQr7ks1zF4lSuXOFexsFOoiY4xEgDjoQacz+nkz5qU40ZnZOA0pA
UF+mRf86DsZ7t6BeHvtiYx4PetDbnXIy3A7gsXhY5/HOXGtlwrI8Nt/0dfxuVKPYa7END6FTaAIj
SKG7pWXx+OGpxHQsTl0qn2VqgrNaN0LALEcgf1CvVNG2pzkzNzKWy/H8sdIkGZA1kK4rvSrzh8bU
YTdoAylzeWdqs4+YyaKjWKSdPKNmyw28D+vUhK5rlK+4uK49lbtyZGlN0Q+3nlaFQ0kElj/XBCIH
SWwuX7LU/DYlqlUdPEdo96NXTbvFTWsySap4lwAiIZZoHtJhl6kYI/2iaNML/RMbsTowZZkZD2sr
+l0DIKqDmNY2Q8S7nEUNsWM06ly9ua5ymN6Truzuq0nDitu5yhDmuksQ69K4nxjcHEQnZfu4kPV9
TLL8DhgpKUfqcu+mc0aml2XMJIUui/c4U188w+LBPq2jkgxQeFUPBYhqwo41OH5jGgLmLe54GNF6
9MsOesONnGtn7yrN60xDe3ENxXdxlaE+qzEFLasVzEwx3VQpgiZTBCLD/lHzpiZIBQtgNgv7oeuq
Mhhmx3tXILzR4MpAEtbYUJ4R0ZhrtBoyMJf8Wulx4OVOZLadGvXkqJLE5L52wFbBAcWEHvR1ixZm
yQ+ECaA66semfKIUKX2nk+4xFVYJB69OX9R1WtdnrzETPAdzcrQcdbkIoIhvNSHnAafBeKdXUHo8
Ol37msDa0DJ6XIx6vNxyTVj7QnriYHpTMR4sczX2HE6JL2JLYkHXzIy4RN7nw0yGWBSP9EiXZL4j
k0C8MxezQ0LXnpglynM/KrQg1BjdV1x47jPr/rV3REeWmkpoSkOBt4EshLmjxM736HR2paGeC6v9
yqX5WFLvPp/0HbOvYy/bfS6XvQa7OOwcke+6qUhIb9R6YsWZbv6YrbQmilbucoT8dNUxGhz7qY/3
Cc/ltnvOEr2lPpfnRWcRrRXEUpKJ2HkzIfoorbhdOTYqU8zyiBbjAUnvwJUv7aBzrPbWOOveJbTw
obaQ60hEmM7sRbgK2yMjEdUXZtmcJyEvvCEIvTSi8ADn0NLui6/s/hXhOyJa0w6qaFN8HfHR+aNX
WvDSxW0gnCV1tW0i4IAHnn4ktvVo6wpivbg/6XV+J3ToJXS8b4XrfetyT4YKhLiV3kw4WyTBMYVZ
GS1ph7zLw96g9asUPIBKIi4qgYMARLxTrpCopaTjpXPdW1IoQSaH4oB5pQuWedkvZjZHS8JIj1kG
u2HWH5KaEBtlkvLF1eIXE2VSwNgOumEtnsu47iIDJ8e7WZcEJCJATQON474/kFf/RVCEFf5WURoi
l4eGIYx6zDNNRG1nSq61Z2W3STBzHaRRUg0I0CaWe+tBrVyciQRnZbbUd9qV4ykGqGqitvSJfS+j
sdsE18wnOcd28GgZBiyQnGVvOUeuQu2jDFwD8FcHtCISi7JUv/V9ms64cbzxe5YP5V6hZ3DFMPtQ
luZyX5Dd9KQKpfC7xb21Q1ntrMqsv6D4vswLuiygLHthKPKhq6lUE6t4gU70OlrZSrZ8Dn5Ymlcn
hvqCFln4hbGeEmRYu0T0X1CqDGQPjhhjFhKEroDv5p81OM6QleUjz2fnlLt4NJArvtdFzGEB9epd
lfAexWq3HiwO5buuXwGoD5SsImHONehZHppx4+4qY5J+NSe3NfZkQEPsvlGRoQ1ttTzoeoF5zmkj
4/cjf9wcpdXtC9Y8qmzG0BXcylx5RYf90Mw9l7vdJWTO2cmq0f8d3CAXWvuY4YGpxzIa1GVEVh6n
435RJvdzzBrOjEqM4K7ZipJktY9pOedZaLHrZaQgmcmTYczlE8ZN8WrPY93uSV2Lp9tsN9h32rEG
njqWMRkmlPPTSq8QsWi5OdKSmDkpm6Uu4ntN5NE0e3vq6/YgjeyB8aUPDOtqy+4K1JHQ1fZxMplV
01vBJslkqyf1ANCS97Mv3HYiJXV8M4UCyW1xSJLZ+Lbk1+xWkNhB3rRKMK1JuRtwvAR609ZYnfSo
TUS1TwgxOti5DFhavs7agH1G1bGkm2csoifaO5BBGzNiQST20DEj12a/FjQnfdtpZxI8O+mnS3+D
EneeiNEhbjB/KuvmzmDSWblYezzi7f3eIrWrZY7mJP19N+r9bTG9s+f0xaNJ7J+v19QOsVMe507c
SjsZ4JN29x2jiM6fNtB81apv2TqySibGccvzS/2YJLFe1792pf5iAep9ZPJOQWWO4gNdpw67ticz
CcEod7l6iysdJeo6fjRKilRfx9WSZfJZQWP84CUphT7kskgA8fURvsc7Xp+jNeCyy/Sk3Rk5LQGs
Fx2zV0TANPu0e4fFPcjT9H2DywfeTAi4Y+V3xhpX0WRRY4vpwsan+zyTCAzq2D7r9mzsdGbhWJB0
9LveY6xw2TvnZ69rcBNy78FZbKTGHX4PIBdJYCoc0a36ftN4EyrGKL5URYC94JZK72zZTXXMqG18
UpowKhmJPJVtRgrAnOQn3l1cU4hUfxiZcquoxCdpkRiq1V+NwT53UNRuBS6canZeR7ZgjhTGsWcK
fSwH46TVjJc0iHq8vP1rt+pb7itaKxi/t4I504WAP5cmsmhwBUx3szJZ+6Toe1/Qy9SDCSjjuRM9
/W6cgqvNBokYSrIrrwQe9XV5SCZ9PeD4eGK6ofjmSB+eImQXt/aY7NRcech66wgkrHqHU0O6Xd7M
AR5C/l6AIOjCHshHzvxRnZ9GAroJqR/uy3JwnwGNMRQvZBKiy8iitlQ3uJTEvGEOr8sAOWQCrn3y
ipQz1bDWh96aLVga8UFvsk8wt8v3hgQ4X9SWd1oK+an2unvyYOWVaf7RdSZtIKf9wPx+k2pbR+Sw
KUenEmVUiJT416J9RnXzA35j6kvW2KiujK9EhOOmcIm7XRiND6lwIjdfGOkNHVLx7JQOnQ7ANSGe
oCYiteA2jeRi2qZ9D3VrDrbOAwTEJ3eZrlyhLJwJTl3m6YA/UfdTyz4bOv42i0j4fcdyTPf3ms9x
Q4Xdele6pV/UVRLDarov66T9ZN4I47xpjjDFbqk2mwe9yN4JlbT3nH+VKEOOxTTMroMFy/peiPK2
glMIk1K6B69K2acyBqFkhn62A63rcSTijVL/fjDNG+3iLgB3dh3gOvs5EHbfUqxPy8n5CMdMj9Im
yKxrW+hZhhsgGSKvYFLPyIP3RYlwP6UCPKVCq78TtaTvR35ktvP3SeflRL15h1vevRBV+1RAVvU7
l1P7NLT3+mLyTWRGdp/evnSd+rJ6zo0sZSwYOFpy8H5hbCl9gEjxmdyq69TyQitq+cDY+4s1Ugt5
Vn5uMUAEAkOh32/MgQXzoY/voOeFwSpqLYS/t8X3xOTNgWhIcrbR8vRQIlYdwtExMxhhzN5CrPN2
zHEtJYBybFKfx9Eq2VFWoklCk38Hcg2m3tq+pF35JB3kEV2uPA9z+daY6YGraPmkyR/Utbwtbf1O
8Xv0Ok64nD1oJ/YLHhRkHDwjZBl3BvJ82mgMGkYlsrr2aRb9S7nS5lGG7iHPSsrUtj/nXXLB23eY
8rk/xGVOlKQ63eJYO+PLurje8Fjn5Cf2g/VqDkQ09UqK7F+t3mA702ktr7lMXxySvnkA5p3ZrMcl
Lr+a7vKS5+re9hBlZUb1bvdl/qqawH4F1OaUC3NHy54YzZYAQ5td20/G/G6ZgAxptBm542Z+JIns
G8Ap/CpjviNb9pZNDp87v1sUqENecMSocpWA2AZHqd0Eim7SQ6OjtFh7xub/h7wzWY4bydb0q7TV
upEGOByT2a1eIAIxcp5EaQMjKQrzPPvT9wcqs0pS1a28uWzrTZqUIgNDAO7n/Ocfru0I/sPQQZ+J
SFeU8wtBU4dFw16pS+tqN+XeyF8BZ6tavx/r+AktwDsvtzwTR0uOahwStBc2hCZXIQiZe5vl473D
k+sZzJonxxh37tgfjCG9tjH4hbjUhr41a/SBTKyov5jn09jv4ja5oTEkYB2SBhWLe7PIogFiyqsd
E9MAn6fs2UsFweLkEG8nliC5MGLMsZsJTLtoggVTch8SwUsedbguGuOeNndXk0C9LUqM5YirvWns
pvDJar8CQribXOu58eDy5TLzebu2mB9vlV3s8hl8D6lATLgxEB0EXUpn2ztUOYyLSbbtFzz+3/LY
QwaqXMWqOGsbqSIgmdwURDHHpdWfJpbirTBnPI5b/cal9fbN0KJpC8PrxcovFn28YO50GTXAU2a7
2oXps3vnWMvjNE9tYObD5yLTM4ZV5p5YmhOcvtTXFRthZVDQk7uNGtyNr2KFzi0d7Bd3QJpRdRy2
COswcAfUT5Yl/N6BfWXlDYlCeXXKvOlJr6KHqqNp9Zriwib5d5vo2YPE0ZQHojzkhd1uhzS0Nkxf
gUWny0hvrurJvapD86xXaNzjPMkh5Y1vfccSEA/5PXbu+1wyjFOjS8HUjMdJqlOTddRQMTPgMezk
aoqITqHSn3rJrh67RMimggTDaWmAykW+HaeEEBq8YrYIawaE05AdJHPeGYRG97rDrME1gQVyK1Q1
BzkTpEvdLO8XEgXYLCP3EBk0BGaC8T1m71YQujPvVL5xHfmCJ3T/vDrds1MhQZEkRpPH4C9YdN51
kp3Oz0SinZY5/Dq2kB9Eo3BrLgzt0unrfDPoXmBM4Xn1KQUALZc7g8QGv/GGMypkG7oTgXNzp3tn
3GDNfVlrNSbByXWX6sBjoQXuiDVBsDjDA5byPCv5oMEjrI2d1mobhqz1NVnvsS/JD0AW5YyUnC6M
vi5GBA5Ttnuww6q7WQiZvJk0o8JGqxzmixB1GgtCNpA/YA+TP2M+Gp8jnc2SlXPfA4jSl4+7xCPi
HjJWWDWvlj3IDfkE7gWurd6uxRPbZ+6JGMcZ2/ZiaeO7ZNbVpinkS566y2FUbnig5KPN15+JnXvr
tMo+Npb1qBoIp7CxGt9w869ZQZht3AI4Zfb0WWUwP1Rs3xBmvWzh5D9Ba/iUEOTmpxQQ/vdXpq6T
gJHZ1yLCfdsYmuvaphjRZSoODOSjvaHNzrbHwd2fF/EljwyNt5XLt/v+MMXzXasl5hFhqghsU7x7
mZFuRmHQYcf5WSN26UwjJQIdpojvGM2nBu0pM/4q0CP3vBD1fKq16FHSw++gHAZNpogJnSF0SoOK
HV1lum8+KC7gYl0IATl0TLoI7bJU+bRTCMM2coQbk3vGsYj5pjKHxdFMk2AA0YGlRz3X2rq7HXQJ
b9CxXoc4vJKIRAmGTZwtnCnrqjf6+hKP64kbs7R+Z+H2ORun2m3iK2Q+zdaMWhBuJL2rVUCZic0q
O4W5qjkbvAw72Bp1c91M5aNdWRMLb56Tcs255dmuVU0H3ho1uF/YCfMdgxCuYm+NSVEGbQdPGcH0
OkiyacsLyh3LPnUoDDeR0cD6WhHs2OjoWLP60Ij6qlQFfg2hXQWqaSHv5cw9etu8aWomViw4x7F0
dnVMAW6OodqRgIzoaEysYmfW1EAGiMpo0No6NISENSyBKKYT48dPo2a/FvXA4+pUzQYn80fRdDxW
3r0Gep5Hj+AP196A8mSBZLsdFq85sMaT3uHJA2pWHU4WtqpYg1XrxWRx6wtFGZiSjTMrTcDBbY69
V4NmFJ+t0NsDhQM3WfllSZiQnyeO5TtafywULDXkxRC+p31beQ+tSZ+SKfFZm8YnbyIdxKapsGmT
ACyWIdws3K8eOlT0KYzH53FStHFA73Ph6mh3vUfCre4nnlunHpYt0DvorRfgWbDvY8rJqPtSxOQD
kFMv0XKiYu8lbbZ0EdqF1RNklaAfy+OShpfDqL/NprhrZ+OiNkMBxNCFW2/po01ujlcl/CLPUdtJ
msFQtyQnVtldXnRtkPWwKznjb5Blr/SUoIg8HG+zaRVK2+gsVDHnHDIPGs88RMo9hy3kNAsDEPDZ
8cUsFKvRaKDFLI9hg3mXMwM81eONGX8pzGbV12snDbtgV0MYaIafmDc/hB16VBpeeqZYKzayfYvS
nl3LEwthqfGhcuTzVMV3FYHPlR6ZW7bncwR42onuREN5GOb2i6FUUHUqqBWZNV3P0NW9G5o09p0e
oylbh9kZX88gAzw1R1qWvVUnX/AFrdHKLeUxn51DT6JyZs7H2JDHwsGBzYudezXDe+pEde7Dpdw1
0K/oHhXciCR9z8PoW20V37RG3YSWvKYe/5Ql+dmooxXGNp9IU4VXiq8VLDJJ1a4ww/SdzJguSLqE
vGtR7EkxPaLlvaX+6n1SQnc0G2evwBSrAeXUnaqyd+lEEARDiVXooKtrIZPh0ugX4LViHD83KNmv
aVaaOwLvw3vWKKbT2ZRkm0Uap6xumcz30KsTsy62MtWA+WeXMG3NGdCXar39rcvx5/SiNtplCl1s
K3qMaQa9mI4hgkRlVWYglvJRYGwOX9aAJse4tx3gRUw6AmazSMdtidBxK7K43I82mYtr9564cYhQ
1XkLo6m5r0oAUuLf7ZB8XGsCcDIcvKuVFaAb4HJT5EV2rI59SxqCb1kOefBQVFC7RwAy+VSPe1Pq
XwBKW97G+OCyt14rx2SJqHVjT0331uWOd+2a9bOSTHP0MLnq4w73G7yQoaa56U7vhyDCgP0uiXB2
Mxf7QkEzgAURLEx9eunAsa7b+j5p7BRKecGbJyfykKA/m7X2VWActsVPkEF9B01tJibiKq4Nm1LE
20ON3uuzGgNHKBLNQusNMW99NUbywQnj29ChiGvVGyCmhf86clclY4crjgD+1vbHdKKvAzT2rdY5
0RFbqWs7jZ6cRR5zr77vaus01QPC72pdJnWMkAu65aw7i1nP9znrkw+XPvFr2Sry3r03ahMEIF0C
WKS7XyMUm6+pYi33StHs6sZ0ASwbLYFKZxedvyDLD0DJbmVOLjzrfHmesvhADkq2ZVB1gfgBtTV8
aK2CYZuGdnaIexQmFc3gZkiRVxOMouz6Wl+ciXhIpnzFQHxwa1sbi/QqbpYTOIoBrEy9zq+nrN1a
gg5DebdUCVsmK4OfxOZ9kXswpudxG2nlp6js3pqsoFyrGA06F4WSPqK6FDkx76zsb1CpEq6VO9qu
y4cgV+zqAO+DH6U2SmmLUSd16DmtUXmY0eJsBKYygS7bk8KOJVYlzkuYbOJuQ+2lPLXrmuG4uGYR
8L2fyPppjm0FQJ6G2hWB1idNmp+KEqJop3n6LumiG2UO46W2pJ/bpH+sJmc59p0bgkekJBsNFiJy
q7/DomvnkTCDIC+eN8Nq70o6167FxTqwQEuY+Um21BC+wTA22OoMzypVPGp8DBY2XB4pQ3m7mWSh
/DJMnTMhp7t6wBQQ2mp4jxHMsOpsniHTDBtq7ps0N3bkbYWweuT8VUemvHS4CSSDBYWUMYu/hKZD
b5jEe+4GYnnXTZ9nqb/Hrdnfy7FEyFCS3KVlQjGShx2yzNT2JfdXr4uzlUJtNgvN2yyZukniyLwT
aAB6P8OqcqMxvt60cPZJjyfUoY/qJ5jnF5ZaqxDSI83KfUKnNzAmo13NvIwpesPO2IBgMHNahi1w
5zGvYgHZqznZmrKPBBezlw/ZgzOJ26ywi23i5WKP2wVslikDKIFbtPLdhzKnuUem2AL81jpcNkSw
GF4OUox+zDVFZ7575e2S2oHR7Bpt51ybcYOQZVqiKPSnxliW8yidCHQVi0brnMcr2qUP2bA1Ybwv
mywrWoFpjm5ll4tdcahSzahmtEiOm7oZ9ORhFgCUmJ2iPjkx7fecwLCw+0pGTLB5aUxm5NiPINei
HFpeHOHgztFXRm0HGA7kSWBNY8rTsNhDoNyoyq7HTCvex4HaRmtqlu+m50MvEos45AB7qWgV2mS8
kJ1HmUEbRZCKncxp+UTsO8tCQQWP8xg2Z8N7kWOS5Bswwg6LIVX7qQVuzRkIPgGOcvejoV//G/Ww
H0tzyRbwZ4u6qWwMzTzMBfHgG7C/r3IwBVOclMq86hj/hmNVFBdz7I7ticEQX4wRLd5nbIY5r9ke
FR8K1/21Mfp0eZvEOLpvBLNpT/GE40wgeRM4LdTNBxVRpN6Nk1HJrcA76tI0RmfZGGle7WekFsul
Pni5xOUHoAMHw8hsAhjBOHTAxoKy4dIvZRujzTP93jLGfi9CZ2h34xC76YHdc+a+K30Kd1lrL84N
MTmed86U7g6fqfqSaoPrHBcZ5iyd/uThX/ScdgmZDciG6F2JUrN1wIYYEE7rVGVSPTMT3iYw7AMJ
byyDsVGHVGetqfbRglfXnkQj40E6ZHUECDwMhXgV4X9D4teQXNY2gtejN0yYZ7nIAIuvYDLxvI/B
ZmAZpfZAiYtFW22CxmblGJ4YrZMlP+dT015b6KaK+07DsBMGS5HPt1XBZPrUSVj325w8O3mKJHFw
l+SKdQbYCAOPsE4BRrLW1PSNtpBKGMzGNL6BYpUTJZdb65e4mlHV63qWglvrmdDvDHuxnvuonZbA
bAYYC2bHAPhWtFpeQqZLp50b2S0D0bgzoFM0+GANKzP5pA9d3MKHyZeQFm+oq8F35SgcdB70GuIa
1ylzvLNzZctDFyV8M4yLYZwOOFQ6Fw7t3FFBiW033EpB649Nw7jVYMC5zLhyjB+Sktr9IkOdzme1
znKu9FKJo6XZlXOl7JxNhGUdhjJRBON0INAQ+qg+doCrWgwbAG+0kOUDGmF8LzMFDKPjS/RYtlGM
nScT/+qy0Wv3nMLv+aotNf4SbC/VgcHCdAFj/zIVDCB9dkFYJyP5G7dFjZJ5g+dYzTzRWvpHpVWS
ciGD0AbUp0HojzqFFAPs+jTWxYgwDmPdXdGVOWPQdWxJRhGbIkENuMrFPbNZ+BElBRG+HcnIs2gU
rzBGjNckZWPxzfGDjkltpW2l2VvyqbZGnQxWCL/1pcgwHERsQ2gxVH3uzk3BUrbCkPU3s+xUuS8T
yNbk9sxQ1VLo4ubR7WzxSbNQMuBy4qDxiKcZok7UuUN6hFVKA59idgezL+1HfD2w/n0bcDqb7yw7
fsiSGXLuLCZtwRs4nER9Ku1i+hZx3OyqBDYBbiPTD4cPWY0hbTHjKtSZ8oEAvxoXly6z+kDUi0ak
qJu0IBeWjN+cuSGNr0zZWYbScF+KLK9v5tHrbiypgerEImUqB4YFxjRHy6OTrqlumNP14npOOZ0N
g678aKWTa2/TVPZvlcCVEdvjIReXI1S/g8wLhDrKth0EcFbRnygbMiYync7iqc9RdhrilrQu0zEh
cFE8a2jUdY/5q0wE9xcCCUunAa8KncMH9dxOYMSTzApPoStDZh/tyixfwnnYAko1V2ibWSIZrTz2
uOPh4CI6O+iqJmsOyULQwsar5wSurdtrDxaioWhL2qp5CLGsvOgBfW8qHQmUpE1wNgYkhGbXO4Xx
IBZvGDlZPUGmouXHLpyW+yGujBsgDQDzGu9z1iq9xP0tT+roWBkmr+YICoizYQPMtreHkpWtKaLx
GmJW9QzZliUEZGl1+1OyWw6mruJ+q6aI9ZE+ClfColjMd9QnZrw1W3SCfZIZI9Yhi+YBUUDnHhLG
eeA+Zburdbu6aBPl9tgtLdURo7jx2R5duOT4drIPtRhaHirMJK8FHlMswZU9fWntKi02tizcim7E
siYfVV53GS+2/grPieq/1iowDBlH1/Br+DXJKoHaZdYryJjUx7HfhKP+rYB3vPESpOWbcDJQ6rpp
4ko/UmCaAcvL3O6SEvmYvyCrTFf932gHdUk1ctLdQoNCwtvgY2CpveREQX/u0hkqrzvNN0idXXdL
pZ8/MTLMlwATcNieeLqwHU9uJK+wf2ENN/RZhtu6q9xvelf3V6OHZIwCuIYT1bFx4pZNDOSUFu7n
EXuaByhQw2XioF1uGx6EDTIBnqVC5IhVk6iz77vShvAJARAZn1zcl1Al8hmGHT9bCiqIG5d+i3hS
FnYmL6EW33ltXUFG6Jz8IYy7C9nnXR/Qi1Otd/38UPZL/Ox1DWiX7hQSpkkW5+VLpwtsvTVdf7Vy
WAf5OBSviY2fmp9ayLa1zKCd6lUN+pMPWHr0vCX0E7W5hdmkV35Wy/HYDa39LalrCqkFbzw80yax
A4XLn6CmxuiQrJjwm0lBzSn0kYiqyZite2JPO+0gGbVcgcKMgZjqhisy4+mOfvehz8lE31DCQ2Tu
rSV9IFS2fB/G/GXACD+wQeIwvBjvKPujGzxsqluXuWF2TrHXP7PoYnKKcRhC3NZuNw2TURgmq1LX
aeKbJiaJxqxwz8lyJ3UgUmn9lUpyjEym2IjfksgL4Y3IrnpM8oQGU8Ht2TDqyxAAjyhsdUO1t9Ak
3K9cdnQrzRCCUR9V2oVV40fVDk7yVsE40ZDVDWQzjIyFGfOBSpOGytt5TFxgc6oBLdnFEdgudEKd
RzvNJVuaMFdNbo6HaAGLRbVXKW1FGyh40PM+B97ghfoQTSh3GLG8NckxlUZh3Ahb8VxS7fHcG/NS
2hBEi3S1YGLksHReJE5aX1rfGNBr10aUp4D6OpGr33+P8DaGt8iNsGZDZ32G3eV9GZLeeNMVkrQt
8Fx9twaftgjkzRYQBc7RMdN01oxkxoIcJbXJYxzCEt2boQndBvcX9Lgp+Qt+xQ4N58jix3Bmyp/y
qCSaIheLdRQ60/2pw/fNh+8I7wq/J5+4BAruuIsGPh2sANZ7ZVhQUdI0e13tX0jXSK2z3tisuqPM
vcUnsArhRaO5VK0wtt7mZTS7XT9YOVG/aAbeaS/CywrlMTnI87LTIweTFCwcNpQNjAIdBeToz3pG
gEuhzWsjTs3cgJOW6b7wsKnyO8S5ZYAuM3+dSrr3LXMFxD1Y9Ts7o0KLToq9Z3+DqCxs34wM+2ni
RWYpM/Jm2peGI+sNjUI833fYkDPCM8sWPmmDRgRjnVF8JSyMm9X3KlZPoCn5Ey+wBRmRViTynbyf
AV9DlFGlMgb2Tupnu3VLRIo5d6Q3ALf4oxtewhXXtvrkJtgnevNNqydLmvrwolEhcG7YDGRFhbir
SKPSe7TdKMJOq5P3omJwOg+z9RTbJsVlQdWl+ykd3bM05hJho3RhLtl9fBt3s7qCYSVuJ2VHmL/3
5cpYRz2a3NrwZENfWnojA0+LKJHIeo5vnQF36pPZF2o3NG39nDMzeorJIsYfon1ssbZFxt1kXw2F
PSGxdskrCK99yQyAij3R4awi3WoFv20j1W3Q0+e7Ek8FsDJ95HEpl5z3B/dhfryqmAj6laqGO6NY
2lPdyuSKKeebgfMHKTqR4blBNOK68VSJbLEDRBt8oXmRsY9kbS/kQfdinLm+7/5TMsC1RpLJq5VA
cN/Wcplv1BDH9cYlOC30R3CW8SwjnlKsiS06Stz2eB+8dau5LDutM3cFT0rr4zgAzPzxASDhvBEV
6lwoBynOzzd2E1Fymd7audmDxSZF5jL/R87YL2H64PFcIpw39A05LjG+Y/Cy9NdsfVZg2SNxtHR9
2fW2SsWlTcxPdtkv7hzuFLauZ2vAlA2pzMgNysKGD0H2yQY19cucHcw2b7wABxELWoYa6IxFP43Z
oY5nfv77KsBQJrRPLk4CEQ1SRiYjHNYMvefHAobMwFkskKgxcTGwnGDMDbEMgUjyBN1eDEUWQkxV
cUjbsTKFI6FihDNssLivpH6AwwmfHr6C1kNCm0DWspOyMnqJEXodbkgAXYvcoP4F3d+4HwVhx+Kj
Pxa9yuozEIFZ3MBP89JNP8BIxBeWb3cXWY70Dl5MNgH+SisfkkRWb08MO4sXsZxuCdM5z560As9n
DEZByv0Odg9PNTzNd69lPyUf2hA4hIy97WyGnkKKPGlcTTdlTF+F+2LCN7nodV5e4BFopIch59h+
q2VlvNW0qv3EM2QDbFaY8wU4HRKC0YYtLBTsveCeC+lF9z0miRQzfR+d6qRMkEbYnY7OOslQczSC
JHJGRvCifaVKS9sTsYEW3YcYKPpHiw7EDSiLUPINjQ1TiqBvnpzUGfOn799hCxDf7XKCI4bDWGa6
hd0dZfaGftV7Y0o5mnuQIGbCutlhaZNY+cCq4pJEqMe6DollwITPz7Gdcnfpmjwx6ejXb+kXQmdv
z4mOOGEqijecwECpyGlcio1Q2F0C/fX6Q1S2srmfYeeEJzp7Hj/ZzsxhIEVlT53p8cgnIC9kwDtZ
CGsoncQ1PIswp0+MMeYAXMw7JoQZOn5vmEvv0M2G+YUq333OmhBnPg0OVYK8ZmXzalF0p9U8e1NU
PkWJmNlC8qtxkgg9TNoeoAgcwYvoDgtFRiBT0cNW6r+J1vuMfJAV0bLYrHe9Pn/6kO39JQeqhwpn
9+K/1t95q+qlTaK4/3BR+uffLpO3Fjnbt/4//tT+vbp6Kd67X3/op0/u/s/HP0fv1falf/npL0HZ
J/1yO7y3y917N+Tfz+L3n/yf/uP/ev/4lIelfv/7396qoezXT4uggP7ogWfhIfUPv6b1RH7/tfX8
//63TbzU7fuvP//dwsqUv1lQrk1vRbRMiyDsPyysTPGbwBvT0LGkIpsIKeQ/LKxM6zfbI5FZN3TT
IVt9dbeCdt7Hf//b+nkktOj8loPDNlKGv2Jh9WtMokBoupqFM5o3hFh9q38WYVaehBwaYoZejAqO
H/B3Y/h6mjGQGDFuuWcEPt5qWWtceLUMX6e4aBlHSqN9nVM7ZFrYduJAWV4/psY8NZue4I6XymKx
6BDaD34zGA6JDWlftxtnTMgkwrQHNvsPt/vmu3L1R2O9XyXoFu5gAqY894slBAHLz1fR1s5U6a1m
bOjZik2LygtkjOiiVMlmWzlRAMFoFeJ9/uuHNXUdIzIUWNJzfrl5uJQwnWWmvlmwx8GsigmUQg9Z
XKuZif04XjKA6P5E8v4vAmEu9cdj/uLlPc8T4cf9ekxEAiAViJUmVoymEV/+88V9uIL/JBLmSNxN
grmwEeS5/cXeTMefPtFwjt0khonvGL7u+DgkI7obnD9G7aFfPHku4oU+q2LYCe+QGSICCoR1cxLZ
ZzYO64BcAkLcmAkMV+qYddJnK8mOBklmL7qFXtSfTcVMPsy96qY2wbqYvo9Z/mf5F9avonYeEcPG
rM3UVyk3Hc/Pjwg+plKUFYRo+Gwq3zA486gnQ33YYjBhzIGkUDfgHg/OHDhwQJOtVjTq2VMA9fAk
rfyMybBxGYaEou9aY5jXtqkZ32MoXgb9fePeuyXmCL7maGGNX5gEyjDyWoP48nGd5AgYLzIT2bHP
arZONeTcE7euECiG662a1pvmRZMioIs7KUsT/C3/uL/dequT9aY3GcI3KErrdzHB0g6k7obGFq+7
VVFCKYUFW1xg65JW2bxRrB8VpCyYlGCBpF5v3aGC0ENE9Dc5QxTfxBwEtd8kJ+Wr3jO/ZXWiYIIX
mNH4vdA0CLoilFAdIErM29maZHoBmgozmnE8MwUG91AkzCa16eGx3om4LUoYAXmyMV/uYvbhNhNG
lN6DBp1woZ0DNMBiPE2riZqBPtMKSl0IpslNMX8qLacinUsIKP5eNNzFVSEflsxk0GwxT7mIDafp
bvTII7SS3bW4KxgdHON5XEa867pJfYUhRH89zSApfu1483w1468JuYyWFZx+7JY7LJ4gqsZEr/Bw
dz3Bc0C0sDKJ84JwvPRYPOJDaznQ64cW7AgKcn4crKJEKYfXExwsnUqe6m0Ru67sBaYt9gT+0Y2Q
iQn0sohD0azpQYRU70JPimLPb/GY2LDcxIbcT6S6CxZ594DmEWZxYSS+xbSNTOXlaGIWhVXqtkmF
2eCJMg4v0nKnp9qAvgx4xRedRzi1055WeATPls5IUsObczsj+GvPBd8aISdFAepDAMWEFRPpcBvL
RcS3qYaqee7WRXpMGrQn9rp02+siPn2s5+W6tFedYJV31wU/XJf+bt0ESGvr7/83vl9NBi9bAFZr
HloDZkYIbxKujZYDYpg+a0BQMMyAhO3Me0jSdWz6n5cm418WwdXxgw3QXqMFeK1/cWagkxNT7HAr
lXCuS7P46hIcvy3cHvXlkMA/bdmZhPhWDyRgen23Va19Ia3W24SQKhe1HFDfBP/5pKgIfnZu4Jxc
zFBdiTM9m+ovy+U/b0zSOVwxkAsX72bY8CDn4p5YH/cn77HK8pv1ti3rDfw4h79Unv3Paq//52xE
dRbs/74Cu39Jyl67Sd7b9n11Mb5MmuE9/7mGwyfmj/xgzbJ/0/mi2A4EGaTywyP0dx9j/okhH03f
R7EmePT+8BV1fjMkP62Tq0JlRrzqP4oyaf9GqAQupaTK2djHYov8F3xFqbt+epYsTPeQPug2B9EN
yjzvl01eIs+PWe5j2Ktmd3Cm5BPH3DVdcUFOBo54pgLZUEsU5AbKNSe+W93SVRm6EJlx+cv5Fyz5
44OVEl7U02dYE2lgg852UbpYNiTFmWH+CV31Tq/0e+y/v0xt/k3ikLVYzpmm6ITxoL5lXuyCkKVf
B6zaJ08+uTGcfCOcmYzgSuIB9XhG7W3WP6SRlW27FFABLuxrQRLjIaFFBiZ3Z380nVdldO8FIEAQ
MqMJmtHFc12PkAhIY/UjuDKRrSW6OFQWXK+UMMItLm0MHnHaiyVelHmpqi3mSOpS0fceaHovW/IA
fA92CCB6+s2dESJJhop+ZDXPeV18gSsYlEZ46vE8AMQOT8sI2hVz+KLPXnUWhH0RkgcC16/+flrJ
WoG0jbXPCXbfVGn06GnXc23e0GlnwehWX6bFvopRBPrYaXyNQ/chkpyJYugCOYexc9LrQF9jfSOb
kJGcJMZwnlxGjc6wHZz0azhHRC2ABBZRscH4efJh1lzJyvhUdNrWyaYvo708dYi9iHCwkRsU8euk
0Ae6KUI60dbBwrCEPcO+6lQRYMjXB0WZ32ie+qQm7pOw+I5oSXxrGG6Hvr7JdJCBdOF6Mg/TOjjl
5l4oSb6nccHcCTMAd7POgXaF4z73YEhVPoy7fLQ1nhRKMw2kYJafHR2y08QaT+4SizuamrCblzNk
ujqIBqEF3iKzUwwnx/ccggTUIm9tNqjUHkl4YHh/aomCPibo8O5kaiLhgyXIONGcTwgmLumNq63T
tXKbxfaMpALgBocKX2irilEhQs9KD06ehy2gxUT3IcQPAlYATgFt3zLJsGyke1hK4rTEhLrVURTM
co/kDvKZNPdaPqL3KPqrBVLeKs0foXVRf8aKh91GUe5A7Z0IITFT7wg5bIsh0xdVj9O2tGykDsbJ
kBAV4QmiScYLrulvCuMK9cxONNmf1N5rMfrP0pv33/VsXacpBM8mUvpXSy271Jmt4MSKd2ZN3mpl
7ZfUPqA1wlhK5t8T5mnPaYX/TfNk/GzE8/vRTBfzX8FRcXb/uTQeB8PQNPyy9g5ZWFiOwiZzBqhW
5bNIAyDJqwkbyb6HP0cV8ydWRL+4Pv1+cBZVe+0xBNf788HLgplfZYloT9LBq2npFX47y0YsMwsc
ncP3L4K0Wi/MLwiwuiB1cPfDTvFvrv/nzuD7GTDEZElnpdVd8cvGLU0LFYdlRPuMjk2K4iKKoY3j
zrFANa0Q1f/J4dZm9Jcvl9qD/cIQML655l+umNiXdsT5aB96Uvp9awMvPLXZNRoaYnYnRH9e5z3g
QOxtIPc+pdK+7OtX0bSH3MJ5F1fVDx44HDlLyiePer4Yzk06PrmoagcBGFpjOeA1e/VV6xkgNHm/
dZY6MBTrUTmYt+XiutCQnWONGUg6dUct6s4h/gqsRoHuxu82WuItgMuXOdcook3jYsH9dMOJSwi2
PT4MxjZ0oS7H8fTSmN5DgYElRbHZnjFa0jYAVV+dpoW1wkBDsoXt68G4jSXqhdxrkz1QNwLoRT2J
huXTFU/Z4j7ESn9aGkQYSeteCQticeXGpzIhGbDGpdfGCeivF0v/P2JZpND+8MT+C5h1U7X9EL3k
P8JZH7/yewQEARAuIeGeDQEBAzyMsf8AtDTT+E04hrnWR6bAGpo37Y/aSVA7WRTq1gozgWAAlfwB
aOm/AWh4VDzrAvQBg/2F2umXysmmV+cNdimgPMzkeK1/frmmqsyV1Ellhr/hXMWpSm7HLmyoi6Lk
VAAWgy9IBjxNmSXQuOz4/od79W8Wk4/V4oe3e035pfbXMbKjQxHCWN/+H0zjpjpKytgk5pcz1R61
NeawH4TkqOV8HNui8Zl242Ii+y65AhhwsI/UWg+e3eiisiZL5jwDnz0VJBGFSQ1FvJlNWkniNNVe
q3Nr3LUl86LZ7vb/+dR/3Qc4dZcCl2GobTiW/Bcjx8ZeKhQqtLC2vczFYaGrwxUtqSlRlkU4z0sj
hnznzRoqgT5UIjlW5mxk52UWXfj95fxvN6WfET2eFFs4piDMwxDgnx8A6I+3Ucu8Lm8EKMNsWVjX
M2k27AP53baL6CJDxZuVkWDTjxJvomDQ6+pPTuDXOIj1bghoMyYyS2GB3f7SYzbL0hVRbE7UavOk
Am8cKOLkMmT6bjbi9DUFIdiBcqTulqmdqnawO8fw0HpFr++xdEniU0UltuyEZoVQyDXGNEGOE5u3
x5Q6gTqtT1PzZzjXL7kf3DeTqsEFjvy/3J1Jc9zIlqX/SlnvIQMcgANY9KJjZHCmOEnawEiRwjw5
Zvz6/kDle8kIKRmmKmuzqt7ks2dKZSAQDsf1e8/5Do8bd+9g+XVTnEgEjowY7dDHf0kWJ6PSAdtq
YqYd3ZwKPmZ4qvtWh3Xcoq8EFwfXd9CQuSNJ3BBpX68bK9WwLBopMm0tJq324chS+81lcoOl4Nfl
GoEj7D8lrsfMSffnYaaOM3EBsqG9RYCRICvW9WCpiwpHteKMIU5iXDHhZTkNYbwdgrL06bBi6FrX
kyL8SeYV2p2oNntx9vE1mgdlEbfSEURP2LTHXZd7OS/Rd08yy1yMDHZRbxV2oK7SyqSHHYcNEngA
bXJa2eVYbLKOKCjmpZlLM8VN8c5qdKhP8raEsR30sXs6oe17RuFRYRIdgERVdvoM6kTDMIsS63Nh
QwVZSlqsGtHUmmatlEZfco2dOLDWrYyz7kr1tm8D+BLSvx/aur93fHsWGrdOjW2qJXPh2Dqay669
bcwxHJjLFOqkxzgM8fa/vDORFTy2jONQD+Hc5VlBIZ/pOnb/Xs9mfokPn2HZ0w5c96PQH9HdmucU
4oCOugIoAjPuWDhHLouEj4PrIvGDLq7O4qFy8nhG96+rgqDfuhasfEsVqUMfGRb5PAKOUSGQgvGM
IhDzruNHeXuWMnikfijiddybaKga99rL8WUsDCIJdvAUQfB2aPdjpR5ave3vRtP74uW2uUvJmYoW
dtYaUIIzBnG1UgM50Aj1kXouXEfkV5FhtRD6SOU4VW7WbE0doAclmA4WMX/Jc9DSppPep8EkL0eF
1n1BfmO81uA3L2mKZ0u/AqqjO8vCsJrb0jFpK6fjjw7/76It82+DrkYi1bKiPOs1VfvrrGTMTGMu
XYlZKaRcMBguAqhNXjFBhikehC+J0maXTMX1slQdd13rA0kAdD7tC29M6w29r2DJUbTFQjp8nnT8
wYGpWydTOZS3hgxu66kEVM+KOEmHeLqwhpTznOvnyQZxc7ktGcs+QaABKxyY4YWfRcZKMPj9xlZ6
Wpuc3hwPG/KIVerEzkV+ShQQEZXoVfDHNgaOPYrYLlulWGAeK8g6y8TRbglo9mhnNtgqsBRsjUbP
NoDS0JlDTl46pHJ8Lgtx76FFvRKlg48zUsZi1IDlqAz+S5Sfz/G+X1Q2aN9UZwWEL+jE9DLJAj9x
aveyt089mbSvjK6rl6zJ8PvXa9esk22dDhye3YaWhOtnt2XYfIuEh/K4zV/NAXcfgW5DgJQ0qWkR
j2Q03GiGip91ZZQT1Ae0p0yO/fhH3dTOS8Vx4tqzWvkIF8B9RX5Gj1yXnGQQnmiXViyjbVlfUHcI
K2t30ply8tGKniZhfqYDJtmVhsi7pcPvsCZW1VxNukNrNx5gM2QyiG76BihdMCl/ZyJ4L7Z9XKjL
rotdzkpSEQGAE0hiYtqZNRJTxML5VnQyfIBfsg1y4Jdx4Pdrz+uRZSch9X2PuXwLcT3fNV2QEnJR
YuDUYB/el1X3nRgjhasDseQTBzj1LHpk94sW3/TGjQT48saLV41IbZAAVDbJciqK8MnLg3Hbzg3h
aM6ihH/TPGqOA+YUnYLODm7w3iEIVC+gYMf9NRGperM0DNNlYkjnZiET9HU8SQkZHskgHbVDtBNt
25gjU5tFXwLNNm/dRvlrrRuBVQxJgu1dVN9Ccguv0Y7CBNN90mdG3GHc9AoTQiSXCRvsXRUHeDtG
Rybr0LVQ7k0CyoMmEnFvIw7EmBKwl6MJoLeUGEiD4XWdj0k1YaEyiNuxdZJhw+gitRF84M72TugQ
6GcmgNMllmRrW/Xtc6lP7b0hZvV0UIsBq73EAuDWMfpUK6Xj0V9nffe1aUk4HHRX7bzRDW3aIdJe
Mz/pvxbAlG4wLUNWw2Fy4/ZW+DmoO20nup7QdTnmW5U56AjgShLWYOsgSpwE4IenX/P/oodYz+OT
xOkwMTM5ciDMmcFd6jjQzTWoGw0R3hgrmYyC/8NKNnbGdGJAXiWwIURmohhevBhFginAiYGZNsk4
YxY46HGTALyoQZGJmZKSuUAKlt4n03BjpnF2NWhyfCbhsEG82Dxnlv3qVRVultLUwjNT6eltpqrk
shVx92OIKhzrkxnD74RbvkVFF57U7iRPxGTy85lJ7/Yrf+iJGOE9d5/V04uKovaLpTXF58zIkN6m
pnsakba+DKf5JgCFDr+jv5hQYWBSS+Z27srJDfLVYxTnATTw+e1hjdvACIO1YWEmNQTYSKAAEQO1
umryB5G45hXqzwnpYzaguKzliaFD7hd++YRrq7vJG1gmdl0O2xoj1UbaWnKpoGWuwQKOuKxU/YBE
xz9PeyUwdcXjw+B3zTXMRuySDZ/W82/TeURmmGQdB/9uGNeOn6bboDZS3IBp/whbprlMVNbZWxkU
yiaXvSYihhz26sodOMpEtAsASthB8KpHZdMtSp19PyHIUtYcJHrZeMiIxQn/622A3796kIouMjfP
1xH8hGskrBlRka67rCUiu6AaH0oCDlZ20aB7rAf5hYa4t7F8nucFMhU8QeTVYlDRY8AMyWgbHKy6
m0CJ5MLuwvCz0Qu1i2mazFkBKSwPMuSjncOM6qHiYHbuFzPntuKtF/qhAEfsuuCPIuhgyo6ICoFR
81053WvkFWKHZ4TsYenSC5Id/3B8drSFb4CF9vIoPqlHzgGqgryR1I3aDMoVd+VgaLjUWusF0Zp3
7oYZ0liraburCBzfbFqNtbK9rzGJbfEnyLuS5tOmGcoW0Gchvjletqldp+S2NJPxapegr4Bu5te+
FYCZGMLhK0lCE5AJo70E9Dkyi4vAcJY9ROqqTNBUAbA5M6NpvEJpUp10TWXRGMb7wQ5gnkVZF9x3
Q/mI9dA71cxAKyGQjMV56Vs6hBzwHQs3Ss6ilFPXxDrZqrjPTxkGdyfZ0MFq9GdvQSTEaymt/lbr
+nQDjUHxQ6BxcOnc3Nnk2CBx61IAP4MwNplrFbc82YywUVGTPqJgZ7lU4IRwmSMktMnCgWprD6iV
9UsQf87XwYQ9HlS+Ea1NH1AaXgHLYIzPQagyOvdO9wv1UAW6+UXDlIHP2Yz7V4OD6bXMaVTPsq5g
bQ1NESx5mp9EZ93O4O5lyUtocBrv1k+wTaOJDm47Mtx+4IlOXgNCSW6iyE82stEkvGUfK4rPsBmx
tks8AmDQYSdlUy6iMnxBJxjukgSioekTABFFXrlCuYxocP7NCKTVRoifvKuSqIxOYulg9ot5RMxR
r26LqKg5WVhUFwMo+m08TDR+u8EoMbJEwY0QOC95sJLohRG6OBOizjm555r9nVDz6RaNcGOtm94f
H/qu1G7ICQz7FfkjcA1KD5vS1CM/ycYsue1MG6BDESEurDP3JRQ2nAXXtNgBrBCzKHOW8douSsxz
UVaap0RHuVdalPDdm5xMryUPVgqbm6d+0w6YYbMuKT63WkKMGULTl7awkWQOCEXFxo4q56sIZj6J
bhT8k/LPBbrsO8jTTC/2VyzWdmHaKma8rmXDAI4pjt0Hu8hxo+Iv4I1Jz5KnvbcQKLFpq8zqNxzH
4eL41cgfqKGovJsuKsfRZIXKMjypAmTMBC+JUp74MiWtt2CJnXvRGPSbGD2fh9pu7CAQR5INJ4D3
dELysXdvhG32IsymPOk47P0IKkmx2iJnuxjaKbjOJhKLXCDjIFYZd7XsOx4kg9DBf4GEOL8IcR/k
y9DwXnK9cZH+mx0lT+BUX3nzhucl+qkTPYoJLIuHiLgF8BY4wPQanT8rxJJb3BAlbzGzDM9jz6i0
pYqhjiQN9c2KN0/xFeUAghDDyX2m5G7dbnQQuyA4RVr0q24yyJlyNElKUeB16UvTm+797A64hI7D
f5hhO8h6FRfak89ri0Bk14cfGLtOcJdgvHhCmeow4jG1bKt8gseRiVbuPe75Pt+2GMq/5olK6uWg
mU2zNbzRUwSqxySB6VHoPMFdVqssvaMilN+AjXeIKJxGh3Bd1MmlRhwH4nnCeImnHETobiQ05s9g
rueaBHN7hh0k1PNVXwHvh/skwvO06IhIQ7RO7h6v6xTEVdT3p8TOufdGZQJkmhLPNs60FkLEMmkT
L/6Wm214zqMMVg6hZdtsKQ/aCR68Xcy4E2jlEP4VmZ99ODXxsup7N1xCN9UfUMG6hP0MwoV7EWis
V5E7QLUzfebkofXSFDKYUjJtom6JzsCdOw9QP5p4pWGmitZu2dr9xqlciuO8nx0jftFAk8SU7txY
pRFdjiDO1kTg8GuBZ4y9RZmgOrVFlV9o7eB+RcmiQQ9rXXOdy1x+LqaBaVAoryuCmU9LEWtPYBGw
qDfWxA0DF1hry75kNFaEfbjtgmS4RTDNqyEjzRRIieU9ggexF24BKGJdDKM6awm0fxrYvC+LtOx+
ePQi0cXiCzsBA4IcPYKSVS/iLOPM2SrRl9tENi0C4HACyohVYrTh5tGp2gxWV+ZLrdbgT0Ivyeoj
Goa5Dbt37Gfa5nCoIMzFZfKEpu3geJ2EXd35BvDuqvQ01MqcfqIA600Se+XWy/AXQSjRPGT8bSyf
ungy9WXT4/jgFS0QLSP0D5qrwp/InjfwKBI7b0wY6Xq4NbzQoqb92uKvkTBe++xMH4PSYXV0YGIK
lr9FvoJoxLLTScqCD0NIAFuLh6XWJDxoocNGxKjdNAhmqRcSexnhJj4WKmPMvY33vY9ZVsIsn1QK
V6C1PMzOrYgMLnTO0IuJ+e93S4dMvIQMVbyOvRPccCn9UjdL4yYgBYsrYA1AEpqMZtnYiXGRwn25
MtKIybQZWcPlx12pX5q0XByRGQbddJAWtnV4cXrl9k1ZUfXVWRXfB77BwU/pkxezAqusO+8DcMRA
0rA0N1NsF1snrYgn0ADLJkdapAdTSlpi6LKYmVkOl0Pb+KDXGJRChHHXZRyyxnJVdUiPkDavA8ls
d0pi+8jiRHmx/7PwcWSV0DU0mR+QXLS/Nq2cRLAI9sTCH62nBhPuQyMhvBaN9J4+vsm//STPQzCC
k4KFcDCTzIJCg9E7Yq+OyAaJRk8/xWDBDJRkjd3bR/2RYue/MoT6b6iVZvzy7nb/Ml+6fR2/h69p
+lq/nzC9/aWfEyYEOLOWdx4tCTiYlsvz+VObg8xG6PNwnN/fe1Om/nvApJmfeJlLoi0FxkyOdLPA
868Jk2bo/D1WKc8LfcO36dMfjJj2VwdGS5fRreEaVIzosFGV7q9D2qJK+J7AHs7+tBkLkH50VMwV
XUjvyBO2vxP99VEOTWii3/hGbzvVuxZ0jocws4Tr04Abw5WjeSWSxtRZvLv/1z93tvfq6V8/BQEz
TSSdu+YwMziYmVVFNSIGTDXqEjPDlVVba5hm7pHx0m8+BSE81TLSJub8zsGrpUWnOvop4Uncp+kE
2Y2BvbOONh9/F2N/cDTfsnlaxNZksy9x0jn4MpYuoPsgUIGmN75U7XmVw3hHuNnCuo6ZwwVEpZSY
CosxPbeRB7YZ8YfE46IfX+g4G6fiWkAfABZz+/GV7Xeu5wvzLMMDIIHSnvcLErG9cQIsIBvUlqAU
zQy64w2BQAH+OM/l4MBKGld+HUVHftmDV9nPDxWe4zHApfsn7PlHebeAaOr1jR/jloN97u6GQit2
jS7q5Tg49dZ2Ybf3kja0m8T9rvPgeylDku0sh60083AXSnA7gR24R7byWUX3bi9/uy6b5r7tMVhD
y2od/Eqqxxve1DmCnVwbRzLbxo2l6MKsHJLsUKoZmL8XgTEan6d0uJXDbBuiJ/DoxohDdMuEYRX7
FF0OqZs+1fSrFgWBs0pNzDJ0z4vgG0hk7cy1xPS5Ex1AXgh189k/gl5WawKTgBmJ7Mjt/nWJezYP
EDsT2h18bAffqpd0quuB+nt0JhS4hGZvq8DqVx8vpP3X7l/3jtHyrNVhLGQcPEgTjHZJjk8Ip1Sf
1mlBKs4E0ndVFuB5AS04Rzah3/1WLExky/gA+MUOFq5lRVVJB4cnKkydZV912kJnOr0ax778T9xA
FPoMMdn22SzM/eXK/CPRy4qhiyNhuQEYBgAci2NKXTHfob8LvLc7KC0HW41AzElU/MEdhADShDF+
bWh2Xn4ZAZ24cuglrxPM91vCwfSNbkTmpm0doshT17nyY0NsJtnjsr4g1Bc0Sb8rk1uONeUiHJvs
Osy8ASm5ZkMfjL+5phetikBrNxy9pzVlZn1m54O+TjmgMgwhJVDgB9y5iJqO7H+/bn8IM+bXkinR
j/Ld9u+gTm9gIAmcsVUKrSVy3BoXG3YKB14RyU/zRMBqLxK6ukdWyW/WPud4PtzWTcQf5sFbUShT
1kHlYMMeTSxuFX4CrY2LI2v/N5sor12bspzxNrGL85+/28+g4Kcq52iPOUlAfqY1SE/O9Fd558ml
24/hxmdDO/Khv7unszQMk49tGMjE9j+0tLGa83oMl1loEQ4/xMm55rnJbdqJ6kRFRvTYmth5wZ1H
u48f9d/cVN7LlBiOg6rEsOcre/d1E56RqR+jCPwx3Q9OfQPG9Ko9shv/5gH3eC1ynuAlQRF18IC7
9Jo908EikKJpmb0Xw4lTAUMtYy04sjzfiqP3jx71G4JGgg0RKJgS0OD+NxIjQ0k4ohbsH+NbCXkv
BCEg4Sxv6ZNDtS/q28Bp6o3mltE10b13YZZitZW0iSHEpNsSIPaOBHOyG9w8/sPb/fPiHNea7Xqz
AmX/4jx8Lq5pcHE4iEO84VN24dejfuRJeRP4/XoP/v6Yg1+1wD0gp0a3SB3maAtlxKAHX5LDha75
OdH9cFczpDjXEY/cVSmzTDLHII61YXuD5cReMfX6PqB/oudpmTtFXstGG7OvvDLcteP2wU3nxfS3
nBk719M1zGgtAK31Xj9enG+Wqf3vgUiI54y9mkdfege3i415TFWF16Fx3TWSjuplkKn3wIMbEb/r
tM+Nn0fUOyKBt1E4NET72iC8rB2ps2iYpl9LwHvG0uLhZeZs4NODbYadrCpMg7CJmmga+tJGtST8
xGJSTCuqhapCg3YRdHTIV8IiUctugw7sPCfOI2+jt9fNwRcUnAK9uVpjz3bmB+fd41dNfkaQGY3b
qqV/T8+4/8rXSrG3hd4pVQf0F9PtlrDN1JoDTv85wtEVedAr/Axacm1bR3ai+ek4uCAQIVgdIayj
ID08cdeiCkDqjQ41TzE8pLYJ/RN88VhNwVrCTjzycQfiXBYMpyba38QqEZ4leSvv3wBE8hbgac9Z
9MS/D51xnkgyb3FSz84oBu8JBSW5kvi+Z/jBukgyhoHecOSxPNDUzZfBI8GmT/3K7qsfPpcjsQnz
icJdmCIr172eBHeY2JkXs/TP2xAqxkCT6UKkdXFGiix5l16lEG4U7rocoNEgNzWeSlhR27LMktNI
VaCQNcu76xKwxbCqXhFVHZH5Hm6qHEMRj1li1tGxr3gHD7kBtrScfNR/EhoKgGHtOxixHtlakRz5
lX77SbblcrBFxGx7B9VMU1WlIl4FlJiW/yCPutpiS+3xZOjakU+aH+i95YeGfj4qMkJG3mm9VfXv
nocR7gMSALrpUWXYJ992AyrITZH1/WqIyPX8eHv5Za3PAiTpsvzmShohyv7aM6awrdD0UMnUk9ha
YRcuge5tixLWHsiTjz/s1282S7zwYXOuNxjGHRSeXsncDGgtsB85+aSMdgWwDCROCz211Q1YFULJ
Z+Tdx5960MxjYfOA8YhxHnbmjpZ5sEgGa9IbgsaS5ZDXK1dv77psuABCtoiVdxYTgAqnexuH/Tl1
3ZGH6pdVw+MkTF5yfGOWzqG7Nx1t2NT9zIoNO5MRWukvkWsnVN4g/z7+mr/cXD4KtbBto+5H2fG2
y7xbNrFfArURVDGQc6C1KcZK4YCoKi8xvNAnZBJGR3Pz8Yca4nCxCgdKi8cNFhQ31i+uBqHAq7QN
RTCHsi2qkniF8TQ4Zf4wmw3wDuYeyTxmeVUGjXVeKb+BLNR6JBEl90euZb+tPv/OXIuQfHv6Reha
D9ayG5GuOvAbLodm0JBv1bBWPUidC9n2JIb7DsIqeGBQ5TdZTqGpIzJr9PbiyGXMq3jv+XVNkng5
HiC5ZJnLg8vQe8vSSQgjYI3q+pqtpLyQggQNxXELbkvwwjTV34aqj1YiJg9F+mW9bXpjXNE5gEqU
mdu3K/qj7uf/p37F2bP6gV8xyoMnOJNqrwc6/52fPVCIe7ML0cKSwqt+lsz9qwcKEeITRzub4lki
S8bC+O8eqPHJYr9EkDG/qoFDzI3Tv1qgxid+btOhp80Zft7q/sigaO3vzXQ40P/RluT9RlFEp/Zw
36LwHEelEUGa+8n30GxWGaq75RRN2HYMIR8EKcJPjYMsYMHgaiQ33e8MBuqJ6iC90fejj0l6NnXM
SMgjfN51jTeNaAoHnDqYTcdddlVnOBvIqVeDKG3wSoEer/Q0FsRHkoYAM19o+ZVK1XSNKDjOZzpe
egPPVLsXaE9uIyZd0YIJsjsudG+60gu/gY+bGjIFCz5tDZ5HXJQyko+Y9V1EL5SRJqUec6+kd0g+
bTIZDwuAKzyiqL92uKv1I1WCmO/U34/kfCexKSC65x2AZeGXEPQUI1DjyhksO9kn0teLM8VkC/Zl
ppYZsG+I52O2UbRTly05e6dpH1/48fCVsF2BGb1/GiihT3js80tlmWfSb9LzEKEPvUVvXXvmjTn5
9nNQdExSuxLrZGfGNNmidkQ4peCCeSCKFj4pKO+W8/XPb/C+p/zb72WjzzXnOoj6ke/9bs+XBie5
Qe+Lbd5rzx5CWc1JTRRzeb7Ef3kX58ll6CfV9cef+uu65G7O69ygSLE9d34TvftUOwwZ0FpDsSUy
k4CXODY3UQKlxMt4pwI8Mn7uX//oUth/s/389Rydc/ksD58l9/ufhzLLHDSNIdtoifFa6wL9XNgV
tMueGJLYn9SFA4z8yK2d/6OHS+b9h8434d2XLLzMlGpwiy2plTDrJOrxOvENHJPxMWvcwXH9ry/I
hMFgDEZVdFglENJUgpJi9Jv347SxTbVWwkTnG5wycTRWIKuD1Qj9aTN56WUC+4nErC7+7pR1sspC
jV4sElVSSJBfyvl99+c/NxZJTgUMRzgTHfzcKgjSNnDQwLbuI2OL6KxR07QTnH5PlDpmCGHz/OW2
e1RqdO9nw7h98FuXQTGghOdJdX2ER6zAgOSptDrylX63opDdC+pewQqeLevvf1wFZc1SbV1syau1
dipGRTnJctwCd+vQLOMWgjI/rD++j7/9ahT2fLN5SnBYnpC4UiQNkVVwTmKwznnUMA6J283HnzIz
kw7uINgicOdyLnp16s7979b0GHdKiOXbEDFq+xnNq69wehMzUhTGWYqzuc8+9/mJpj221biyZmlA
ibBf+6FrG0N5Gw0faOPfjyTZ5GCvJ07ixguKQ/KCKJlhyUJ7bUeCFvpypZytb8oTRXI67sZq5oWj
ckNSGtRPmT/teu3UTZ2tZX1rqnXo7fz0orTxTGdEPKMNLPwbM4DG2I3nKm8gofTodu1lMiHXwwlB
o39tF8SkNrOWNLKPrIKDE+/83PFuhE3gIH5jPHLY+FM4QLUpSqptHJEWmKFIAb9v2zd5LHEzlNDI
K7OaNoXJ5h+aEDpzt29PGpdEJdvO1E7v0+gyQnuIwmnUt1XsEJ8bVE9VFOIBFWOyIYeqPrZ4f3vZ
1PmArhzqDN09WL0ytboxMlDDjC4TpwVQzvm9/N25N3+Q4VUsyrVcDo9oDmuxINNTbuXnG/lTIfFH
NeWHdIs9btk/Vp//HQfr7563X8bq/weMWdA+zfCLxZN6bl/QPPxEm+1e/vf/Ev8qLDVpfOIMz3jA
Zm1J5C3sY3+RL/gjsqVxurHP0/SBj/F3ael8cpi7Uzly7pc0Nnif/6u0lJ88D47GfLCYUWUAzv5g
uH6whGxepZRDTHA5ieuOR9dnf5NoRZm7JQFTK0iPzm2E2+kUCiQEPaeY9Gez9AQZV13ib3rdaHmz
uHNmYj9WdJQ79hVBgN+NPeCOGKPJeuStDRFhbAYgxoAZaK8KHxr+pLU52U65e0Sd89YQ+/vdzNUz
XIKJQYg75z3vl6Oupk++Tsuyp61tj089gIPbRKKqXQweQaWkIKgHoyNZosBhREpWJlYSg/Oo9/BD
eRuw4xNwQLQjTfKCJ56dYYHS07wPQmMNztS5ZE4wXreN2X8xlTF3JidTu+6GaNo4iK7WkvkINM5M
y78QFpjrV0Gag/LRc3e8QeEdnvsiT7AaKGKO+8wiFq3B2LCtI70TR/aw/TLl560wJCZ3fkU2sbcz
xLsyxcDYMCvABzgKNpEkDRK9dtA1WOK6PNJH2X9p/vyo2aFpUGjSbDuE2JFYQDpmljBIcICPpZAx
T2tA10vhgcN3ANFtgza/eXu6/mib+cfNY2+LuepecVSr1/+4eCrr/9i0+cvTnDD9P4B6+DaX/+dD
7Plr0xR59Pp+o3n7Kz/PsML9JOZyHPmBN4t5ZgPlz51G6J8YajG5xiMuEOu822hsFzAPHTgKOko6
25zbOn9tNDZQRDYfCiPXgqbIc/YnGw0j0f1yhNmoCSBh3uaYbvFJB+VIMjgjatPYWSFRoHHqNd7X
PLOiicltu015s76SdYGHrA3QifpTmrRrF4roBTSVytoYNCMfSL1JSJk3yHwAAC2DeD3S9d3GUzmG
tMQdhhbIFB2dXqJAVFlY5N4CpKqKrz5Tshbqpy3lqTe0+OJUyzhxjYXHgX+GYxiW7KgXG8N2fHFm
NmQVciwNkzvuGkUHOffD98EqlLbNbKtpFlPp1hBPCoMYaa3vR/IbzCEiEA1NeLwuqsjYJKGlYzQb
iDtZ+lkaf0FpbgULS6L8WNRjRQFmmiEmN7PTzKc0GiqcuYPEZDEVlsJ72CfaqW/w+rYBrV13np//
qMmSOE14AslfqYbPTjqpG99OnGB2VdUDKe8iJSShcNvHEQZfsjBb3btoSIu+tMWIj7OPrfFhHNEX
rDFWUFh7xLxvYEAYX8fc7tRSlsyHNjQapi8qDMpwlXh5+YQbT0ngaBqgmQTmX0N6oEx9DM+aMohg
bpwXBfAtWE6EaAGSKSP7wmlJUF1UFajyFVj99kdoB9FDYPExpHSSHYgbyiGsMOb0li7I49YuDBDP
E1FMKrin+61MTpL99MjsqShRwIa0LnGFE0kZBQaC3bSpg4dGjxHtq6yAwKE6V6+wT0nQmqUs+uYU
p7LfEMTKmWadp2FCtFFiwJ71ybLfkRjbtMugi42XtvXATZML7y56g44kTtWkvazTMhTbSvB1+HlN
QLVW7w/2ppw6DJ2ZaEvS1lufW4KB1VoaUAL9FbZEm3eBAsF50hWt8cVrXOyWg4MEBtdbtwIJOJIQ
VCKFWowWBvEVEiEGKx085RU7GdfQOQQUn7Tsr88mgvIvFpp21gxTqGer1FM4LRaRxevWssJohadt
8JdN67OUFK9hcykQ658rwgfCVRjV1Q3p58ljbEzkuxWpnbz0hGg2yzBy5H2WxTJcJ26sQz4AFwh0
qacA75lek/6Q8Na0ghRR/ejMP30x0M5k5ESs9Zpcde0RGmMiTzrOhT90OvojB9cWbUxv1lFyBSAd
HlHhibwiapdTVVgB6V8avjDTpcRa++BPgQcryZrFRYEqoV/FjTk9lCqOmeyNooqQr9U0hDSlerQO
GUR03BEWGXu8g0xM9HHfnNcxbZplEvRg6CSW5W+4Ts1H31XKXyGHpiwuS+XXF6SgQawyzMTJtgnz
y+y0yJzc2gUBncMdxuwsJlksJmgxE4PdbFNY7/HV2GutftI7BpaVup74zQ0tRNNlKZ9WgEo90kNG
Ihr6laqY3G41lwbzsgSmDgtG1Ajc4Rf4d5iOeJL1qSB3GIdMd+MqtzBw0lmpfTJA1upvh1JPjG9R
blrZ2tHSghlgagxIfdVUf1EsBHAwRd8Ni0yZ+DrEGKvZBI/nEkqDjBNg+OXcb74iMt32b4JeONEi
9LW6W4lGEV3TjpFJeF6XW+FlgmjmRyOHkHSBxCMuOB/gxKChTuDHdBI6DGUr4HMvKePvSY2LaNMz
NhQrxyzM4NnSOuubguv40lEevagw09N1iBGsP49azFbLDrnMA7BGa1WU7CNrJQ3N3lK6JI9GYcoZ
CdXhD1CuDB6dTNTVeWvo0TylsJvHPPOZrrazbRAe2pAUa/hojLxsO2ZmYhWCrE2iLiXOoTFbu9Ik
Pz6rq+nZ6wxEG6o3mbQMsm+hr7v2JLBMRuYdeUNBvWwpZItVqjsEJxbEdydbQXzuKXlcuTlnFtWP
lZXWz4zyG2TvRUWGWYOPjjwjw8L9AmGE+Axlt+R9+IMPzdMJJUfTdiIcWrWpEe80XXN+lHU1SOJc
EV4u4o5dfOcTM2HCmDbYr6ByFQ7LKel0spEqgnk9rIlLl4FpvwjCgaJ0hlw2Jyq33C8w1HuDJpsw
npVewos3yljqKyW0rj4NGXtOJ2GUKG/XkT72vVbMz3F/V9OdZvj+Xc35tz7JXPerRtG6sDIyG7Yp
8O7TyVf9s90WAQg6pIOLuG59GsaiW7bFUNwpy20uetBoP+gPkIqth/l4AlCxYf/kI76XsV3+wM+h
wxmiQ8jLpEejswQyypusx5tKqHwaDN/Yvh25cFiiX+zGMvo7LTbcz5Mrm0e3Mmo8yZw7rh3LUv06
mfyeXE2CB5e+1eL85Qeytw5wTdB00ZjuptHHNzTqUL43qpIS96ETk+PrJ6MQKypk0P9G020tldq3
RZsOwWp2cKEis1N0EVWuyXTB4Mj72gGAcggi88OnpG4nd1GUsU6wYuIV9cb1gbcsu3IwYcnghvrB
90Fx7xP+6EEH61zMlTme99WYh32zIpR5uApVCAkQUwKgzwB3HfkvCqogxAFfr5Cr5QnEZC0MiUPG
yfZXVf7/okIuX/PbRr2+NpTI/wPq4llU/M9l8e1TWmT76Mn5L/w12HH0TxS3KDc5Gr0/fcMk/mTT
Yp1lUbr5kxP+FzxJs6mJAV/QPJuxPLhz/l0TwyD5NNMw3qSgFMxIX/+kKD5UvHDkttB5oqEWsIAM
TrD7p2+Vp4M/Ohk5960lTusSDoPknElSlQxWREt3p9DC21XcwKNIHdJTEyyqmyQuMG3Jtt1ysPeO
cFgOQDxMl7gmGtAuImY0HnzX/WtyMkLrsRHH10lTOl98SIlgeO0hvTM5Rb9S6dY48eLswrZmJ6pt
49EBE0VrfEAJjve9McxtGZjGXTxyGAbEFEEDhhhCImae5v33d7/1bwYfb1KBv1sAPy/XQ+rNyJsz
KdO4/cs1k4pgJTFG16neEHpI3lt5pzq27WVElOa1O4YlkIOx9GCTZN1nBF2YZM1APttJJy71wRD3
XekOdzZgbBtYVKpeCe/0twQi+Dej8JIfwu+i74SRTfdjnZS3iRg+69S9Dx9/kf2m8L++B7yBuavD
SGU+378/v4eNIgxcRddS9PGOxKgYOAGG748/Zb9L8PYpLFqUCMzoGdk481W8+xTIYG5UNQMLjrSJ
VcdmvCz/L2fnteM2Eq3rJyLAHG6VO9nUOPuG8Dgwx2J++v1V7wPsFqUjwoPBXHk8JZJVq1b4w1jX
T02C+sL9pWTzcfFhoDigOkTdSbtqCT0kd/Qq1+aBlLj7k/VAtdpAfxEKc8nGsz7dX+zWczFiVyUq
Bx2w5S4YarTO8A+J/ahyjGc1a9t9AQT/BSrhuDJDvPGhPB3/HSlUJSVxFudDN704n+cm8ZMiig/Y
ag/7GTnP3f0HurkKkUFnHg1UZYmQmXIkJZA3SPwsJCvlv0Dl3cWb6m9XoYsjA9ArzecKgalrNvUM
Ew4fBV5KtU6au7uJvvIsS9wNIYXuNO0iamVAvXIafrHr2tGMUWlL2QozaUuh59FJIaaR2qkbJ8x5
gbWOVzbuM/t5JLtiNjKugDEuB6Ry41v0CmllIOLi0NdY/ITEKhLH7tPEHyL9T0fH82joWIVGEXm7
OcfYL/Ro0Lels3birj+kBQyE9gsafbQrDfnnb06cm2Gqnulu4jdFF+66KOswF6nXkPzXhw2uANrF
Dt09zWSYsVillaAY/Ex8tfYMKOzWDzy8v2DUuavDNU7krVfJhUlHCDkxcFTyz988EdI30STMKvFb
jFn2Td+ioFJg+VK7dAsMGsLPs2n2myy31+DoN+4mADWSJsjYjNngEpnYR51bDJhl+u74PRXIh07G
HhgZPn7qQ5cz50Z/Uw8DZmrBDhHUfT5/iKbkR4PZ1ThVmy51dmn362/PEEg2+lokE8DGSZMvX4fd
12gMlHPke5kSf/aUxPsngaJ8vL/KEhvKBgaVLvkuwLr41EuFsMBoofF3USJvtHSHugCi94PdngZP
i7ciipyTMyrJN7vpyj1MP++UUPIeKpMq8v4vuf78TN9pdgBpItZqr2PHN59/0MzGDfok8aNIw/Gp
MlqyEnXcY58bbbGQN5FFmON/dKeJVla+3uSsDCaep2dcwhDk8k3nBoZc6GYl/iiB3OUUm7vYLvu9
l3vWexRK1JV3fjlAlTED0A+5hRzeSNzNYj1aiANaLzwpk73442wM0qNuVCqANYMBDhhSUkHfYarz
ByXDn68IwnnlkW99dnJRJsW65G1xG1w+c0XFPpltnvhOpXn0JYW3t8lZNlWHQjNNquKhC5r2QzJS
6peRDSujj6etZUTVSl644KrLt+HS6ucqNywZP61FrtpVWFNi09v6MZOdkE5E5bQU0HrZ7bte07E/
U3L0PQaPclKhOWVPvVtv6mYoEfY280ls61zpfTPIigCd3xxfB0jtwPLLEFQc8iOjjfC0MLB6pfJ2
Ebcr9G9lEWGdN4V0hqT9xVenN8d/8qRzEafQm+m3Os7xn9r10o9DJyabKWfV/Klgb9grN+X13iMn
lmeQfzjsS6BA7LWhmUep8EuFEldkpJoY1yKOYc0egPDY+HD/lF0nNJLW5iIIqDEERNj08rsbTu9C
BhyFb6C4c7Jkm7ienAznN9U63F/q+oZiKQKXtPNxPL7v5VLQsxCOwlnRj7mKHxl/BSCW0L//D6uA
4yBqIBULH+VylXrqYneMFB5IBdaSIMmjmGn/XxaBkMpwlJqDXPpykajuI7s3ytbvJr08ZDPCY5M3
x7u/fhQpU2pYTBSAWy3TGXTwKt1K2tY30WHea33wbxoZazf6ja9Cx1Fj3mBi7nsFSXCnNmpFFXd+
pncohI79b2Q+mpVdfTmTeT3TBvqzsuKTIW6JN2q53aUPX+cnXpM9hNbUnBRPzR4oP8P9jBPmdh7s
tQvk1pPJ4lpizbk+ruAvTg2eYTJYVG0x6bX6bp+72Rqb5MYBIudHT5QTBC95uasRnGosb2waP0Uf
ZeshALrDpkJWqVaxsh9ulPGuZQEsBzwqSXISPfo2IzJwX+iNeWz8BGfPbYwayr4D0HuoOid4CfTW
e9bNaNwqiYUjTMzYCVla40NWI5Vp9874SR9aYwW1duMl0+pCJ4KsREoHLZI0m5n9mEdF6xfz7B2d
0PlN68rY3z8IC2OY1/1D/QDLHJcdisolNx9iWZipjdX6KdIdn3HcTBHKYMLD7KwZjlGJf3mgzsWw
N3tVqzcWgzKEOMPE0mEUDWGys3vAqYfJLb7EnaIT47CQWOOf3tgJ3N4MHyVEl7Ho4lXEOfKEVVF1
Po6W466cGSSEOqhT0xWrDB4ZKy+LXsnb/b+1FjvBcSTtBdNgX2sQALLwYn1vRkpzKKPIeFCxzziU
vWY9VxY2F47K5CinPQHcNUhOiYY6Jzx4Z+UjvRKGF78JZXviO6dB3uKLoCgNnQOIJINf0cV+TuiT
b4ymwnFhCPrhJ+wxq8aVoUAqUcESF/KMWTQ+HaBK3Yq+ZdY5oSsjduj8VeAN6Xbr2yhE/moz4A0B
Zgw4rbev7U4cIkvRmXgWmZZCsVMq3y7Rf11JiYwb7xgYtCYn046cXC++p1vg9B6WXufHNWYUadQk
h35C3qAYbOAHOVM6gMS/E4fmUyBE/xi0j0N6bLtBB7RmN/upyABQdo7YNRVixsak0zbKMh3dEL3/
NTB/2zVlYW0jwZPGlvUnYsLmu2YfHso40Z+LYCwehmTwjm7MEGCIBJL+cHj2o5NMu95rhpVb7XoD
Ey4BhJqSWUGRvrigK9XpKJ/VwVeRIkIoz2u+2Db22TgAJOf7J/o6bEgLHI92DeY6tE0XzY167HrT
np3BV5rJOEYi+12nvXb6D4vg3gTJlX+ZPlyGS8Wo24bQNPr02IZdqUTOlt7eGiDGvjqKdLpogEoD
MEllW2RQU5uWM3nC6PeJ+B237mPiDAe1rdUNOD1jZVPe+kSA81kGGLRJf/jykQLQgtImefTRsM5A
CaFDnqdIXFRo966c5wVIWAZdYGNS1sKWq6EjcrkWMm9JMFnp5DehVW290I0f6jjVDzoK0bu+UOpH
xOvEDy22dTRB095+cgd3ZHgmSuFRugC9YC7VoHJrImSgH1tMcP4kuD02Ky/lxmZCNAyqFeUif31Z
uwwCWDWsl9E3kC7Yqh3iPnaDC8/93XSjRKInQG2MFYDs7Cx7mjUGbE6u8T7mOWFQb4kUbU0tNZti
M9gN3LXGUZtTAii/25hCaD/CLg3DwxiE4kPQhZO2kg7c2Hj04xgPSb1gplaL74M6qMGov5r9YY61
H7OC9x2HOvELzDt32Yiw4coLkP/DywAPffrNgoudHquJUuc1C7ZuFbyfwIYfG1OH/5XZ4eMU06Uf
uir4ivCh+qHNMuPQj3gI3v8RNw4ASRY9LjwlmGPImcnbFCgKHVsw8Jt9qGdYoWSoOUFFaHeFgfja
f1iKDeXZVEig9Bbvt5vB8sXgQnzIgzRBPKbwRtcPB5NR5cpSS1abPGtkdODC5URE9gEuHyuLQWLa
gzXTcEK2soe2vDNDM3xK08Y9KVGPaXleYCgfT91+9oJm12NluU0spfoYNNoagfG6IcGvkaBx+sIo
MqmLi0CpcHCf0m72J6LDRmi99anMu2Qbu4V4TFPpehW0UNwN42fT9MpKSnnrEwOBtC3o4VxCy2RP
61KrTSJ19vU5+9qGtrMb8/KzMJJmZS+95ubLDf12pcVbnxKk5fVB0fzcnrIX5EY97aDpQoLTtbZ9
P5t2lGyyIOvwYjaE5vchcpb7rsrt49y6o7cxaMB9DNvMdFEQZ5698fqm3dG498qDUujNTyiCandC
q01Tnzmhur3BNzh5LqDCe9sawMKaqMV11Ia0wouXPGXqEsNa7FrLiUAwWIrhSy/0A1YjytGLBFIm
+MArO3eoJk/qizbxBhX08uwxDPwypQjjbSpULAGQd9Z8dGLP+YNHpIJkCp7pH1Kl1z7fP13LoI1Y
EjIRhqThW9wuqtwFb9p7cezaMFtK4QfgNbaJZszHwUOU+m9XwewWiSZGKPDq2NCXqwx2niKx2XS+
abcxrIGpOCA83H+7v8oyEtM2o8KEs2dyXCDPLVYpvKqvBtEM/ohnwXNIPbtBudz7hIC984D2TfLh
/nqvU4S3GxdimWTcwlthDgVlcLEgbLfWIGlS/aA2nJ9tSmK/qRFaUCDm9KgmZAlCj5uSNBt2CR3u
dhNmBmS7mOT/lzAQz942IsRRoe+j+ItTd0LbmUmBUWmpIVO9ma0uzqgZChT1nTay32t5nJFl1Hb8
XfC3MWMzFByt7KIT/zaNFr6IrnKeogHFD9qDltpt7LnH8QPHCBprcAcQpqmQuobPIeKW+aeeipny
wOoZSVfNuIsGEzqhRZsUKJYVWeUusozqJVZc5MgT2jg/779CdxnjyBbgEUNnYKbLUHwZ4zpQQGlR
iM73Yi2ipxnr88kbXPWdWf9UIkP5ZKXz9G1G2f/BLeJ6o9pdVu4YVyQlmLDEe1TLufoFWIi/nM6d
ku/yJDbQV0c84Qt+hOBC0ZVUH6NmEtUz7OEZizw5vp5bs/03ityqPjpO6534vHyZfPAiX23s5mOU
uUwXQoSEtt3cSC4jZn/GS5cYwBKDNm8fc5BQxcawJ5VGJPrBzab1YIHsO6M3P3ddiJB0KBIQpCkS
X5vKy4p6byf68BLNtVFuo3ISn6sZnN62bGiSbGm/o4gkiq6DBeN21pkBYOXtEfyIHieQNDXhHhD6
PLTFjA7GNIN0bJ1mflKGJNMfUYFuP+kY9+Aq0onO3YZNnURPrp0HL0o49+eydGcHJVj1OzusQ542
6jSwm1mgquD9akCZVHuDu00N/MmPlj5Qr1Z1WD7gJ1x+jNMUeN44wOTf5l6VYvIYFhbAI7M65kWO
HWaHpQRK60XQfNZNShj0eSMw9PlsfA1sbZxlbG7+UveOlhJFPnoySBahY3GlYyCmPAaXqXe+imTF
HkxXs68YSh7ub9NllGQVGmbMZSlfbEYy8s/fRMkqy3FuKgpycBPPHsNIlX2Woo17f5Wrwen/LoMq
I00lUp3X9OTNMqjr5l2gdJOfCVGdVLud9yndx21izMNxcsYfVqmhUTQZ6r7sqLSFl4qVYk0WY5ch
jbPI5cfkkpkLLc/LJ430KpgwyOkYnGrargDAAY012tAgLhAYsPITZKeD402/Vx5d/n+v1oWMRYIF
fYZ4erlu2faOobg1AwPRwcqLRkV8QX1WgE1VPO9P0UppX5KQdJs4WL5UtpYfUnpdPupGJmSL7LNW
DFKIkNxwP2lT027Q6on7TYt7xsps5OZvZSBF3KIGBF9x+VtF0atzAgHDH3vwfE6hqw+Jjv2U2Y7q
aawQ0bWEU63UPbe2ICKwr/c148ClLp2KwpnbAc31uwEDgwHrlW1M83ZllRvhmC6iytQDeq9+RZAs
tLJ1alUZ/MFV4pPaSzStG8/weyHO5N/aIpcMt6mO/rRxF0vR8mBa6/jceL2cMQaOgJHgFSz7H0nf
ZUjVKVTygyvtMrz4GE56fLaK/sHLmuBj3jr6x5X9Z1zvP0SWgGaZzCqg8csX8+boqXZmB32oTX6s
eicza9HQKN5ROH7UmeBPtYrEefWjRxQpdVsf6a5jpunbDLb3yu+48Zn5HczZVbolspt7+TtaLASI
uSHVDmIWD26km094/5iPeYMwKZBiY4vWOCZdlYZTLW7i28JCsKieAHgPXSDwqtU1wOvmau9X5jKL
A0qNy8aTsYnyc/GCMnjz2JXww1CMHzFNjf64Ct2WOonLk9CJirXViv2EXPOPLLHdA75c1rYtSF3v
v6Ebu4NTALpDfigi+eIFecjGlMjKz344dPpGHQsUDPpI3amWhGEaMKIqXHke7i/6CnJYPL3MKEmV
6fy7V1KxtpUllVFNFEOggY6B3QcHu0rFcZiV4AF4GCBUM/xQo/G/NxVTRVA/42UwJ9iZUeueqa+c
Iyh9IOVRWj+bCSrp0CfaJ4BFyqHpZuehR5X85+TFw4MRBRjo9C5OVL1mPvaq+XmajWhPQKZm4Mtv
uI+VJ70Nhm0/D8M+LoqcNif8CY4TwxXQ0owSsX4uJuPFjPtiBRK1zLO5ppiGyTESbwRG46K2EaYT
JH2mzb6YGmye+izeeDgZ7F5lGhN9MlfupGUlKteD0WxCXMIujqv+8kzULWP5tAvYeno3+Cl2Rbss
jTBKjZryeP9D3zh+JKJ0mxF7YqO/jn7ehAElNLl/51T1U+BnJwR8zGPvKWvV4a1VpAQndDqAZYgt
Xj5QDGgyKa1e9YVFMoshlXPqVc7R/We56mbI92aTIUkwLGPW107am4fBjYqMXUSaj6kJ4hwcFfI9
g3z63NtF+i1ENP+L5UVR+xjwpP+U4ajl2zqznFqSLtR6ixcKHgH3f9WtZ39tAzMOtBjPyD9/86Oq
QIeUEOGiBK0NAEmKnU9MrF1Z5Qo6hIQ1M0dSGPpyCFovG1Sl5SZGzNXsp9YMQav3wmkXqjlc8szL
0s9GmURfaN5O3S4Iw9pPeqOjOktjJACGWcTfGR6a8cnq8uJf243EO2PMHHT77UHztqaJfvNKWLt+
LfxeFLSh30nxxmXelSAqmANWpbmhTlyrgeXutKlvV67365NLvx9EHsxWBJzJ7y5fPiU+5k9dqfuO
TfDojCiizjLa51lk0QlTp2FNs/fmgvSE5U0OhmR5nrjqwnlCYcy3cTTeuTEeRwCYcAKnqtyOcebt
7u+u1zToMlDzhG8WXGwvugNaUXeG7hfQb0InTnauMT/GpvNMszg+aEPpnnoFqkfiDcEhF7F5pFWT
7jrMRP6hE1LsQsQ4HktRQ4Jzk33NpOKhsGflMP4/h+T/r7zJdVjjp6LCC1aPdgUCIJcfozCtBGQL
P1UoXbzjem2xwEE7OQ6Q1br/Wm5+hjdLyeznzaHzyHjmkQGB75l5u2NUQG8pw3LIlpquSp6spZG3
djOnGx0akAYqjfHL9UJzSqjLct3HoyHEGk3lqaZyWHmq61Tg9WTzBWDPI2K42M0BBqHjgKCqb1u1
va2C2vELGxk5k5zkMFL870GQeV/uv8rrAolxDKcHHV6yVABql49WoJrs5W5q+O1s2Nuhzf6oleV+
ZMZtPwu1oib3+vlHECtrajG3viGa+AaM39eJ3eLWNWx94oQlhj9aOC4RtSHxR+X8Dq2iYONN+pqg
yK31XAISZ1e2oZedwa6yrE4PR8PH5pzGq6XEL47XVFKmF0lxesErVdWN48B2oebA9AJk9xICRbc7
nsYun32KHJK4ZNKPbmf8TqowXVnpxu4Eywg6Ga0F1lv2CYMYg9LYQtkqMWr1WETOC9jXNQDdjccB
AIzmv8ciDKoWn6swRtNVXJKkrsvqEzlZtJt1ZjOYN4Urz3PjSzGFAWdN2cBU0licNs/LtUaplJkv
5erv27E0kKC280PWTdqRLmC2cu5urgcklOKXBMa5erQoKCe6uaqf4PF1cCjYvtRZ910xnPTdnI7R
yiDiRlsE6WQGu0BBUUO96vFMJZRQK7ZV38b28SgGrzkbEBC3dRCoB05rdAghlm2qzO0PVtsUjwIq
9UoFcONz8hsg7kjRLbCZi3dcaG035Vzhvksv/xDD9GXamBhHgwbryuu9sT3J3CBbUhSgi710b44R
TLRx6iIViPUA++8woZXXqCtx7GpCQYYkx3fUgh5jL9BZl4GsrEs372XGgRxc9dNQYLqOhqLvrQJr
JqFm0ZPahsOj7szm1jDbeAs/UTkYla0fS7vMHzIj/q1UhnYaMEE9FLDnd/cj7a27nH6H5F9JbMJV
muw2KJALNVf9yeuSU+gM0bM1JP0Jf+9vo5A9Ss2IH7Ms/6KHMKCdqbKO1UgLuICq+AXnA2PfNi4Q
ih5seD1Y6V4pmmbXFildpc39H3trf/DVkF+SwkIMzS7fplvU+DUiLuw7rYtlLmzvf3rHlOV5sEYd
unEDyRklbTpJfbmiQOmziQucFWo+tBfm34wdXsYmK961diKAAnua5Gup3BB6++vvH5IbAa4/injg
pBdpxBDrAkuiWYPYgYNlFM/fhTVYpyzR+v39la6m/HJ3cs3K0YAO9FxdnDcXkivSgkL3Z7d6VzIE
OGph3v7L1VB8yIwMGakmExuLEcx3bcS82BLZdDKceCX23EgxiHOUuip+XQTXxROPURyXc9Prfqg3
w4Zw964YUPnv6JTs5gRvmiDUPtx/9NfwuUhhmapzZaBThWDPq7LGm2StcnolHQPL8HFYg+KO/Vr2
bI5QqzYMLrN0Q3R7xG0XnptbQmrD0LKxnEM5ZBgVWvaU+kVt/WGy2EQ7nXnK3ptU74vtKfa/Comm
coiQ1sb4L64AQuHBUPxJkmFEgMvFanUb9CJH/0JBW3LvOoo7b1Az0L9qHZISkzUOx3nCPfLFtET0
6NQ0KRAvMOtt6ub5U5AONsNYHPDwjPesSiBvgPbhtlKG/glKEmx8exYTHDQ1yvLdpIVztbE06TM9
Rpr93giYmr1ozoQN8EChVAJ/VlymV1YnRmQrg1E5tWyVI4K72DkrRfFTY4BtbwTp1nuh24DUVAxL
jzM9wxITGLf8YiiDqu+Qt3DnbRdV/ZdqjvE/9ozkV2A1ZfXQdtInJhqR4UPxsWIa03plcnSCIFwD
ld/a1ICF0C2SnRPopIuQOzOD8vREGD7InPcOVuDPInbmT3Mxdn9MZIrQYqqkm26bf8NJHWZ7Plbi
nTaX2en+HrtxxVAIgTDj+pZaL4vTNZipoui4KtFiLcIHRoiwDx03PP71KvIII08kGbRorV3GxMIR
Oo7DgeFndewe4O+ne5Rxf/zlIjqdGrz0NFXaY9C7vVxktPVyRObZ9hEirve1iRvmHMdrd/JVeGcV
B6V2SZ/TYaMsJr041eP5FmiOPybwyR0srt/JIudUO+Za6LsK78yxOPmSk0zaTQZ5+UDDkJpGG6eK
j6a/gQtW9U+qTiiqpzhAtpne7lQvGneYzq4hq24sLAEwFBiEXmipi4zVSuZZKwcEr2ym0WenqYZt
VuMdHM/5L1eNrE2Szu0uHrq13fi/bYCLkAfynSKYWlFFxZl4e/nMNcDTWUGL4uwKhyKVrk50EOWc
vXRCQTKI+ZfCbFhr+hfGgMnJEla1r+IZ3HEOydQMVRoXdq54702smH/mZeJ8jueuft+raWpuPdwF
y480VuIZg8qpCA5aONjiQPpT7utizhHQCiKs6BtDR6JbiLF8rBFyRFumAnCzI7w671PNafEj7+yy
3iqZcPA4ws7x1MwVMhqhPo8+wpNhvOvTLD7bitefs5wDuJ3KvvC1OvfeNWGR/UhKDetZV3gihDIH
3j9VbMRaogkzHvgYw29Ej7oZO3uh/9acYNxY01Dnm3bwnqLSNMULUTTRjkKrpy+tNYTG1gPnEB6E
sCwk/xIx/ho7y/iVI+j7p4T2S1WaCL3CjFQo3r5NY7jOkRXhmi0tHnewTMXvNM8eFCIT4T8MYPEY
LZvhpKTp8DwlnvmhtWYEMcI4s084z9h4Zth4MO07Lw33DjbgxUZEFhZqTWt0v/potJptPPThPux1
oz+oSAqJPT3z+KQpmR7u5rKjmeLWjOydgk56UOrFQQ2V752RpV+wZMtzvk3pKa9PlTzS3TN9GoXJ
F9OtBc5MQWQl266PxNfWFHW998i3fLebk4PpVeFD7aXpN5TaDLCfVWe8iywYL5uIMjbYjFjehysJ
+1WSIHcvXQimRnxj+gKXu3cQtExJDeKzKqIQLTpV2WuxKBE0qdq9qPAUqWx3XEk4r7u7TECwrZNZ
Egqt3pIcqSq1Wdidm56VhEGcNdTVZxiDSFcqSnXSpyE5unWRYSLBDD5KZv1kMMyd51R7coQd/20J
Cg+akoVGDBNcGOAyfr7JWRKbz+ulQX7md0R7HefrXTIO5kb0sGDDKfBWrpbrmpBc2mJOyRCCNeE+
XC7YZZlnJqkoz1qSYrnsKOiC4Z37KS1z8X7u3elJTbGLF1WuHbExnf7RplT/9rdXD/0KdHElGpUr
3VtcPaqrRC42OfrZCYPyyZ2y/slGemvlQ8t4fxkbEWOhlU0mLKvCJbBZ79wmtpHZ8mcjPSrIL2/w
dtd2WQkRNNKjd66UX0FFuN/jZbSG6b2+91hcGqLKThc33yJjIaDpDlg107fMJnxxzEBDvzVUkMKJ
/fsv8/r2QWNYsnyBUb1+1MsPakVjP6tNymMKeCIR05CpmJJjgSbHfuhLh05sZxCnbe8vqeIgOtmv
Nh0hSRmn4rhcuJgi0KWxMP1G99BDUxzxIxyRoPMGb3pEF27YFVNQ7p15VtY2sdwgy08rdSxoQhFA
sJy5XFroEyaBdW75QY5KW9raHxFRSwCVWtGjlkbHFu9IJNusaIdMnPduRGzIs7Mjmjz//v3Lp7lB
YUf4cq4menZlYy3UWZaPBkn3HgUlxHmrvtFPaqZ84+VDQIVUgkFzms6f7i99a3vT1pR0RNo7QGwu
3wF3ZlLlsWEBDZznrdvF+XPsjOFDPmXD+7Jxn5Iqg22cEFlDqpT7i98II7RTYcowi2PqDnjwcnUj
KhwvGcke+7hEHqSI8UoPJ/G+GBz3u4Oi8iYyhYkdOrSiM4AdNJFLq3l//1dc9dPYgW9/xGIbeKjw
9zO2kAxJ8IgcPTM8hBhLbiyESPfQ7OP9/fVer4bLfYeZDUKwUneEZGyJJRlhEgwdoih+o+YKkDPE
nb8adpL/sLgo/rEqIKvbVnUz3ESr1vhKPqGJHVOJBswJHmPtlt0whNvQUYrs0A0ix1oMvOpXEgrg
cnE2ofdVg2DFEjIW6Yn01QJEQUUEV6KNla8iQcsK5ljanTJNG8Q2Bd36c2zIee4/6Y1LkiyaqTFs
R5YGqHn5fetyJBVDdMyfRsbjpVCUB0803rskD7oDeGFYTdMIvAnw34YL4wkmUrdBTbU5CE1X16aS
1x+aX0NmL/u0KmT6xW4TOnJuA6b1PkC55lwU3m8O+HByotx9GvRxbfh2VeVhwAiOnUkFo0Wd+uXy
4WMwgnVsjbav4bf4bGElRM+mjx5W3vF15IaxDqxaSrcjuLEs8yyJzyZ4Ob5ZK9a/gOGp7KforMW6
914vMRYPlVb5akyK+Nhn0/hijMlTm3jKL+hipNR6Hlr7UA/cFGHEPPC9wEPeEn/FeFtoCITf/7Xy
LC23PmZhcvqOJwSUsst34mRqXHXuZPuYjc+AIUN9LwArYtQg9MP9pW68FwKLLElfQUXLU5ba1WDH
leH46VDOx9DztOPgTN5TOOKBpCFgtrXKwdtJFcuVA36dkKK4ysORk8GNvmqYF5mBOTnmrWdtmsfT
1CvhAwbv4qET2Gxj9JHvGXwXK7H0OpDTQyb9Y7RMLAcjc/lmwxmpNaQsojOiENlT3tf1IxVftYtr
3dyM8zBv8CYCb6oP3gMI/3l3/21fny25vIWZgsyH6dNfLl+araWrJcv3dWCfGCahEVfa3a5TwDyD
lFqjmd5cj+QbaAqxhWnI5XqpmjvhlLnROelqcXSGrDkhF6VtU6wsPw1dsTa6vz7MEm0DswpTWrD0
y9F9aqMsCEojPveMWWhxgGooAiXY3H+L17gJqhh6nZB7JDgFBuLlY3WgmRlHa/FZD8bxw2RBDdjU
uESaL+GkRN02KLLqI5xJ4Lyp3jpcAn2JV0oEDhAKUBgm7sbU+2HYGGY8ntvZNn7j7R6qO3sS+fvE
QANt5SffuM34ySQv0siTUdsSEYYgJvMvo0rOEaqluyKOuD7TXP86Z5FyVPHa3lWtq50qhF63oRtU
D6lROwDvDeUDZbS7D9LEONlu6p5irXP2GEamJy2ourODhfJja0zTHta2r4aY6ADdN8SjI1BYtLWw
etRzR9slhRUhhGZ0f11UkfIzOzSZ7AHiWQZW2wusuMQ8+pzTHGgbGk891kCU3Tjv2JX+/f6nv46M
rAbuEMQB4iPcU5dfvrGi2WrdMDlbmTdtgFolO90S6tajp7yS+N7YyywF2hfROVkvLzZZRks912Y3
Pod6mX4p1SjfhqkQK6/v5iq8OAwipb/hstvap7USNqNIMOmpwyMEDmXXoqC7sv1uxAHyxv9bRYbF
N5WvouXNbCWsEhmNg9poBjzQ8/5x1Vo7wKT5D2GOMhB0uESPMR1cvDp1HHrH7dXk7EyW+aHuqnnb
T5OzdSLFe+yGaK03d32VgHzHI8twDdIWZnGXjxc1qmtmuBqddcB+B3ikmJdUdnQcdNJAa5yC3RTX
9t/HclpquEfL0R9UvMWizpSHHVyH5CyJMqesxrMN3Qx7j5bmz9JI1qqAGzcXpR+4dyD3uCMsOShR
iEqn2Q7pOdEUjAuM4gkfuQ95bf7Re+PsjcmzmVvvxrr4W9EP7mjGO5T0CJCagBEWpWdEd8TSMmI6
urKocoeOsa/yqV95m9p1IsJtLIUtKazJCl4Nu99s0bYIRBCp9KeQMYHDAYkKyV24M+pmSAlbmzlT
rAeVZGzH5JmuZweTE+P3HlGhWDcM9OgGU/3djbDX5nnAKyKYhbV3h2Q+tL03dxskH9K1/taNcwWv
g1MLBV5qdi7C0ZgG1hwotISdIZezfcxWYjuNUXJO7O0ESXPlHN8IfySFknTPZNMACX650WEIZpMb
JLTTmv4bXrTGQyL631Bh1jSeboQlUOZQ0SV+iCXlg7/5GvUYeHnVO/k5DGNo0mViblvdGVc++o1z
i6wnI0QYcbRtln5Kdj4hX9yZ+RmVH8ZrqoJKN3S1bWl76b5AtAk5YdNdyTuvMQUS8gJOgsJDqtIt
X2I+NiSbXVicB61xt4Ap84OXW/WTC6jg2KBmfc5HE3x9iTJbknnWj0qfix2VvwWDip5uHyvDoasD
7NY6t35nzquNwxufGZsVOk10W7h7lvDToXPzMLSn4pxkXfrkqjN9dXUYIQoicn//Qr3xofnKNAYZ
UNGgXOI42hYBJwcm/llH2WnbFEqK36nID/dXuWLPEkSgVYI64EJ4TRcu95PqDBpKS2l5hr9kAhI3
rMegsfKvc92/HmjGJ8xZn+ck7I9kPuWhSvX6BfVRWh2WVaNu38LoUarfTYWuNYCpYt8E2Xjo5zR+
sPvsm55YELv1av4ZwqrbZgqUs/vPcOtNgUtgIorUHDnIonRQBqkA2bslubSqEYCFjewFusn3V3lF
kF3WfiTr2KVArSKzBQF2+aZCGH8A+7zqXLRmynZM+vhY5RXSbkqXG9muM6r43yiFGbyr9db4PE9h
hTmzaQY/GEdo5x63uU+BHlYfitm2/w2KSYiD5zTJubT04CcMOr2ggShR1k3SatUmdYN85YjdelWy
8y1bzq+yiJfPMHs4U+EnVp0Ns8y2GtJp0WYWufft/ru60jiSu4ppoNRLhhRJ6XG5TujZ1Ti2Xnw2
ggAxheEz9gooxw9MwARdfbE3kUJPapfgbyGyPg4PYlBfytk53f8hN+5m2s8MQ5ms0CNV5ft4Ey0N
lAX4oEVytssKnldZjQ+JZfRbI/HE0ZuHP7iMHLqgbT4ZY5GtoD9uvAXSU4p4zLakY8oy+9HSWk1g
4BXnxugdKKPa+NmIZuQmIIocE+xV0k1lqMnWUsvoZUB1dF/ZvXuEo5ps7aix9oVplCsuSDeuc8IX
qmcU2lIaZGkMDz0uRF6IfqRjjOGPRqQTFF6QW98mu1fyjVLrpbtRJzdEqc6Mn5K6MU74mgJn6P6H
szNrjhtJsvVfGat39GBfzKbb7AK5cEmKSkqURL3AKInEvu/49fcDq+4UEwlLXNVDLzJKdATg4eHh
fvwcTxLdbcDf+hEbEveiPggZKamL/rXrp3nVMHVFmnsIRq91Md5yttPNB+CcSghNbToKMLWcfsjQ
TfqYYVLuhJVaPiiFrz9SkqBy6NF9gCsKYslsw63DcpENNoprvki+h306EJwuyM3OKdAbjlAqadQf
mStKdzWL28lpX7LPeqEFlKM3IbN/rpAJTkUsnMp6jQxcf5Cjjy3CC9XWyIXqSQoSfsZYoIlgeNa6
20jtw3tzCAZzkytFl28lxqCjTW2Fw53WkB5uKM72zPN4JuMClYXKZuvmgr5TCiC5286sUEJpSiXO
N6NYGFTZQChdC17jizfC6Ff7yDfkxCa/SI+6VKpghMux/GUyIpzzdFCVcfdz6hD9qRRUat4BzBi1
Uf+ZQQpTIB8qlJ+bWm4iRxb97lksDTVyQHwi/4oSZPrTddvsqY5HvduSTKeTUF1jOVHlajIDux7q
G8g3uMCH+l4Qb4Iu0huKr1leOhLxHXJe1wBrUiSpdqwjrZAp7HrDr4iZo8IZrIquaQhrkm5HMYyT
dlNV5uug5jRiV7b6WWybttqEaaNQq1O2mqV8iqBqAXMx41EvImBDxAPIIYssh6VfCsyYgePRIPdr
RivdC1bciY8h4NZdK6dw/oEOkaJb+oB9bldZqbzIfe9+1toaQnXuL2jGjJnO7oD7sHFI9uTveYuU
gsPkXHfLmD1iKTGf4CFouM9tG0+VnwKz9lGQGUsGw1Wl1DfhIPW3cl+jw1v5ZYHpGBmFAbDec5DK
45dMjNk4RVvkysaNxfijBKEWnSRUwOItA7ux62RZkObbqM+THyq8qvImk81a3nTseM1WraFjLCM2
udUZba48iXU0XKtF71V21BRmu7cQ0+jsUlUpVPRxLZcOECxvZ1QD2K1MaS1tZzZ5K9kCUxI1c+oD
ozWGnyKHkw3JhjFVK3aUAm2NwtP8Xy66mwEgSRR5nATtXv+GeT6B3D9U/FdxrL2vMHmGnyS/6c3b
otThC8yn6QRVQffQpiljbbsE7SbkH6KBkTYlGW8jZqTTLQek+gR/rUuwbDzv2S08Zu47mYHZsjN8
hsEFIOWOIBTuHTo9UfYBsUe5uwldTWz35gDWbDeWWfbpso+dXYXo9k0gE6LHhOgRZ5mGH7hhHDR1
dexCM3a0PDduVLk8VqJX2q0GI6kWdz+qXrFWys5TdDuJfswoTLKNBqx5UJjNSdmGkBwsHIfymEex
4mRIMaGDJUO66KrFvm5XJ8wW1jlNqlM44hDnMjNbZxWmUm+qLvZi97aJqU+hF2QC8E1umzLd41vZ
tpKV377QkjawRjJNanHAsWZmUWiRzFFuq6M/TUFPhPBbROrW8BZnOTwNDWOCn4JRogIyz+NQhGJ7
ikl7lArj2Df+cyyq1qFTS3nFWxYMkfpM7CjApPGb6efvkg+3hgTHk5vmmEGAveHSwlwmzYxdVJRr
afyCKcDt0CwTAFFnnPclOgmkAvljf0whGHaICeOWcUrzlrm1aGVV501PqtXvbc2uuqGSgVFq+v7Y
RfAY1QUtQG+EPEyJZGguOAj3aFcYXzSNEzn3w9Km5p9tL2/E81iPCgc8kjgpFRAIjk5frREhROWa
Rn+U4dfb6JVu3aTDuMbNdY64ZKncY6dUGVehoHBqRi/DqNBKoT/2soRudaK3t6WAhlCpdsMtwAfT
QXkrfDBjYEPxRD4MDq3ZCIVm/m55gQd549CmxMTtY/4g/RDCg1vUHfdxBNP6rtC2gDoy5Nb81UUv
+dKEHhTZi9PyZ+8WwheAOnHZHytN2Uex970zzeCpKArbdN290iDypnj7oS+uQTbcgqH+XON9dm4o
wp1RDiKDw/pKGr/wSHwAcI10Pil7zK8TQaME5thY/RFOzngPTWR3H3YAGkuZUtJKHrFkiw3EdRiJ
UMp6s+VbRdwOKlWPY6nVANGi0PwUdgY0kQosUZe9+Lz3QKlIp+mJ7gUzaGBXZv4F5EnwPVU6dgB2
ufaJRioi/qvEqd1aFmN9QRfmqHL2CZluMvEXPooIGh6CqocMN+SVyfZoaNnHgvOys4fGVW890mjk
kDwItje1myhbAH/6j5GZ0Ps44Mx1yr577ccs+slh0wy3SSeM14z6ciIbPTC0OzSV0t8uj7FQnm66
FL6Ri04v/V0oBHbUKt6gD0dNyRQmQ/IRqTEreaCTUKzcupa+H43kP1FV1C1ne1Zom1YYImE4WkM7
bNKojVGCSxjuH/xVAtepwnp6LrMsZqemTinVMmP2/SB8y+RRx5ZWB4aT1UXO/L4OrXkKa7ki+HcM
wwibiCH6K77HoZOtbCUwTBZmT4AiMBEKF4L3ZX7GxJag9eTcw7GKQfhD8CWSmnmwmgoj/xdC+Cd0
rFLapmOydo6eJyUAQBgO12Dwmzi6Z/k2zbpR85t4PGpcZxAKS6Cj0ruCSxEiWEMv/f6+pD/McDOz
6MB854RyhR6XrWEM4tFikMcI5OJRSZT6uu+YOr+8LRfCPlNa01gTSRe3TmWWhzQJyn15HGvHEezH
o2sBQggtk61TFExx2S10vdeZAHDCTvUYPlJrtHp54+URCKSiMr5cfpzzs24CwFP05ftSDpxPNqZQ
1paZNCGCe+sJ+JwKc65ZrETY84/JQBA4MipcU8Fm7smpbAVFIRfasVT9aNe1JUuW1fBaQo5yG7W1
tFKGWFiUSUlEm7IwSALn6AYK8JBteKV6FGHusbuU0leZWfXu8qtbWBWnJcA0i1N86rWfhp0mr0oq
5JV+TEstvYkYe7lqPMXfc3voATaI4u9CsQgHU+Ea+Pv0oeY82m5VxOOgDvqRVorkJGSz20ZEbbL1
YuuqLoa1wezz3c+YD1gsujMwXPK/p+tLUg/2B8k3jpIFDMll/pzJl1q49grKbNJYVs6YmsZ+FPxf
l1/s2/c5jTucxm/YQ3hlVWLgqWXdryEMKXmz6GB1r6pKKu0JcbnVGuGRV1w95PT7N0Flgq8XY8Zv
0CDc0NJVt9AhDB8k9PUcK1R+VCSHyFz76dGEtHjn1oZqB4aWrrj3GzZq/rygnGG0IGLRFJ8dQFWE
kFffKMaxiIV0qzMY5BhNFT65GdxsYgdDpOV2wYZL1nDIqjTnTuwFW6nOhU1l6LntM2+PxC+oossv
8nwfAP8AjjHVK2jpzHEgbsvr0Lzee3BlYO+DV8tOCCnl2ilxflAxbE5Agm4FGyi6nH4u8GSdFtK9
fhCoRx6tohC4f/eNBfFMXnfPWe+qR6OgaOCMdFPMXehBIOQEgSRl8PuVXWRzfcnuY047Zq78wPyB
4FQj35hIIl2loWft/TAE+2a6jGHbfR54HfUuNDY3g2bVx6HQ0A7TU67XtqiFpYoSnJZ8gUt8vNX1
tEwg3/Mt5h6AnINPFtURncwwugotq02eQD2NkFo0RRHZsaHHW0o12VerYWq/Lf3ogdM5+WV4gVpf
wT2VPhalagFvyQP5wR0NY8dlJnkWi8wvIedw+2Sjs5gXsAXiaBOFxidZiRDnquoBVgmlK8ubPm9K
d9tJhXQNeCX8FeRSKHKwxZHnmIlaFvDU6flt1ZTha0FKCo257I1fi0zW78OiSSKI4yPlQyLDLrg3
DBRuIP7uW89u4NajmePmfryPu7R1Yj/W8auC8io4r77eynGuHQQPkDboc7VDuSTUI2nFH87K4tQS
yO/xBkBelM2UU3eoB8hQjbgOHhDQ9e4tvZM3SmLU3ypVgLxFaeub0hAUhKlpco2Qxq2kaOdhC/Nv
1Tr6WnQyZ5lDMKI/o7rI/qSR8i3pfcZU/Eh3jC7QKb0azUfaJaPdtXCYXt5t0y8+iQKQqZIjARTn
CgPb8mzdeoAiTQNq4IFmTnnXZ0a7KX1dugkphu00N/TuyPmFlS1+nk5oZOac3mw9MAncVk/fthCz
L9lP8kPdJNnB1aildonQbxJ67tcFedutlkXuLkdwjCbBmG7NKEoPjOcWK8fTW+IyWz+4CIhlwXVC
kjAvfdSlLHU8i/owIhc72n1jasI2lLXuvjcH6YMU+lR73UzMFRv12wbQUqs9KRXaBwyLFi2s+WVW
3bbcjrpdm6bqB3SCoW9Kk1HsNjmJEsySOTIaziQ/vutCBHRrEX4eG3a9BrHTXlfDjZqp1nXEzYa0
dIRifyNJaQ4nGTXx1AlLEPXgpQv4CT2j5gS77AFnGQEfgVDIf6EJBlHO7Hag12HZleQ5DxZ1WtBn
VuIwJDnu8rJLt+h+BJvL9s5cfaqgvdXRaK+C15ie593Fx4NrG0XIUHmo9DK6Q8xIYezYNePHQsw+
R6UoPxVZpz2helitDCacnSyTZRgGpz41J/S8+YQCdFXJwqA8dGWv2rEixA6gm7Xza8G56W5RIplS
06nyPnuhiZX0nZwXykMweNlNYMWIY2pJeJVEMWLtNZru6SCHHyQ+7ndtiL6ZtRpcw0y9Rux2du1j
ueAUmOcAg6PQoD190XGuNmHgNcoD8xLDZ7FLsysrp8nn14L35fI3XXqz703Nsi5yu0RViZwPiUlx
skcH3iFD6raXrZzFaEBFQG4YTUXGgUrl9BTvPCcwJBGGpUZ/8AdF2qGNnlyDeFfQ4hzSqybPpRtP
VtDUEpvxDpl6aSVUnpf5ADRR6wZ/ANaf9zlLGQK149jXXfUhV3tzG5rJPvDD2Fbr4hY07lObih+q
sb3O1PK+NYI169M7PI1UIHdI3blUazpt9dk7bjtDEOvU1x7GsR/vmkhSjrDo+ndtVI+bMgAnypht
+RIpYvK9jOPHNAsm4toyXEscpyNh9iDkudOQGJ+Bov/syKisxhiNMhEexJKLhC0ZHZ1sSFnq+5Kf
fdQT5GDRie5zxTGhtnvtvOaqJsgyRtpVgzPWeSBtitEKf1x2j7ONp06VSSa7OFZkcGfz71NFHuBx
oGFHuRm8fS9qB9MblCtDzZQMvZxkuIG6t/qoRWBnijARqEdE6XPlKcHadphvPcafmKWjCEB1jixz
DhCTjDLwdarNxzSXC39TDUIebWWfJN6Kiih1GJKhV6HBfzIerFwARJ4nBcRtnmrV30z+rbvpoWMf
QK81krIZFTOeGmCdGmzLEUYmW1QrnbAJuhk60XRMD64Rd4ZdZpFwVcaq9rNgiOBAZ6ErGQQNqieT
s7SxmX/JOxuO8vaH2ozqV0vMg0ORifQWFC5OlpOljPs5STnVzkIv6r+YylCDUQ6TW5QCNUi1wlS2
yd5yeVNylRGgLsnH3qnHOA2ps9DutaU+CdbUqM6AUNOFipSBEU3QrefsP6JXp1KXF9EnT41K+bof
wdzYte/B7Bi0ZiXbxPvopY3k+LMryBWVuzGqP8l1o1yRf8c/AilUQVhTLKZsGFqe70DASxVDQm3n
dcUPpzjwfoPwrAiLgCRgwB280vxqEY9aViUhz8pULkSWkRnXTtsW0j5RxGavyn527UtZspfDMvo0
TISVgC/ajdRFkUP9c41JRZpvWLRb6LoAPZkmSjj/ZtkWzLrBUBaC/ElAPASS9CuK01tJ/+6blDQq
fTdxuGT6cyKFH7SRN5e1V2of/WaCzUMwQoG2Kuw4zIq8kXS8C97Qq2iN5sripzhrdEdHcdMRx0Hf
t2TeN0klFnae+933Dk5omDtXco4zpBIJLvVPa5qL41Qmgp4eHXVTa66hJ8anUf4YxHeVdJ/RlTWV
ZgM/5WbSUVOh5A3DB722EG77NjCopqi542l3CRlpaW7VVLIt+WuYhnsxKVdOtrOj5e35AEv+9Xxz
BbTe7HohkmLjE9DYfbI1r9utafdb3z5e9s35ETrZgZ2CRgbeST1v9h7ULu/RC+I9RLbsQIXitHa3
YQutvO+zUDy3M0vyAsXN205nPaIj2ZXjb2CB3GxDG2zIn3713yesf9V//oc//8xyWFY8dPtO//if
+/wl/VSXLy/13XP+P9M//d+/+p/TP/Iv//rNm+f6+eQP27QO6uHYvJTDw0vFcfVmxHvJpr/5//vD
/3p5+y2fh/zl33/8zJhKmX6bF2TpH3/96PrXv/+Ypur++/2v/+tnH54T/tn/aaq6fI6Dl/k/eXmu
av6xZv2L2giBhYzdYvKNX9a9vP1Ekv+FtPZ0gSXxhBKFBCnNytr/9x8C/4btP1UWad1NrF9cBGF0
evuZqvwLGBFdNOqBcKnQcv7j/z3cxz/j2p8vnHfx15//K22SjwAr6urff8zye0OkP84W42JHpRiU
+yxL85LMqC2/kw/Gfcp9xkel2um+ZTmNh5VdM3PmM0szZx49V40MrZUPkSnZgbj1ghtGOmD/lz6U
xS3gl5UQNjntu7h+Zm/m1L00eozRYa827mERum5jxrbXTrolI5Bqyga1uemqMsvac/JoDQIf6QB/
L5De73LyEyEctADXtMuntzNfDWJbjKYwsipRdz4NiQk5CpSOHnpslYkAVu6Y0MdG+UokWLDCic1t
izObSvCceyluRYU5yUw9eH3bfa4HN3eYGERGOq6UlcR0cqzZgjBF7/sNWcA5d7ogoy9DtBpK9VB0
MrVMIx43CAa6K5fIhe9DpRoYCLBaahf6zL3bDL5oTjr1kHZFsFFa7XPjdf52zM38bmirNbEmeekF
wjFmSAgIyBzhs1W1JhdmZi3Ug66KDTE7MZLHrMuk0O6D3kOkCkxAbAda2QYQ9LciOkZe+dyUCRys
VWYxV+B1mtvZgjqW3AeM3Hhuwi73dsCZYE8cqVJ+pso2OgG4y1cfvWF6rAhUPHmBgQpEO3RIYedR
pIGx4ocrW2p+UEx7CiQBI4aw89HIn/ewGkCuqjc26kEJRH9bS2DUSdI2vmCqV+JoOL0r3Cdq8x2U
1HgTVwLDc6WprICJ5sfv9BQTsTNPAs4GdaZZJNGhOtXrlpcsK4K0kXvRJhG/m5AbdjWEO0Estlpe
26klXvslcNV34X0hYi69BDC5vAgZUB3jJLOKgZohZVnTNjioUZ45ipcPx1R6qMpqRAKhjg9BqG6o
XRUbSw+vI6FU7jWj11dKkAtPwcUW6DsnASx4MKad7p/alMMEEQLtIAPT/aY3qXtFOeWpbSk7B7JM
+ToWo7tmGJu9UNSAOt1Auqr6eI0Z8mwfT9Pc8PcyogLqAHqo0+fIFatSOhNCdj0iPxwso/9ER8Vd
CUzn3xwzwL6nQhDCALRQT81QZaiUSm6E29LbMIBz0xv5LysSgP7qouOHPhmLZHKnKYM779PlD760
QvobHJJTi5FbwqnpPpOirvRG4daUbkpkiTr9+2UDZ0FqWtvfBuYSesPolSLgPzjt5SPX3rZ0Guta
1FZC4RR6TgIu1XJ05BjZfQO1zysSGZDnxqos67ZukQ9FB/UTwNpdUMrhJgzd6MozY3/72ws7MTnz
jcosy6SKDOvWuI+LJ0l+NKPHSnm8bOQs5M7WNfOMLvK9tmWu5xZlny591qTrLl7Jwxc+EMkbkEkm
j3l589uQqOhVJKiBfxCE0Qk907Hkxuk9ZpF/U9Kb2v6UJv5taVY26ibkojz6/qGR3B0s7vsm6L9e
fl8LfjBlojTryPsoi80yCWC0UC0gjXTo8sbft2NxbUZetU09/TaCU/qu8gNxJWQu7CC6yrr5xm1D
UWC2KkbLGqAlNSa9cg/lw1OpGx8vr2rNxMzV6PcPRVZgohxQYVIM+v8wOK+s4yyF5etAZiBNaDqN
/HtmRBrdpszdxj+wUV2vvTGF/cBxXuMGqXVrFp9qFBMvr2vJ9aj3cz1gJJn6+yz4NNDhyzGYtYMn
34kegHbvKICigz7tsp3F9/e3nbmLS7kVGq0GMkWPyr3aMXHtD8lqG/c8BE2ZJUkfd55pXus0koox
3VWtxYh0r6dbYDbNEN+34bA3p7mNtWRs8Wu9szZz9CSKjDHIBv+QeFRvmuRGKsVfiT/YmUV5LpTs
ssodrVtVoF6zO8sBpWkOJXKxW/oPYlHvKbNuvOImD21flr+1xbCJPM2WGJMKmsZJols/fvH8q6Ry
kTT63pV3SfCzo74xevWd13Hlz7a0UHeJFe0rRdv3GeNo1IIk4corh38Q6d5/oVnxqRaNwkxi0T/k
nb+TyCl4hZteUGwteb7scEth6L2lmWN3Wq03kPv5B785lmL+oRj9X1751Qt8mXm0tbbZXBb8LbDC
4QlTHI1DmFpmH6W1GqEzGOk4tBqTIOZVlb1a1XcgJvY4NE9Ka35mHvWmL74J4SbRbDc+hnlq+yVc
76OxadKbsD3q4eAohmubxs7T1ngcFo4xoDd/P+Dszbsh4zKlaRH5s9jaiSSYH5pe9B11HNaO5aW9
TkWJYRPq3twpZxsjEHtdyuH0PMRZXG4a4BZ2o6rJ9eUPvBS53luZvfGh1X231nq2QfAM0OCuE74z
s3STMAp02dDicui0AKylnQDfwWlUQWpIi7gc+4dI/Ozn2aaVxxULS9+GiYm/LHD/OLWA5PDYlS1L
qYXYjmBxMZmZ+Ad5DMM/tGhgJFdFhr5PjTRZzahNMPoHVzpOjZBMhGlTyVeu3YtLAYlNR4j+GJME
p1ayIE+VnKnJw+T6QosC4/cuX7mbLNoAs0ZNBBaVM64WGWIjPQh1/xCmd+6oMIq1D7U1EaHzCxCH
MR2i/7Uye1+KMrJCSDQPvZyKdlKr8qaCm/N6dL18i3L9na7k3/KgcypPe9KqOtl6ChKfl31vKYq9
f4iZk/egAF1I0f3D2FcUaGPV2gx9oNhoOTDTLXhbMevWijSLNieC3KlyAeRxlk25wSAW6EH5B0ji
WrvNoD8cVUeV74eHy4tb3MHvDMmnvgLaoQGyOoWktmG46VmjLsQhNQ7dyltcMzRL4VFj17S2N/1D
Zn2q29xG6s/RlBszz7eXV7TomcBmIB/jrsrV8HRFnG2WAo2/f0iFRy804IFCHXctAVhcDVObbxV7
ekozn2jkAgwWrKSHUH6dWLai8IOFmplar00MzkGBb4caElLogk1VAGrJp8vpm1RAZT0IDq2iI4JX
b2hyF91d+gN5MDtNr3pHBJFjbcR0V1mgq1c+28LbBIUF6HGCIlGSmZmPujiEq3BaqPVYK48+96+1
ULJ07z+xMXMNuaSL3mvY0FVhTxZs3OhDsM13QMCuBpinhPiXYMorbrJwosCjRSyWKLFQdZiFlmZq
xAaaFxxMtzuGhbaRRN23f9sVqSbg2X/yb87PFEgPa6FKk+DgNhpy34+CEkE8UDiXrSyu5J2VWaxo
dCGseyUNDr4b241R2BZVut83QRVqIqHlP5xdp04IrMrvaUkHh9G8a9Jy57X6ioWFDcVFleo6BGqQ
X8+RQFbrxzSUq+BQil8C+a7rswdfvlPEeKWwuOTPhIaJ4BwSBnbw6Upog1V+XGj4s/6iJg9C91jH
a2newuWAZsvfNmZ7JqvofoSxGhxUf2xuPBgpnCZDQ5iS/k2SG1+Z64+OolkwobnKKbO2vtleqpnO
FpoW25X50Wq/hNpTbb1edoZ593oKSSfrm3kDrFZS30OwfBBuK0nfa1f6YI8tOhGhDRXaAKe4tFeb
zubqZSRrL3fJUd6/3OkFvOta17LSNX6nBIeoie0h3Rba1yARITf8eXmVi3YmVk24cuiNz1v0ag7v
NIzwJFHf9P65a7dq8VkUH/6BERo9UIWRYTA+cbqYrFf1EOSSf1CMK/g6AkcybuO1G/niSt4Zmb0x
PZVQGR8NDsQBAJhWBQ96KQ92VUaKE/Sq+Q92MiS75C6cvTKMt6drMiJVSAqZwGogt115+Uavb+Ii
3QTymissJEl0CJCHmSgRDWiNTi31IPqb0uDcKFHTIKOWoc3SAwAEfWkna0x1SwfxibVZ5JAG1y2a
EGtjuTG+JqhGlvERCDANJr+6RTQdgp1HqE9ty9h6kWcPg7ryZhfjCl00kWldBcajWVwBvxWhz0CM
7D3qBTJVRqcZOpORvFbdlJLl2nGhgDwbom6fuXm14qyLoeWd+VlosQpZqqXpdQuQ56GEbrvC42oZ
9i2fmZWwqYNNY5REUEDQs486or4siE05BejaFoT7og3w0rsw+RZwvFnlV+NRyq7Jijb001YuNdP9
+8w2I7sMGTF+YM0ZpRpRpyjmN8HhC4JcEMlmdtz6TgbnQq/sFOMf3NPQev3b3LRx34WyjIn5BA7/
4CD2sa0Zx7h8GcMvlyPM0kd7b2OWqHqq0Btyj428vcmy56A5DtrKW1vahu9NzKoaUMT7RdFOJjaq
fJfK20K4MoeXam24bjFPVAHxAjRl00Ojfvq+XFdqFXPA/ytYOkmJ7cx78HJxEzbCL4RvDmI6ug4K
2nUUrUyCLZsGsIRXTFnQ3HTexYqUTUd6knvKtT4m0Ol2Tb8JpNyEdzFG2cItyj31PenAyFG315PE
W3nPi+cu9xo6gWDGQJ3OXnQoxEHBSDTrl4+ZPmQ7CDM2Y4sSRlDeKXwAhSnZqWyo5OI2FvZtdx2k
4kqLadGh3j3ErBIj1mXJFEsPSFG6s8rSFiGaWGuWLe5D2AKnaVVuPvNCtalVTMTWGQlUKUVO6lr6
taZ76ZZBTu06yhvVLgfUD7RcXTn0F10ZoDiwL1poUNedepjeqUnWxhiu81i8kVp1H0rIJZmp3m4M
D8HaoOiH68s7dPmzQrDJJYSoztjoqdEmH1qY2grCuibcNcVj1F7JzLXU9U4SNhD0OI35xY3UbSDF
W6pK2/bp8gNMizqLesyrTzwFEzZy5lZdbbqN3k63lNC9M2p1Q3tq5eRadJp3JmZOY4aBrjO8QKTL
vox54YzinQLtz+V1LHrN30bmZa/S9xmq8zEiJPk3stMw+tQbjY0A7rENfsbxiq8spVU4JyObOvkw
IObTz8awuloOFmhdMblhIs+O4xuqzX6ycuouuqROMiUCylDp6Z2aaSGRhe0Zl2T6xQbG5Rja91hL
Ubhd33eLS5pg5IjfTXXDmSdKcVgOcY+tsIfaMJCdOnvN5WGrdWuhbNEhQM2jmDwN874lW++OPiZy
8jqvCOUZEne9+8sfdqi7mtrtCIHQNZzaDs22oE5tVXdcMiw9bXfd8Ouyw6w9xPTzdw+R1gaHicTG
C8NnvwycOrgZgx+XbSw6JVWiqQgAAE+a2UjM3BeBcAQHi/RMM6/6UHL84qPn74x8544r1pZX9Le1
mbN4bjRqRck9HTacAgxxUsEr6h8vL2kxXrxb0jylSNU4CmAtO9Ry4ejudy//Rzv5nYVZREKYL4+y
ipeWNk6tP3iJCy/uuIvb3rG+lOMaScDbRziLgO/szcJT0xth2bstNbbQdeT+PooKYNj3WXA9tYKa
4AaMbmRr4kOoJXsNiLKfoaSOR0ZrkJ+VdzsPKpEudWGQsHIfer3QOLruGup70UXgzQdmA8AKmtBT
p0fixfKNeCBKBs1rxeDI9ahr39J+lcRvMZi8MzTz/AL+lx6dYwJX9CwlkROnpNRJAuluZV92yDVL
M6+X3FIFI4eldNSuoAa8oXUDzGGTZs+XDS1+nXdLmnm+maYNHH4dAWP0GNrQX6KgXPP9te8z8/1B
TbqsbLAxGo+Jr2zT6ocUrVFsrhmZOTzlHUPxRdzM5KNE7iuIg9UkbvmrMBUFT+50n5t9fzFUq0Tt
cbREivddOtpC8jqI/aEOVpLz5cX8bWj2+RUv9dGT4Y0ZhX6bKC/mYG6F0lxxssVz2CT3BjrLWNNb
FvfusGAC3cgGmeS79zQDFJdiMHzA5HkoadsyDqRb05PCf5I2vbM526tZXAAf1bDZtM+iNGzxuLzP
V4wsnlCgHIE4QzsAucZpQMhFz+dmP3KryF5hbrN1Zk2CF1R6Sn3Xp+L15S209LEmudsJ+q7ryCGe
WkvrsAkttEsPup+K+yITVGZyw25fMbi+YuqtCTMP6zQQVSYE6bqeiaBXTVQ2KphIIEnjVWVJaBJS
Noy3lZ/ts3wPk8d0ieyiCvKQYWNAEmM0n+pGvanE2okEMWLSeU0XYGlXMNOLAAGpDwNJs+0tm+1o
MUgdHIKg35DKSelrWgtMOW8vv+elUMVIN7AimqfgGWeboguHvO7NODzE3sPgvdIEu/z7l7zm/e+f
hcIQrazOFJLwkKUge3RbkSI78r7mQ+OUHJBptLlsb/EGDrYbeOYklQxG+dRx/EhTi7GeFmR1xa6E
PnM3Rrpih0zIX3k5NLVVbHlOoUeWnXt98m2wwOhefogl553wbUDDJhHR+WA2qiR1puksWvK+yJ7o
0AoT9C+XbSx9OLQcpGlOmems+bBGlI5NPcpZeEjj5LHitg/PbbFGYrgUzAjJ0P5RR2AYUjl9mUVQ
DEM2pOGhqFLVaUS/dUTQQJs2z39WzCU6MSRm/yDO0JKFSozmLGXEmUdSF4Z3LRvCwyDeedVjC7lK
lD1JbuIkyd2wSjo1HWHzzc/sFvgEbjOoR86uZ0Fs0aPwm/BgopQKV4DcPIXyVZ9eBb37Uco/cv9c
8Y5FiwxEIswDhJSr2ulLzRQxiIVYDw9QR5PzZGbKvYVZzUz1KJkatlf032Dd2132lzlXMt0YFdIU
9gTK7FMxcVaXrjT4vf3eo1Hx09ip8aZIbqXYaX64L1RoYLiy+kMx7NXOYRKhjW5GneEv4C3eajn+
3HN5EO501sTaQP1/Fto6wIRwDBb+wRoOzcSwt+JAC6VhDDAeo5ssdoI4n77gwRcLhurBSUbMndp1
sEHAtXQ/6gNUytpj178Mae50ZeEogvthaNa0rc9DHubpTErQmyoTI8mp+SI39MEfK//AWWN7EUQt
dOTh2XLqba0+0Vf87YyDETDyCOI3jIJnBCixkaclU1/+oTAq6Hy/V3nvtN3PWN/5Sbi/7EXnAUEF
98y1f+qGczTPdksMP4CfecBAlDbfysmn8bNgjEChIfT77fqhStt1mnZEsA0yoVkYsBrfgMmfBEBQ
X6OQJCpGB3KN8eF8K6r03YElITlJqJnHt0Sq0VROKAXVAe2R5LHoQ8d6HvRnIX2Rv1rdyo14wTMw
x4z7hLWe+sqnnlEmcq+hHUM1o4MaSBA2ivtVdXdydG1mFgnVr8sfa2kjnNiTT+0JQIaCtOKaL+nx
Lnclp821a0je9qbUflHADXv961h/F67jAJn6HyvWp212Glmnl/v3amfbsPTNvjOR3TsIvnCF+oOd
jQgcG/lNFdyEkXuHyia0QOaV29U7WYRftdWgGVtr/i0kBDzG1CBiVon55bPhMtE1M22qrOhWfy3D
SaWK34fwyxAH+yquHEV5GhrPbpW1s/M8CWBTWnCnvcniwn9x+vLdRJQ8K4sJc3pkm1Zr08Khz73m
wgtFCabLADtOAwnUF+c+TLk20IYYtPs4/BL3vghP7eBEqu/4qmSjRPaoXev7sb1KBUQfV9QqFsIB
YZbiO5RtE6HpLJRPAaIYvICqlfFT6itosD+X5YsVfgzDnyveNEWWmTedmJq28rt7lWk0qil0mCq6
53B4+b+kXdlu3Lqy/SIBmodXTT24u20ntuPkRbATRxI1UPP09XfRF3unmy00sXPOBc65QABXkyoW
i1Wr1qLGKS2oa8ZfrGWjm/vIDin9JrDJzscNm3yVRV8sUL3ksEkzKD1APHub0jsSbab3rvmSGGD+
0jFuhgraRmB4bbFoIaHqgqInHtncvsZRg+2ecHSS/KAPH3L9ln20sgZpsN6zuyfdjsNCEj32WUTl
VwslVCRdbEISj4HLHY4gKt/PE97HUxOwwm5kg1UCXQ21FITBlRY5cJBnlliGcP4tsxayuqyOViy9
hylGqf1WNmqAJ5fmYGbWo+D3meW7pEoeVLXYJM6XaJ7+M8AHv4HhlDCJgnP6GTbOfsPUgmEQEmKo
5UmS4jXSWLmRBYCIqRHqCT7nWijAmwQZGOAV8GJuZ+eoXZJCmVOM0oKuQOu2eXUfF2jlbmtdz1zd
flHAWJBbkQ86noB1CdU8O0CANmjU6Pn2j1m58rDuP7+F23tTBYFTT9GXK1EyrErHjZy3zGpcCJ+5
Sw9dY4jNCKvbog1g/3622Q7GsthzHjFYyZ7Bhe6PkCqxx4+/WJqDVjkkPPAA5Le5rUwDQyQOjuui
bBsb9M6O33Wmb+vNB7H9Rdc80svb20ZXslk8jdDeweQXUk2+40vLoTflREHtJceYxFDpkldoWi/I
8dbO5rkV7jJRwXlh1yOKL6oE0etE3fb1owYmQyEOYNWQgsCNyWR0z3lWtQK8J33US3APFNICwPmq
DTWs3zoOYKi0sS3I8lZ3D8kyFN8wA4R6z6VjdOBnHGuqY4oKyi3t8jjT3r/9fVYXxCYPkR6D2oUv
JGV9CySlhBhe1I6nGUdFpoEU74XVxbU8gwkb/GuI/ZAzH+9nqVwmZgh8oAerSII6Af/lNOzQJfCV
djBBvjOFskN+ouzw/X9bJOceE3jwmo7dw+ayhRRdnT9UFGoTsUi6ZvVz4V3FOGFx0AzOjl1hVjAy
MDmDfMrDsA5ELoLbK1lJkTFbgUlE9ngCsx13zWt5M+YYFcHkg1r6aJJGyJRN5RX8jmGFdrM1Ca7a
tciEWQ7wPQFDD3NcZNLyGnRcFiYHSBfMJiCx2+6/d1Iw+39mgnOMGRyUBGOc6WHuvpBh8ts4d9VZ
NIq+6udnVrhPoxmlrEoUkwDjb4olWNYjxjmW6u3252F/hc8RztfCJSYVkl0wDmAtk9pABKcO6uku
m04T6b2KCFxBtCLOFQqnREMYsPIDqI+PNpn3NPmY6m/gXvpye1GrhsCjgiorMEPy5zPq/ORmoBoH
tSNSS3n29fpFmbVjK/tT3AgSgVVnOzPE5QGAcTVGzJ6brVIhN1fYC9AxfkRlbQhupdXvhPlUwKBA
FHzVvWuKSnFKEMEewAvgzdo+Q5fwqSNoq+k0+X17+1aP7Jkt7ggpAI5OCwEuxNLb5X6EbtammO37
zlI+mhZsemUxv5vyQgUnd/WrgfUG3HpM3pGvXCutCu2qHiAECyRQgRVjVoSW0VdwG2P0PyGT4AZe
DX2g/Gd8mwzzw62yXeRZrw2Yyy3UWkFyisseI3wCn1/zEFSuoRrO6IHw/1xeIgvYdK2qyv8f6ocz
3GmP4iguMsIdrDSzi8FmKJtM2XdGgxnYo0lF/CBr+8UGJ1DpQwkHidHlSqKqBjbfQa2jtbT6qwIN
dNeQCBU8QFd6N9BxPTPDfRYS93o3lxNuXcehYG+uNWDt8h95Q4owzx0CVLEy+3Gz9MHk9GYQqZns
DxH4vEuwawdQdiyg2GRqWyWBwhZJlngP6hjh6ArLY/i4ef4zmTOfhZgpVs3/BwE1KnRHwdDXdsEU
g6hCM7a2vu+jO83JPLz2OmGNa/1rA7Sl6aBQhWNdmlbqKHecFB2tNsCgtT2H5fPt878Wa1Cp+9cA
tzbNAJFNuqDKhITnDhBDG5IyZWAZQ4HyTnKvL0JCzbXnMctPQbsmf1Z6L5c0zmjZxTOyYahWOUHV
S9QvRhk6ERDfDTK1ydwayqteaeNRV3W0+t4YVFRlXt1WRAJkfEzWlG9T5GQ0+yRScTspPzA76UAb
KMneb+/sWmRFtR7jmQAZW7bBnaEyBhOIGmVoAlq+rO5rrfUlvPzLH0AsxK2gPf5Zfbzy0TNrvKM4
1JRLDbEnVeXQijwZau9SPD+iCRQMXRVKzY9Cm5GU9YGttrvbS10NF9CGgMYk4zbgxWgdJa2SUkdM
KocN9HKnvwnfTLX7n7/PLS4aZpwNCX9/igpfUam7gNv99hJY2LzavzMT3DmQpkWarRE3hF6PYaZC
kVG5a+d+S+Qnqr0YkytMXldP3plF9u9nUaUzRiJpCxZF9J/5JNmuk2Q+GJ9AW5p8ECW8vb5Vjz+z
xt1NhSyp9ggl3AMBeHmpm3t2afRx8xeFGdzpjFwcVRkcrctFRQrTdP+cXsjeavJOyP5vJkJwa6Ao
DLEbTEhgjuDSBi6GrG9mhKwl8dGCeyptv26fQC19e8dWjxReSgCEszIwEodLO5DwdfJERqErJ/1d
RyFzVDwtJgC7nQn2fx00liPoFBKUKNJ+A3lXUXF47ZOhkIfuLWTo0P/jPpli1jr0u/GaN9TfOZBO
aKL0MH17lStRCn8dnwpZC/pqfL9L04pULimMNANaalrrVv0mJ5qPooVPEwpBFEGsWDloMMhkcCFk
qaP2crmrgI3MVqSgKw0InAdZxXtdxo2qgkZwdl4MI9338r6zRG1bdny54w2kK6byAahnKkFcMG4k
s6l7syaHxkHtzjSlpzbNjh1UG/1StvL//lRAsAKkHYBQ8JYYXGGE6tmUg8r1E5eRo0VZKcfRfrz9
4VbCx4UNldtHUmIIICLk0KFBOevRPrNmN5mOY//SpLZ/29iql7A+BdjS0AzhuaejEamiFg9gSV0+
+/hF59aGnoRqBN1SKo9vEiRx8b43P27bXTkCwNP+sct9tk6388WWKnKQoDUbH2X7rRURiqyZwLJM
hBIULq5eIhRvLBkarOTgjPYxjro7VMyHSQCFXrkg8SIA5xkmAFBq5NWfW3PoZQcCfQdLBUrng1qi
CfI1/8ZwAQZemS7flcLjpLQGBiQtcmBZIiga0tAEArOMvtz+HmtOd26GuyVbDTJiBcYZD2kO+po8
VO2duk2bwtfJ621Lax53bom7HVF2q7VmxoKsOZSGpnRzWX6djBrNPsUt7SCHCuhti6It5AJTqaOL
ABZ6ctCcN8M6mmkw1ImLQZvbZkQLY/Hx7Np3rLlrkS2SQ6zs9BHMSRI9sGJP9gI1TjevGkG8XfXv
P57Bt0rIoBmdFWnw7wVdWitqPSgdbeW++H17XWvXJdjv0EjE4BLKcTwt3ZIZTlZKEZAxJRBaVvEd
+gc7eWxOhHY/6yEc5I/mw0hQElwo9G5uW1/dVSAbgEEFHRpAB5e72kRDE7WaBKSaDZBfW5W+qZQY
w4dOQGVhWG0Bh9PP/80kVw8C0Va0QD2FHEZFuc8hRjlBEFkhYPJo252eV0ES07+I+Qy/8c8quXAI
vs6yGtQsO2Qm8arEjMOmAMc+HRXJbZJ8W4xDJjC56j7I5thDHVw2fF+xWkAY2zAQsQrlZ7TZCcqT
rSloJKwaYeztGI7CjC/PjTZJbYVBFbRh9P4NmM2kfxa2LVcdBM9ONv8EwiRe4DKH/itIcfHiS0fV
y2YMl8nvUYVXJ2CN6laNBMFk/TSc2eOOeSbRpCxr2KtS8hjXo7tUe3s5Kmk4qG0ggz+/0HZZ/r0S
va9X9/KPYX6szpFqGUQOGgrWyq7UMaNo2gGa/w+3nX/dCqCF7MrEeeOCpd1B0SGdTGBvUA+36L7J
G1BPbW4bWbs1QdUIaSbw2THuvMtDDfo+K+0KGCGGcsia/G7Qo7fbJtbWwQB1KLaC9gQM2pcmTDUZ
UXWBiQwY+bl8051nsPL9hQ0QKGGmAL/4qlldGgXtjTRFxtvtJUz6FXPjElTfb1tZu76AN/7XinK5
EjsewFVjxojzzWOpLcHUgVmu2BuSIbhQPkcF+Vz63BIXa6EyFoFtvMNFmcTNTsqNwp0AJNt2fTIF
TVo1fqx11qMsgVGx1gvzgaj5YzuO3y0IprtSvEwbqsSpW+k29ZM5rV156aEBlcigVW7sb7YZY8ye
YrK+1WJnBykkzPelebKxpq4/dIDug7oTD6EBsm6CY7vqDshvGUwe/X4eMxJVGqhoUH8+LIR40CUL
kLmnluiy+kQPXe0gxmvxfsWIM7B/l99Kixa8x2LAnI08BNx572izZ+tQyC1bM4BI0bOaf1WhizBR
oLyax8QkLwqBaID5oJXvPUn8ZaS7djyBF7mwHwGqD2X1OZZUzyiDLj9J4Dlz4dThbQ9bK9dqLIkF
STFa5cgpLn92AVGuRU6QjUNxjozFYwpF22yhOyMhvjwvh5kkx64ARrysE4iTJqBRpv2mbluXWqkP
HbT9nKpBVM/y33y2sx/GneJMM0nVQuvpYPaTN5HKTfetHm1vL3/VN86MsH8/T9wm4mi5Bsx2m6ee
9FJPH6UtqJ6sBjwmYQXsOzAJ/MAkRF1r+EuD3HD6QhziybIg3K0GiTMD3BqStoYmTgoDY+6D+hTu
papfs/jl9k6tvRKYWPk/y2C/4mynKBlo2RI8tid7Vw77cdqD0yE/EZGo6tqdfm6HeyM0iu3AmRCI
VONkSf4E9DUIQRvJQd/gFzzw9qrWMALAA4MYALAjHAD+6/SLDdmDGl6GVEhTF2+0MD87FQA8fWlb
nzTKHR75A/RNbttlweAqWJyZ5b4ZjSSFLiMKJk0S2KCx1JHQuhXEfyC36raa45mT4vZKLRJ0Xv2K
Z3a5r5iOqZ1nrIihRfcykE9YmIKBOMMJGmTUt9e4agsT1myIBx1qvmAyt5g0mQ18ycHa510WuZmC
qfx82LZRioKviP6XbdnVlp6Z424wYhnpAO1M3JXxG/pKIBp4poXg1l/NADEIAWpDYDuh9cAFeacp
dINOmE1Qo8n0lCrZL7anLG8RJq4LsLjE3aYqpBeQ5pYNef6b/fzXNn+PlUtdDNMI22P+EM3tttNb
D0ggt7I/HMiT3Ta2vpt/jHGZRzJIDa0szHxIeAXhWZLTTQ/Y7GOZLcVf4HKh0QEuJTbxhE4rdwXp
SkIbOqIQdVcZtadWYByWJ0EvZdUZz2xwt8nSg12wGBUEehnSXZ3tzcWb2RB/BC092n1/sXlnxtjm
nsVKHIeZgkibHAqr+qZIaRAZ1i/ZESkxrQcvTD+DUwUsA7LNnWazr+MuaTCSVmmNOxv5fRUZd1Wx
HyjdSdlyqsp95XjF++3VrR8CmxG+MQpRwBkulzf1cmkVC8zWUetTYnlF9QyOrW54mqrc1QaI+qIF
uFlqEeZu9SpFlwAFZrwrMU52aVhCAkMWqGxAVaGwPCudpt0Yye3m9vpEVrjlRQrmnBuVWQFfrSdZ
1exHGcLXbSurBwxIEEaTCu0CvpMI1GefTw0uHguctX3gMLLpRdCLZ9//KiSe2eD8UK8x3VBMeKRo
JFFZbd7wllzGJTcn3oSZpP9xSZw7dqizmSbU2nC57O3xTfGzTDTyur4iEGmh04zqrsmO+dnJyqAC
l2gzTMiQM9F+GyAq655IWfyFC7BCPPB06GlDTvjSzAzJynQccZfk0IPEe2hO9OC/f/5zC5yTqTHR
MlVt8VqwfkLhzh2j+7oWZjdrrgzEKFBUwMiAe5m7rqR0knJpxHXftHtMIk+xb5PMR2vX1/Eam70p
PyrFVpKbsIy/FOWpjBqBT6zFXYy4oTkEGlImoMrtZLYMUHnBB9Ph4GCwB/9Yrwe9afhlavqLkT3/
xb6e2eNdPnc6pytgTyrsHWbXPa2vjhKdBe+GFeofHaN7mo4pZXAOoed1ua46ztO8mPBw6IfKb6yj
M85uVe9RVAMT4AAixcR2C7zftNKXJtCTP/Ui7QG2Ev5wn/8CzkdTIldDOeMX2OVL3xjhUjieTUSc
vKsedLZOzk9plmaT1cGKaYQgjrNlwb0sWgV392vV0gBmwPaxOWH6H3fkKJUCH1xfAzBpoM0wUOTg
fHBQB8nIOjxx7Uh7T2LT9pJKWfy/cbw/RjjHI2BlKCM2mIuCUFpDu9742UWlwO3Wd+uPES7CZkZb
auPCcty02kax7VeTshUizletfKLEQM8IPgT2RDsLsvZQE2rLyP2oWYP1oweFXjuA3HKRpCK8vWur
4QFD9Uy4A/B1mztGlQKZwpjAVKKYgfUqzZk70a0xxtCI/Ju9A+AKzszk+XhK3zyhBspaC+tRy14Z
/2Cw87YQFL3X7ieG6vrHCHcoNb0zcHkh83PUFHK+ywi1uXG2Qk0vSnCDaSJE7ur+GUymEOUbNiFw
+alSy24gBybDtU1JQQGyIx4maJJQUrLGLx0dLZN0LARvg7XBZYjK/7HKXSt6UlRL16D9tLTNXm0X
z1TkzayA2oqWwTI4O2sefPVNH5xwSp1fmA45WUZ8MMnDkpG9Jj0ytBJjlLntTKt+ixlY9BuAP1X4
+jWgALW6ODbSblTfMmvT6LFno2P6v1nhFm/kbTsbtYMbTcZbD51S59mcRVXyVT8CzuBTmxJjsJyR
MS7lApludqCq7YP9MZJBveZA8HkQOOz6nv1jCKJllw4UUUwmzZJEPmvl2aDvZQuq3wX9m+j473oA
S7k0g0ekTNoB66mcyVdjZ2vqmZ8LKYaZu1/diWdmuNtKb4nEgC9gR4jUEA1ZyN/uHZJ6fXdkA4OY
+fiL6wu0kuB7AFsBRlm566uIMiJLGc57Ip+mL0qBNf2Fu51b4C6vahyTepERtpLxa7J8zMOxT0W1
6zUnwPQIE8zDOA7avZdfR6VVZoPsGsloSbYJ1beYsyZGIvCBtY8DbCbmj5G4M3KHSyuSZLVxn5Hs
kLYzhK2nIAMCAN0MRSo9qV6gGCz4OGvB0WAqlmwW1zJ0tuyze0zDtK+2RF2G+Z8+dct+jn7FS2p5
dj3YXuVAWkCNlL+JyMB1QY+EjeOAq/zSaDTljj2MRXbQ9deqDHGZbqQXI/HSptrcDkSr+3lmifMM
YyybqYyb7BANY8hmUJMobOwB9BWIeU49xltZE3njuk08vzCJhgF9ngRnqEeVasuYHfoamGk0Zumm
6rR8tzgZNKmySQ7weA/SjJiCKvpqrQO0Nf9a5iLiTKOpKkEvepibGSO+SgxE8XzsewXSgh7QYYmr
QsmpIe9Adgvuu7XjgeSE1TBBDIXB9ctPWuYYjVWpkUHlIPs2lfO80+fsNZ3NWBCMVxeJuTsHRCuQ
JAYW8tLSXCc2zVNkqtpYBTRCyp14Q0ZD473VzLuheilGx2/tX7cdae2cnFnlKSTUObKHQkfqSpVj
0t2VlQSk8dcp3gOoKdjKtXvt3BR3DxSjCjJM1kUoABlpAWmrm2ObxmgKPt9eEy9yz8hVgMn6dyt5
5UsJa5Izhs5qqFumeVCnABhNxQcAblmECpU1hJmcu/qMPmQ0vvbFhkx7Or4tdDiNoqPKjiJ/L0EH
BMNMaKujP8jdsr0VF1ZCUbo1m8qHvtVUVOHt9a756LkFbmNTtMZAJgML4Bz1+8wKsLHCh8G6f2IO
EG1C5JpXQ0xyZCGnTCfk0ImxyTGRTmUMEyHnjCJ/XAaXapPqdn1/J+Wike1VJz0zzR1Cu1FSGi14
KTR5qCB+x5PrFA3I4ztvNIXUPOyDXH+wPwvl7irbKgyk8sirE+cZ+FXPjNOwazNoF6ryptU34wRC
S0e+74gkuO9XXQXDluicapBruAIIR8RSY4NBu+I3O/odx4KDsXoCz/4+F2KqFKo0WQNEHPRvqqa5
t8qNkdAA7NCChawbYlKWQHui885dhGTOnCmfUXHXVRpM+QLBOmWzlKEEPP5t3191DWRgYIxibHE8
3sPQCTJLhr7rCtljjVyobwdpawe1ZviNaARk9aSdWeMcMdHaDA1KbKDkHCMbyA9w6Zs/bq+IfYRz
9wNAHIJBNpMnApOHwgObsp6OjlabkFFR3ALPK8OPoMLgyz/7X6moOsJ/J94W5xCy2TSNWtrqEeMX
5PAFAzrR/e3V8EkDZ4FHL7VtvOhmitVU0GVVXbzx9V+240J0pBJN9go2jp9eN9I4N6zEgrzYMS3c
9rjIKHO6WuzNW1XUw72Khp/rYmEQT3q0j/kJGS3Pp5YaRDsWJAoHMDA1vjOU4AamvpP8ctKTLXe+
VolqJle1R94u54FmO5ZOYcMuoDLLAWzcBbCZYJsLbfyfcmzvx28iVbMr4qJPm9Azg9wSEFWY27nM
TAwZvM9KlmjHcQ6K7Wi6QLk6XvuzLqBt5oJQ/rvI5OqnhHY1AMNI5zBacGkRWING70mmHZ3aB+hI
Bru54aa/5ifyPBFBrLpqaX0uD2MKaOqqAHXz722KaJH3ZaUd+98ohG+HrXTSTtNL9pSFuiUwtrqw
f22hb3e5sHHoIcHtlNhK6IxSV3kCF2L8FP+ivv1+++DxgfFyVQBbXlqSYh2t7BGWbNszhrD9Of0G
/VquhrfNXBEe8XbUSzvgBzTVjNmRXPmY/kBL1cTZLtzByx7mbfPcvlu70XJNwVUm2kjOJ9sGRFKL
VmjHAUMnKQSFoGG0+J29A5OdRO5qEfuQyB734EowVFRFOZZJkXdAP6EKwdKSPZAvzV56uL2lIlPc
EZdTJwfzGfxR+pp9yfZxEJUufZpllwb/myF2O5y9kSNpAClWRz/XBNKbb5HkgllVwoyzp2gCx7++
B0wLpVeAzAD/xPQT5/gJRtVyvJid44T+O8lkEO+Dsq66hzgGBIZ/pXEtckzmAZf3KIhqwfoLhA8y
EHRqLleX1aQCsRqNjkYCjcSmC+oI6CXFcscZTKc4d1a5z5rBlUjmKs1DH0v+DClxwbrZx7r1K7jj
UUmkj+lSQKJB/ZizDS3va2tz+zOKTHBHQVKtbJDmPDr2uhqSfOeM+1Hvvb8wwmTk8P0MaERxvoJ5
7hmyUUN0bOPWHaqHrj70jqBlfe34YBrFfwykcagw88FRN2ZJyVH5PNnZ3nhV7istkMmv1rnPSxPC
V4LMkU+20ZO8sMb5x0ybRcHLPznFAKV6fVEqrtTqIpKJq3o5uNhkTBvq4DQB/PSK0TQZQftYWSk5
dUu5K+jXVHchlkChgga5aYJXPfTQzSQLnMVtlt2o1W5iAe+Y5fcEpI7EHIJo/q8vcf43cUuv1Urq
sjEmJ6I7+7r8qo3OLs4fh1Lk/SvpCkhF0XYDmzgYoGzebfLewCgmmtAnO+382vpWldSD6td9nPjO
o+wmJzV1pw/HEITQz0f15bFD2xt8zaBrRtXR4fFn2pK2nUz7/NQH8wZ5euBaX0qfhPEmDhRfClrf
9icPYmCbwlX9xE03Zpj5Xfis/LIFlchPbsxbv4ULAYtDOmIPQ37KVWBoHxbqph1odLQBZcm7QQFR
PIbjf0E/nNioT7bDZoaEVr7FYJwqvXapm/1IC9/Gu1oKRtA2kG95+bVIfIUQN75vap/U97Ph5j+0
BuRGni1/c3JRkfj6rDAqQxBfs+E9sAFz0Zss2azWjZmf6pz+shWKxGj6+l8DzKUJzieTSnb0Lrfy
Uyzjuht2k+nPjQCbteaOF+vgPoVuDbGZtzAib4yfQCl1rkwCsAtrxyVwDLQKXLUKZlHSdx2gL5fG
BWhtACWkOsOqIfmZfNemgaoKnlkrSSyCDKBgGJ/GRCeIGC5vO3mMYyNqW3qSmjpsrQel+aqDnnBM
Ad6e/dzYMUqEsc0wiyMwfZ1oXlrmPlw0Tr220I6eCvvrD402gZ17zH1HVXCVrry5Li1xX69FX6Gs
4p6eqiy0FD/GI5+4qeSO9qY7zi4I32675OrKQBCECWMILCGUXO5ppQFL4mBO/FTo3yXUSAZLgn98
r0HTl6qiBIldoFyUADXpH2PcBStPepEqRYXF9QNYGO+1/s2im2YUKTqvvOawi5hhxvAKnnRXrRiL
1EuT9fheyVh7rbIzkz2SdgvTJRI5KtHXyXwAZUfCDqEgEq5/QECqwCoBhWzMbl1uqLOUvUKlmp6i
Zdck0AJ8zmW3oZuufbbkhyY6TERwEVyNOOCqA3ePifIoVLrwWue21WqzarQTszqlb0tYPrxL3vgA
/JMR2Ij76p3Xb/Nnyxdl1mu3/oVZ5lpnqbWM8nY/E6sCofWb/lEMqsdkfqU2aKXDQrfmGEQ/VbLR
7eN4j2LZM4qa0/TdGgLTjIPbXqyuBO+L38LtejfFnV5Bcv0kbWVPC0mYPau7dDPdOUGWe0ANgGLS
i9wkwBSTO7pz7MqyZwf0my5qn39CpDknv/gpLAM825ZlruJZrvA1yA68eCe6uKhxeeUWRPavzrE+
kO3vLRqCD3ag7G7vwvX7A34AQWfMqCK3hHT6pWWi1rZslWV1osB1zgZep3PsZVMIdnk1rtxYmwXR
atUgsIKAqyJfhjDdpcFx7uIEr/Lq1BqvAC148ngkUewT89SCqAPUprfXtxI+WOcRFPbQ5wAYhIvC
tbVI0dyr1amYk1MWlRspqtHLB8WmI3gJrJ1iA11pFWw76FKBYfFyZYsmF0rapPXpR+tGfrZBccZ9
ju9VQUNsLYc7t8NrAcSmligLgZ0hzJ+6p+W1hreQeymo/eFORxKHZO6YhLYfhZP3NrvxV8xTbIuw
3PTv8Vdn14S3t3jtHCFmovOBDogFBtbLdctmSRC8ivrUVMSjlHijiLpgzQKD1gC0iWh1JditVj2Z
DK2sT21aKHeThVI2sXrRtaaye5I/hZCq0IC8Aujjqjfu0Ar893VXn6qd6tWuFmZb9G4D425yD7Fn
bpcg/1J5z6NvbZ5zT1TbW1/kH+tcRKaORKtS7WHdbpugKCvlQU3SWRD1VupSQDOcLZL7WroxFk3f
YJHqvnySXtMtnneyS/yN4ukHO0yJS78L3q+rK0Pznx13HIsrTpJyKPI2m+tTtgAXWtw5Qp3wK65m
dp0BxvivCS4lMWKjtrtsqk/OVt2Tn1Dtjr6bfhO0ByWI7sz32Bci/leyoAuT3PdaWgWsNS1WleyM
n9orNvSF+M17eZfuZuip7skXO0wCx3eebh+31TiDRi52EuMGrPp8ed7SmKRt4uD8GyV6tq2HYlHk
y93G2ZQxiGNL18YI5V/ZZJSqGMqHPCS/v2Wb2BnKz6fO1z01CB/yU+PuRbMMq1kJgic7fCClh8jR
5dLyqY8kbR7rE4SbNtk2D6UAmVASee0BrMhuf6f9Gt3E/S3sMK69gIwzy5+bfnYDN0U5F4AmYlPv
J7/ZTa7xJb/T7xfvzfH7O0vwDdl2XUQaUC2hlQXsBsvAUP+7XKdRUbCFlgiZ4A6lXmMl/dYEPT4o
6azBv/3pVPaKumWLu3CTSHEIONrqUzE9FeTXx/wD+jidL3V3sxNjzue+RaukeoxKH2Q3RndPfuB/
5/dm2g/P8a6dw1wIHrkOQtz6ue88Nn2s1DZ+k6m9AoCvWLtE+Sol3+sl8eTEzXZDtiGWHxeeNG+W
0bNELGHX78KLX4Di3eUXgCIKlKQ1/IJu/B1to+h3MXtlfb9oo98uoWG90OVFqR1B9L2KGZ9YLzRv
UPtCL5P/7loF9czB7PuTPRZBZT4Oyl61Sg8qpW4X/7r94a98zADoFtcyI+hnfDnc6zq1tL6uIVR7
qov8tcrisKxUr+37l9tmWJi7cC+YQbPPgUwQ2mCoYF9uZDkZo5EvMNPOcUC1r6lRbUaKlpgI7LC2
nnNDXLzNWhS0ih6GwNH0RGjl2YVzXHQq2LaV9eB+ZMUxEzOhGKm5XI+lt5VRNCnWU52qCbw4yTO0
TakjajGvuIIBWCHCNxRWzKsorqR6RvRxBsL/RQfkxmseasyAOOHtr7OyaRdWuMNfmeNgU31pTpZc
ei15SIMFNePbNq7PEuZZkfSCjgnMKSiCsbzqLHZ2JK+AjCbtSTGl+UiHWivdRWkGH+8azMIZppe1
UeZBiav2HDWu3amVMpA1ZqIu8NqeAlqBfonF/ounV5GLoRkrQ6tPsgUhE0PfyOnPTC+9CFP5uiMq
4l5HVqwbl9WnICRaKfzbgpRkVHM7bk5L9X2Jf9JaRY/b11Q02tCD1ka6laqHnCbPUxU6P8Yu3nSF
PyunRN4a6uChF2FC0ZlWbj7cO5Ml0t78HH7ljiZ+H8qTn7wiV66cNdlQyqNdn/rG2XZl6Zk/Ew3D
iNoPZU9aL3uqLDfRMOq0hwRuaGu7ajq2THcnCmb92Dhukr/cdhX9OlhgpBWlUgyRgW7E5jyl75es
m2wLOe5cf6sdiBRnuiDZXPF4C7PyrFcCCoGrFjkGlJKpHOvuxMZZ1HQ/xaabmYIgseJooDsFoP4T
T3d1eNO+teola7sTzfbK8rt2HJ8Qx1OTxbW0XFCdXYlIF8a4M5zTGOTVZtOdDFCOqv19Uv0cqo9U
hK9hf4bzFnwTXEuY+AdxPj92gg7LNDQA5J3M7l3SmBhQgzl41TXUoyo/G2jF3PaF6+cWHgMyqC0Z
kxb4Bq5I9Me4wvDq2J8SiGB0BP2HuPCN9rXrVFdzTu2uzF3gkeef9Em+y3b0yRmenWwPTz2Zd62+
vf1zrv1GZ1qMeFljxhEoZea6Z0EMuPtZyvW0PxXlQ2d+2MWBWCKmgTUbKC8yvlANFDw8/jLRaS4V
WtmfGoJmR3xfUtSZhv9ad8YSWL0DHxFtOpROLxdSlbLZkr7qT0vY4X1QurEepJGrip7L1/5yaYct
9mzDIItmtHoHO8B7aaEc2GRDis2wuHYjONLXUYNZwpnGs5VJIHJRI9FGvUKzqD/1mpl4nTLdqyUV
RfOV5aCUDUw80Kh4VPGsbm0dxwsER4ZT6YeZh1KzqwvKvCypvTxgIHg8s8AtozcxIJMYsACIS1h7
1Et3dvgoqper1+EC7Mg2eopQwsRQAY8RSi0HissaGU65XhzHJ3NEBt/tHAgJJik0mB+XvnqVp2I3
t9E+X4I5OkaTHrYmlDO1IH5KqmDUUjc/gosalOg0pZDryEMoWkoiksWV74pfaiFBxZwI0mEuB7fn
XsHjpB5Okd1Kuy4fwETYzh+3z/UV6BlDDhdWuISuapqpqWZMuRTLsY89KITmCe5n/S150IvJM+7j
saxdhz5McvlS/TaTEIpG0JMUxJeVxYLoBueeNbwBZOd+xkDNqII+9XwiKgQ8ht41BAv9TDc4/4IF
xFRklDLm+bhH1YAxSLkqhhkFiRIR9DX7Qp76F0hUP7ResTH93I0f0gc78cFX1O5U95cZ3N5qduKv
fgAjUgEDrQpEC+fgUpKNmdSq86kt0bsvEk+hd3nb+betrPg3Lne8OkDWh/T5Mys7iztmjkmsZYrm
k1JOW5OgZzFaXll+U0UFuetmBUqAoCQG6tg0MfKps096ZmnsSlPu2mY5YcbMn3baXfU1DtTd5I1+
Gcx3s5s+xN5vslm+3l7h2j6e22X/fmY3LdK+lDH9c3r1H0SFHOZm/Dc6/9tsd8/+tq6SDtIk+NuO
q2/eh7vOzV3De8xCEep0JTu+3D2WQ51ZmhtLwvQxLM3eOwYJfHq0d/qu3C6b9rX139rtvJFC84Sq
tDt6jR8FVHDiVg4EODL/j7Mr25EbR4JfJEA3pVdKqrvVd7vtF8Ft9+iibur8+g31w7qKJZRgrxeD
2R1gskQmk8nMyAjg1dFtABMyAszlL5isieRVX6j+MPapk5MYapbfEuhi6J+G7GWtg+alQ4KesqdC
faubTVFjECLv7+OgoQRFyhJCRV0ByUJPtejtPb6+boDBgiwAohNo9yAQcvnb6igD+DdUdH+S2ORA
Ckx3J9WMdmwoO1qDTG4jmWBlkRPN3P6LZeTIoDezoSUk7AuBiKemo3jp18CY9MBe5FZG5WEb7ovm
PbaUFY+7jnsAuGAyAlTpOnJ/MSpZRE4kkMzpflybd4ZUbiBmupLxLGSSFt5hKKchIUcdWBM+SRlJ
hp6irfs88sqHJEDXdj9Z1Npmn8zPTqWvSjRVaX8Cga+mb3gKZNuDsgHjktOtzSos3DeXP0bwuiSw
8ywNLN0fH+UKCt5HRXcIsrAYHFr7pt1Zm6x6md4GIJ34Tt3Y7f72/l4XUcH6CVjVPPJJQIAjltsL
SLCNUE7U/UqXAPh0NOUxPmJK5bVMVGq2Bxbdqe0htQ6GQgmomiy2SYyPpH3qP27/kutO1dcvwQUP
fgGUq8WqsWRUpDKnBKRlvywG1DfV+VMa3ktO/GDE95nhtdI2q+6qo3qIDrqfPJr39YE9TZ9K4KlU
/aaQHaBX9g4UyCXOyMpFcp2PWbikwJliQpIYvCPCRqV1gyHPBL9u5L/aMqfcfsy0//7TO7euoEJa
fru9Gtc9CqzGuT3hfpZ0BCPIrRv+0G3JoT/59iGgrz/9598rH6bNF+1lkIclEwTcIMlGjBVRXmHG
ejVPU8PX7jFSZjWUPwzTJnyKvdTYmCBf3vYW7Ycn4PswCRYeqzdb2ah33ffpB+nupM2keyrfTOTR
MCHIOjhlOHnVRtrG+tpAzPVVd/lLhZSBpzXviJkZAMl01JzZY6eDoa+BHa4vPVhB7wnQ7llzW5Ta
ViNlCEnTG34Azdl6oraOV8RTDLq1IaqpHlFd59RO081aRnQNKpn3HDkuJsMwJIkG6WWYt42mGDOp
gwxs9cs4SiDhV9y8cbuMauOOx/cjQOGt/DTFK5+8uK5ndoXUxRgDpTUabiDygSX/JceOl/+0d+DC
UPB5c9IppO8170FNUUyG38bcn0i66yy+1Yxh5fU3B+8rZz4zI9yUaBZG0EQeDN9gxtaACpJDxvJX
jaIssyHeE7N2jVBp4W6eLyrUzLF3Kgrbl5umZBAjAkbI8Fn5Pa2PMd80qfFU416BSMUuGiTvdmRY
+kKQLUKgE4T5tmIIOVlhpkSbQtPw+yGnevjNUPttAo2wAsQf9RpRxdJ9PANuUYJD8myIyFMoHw2x
bIBIEpNWJpUmm3hFnpOVELSQ/QHUCmQ7ntKIsHiBXa5h1EpGm5uq7psMY+ZW7xjpU8bedAMzObpn
wlEGz5bp4PWdl4N4dvxI801l7zmkg+ONrX1PALbiskHbDGSQKy61mDCYsxoUHuTzNI2w4gboAlo1
NXU/T9iBVxYNssyVsL8Y0IhMFUxFeBgGkhMEQeFMP1k20bbZZoqjaS8gaiiNb7ZOg2c7oV17YvFa
aey6P4awAUYbjDvaBHe4OKVfjxPXeszx+goolA3NURva180OU6wl/Rm4gEa3xlP80EuWO8qvkEj/
B4c8My8szwCdNA3ujuR0yCrKo7H34qSqoAmJATKsJrAR9qitnIIlxwTyHAwUULgHWlO4juWSgzZ5
xKUVqE2zRYErcfXRZpuVT5t/uxhOZrE3lKcwoIbodemYpAQ5QtpryBVfkOF7nk6fbOf0FNLND5tu
fm1jeic7e/xP4kuu43mnwzfvk/48/Xx9bo/OSH9H9LB79ran77vd4273/vLf4/NbQd2jG/rvx0Pg
HB/XIFNL8eH8JwuXZGn1HW/AvwaoPAfr7ysZjz2pNp1yrwCucXt9FrOUc2PCjRVk4dRYo677GiD2
ZX0A4FElr3q+UT6kaqPrXvaqHaxTUh4Da63/v3RrndsWbi10drQmybE3Gvuuo3jZ1267lvVdsXoD
cgbSgj8OIET3MJDLkg9E94/vBR02AMFTGe/7gqpbtie0opD49gZqucR5AG0wPzQnPI+Ja7hrT+Sl
BNQiBE4/V8LBm3bpiqneahpLcc+E449i2HXzPR1SPt3HzVE2NnW+xlSxdMTQE4FQG6I/EiLB9ytu
VVIdA2pXBTI1MEIVrczofr0txNOFIi1iF7iGkPMLnwREQQ4YFzP9zX4vOfuXiX6ark5/EY84n4H7
+RA7lWtSLwGK43lH9uz9DQrjdHz6vTYIt3TOz3+JEMOsEWSOUzd/q3Ec/UDr8QL7ASDEykX3tUm3
vli46BozjMac4IszOh4y+v5u04/7D5CN0Pr0/rF52VvuZ+aEQATazsOv/j2nAS0pCsyDo25+RpQ7
6ebxWHjt8Q1kgCu/bulA2Rgrm3nEoBgronwncGfkcdmafhdotB0PnbYrsm4lZCyu9JkRYQUkg9d2
pDamPyBWWEBYKhYFtwwpft4OTYvee2ZHuCAagmox5/iYNhxypyUNBkWqdFypVywvGZkHc4x5YmD+
FWdlK7m2cnvqBtPXDBUPhVM37hRtrUiwlGGC1hedBuRI4PEXInqfFV0I2QwT9H6ATL5hJqF8JQMm
RVGcKD5uL9vi9pzZEgK6KgeGDp1R0w/t4/RLTtyyqh2lWUual4KZPUNAUW7D7W0IJ1/p2r42o8r0
S+iFJtq+aWRnjCp3GB6RTA1oJtr20+0vW7gXsU943uIaB0eTKGpvlXkSlkwzfdsYx6OlRJXHY/Ap
lOZdgyqRU03xisUFFyTInQF1lTG3BTzxpXPYo06yUEJQ0WrlGyRwHuWuebn9UQvbdWFCqBKQuFBz
uUU8UVKdaoD16iibTJvsr+nHcA8SzBvgEQDlEUDtBEdnUxzyVIGhqvoNZEiEaflxWJklXDhMFzYE
p5i4TEJSwwZPf+BbWrJThhU49OJ6oZipGyh0zMxWwpaYY8f4CPcemJnTbhpfTBNPfF1qGE0xxnF7
d5ZcDsNeAO5B7w4c08INqoZ5VjRTb/qSWkReFxUaCA2tlAZNhNGpLI62bRGtHOAv3lThikGZmBAV
k3toRIhYtbYMolbJZHziJqN3hBL6lmzfarf3CqQrMa2c+5B+Em/79PDw/cFynyjkc+kJFFCu01OV
7v7r6VrusrgQZ79JWIhMAqgQXA/wHpu/8Bi0N6nV5m6FRoxuj7QzyjWZyiVfOl8F9XKjk9oyFUzD
mb6Fwcz6KVH3LF7p0C6aQDgxAYGYRzMFd+3zITMl9NR9HQrh4TNIRTFDtXK+l0IIAGb/tzH789n9
YodNLcVcR5yc+l+Dwn9JRePddlJzXoorhzmzIZwJrsl1i0o+RioO4+Gt8fCmdjh8B69p/Elp/X60
nPbwrtF6gyT45ROU3rNjpXAtDC8UztPn/gnHZ29iICh2dBo7xAkiOuBvay/dJ2+QeqTfOqfZUJnu
DPfxX9zL1FAQmTVqbMxlXa5S1+jjMBYEm22E+kYNmbmFFM97OZp7tVWzexMzU+7Kqi0sGmqm1oyW
QntWF0wiT0+VnjDiG+R1ZHu8gApo46hF+vcJBsb9QZwGtnggQMWGSDa2Yw/iJoI0BiMM0DIuXNah
+943Vk9vf9LSIf1j6orIkuVGXRmGBH9u6udE7970Qf1GYoVTMxwNJ2qHbnPb4pXiz3yroL0N/meU
zuaa5+XGhcyCzTgj/jt3ZyA1YhXKOS5zEryzMO3lsPuGSrTbcNfyeudd9RSKkvQOzYDbv2TpLCO5
Ah0fqr7Xg025YVTQJq2Jb0sHyXyU5U9Qwq64zOL6ApYCzVzwKANse/mxII0yxi4siF9FU+KgB/bQ
FDhhhoGasvYwJdt/+CTwB6LnDZFeVFwvzQFcMKlxwImvZwk1MI9WWD/59HrbiLp0oaJrijo5BmGQ
zQmRnYDXXYrHlvh1AJ3V/thzDHjulPG/gT+AHK6zNraF4Uj5oTJRodO3Veuw4JhPUOHcxdLT0EHX
HFw4A2RUxqC/CyOQJzG3aR/kNejx9STE7GyzEigUb9HtELlc+oHXTc1H4gcgznUkbQOmvh4PvXCv
ctdQHBPjGU6j2v+wD5D8QTthxgBibOByH+pes8DaoRFf6Tu8cwh/lCTQ7QcoNq50Nr86E2IkPzc1
e+DZbVH3mBOQEphqnW4z4I+BZvnoQAoRh6nCX+OnfD+4GZ6bFb1HGjDQ1AlPnTdhdpHRh3D7GXr0
FGMVaGQ70eHxsXXsf8jyQMgFDgfMMqhgFb38kSig5wYDg4gfT+YLkqAXsyaVEwyqvHLevtKrq+VA
sm8CRoXOlog0jiZWsjGzEaNxU7F9SjtX2YxeQ+/Rxtop7n1MPzv6i9FTsS+pRUESga6v4iHWUXz4
7ZPy9b649WvE81jlZVSG+DXMBP1m69rvY/Fb6rcG3wb50cz8JGoczUTNzsZ8zoekAH5f0LrZj4Wn
Q52xm4YNSJaoUgGWLR1tbQ/csluaRwjZaMnRSvCcTh0OIUoNtB/RAbIVtE3vm3bTSE7Z4/XrmBaV
/dhEBytr3N4MQOu1NyBiYHZrH4s9vPWtc1pz5ohSMvBhGgiiAmRpkxi8QmtAgaW4g1Yx+tXzmw71
2UsLDYQxcMZDyyfDA59UyuIXS8udol25opYqNpgTg7rODB4CAEM4U2hahHGUY9tqnJuCvoOTySXI
jdCTo7iVQIthY/bPdOBMT8Ep9D5/WfTXL52atMLB4p4j/5rTn5Fa3mPqohJBXWjorbj6QoVgllDE
1YX2IXQqhJdmV6mcaFFi+Vr4Ux5/5kMDRrOfVf7TNipPt7KV2/KajAOh9NyecJUl1VBpkAPA6lsf
cngXaJuK7cCq5pMIt3ZZUblysp7qzLWPcdI79rAJ8n2EpNAcH7kKrdR6cJjiaaMGBzzibe4EqJpm
z03lMuX7qDhTEIIXEIIQT6x7s7pnqMcYU7pLV6UNFq+Fed3mIQ5gQkQo59D2RVgZmeWzvTV8D8Cp
B71Ge6/vuvQ46f6w0mtdKpmD3f6PPSHniUhq2lEFex3nzlRk3wz7mwyFKPPeKJzQfiwtRGqQI0yx
B7Uo0BcGxhoRyfUEOfbv/DeIsSgCUcE8jeAPEDGLnCB/JioAajUFIYRtbzH9oeqPyGAcjUAVw4n6
wSPyTzmun+poV0YBVVandmeXEUMG+ragRkK7CEBk4ZrkciTXYD22/B7772sVKkDFr7J0TPPAwl2V
rESohTGUuc+OFiqydzJXOy8DSAUxZKkIS8vPDIxFesaDAeyZHw7fK+iQNXQC/0exv30FLDUSz22K
PXBU2cvADAssOxDQoPDZQERoJ3kg76EPFv2WI06ADs0daeBjENvNVhqZ12OL87b/+WaxHjGaVRM1
s31jABfrTIc8AHnZORhjM5ttNDYOb+6hsJDlR111m2JtMHSOldd7/P81/0KinF0L7RAm3Ohhv7LL
gya9W5pD5L2sYX4yilZeM4v+hMxXB1mBhSFwwcUTPTJGK6hxrEeFgj3KsRuXISNNyFEyH1Stgkbn
ShReDiVnNoVrj2mlVmsA7vqa5oHhlmQOweKiEQzkAzX5t/JVCf677VNLDxf03vE8BKMQ5iKEzwRn
a6VJVm/5sSG7PH+XgcYp0pfbRhb3DbVakICDvRIgh8uzMtatohe1RfwkyZxY3QXQySSBxyGfJ4Ur
8ytfL+crJ4GPAP6MCh1evZfGTKkDXr1BIMD0t5vsk73sYBKRTjSkOrpEIX2xcQ9HYIFCF25yJfqB
LtjOPD0Up979PmOkAprtT689/c2cHKkcyFHQRVE3r79vr8qih+Eth8IDFubqvRxJptrkPQK5EeW+
FcCDx/SYti5eIZt0HH6kdUXD/P220aWbHh1JoIwBBwUiQ0hHZKVo0Q+HUavRaJ4iGzll29YG9VqB
nERZed4teteZNWEvKl6nSWXAoU2ExFL90NXfI15rtz9p8Q2JfALjjTZATxgputzx0c7SXJUihH7p
LWsbysyPrtm3/UsYvjO+Y5y2APZBBlkjd0nuZ8pugGhjBvWZnHwk9t04EwW0oKEaS6/Wym8cGpJ1
vC2tbdnvbv/WhZOADAGsPwayQYj+CiimVNcmqNFg+UMoMJjDdz14wuQgTfuHOlkjvFrChqLkg6GM
GRQ2K+5crktqQwTRhvSzz5DoIy+pdlG0nchurGcR5AgYZTrx1E1RpOvoMOH/VEEJ/GL0K8d/Ma7N
2EBwlikossnCDwmViVel1Fm+EnqR4RXFNntqawfSwjQCNFp5atau5yU3P7coZAMk08MkieawFuOt
Hk7S9zBPwefPMeP1q0779x4pye2tXTMpnKw2ALs8G2FyTFNv0pHX85eB3ReYUg5Z7+mSsRLp1gzO
//zsNszweVPTDbPBQ3DIGqitB7+r8IlA1i2Pu93tz1uKVui44bkE7MBM6XlpzWhVralRwfEzE8WP
+qhYu16iJlCMINC13ltpJcFarO1hAntmUZuH9r7y4LPP6+s+B3oCODUVEBnrMODVFO7KB20D5kD6
Q/cqah7mnoRCX1KQJ3X0pXEmgqevl7OVrZ29RbhSwGoOjgiAOTHlRIStVcJuhCwF6sNwZI+EH2oJ
7Vdi0aJf42Zaig/nloQ9ZVLJwLUBSyz4weWazm8hxWpdlqI6Jq1s6eJn6Qqm6SGkC9JlYUvDLgor
ELcTH80nZFDJRldD2piFo8hrteEvoNPVEn6NaAB/gpamEALSspvCqorJjD6Jkz0GASayN4tfk9tJ
31Mo0USlm762EuUfozLr0zjggQAcpt1rw8tobtV0TRBpKSpZmN01TdSSEJRFbFaV2nUuZSgeZ32G
pudrrTzplheZP0op25PiQQuLN037dvsYLW7wmVHh9Zait2AOOYx2iLnS8AnkosuLzxZzIuhfrtyM
8wZeLTouRDRcceOjcnx5ZmVJM/O4hTE5zlSHMSAIJVatcX4sutGZFeF0tFPM5G4qUZBTDmOGThy6
QR2m4PuUxuMaYGLp3QVeGNxr4NkCDaZYlu41kAHi6kYZ7J3L7scUUi0A6Q5kN57CN7aCMFr8NCwd
zghe3CDZvlzASakSlicNyvrJd4sjiOsfTfNNldZALUsbZSIjA3BmnoW+SpBJzLQuG4k/WC/x5Fv8
99973Yyw/cqHLV2chK9JF3BMRxAfXMzUqL4PIIGw87dKD2lv/Lxtaw5RotNhzmZeLoziXI3EV1qf
JAnG3DAR6k1qTQv1mU3owTw2KF+vReal8hqgo/+3JnKioh/CVOCniZ831l4r7uQCzFLJ91raK/nP
CKRagVMbiGwROyYscstaAcfPdBhY7UHLgk6QE2p6R272VvRGBmgt2vdB/wg5ji5wJLDdDyhyx8e0
Oijyfh4DnpoDeCf24Dq3OhzcJ4wIgx2E5hImR/ITSKzbkUrZEwljqo7u7ZVduIIvvlWoWYL6OYhB
fkH8Ro2eer6F4qADSDwmqY4Y+en3XFlrOS35pYWTNjOUAFohYgF6ZI9aiq6pn5HESXL5zpLK/e2P
WjpiEG7AwBxONQop80efXfN20LYjaCqJnxa6Tjum2g7RQAQgZ6golWFIVi49bX4NXPmnjcYrlAZA
9Cn2DIkcpVnLA+LfvRvUBdYFUMy3ucL//uPuI3E/ChRn3/HXkKIl7cx1fR1/tiZzutfbn74w8ol5
GcxM4TGGxjN4vS+/PQIttdar+Cn64GlQQSJuZh7TaGe2e3nad0Pq9D5vwPR9kAF2myK8WzbI3cGS
yNfoO8RtmDmwEB7AD4WLED0PYRsm1c6RSxJoxSTPiKtg7UjiQ7LywaIDXxq50l3AWIcZlRLkIaGs
I9V32jhS1fSS4VMJ+52kJRTziCtX4FW59MsmOHkxhorbAo50ucZJkEdooQWQtx1eeuNBmiVCahQq
LWujTQlFsjLQCPMdnlFoxIm4k+WVN89OH8qM/GUe+fVbiIyEC5MKAH0ISVAgJUrKG/wWDN0CeRvf
FV/KTQBlroKbxZMrmhJcqxz7Nm1TaGQmcrRtkEk2irK97b5iKvNlAsjbuXqBARVRhH60y6g3ByhK
as2dGlmuCTlRDOA5DDBxyXz7B2M2eCZwXLSZ0uVyG22r7SRewljdRG+DeeB6vZHCdiule6ts19LV
eSPOY8TXp+EmRjMfmZPxBXk5C0oIhuALsmFNyh4Dkjp1DvICbeWFs7hFNma1MIWAzxIbByAPwqAP
idNTxqUfRkLGB5lk0UpPd+lc43pEqANAYgajX65bFMWVkWplepKnnCbZHbDq6LCHESTZ2hVTS4sG
dPlMZgy6ESgKX5pq7CnAgCPUEPWDEjj5jzXxjyV/O//3C2+j3sig49BX6QlNBnnStjnuc4uNhxKF
nJ4lm9sOt/w1iM8Y2wEhiCxctnbFOiNvEasG2aTgAAA60na6VZD81StkdjXQ0/7fjpBi5vIYSinG
T06MndKiQUGEO6T5ViGBUIJso1g1HcpPECivBMZFx5hnZcGQNE9vCgG/YywreYRYlHeHBt2YqPoW
Zb/Z9LcpxNf3/bHz9f1nR6nupIIbIQJRnt3X8X0Tef+wT7O2gA7cFm4vwcGtNCRBE0PTtFLuyhRZ
HTtEtuTeNrLoemdGBNcG8jKN1QpHNc3dIP0d2exZSc2GttKh5/IKxvRrUFmMPuTMmuDoQZb3fTvO
sQ7ISjQsI6OhKdRgvpfN1izU0zhZ90x+NjHKHyJX5brTNNW+tL0pUt04/JHVj1m7J5ZjAwPAnuQC
Q5+E06Eynm4vy9J9jkFXJG5AigLMJixLnCuB2ehY+5w5tvRDNSXP4MAkECpJewhKhunjbYOLh/LM
oLAyVt/osdmmiGZ14HK7dBPAFfJxpbC2uNtnVoSjQSKLYGoRVnj7mYe5J4GZ134xEpeV/YpjLd0B
APcC4g2eFrANC6VrLRpjaRgRnjsS/LIx1NoMv/5lyf5YmH/B2flLAqA+rQqqrX1ZYMIqS1x0mBz0
0eKVg7gYUIAUA3sJanbQQr80FGWNFTcqtH7t5EcAxecUAjhB6yQrp+OKcOAroJzZEQ68XMR9aEi4
ZjJ2GLreybsjXmhWX23LuvNG5gTsI1Jf2zZ3RrCr9+UdScJHjpJdPg7Qtm9WFnjRW85+j3AIgHlU
FW5igVGhjJJdb5DnQmpoVbXbkMfhSthePAGox4HzBkV9pLWXq5x2dYAOV4EjZzOgGw41KLD6cuUA
zMfoKgChV4f3EQZGcDddGsm10u6nYUpPBunfq0h/1GLQlUA7tXChOrxJSMxXcqGr0fV5V8HPBoIQ
SPlhBFU42VOKN6LZwWSIpm4v7brsEFTvEsGUUnU0i8LVQWAIboF8pjH8fvuILHku0rC5RYIxi6u3
D5QeMTXPctiWHqSp29sFh1xm62AyYqWDftvS1QPIxJyAVMvYPWWqMOsobaz6sYfuDl4uK36yZklI
XyDxy4GchSWb8SPmZ+9ZyO8ksNDIcTqsbN6ST/5ZP3QVL90FVAYYRZAYZMUnhqH1H7X1MOQ//2GP
oMmJMSkQjVzbUKDem2U4Zbzf6np0DJu7FPgCNjUrEVldOs8gfv+/Je3ya4xakkJZ7XCeofgEqV10
i4lnB64EOhelMX+H/XjHhnprZ9nDmKhORvJHwoqHCEReyiTvmp9Ny17TpNuEoQKZdbJN++9QXtuN
cmNTpg/7SOKQXLCg0zvJa2nd8kGCbCnqbyhuXA2bo2nCsjbGz8/76TUxMIgXb+vxl2JFjmU4oEI9
Qg3KB17pGIUQ3lG0lfi86HjoA0H4CQmZIRL+tOCa7jFAg8OUBelWSSxz3xWZ9qahmOrXUlmuXDuL
zgdcLmA/aCzaYmMBaOkhAZ0fnI81javLrbnhOTil+7JSd7d9cDFXRysK9WdA5ED/Ljh6Z46alkiw
VQQPnVSil2oVEBErnwF6OMjW+Ap6Vs8Muo2WNSuwr6VE4dy04JU84gNYTJX0BK6IwiFGR5yhU9dU
shcXE4NaYIzDGxv6Cpe+r05RglwPOusG+k44yS2/W1ewX/IQVAw0/Pmq48///CwjmQIZ+UgRIL3N
QZxEgOtL613aonEPZP0KWHhp2dAHVgCbx6QF0DyXtopUayqSS3jIq+kzwdyQWjRrQ+xLi3ZuY/7n
Z9+jcik3o37+nrAB69IdJObc1Zx0cdHm1Goux4IrRDBiVZmaGcxGVOIDONJ/lJCIj+J2k6zCBhaX
7MySsD2jja0wAguWtP+sPKdy99/tY7S4XmcGBCcrKz1IoxDrFctblONoGsvOagqztl5CPtFGJAkw
cIv7QrrD2Pvequ/GbqPK+eYfPgYUiGBUAUL8ikcCaDTOoUmKe7Z+LDJG6/F1VfR9cUfObAjpWBBa
6cgiOHEuvXYNaIwj/g/ZwiwLauOMgGBHEyx0DQdMJEvZqUoLr274lmuPVcq90Fx7JVyRjSDRw1sH
jPeogs4YfsG9MOUQQrqrRYhpYowLRkjoJCntXZCh2gpt1TA9duj7OxGrJVcP+LsGztCWJfXR6NLY
LWQp84jR09qSzL93zIufJjgmkYYhGRu88uWudvrhwBlElq2VJ+zyAmBcDsLiaKigj3kZLqSwy9qh
lZITZF/dsNB3SfgKJEWlYcImeKtnWNBBAqO4HpZODIgDPyY9VCnUNRDvwjHUZ0oSA5kGkN+6kCHG
ROlkUqDKQGoJNHmenaqOVrz+9fG4MCLcmGMeWl/a8KcRpa1YG70Y46ucyCs388Jph1yPpuNuknEt
i9N0LBpioOYyhHnoOLS5BAi2K8GVNVDp3P6gJUu2inoHStHIb2Rh94LMaGpTgiX8Dq+SQG/alhuF
HI1+LZNbyENn7W28hzSM/WAC/NJPQiDAuYRxjBMq4rGrcv1A8g6IRan5jmJY4XRxuSZStuQS5yaF
MGCXZsYNBdWIsYB6dDA+MdDihIni/sMaomuIeXBMN6OxePllaa2E+aSM2K1e7WnXQY+k6naQRDQM
pv/92wTPOrRb0KYAq6o4PRUAkFWFCeKzPr4CCmhAu/z2xywEZ/DgIgE1wXCJd5oQz5S8g7wqD9mJ
RZgIz8F1NdMPrL2PF3bmwooQmmRWVrKSxww502ZoMXaFsMmHYuV5umgFuzJPqwDnLTYLjKquFIh9
sVOgoKw4PVX1ncWrlUx29luhuADw4x8jwqeoLIozC6SBp6ogvTf16bPc14YbJdyiMTjLPS61lptM
ycoLcvnjUOu2kLuDsljIoJMIegCdjSq7rAyxK1eNV3DoOpL27x9A+L4/doQIwSQM/JgdFjEvkx1A
FhHpMYowAMq9EvQWAgQMATeM0GdAdVM4rX1d6VNc1+xkasouyDiChO6rTN11kqIASxztb3v64gIC
JaYDwjnj8gR7mt3WEalzduKZusHD2JXa/xpGVtxjqb6HySt9HuwFoTj+5jI6sDKaVNbgs3po9aA1
AnQ2Yx5J5btISenYBn5vffQJeQ954PDpEJndJk0wP/5iK57UlK9WvvblC0H/4icJX27YkRGgfsJO
Q+11eBKlmD3FPda18cpzZXFL/3y7qM+uFJ01jl3DTl3wOgT6TgE2xSSFk4OLoV1jLF4qFYCZCkoq
ACLP+bgQusCiw7G0JTsVo8Tf2owl+6pXIqfDoLUDZFz+aJVW+5RrISY8kzRxAfD9qfd68lh1uf3+
D95lYtYYEEsd/SLh2JiZwopkgneBT+pFkkGGUBLZzdM1CqWvBFOMPxhDkCFLjflRQB0u/cuaVD7Z
4Os4BRMDU8UAvWGLGjmYOcvHWg02ctJsA73ddrrmBPJWT//L0AROn1P2OEQrzr50pM5+izjQo01d
ygYVjpU0eNUBlhANhVdkKynnkledWxEyPUjAqsWYY5/l9JtUgH6UdjqoM7+vdc2XsBZ4Z/9/aUW4
XDEAkwxtPDQyKeDdvN5+lo0zgh0e7MPPpKRt4P4XrIT1pbN5blMI67rWZI1mIVzIEKrP0AXIIDZT
Za9ocK6kfovnBXCHGRSAsKuLGTNPTDuUZOxWVz2SxkXPFAFpMg5KslcbN5KeJeKlipN0z7ePxlLd
CQ+GP4aFhKkESEhR4h7rOgQbqTv0rTdptBg2YLacG4KYiaNdxVbStEXnPLMqrGzZ1iyMrBbhIQF1
ZweZ0SBdfw8tWoGeE0a6TQVDlIJzhk0GtYQJPsOmwg0xn2z3r1L/LycAje5ZQGdmUxLOfAcWlNpM
ceZb5Uek1dsULx2MBJUSHdga29YVQhVhBfcxCB9nRBWYV4TdAjc5OHj1PDtZeutxVdkDJbMLoY9i
PtvyPgAFaVh5RvUjWdMqWFpKU0Z6o4MtACoCQmYVI38PSdxkp6D0+xCtN/AuszUjS8FktoCuJfB6
+O9l+DRqJTMbYmenmpi/215+aUpwBWTqSwn81hCvpaRX2SKiCdBbugp8DAaWRE65cUClWUrC4UiY
g5alJCubCPlvoxxDTd+GzbDi9Ev28Gm4ZGbQNKYdLj/PyjhLhn7oj2qL+VGw+GNMRZFDN0Jvb9Pl
xk+0r6xdkTSTs3LIZ0e/uJfwpVCCnanBMSYOFppLy3JlBkMt9/0RpHPJQwYJpKchNb/F+mTvQK99
L2vV75bL6knLk+4UYepnb2uQ3rj9M662F78CsQ0Sa/NxwZv68lf0eTO2XIqGY9ZqqMf+yHODMrva
2uVRRqP/trGr2I33M4BPkBACJBmNN2Gx685IyzAl2NzB17rES3XjDoCYXZybKy+b61t/BkEBqwCY
Gh6dV3U6lodROhKY4u/6ob+TQDEUv4av6Z3+kPjSoX4tPpqP8emvvw9GUbFFjQUV4qvrXQKjbU2s
4TgC7zf2hWNbqadKKc0gu/73puA0mMxB6x3bJ3jPCBrVtsj4eBwwV2BXB8YjWip3efp22868JYKX
gulfmUXcCWpYohw0yQpTGZN2PKrJt7B6T9awF9fRcwZzo9oxE92A+06MnjZaa5mWWuOxqOONRN4S
BcpAZQqUdX6yWO5GObL8kjiT+t6b1vbvv87Gf5CAosKDR/2l92tyO7EitocjHvuqw8MMcFBWDStn
bMHt5xlmdMjArzaPAV5a4QOEu1MOcEIjG57J5cc6lu+Kpk4oBlJWbC3EM4zEz+Kv4PrGBIDgF6o6
5VPVhFhOswRgvTMh212C6TYv1OwjJrF8KrAdOyRRsnd7La9uo5lgHI/tL/gcWGDnX3bWFokmgumP
DATtJetoBBYouGNlrjy2F40QTIPIQIWCKFq4jWRNKhSmRuNRBsFDUxkOjKjq36aY85fYgEbjSkAC
Ib5IR4XLWtrG47Fln2nKwaCSIEtx/kfaee7IjSzb+okI0Ju/ZPlqo+pWy/0hJI1E7z2f/nzUOXdP
FZsoQvsOZgQMBlPBzIyMzIyItZa5MmELoZekGFU34EEEw3kmKZM9tWwKcTjH+k9D2GlUxeL4hJKk
Y7ZrbSSTI8+2MVtremYhCkwbyTSvV4ujKULtBnUwniks7JPc+9iOyWlQfgPccGTZkcq3Ru9XLmFL
a4VsK91BhGAurDOH6LtUKPgUQjAyBK56SVHpIFey4vBLs0i4NSBWgSwJ2abbkVn0HPlZAGl1ToNM
JGzzSvkVD/lTkxvnLk5X1mwhHE5lRRHiL1DVPH1urWWiWpZoPIxncFYlMn5xg7BEPJp/f5DoBk21
U+MDonRzqFoF22QWqtpwDvxKhbPHImZAX/3cRkT7TKrlFdzTUtQwOZL5hwoBJYLbYSm12lkuMgFn
KU0OYn5WfOFnW9qlEe2qYtxVWrBy+1nwR+4CU1YOsCejnIUpJAQtI1J98Txq9daXxm0a0UKlfIJW
IpG3vbqhOrViciEKYxJgF/w/KNj8QZVfbYG6CSshCTHpF/6utpKt0MNx9EspVuZywSHBj0kgnycV
BEmfbbVhNEhi6Y14disJcrIhVL9lmeHvch0lSkQg42dxdIv9/eC7sIBTGYS25UkKB8+8XcBB14Iq
NeTxHPQXEwonNz5HkmZbrsaz0beT9HDf3tJkXtubOUzOG1zVUhwGxYVkO8LtsA/XjrKliby2Ic/G
NMRm6SIvfG61oxFfOvB4lgwu5zGv45XpWwhVdEFM9R06sxGanoUq6PyMFCkVaH6HcC9UdBUn7bbs
3BUG0IVZ4wlFNJza3rA2m7W6L+p0UHPE3XoptAO3vPTiNmzQScvXaptLpiBIBGJIny4X7pkXJlFU
Bimy82f0S6I6ehPUBMxvJW+gvFy51S9N3rWp6VOuNlZmDLLSSJiKtRcpkmxOFndcCYgLvkC/HmU4
qBSmBsWZDdQARbEO++Gsw3Emqc/qz6alH8IAMbZysV6I8IR2CgYECpnjcuZ1CSPwNZgXz26u2AId
pvL46/7eeZ/e4cnI5Qwmaw6tqf/xdsKE2pelXpUYjJdfsuCD6x3M+mMuHssOjcrCh7PgFIkf71td
WiVAUcQ+/I6AOzsn8ckxSXyZI0UTgCwG40FRogA2w+bvj320QyhTsF6wwM73UqiEitcZjA538Nxi
E5a85K1we384y5MI/9afxyt2ZlvW1Lty0AXWKc/CzSD8jtzv3S54hjDt2ApPw1p/5UKApeTC/RbP
mE7lmbnaIyFnIKZ3psNh44k0qya2EBn7UD6Vw3DylTXZnoUNjEFeDSYSNxJ9QLdO4orZ6MdVPp7V
XqMZN8veAp+GCZcei10+yj9XpnN6588uiOBf6YeVuIiyejNzCKf7RtNX47ko1O6kTGDunqqhg5pJ
d8iBTNmDGkIHXfrmOQp65aCIQfqsG7Fegvq26nOUjOnKib2wFSm9cwmi7VklXTjbirI0CoNc11y2
Gl/kjmqFTlvkfys0xSUOK3jQ//LlzjGvpI9Tzyua8dydxMvwj2vfn9mFm86kKwymFq5YnhNTZLuK
jrVoeqqYdVytXGNfuuCKXsz4Z2xEx86NRXAedQTlQbay2xfipUVvBIVqMneIlc92u9AQSnRjYOr0
HvrwdNMOL0nKUVCNiJ78uD/EpTf8tbV5GasrG1lN0hZfPRlfik8QSaY7tIO+mI2THeU1a4szSk6H
vyemkDmOzu0LfLhiRkujPueyeABBeChc/ePQ/IzjZ819A9X0qFQbY9wU+bkQt3IXPhQJlz44ArWX
BOq4Q4AG+f1ZWNqwpC4Neik5N4h+twvtj/rEzoIfKcqLKj+GHRrP41OYrA1/uiTc7lTYSQFccD6J
dMHOdXA9s1RogCUS6d2bar0a1OwL9JTL35pUfwoD1TGBtOsnwf37NySGKdeB3ZahsRJnnuwlYxMZ
WsEqVz8Kq7U9rrcQP+jar/Kbr9l+lazM6PuFnpgsuHuRypDJcU9H2tXWGUS9j6Oi5JIppk/ESAqw
SCwn+UMjA7fojmEudZtYW6OceH9STmanDpLpIkBV+tZsZ41datSEQj3+LCj72nodg5Vw+/40mdpT
iLUTDpw8xmwqyyYGX+ZjIkPqdwg2Q6fYqvXJGkbaL7Od+9d9vgb2uHAAbiTJpc4vno0RV4KmEg7E
WJYPmUrllxeM/03Kg5UEzfty/h9T6NuRTIbu/N0zaxjVnqNkPOc/0yLdJ0KzadTqoax7QOz+pmt5
UnopACv/3FdPXV1ckvFBV2OoWL2Wcn/nqPEa+euSI+GwJvuFJjz+ul3RiGSS5CecpVLyFcwJAgYN
NVH5UHkPNYnGv74P865li9KFPrW9zFOm8N6YeqiL49nNYCj7DUCxWWsqfH8y3pqYDYjyS+lGqsQk
d5/b8Yfy9+8hwECgcihBTpoQc/HSOtH1tJjeynSg7zRFYev5zSfBCP4WeISzUOkkaJKyBCIv3y5M
3QDJjryANzndzfq+oc/kmJdPyAXrK7fS9wfiraXp/nMVS0bTIJYWWJJhAgylZmdZwQbs0Xnw/I1r
rdxclvb39bhmZ4FK9lAaWqyFwumXXDue4mjDNhf294+cpUhFgxloZfIaSEnOXkXloCVabU5ukIYb
N843OeW/fnBXRvO+ED4tEwAZ8iZTRWXOYtfnWskdhuyCQMjQ0XVWGjv0hxSB02LT+f+kVvkq9flz
F3l71IyqwFo5Cd4xkYqzL5g5PHs3dbnOcBTU4U7wq4cpalqedRrQFodmRqw/xUG+C9yNHG8jOLHF
tZbTxblG2Jh5pvVKmr9A3aZSu7ZmDsT8yaTXINMehPpvEfXTKJE24BpBFo4y6K2TakIb53VLxkPv
vqfjC5in1QT6UuRgHelmwF+ousz2QSemdc05wS1l0x7Kt/v++P4KxPdf/fjM7RNVrrzR5Mdr4RRl
L7n/OOrgNbf3rSxuZVrSSLFxByIhcDtLske5Mg9c7rblAQFNTTh3mR2WTtPt7htaOjZ4v7LmE16X
ltxbQ+JgIAmWY4i6zqPgj8+xG/0C2/9JgdLUbT/KvO4RIlvJHy45GmkOtjURZKoX3VoNhbiNOjES
z3lUOWH5KMjPKf3x/8XQrozM5lBD+b1KtFA89631KfeabYZYB9QETm7KjhnJ29IwdkkWrQSspbjI
O452CS6RcDvM4n0wVCTru4J4X37UjQ960diK+szMhiHvhfLz/UEuzSSwLcorlPbeC1XLcT7grFiz
6v5LJXhnoa8eEiE83jez5PXXZmaDSi2/Lgq0g86QRGmtk4TnMCWf/em+lSVnpFHgD4qCs3Iegz0r
Uqg4l+LZO8TSkwwb4rBDgEDYpHtvjQt5ceKm5yqVUfre5zXZoVD1opM5vjSZ3LHvbaXws8Xxcn9E
i/OG2IJI6wHV13lnidWkRQU0QjybwWEApdUqzwaVtjZayboujQa6Gkh4SBdNire3G6p0FS8sq5bL
DEFChVhJYsKk8Mffj+bayuyEKlMlKRq/E8/dpal+ScYXYdjLf43b4YDgZs27nkwo7OezbRvQvtnG
mSieB/k0DPtadNxmHzQrE7YUYHEw6jJg9iiCThN6dVcSWP18GBQR5OhTyhjUpnJ6z7HaARK0tVfl
9Mmz5yyMO7QX8SfE6vNia9rLJLh6oT2PI1fmuo9CO0zL/vX+6rzn2KAmI4N34tiYWE3nrSd8u1iG
g9uei+RcGF+6dOdm5zR/MOWvgvSpLDZueBp+qR+6cA+beQDVRzw8mK+BcPIPGcAkRNgc9YfSbKo1
zeCFTObtp82mWxyqyupBkZ6z7+0x3ryM+2H3VXzQvt6fgqU71M0UTPvxalnDyEpd08dODVPB+NjB
EIw6lGFtU+XoIyn6tYsuqnLw31bjyZ+Ly/tF/nf2ZydpxNIrXYvpMjsG4lFx91pK6tmWpZNWHZLw
sxo40hfBNxD12blwhn/MhA/5DqqaUoC58GXUybZ6D9EBtnLZ+lXL+1J/KMdHj/8ZrZqd/xa+5J6d
1sWhEk6pCXh7tN01Da8/CYd7w5glSU2ja0ultdpzBe49OJXhm+lKtty91ZJuR1RaDMMOyTehvDV2
jj/8yh6rJNt5wksQ7iM6yMMMzYgvWu4f1bPmfZGKD2m60dTUrnMVRNwmHiNHa1A0fwuF31Xn2QGs
EmtcyX8qkPeGMR01V46g+71hFb3XndX0A8XBPt+Mio5o12Einxnt1sne/J+JjbyWuxmJl01qR5PY
hM4qFOeYHhn/ALMrZITe58HctOiqt/4mCj9lolPo5/o5uPRH7yRvVRjerGbLpNksS3mSktdsl30Q
EKcdntWLaV2S8C0Snnpxj6zna/+pkOwgem6f0H7KZLsH9kezq/tsJRvYbix/5RK0kLdk59HZBCGT
PHEOz9YzH0yh6kk5nGHMouVvSKqtXhbjMSkyzzH7VD6HWZzYnqI/IwzUfUyqJnT6flgDmr/jKIR0
TOL9SQ5a5WoOffftikhxWzRtF3TnEXehB9ORtPZjS76bzKozlvXZ/FUYqOPRSJEVMFpa+lYRj9bw
LdIsO+yUbY/KMTmWGr7XwIm7aAvH2GFK9sY+glmiXcDXXO8bpNDMKbMPTtZMzkg6HER95fq6OpbZ
pMpNJhe55dPXKJwG3zG+aAeBbZE9K2cP6WvPpAd32/cHq9kECVRbPtliSpPZMZKew2fFQFzzEGyD
do82nitv2uyfbOefSDAaygX9M44LW/vrGxzTT/cZlx2KLRxGt9Pv51nbKXrSnb+pxw/Kh7+Ou7e/
PpuQQPF5VMb8uluPrEW5S+R9bdK3njlTNUOQnqx23KIy+rVRHqrc49Hkr52y76Sz/3gY6BpYWnnQ
cP++HaIZlqGYNGFHR8nwLIjCB/jA4LP2P2SRdkqDEbb+kuZlwlhGwWCQNyIaW268z2TrpTHHV78d
fpK/e/RRMLbjtnpsC/dA1ebF9RIW1QkkZeOBXRR2Vi8d0rHb1spOMc9G84Lw5cEzdMdbowx/f4Fk
YukEAzaJaNe7JpJchEM3NtPujAAxPZDhZlKfdqutS83j/hr+eZjchsxbUzMPgUZWLUqv7Lg76C+l
lwLapWcl0y+wgrwpWrCJU4G+b+jIleGx7eIvbZRv0pfa/xVXtQ3bzKE1RbtRvnflSUlUR9b6vZwc
Vr7y/V2Kr5w6DLjkUBjVZovseq2ZVf7Ynb04MHaD0O7SVKo2iafDEC/U4UMmuE/0jBPzI3ULFXWx
qdU23AjVgMIbImvOWAkqG69pdgUNJdDo1v2D76WQT/Rpug0K0yZKJuRZRp0nY63vKlmtX+4P4x1N
6h9f5S5NNz3hGc6IW18F+AAjh1V15wzSR0OG9LGBJ1TItKM6tvtKO5rmvh++q4Jj+Y+FFe5My06l
bmdKwzHnJtNF3+ViTaxlMjrzALprKOJRBAFTOOeEp39PmqYWxULTfUmtfZ1dJMRDmyo50JZatGd/
rHf3J2JhOTEJDnQqTXJlnT0s+wK8sRWJmIxKZwxP0Edu7ltYHBRUvJZOQxtvi1muIa+NTqhjut9T
LgCIRdTykyHHTtXuY2rOzSkbVvqyp33ybhavDM48FIhkqmUZBpFjUALbBEKg7Qdt267t2IWzHS1j
csoTTQNVuXkvdmkJfRf3TJ5kHMIsPHDHetSePPGp+ll+amN350krQWKK4+/H9q/F2QvQjU03GT0s
BuGhcrKf9JsfUaq/v2KLRriy0GD7p24984nGUyNTz6QODTRka4ZvlivsguRF8dtjk3xr1woBiw5y
ZW7mIKmajHnmM6b42D2KumM+V0chtNNTteIYC7Ecasp/xzVzjEFWhyIaMNSGb3KWcBv9xxAeIOla
2VMLry384srQ7LXVVLGeGCYxUvmCEM4v92viKL9V8J12tVLcWHbBK1PTmK/u2bE81mDIMRV+KD8o
oi1sm12y0XfliQPEWNnKaxM4O6FG8q650WNscJIXYPzdMywS931v4QV5O3ezm0yoUFswymnunv0P
bY12Q/u52fgncdccaWhrPq/Ym3bMux11NYGzgyDytbLKuEuc6x3ggOIt2St78cG3haNGR/Ea1cP7
PNHN6OZ1u7TorUw1ho4aw6FtnqoeX1xrElg6267db968ELRNbQUi+7eJ7SJwkkPq2+m4Gc9y6uAX
vu2fhb25E+2N0W79byu7bHGI+By1HBrBAQHfeqTQB2kquIRf0AinuCLS95KdrgEJl/3kyszMF60w
SQJBYDN751HZZL/qbNOTaWh3bbezfM8ZCiK/v4Xfylm5Aq0NcOahhiBLYTgdmWq0NcO9r+3NcVjb
BotbjYwy1TCIpgBB385injTo0rUyz4X0qO7DB+WcxbbuhM8l0teNnR3jrYjYx0Ut//7BiotOmDFE
TLlczzFjNewqqDwpuCjZkFYeD80XS8u2Rno2ow7WV1BH+Vc405xOdVfiy5+e8/lmnAhsQDhO6JL5
GzUe6yqvXY3jrfAvaryv9M9G3O7V9GEUnzUF0lnvB2T1aggblvwoBcFG9c5Nte/Kj8P0cdZX0dp5
6uHvSWKNqd+GrkZ6Dqfe0FmUcIOshSI2BngSvOTdb2H8NnSfViLRkl/9a8OaN4mFcuDX9N306I5o
+gFuvV189p/QoT5AN3XRX1FjUPb3bS6anC6bsH/RJjLnDRKF1PByiWEN/fdKfuqzvWpc7ptYukzQ
hP8fE9MnXB1QhtLKRQMC6+y+qc54qG3rqT/5a1expTvEtZVZ0NEgleLxEfWEvFfDimw9FPZjTMOL
vi/FY1UfVsnA3umV8oJgeyg8Hcj5o2g+u4rJeZeksEr0Z8gyttnB21JeQEf9UTtZTnloT/3J+BD8
GHf63ntWjvcndSk6XNueRQcjSU1tHFMwZfuW6gnovJP+dt/Ee+D9ND6q/lMHkQyxzsxGQgJIUits
lBv6rQ/mMdjXh2hvOPlefRF2yc5cKQlM16/55r82OLsHJmKk9nWOwc7pUR29P5zFGbsazezuVylJ
Z4R1wowlHRD34lnqf/hC+8QKruypd9KBfxzjytTM43tU592+ZRzC6654yT9WW+87HEvH1jaP4yE4
FZvopB+LY7+PD/KX8Mn4irTqufqwcjVc3Nu01UCrAr0paL3bjSeHroqqMSPWYPd+ihGekfJ0ZVYX
T2HwNTR8mZgS5+Vrk37EXJnWzNoFb/WrejK3EE4fgofyCbXEdnd/ERcav/DJK3Ozo1cJ9SjL0hyU
4+/qYL3W7DxlF2ylc37oPnRf/Kf4+yv535UDf9F3rqzOgn+UjnGgW5NjQtffbWmXdJLiY9SsJPFW
zPx5VVxFykTs0ybTMdOaB6F8bcdnpJ6Htcz8Uprpeg7njWoQvYPvMTLMFIck2SBIedQL2043qG1s
pFP1qtojBIoftG3hKJf2JJ3M/7/5nN9tBi+DWq0pmE/9i9jvfV+yo7KHxnblOrG4A/5QuAKAoOFk
mvCrCQUtKlpZVffnYtxP6mHCZlgDpC7GrCsTs1toYkDA65LgP/fooPnVk8RUrvj8FGffhcUrEzOf
z4K8DQeTUSSXrrDTrxrC8ulj2r7QNfdLF0GNTiLZ943KU736ntGZy+uGp0txzbjInqOG9mN8GL6b
+/IAC97OeBR/cuHVf4aHk/KV54SQ22sUDQvtYNNOn+h3p7Wjy/x27dS66SOrKvmA4blClbFy9H/U
3K46kjk2yPfvzRpB+X1vISN2a3GoylYMcuYZSghT2AfBtqpXTrjJG97PKq4oGQabbC4jnHiCrpYa
4csE0aF/SrzX4gNcw/ZqDX8xLcAu/o+l2fqJbtFVbsUWiz51J9hwd/IxP7iH3IGn5L8Kyly+DPCx
E4nx7KBxq9EX9aYhoMibZ6W1x8xWvnRP42fLs/UH49T9ozeO+zPb8NJNvbXnynQreDenV9Znm9xz
/VQVDDwVGWhEXLLfFim/o/crkm2yjOZr8U+VrhZzFh8qkPX8Z8yzfR+UuVy0tPzQp05l0/IeRGWj
VMfwuVcQFo1L2xwuqXX04s++/sNChtmKdm53DOqfkZd+9tK3sG+f6kE5DGsgomll783HLFwUkG9l
aj6tRvlZlQV4krajYcs/0+DixeiL/1cv1eupmLlaFsDJPUotruZulWIjcSoXzpEyPMcllR47PTzk
ySb4aB3vx6jlEPHvGsxzKZKrhuPoMtKwOMYfysEDSvdZL3de+7GU/inib63Elcu81Ku9Bst34yvT
s1jRCBZAqZDlFy/uo36pHNjcnXzbbUy72PSn0pZXIsfiOXNlcDokro6y2tLEwO3E/uyZmbQphB5U
oisoK6mbxRvIlZXZDTyQpXiQw45hhYdStiXeFlZ0UldfutP03PHReaFQG7Io8pop1MIccZTbr4n4
3EhoRbu2kutTWT4TnpVhTRFzcv17ZmeBijuPKg4xw4M3KXKsJ3dnHobaLj7fd8ylgwRMNvIoFFV0
gCW3a5W4pR/G9difsyFw9H7f5twa12hgFo0AVwG8B8MVlm6N9IKUISKq8HKXT1YuOUV9kbU1cMya
kVmU8zPoVDRX5omrfPIa0xb1Y52+3J+tJc/WrgYyi1dhrrZeJWPDdF/d8IeA0Nt9A0sB8drAbDm6
sgMnIWGA/ipzcBq0d/KtXhwBivQZYLWVA2lxPOSuADhSBAe0eLswYV5JjZRhLj8Kzho1xOKCXP34
bEF6XwujrOHHowMlwS/CygvkD2J7vkMmsND/+/jZYkzZyL4v+H35MbEv/XOPPJFdXMLv0sX7WDu/
+Zfd/dVZDKXXJufLY5pmVxsSL8jgDR4gGvPcU20UTpNoG7OCIar6Bd1ZOrzmRUmLoAi7atnYg/d1
5TumqZsNHRjKNHCSfBZY79t1K11PrUNDZUPFQWI4rabk300z8E+hPMTeVo01fbCDTqSpTIrF5NX1
cxX2ilCS+mNUGtahBaccbwS1ECNo2RLzpGlp/1BrVuPRJpav9fEvfe+EKWW1iDXvMFBmaMZC3U1u
XQETTptE+JkVRbyXPWtwUlfzz8aorIFBFo1O0QZVKUBO84JnL/diAOM7L6r2Te6+W9WxyFXePf/k
6uv99Vjw9AlHzgsAyjTaLqb/fnXgtWizxF2MpahX1I1a+PohlMvM4WFgrXj9wqDg7oI1HcJb3r7z
lfeUXGhUka5atF/EIgLPOT4gyuUKj4OefLw/rIUjiGZXmklIlUwwhpm3D1apupXq0njfip/JvNJq
ZT1NkDwlexLDcQORxuW+xYUzHYgVUoAT64RizYmxWypFwNslESSD5e2SMbI2JuJ2xwYKuAp9k/1/
YW6aSBLKwGbnb3s/NdOsS+ketqDMVCiSCLW6j0Tzl2eUa8fTwsKBS5qwLAoQ9nesq4GZoKnWxdJZ
zVzIg0vH70cnAsmuq+PHsl4rOS2tnQSRHg0jQIXA6d+6ZJH7hl7T0A6X0rgLhkNdldYmCIWt6Rmn
yki/FLr06+9ncyJ4YSbpK4cg9NZka3ii6CameI5+K4nyO6kL5CZ+onr8+7+ww5LRdCKBhZ/neuug
NFC0baRzGr2lauQAVK8lu6qKlcNxYVcTOnj5QgwsTd2Qt+OR5EJLo7qFaDHzvxhWvutGbQP96YoT
LhXgQQ8Dr4WzQeFVOluqrIoqnYYk6SwL+XjRtKTeJLzCdlIv9VvTao3t0NfVL9MKBWhyW+/YauYa
6+OCd04SwRMZFvpS78gVGjnqvYBa4dmkPbWO2l1s5jvT8x5rS9760T/3V3DpxX9jbhZZJNXPVOQr
pLMRik5OUTI3io3a/yCEWnG01zmAdNVz+lTf+QiR/v0lC+vw/NPiSG+jOnsQ9YPkFil8rOdMymzD
5cgb3X1nmbRLP+b5PhbVf2IhXwHBLmxIzmu4bibcDYI8M6MIgFcVsy+dk9T/iKJu+jltlaMgfsy0
eKfo+UrX6dKCavQ1QmCBQW2+/00p9V2rpWEXYqdNGtJc7uYPQRHtkspDUFVzVxL4S8Pj4grKdxIZ
EucstnI0ymKmJ/LZ851RpBJKO6BXPLYezNHlQ0gDy30XWhwfMirAwiBipwp7uznrYWj0jJrzORsb
eyI+th60ODgkdGUn8ho518KxBCLnP8bmyW597HqzMCr53LRgf1qpANDEozYJAv9D3a7pKc7ijgmh
D/hrEoqgSyfU+MxTRqWOoV5NlUup1o4fPhtkh7r+0/35m63XHyOwmnASgRecFux2/qjcKoarlsrF
7L4b1mXsKtsLHiL3CKlUm4mb+9Zmq/V/1rhEEGAgJvpTKrm6IIlVWbSG3CuXaAwEuwuDrdzE1VYN
jE1OAX2s25UUxGzF/tcg+Gn+RkqRdvbb4Vl9XyKVLCkX2urC5lLSqJ/GJw8qwfsDmz2g/s8OkZPk
5fR8nqb5amAKCndxRli/lKHSOFNpy1Y8qdnft7I8mn+tzJw9DzotDFpZufhUT7VqP5FJ9l5ho/18
39CS64HR5G2BPpH2btriKinC0FKUiyqITkJzeZBpNtwZ960sD+dfK/LtpHn0cXLIMRxopHdd9ASE
xNal0l7F9q4NZ+bkgg/oMlMxhPcB2njxi0+msRJolzwAhs9pp8JvwKBuBzMOY6DVChupooWYvG7Q
PkdqvMbVt7RdOZpJWFOwA/M48+fMarqpe069NNar6T1rYta+WJDz53L76gkKPERy3x/vL9PSpgVF
zz2L9D8nyGxkSpE3YQv67pKW5dYsf7nCy0gxA+TYBgmi3X1jSz5xbWz6mKuNZLp9FYe5gE/Ij3nw
Vc2Pfum42goZx9KQTKT9DNrBCa5zSSGhhTxJzwL1AgHOJ63fjiBK5AeIPw61vMZXtWRrwtbxRDfQ
dp0vmRIXASJXnXrxPwbtN50T0FP+Sep2G+Yrc7fggrjeRNhNUZvH7rQNruZOVr1BNftQv3juWB5p
8gVdEqMEfn+FFsYzRTleX7QWEepmu7YsTalsIKu+eCl0M2arXVqpdKgBQ55GLkwLvC/3DS64BJBo
xHAhqKTJaw5G0kY10qMwMS45u28jIP/nGIV2BnMOJmxYozNYtEbdnKoQLHTy/Iiqo67KsgprQ635
iUOeD9mnXov7xunl0fwBgaWvrJweC7sanCdUFRyKUwviLK43TaAM6sgpJRSPCpQYI6C+9Bim5lPm
0jznlSuOshAP0WeCrp2XKGjZOcC4SEBHJZWmXFx4gvTse+L3ztivJRUXZ/LKyuxMTJV6LIqMuEE7
ntLSTskFu8sotf0Xp9XNcGbTF4p9pIVQR1wkdaSRWMq+6x0pQMMtVoFxS85vsFRkkYjxlNJut1ih
dH7WhB6cvXW/V8eLMAQfCq8FJhCjMPBkKQD4MrtAF6c02/OgPSvdRvAc3z+MCWx/RaGs3H+nsV1l
AKeLh2wgGgEvEy1+cD/fflAqJ6Xo5q5yGS3eaO7vIZad4AnKmNG95FWCrkvnHf5+P/Kg4FVBCg8U
ymxd+yKTIz3JtUsM/Y2BkGQbvSbDL5+S5X1DC24KdH+iIOeqQT/XbGxVOhhijV7FZRCeTLpG4YDU
V15jCz56Y2IWMsNxyClI1PrFH8dgb6b6MRKjFsxzrNlEm2xlRAsRGrUdE4o2QyNDOOdm9NrOD2UT
ymc5C7yzNeSJraRuthKhl+btD7P01OE0CUbc+oQ5oOtVt5F28eqQ2zzMAWUAh/Da83lhLyjUQHA6
9gPhcmam0rnEDyhBXHx1GxqAL+nYHpHVadQ3EVno+76w4OcY437Nq5mbz9zpINFrYAgutQuv2X3m
1U4HiXv5Ix3eqtjfiUjrRJ/+C4tQI9AgADkhvQ+3s4jyu9eqGRYHT35TfD86NYnyVpW1QXM4CtJG
HPjHdhCEzQjT6+a+8YUTQUFcGToDzlldFWd+mQ6R5wZhpl10dae535WN4IjNoWtO4RqWamkHABoj
J89SIvk+G2bBNckVhZrdLCh2In/rG9+O3cqJrMv9IS26C20x4MR4AEL4eDufutX1pDhd7QKwaluL
v2rlu1G+1JDTdGu12iVTxAyqMIpiIGAwCxxWBbEWIUq/0KP1OHp27+jWygLNs3VT4J3EW/9jY7ZC
tWmEsRSl+sVsh13YFW+eDlVA+StLEyevfQTG+33luR/CYC3kL60YFVRS4FNKl2f07UQ2ad95mTXq
l0RHk2RUjI3cuY5WW8+mFPy+v2jzStefYV4bm7lH7QXlmIaDftFlNwv2VFJEcYsAc/5gtJL1Uxo7
HcrIQP9gRe2pBRT1KFRN9G1oBXPnSyZJGRcf95wqkq3P979tcR5UDR5Piz+5Xt/OQ+h3EvmYWL+4
RfZzqL/JHgQBXvItcVe1eqefmp2yJGCguYUlbyLDnvlu6BbF/x4TCMTZsGcK0sZNjUNdC84o2X5a
2E1W/ar7ZCdL3++PcunIQMaUDDdVJagKZ6NUg3TQIXXSL2DX93G3clQszeH1r88u85qrCZIe8+tw
TsCbEjnxuI/f7o9g2gnzySPfKUrsRPRH9dnruzbHajBh0b2Y2ZMHgLuXT//N65upYbPzPCVavsNg
aHEdp2JmXNzknDEW9NrvD2JpomBLgnxsYjLlUL11tmDoPUMqCuNS+hOX0eAdENhYJZhZmipOGhN/
1oD8GdN/v3rBDbqbRdXQ6ySq9j7Artd11eUpOsxX49rEzJUHhAzMvsWEKHh7w6QLyQq2rglnRbiV
C88pe/EYlJ0Dh+jfp3ugaZqewQiPsYlm94UudklcTHErc7dlaG2kyrAR85WbdiU2Lx2eV4bmaVor
boWobWRiFpjntIUz4kGQSMgJpS0mkm0pK0nGxVWD/5rUMOEBxZLbVWuUcjCl3NIvea7ZdO/uPNOl
OXiN9XnFzLyOLdWj0oUjZvzSMJ+TSuoOCHT9RKd75a61FHJgfaQJn2cVlFqzkCOgXViQfDYuteHZ
SR06XbnG7bO0nYAf0ylLBgYpmVncGUYQk+XoEROE3JG7ChWjSyKHdr2q+7NgCXdjy0LuzuLM21eH
vPep1Qn6xRA/ddy3x/IMNQ36mitX+4U7x42dmRO4dT82SciIYuhhzBdgfHZjJBtDvgxGs5IvWPCE
f23RZjy7AVhd43bp5HBirdgyUCszdEz18NcRbyL94LVCnoBK4GxA4+C3lhhyNBAo1E2mpDnUlmPp
SOVQ2aVsrPWML3gdvGrQwsLIy9VmnkK3asl0TZnES1H/pIfLSaXX+wNanLUrA7MBhR5EWq6KgUD6
GsVPlQLA1Dvet7HobZD8wy1Oeow6320oiJLaq/IhNS5afZS03zRlBPmlon3hvpnpU2dBnLn618ws
iKutIgllw1BiPXC3WgkfIXwbrZ1mUuBU1fC9yRrtWOiZ9erH+Uq4m1dtpzuhyqsZBRc6QsBazdwP
/WPfBcdlXjTaJeR2OKQtjN5vvDhtiPgOvv8qJ98b7aVVm/8h7Up7JMWx7S9CArN/BWLPLaiqzKz6
gmplMYtZDfz6d5zz5nWEAwWqfjPT3SOV1Ddsru27nHvOyiGT4bM3pqWridRKPac2TOuwqendsWnm
nZbQwMYt9bMEW3IcjZtYN/almz+3Ub4SBiyvnQBIoREQxgAtef2BOYUwVD1QAHRBSNSP8RG6UUcU
QUBT84DZ0hOxklPGGLjanCqs6Pv97750RvDICK5mTBSBDPPaep0bdKjw2pzJ0ILcNSfUT1V1Ldxd
eD/RCnQBhYELo1IhrrqLKGSeq7wq6sY5IzL0xuYruJ623Agz8PLwdMv7P/cXtZRjoLEADjrEiGKA
QjqYJgaklDFSHfCGBOP4iTpBVYHAcc/UaA+h2aCzmmB2PivD+IXVXuMmYNZaa6wsXd9I56B4Cbkb
sbfXa2ZtD2/tCvf8GHfbSN0Pje8oQb4Gx1kyAzorNORRUgA+RoqFKcBjdjyhRK9wa8PdYQ+szKaP
N8yyDjFZuSWWLiNMoiCph0ULuN7rNdl9DalXbljnfGQggSnRj8xb3TwUhFlbAo2uldO5dMGihmCj
NQWEH9qG1/amSYkVmupITF0M96gm0z3U9MGalq3Jci2uTLCXon4NWJqsq+CA69F0B6xsGjpAmmxQ
BPBK8+r4IUmtlXdQHiv6uHPMC2PSkTc7iPa2iGjPkCsEvQKfcmvPzAqsdQpkmAKwMw7eUBttoMdp
tdHGYmOSDOMkHflcRZUKFoNq2nI9IT6PbO0F+NB6M+a1fkRWVO6VKcOgfLrGsbF0U4itQWcTpB6W
LBGSoGGrNmArP9fV9AUS4Afs1so7sGwCgRUUPREoyI0gmtTl5CBXPqe59Ztp9bdJndZmupbOi0BB
CMZfIZsjnRcS03bsOhN7b3I/j7Sd0/en0Yn8WGtAypP83SzBx6dGTVskKWigId2TPDinRQpiL+s8
F1x7NHXBcTe5fGdAWfFHPo7D+f7Vt+THSFuBPoUPA7wiLc/tp9YaXASnCWiGzAkIvbbyWpAjuuX2
vqWlj4XzAqJ/LAwhneTEhQLgKq9EGDzY6XZycSwtq15jCllcD4J6HayySB3kl4O1mJKwmAixSr6j
pAL/IWj6GLKwfG2SZnFBF6bEI3bxSDlmmmqjhTYkAMVDkELE0XMKa236YulKQzAKQnCTWGh5SKEO
EXCLGHJaZzdixFOsrvUSex5ArBWtpURrpqQvxHk+oKsqgvrK2vHCcrw+xVRaPs4rcfBS6RJaYYD5
o4cFILaseRlhXpBaRobkq3zJhj+K3QVWvsvHbWpT8A3SjZu+xGs0GYuugfo9+u2IW3U5e5008NC5
GYyarDoWvfHSONWLkYDu02rDf+HriCYEFYBACkuukdQRn4YctRrVyJ/0BC1B9S+nqz8uCmTHgmhA
CLvKHdsuj63GLUb7PNTdgbvNNoviV5aoD5CO+HF/NUtX4IUpOdrOuUPr2YEparRH0/qd6m+kr7cC
f72qobP0kYQYCP4naM9kLm3ECQOKNI595tUmBs1xAW7jTb4GyF+zInn6rKmYSUfgedaIx+aQjQHq
16za3t+3JSsAdkJBFrkyapzizy8uCKxRY1qBG4/0xUOaHkmse9NY+wqwWX9tCU0p3HhIkkXWJ1mK
ndlRNJEPMagx+Ei63iEfs3G6ovAct15L/hf8AREk6oOo4sED5WpT5Mb6pDeJex7bdFfOLiIQfE1/
Uip/pP3vQo/ylQho4ao1MYgOb9dRAofY4PVOlkDz1f1YuWfTyn/XaQF2plFZUwZZSGkBT0U8iBWB
1c+RnKItGrPgvHPPTe+THBy78AxQVs61x75VbHP/iy3ctSb+I1gLwVKE2OV6RYWGqMJJe/esZTPz
1IzEXmuln5lh7u4bWvpYKKQZyCtEu1x+PyI3qedEb9xzpv1uy6PbKFsLxvKK+Lb+dt/W4qJA9ymM
gWNKlk1GSM4wqjG557gPAXIrtUe6RoC+cKZEnvZ/JsRyL84UzZIUmhAD9s01fDRKtjFYkNW4DFKe
rByqpZ1DMiTyF9RVEWJfmyJjWtS8xmoG+8eQ6cfqS4MJ5VnMN6011JZcDzgV9Jc1tJFuJtzzprLc
Ad2s85BCYdJP6s1TdnQ6EC+jo3T/Gy3VD8Dq/48tKSebqNPEU6NiB3O/OM4/gOB0w/SQDt5GATPX
GsXQ0gf7xxz48a93kcdTVSmgzj/bYDdpT6R+GN8s9df9RS3vn2DPBQgF/WpybQTjDErrTIZ75vxb
m75qxpfCDXjbe278TAwajGvCBYu+AX6x/xqULqTB5KYTk9kFIiz2HAusYto7nV8q9WGo25XLb+lU
WeByENcfHpIPMpkLl68GVZvQJnPRiT+3/PNQvfC68+9v4NJXQmguDi2YOdFBuN7A2RqntgD15hnc
ab5Wns1qDCLjz6p++9JabIyyIJoFT+ZNe6nE5FSntXD0KOloADApC91GLR5LUu7+xYowdIBUA+0y
9MuuVwTtxqacjQh+p79ikMur0hC1leRfdF7EBYEeAvJvNBilR4MZXcVdtYnOTRRQ0+9dr7A/31+J
TJklQj3YgCCdwFSKUaPrpRRFZ2B2Uo0wqmxmW+xue3C0rvUbo8x8MD+XD1qevRHiNBvU0mafgzr2
WFZ2uesLTXnOJm0IjDmZd0Wiqxt9oMBm6er0SBLQx3SYyd7c/8EiupVqwx9ADhSzoFoOFOP1763B
1Dh2thudu1l9jJr4pVQeyuhTPgw7E62pyf16397SYRTAkf/ak260KEviagB/8hkQexcc02hTt/H3
eE0UZSlruVyXHJuqCvZLM6PonJjklxtpUBjKiqBB5QTQFrDja0hdom3WUq8x1uoCSwcHADTR3EP1
9ebgOHNOJ4rZrXPKv4NfzVO6Hw5bq3Us3QIgd4YZ5BSoqkiOZoPdWU+7LDoXkw1abIXTnUb1r11t
gFBUsdbIxRa+G8aexDQLBE0g/yF+zsXFpnHiRl2CS8c0Q5L+qftBnFILwmXlmibxwgOBbExgNOCO
mC+XXiGXzUAFs1w5U4geGhXoJ4vJ14aHaRDDyL5BI3+u1l71hW+GmifYD12RB+Jpv15fVDr5lDNb
nIMJ6DAvUWJvzSmXbGBaXmiToWyN5V3bqBtlzJTJUM4ZJ7sBwyVRSbYu3dw/YbdWBFQQRWOhWg55
KGn7Yq3GgDuDYxCcrzgxPB0io8T46wGGays3d2mkuUDyRGer5H5kVEGypk926+DCAtq+JkbVITYj
eVykClgiL6NzDmpD/T3iSaB0j8Xw8m+26x8zwvEvHLvnahHpaYVzVCrNKXWN+ahF5b4q3TVq4dsj
dL0g6apNx9ZIewjwnW2w9bRBEpg7dzf+5UwmHiB0mtCGRb1GtwHWlratSFsEIANxxYhWETm+qm5t
IKoyUDdSfSXaWYhPxbw1bGkC6oTi0PXmNfrYFRpj8IJuW/TP6jT4pvEw8cJX8q1FX3LyOebKNner
FXTIwjsrLFuCQd4UCE/psyFzYS0zsZlV+0PLvjS6V9pQXyi2zNoRPZyTbVsDYZc6z9FL2WxVZQP1
DHd8VhP6bkTO56ZYm1a7vbbwi7AZqg58JAbxpBsEikCmnqLGj6GubyWI2FPLH6ojHp/xC+kTPw7u
+634110/3ADGoICA6THMi+CkX289iotNhwg7AuURLsVmUJIgq5ixEmsuXCYiTBdqHkjmIV15bYUr
agyy/hbbPOG6ohuEhF69NlW4sHMYQ8HbgtjORFwm7Vxlp5QrCi78uR63buvnwysGmUUgyKZgmn4W
9q/7e7cQHUDdAfVtgHXB1g/Y7vWyoKJkdGXXKGe7asdmUysaeAoUjMqAP2Xuxh/W0GTEw7xH8VlB
Y6r3a8B3O0yLd+7fAxmEA7s2nnDImwOBff1TzHaoFac0lbNWmGjO1/X30RjWBg5lEktxK4CBBA8C
UmP0TW8yu2kY3anSsWAn9wgpDoYNxSREQvrk+G63zUtQwT06On3GyMK2VzCv9ffgQfwEgeQFrAus
+3JqZJa2FaOxq5w5OWbNGxTXnNaHfsf9T7vksJdWpO1kzUTNyLWVs8LeW+dFh7oqm1ds3MbMWImo
BCFAQcdKPhS90jVaE9M4ROkkzXc7m3/JqmD6VP39yCOKM4KyRZA/oAgvuekMugI+a0UcZvEO4OGA
skd3zvyefv37Tbu0I70Zdmv1bWflcZhkAL5N9bEWs3ts5bVYeP+uViNd2elct7FpYduybEZz5FgN
+8i0vDIBFc3aJ1p0eJu4ONwGQM+WKvlBPdas15w2Dufqa65vQLyZac5eV7QX0zgkLA+y5sXMa288
t6Q+9GO9hr/7oKeSLmgM2vzzC6SPZ0HwkcVtF4evqeUBiaB7Fg+Kc39KbS+hPktROvKbyH/wi3rl
dVzaabzKoj4AYvUb1oCa5EKgbohDobc3bbL2fyUOx2nlJCydNvDfI9VBWRSpr5S4z+B+ACGDHod5
88zYxul3CV/xzYUwEKTd/5iQ3jmumKSKZiMORRFR0RvP0p/sPNmtjv0uvUJgkAHq2BZwJTmWcUE4
bSdpk4Tdy5Qe2/T32Jw6Vvtp/L1vniM1XQMHiUBcdpALg3KeU86Qg27ULglLy/KG+XetZNAQxAIj
QYbwUGmJR0DFnmetd/+4L91fYj7XQikeBfSPqO4i5BV9VyjLwzBt2JY6JsKkN4428mSgp/fo9Gv0
ZEuf8NKe5CVVV+DdtNskdHswrkznmUaeYKpdG+T4mLaUdxQhEapIeNXxf6SkpAbVxNiWPAkJ3ZvT
G2tPifWTO5XX2A+AnCEUruJHAlHKMtTmb2P5qVW2dTHs0vpfnIvLHyKt2E4TFQMsJAmb4ZTH31ry
mowr7rN09ITUu4VaEx5UWV00d7NxToiehAx+0kXEV0FE2Q1r3aolX0FPzAFdBuZHMC58HZ6MPdEz
14pTaHAFWvVtZPWrVuyzsLO779T5fN8xlxzl0ph01p3EaCjvnAThO1gmR+NEtZek8Ujbbf5/huTX
odCAPGrtJExTGrDpt5aXvtFqKJyQFUvy/mECDe+3mDJAwQfaU/LT2uE061HGz3W5cTN122oBq8He
pAfJvHGjlSf2JiGTzUlvbK+BMDSdKIeyhIH4zidloCU/ZvtnbIXE0gJn+jWlWzNdQcLIDw4wQ7oK
zhgM56BqCbGAay8hzExNM9LV89zU21yBYKXh8LAZlcIHUdGhS9U/9z/gkkFkW6gRiW4tRquuDRZa
0wwWLTQgZyG5Vlr7XH21O7x2ZuoP6Zrs35I1JFsosqFfhZEO6SMSXtk115l2Hmla+mZr/4hKdRs1
zns/TOc0NtaSAvktEnKaYpCVIB8A1EYGDDgFq1qGEYjzrFLfHsyHUp9fVaU6oq7tx3n/otfRpqud
lVqI+EyX96dkVgYPTCk4sScKswgs/rgIUly1fb3/4dZMSFd0Bs4LpJkJ6r+UHIu826LhuXLk5JtR
wB8AREeBHccIXADS12pYnLDeTuPQjYvtbLs7PBf7tHm7v5DbT3RtRfjMxSNqWG46RDlic3XMobxZ
+aXu+oX2Kc8pZIDRqXMf0Yj8dN/o2tLEbXNhFLSNERk6GNV7zLTGQIJWG7fWVk6z2KBrN8DSgAEF
CSIwk2hlXFuZqDGz0YQVo2w9val9u+U+pknzbA2WtWZJ8obInUqFTmUcQuQU1YVR3UCfha611Rd3
DRJDluBGQvFaWg83y35sGayYkFEqXfC61MHqe3xTU4DboVAp0D04tqj8S1ZqhamOMSIW5qMNWH2s
eK2N4eP8pd2WNPmYeaaYngvAGXG+7xW3ZwqW4cQIW1ENAz3f9fcq8xIiJr2L75WQAsFNBtrXzLC3
960s7CKqFIgaEWuAfUKuXlulEbcRXrPQJeUBHApep8UHaj3ft7LgEVdWxJ9feHisJISCgywJNcfZ
JOUXZh2Tjm2VemWU/yZBFJ8L+TsSRJSeUHYSy70wNOos040CgY0efac9pF4SJzDLMxv/1M1T0X7r
Vc2bzAMfMZYBtczib4lRPuyjIAwUCzYVY27X9gGmBxA2LlO8klqQQPq0HL9Mn4DQX4u+l76bmAAQ
LzM4rUzpjJG4cFo3QSaRRfOuHCBtMCh723j5+++GQUShlgrsD3LP6+WMwA46eTKmoWamYHaxfRI9
tyrwz2saBksOgq4AkhewCWCuWboCO6ts7N6Z0tB0dhAhPODOSFRIho/RSulz6VSBTxRVdNCdoQcu
ryiuY1pCLyGM9OQb5Hmpp6kxDe5v203AhhK9CvAcXBG7By+Uvg5ICqAWXjIaFv2XYjr3Nrj2te6Q
G1uHVlvAP/y5zjykMGtDQR8dretbXuCw8V9LBWgGJ/r6i5F+Up1Y17NQsSfPhJTi7OxUC0Ppz6My
72s73dnM79OTYbdbtauDJn9vsjX9kttNBoBQ6EQAtAMgl8wW1aRRxJQ0omF1LsM14pqbEgw2F4Pv
qE6gF//hltdLLA3OlMyO8zAuMMtwcCGOHYVj3z+kA9276oYCf5c+2ZTtnGQH9ZtnN9lXjJxx46w4
0+0hxMQnusHIuvGRjQ89w4vbpjFSkOsMUxFO+U+d/QJOsuYrN9qSCXgSYH5AmZron14vNiVQKHCB
QQ+b97p/1h7/Gp2G3QT/zz8GpBszSXKzAj9xEUam6Sn1iXnahID7MUOh/v6pWFwKmHUxEYeHFKqz
10uZsqgrel4XIe/HA4/2VlU+5YZyuG/l9iZxxFYhnAfuBOBm6dls5q5pe0MrwmSyjgb6GyT/AVWR
l2L6dd/QQmgASzhjojKBJFouuNgpU+MpIvg0eeunYCbt37sSRCv0WPWtr0EAyTIQREZrqLilA3Bl
WMre59hyJiWDYYuFCa+9ofqSGkc2Gru8YD4dlIDhH9SHwr2Oh6ef/iB0tVAudMP7WyCnwcJ3QJ2G
5jeoCQSb8fUXBSkVQNyzVYT10HtxFnsx/1zxg4Wrx7AFCfWKBy3a+4j/AU4GpFdaOJi1HRtFEZw3
bfpisA485jkrG5RaR+vAdS3zZ63Mt1llDPv7KxXXpnStIv/AhY72EkIMGU6eV4MygkkHtIFGf7Ry
ZAJ24KhB6hhvozKuGFu6xMEF5uIhFCUvkDtd72udmw0E1ecSJ6VAsALYybORsTToWRRkCmd+0aXd
1iyMLsAknLKrHDt/gHJOc9CqItnH3UQDZyzzlWGfpe1HcxbnCjcGqJikq4Jj8LGcaoYr3S0fjMj8
Ulj5Qc+jw8Sip7p8bjLAF+/v+6Kvg7cW0CLR4EJH+norTOiKj31qlaGtPY3vCd8NOq73sd6h8VvH
u6FOvGp4sewj0VpPgGToa35ka4yECw8a2ngYPhIMfsBUSY5e1cDlxFFZQd0eA22zXjsbDeJWK8/J
0tUFXXfob6AJjDdFiho6zSgIcqcqdHZoB73mdqCufMGlK/jSgnSAdHNqyKzCQoIQJCW/kvlsrJj4
cE7pqKBwhLkfDHoALW4KL7p4FFveEY7yThnOquuhO2Mo79GG8J/GzoFmSckCI9qTRPV4uWmsY55/
B0caP0Wgty3+TNV7+QR6hnnc8G7HkXGZZNur6LLcd6uFfcAWazhgKHEBaCXtQ6f0IO3VMJ1rZdNu
6oQMADhHk2atznozq4wbEt1ozLOiaeQI4cvrzZgLs9dKYyiR2huFZzMHvOuqD0T4pjeP6g+WvjJ0
x5np0yhQVsELCw51ZV38+cWncMt55mWCurgKvirnaeZPinak6fd/sZki23FRE0VPWqraQWGQTgA4
4lqIFCQ61OugRZAlaxmPLE/pfOylyMORIYjBZOl4qCXk3JUEV0E871sG9bb4eUDtv3W9GXArnj02
bJfNHBls5btOWKZbYBBBg+ZDTNJLnWP2JU2f43Hbjb7Geg8aDbvSedCi5qjwlVbdwn2BzAjVYdDd
IEKUuUXTjoN7ithlmFeggTIdzET2jK6BgpY+L7BgICRyhV6PDDJg7jiPg2WUYc2/x6O6S8HYXM1e
4vy5/4Fvi2LoiQuaT0w5gQtNnotWtZw6tMursLY/uQC8pu0fJ6L+BCCa+4PnZx5ZK+dz4bm9sijd
+tnY5VmC1kfogE+uLoMausmM/iF1EQxKumJs8ZCC1gnobgCvAYSUHFhLIFEwG7wKp8nPKqgxs9fK
fnHbNmiazo9T65X2h2YwULMwznW6UhtZShYRUQhSJLwvAM/Ld0QOxB3KMIjlKuaVfPTUNHmMnGFb
28oLZ9O3soo9ox8+F2MLYfd2Xnl2lpwVpwpVcNCZIcSRLuxkSqMhAUwyLNVI2bZdXb5NraKulBIW
rAhGWoC0kS/hMZVOr2sleZbXlIVj3dob7szjocgabSV0WnBVVEUQPCGzF0Ns0l62ilW79mCwsDfe
8/gJ2sq7SNX2WqptXWb7NgcSYvhL0CTuJcDkgGoEwBRPnsw019SV1UA5qQ4L2jm+pVW6PwzGGu3o
wpGAAXgHmHJQrPtQQLq4y/M5KWNFaesQBCmf1XyTxsPejrmfWr9XkQYLz+OVLendYEbm1BWqA6E5
of04G6eknY6my1c8//ZjwekhOiwQRCgUyKBGsyzUtK3LJlSNbd+P+t4gtbFtxuyYZeyJpM23rlPJ
1naStdHN20gWlkF6K0It4PplCE6OgzBBnqwJp+JYZUiR3CdUgpSMBrobqtHaxM/tfgpzQCCIgVvU
3sXZuPh2zUCAPLOtJiysoB1OSvUE0MzKLbawmfjFAK+hIIFuljx23cC25uZlF2q8PgEA9+y032h6
AoHkFi2+b1W60VfDm9sz7QqPR70OqHwEe9LNwRtOIIWQddgyZm4nnhFf6QHQvP/8LOwepvB1MXyI
KgtKFde7N1hNmWu51YeN/VMxz6VZeUX2ft/G0u5h9AYCIIJ/GW/2tQ2X0zq1mdmHma4FaqogUKXJ
cWhz/wiFlD+UxQAbrUkOLVSrgUt3DcHmggIC/rq2Cr0hq6W060Kz0J+rzgVaUT+4Q+yh+VMn5sOc
ph6l2XtPk8CK0mDInrK8XbmYF+oY4lcIEVTR6kV2c/0rCohEZ1FfdSGUEQJr3OCh9Pp8005fDf1J
U1Svqga/xkzA/S2XNdsQz13bFd/k4lQo1Kk5H+su7P9wJ3AMjyohA2nPHJhPySuUbpLNiO6U7rml
b6+lKQuv7pV1WaGoiGcTjy6sq6n6vRl+cb6LY8MbtXaDW3xq9yDTAgdOYODRvb/w25tc9JE0sCEC
ZCgEda/XPaK8aWdDA8vlL9M8EH6gDB3N3pvbdnPf1EcF8joZu7ZFrm2BDJRSZADwMMHJtGPRc2e8
lhw0BhDBADP0VCse+/FV589lG6Oi8VC4P9GEbPhmXHGztVVLKbQxoa/fxkMXkmQ4mC7YICAjb34v
iPMwGemKsYVcQawbpXBcS9hPOQmFCIMNksOiC5mVk1+OztUj6kXuBI1ftfnTzz1v/HSKunlDQe7Q
e06UqRrk8Jqy2hoD7zdzlBXspe7QoooL0/jRlhnLvXTM7U9VURIGYgbKzc1skfRsZA1pA1DUU2Wn
qTkrdkll9uphbK1MPzlKmTynOi/XGONlLd+PA4RSDGqBUFJBUUa9/rht79KRmBM+rqduqt24z571
vb2PjuoGGo6QgfB4v7NOn6ofVgwl4cBeqU0v3l+XP0Dy5LTRx8Ys5y7s3lm2Nbz4TDYFPY3jz1nd
Z3Xv2YemDqi2ErDe5j34uDoBLAWzCRgWkJ2a8Yz2Cdbdp33uMyuKvJ6UxX60o+HNLqI4XDlFYiNv
TtGFQdl3aVk1LmiGwmysofRT7wlwODY5ULsKOlQdi/G1MGYfcuL3DS+8r2hxYOgAf0eFVSZvwjmF
9JZGujAtiO7TmHLPHOZ4e9/KwvuKAgUuItT2EDLL76tidk2n2nkf1sWpS79G5DfRVyK9hTIeEowL
G9IbY0exrcbQMgot810dwjo/Ds2Gb6r6gYOyoD0BCNN+sbz+RNrHpv4eA4B9f5GL9/3lL5Bem5Lw
Oe457RGlH5O4f2xaPaDN74RiJnrTnRy9OzW8/9zRNa6GpY+I+g/cVczMgyfp+pSypCWu0tR9qMyO
+qnKEL5gMiD6cn99i1ZQUkAlHk0i1EuvrYCjJq4ZafrQNCv1kJOmPpiYJF6BJy6kyqjqIYAFAQQQ
mWivXJuJmiGLGNX7ELN7W+O7s7P8yodE+6vud0+lseL/RBws+eBdmpP2LtGHrmcp6UOeYuTWTEcK
1tix/2ZwKwlmlvUPrFHmZ4wSYmRf18qTbkWoA2lO74OwJ93Mc9wFqGmoTxjfztDBLpxDPpbDVk1m
vm0VzOEaJKpfa+rmT5U6g149TtdGiG4DLAD9BV4d3QMgA264+CekPkabOkNYKCz5pdd54pe80V4q
HmsPc8sizGHrOZgNoNUAAh42d0cNbLI/73vIzTHHr0Ca9TEqDaY9OdvqdXtopyzngI/rhxS8JE0S
H7pujS3pxhGFGbghanQQ1cM/rj1ESSYAtUjPcdLN/D12OmsErwvHrMP95dw8Ah92UF4G37MoTkl3
sq6UNOZTw8MaXegg14s/5QBGQCOfoFKVVsF9a4ubB1K7/1oTq76IVUnmmGWMgCm03DLyXStXNnMO
lvcGhZK/vY4/FoY2k5gyxsistIElrZsxqlseouXg1SQ65sUQ2Om88ngvf6d/zEiPaA3QT6aDNytM
HPMzRtujIxncZOXeX9w2EACASJiIcF+6lVK15yxNBmxb1uxKSFhadXPkjra5/3UWfeEfMzJIq3cN
6gwYKw078rsbjhxCwkP2qSbjip2V5cjChjadmamY+DQOJpVtdDOytvesjqxce+JWu7r1UEfCGUI5
EugeDB9KlyxzKUlpNPJQzerka2VHYDRNmmjwuGoNGwMY8SBKyRRAWmytirCwQtBlobsHKgrAl+SM
PmdQMbCLfAx7pfWdHImg1Ww0TE3f/2BLKwSBKm4KqFuAWU38jIvjlGgpdk2rRhSzNswISQuF6nzU
/CbB0noHMPFibXJnwUcEdT4mOQHXQNAsbSphLTgEyTwCNaIXXt30kPtUs99pUmE2Y+ym/f0VrpmT
Xi6n0fUhs/gYcs63rj23Xgf+AI9FxRiYkbPyLi8cZgy4w2FQHcHM7g18qiNNqSfqGJZ5sTfUYYfm
1t/CR+GUlyako2z0hIMvjoyhlb8ZLQ9a5ZEa36NoTR5n0QP/WcrHY3rhGmXTA5VN9DGk+RtESTYa
raFDMq1cTNKGodRCMCeDiAwlJcD45QZggqyQ2kZNTiWz6VY1I7BiJN0c3HeCZStomIAFWvTLhZNc
rEWlbdTbtCEnNEXHHUmtP1aZFisPoVxH+c9aUBkTFsBOI3v2SLO57/B9ThX0ppjXdNn8UqrN9GK0
rN0klUa3UWFuYuY08L+WPihVzr1szOZNMoK9OQHT+5Gps+VBsnn072+BHPn/768TKilCpAP4zus9
cNIR0wOEk1OSzJjYIR5J3B213APXyqDIT5EJnui0P7XNWXV2ZW178fzaFDuHoO5kr5wTccgvbtaP
HwOsluC+gYQ5in3XP0ZR1KxQ0HmHPoTft9/dIvOaahdNk2fRFVNL394CZgAVNUwC31TVEtSX2ooo
2qlVzH5P4Wt+Tke24scf2l7yijAnD5whfAytD+kmzcuGFUMfw8WKnOyrmRh7HiXD3hyxvalTquFs
dFlQOfFbFeE7mwlXd1zvD0ZEP4PGrj/0DoLOZoJ4k9bV9RYCdxCA4IPuG/g3e1kTYeC+bJTA6XKC
Gi/YbttIyzeOUymBq8/WfjAheVCWtRZ0XHk1dVockkGLsK3qe9uPxhZA3GRz362kB+TjQwLjpWEy
ArDUG5LW2q7owGeDnGpwz+x7R41OBmP0p5G0X3kxOHtoiDrBmDf6n39hGJk4xByBcbiR6Uuoq1dd
7JLTrFjbJmJPZVJuWds82+q01+PpWOVrnPVLngT6ONCpAugLEQMp0lXSvhkTI9dPCcq40PI6ju20
1l2S0+OPDcXMGQZTAONCD0EOB0Ech0K/Dlnjcje123qXvLZf3dlLI4//sn7QNWFAuXZ0Y1BaFTo7
Wk8iGMz00YuLjfZDoV7+3fpEU0//Hr/EetBH3hoh5LJZ1FI0KMZjuXJ0bTBqaw30h088ehmSIH+m
j9bDYGzV3tOeQN3x2r803cozIOO5/rNW4D9w69ig+pUpftvSGEcVU3intu/9eH7M0qDiG1N9czKU
uDOvcj29es1UxcuzP6uoucUrGFya0DkHXByIMqlOOFYRJLl5RE6K4oCCKjMwpw9q1Nk3nLg4FBWI
wQfVmjezo7U/m1ipt3VsV8cqNgCed+tPpaLFnqV1AFmkZfPQNuOn+4dKevP/sz+YhwLJCcp5uMeu
r+XUVdCSUVAr1Zgzh1XR9huid+au0vlaHWjp4hCjV/8xhYLXtSkgVUrAaWP9NOsbK00A0Ty4BPXD
vDogKHgga4mjXDGR1gb6x2uDnE5WQyjW1hvsONXD41SoW67UTyBL2mZN5TNy0vR8q1iTDzCn35Tf
72/u4orRpBL5OOQKZXVvFMcHtF9T/WS0AJx3dfvOVDUg9vyNWRQpzBzvypSuBPhLPod2HTYaHV40
4mVQg6VGoxJnjnpK9SMdnV1kxr4xkSd3/tW9xdD30AN9fIxtdgJ6JpjxQ2qb7yb0vtaP34J74bzj
EUYMAilrmVUmit2oTOZcO9lFsU3Nz1GrnGoQuaSbfHiaAC8jTD2q7Dm29g1AtWX0Ejvf1CheeToW
gg9EnejR4huALO0m6bHjNtcNrp2i6glfGtdPtJnmCDim39RN1+4cKQERfgdrDuai0N52Qdh57XcQ
iKs5i4h2cuLGM7VxW5TTzmH0jVumh56THrEghQpfTnpvNE+2HQdlEZ/Hpn1Jy26jTGuFoaUnRtQA
IK6AYBjtCikDGyYrKSrF1k6NWr/O5EtiYGA8Lz65A9jyJ9C9jih4uPF46PQ3Uq6hz5d2X1S/cA2i
XgRPuN6PnlpW746IxwZF2RbTUWvppuS5h3l1bQ0XLcJIKShDrei/tlCQvbalN1XigIdGO2ntcXrt
So8bnvtmPVjdMV1tIi+EB4KiCFNi+JvA8V8by/DpnZxRcjJ0yKEMk++CXDb5dc6azxW6fNyKH61u
8icA0RoMKETnCQop96+YpZ/wP6R915LcuLblFzGC3rySyTRFlpVKUuuFIVMi6C1A8/WzUOfOnCKS
kwj17YeOjqiO3ASwsbHtWgAp5OOFKlpTxPZYz6Z5YVIPFwz5voNS20iROaWsTiFmg99VGtUupBWR
HIObIthu3ZwzDLdkCNpYctJS9GBbn41+COy+CR2D3DXAdmDJgY3FRe1qP5mjjq7Htm3/kEU7ebBA
5ZQB+eF3A0Kwea0uWkvQQaxeQOYruX7XRpc7UQ5QKdEWgTBAsPql2YI1shj0aOzphKgr7NLXbAwH
46Imhyx13m4fwI44+KIAckJeF1NU4jy/YeeK1s8IstqUecG0AM+ot8691QQZA03p2C94wCdZAXLH
mYI1Bagx0rwWTl30TDWP1DB1mg40BC+s7Z9VgtZ07+BZ+T1Fm7zzJV9/ld1vMw01nnQpRlkH5P/n
Czj/I2ZjwHQr7DMAUTxlUhY9mrMpx8BDc8nbJKYqSJDdn5X2hyj5p3SyLo4yvCFnhne+DtjMTre3
//q+831wEZCgiQ7QLIJtmUlZpxyxJrJfK8sJiQkG6OpI0Q5DPevcFc9oZbgtcceYbkUKJqbum7Ri
FQIgS6H0kBVGd3TW1XjRx3wK3QWsY2Zu1r8HE0OQfWmUwVhlrq/QVsaVzgVtbd32Q4R3psldO4NR
1yNPyZXjXJLuafHW8mj2TH2+vegdAwBZQMVApyKuP058a+psJR9Yg27uqCfmMTfRUW2b2RfQCNbM
CpThMQM8ueE38xy2SQMQ9odS8dcvox3YyWM1H935F7osFg1NnkjbFj7oW2THcv3qbr9Q2I00JQWq
qboepU3y2ySZDyYhIDWGy+wnyXzXlp8w13bM1K+Je6mqGO5fqj1kiLOoLCcuVp1gLbefIjy3aw8I
xhWbGVH0PX4CQa2mBsy4TOxcdkHVHvpckiEU0fv+IxEN9Rh6g4sDxLzt8QB/yQPorKtHqjFM/jQ9
2pO/TnHfun5uaRfd/d3l7VlDpwJqoPV47LXPC0BaRgIOyO64pBEtAjeVfNU7K6eooPgcJH95FgZQ
Gtuv6vS2a5QW4TPoncrP+pINYZ2y+aAu632fGMrjauUZB+F1XnI2YNrfq9UwHbVnLXGAqmba/zh0
nA5eYrtB15DykHkuOxNv+IH/KfIQNj+BguKbNjrF3eiU9XNT6NUDRbH7MKOnLTDXarkwOmj/wuhw
siruSqIvW0yU8iffZkx5T4FMzEd+cHluNA+cVWajBI1rPxleClDKRtU8H2gT7t8/cfAr+eQ9pyq9
KgWbbjXqBrCiIpuZh65H/dX23TYDE66vLLYPagxZ1UDsZuIKhnYetEnjLFFPf7cPH/KptqM4CcCW
jaiyKXh+mdp/mpnbHGhWkl+Aoltiw2RL7mdDUZ9RBwce12rEaaH16NjIFrRzp96PqR01NHV35ZvX
gGmyLjsSK10iw6vYsQR4+pG14Rx5mBoTXqZiTsu805gRAWvx1Jk680lH9QMFP0OgZ4msMn/tgqG0
DO0GHzQgA+Blb7W8npmW05GZkTJ+083Mb2TgRztvHAwG4BnRxY3ZO08wJ4Bf6c20nMwoAXxE3nSH
DmUaw34G+SDHLjmXhT98vW3v+U8KNxfQvUBddzDtgUlfYU1N1TCnHXMzWlHCP1eGmt+XtAe6IXG1
QKV5HrbUbo+3he7ZTTzlKHXAlUKLkQgLY8OIjWaZWVG/Nt8AbnjpDPI5ybzzSuljx6I0Ban3mt2Z
ySgxVTteHOJUtNEiRkTCQ0wTzV7tdRZzzcjrde8yAjA8BP07ELVB1XvMCvS2+5h+eOvrtJfYEm4D
hZ3mzyrnQ4FfilB5qz2JY1MX+IpWVDLPL5oKuvqlXyTP946K8hEeIE7BIcZ0uuAloZMJiSjUMaKi
ByZaClwa31M62WjX3iaiuxIlF865AZid7VLmSkFD92JZkTqyaDKNwCE/5uRCUhK2S4JUrZRKiW+O
uHmIKZFXQ2yJDmJhXQzs2XRsXSua00P6wosssDuqD875cUEhM+i//6lk6dOdqwEPCGOYroEhIxia
7SrxKgy0bSo78rLXujqqxSkDnsWSVkFdzJIaw54spC4Boo3JDc8Qaa/1uUspikh25FD9lNkoyXUa
BqyUk1FXvke+/f39e/fvwBGFZDS4JLZLo9rQKaOpOdGo3AO22RrDOjs1DZha9eKZUTf2zEPVyLgf
r9UGOKrYUUzA8Gmq9xTuh6el79yMWEviRFUyhWmtsYBZiBc8GySG83SwjSoPvH6W0Wxe34l3PG/c
CqgOhriEiwcIj7VBvOpGel8sx1bLz32RywhpdyqEWylCrn1RgJbSmLUb0Y58M9LCXzUglCj5IXGb
ozEkB1CqPk1fDTS5eyQaEsVn5DfLs7CVAble6xK+BDYdnoOqYRqCH8OHbXaULldUmrpR26lhld0j
5d0u1Nc9gjKkJCtx/QJvZQnFvsQbOmbjrYhqkj+BPQthuB0a5WNbrjKjs/NocFlIr8IhwqinLayr
nCezs/rejTS+pQrLfmRgLQR6X1scaNoXATpI9bu0stHfgIaPe7srpq+3L86eKr0DHkA+Kq1idmQu
miVh0+BGCgFeoDqOk2+0pnm6LWV3peihQEMb1BUNh4IuDVNqqmtN3SjNP81t65PK8kvjsQLU6qxW
pzzpYPncQ579ui147zSR9EEyDfkGUHlxzfqgObrDZtqm2OGmq7rLOs3zs5Wq9w6Z1XvDntTL34sD
dIuL1xBYY3hQtuIKBfSLrFjd9xdRUR6n/ntGELxosiTK3rF9FCRYAG82mqXrFjdiwG5AyIzRK//2
UmQShBMDSeJCpwoSVDPSvS8LkajEnunkbGTIP+IluoJIn9FLbyqj6kZAmPGT3+yZPhrrCfBOliyr
du2D8rl44B1hlApPu1hLqavCqmaquJHX/JPUPjxpmh7KJQzq2Z+sv5vhRbABJwzjmPA/TRWFZsF8
ZG6PTSttN6oKDKebTdIHIDi1JEbq2vMCWRKK9wCWQHUXI05bPWOjTee+H5yoVl6bWQ0WtwnKRbIU
mRBBmdsCTJVqNjpRrhN/YKrfavf/ayGiIhu0dhNA9EV1mQZ6+4ARtQOAZ2/r8s5K4GohAuTA6pi3
FLw7T0Pori9EjZYsPQNKMcq6IujM/nBbzI5KI4qCqUECVwVGKr9SH4xNr0+TlWEeP7Kz7OClzWOb
xoUJsCTz61oC8nmYJd2YO9bNgM8KdAm8iTyTuxW41Gu1wmKrUeucbOuzEzRG73uyDM3e7oEHBdON
8BrRj8+/4sOyajWd6VKtagTfmZ3drDwUSu0cySyr9ewJQtuLy4MZQGZcPfOpoqqjjv1Dt/v33u6C
mnhPrJ8klmdXDEqq6H6B4b3Ku6LgaQNGGmIMjKkS557kn6j1+veqgHfnPZ8FXRC9e9IWamt6gxpV
3egv/bFmLGTtG6u/gh1OVp3mj9g2lADpOqfmBSgFZzbjC/54QAiKXNRB1Sh9GJP7sWsOnW0jWXdH
JaHmzpuA6RlUB7nZQT5F0ASQHa5q7oxqpNg/zeQPcKJv75rs94XXetD0wiQTfn9dHtzmx7/7ffhZ
PCEEt/3dS/mwUcas5aXdMdCTut0AownUicLrz7cXsadeyG+BGg9Y5ahvCLa5syrSt7mmRkXzVhpd
AIwxMLNJ/JrdI/8gRLDNiaUpaOfRsRKWATqYPUKPU4v8MNTvmA+QuAJ7ZubjigQbrQ9pWrBRVaOR
DSdD/1HP1C/s4mDJ6F33DChMNDiR+Bw+QIS3imws6BVlOLoIWPWNnwxf5vUF87OGfaxkuYtdVYOV
wauA5C4gHLaikjFF4Dp4sNUclWkFkrysmWFv1yx0RIPLhE/qim3fpjVpK0J8NcJE4Q99NF9UkCkY
uV+mxfG2xu1KgoXG24PmJNiA7VqIYq0OQeEzso1jZfpWh3AU+EayCdS90+HWGeV4YPCjMLUV4xZs
IhU8n8iink8fRi1UkCPWmANeIYJitcSX3rtHqIaj9xOxNaB7BavWZgVpDKQQIicBFx4q1fh/wkZG
d7HTafPe0IvXBq4h+guER7vK0UZkORmv8Hf3dTpHWWEtfl67x9G6sz3qj1nqaxiRGps0ntXykMio
z/f2FVi0AKcBODh8RsFgJHrqZb1WaNEyjr5JvzTuk1dA1HLq7UNTPt9WFpk0QVlWu7UxOlShw7Qi
fm+24ZCqE8hLfTc9rsoSdqPRSLzVPWOFlAyoFHhmBq1sW8VR66LsNRAURW1yMgEt507spHtveV8G
zJx//v360M2OgBr6gB4i4WKrXV4wDHaoETBQ0K7sRRQ5GDddDnnnowfTt7JSYh53lweaR4AUYvQB
ceZ2eXaeGtrcQFF1NAbrQIRgNRg+qjOyznAyZV0Te9cCLbuwkHiI4c0K5+fa+YpS4aBFLfgg7Ds9
ubdyCRjXTpkY7sQHGcJNr9as8awCdSrQFvjo98L1M4PR/Txp2mExQYZUn1EPY9mvUYZ5sbeX3PeD
P2NhrFR8ofGiUn3AlBtP460AD2jSX5OtBCArgbspMZt7OwkkCnCawmXngeH23DTCDLqkkGUDQD0p
rC911wbjUEm0f1+MheQgwJI59OFWDJ4g4KFoFEW/5tmgmNYr/KmUYYruPQFQBlQq0dWMhCDf1w+e
DfKQnYI6jBZNaReA/jFVFr93n9ZZEhPuPJsmzgWsqUjGG4h0t3Jqux0Uk8cCc1ms/oxy3VlvBhlR
ws5quJngySJkjEwxa7Oa2jI39axGLq3mMDXMITRWzWfpfEjdVpFYxJ0DQmyD5CLAsDippaDtzdRY
BpngS5n5p9y5X4cXKUvUvggOlQEjiDKDcGkTBEw0oXihAUjigfbavq+XgYH0Z5Ccj0yQsJbZHYq2
w2Iju/0DvN6WPC+WxEnfFYFKDEdJ5QO9woOJeShNz/halrX23eUO75dfyzibdvUM6FYcJRUXRNSz
SsmUjExEiwwtAdHj4pkXVE2/3n4qdtUMYToqBjADgJnaKvOE+Rar0FotKs1pPLSJVQSKaSXncSXD
78xDa+1teXt2lXubgKwGiND1/ME6eJPV0FqL1LWjF/DcrQfT6vIAqR4VuSKFhE5WWeBu7aDoLMdY
haa3wC6bZB1Qeyvn+WYVmTFQxogqP3oZfB4lh8vR5H6q3w9e8oXVB1uhL5Ilc+dFiE0ROrho60DQ
5QLhfLvHOoYPF8B/atF67DG1fDcaZ1L6p+IzXMZRopk7jwew6HlHGc/2waZvZWF6zWPOBFno/PKt
9pwscDDA7uu07dE0X2+vbMeP4h0F6F4E1D4GL4WFtRgjntUBZ9lUUVVHiouWXPv7StuDa3yhrsRG
7UtDcQvWXUdvIP/7B/uuoWTdkR5L6/ECVyHAH4fA/N31B00GorenGnik/p8kwcKPYw7jX0ESA1mx
87Otvk/WFNi15Kz2rMgHMaLTW05eBkxaOE2D+xVYTYFKfoDm+/YR8U8Vde+jDMHqpjOwZ0GpCH3w
3VPTnqgTPoxrQH9PpWQ1e5oHlxNgfADrxKUSjmf13I4VzQxXwmj1gzusdWg6WX+Bi0qDumrTR1Bs
yV7Jq+WhRxLeJnpn0UuDMrKg7gMwQZ0cPRCRvq6+nqSXKWXfRnqcPe/CzNbP1t9TQb7c3tOrc0Oa
iZtl+BhomUOT/lYR1T4zWc90JVKq5lHpLrlavXjWIPNAr8wGF4NeWN45wgNOMWQAHI7imYkSlVV3
0LzP9m/w6nSYk8LoXXqkWXeZa0kydWdleApQyMXAEsZqxHi9LlYMNZgqiQu0IHGaPLb63iRRSZkQ
4clZYPxZV+gkztQLyUJwCBjut78+oc06hK1LQPhrVBZEEHsAf9yfCTdYRrxw9TzzQPnDXgmqp3Qe
grppIbF9Vx/7v34z8OtoKsFtQsqZT+ttdYxlJX7ewUlM9QNy+r711XP+KedjOt+NzZ8UDOAu+3u1
5nl7zumEQjMSUFuRnW22oKZbCfiK0f3s9UAcdoKZSczElW3lC0Neic+V4MNVwbZOKUEpaLRJDB87
UNQCPR+Dr1V3C/tzWweu7NFWkBhGqbVrKwMI4WIAryD4/VplcWKfMHgYqLIOr2uNRiaIgwAh8YQ1
XT26iWIAydKq4gzXpkMFr0z97K9fC/zwRyHC8bDBRIJkhRCFAKfKgwRlOFbVX19OSME0LHdr3Wtk
3GSxcsZys4pX9wcA3IK6vKuJ5GSuuyr4Uj4IEZYyMlIgXWhUsZOiYaqaQlY5h74tvi0uu/dywFhP
Se/r1AzJgi5Eo8eIYdvF6FMM5r7FMJIsfbF3gDaPf00OzoNxv63qEzI2M6uzLPZI3FoOylSnTjbS
LpEhshKZ62LmRCNZPHvfe9UL+B3uqCxPLZMivPdmQbxm6LGS3n61htYHAxfVe//21ZIJESz4VA9L
m3Eh4FjKQDajLePBylJJHPeOwrbxXTgFDFol0OODy4Xc4PZUBj3LGvCSV/HASr9wyXlJUr8wAWsc
uLS4V2kbNgCjADJArDVfAedqlP2RDRX6tYugKN+gPGd1MC961vprPx1ub8K1IUN8jrIzvhD5c0M8
T08lU4s+riZuzQGtw45SHKlmV0EGes9wMWh2ui3v+r3ZyhNOFqwsqVY4pInBi3ow1wFwH/9LCcKx
FiUl6zgVTTwXaWDbb5ksXrj21rZLEJ5lpiYLsSwsAfVMRnu/zyFHedPs576xD0iLhvYseUhluya8
0gAJRUjZlk1sNNZBs+6Zo0p2becybPSA//1DWOJNTd/QJG9iqp3m1YtW684qZFDXu0IchI9A/EXu
yRGOZrEykpZz2wDxEZEICrffWAsbktT9299rGX//EaLjwqGqvl1NkakNBly7Jq4IYD4xM5+ZD5gO
kzVD7VwelIPg3CATBNIxcW5ZG9DHrWB0OK7AN+YE7rdpwKylDEx+TwqcDMAccPY+Vwzxh7H0aAav
Ji6UsGrVZ0Az/wEaGnrWZc0oO2qGk8HYHNB/UMMQB2XrCYPIzK6b2FvrJkpsoh+9bPhy+2x2lICX
OzXkEOAcofFlezYgWXFbszKbOFfT4TKDc/2nMk+5PyJ9JzPxe1v3UZagcJNb6EgNQ1a2vqpdf7Gs
f2a8yWYtg6S8botD0IiMLU/DwCu8wuIc2YLMCbNxQx3lWMIjCNaCntq+DwyjPDAVlKld+lgS+zKM
T7c3dMcebUQLG4qkUsWRIXCrUBX3ofv6oYQrSppwLH97ee87ShnTbJFVu3Y3F7jMGFSHswj6h+1B
akUyaEXfNPHgz+5zqfqEnB12ub24XW35rxAxSgVABLBEGG6yCozgpH2lOUiEa4fJKlt7qo9UCdL6
GA1Gfl/YRPSJgsuELtDKkZh3RtPMh6XsZv/2aq69eZ5CA3gIHw0BDSz/+wcrq7u9VZhJ2sJ7Ql1Q
qaLZoQ/IhP3KMNbqe6Yuib53dw/DINBHcMIBIWgrz2ioWQPyv4ndrKnDYlmbUCl799ioRAZatreB
wDfkRRiO6yXawqGglt0bRRt7XXIa9AFjr4lF0SNzewf3VoS2IhgPtKBiRkJUOqpV+IKmjQf3abHB
+IlIaKhYeFvKzmKQPOCtX+iTgn0XzmnMShckP2Mbm+oJOM6Q8C/8LiRG4BICER6QLuJTSMZcKUnP
urjI2ie3KaOGrG+mTt6s2vjrpx1wFxiiQWQA0BNUb7dKQMuqqDUvq+I8/6E0XxEVmM7z7f26PpWt
CMHH5bxulDV5FaPYN7PMx5CFVr/elnFt5iAD8w5I1KLRFCqwXcZKQFPR25BRsu6S2ABIf+2mezd9
McqTCnwaVaJpfFu2fvtWnrBtQBVG2UyHPA/5CvV+CYr6dXIvqoyycW/v4A2BFQ85daRi+N8/2oQC
/yCDX8UtmGzq1I7K7N4EOMPt3buWAncIwHfIhwEJBoK2Uty8SW2lnqt4ns1wXl6YWR+kyaTrI4IQ
10Ax24BXBC9iK6TrYDw7G8H91K1BMzu+OWHWgP3JyBxg2LI5DU0pWdf1I7QVKdjtcdFHhzJE+rml
BNr0xUGXHhRikqXtd/cPSKNIlSLdg3aE7dLQWJTZs6pDzmSGFSakPCANSHtod1aDzgOOaPoOUyHC
li8tHqHCdqpYb8vASTREZRWSBuon6VFdWzhY6Q+SBDu6rJXajhYkefRrNt97k4yr71oAOrLAJgDn
APU4tGJuN0x3FQ0JpSWJuupcF8NxyWTtedebxceRePMnfC80fwqPG3DtDa0dGi9SaB8Wype0WjHc
Xd9xdPbbl+cazYb3YqF5CdgtGEhC+LddzLJqLQAduwRtFL/r8eCpX1DwAGZ/4uuLr6z6mSl3GHZW
3OVni0xCO8ZpfzHGLLRkAzTXeoh8FuCd0bbFW9PFSb029+hqsBVwZ4s7xa3DynCdUCboPbU6S1bN
N3BrAQEsx3GyUCBGq6Un2AzS5+h9LcYEtZDx1LpvI8lDY2zOs6LfzVX5ZNcqMvmDz8qfAC1+bfRc
Mnm2s1hsOq9ReGhSvUI2nAC1NiDKUaLWYAfdiLP0tU5luaZrO48AEQPicI/w5qMKuD3buQF+8DQi
w9qZydGzZx/WMV2840K+U+PH7S3dWRAUFYUQ3j9gI2TcynKtvjNalmYxMBt/ls73WnsuauvLbSE7
Nw8GBE8l3kiMcoogh91QjUVnFWmczR09rAA7A+aJKetT2dk24PniPUYVE6oh2nq9pN26IDmNbrt7
oLI8GMNDbj5rFQPp6s/bC+Lew1YPEfWiwg1KNQ1Tj4bgXegVsP5JoiBR57JDRYYLktOJMRzBEByU
7Z/OliT3r08J8jBUz08JN0wkRKEELvNKvAwcl8vZJGtstUrkAUjj9rLEHeTZaaQnMLXNwbnwn1tl
yMx5dbKCIsmZVSzqBqVDCamqj2qjwHcGbmiQYzf+8kph9A6JF0wYoO8H/xYpW6s8LU1EoXk81HeK
9spLSuOf2+sS9Q8iMAvL2Us5QuNVYXFIMqfWi6yIiYPxnGZOP6VWJRvTvt48C8EGsIag6DoKmPwM
P3hN2eTmoB0cizhBC5uL3orE0cOFTb8aIBbmoEi9vSZRJfia0FAE+DA0SzlYliAOrKOqBRy32BmQ
ogWSfI7Zln9uyxC9p3cZIA30kFPi7IGCPjjUzfLem4sYzOHB0qIlp/lhz0/AMvBn+rnqfdZ//3uJ
mOzFWwK3E8GbkMlcKz2rWrcogaKv/epptj6BOnd6dGHYD93Q5xeS2Mtp7qbhVHSDDJFLvNZ8vXhV
gOiE9AUQQ4T1qjNAans1L2PTA35FPrrnllrfRnc60Gk+Geud1OnZ22H0CNp8jzHo6wgP2tyPZgbC
lDJ2VxC2YOLXCJJpPJpq5/ilUuSBVRpNWPVqAoYpNkju+5UXgQUjDkdvMswYcnli96xCFerOVlnH
K3XhrGZdf7K0kgUm6GIOzjC1J3Vsu7DQW3rWWsB8++mce5d6nqnh13a9hGCjZi/NmJRRVvXNSwkC
NUkyaefyYj4fpGhwcXlPmGBrWWqB+MbQyhhMN0VYKmb/vbSUXpKXuMJtet8KTigJABP0UoqTSIAR
q12tc8Fa/Nq0f/JH9Ds2J/szgBiT+0IPWnAGvBnK+ba679gM3laPpke4M7hiwiX2DFDnrRqOv9X+
9OyNPOjKXfUpf70tZUetN1IEt9SkTlOh3lPGRR2lcI4KMKo7n4GH1Vmlr8pgfmzhbfzPRv53TcIV
tozRSdvcKOOxsuZg0vsU2DWWGialsYbpMKaH26vbMYToFQH8B64uQF9E54KlRcHxf8p4aYDWiPf+
rjIlz+/eMWFZQHriuCn4ta2ttcqCDrhBZdzQFuSpau7dIygid7VWOk+NXq5+28s8zb1DQ5MKjCHc
ao59v5WJDFI2FhX0kSZPSwhGWV9bf5HuT/52e/t2LBDw9ZH3QcRiIn8lyFlc0qlOjzB8YAqGSsE4
9gIyv+G+TeouXCbFuiDdSh6WRvmJrllZaWxXOkeC5TEzEEYEZVEKTKcDFqeKu7k4knICHn33j9Oh
P7sPmdJ/WgfyvS4kGrOnoXCukX/0kCrDCMh2aydz6tDHaiPzkBQ+r33O5DnpP7nh7Z3dU0y80KjF
wJkHzCb/+weHoM6s0ZnAYBeX490AMBojvW9lJf89zcTo5HshFxOHIs7bZFh0WlQuI/OdM5oXQFng
9P4ko6d8H1X56PHyWw3aaLSC8bgE3dPbxYDMx5y8qq3jpX3KQAJYp2oACO58eDZUX62Bt9ccK4qe
gu99MvpK+9h4h0Txwt5O/Ql8liQx0GQ9OhiMzh6H6ZtGzuB4vWtXWWS8t+sfP5Tv2Iddpy0+n+VD
HRsA0UXBGtzox7WoJGd7rUIIZoD7xOktkf8Th/FV2i3TUqBPTGevxYuBmHvVyjOgyWXP0vVykJzn
IJbocQXaiWgGxo6im7FV63iuGl8DZpOi/exo7qtrE3BMEGtCP9FIXrXik6sqiPMLdKeuPqPWkSi/
byv0jrsA3hQ0uOKRRIb4KlisJwyDLXaCfpz+SOsweSi907j+zqo7OAhHMk7natWBmQ2Kufl3a2XP
ndEHi/1nyo63v+SqhQHXdvMlgtVa7a5VdJAnxbZzMJcQHU+PNGRHdiwv5Mm9YxfjpWF+wfyhPLbN
w1r4mL+4/Q1XBTbxG4RntTXQDwJsaqSYD9+mkARF6NNv44Ps6r03yWyv3natgo3M+lFRqtGDjQxp
qB1ZPF7MUPvsHZs7vHV3xXN2t0YsGs9O+AT02KNyAmrwCXfrlD7+OVefeh9jUWd2ag51CLThoyMx
p9cvFb4P8Q7uAo/fbMHOdXOfdwBCreOuKPpjYay4/67TB1pJ6Um1ciMciJ2EdT3KjmDnFkIyz5Ho
iBkcMeQy1jK39Tyv42JV/LE9dTToS38YL7dPek8M0JvQVM/nvpDw3JqUSoFboM5dHatWWSLyAWuE
2dz3IM3KZOmYvb20EX2AFgsBK8gEt6I82HLXa2G95h5gfRaaRSmLjSQCkhr6cbp/rEJmYPjHi9rF
vSeOlYtZBXEaYnXLBS1UpI5L8LOp3VGZ3hwsLP+eYIg90TBQXgIlNo0t7TxJRr6vZhb4DfogW8zY
YBgyGdEVW8f9+ssjp0FDAjv9p+xGsAn5XfNM518NO6ZUElFI5QrWIwFPW5E3kOu59tGZvEM1PDXk
ot150COQZa8U+I/L9wbcILc1ac+agxAHJUleyUOaeHu8ud6sNVt6XBWlzwNS1DkK8cgZaUMjq7Ht
aRLKsxwGBa4V2Ny3ooi5TBiYNOs4swDz6xGinChQcnwnmdZj4415mNsOBRxh3Umuy7vLKKrUB9Ge
kFOcqm4t0cdex6ltBUZhvnr293E6al5+ZOZ40UbQKprhCpzNT95yQHw5zXeZ/nXuy/vE7k/L+IRE
/Vl/sjtEmbcP4Gokl6vcx28Tjt4xM8MB7giO3rvTncOgnVOCMRWO5XVMlycvnBGz4PnyJK/Fe9Hs
elP4ZBtgKEDoIgie7LHzuhqbUr0gkXJ5BAZ68sVugrfe1wJkVvwxKEPdb/2v/4DtJCgOGDMJ2iA7
pkf+38UB/lSYSNwYrgRXH4XcEbLpvCnaEizb2I+2pxQTDGh9olkTNMvjWh2bsj4Rv8s9v19lMHHX
NwCTgvwQ0KmKlJ9YLQeXy6xToLfFeblavtOnUeKpqa+Q7nz7pK+N9kdBSNlv9T/vjUE3ixFtfcyN
ksL5mgLOqzfdoFclm2hebSKXxNuUOcAtBuC2kkBRNCGLgkYNj5KfyC7RgJUVkTyyO4q7lSLoz0Bt
SkabobPL8eAEjoHevnldFyCiC5Zm9YkFWjQKcgMlBK3C4LeWKcnN7R4dst4c2x2TXe9f+MGztsxp
VWa+o473ikRtr92r+uvtQ7s2WlgkZo9hrwxkEMSXNuvcoU7UqYmnZ2e864LW8lcSJN8KIrED13HT
VhA/0w9rcfWuzh3048ejh7H4g9KemH20Pqu95Nrvynm/7zzDjRVt5SyFYXY5VbFno4Xb9FXLP3kD
DbL+zgUQ7u3N29X4D7L4+X1YE0nGzm1TyBqBDmSEi0aCtAulyZBrm4Gt+yCGf8YHMTntFTNxZzR3
OUFq+xidRv9TGk6HdAxn/Xh7TbL9E6I5N3X7qlq0JrazPy7JkZh8KZH/U2wp0I1sWcLTvNCiqttS
R1sXbTDNVd/nztz7uj77OrqdWX1MFu1xMVLJZJBsgfyzPuzmMIEvq7SxwH4178vEPIOI/WBNZ+Qo
fMeQdH7vrxFG13F4jl2Erx20OUX/tAVh858k+23po29VPpRRq7LAeZq1SaKS+6v7r0Dh+OoVbR9L
h03VrJ954g9uFwyXxHy0X26ryb51BLzq/12ZcHo2g2tFAFwX51lMv1iK+3kZwyn/vvTstE5nD367
V9AL4nSMSEl09H0MZfuK8hvxX+HCGQKft9QQg7cxWtdrP2uHwlesApn8Hm2Xfmov3xxtQbECPZhO
mBcewCyNLvua2HZ+sKu8vnNHBRCfCpC8JdvCn56rL7OBvIgoCVkEU7irVeoxJZnQbVc9ZFEXKI6v
vBZP9JNe+evTv5HFZ7Y5pRQaEgRTZxnV4GULngfinjLzm9H4RjIH9qdhCkb1H92Fj9Oe/pVMD2k8
ZKf4eOT29nglXpHBgi0aj4tqhYn3jXWfdHBAGy/K9Jqub3MneaH4KsQdBcobmquROsT4mPAMt5o2
JKyCkV3b+ol43v2oLeHtVe3dUtS/0NvBc85X2BGTWgLAsHahy855hBmYqojQKZjUpyopfTJ+78y/
K8Fy4ABw+yKy5Y3WyO0Jt8ejuesMowPy03QMjPG3Nrwmq+SK8tfnw8ZdyRAuSUvJPNWNMr+AKw7g
BEUA3OyAJV9u751gcP4jBZDR6IrhfRoiUW2ttEWZ9GR5ScZV/USQOTkgvZyfu1arQqXP9Ac7WSaJ
YyR4Lf8jFEVfgLsBQ9ASHt7OGylF4nR+Ib1pc1x+pQJfLOmW5bhmZv8LEEDmV/TvtseJKMlwub1k
MQ/1Lh4NYJAM+CpEfMIl75R1VSoFOzvl7YO7nhUjttD73LALw5jppOcv1Dp70995Nv8jFUlQQGrB
sRGT6LbV12s+5cuLSV9MpQwpOSj0+2TfTeTz7QXy7xc1ByJAwwZsEHA1CdubFeiAIh6ZXxwPKRc3
6Y9JU9g+ilpqYCSmLETcO01E6BhWQws5IDeFN8upimWq0Sf2sqTG8OIN05z5Vt7b7OiRZS1R83bB
D7ikC5B4ErtJ13+xsXCyeU4L4/+2JVgYs1wLrWb6+rK2PdoWs4Nbeed5rN5KZf7HMJiM3vbqyoAH
BgUYQBsAEgdZLmF7kX/oKtYx+kLg6ywWaDJQAO7ZT4X8qmXMb1dHyWWhyo3wwUKiUExvacbal4Pi
0hc7m451qwPoEX2YLL3oumQXr28FRHFMYJhoDJSj93P7NDTFxJzB+D+kXdlu3biy/SIBmodXDXu2
HVse4rwIduxIpESJmoevv0vpczp70zpb6L5oIAlgtEvFoVgsrlqr6vCa1QZmf4PlutWjYdNGH5nF
3bjlbpuQx9aUVnIeIXzb4FxWEU5xHM1Dimf1S8MWg9Jy2ttQS+exN5B3OzmQBLAg6Ee/dpGxXdVV
WRhUMCoAAYqjAr0ypnZpMMNFfSpyIj9UQGdCRypK+L06UFzju5UzftkSHrSAfgPuRHTNTkhVpQWV
H1TywlUg7bY0RslCWgPALQwhGnGg4wERkbl0JQxhrJBhSCZHfkgr65arTYAs6YSW1tKq3IbSEx/o
e8FWHnmXnDs3ql4OoxInBmmBQXiIa+LVyV6OP7D/R+39H0YzUMIAXoXzFv4BSCictRSJYluO8C35
kCHxqdJnUy29UVs5Fb5Esd+tkzNVyUw6gJPp0hvexHWvpLXywJPkVR11NDP5TFdu9aQ7Ac7QJmZw
3S+xqIp1jxr5jFtEFXnOIwTH4k6JZW3Q9Qfsxs0EfTd0Bm7tzPFyNXMpVFkGG/TjLQ9LOYU41s8V
81+nDxUJ4K4wqjOETZ3X1NlFqqsiqTDMyX5o6hYCPrd5kW7zCu/mLCjk0CG/+PBKp/t8W2o7StLA
NH9IaHNYGYU5qlycVaikoXzxm/hmruMLe9EZcy2PMjN6yKQqmREy0rFHLomxUNZwc1/jNtDzwP3h
aRlHFZpCLh0m9pgpmakmIZN1Vzs50l1Z41jiXpQ+rYzt/NWCV3iaR34BoAXa40SMQI+rCbPGloRa
nRmHOC6/9z1RbtMxVzdGLrEXJ1PBHSND1KvO5GlfKuZdnfb1Ic2bo2ZK6krC9WWUDQww2oNRIEJ/
FEpql64bXCMWV/A9nX1Xd4993geppW1WvP6yhWAFeivzu9YMLRG9TtHXoyS/vY599su66/z3YUd/
Ea9/LaCSyz3bzQLLd6g7fFslbvx6fv22jrAOfBZaF0R4P1eVCJrzHQkHO3Xb6dFiYdLeNzYBGutX
watAxWPwuKYRJFxvZnQ12iyBokHrLd67xPUrq5DZBZCWhGkZB8YIZj4j91fGdY7eF6tJsDF/w9lO
hVd4A0nm2fuO1Er1qO8EpHC7X9zlT9ZKfWV5HM88EtaKRLJc7eSGhG3Q9wGVPNNv/dhTWt+i/hrk
Y234hD2pGxLaolsYkwbqRtoHSZyV7ELkePjPDIFCEcADPMP/fhk/Gz0tclgb91gXKPHu02N87wTd
AYCALpD96qbfSY/gDFgDVXyJNfOUaUja8GwDQeTfmu9nRknRWGaqwi+Kk9gDY5SfWBnO48Z+qEn6
g6lrZbEv0VwwKMxaliWoX8VYI3Eeu8yJD1R9r8zvJu9W1sdSKEGeNvMOYaODxf9yMdakylLVGEhI
FB2PcSaURjJkjF5vy2sUbWumhHVvJZkKYiOYGrNwlCCI4UQubhtrC2Rxe+HqgJYMVPi+5J8mi9Nh
UiNsL/kzLpStmTT3NdNuyHDIMr7X3nq13EuZdJtaayy+Iojyr8V5ZlvIobJIq9D95JBQt7wp84jt
8w1YqqrovZRuStW10n3cQdzXxbXmelRZWDBgxQahL+6ic8usMI9xZRBT6bAtZKvYp+X44OiD42Zo
Z9Dahq6M8cJMApo3U/riogZMqmAsKxo8mhHMZAXhbg+3xQcJINptZ2srXi3su/lVHmKiFmj9cBpd
rs68tzN8COZSuTPasNQDoqFcG7B/yKEyz9tcHQQ6HjkLGgyE3C0zwPGcgxYxREa+k5ynNLultrJS
ZfqS1c9G0F+PMAJRAcDkL53Bq1+VtFVGQzBwT/REmsqXlAeqbKF66Q688TVpJQkWK7N/+XVmUggj
qZaouKeDhL/4BQB+Urjfc99+/VQ/FMszXdVxzV291mYm1qL/YxSFAzQcoD9LbIhS8gkpYsJoOGke
+1Xcsh960G+nvenxdM86z16BUSyP6x97wmqsqVECPw17XXtwXnh2n8hgSfL0EuDs7RoGbM2YMIl5
NUoN1TjYTBMHmqa4/cW2Zw2+JYXM2feDjavFmmzS16vF75Xzx0NhGjujom1G4WEc9YAOPJayO6Q+
13ov04YgjT7jflOhVmP0K6fD6lwKB3pmZpo8jFizys+ipftOsXfSUxmPIW1OHdTVOshp2l3iOfS2
rdeYBuaxFBIlbJg/bs/R4ezU1dFWLDPw/YejLuVBxrsJeVKZB9cj51KGhAsbgqcxa9HjlfLSTMX4
WHQ0p2F+QoxwVWubFXuiunUSVJLbT8e1V6HFNXRmUIhqDFAEsONjOk1v2tHEhTCui5aS8eXjumci
EOWvnXhmSDiOyggajqoCQ+R5/MVD62h/sjdQQ/VBdqcw92fmaofXk1q40+DlD4qnPF3/gOXlc/YB
4taU9YGODZZPMbrxAyR3tZt+I296v3xsttbeXzE374MvC+bMnLg5gc+cugHmBh+Kzz/Uz2/6HQ+0
xBu2J+ebTz+NFYtrMylsTJ40BgP/MA2r6KbTAY0Pe5QalBlDkzwUj5SuAT+XjnloUc4ErFDawLvW
5VqVlK5ABwhmtOe3AyBF+a/sR1Vsro/j8jD+MSJs+lKL6RgXNQ2jUoVo9mS+J2qleGQc1oSwlhKm
GTpizVVDgP3FKmWe0ryGTBsNG4OiKeMwbqK9dmrrJ8M8xPRnWe3GR+jvgWxe9q47+T82xx/TgpdW
rYLYAWKmoT3cRdlnbR61xqshxFzG7igfa9Wvyp/mY/tGW0+vn2M9caOfGYjv6/LecF50e0MBZLr+
UcvT++ebhIjHWF+CPxjDEVMp8o0ybTcMols++DpDaeqD69ZWh0BIe1AjZqSwChxmdbKpflMDZJ2b
Oe+x0X1rGryJDwcz8zg/DL8Squx7ezcoG5pCeBWoYuKpEw7ae03bt9ka3md5Z/0ZifnnZ7EfpIRg
ZplnR2ZH9WB6A9t3rvMUf5PXWCXmoPA1aPxtSeRbM/DuZ5jFPAhGpbjjWBG/1vM1pvr/EQr/mBGC
fqE7ic17OOQ4T6oVpKeuclPNZb79Qg/J5/WZFXWZ/4r84LCd6/DAGIhMQFLSSk3cdDhiWCA7t2Br
3hbd4yxhNaqb0nnK9rR66mvvyD/s+ji2m0za44Veeb3+Hcsr7M93iGer6aRDK+sIJbm5KybPAGx+
q083mTlit98x8xYQgIbXrmr4AxQ6hqKen0NA8HtK63sp2rXSm8lc/WHlsxZKW2gW+Xt4xHsF7Sau
ZQBNhF2XvEr2Jq93YwIV9jtc1uqsuNfb0oOax6Hiu9T5qdJX1rlEeUDBf9RokLc6+jl2fNzkpZ8Z
ZJ+pNzEr/KmyjlrvZvYIIc21Z5XlUHn2zcJh3qNLOM3xrhHqT8WPLEzvyxu2HYL+UX9J7tNQWnsH
XDwFzuwJZ3c2KwZB6pyGZRRPm7GGXKdeQnIPTT2rcqhLux3RH4o+Ds4BaB9c7vaMQXZDsbA5cg2Q
7wJkhyzey92D5vhc3jXJhML5ozZtzMab7M6N2OMI4ZjR1ZlXI9m3GpfFK0t3MS08/yYhFnP0pUq8
KTHeENatp1ddwmdR4hfStNGan2lmu7z7gTeMzfXFuTjR54aFqNxr6qSXDfZMEh+LPNTAy6yRO6uE
EsBdQTZ4nYzQiOtz6wSh7+u2l+7b56aFqMv7UrPoBNNcliA+i6bq+MS44ibfbXWtC20p7p7Z+j3+
ZxHe5JVDG/wXVoXi6jJxh7Uts3SanlsQQq6uU6XGYxMNmTruslHds7LeTYXqyVaygixbvKIBbA6K
axAUQABPsBUTc+SqDG/qPMCpGEhvlse33BtuuptxJUtYXppnxoRQME1WU5VdD2My5HO9vvU7ix95
EIGRNW130vR9NNd0kRdrCeceCvFAMvF4XWuImWrH3JF7RrOrVK96dO4gVFHExEUlw249tC1Y0jPI
Uq+vzKVodG5dTO2HOrPUGtEvKu1iG6Mm5DuDjnOrR3p/3dTiUX1ua/6Ws5WZ8LzKC3CthHFxNCeP
yTeKXIFP+MZuXWk4dT3x4uqu2NhrqchiGDybVyEMKoM1TOkIw4m1G7RfJUoYjje4IHzZEuvDerzu
59IheO6mEOBSyTEqjptvSPLbSs4DCpAV+hejDpWieEI27F+3t+zdzBKHl/r5EfhyWDuQ1EhxMyLI
741ZLxjNEB7vt6zx7VCrVmux844T8zqAgf42J6zXWEvBEWfDPQft5TyIb5QHy4P8GPIJ6JWjCr12
N1sMaKgg4okQ/KaopV/6V1V5y6rIhsFEclytJ5M7GSgiXB/FpQcQZWbA+68Z4XhQSQ40IMG5TLO7
RENX9MYq79DMjg3q6rPq7idYc4CCN3O3GBNXUz3LXCsLLUbWs28QzomBO+heoPiGHprhW+2oKK78
WeQer1+qD+0b9830NlMebX6opRxP72s1RrEd93d++2cQ0Ct2OdZx0hEpaxUczjIeWQ/xU5e7hv3U
pkALbUtIkqS7Jn1I+5N9X7ykfOtIB5KhDXCkXqfSLbPAiKd+I+Vrbz9QNm7/X3MEYfXLz8vR+Yfi
Cz6PydsMXT/tbdJs2+Z9Sjc5VBbszRTdS+mpkbu9DKEaOnWuXa4xoC7u778n6QvV5BQNeterJspn
WyfxGfRa7sM1cY7Fcw8iLdAdx4qcldYvPc1UtS3lWCWhc0wpXjzUMdDJB7NOefODVq3bcsWv7MDo
XleGeI4W4vY+Nyxsg6lPQfrajySM0uc2+cUebwGKP8iNG48fEnXb9/vrBpeWPOhtwNGD54iZRu3S
Ud6MCRTVa8QNg6JF605mT3WMDiW6lncvhZFzQ4JjJJsaWbNLvDUOvctJ7xn283VXlhbGuQVh90Zd
aVhNDVdSg3sqNLun/pRmdz19L/ON0a1JDy+aAyoahG2oWEFr4HLkmEJ0yZhnqlFKr+S5H6WZy+oR
BEEG9UCIqvgarTbXfRR7tX9HiLkPHobBaoPXqkurVJEsDg1NWPWbn1II9lgj8r8x4na70k8/tMBT
O2/3T1HgolmxGSod+CRPJcy2qM271V38Q3uQN9MP+UX6N+ntmYciA5JCWN6bPR7HaBZ5ZnfULL+J
701nJU1YzDahWYhK8Qw2waXvciSBfNG7UZvL1Wkr4wYiDT5RSfGE7u+TaubVfTWmo8vK0jmBpqb5
pqcG3V+fzXmJiJv9/BPmzXmWkTm1rUmspTS0FF+vGjdp910+url9lPSV5Hpp+wHB+Bv2go42sSLZ
yg1YkEqUg2K7tA+MV4aL0pfkX3dosUBj4baApYluZ/RGXXpk1V2Bgxx3E2sMu/jQl8/Yd9r0q/zM
AdkEbVubuuRjMjb0PZL93tlFPAAP1Pv1z1hy9vwrhE1SjEor1TXue3Esm1uz4EClyhAZuW5lMaEG
DhVQrZk2EF3yl85OrdlFNUXyniUB2Lgh/qIG4BCUim9opMK57ZX2jXzqmo9htbr3e5+LS+fctrB0
mmnorcpBGmgOd1DiOESNdGgLtmfDkyofOnl+laTeUL+q/CfpMm9UNml3GiW8M++7+n00/I7uDGVf
Fxusfz+O3iRO96lCdzphENuQ9nRIA9Jt/9WY4TIA9C4w3+KYmSYao5oR2XLPwB/0Xsg302TsJFcH
xeX0nKR7gnpoxTfWyuEwz8XX8UKTto4WVQXIusu5aiYH0urIkcI60QGxyRyQWWhJuR0lSEVf93Fx
9YF28b+m5iP+bFebWT9lXT/huQYdBEHS8GmH/pLH60bmJXzNH+Ea0NkRMJuNjGsrV3bpIalGz4xT
N4mjMIrfot4OrHgNBrWYFYFW/G/PZs/PPOvKCMAlhsmzlXgfQxXAyKlnabiutsSPtcJPgI40p9NQ
uzId/eseL80gqIxmnBLw0CAVujSObrq868HGF+qgKQvUwsg3UppIfkrN/F/E5ZnqVUZGBFJOkcNY
gtwXWumduVTF3Abv76TzwVUVyJ0ZxPlKBrboFxggZ54NyKOIIRMV1tIcaZKGWpRAfSsBxJb0NfHb
fFq7PK6ZEuKino8AtDCWhmWTmdsU1+EgTWOykZm9VsxZDFAz/eh/3DKFq4zcplKkUjMLZV5lWtDY
VZO5sVNb7aYi3VTeRJPSs/EgGahleXKvQX6uJ30EFqFJMYIUT4Uk4KZKtJ1Go1TZs8mK22PjqIPq
q4Ti37GWa6XX9pbE7q24INUvRU5K1BFNddiOkUEL18grczzavQrK69gc6nJXyRz6M10n140LgozC
9rCN0LS1djgsRIFZqGOGLqEqACLxy+XqjCwjpaqlyJjK4H1yS/+z9oj7E93qLgUPwPXNsXTwIivE
lQzgc8C1RbGLckrRlGg3WVjZH4pZHSycSZEeJUBUyKFUfNYcZE0SSs/ZdGrH/KYngZ4+5n206bXP
QQoj4wMKHB/Xv2ohRdZQikFbHZCuYDwTgm7u9Fkz8JiFelK5qiS7uZxvzAy8Z3wDQgWX96/XDS5F
KFj83S8xv7uKAs1IHHk9SoSFzaZR3BxCqJ77qb1NT20I7fJ/YQy8t7PyH5gtAei6nGLaMqsAjROo
ePZdyLZt6XbP2cFjd/RQroCBFnYuMBx/TM2r7SzyFglsqd3sV4bjObGtz4Qnb4bC1kLf4kI6tzR/
yZklo48iiJHB0njo0x2apvESEY1PEKoA8deukG7yAJLvOroy0WL8bMsv6GpGbzPlTyuju7R4EA0d
MPHOLK/iic1s6OlxVrJwqG4GNUgHL5OHwAHp1JP6vXooyyC/j/NZo53Jo5uRh1x1k2FrFA/XP2Qh
SZ/hM39/h3DuVFY50VIqWMhY44LYRCmhnjlDS+I1SqilkHFuSVhPJs/NHl29LMw35L5Ye4T/3YUl
pAwXjghryIrJOOYRBpSMnlX4tNrS9JGCWuqYf5bvReJ2nxMgCZ78Mu7yJ/u2x8Sv5cxLL6dzxwE6
C0GfNysbXi6vJtMTqNc0WF7Rt2pv2re89QZfrl2ndavXqvOU/mfzDNnGvHJrDYJl38rOVbZWhctm
vopZX9xWAPRBMnJm1HGEuWX51GVqia9pDwME1qfotZOOzMZD1Mh3jXQEJiAxXnXzbmibDetqkLeS
g5H8Q7Km+XatYYWBsBsgShAXCnGymdJBUrSOhc+K/gZFJNe2IabTBZkBelhf7XaREurSa6q/9dra
QbU4I1B/R1YFQZW5GfNyRoYyKivbHrC+H9DyGez1/fRebsmW7a37LngCFZwnvzu+DAa0+tiuxLWl
Jf/H+JeCp5x0Vc71iYVgBwZSoT4yeRVaP0+iuO7nuyjYeIFhhijYpYNGNtagv5ax5KaDyb1M39R4
7IDWqWc8V08ORKWtoFpTuPpdEblmVSgPGWhSBOnw7Jnf+X2Q+wQMepvmTvei0R3c1k+/SQcteN03
d8ZpeNzmD93tcJvsjF+FjxfgB/J+PYz9rmdc+yDhap6gub+2C3yQ4aqH+o1v3hOv9ujHTYmOg85v
AyN0dhBL+yx398XRwTdWR+nhZ+1bQbx1nmwfWIF9s4tvMvcV+dxWwf83uda2faRu5l3/WJEI8PeO
OJ8zYVE2RdnEaoePBQEm+szYPTG9LGw8yVdfAuXBCNpddCu/tPvG2103/fXYAZIZyf+MzMajp1jj
VuvSoro+VmEmQeADRJNOssGTcYvwhCpbhKLvdXuzJ5fTgpYnrE4gimewmPi8wrU078qKN6H9BEe7
/U9ANKtn5q/VXxfqXTOd6KxrA6JXCLkLQcbodZuhQw6GyD4BwKB9cNRT3+uuNXBfSvdlizbhFWz4
vLVE5ywQc83VSlBRy8KJVjtdXBZF0YQ6NY4KRceuk3xUnbbpVP7r+jh+jSTQc5MhQKXAGrq6hOUd
DUwnNqBVYVzLJ9BK4Ca1Jin5NRO4NCEsSpv2OTfHsgmtfthkNccb364sfWIrwMisnAkr7oj9QPmY
mq1BYGto9Ic4SzdatIaCXjMhLAiZm7RQ2tmdEWKCseHS+OX6nHzdS5h8XNXBlos/v0izJHVUlJ2R
YU74CAUTNGfVie1PpPCNrAho2f9y5Gql33fNpnCkA2+jy1HEmpBF1NPMcj/asZuzb4gnbtsBa6Pv
rju5NIwgSwCRwSxwDQKey+OFatTK9RzDaEyjGYwWBSOUKX+/bmSh1jgP5R8rwnHSx5WelQqWd+nW
T6AF89PTS9S608EziD+sNIQvj+EfY/PPz+4ApMmLyXDyJhy9cXTJm/OjGUFb93zdp6/J16VLwnZi
TgX2/AhWhk3ymDyvncBLu/XPiIFD49IJpccsxA1ij1HrgTSFhtMhwQvRqdHqK8fVUpg7NyXspD7l
AJxNcwyvf3KQ8ICd9kn6p7SoOBPn8bKAe4QcCsKcEEwVvUxqQmBlGiSf8S1RtE2l0femtd3rM7Ps
zx9L85I/m3/HSehQqE0TFrmTu5EK2WIlPwJ39CyVxUoGuLgK0GSO5BfQb3T/XtoymmZIqTFirZWx
nydA4ynvE5Ky6x4t7x9k1uBEByL7iw5ADww9VyaYSaqbuAYoW60Cycn33AbDdhKoVnwLLmuviLXv
IFoOhnh4vf4Fi37O6TWarUFhIyoykpiBpCOXmzBLXwsHbmanOFmDF68ZETau2UJXnSUKvHSkTdIn
x0zqvzGJrMTYhasktJqQT4OHYGaXVYRoFMWO1Fp6hAXCPiNUlmQbjKCZB8ZHVkFgNWVuNn2qPbia
NciKDQHtWNAWeI8o6J2RFp6KK2hJHvmU7K6P8kLiePllwggArVKStrJw5OAS6UuVHz1UALr/iqaA
3Vq7XgEq2LeerFuj25gfdmhHtWvo4dq95mvwwWfgTR13XBU8+GJDQ9vouR0NHZr7UsdL1G+Dqhwz
dhiZa5irj27zkXaZZc2VatymAYqeHzQFnyVJMsZa5+2MRp6IO7J9lb4VTmD8iMs33HFdID0l9gk2
oZW9+/XoAwwJnDqgfEHe5YgkwzYfQBJioYUxsX4Y5rFK36/P5kLOCgMzP4GO5zy0Kc+enwWiqtWn
ItNpFzZ135muw1NZuelSvPSfWGs7ZIt/O++KZLearzN7ghR9Wlo7VQJOy7/+LV+3Fhro8dY33wnQ
HSq+gMvpFKd2lAwhitQK8cHCIe/oaMrch47fGt/E1wAMYyr0SuZLwcw6c+l3KzElBpflEEpZttfZ
WHtcQcwY6IC7Y76WOi+6pkENCBwmGt4yxd08TEVr13wIAXORD2CCN28HEN7uVUumK5nFoimg12xE
DYgciQD+iJhymusdHBtBXYXe1GynGoUGSmo0G16fsMUxnGVfcNmZLx/zp5yvHZt0ZRKpQ0gLUrux
uktS8I6O4xC0xjgF140twEhnXilUKQEFmbshhDHEy3uPbJqPoTxIzjcnNuvOLYwYzFYgFHImL7ZG
nn7DPs68NI6rjcUaqzqQ0sreedvhzmcVUTZAcFjpHpueZez5+gd+3ar4vpmBFW3As1qbkKJUbQuO
arQEhhHAw0dm6fnc2aWuDMPXMf+t8SRj8dozHY5wmFtTbEmlJo1hiYauI7rwx4MpScm+KWryKOt9
uYLYW/AKswtOHGBw0EYt3JKuj9DXpTlzZ/75XcIIoUCkRmasj6F5r72ne/Pl+q9feJq4/P1CLAOl
SwxpOfx+FZoCP9JjEu6d2kUTGH9i2fz3ir2vR9ClPWEuDEa1Fjy1I3CbkCo5ZvVWeaHmj6HaDsCK
2vrDIAVK48p7ThMPj3RuP9xXyUepr/XwLyD/L79EiGYTN42YDxq6a+NAa4/mm8lvVJTjyje6KXNP
zg3Qvjrt3dvKCMwZ/uW5eGlXiACOqksT3m7GsHW+89Kv0l09bVi0wVv1S/wz2143t7T20bk441eV
uQAhXGe0DrI0rM6nkKQqXt8LMgJbHd05pIzcTi3WKIgX15OGQxfZ18zxLVJckLqZKf6LKWw11TfJ
Zwpu/cdo/zopu7azwTpO7M11D5d2mwkeGVCdA0KBS8hlRB0dpSZaL0+4Fpj1hsqUb0arWStUzb9F
nLVzK8I4lpmTREPfTaFdFV6lRNuCb9sb9Py70dF26Eoqu7RLoOEDSk5c3XG+C7sya7KcQgJtCh07
Zrcy7glu1ljlXpFqbVvrRdhRWuz/xTie2RR2ZqdUfY8gDZtyRwES4sOWlYW9+zdW8ASPghiQrF96
1JBrN1ZD8Pqr6s0NdMa/98AqrRhZWvQzuaAzSxaaSHgvl8SQQnq+lfHErDZDfBMr1kaNtIfMsnN/
JIa+MnBLIRoRGngr3OAM9NdeWkP5UioizuRwwhHn9nbb/MQw57dG3pYrJ9lC6glCM1QSZzpDMCja
wsKIO33S68ieQsAetf0w5JAISevCg/7D6OWpHD93Dd4drR46NGUFgWard8yVbGlxdPF2riF7wV9i
tjQ3pihWj9rFhLrpgaYQuSdaO/opKideMtkf/2LF2EDhzlkCrAmTOaUqG6wItGpWN9SbiSmya1dc
8v65FfQRWEApzLymosiqwSS1NPpEDgurv8/TtHRbp334/9kQY4jTShbJsPZTJiku6ZrY65y1t8yF
p3Jg2JDlGIiIqHCL/LpWauW2xgZYQQX/gG7b+mjZo7OPhrF5aGUU5lK7hlZWDGr/TK+AL41H01Wi
eAxKAL0Dg0jOpq97SEWU4+S3kkkeY65nXpKNZKWTa2nrgAMGbxpoR4QOsXAW4im9zB2mysB/RpGf
4ngKuwaETy3N0vD64C+bgvQhAE0gOhV5cyWq5nGdOnJYS+3oqVnSPRW1rbvGCCTIdVNLJxJeLUFO
OIsqQ37jMiAMhkFIVmtYS3Ib306UToGuNvK/WU1nVoRQ0FQM4iKI2KCgbvVN0vJib2atvpI/LA4b
5KHB+YsrNSpFl77YajZ0qRkrIZgtwMDZATvIJ5XeoiRlrmzBhWYbrNw/tkSCba4DhEMlWw4ZKgp4
AbKrvDspELvod7E2ye2pG4kGwfF66ipfc0o27jTiyLULefoaT/aZ0aJElummKxOjjt2mMtD6XOgU
jQrXZ3h5VCxQr8oWqnbi3RQaC63UKJGMBrmUH5TGMr6Pcl/fR23hrDy5zAMsJh7QIgWQD/cXIKSF
LQJInMUbJ1WAblSfhsl4r0r1ITHCWEEDCLLnGVvSrKRUS+6BbGo+YyADByGqy0mvEn0qhxo2+4on
oJeH1BWXkmQD8ES8Ymop0wEZOPTVMPegs9QuTY1IBzql4EqYULDZHxvTH6IA2rNVv5ITLG3Kc0Pz
z88u3lEUpSq1i3kh599YQrwsZiuFp4WDEccTgBuod4FOViQ37vX5qj2viriOD3lTbynYPVyjZwC2
PF1fgEt5Nl5oZ+l27AULq+PSnbGrEmfo4I4MrnNPjTvfbBJ9Q4ZquLX1SvIaUvSnptLxsm/YN2Zr
jy9M0vjKqC50fqBcgjcA5KpYK4pYQOYZeqch06sAJmG6cZHdDDp689XnyoYIgqp45UFvQPATq37P
ccMfzds6a4M26+5YUeylPB5WtubCfrn4IPtyYHhVOFKvzvsl8UydbNSsOEYYhXbs3RSSn+V40tdA
wAtrCzZBCGchHOCOJewXe+AQFiM1bMbM1+k3OV/rFV/26o8FYZsMuHI5TQULepVEmwwves4Qtj15
qroKxQxyz4foVDr9yj1kqYB04ZmwzCaUdXlWNUo45h9m+iLdQuTBLabxkcr6tqDELRqfj8RztDJA
R+1tWrjEWSFgXXglweBCt1oF5hkYLZEkPZ9y5NQSYgRQWRpwKlzqvdQyvLxXANbMGYqP0YGazSZS
BtPNqXbShjWh4XnZCGH44huEZWXVOFGcEedg1aftmyzJuPnlXde+DB0ypQlk36c+7VR/YvmacPZi
WDlzXziCzd7OFTK7b6EbQbJ/Inv1dOt9ytaKyctB5Y8l8QAuq5LGgCwjRoYZZOSh836L4jV9Lh/7
O/19jTdl4ZTBkIIVC89PGpIlYddUESFJRyslNJuTroVSvdHHlUrcwulyYULYNl2nZtnYl4hO5k94
BJZBlb3FvY3jbH89IC9P0h9nhI3SsN7oTRMbhU0eEEI7w2ZuYRZ32bCSkC3l9xc+CQkBcs4RwksI
BS3qs2W6r9jGrHVP0z9VvFNKSe8riidR7RuEaDeDveUdJo/4lT5uxs580Zn2aRD547r7i/HpbC7n
4Tk7XRXczRRmYKBt5TUhvhxxV4eCPflRS3e5cqcl4XV7SxdhvDujxGqClxk9h4LBvKWEokaBvKFz
K6xVDSwJb+YHU10bSCX+UK/BYJej0JnFea2duciKSR6HedzrJAp4CcWkydlyCKKO8VaX3or01Lfq
lhdy4dbds9GshOLFM+bMvBCAWlaOEDZtZ8ilA8FVW6FuHZc0WBnXxU0J6QtUM0CfCUbJSy+tYgBh
Xg4zpu2pT3sdu38CRddJdVGtAbmGt3aNWdyiZwaF5QwxIoKXMmwcHfohY1a5ra0GkvLKeOI30/fr
7q15J6yauG04mRzMIS/4j7rNcs+miuKyLEu965YWN8SZW8Jq6a3R6scBliajCZhxn9pBpe1q8+SM
HueTh2LUisXFCHRmUVggDusZ7S1YtLp8a0e7sfteMzTNdZvrnokbAYA59BaeSQYJrmlTqauURdBB
ar+jgdNTKkB+LIUfVZSDZp0UldS+7hRuTh7s+iEZo8q//gmzK2eH8ZcvEF2NS9Kgz7k44eIL6b40
NRI3NfFsYbEjtMP9SdpeNyism/8YBEgRZQrQVopoZF1ugCSL4LKeoYwdeQnbRfaaiogwgb+NgI0J
eEtwXgNwLRxWw5Tn9tDR4jQYH9pwjIoYtFhubKz4Ip7yf9mZHUF3MaqwImJH7uIExCfQznLizLfV
746XKYWnGK7iOepWfe+KsEnISlouXhR+W4U9oJ2BKkfzhJDFyKPOKzx8FKf4WZIO9AQqXPoomxsG
/Ly2HZXBLT8i8n+kfVlv3LrS7R86AjQPr5TUk+V4SOzYeRGSbEeUqImapV9/l7zxnXTTuk0kZ0/A
RoAukSwWyapVa+043/PZn8yglVI9rX4peo1pAYeJrMyaFxPuG+pi1rGhONB7PN1x4pH1X2PnkZeK
7HTgQ0719/SFf73uOVuuajoAEQHjjZe0eE4Z/WSMmgO5thwXxi6/S0FnlteVX6R73bitE1mH25Y9
3EIgHY0WNziT4ETF2FqDkhh15E7dU9U8mVV6W+YvJd7xjgJpn7Z7uD7Ara2BYwmadEgFI6svzKpW
W3XlVZRHeuMOn0Z97o/56JzyZtYO1y29i0yIC4hk/iohi4wI8JuXZ5MGbSa7cVIereuWHLpjckgO
zXGETnnSkngP3NTRPSU33ZEd8Ow9NPQ2ySM1AG9bRGWt6+IN5N2hz79GmGmtWVjp5hmPjOq1UjI/
dl+y+DaLnX1rK7uaWyfIr0AB8On6LGxupHO7wgndmu4SgxaDR9M07cwiGArXBwVOPD1hjTXmu1wJ
vOQlyXfa44D+2+qugdBaL9tOG7sJDVAob7/rn2miLMZgZ3FZj/gM5o1B5txmzUS0qSeGlfhmJckT
v6ffhaXXUL0HDAQK0wZ0Mi6X3kuczlTsmkc3zrpzn0GIHADRuqsOFv7/2w+NrOjTJKS7f/9m/htw
lT76osKYJL7lq4HmT+EMcWOVGJKCyNaJaCBFCgk4wHDWI/jy69g8AAwzYS7MfiGQXIUQTPq6WNN9
6yxHNVPQknALNNBxZHM4W/mh445kgjZWw0D2bGUARxvTh5oMM/OycMeijfoRIjwQfyTNfKTaXYbX
8XX/2wgw2OeIL+hGAEhEbHhOTaouI5qOotH91IGdwshvW7Xzy+XUTCAP/LNn1brJYA2lUJxTFlJq
wibLnFGvISzXRm1O9P2C5zUpZHoTH3cyfBh89y6EKx24mCPcCq22oqzFfTPKk296PgTs4KL/Nu+D
XHdIyoOhrj/FMrpm4YIIqQQYBeYTAFMLeWRLOA9ThZWe1Y00Qp2Shcugl5GCxt/QGRp2WxZ65bfo
0/V7o4W6zZJKUpUf/AUM/Ks0ubai5NYk76XH0jy2l2paaDTnULsaUenzmVnEoQfVq1MyQmqXzX0h
ubatkeliE6PldlVcXquyaKp67wU6e0FlSJO5eWnQqNJVn8fa69SCl/UP3XO1ATj9ihqDk4rnbWy2
/aQ7sEFpWFohOmUcbxfvzPxbIst9bszhhan1z8+GYzDXXdzaphFc5XNqcGLP99bwqHDzXisfrw9L
ZktYr0rvi96wTBqVA0nqz/pL8k88QMpVMntbW2EVXwESa22FhG7e5ZiGXp1dq9TgF9nXprchgfzJ
4fv8JmFBflN0y2Gq366PTMThrBvhwqRwnqGhSjEKa/WKenoEoOomx3GVTlZgz53vJtCvTjsI6U0P
6pQQMOAv5lvB2P76V2zO79m4hfNlaLvGsRSMu3KCqt2xQ3HrKGiFu25l/ZUPG2DNdIHpA+1HYtJ+
aLOlnnV4TEvRG4xMUeo8LGyRLaIuMSMMZmZdWaJEDMds94D47NOlIp6h7LX0IQ1u0e9SVo/NQqSt
5x8eMOtKng1PiKOVXoyKF8Mu1d+ou4TLZPpjCvB1J4leHw/cd0sO5EABbEKJVRiht6CHolzSNGKu
mYRpbQJfrE1IQy/VZy3TUr9g5SuKMT+rDo3poM2o/ZmWXwwg0SVn/9aYAYNA4t/E6YQy6eWGYQ2d
ypljzEyvT1Yauu6AbvCFKBI7W7ETKllotkC1B9cuYW57j6d2W7k0sljd7vtK/+qMJpcE6A9nO6b1
3IgQ0bKi0jJjtjCYhr3Zo1/9rE3mJxq6r1PQDNZ95l/fEJuzB+KntZ4LBUvxRt+3zEgnHaPy1Hs2
v3pODf5Ev9M/Xzfz8cmLgek6bmcgM8EtSRUOW9dKbDdDk35UDRCT2mud7WcZ+IjQXAgkDWi6feUe
RAaSjbg1nToQxR6AxXjWi16amGlZWs0EL1UPdNqlle/8aGIfCcKxkpH7b/nHuS3BP8aexiwtYAvF
VH8s8G8tCV4yC4JzJPGkz9MMC6BaBFdxQ/L+z1Kc7ycBUOWOYQJnjv5rATfh4rKn5+2SRuhoDWQJ
+q3Ye/7ja9A8O63zYc6AgoELqLzxJ/ubBTq+sv0mcbR1u4sR/tyKcH66mkVLe1iHgKLQ1zQcDj/d
XR7a5HDdkGw062KdjUbVG0tRFSwGTZ7An77nKieuISt6bS/57wURwmwee3k5m3MaLcwiaf9QmP/j
igteG5t25WYVpgvdXH5JH1otl+xB2RAErzWaDljKGUPowek9Qz6xSyUAja0YpuMqjyMAZzqu1ZdL
oWgaBbQWS8Gh88RByVlmbui133gdXl/zzXCyZs/UlWwKWLVLQ4M1tFBPLrHFXfNoZemzZ9y1xiPO
Jrzu1waUWeJkm8esfmZx/aIzL1t0k1t1Aov0XkFWxcxJ/Tm/mQPLIZoPytuhkpwHm259ZlCYy1FF
o6qNlFWkOU8JK0IOkUFbZkTklniPM8ghACSHhuwVDHY5LNaUbcNbNY30BxvItxs1J+ZTEtr7PmQ3
xTfrwdzlZPySfXdOWUKOPNvZEp8RoU7/foJugoN/zWegW+nyE1quFJPe2mmUz7vxYflZBDa/8eLT
Uj9YuRnNxnOLLNad8jOhNXH+UOntg3VhAlqaJ+MM9Fiktt8NoLLTTvVVfuuOb8X8NwcT0uZ4a6K7
0AMk/HKkHq2oVcbmusVtj6wqKAGYT2Sl661tjtsXcqwqJLiBEri0YsUr3ROUWiNAPg6el51mtAhf
335b+xyYV7R+AYW1ZukvTQDP0wMG4yK0gzfRrHbJiz0/T5Mknbp6uHiAWKCIWkXhLVA9CAfI6Bqp
3iUxrKAlvSS4Xu46s/c7AMBBirDMg29QGa/F5qvv3KgwNGZgm5s2jBbzN9Rtxlglzd76amtvdjLv
7J4e4+H5+mxujROyryCoRZ0RWXnhOO7AnWbHmZdGuHUpSOYm4RK597zY/dXgQIeJ9DQufmue+nLd
mBW7VdXSLHKmCU+hPYp+zpwSG/l4hT7QySBZCpUuWX5UrNO/bzIbdz9kyt7lT4RwXbUttyFlmkYG
Tp3UbCGsW4Ae3AL9W+Lz5NP8VdHuQHNz0uMHaN/qPyC6w3fNW2Z/cQxL4rxiB+q/X/NevwINqg2l
+stZUFwvb9EDlkZzOH02n8sH98ey6x+Th/HRPqKKdsDEoHt/eGjAt/8DBYrry62v6yn6NSDjKDv9
a184SlIX1XLFgP28IvGtFVg/p3tAj8n40AH3903bLzdeqITFSIb4U+KD/emYH+yn61+x6XRnHyEc
L3oLHmaVw8/18YnbaDQyXNIsflMcdGdHUUPIQVZ53eTWob2SGCE0gWoOj4DLea+TjIE+HjLy+WKc
bGihO/3tUAacervkvvhx3di6iB8n+bcx4TrlpaNHEwZj8yk9ZJ97HVtLFgY331I24MDAha1TKV5D
Uq3vlQoKidGwghsL8BXZ3a8khj60aZxqxu/Xa6nhsdskfk2Bwr0+xO1thQIi8KKoQuM/lxNa1UkT
t1Api2Yf8ZE9VFlQfs5elo6M+/G+SXbpnep7r9Vn5VV5Hb1AYn59g3yYYnDxAOQJciokpS/NO3qv
LQm62CL7YTqmLIifGSP8Jb6PCS9f/pFY29w12LtrcQH0P2J/JG1rpkwgBoiabjqo48N46/5Me6JX
LlHGp67xreBJ1iS+uUngqJCNQN0SxADCCJF2rktw+Eb9d+fQPzEfIKbURxOBZCo3d8aZHeG1h86n
sh6yMYss69lbUK1zg9KLTPO7chyaSRJ/No+49Q3+f6NaZ/rsKmvrcNq0hLUu+IW01Jc46KPlEwqW
0hTq6gEfPMRZMajwjtVLLi0VS+fFTMH8VVABmOiOo8fA5/SQuqF9HJ4nY58zUj23zq2OMmksS4Bv
XVOApP6veSHQl1Cui2uGge6mHwZY0hJJjNl2j9+/LwRy5njxYqX4ff3WnIm3CnyUt47zBS8edFQS
LjH3/1m43/aEmJ1NLpraAYuIytZ4yzJnX9bFsXPv48oGshldLZ8SA2RcsseWZBXFkt6gTapuFzBr
7Fh0ssPrG3v7OPy9SiLtVVWmWdxyzOKwm8P4e7cz0W5zbJ+VFy9w98mJ5iRXyfwzfnW+mRpRb+cd
aPd0vr/+HbJRCrtCH4Z6GVp8RoI+TVX5Ngx3DZflRNbb44cNgWszSk4aspfiVCoZRchct94SJKdX
5zD71k33NfXjm+Yh/czDTDKozcByZk8ILKpZqS5YJbOIVfvCfFhWtrT20RhvrfmuQqf79SncPg/P
zAlzaCnNgPoazAH2TrIBrHDmfqkDHjnMt+r7RorJXp8A1+Zz/fOzUFb3HsDXCeZz9ItwfsBF4tRG
/6CZn0xhe/xD5Pm/F8ez4a2re2atMuwBZ8S7tTrSfRMSScMvy/91fRY3o9aZldVRz6wYvZPMbjNl
UXFw7+fAvJHCN2UW1j8/swAylLKkBiz036cb3MVvp5sirMMM4CO2g15MAHLmRwgDXx/Xuy7EtcUS
wjHg4HgWU3iHudcGdNiboP9tA0DVgEtgJy9sa/RHzwENvip79WC8Up/vq4N6g1TEwQrQXezPuz+E
kn5YUiGELyO3y9zFksZmATuWA9Bl0cuAAlvbHncWoCLe70ligbutKZBPVIH2OugmaFwjwyDZ6JuT
C1SVp6OEsCrFCANBigf1idTD0243QDx6b57GE98P/+T7PJo+Jzdl5CGT0/rNoY3qfferemn3xRfQ
RIb9sQ/qT8nPei9N7az7XVzx848SDiwj1tMkn/BRyl2z08M6aH00yIbgRfZr39xd96/N6umZNZEA
ZtbTus3xksZBYvopqLw5+VmSwi9BXoBWOcmdzdiKPefmhNi66Chf2gUG14M7dDxML/9oOwqHpnfj
d+NODaG69LUJi5O11w7xXY1jK7vFdUcnaOHbd08umQ7KvgBs5/o0vFPPXJl0sZCErtreiFV8V6De
KnfKEXj4o9H7oLBoILj9JYUYwfxsHMrvePSd7BvgY5wHGkI18M2uSYtn6Jfkp+Gr92qUkfgTlTiq
2EbzvuPOp00I2e1SWErFsEoG0ErPfP3H8V8XovmnNynpusQBRZoeN6lzbmYwpp48khJjv3uB5iPJ
wu+yt+DW9eF8WELUtqwEMIx1/+XmW5/fG/WvQpaq/Ah3Q+Lu3IYQt3tFzUxQHMHBETXpnUIGAs74
3bxLggmE9cje7J9/XfemzTfmuU0haEO5V7G8FjYTd97Vfe2nJaBmcb7vkvlQx8tJ6dtDOnYPE+vv
XI9+GsBYX+dg9lrmvaHxMNHcp6W/U2TVDOlsCBFvmvvMa2d8mfeZAQA3h8ahhyhcDll7xR9CJZhf
ylMt2fWbd/Dz+RBCWj+OnI4L1lndp4/LAZCMBzModjzoJHfFrcfFmSGxmg6Gj9hWewxvDK1ouTGJ
t8/CkdCH6wu86bcgRUI9faUsFMvBLWvVWSkSFrG0CRoNCnWVn8kadd5Pnw8x6beV91k9u3GYkOGx
KoWySGuOafZLm+jBcQ8eXk3TPNxPaU2o7UEYq/azsvcHYzxQzS/i2e8AccuX4suoOKTsu70RVzvw
OKLIZx4YV8Ika8LOMe5WmtKY5589Bi6XVsY1sW4s4fOBvEPPN/LpqDiJeYBaG4HqLToamWhXqLuG
mBD/1JOncpSsxpZ7Qa4MOR1kB4GtF0sERTdBPIU5gMJ1/FC5+V3b7FIWeupeZ0/gUGuHBA37svzD
hhPg6uBAHhP8UwDcC07dotcEL7w2jRKA35oBfMo2bs+VTKRMYkbMV82Jydq+6JD47E5odwtmjfqd
mku26JYVQBhXWjqwggAyeXm7xUJCn9FE4q2F/4S9+iYt1W64AxCSvy2sX3DmzVzxqs5sUUjNl/Jm
rKxT4U67ppmfl17dXd+eaxATPM/FvoS4AUqdQCeun3JmKm4Wvsw6qsJ6HrIhDdxZM8J8AhdFFk52
m+8H6koQRWtE/2jSMnQQgACZ6AhJr3QcMjxeMX/jFEL3mzRshESrTXKvPADv4F8f4OZqQYLk/6wJ
tyjNaSdHq4BFMMegs7+z+EcsuxHJBiS8SoHldNte0dOoc5ZpH4PsI1AKcM1axfTWWxRdnaYpS/Jv
2kQn59rrgBZ4S3BCjTatouQo9Wkg56e3u97Z8wWy7ZI31cYhgbrYbzOCJ7a1WetJhdopb/THcgQt
QRL7SqccpkULea2kK7ZHmWR6wZsbwEQCw9PfG++FRct16M1arQUwRDb+nKxl7+k0GFle+QxtLNcd
ZHMHIMMNtBKiLwQYLncAOFv0kXcYYqoduW8ALWv4oLXnu7je/2+WhFEppj0bbYm6DFqotOSpSYhu
RFk4dzelxNKmd5yNSfBItCV0Va+hfro2a5Vhm57c0o/Z0xj/TSw8MyRctkHc1pguWw1l6j6rThCy
CAsuQUNtYSNcqAf9d4kEZx/54ClswRJRs99Dvn5XfafD3nYjzfiWF/vSQTnNpiRpZ79tJFO5/vaH
aGWDnAMMp+/kjoJ7mJliWxxFCGN5W5KHSdZjIvt9wSkcI267Ae2EUZL+stRv0rNk6/fBZQAqWgfC
F7q9uspZgB/c1vHmrsBpVYMKlhrLadI9WZ/i1n49NyJclTuryCurzt73EPBeDB1AmXnv9r+ub6Ct
WI6WwBVciATEh3KYOXdjamssjRrvlrG3Rpcpj27tGyQQQU6FerltmcI4ZsttIXGMyULuym7mvZoo
BNGBaMVJgU7O9dFsvVRxG/ptTbgVUeb0scuAwMnoODLQQoHgYaYJ2mjyzoPevT6Ehcq6L1XWPiwO
lHGwr8dPfV9aIJ8t2mAsxyeXLbkkIG56zO/PEpkJ3KWpHDqu2Kc0UfzRVM0da1SZju3mWiJhBeoW
ALqQVLr0y6blczfYHIBNY/IRCuWLuXV2oT3vvxaEnTX05dR1PSwAs/y5goCCMsUk1UdiQ2TVNEmt
m6fuDxUi1uwDuOIMVP2NdwpDwajWUW0tzePkssELM7Cbtq3v+171tW7tFaLJ4boTbUzjhT0h0jtu
MXHOYQ9+RKClg3ak25n/xXl8YUUI85TmeKBosFJ7t+Z0m/e/8vS2tyUv0s2xIMqipRIUk4CLXboE
yCsMpoJ9NAJz9iGH1i4ayP6QwfLf9QEvmeXooLlDf+qFjetzv5UQ9EDV9d8fEya/B/DNZibOpTbr
s12ZpMdWocl921XhnKWgnWNltauc6hcbGIsymwN3ZiRf58ZYju3Uy1q134ElwlmF73FWnQ1npXq7
HNx/7MRKzSLHaZx4+U1p85OafK9Z/DVN2c6jNrFrJOANtG4uJIPaFzIuxM13FdP3DmM3uTm+qpn9
4/okbYRUvMtXnWrg3UFFKSyqkXhdkRuYI0UJ0iW0bvjwBZkrKkvFyewIwTSLeQ02RlyuaF2doOl1
UJeBcGodtUq7abJqf31YGyfe+bDEF7ua24U19kAcQecXMLshDuL4xFvJ40VmRVjQ1oH+3UyxoAVR
4/sX5jzHhiSAbJswoZiIxrgV73qxIf6jZVYXTw3mTQfD0DidxiA3Xozh4W+m67eVdfXObiGcOpQN
OaykDpmgghl5LJRGqY2DC2uCN+XKj4W3rGikNc2sX4A+467bk2yyHH9mkwzetTrsh012ZkVwaOBk
3NLUlfUScnLc0TdBExsv962aEQuCuJ2Mt3HbsX+PSnBsw2kz5ANSFOWt7iaz6yeWf6vze9VugeKW
cQpfHRw48IRTudAaUJ6uEKrM0EH1B6nuPCfqS1/dMZBWS9NRmxHfQvv82iCJ1kxhLpEscpAawtjG
2sc52b6O2dN1xzPXLfJhudBjhxsw9HmA1rj0vMF0pwpcS8jidkkaZoXDg8SllT9zppB5KLMvfala
xOxZHvKMsx3k0V8mox2JB65uotUtNOhtLK7Z8V9gGUkIRDsMf0mHwsfe8XzocH+38rYnnVY+Uzqz
wCmyGDygmktaaiQJ2jtBpOUt6fzs9XXsD1pC75Yx0YKqQtdpzXOXlHxoQiRFwC472VOkUVBGmGrp
hFoyKqQ0GxtUDYaxuz4529P/e26E6acuZ0udJVlUg8mopkOgJJKn22Z0QeMYwE3oxPtAnYeo4/ZI
yyKbbT1oSWTMh1wdiCW7dW2lNXG+/LazjvQsvth97mSVCjv2qfBC0E8plh+buCuf0p/K0agkE7cZ
ac7MCUGzWjJUIhw4Fb0nvYRHSzZlgsOCprrTYw2/XQExat41p+X1+qrLDAirbg9dY1cz5irJYhDl
PDWj4ycQKMme/zc7QuAqc8OoOw47cX7qmr0LRHB7q+qSDS4ZjSdErL7qVa0wMF3xU//JvU+/TJK+
mc2Q+HuthRvjfxwFQgYcSE+UYbWUtCr6ZA/0x9iFnmzCNiP9mSXhOgnsgqEvBSxp+Q5tpD1ojBKC
dktV1k29ve//u1tEmmc9MWaUzmEIukfOlJKB3mLzkOvLvzkalDKsd3YrqMNcbkmzHXus/rr8zaMH
gJVi99iVLnHebBllxeZ41uc6/kKeQ7zDtEpSVuVUAvih7nH9JcZUEC7DkW2OxwED7Zrzh6z5GhPO
QkwONgMltXgWuWNgoPGvbB1SOJSg+Y/bkuvSps8h+YmsNbil8cC4tOVx6NdVFZJCbRFmaTgNOyDw
qgKNtWEtwzhtxrIzW+sGOxsX0vFjpvSwBcVZINOo5ASQ/bwQzvRlKGJzBIS575EVapnpBH0SS4LA
pgOcjUEIaVAcKRpHxRjK6VNnvVnVqU6p5C6+uf4gHIGGCp6ngJdfzlOCEgNerUgMIeNOF7Qc5hpp
ckoqNRpzyfpvnmc6RI9sE8BgaAAJi5LUvdIvuLZEOool4Twsn5yRq/ukLbUgmfvUR3ParenOZjD3
U00mV6sl0XtrSteSLRqGAfcB++3lcKHEu5IWVJjS5Z8s+TL9RY8o9Kp+/75wOtgurUvWAG7Nky4o
mU2c8gc3JH6x1fsFBRCsloHEPvqShUUzOLhaqIGKYD3e5CrnPrLVUdfdTz0kZXUOtZ0UhMFAsGBB
WfGQ9e5utDoyWfdOKtNj2ZpR3BTRevUuP6cKMwr1MzueKL5Fg3ROgJwQ96s8vxta2VN409BKsgLI
PgiLRV6qtvJi3QWBfDQs+tsSl15opEofpNh34fUYvy6SeLkGUbmhgzoGigxiXTetuonWTo+Gs4o9
DXUf1fNdqR7povtt+1KhlXEpJNtwKzRiBkH8Cx0uREhhFq2pZ1PTTnhJsmRXHBrIE9LMnxMdqsoJ
iWX0B1vXi3NzgpvSoqv0RtOQX0udo+YVX/K6AMhA46RR0+NfzObvoYmIDEjEgBFgwNDc6hnt+oSO
DSm9hUyPhv5g0CVQZf0HW4BakI/gcYTqF6hpRJ8sO55mS4r2zHLaWRq7qcCWlD+6EOxzPUj4ZQG9
sdM7no6Sy8HWqeCg3dUC07C1sgRcRpdS0+3BNpHYoDxNfiEfD2HnsdL+IoadWxGuIGrmLTjdMDpr
yA61gSdOtlu6end92bZc5NyKcG0rcm9W+xxWHH3+prcEl7gTaMn81JTBXLY2NrpxQHyF+wfSfMJZ
2sI5qKniuRwjXXAA4+QPNCqrfkqnv6gBgN8Kzzb0d+JiI+r6Tdwthnh9I9iLC07NhdEgb7lM6GfT
C35bEZEA+gyxMMNEwkYx3ky8yUELI/GzzZQokCcgLgHexQWH0KWjdSWaH40OlSmLhx7Q/t2uelKV
Tzwh0Jzzurd+Os7/oBveml+ypPTzxS+qo97eX3eRrbuDi55I9JqiZRYo3cuvMBal7xxeowmYHdMx
2dHqyNNPgz3vDCprz91yx1UIA8JQBvAp4tIpTtN0dQNExxAX+6H1X4s88VNoJ14f0lYcPjMjrh3V
3KJ21BVX8dQzYo/E/Ud9jbM7Jmvy2Tpjzg0Jm3gaDIsPPU4z9qt5hSk2kcdFCe04kLUXbG0vlJkR
lWwVlYH3RpKzm7ALVnlchRDr75rPIJD7c9iLd/7rQg2lAcYgjy38egGMy6JG0LFgDeo11msTH66v
zdZAQN5nIe2Oyyqafi/drVAKsKytHdrl1Dza3HqkVXewlLe/sIJKA1rmLMsE3+allZniVzsQAEVF
l4E6lZjjZ2ceJG62WWNBzRdoK9Akg8pUOO/7kantlANcMzUhR9HC4H1geV8YOJOLEqo688Er9jbd
g+WElMZJUZ3d9WFu7SfPtW38YwCBIHJOMLXJ9GHGZDpN1qNJ3NvVwGYFrCgbkigJ/eP0D9Ku6EZ/
7+FHV5swq0uvxEXt4SnTTdwfOhA98vGwJk6sWnLd+DgwWMLBBad0dUhprV505u5L7zkJb9B2hQdg
CoYZ0MyoaRNC1QKps/31SfzokZe2BI9cWq1v6wy2imc7JwuWUZdY2B4Nrtdr+zk4UoVAX7hKXbYW
nmdsBNoz04zsUFZFSwY79YjrMPd/tCds5wVE6VY79MCFKOhw8X4Z5S/sMCnjyfbEITkOMio8Bx3B
/buGJ9VgznidK/V3YFfvyzb/pCS5jD9pA2PzLoyNzwY8E3W69Qg784a4dAu3TDAeLS+JnlDfKVRi
423CkwzX+I7YXnbIW7SWtN/7+tjVTnjdRbYWEF1r//0AYaRKoY/2suBBmHlPmnXLlFsjHGVQvY0L
L4aJVxHqv+gphiTC5TDVsjWVFo/qKE/DrqkJSqB0zIKEF4gsaAEyqT9YJTF5aMmwt1tLeWZavPNC
xQlS02svWYlevHwP8IYmS7ZsvHdR1tZxa1tJe6GPIuwCKOYVaj11mMReCa3m4L7W6INHpQPEIAGd
f05zwK3BB2+3gRXtGcjGIOdR6F+vr+UGqv/yO4TdYef1yJsW38Ge31rfPjWBFf2IX+mufvZOfKec
7Pvis/MlCSR21+h4+SC9tCu89zmftdkq4UQQ/y7D0vRXnEe9SpzqJ7UL0XNWyvKcG7ka2EQ+CKQX
KymsKthUvaIaY4gkREnZoQvf9FvoNE8sXLFwdnzqB06MPqKL5CG80Z9waXf1t7MdazcdxC80zHFF
lIrcDfaeBuY9fwIaE7e97pG7xE4IZWT8Ov+QzPPqRx/mGVSSyIfZYGgR+17qlIGJQ0G0NRWLqM1P
r6chpdNe96ZdT6vbrCvvcwgCaQMGnn+zyll2LVzj0YcvgKYlLvcrtlekGmnqIeYZVZE/msdPaoP2
L6/9gTvWV94qt+1gvkpGvOlZSMYChgiRUGifXs52vxR88dgCegC1CoB0P6XKCLGG2n20ntzMb9Wv
zXS0wOlKmCqZ7a3ICN+yVx4EnAMiG07jcBS1ex0lzDv4cnlnlGEuKXJszuaZCcGXHNxj4tjREP1p
4BaMlA34p2yipL3PZWDBj68++O2ZLeEuUNiLkcyOieR27/7sPJNAlOLx+mqti/HBOSB5ZQBxgvUS
c/Vz2QxIdsE5IBNKjE4JUXyqBvCqaW+pcusqPalkJ8tWdDewQjYk3ECOJGZsDXuZVbrYuE1Z2P72
N3A8aXoviW+by3RmZP3zsy2fNVUNZn0HD+bCq8LMs5Nw8FSytKuItNNR0vCCSmxueh86Rd55MZB0
E87lJnNxfhRWFk36c6lS4rJnZ/pWAYR4fc22xgaCZjyxIDSzsjlcji0FcVytN9hgE0YSADc5RHNs
DYG5DKmvj+wfsD1oEpubsXstTIMHbb17fLgDx3SYCw9n8mjf8K/TfG9D16dJE98oPX/KTy5/KBzJ
XtuaUBMYQJDqw03gnZcDZWU2DIaL7UxBx6T4cYYUtHIPQTvJAbE5oWd2BGdZmD1ZuQ07w9T8UKvP
LaN77yvIK3ezEnvk+uqZGzsOJLtAW67pYFxALgfFl7piSpeyyPmqgV5Bxhu+Opm4oc9/XnAOo9b1
qRwLFvHl25jEpAYDfq187pWT3lF/nt6uj2ZrM5+bE5aoxu0J4NcS7WSjRarxwQVVm5TkcytInRsR
1qf1OsrzZgUGDh54qu7jMQ+06cGaAs8NWQLIlxRIv6ZVr02jsJdLpZumBoq7UVLty+aQJc8g1SUD
csxK8xUiipr1ki3mw/XJ3PT3M9cQTs4a1JZT0eUMiQ/wcWmP6Mghmna3IJdz3dDmjQiJG8cxIW2K
p7qQVe5bncXdAnWoVN03NnjHupwkowfxkZ7ezUq6Ty07nEaIirPjoMY7rVjC6rMFqrBFrW7UuJfs
wC03AiUkBJ7WBivUci83xaTlnaVYDYtm9dYxn/BElLYPbE3ue0oRpTQoeopDhkCVmU65xSLkJIg2
/FqZrpPWJromm90td0UpDQkwqNngbSHscFUvPYUvNosqUDjSYzJoN12Z3ORr33d5Mhb2ZWgkgOCt
oIL6AHITSOCC7lp4RQyOMautYbKoMSaS4U0qBaBtYPBX+tv1qgAQGsKxEFiaxovHlKMo6CZ36Lb3
M+V27RIdg7H4ttxoNbqrDJQm8CJVw3bc9fYfl8dhH/eGd3WAtenv0kU4Vaa6WB+FrHfLHa2Vp9KL
/zyxeWlE2IEmhW4a+PHwKozLndEw0jiTL+d/3XL3s7G8H7Znt5Ok5V7nGngI5a1+TKYH5CYPcj/c
tAKQ5UpIjo4W8W5X197oroifKFvQqFFqAODyUvuueL2M3mnr0EEqCc2yIEleG+0u16b2ehQ+Xdx8
aiX3x9zbQwYWWnugHSaIQvu+TVQIBNC761Fsc0eDaR00nnBHSxWsJqmFEpW6Xg+a46w4NxzNHz2W
i//V8FbxBtBRqmAM0i+HZ2C5mnIdHkD3h8xwDuDQsjI8blJjV1Qz9Ahk163NpTuzKOxnFW2ztLJw
R+ZsPhp838+QbLEk16vNVXPwwECzOUQ3RJYOq+FG3A3wD2a/oHem3VnxURufeY3Dp5HUdTYD1FpZ
MpChdhEWL6ewozmUwV0PKR1n7O6TQlfuqoL34XWP2ByRC+g8np1wRjElDFl5Bygt3K16ZBnX+gfk
dT/1LTh0rtvZXJ4zO4JDqK3D0tlFE70evqpEchZuujWaSFYaUhxTIoxusJK+4tRFXltHl6W++N0E
2XHlviok1w1j66AC1y+kwiH8sDLiXC6Kil27QKcdIb0d3ddOYVYwx5PnAztDT/HarJotCdIGyRJl
PNN9EGtQYpq9fVMPSojcux2oeWEe+KQ9UUWDCFKp57vay/KjNhvolY/rJWibrP2adpO1A0+FStwU
GdJqyR+HohmJw3qkYqhe3w0ZviOZeg2CJXV6mPIx9SsbkDu1sucQ6B+2H6qC3iT4ZWJkAEdB8Ugm
9r5GDPHWt2pH4dkNijzciy4nBCTP3K2shUX/j7Qv241bSbb9IgKch9fkWLNKRVmSXwjJljjPM7/+
Lqr7nF2VxVtE94GMDdsbcDCnyMiIFWsNTHwZG/GCVIZ8TmIhMcrCD94DppJWVnvxXgXCGTANPK4g
XURdOZUvF3IoDIhLRlJBJZWIuvbKucpr/MX+Sf9yihFVOhB0j3fw8kj/1ypdlAxTLmaFCFYLI9fq
7aC8+9UXI/ibXnp5bGnp5IPkXUNLJYooIFS4ndNYQr93nWNOxRKAw4qN3cor1yZxKVxH2fiHCgDE
EHT8iBxXxbXMGKMhineG5jXWqicW8CRtsEvNSbOesElJ2tB9PLaFmhvutSu71OKF+FeZTkPcFeRM
QXo2fpm4sDwVksfu0sHPzn7mR2h76UejVyVm4/HcW+ZzgjGMabEBZCBYWdfFd/rVF9G8dipQcCWD
9jBoKJFir3z6nMX/6T5Y0uaGWq9YW3JVqL9BdxM1YLzRqeEzdc01bQBjfoSWvWqTpGj+TSGkvtZd
v2wIiB8kAVCKoGtWYSCOsQavu4fUDovqA9c0RPlY035ePBTALILuA/JXkIO83ar1WIP9s4IfUsgn
COX0bWKv7JfFw3Blgbo4xrZquwzALFT3BGjQnBsHLCaOYP4NyGgwhgr+oP+jRcrHJ5ISR13fgURZ
+VOZSPIlYvvOZI3DBQ6g00hdjupB6nIiQB9ASUiXrSn/LF3KMxL0f2Z1npOrYDfxW2kc5lkFeYUB
OtVNbIdusLZDftLKd777ysx8Z1+ZGZky9aIaZgZ4USJBeRHaV3ZI/N9I8ROr3qNhKzRekQc0UQYw
yo1/6syXr8lcg/otjRdJNxSkEdCgbYMabyd0ICzhPdyq5aRHYM2pwCZelL9G0UxrGS+zfOUULkUj
CIGRJAMTPF6dVGyFNGEocmmUoA0ZihgaG/5Fg+UxjdfSZIt2JMQJwHajPZ6+HccKMAIATGCnPg/F
VlQ3oFd9vF0XTMy0wpg1eU4H0FlGpZ6SpMx76GOa0muyC9YYdxdOOIcIXoKiLZricRvdbhKUvNoi
zIdkznuIQA04ZQeNSJ33/vMlubFDLUktdkoma12yT4tvYKxBh7CKRl9wiYCToCceA0EnMC2Y64dx
rDLymOyLRIGG+mFuW63Zr1WE9eKSyNoMbka1W6ab3ANfY9iklZN9z9lSfegjE0Cc/2LVr0xQftdX
E3WoIpgAcqXOtjABDvzHJpaq9jPGC7AYfqaPopsskONtmKQFBsezpZ1nRRaua9Loo/P3ZS3/sxQV
3NiivDzS6J0Q1LAVRS9KvxV6sIIDJKoJOWEDI5MNUFdXudknz0LyZy2FISxujKuRUh4/9NuMKeeR
MgHR/qgJGXf+sduzL5OFFK2e7D45pzGGXWOGVmu0l0hPnNLIX1obmse70RKdykQhIZyJWy9gmlv1
1AvB2s30UA4yk6tCSOfp+cUZrDmQacPDmqLLpNI94zV/YkHz8ksjgfl4Dyzu5KuJoQ4/RHemqEB8
tk96z64ks2d5W52sx0YWPcyVEerkDy30q+UCRqTCRXidMs/s8Mrpo7ayoX/QVNR9dzOL84dc3XdD
qOaiNI+GM1pSHtstZ6kbWRfwfsj1QI82nBMfC2sylJ1slDp3/F1vq00ARj5bMECdbrCGaIHCTW8v
0P7ireTMQZs2cEYiY+YFEhuhtc6JOa8t/dVzqXFOPeN+pLOIheaNJT8DWaEjXjnjZDye/SXUCqB8
uHSRZpRAAUwdvcBjWyVhIKZQoKFfIFNqeTE6j5tfdWL6JSkSosjpKVVW7q2lM3dtljpzvMzUiRRi
WEqkWM2AZpd44Pec3H7IXbCmWLoQYGCMUNOes/czofvtysvYxr4gYYwxL2+i2kaWjct8K3E0yaqV
lZB1aT/jbYqkHiIMiEVQvlkMPU8q5r7Uuqr0iM12yG2bdX4O2QE81v95RmruV/hfY9TqpQmUG7wO
sG0hGI+SUh/89l1WOiOsSsJysdWLa2JiiwunQbcKXbfYkSrlE1QfOb8iQ9NVVAPaNxYlSJdl9Ctl
lciRCL0hzuMNumwPCVkJYhUA9FOnVotARaZ1aFfyuc3vTRQhXhuKtdfwvNvoQ4YUBoopqNMikUT5
IDYcfL6eO5IK7hdbFFaHtA0fXvjyLRA3fbvx+YAkaP1V4q9SdNLq9fEYl/zstXlqjGMWjlPiFdBQ
8GTAdnNkr7zp4pfV82M78+vyfpiogM9pZ2R7qENXgPvIB7IWrV/Cu8hKOyFqnCq98OpHyT0lUWp2
zRrNxPLQ/jFJHT0faGEAQICaQr9EbYBi7UtsgPFL5XJlbEvHDqWI/x0btS99IWUmLsUSjlFlN7Jm
FGN3btQi0AW5JAw0Bh7P5ZJfvrZHbZkpZDw0hc37EkxGofjcqn8fG1ibOWpTsH2rcd5soHClNtCL
/CJKK054bT/MfvPqRiwjtGh0JfZd1kKeLAEdbItbjn0C8Z4QJ9BV+haA8Xo8rMV14tBigqPMQi2U
WqcR2U2GFwBCLp4GRDG+HvdOLJCm+HhsZ3H6kCBEOhgvozsWQ69kY2+aIWxRrXyOXhfrHucdhmGN
snNxHwh4T8wkbnNP8u0cSmUiqVkzw9WGF7l1GOnyX4wD9BKsqEJzAbLbt/9+GLQ5UmLAG/Wgmkol
IFeAK2W7NdqBpQI3OqP+sTPvlau94LFjzMg9ahsMB1OelcZgmkTz/jfScHav8IDNlKKeVOo7uqsa
ktVPUgxUNz/sUyymj+7Yx+Ne8vs8nDGyyvyMuqbGLTBDOcb9XCFDrlDaIJ0/xURdEwJatoLoEwJm
oOGjdYAYaAoz0oRRAxlcF58NnoRi/yTGK7Hn4mYEtdz/mKGcRerLfQNaJRSOwJgIgeN4QD9QsoZb
nKfkyr3j8a9hFPDrP23x+P3tEooVz2EzNtxFrFISXPrIZhuR+CJoQsLS4NJ25ShTo6Lt0ZlTbxCj
uJFq7jLIm1oBs7CXkYld6W1ZM0KFUwB2hN4YYlB8r5mtqMdAlHjsy+PNRj9274bC304dz0Dboa9g
hT3XH9D1sp+9v5XzJzqW8BsrNxW152Zb6KFD8gmYXsgD0h34aa8JIOdjuUteVdJe8zzu2csl9jPA
k94ApkRaqSQu2wOuYm4v1wQ6SStGggo4EOx1ij1KuyHnCMNnQGopzsosUu/Uf4/sH0vULPYam1c9
ruGLn5tysik1hIXZITLE8r1OTgjd+p5f2YPUFfYvkwjaZrAw/kAX0kVU6oZcGLlLkU39hq0K1Mmq
LLM0gG3NpmWnZymqkpGkojg4/iAKm5Uxz/uPOnQoovDQS0AvIzqJ5v175TfRzhA1cwn8kv6K/pY1
GVzp2L+lkCBojtmwMtqFw3BjjPIjTJc0cg5rlzosdilbmUkT6+PYmCuDWrNDxR6ppuSFkMNO38mG
FPintlTBbTRtS2jDNZwet1DDghgCkZPsVPTaRo3jLRvEduzzBjd29uPvWVzkqzmm7gK02YPXqJcw
bH9yfXHL5dMhjEt95IRdmAAVn7EmE9Urs7B4bq6sUu4Uin8ZtNphtU9aq5F9y/NCI854q+nGFVMr
803DWwYmjzSlxyZqwAPTi9ObUh8nUVlLJNF5tn+dln+G9JMMuNqsHYTaAEfBkNj0O1XeuirZtpxK
Ji43w5wnZcI4Aa4MVp6snBEJOhN0OV7T5FpZzR9ffPURUp13ud9hczFI9Ye9tEUu8yhG8k5qOkMq
202SgBhfWJvjJR+PwzPTuIFIDRWFeRGu7PplLDJKyMBVvA8NCmKkI5O+7ezsXKCRgXTvjzctnVn5
92T/Y486rGUEDlJkVrGogeoUELItQsHM004fCrQ6iUgeoZyUgkluADN0rYXWiv3FTQUiDGXu9wNI
kvLGmhZLTdmp3CVrgRsYo0M/RoCcdccJRZVO621pRC5rlHf1BIgfyvcRlGlDR2Ym0goryKPFNb/6
FurlWQ1cM4APkLsIidWz6GkA/ZmhjCZKvRPypvF/c+WB9w2zC9Q8EiS3Sw1u3TJBnzx3GYd3cG73
k8VBsWlN6P6n5enO91+ZoUaFnt4665Wcv2QJtA6AGQNbY1EBKy+yEZSM2gKtn3rU1xqp68jTUwkY
r7opelNQc82o1Sne8vXg2UHLDGbHj++hMpQ7BZolWwg5iebEA/qhxPlkoPenO/ppEW0ebxLq9fKz
R0FpiJwYC/kljq5H976GaF70+Uvslaemyi9+q641yi/tQ9ShQRA9F14gFHy7GKEatR36PzBL8jg6
oeArG7Xm0JLvQf/y8XAWHRyeMYhyIHuJCip1U+T9KCJPXvAXJRZ+x5FsyYnd80deAIMitFZC3kjY
j6AM9SSuTWlATjXLNfPxR1AvXDzTgKMBNQqet/iF43c7XmUoJi9U6tpFXy1eaomOlKDhCd+F7Bs+
//zY2F3MD4kFdNoiAsJbXQKw4NYYEzKjyDFd7XZxcWFK/hwO0LQumpYU7LRhpgL7nu3ZlQuZbgac
xwinMjMBzClV9MTemvXBFj2lwlC79TRaatPZRbKv4jMOGlNPVjO+VSizsa7fmB3X2X29mSDrJTXG
48HTOlY/n4HyJ/hF8LTigGi8/Yy4Br31qGq1O4Uv0ykTdMCfks5WWuKhadwcbZ8xlQzgtnzup9qF
spVyZnsuCjOQts0ILVZS7gPODgWCOriXg43baIcdl5CWOdWXtdwHXXL/1/fyAvgE0YWCmJHyS4FS
CnVcerVbbJTP9Cs0O72E+t/keEazY58qU8B9VDuV1Vi90+4hwXXpd40xndjj6EQr+5S7c8qzPMfV
11Dui8nFmFFDzB5vtyZy1Hpr+oTREa/jYvTIn6/RiMi3b6w8ExbOBw++XjCAgIAKSq7z/7+6h9N2
Kn0tYxuXC41BzvWWf53ltLkcHhO+8/EWufcIEJmAyjFSG6ChxaaltkhZj73XNNipUVc4Sla5Wfyu
VYUdBw10oPx9HnPGxEHMQO6/G+arVV/7ZA2ceh96zB8hzuAxZMzxQ53SyGv4jink2o2h3ZHLFRCq
0dk/S7kRibw+NkbO+KTUOtMr+7nLj3tbmYUFN4FcGEhKgBUA9apKzbkXZiGrZmHjitGrB7HcPv+K
fH4jpBlpFZYoxamIg83wq642fXEoEt+pgkavBUPy30IOTKK8uBIR0DC++SwIHLLeIvIi6GxTqGuB
6XmpLVOhcYUabGfCPq90xrcHRKNDRHJNMob2OxxsOXoq2YGAEsSMBX4luTDP+80Fjm9AvxTy/iD4
w3+ob5D7rMo83E+un5eoXmhASqo9v4ahuI8EZzMSurJmbSRBuRNKqIIRzMJd66IFvPb1NDZj9Vco
HJXSSnrXyw30fbbt35U1n53J7eBmEaYZyw76QjhHas07DQBRNgqkizo5KOuNx3HQxQEUqdJOGwki
AtQth8GZVl8z92cO4AeQP6h4jiOnBlzY7QlnwI/MKyWvXgzGsTafoYmOZcLpurxbcSX3FwBliTpY
CS81ElfB0mgX+2qTGQP5yohqTCjqijo0D3SLg8xc43Qo1HZmaKuGDME5zgyNYJta7M63pqe1dsOf
FuWbmae+ao6IrjxcLgmtJMEPXFp91Acj+qtus00GbUfIPRBhxzmJlRi5/gWYFfAbBjpCUFuWLcbm
LcXmyQjRx9gq7GSlIeTO31OfRT1IpkRg67nL7tLrIAjWFTMjBYBda4pcdIc+5Lhul5/aeBxY4vI8
+rGT/4KKOwadGa5P/rx+VMQj9d4jLFnZ7T+s6Hdzjkw/ksXAOwLjczvnGsv0qZRJ6mWyesy54EjO
5IQ6t42Oo5EaKMXqs+qgscW82o9P2jweyvQsyIAYBJgfMCtSpjO+bPgh7LRLkLsqfyihFxhV72Fx
SFAhfWxqYQmR4kWDJ4+7c0573Y6yFzo5qCK0J4YjyUsdgHMfDVkF4hbkYwx2TTJw/nJqZNfmaCWN
iQsmbOWSuSgogJbRZ1r/x1M3V6+howHiMQEPNWrqpHIQuApwP1doCiJINVELC8wAOgIInfPXmubu
F2pGVYPGdVZjQqacOgAi49cREiCwBhixJ4Co651/FevduCaau2joRwgPpxw7Y/7/Vw4gEccuzxoh
dHm1BKTCTN0C+bPSKcOVW/R+P2DOgBIHMQ2rwd1SF1iL3KekMGHkKpdEBgxFTMzca0jJ6ElOQpY3
wfTzeAfeP3rR+yDPxD4cQMzS3ZIh05cXUexHbgPN8/bwKW5H/Zsh0SnV0RJpx9CvfGeNxi7wE5hr
BRsarg3nAvNgaERfDOh44Whup1YVG7YZhCRy5ZdSnwwIdjq1pbevK6O8e7RSZqgrrOfKqIqCNHJT
4GIloGNHsySB/jkRflOZvi2S4NgaFQCyCRBE7y+F7htr9wg/78fb43c7Vup0JAhYlDrERxRvvsMQ
CAbpHWnhuicIworGYD5N0AgGvzopbJXAuaLL6sSSbGXJl3bz9ZRT15kcpZwvs5hyhYzcSVB0EdKt
xS6uLo8n/S5IxZzP2inIliuIxmhnUIujLGdxE7kSEoNqFkDyWWR5onDnfgP14cfGft6G9OReW6NG
VbZtCHKVOnLrj9hM9M7SCLaTrpq8zuuKBTAEaa3C5MhgTMbnM4DntgyIe2jnewhNAg7WkPpdJu2G
JZUNjUu71b8rEjmMEemQqjcGozGYjbqyFjRY8Wf/KzPPH4sOPtx11GcHUdRVMS9GbmcJRrfbTMR3
FNKeJ4hU8wBqjzq7bYxiU9qR5Z+fW6u3ZJJvWEtIcPd+pEa2HQZyCQ3maU0feXH9cDvBOygigLbU
0Rz6BrdFOH9aqwEK5DTtZDQl58iIMyKBpOzz4yVcOh7oXZFZEN+iF0uk7PFqrKVMV8boxJM32ZTo
ubeRGWXPrCX67gN47MxrS5Q3qNoSj7oBltiRCJZfWmVrecouKW3RYJBbeGPzzf9tbNTRDyqtEJis
wNhaKOoET+1w7MKBNCv4Mbrsj+2EXpT58gUNM6qStIZumMYZB3qFyOUVo2p3aeL6CEanDXpUiAAY
fisiHp12HeP0dnzhwAXyVa/59Pt1xDdAU2Vm3EEcRUMc2akPJI4JY1cenUo5eeHOKw889/l4RheH
ChGan0YVoDU0KnYa+AEvbzaO3cHSTsJ7aabfxVNk8JvYVGwAoUzIkeSkXElFr5i9S0D0aGHzoYkQ
u82+tcVzfq6N1tLMadtarFVsFQOe58SvDPbeZSNAxCmc83TI79JY9yTx+yTmh9gNGMs7iMc6dkYP
KQZuBaVBqyPP+weRB06fLIM09q5lmg3x7i18NnGnfX1+U0hJEOhDDMUCtzB5tp/2+1f76+nry3vr
T/GJKUi3xn29MFTkliECgPw1CJt+ejavYq0UMvYg0Coz1/udWcwHZ0JR21jZOvdhFuq7aMQFvEcA
PQEddo8FV3pdNWTuuBV/tb+Dk/8b+Apbcpjn8W9j9hfvFY71ELMkL4xo7YzO3uX2poL1mZ8JDWMg
NKYT6FUvNGkZCJlbGMMeVYGdbwMgDWUX3PTJYQ1w+ZO7fWSOcqvcCDmlWJJhbpM66XmAmrXObrRj
tZM3UMN0BKN8kY61BZkKu7HDS/aiuZ7JOu2rEhH1yLwnL6sLsDYFlANmtTBiCm3+JgDgC0vWSzuw
AEg3eCO3vOOayOniel/NOOV9i6ILqzBXMpdhGjKpZyE5SONJbHWtehF6HeTVjzfYfbR5u8LUpV4w
nTKABzVzWe/Id4khlLtQ/A8pkeejig5vdP1LKC4iG0qtayj7o6BUbODW4OzhXou1NNfCIECagLAN
kqZ4BAvUILpMA50kzwWupPwdmicms0NvDXK0cNgR9aOaCX4GxIk0ZesgpdogynnkngRDNJ95Uq88
qO7TknhbXFugbgmkJTPGK2CB85/R90TU6IlLDuxo59JflbdyV/R34l760CDShBru432wkDq5tn53
WaAilfL8COvib7/U+1/xl2RNu+SzN/wDEZwxMsVNWGyKF4HIa3LWC9cwZpUHHRc2CSBkVKZczDKh
FaoST56U9HjsONVZXoOozQfn2rcgxEAuHkZAkSlBfIQ6x/XUh7Wc+7nrjwyJpaOKjOjKFNJnlzZB
nd2s9ZTGT2Ei2/ffzB8M51f5i/9It8ElxFtJ2sYemb6TY/rUu+xKPvIu0f8v4+j3w0xijHSGoav6
KlfHCMZdYVe8BnpwkfeJyTzhMARk7WagTxxtbT4tV1dfnA9lMczWQA9gDM0+CZDW6H49nlA6qp+N
IPbloIGFfNMdRBIMUlPZimwO16vKVvkSp/owoUVqjcT67mVPG5r359Voyr5J06Kcclcg3qj7u/wl
2XHb4qg6a1fcqilq4uSJLVQexEwus/MOxSY5+ba/D54jskZ+uLRC15M3T+71mLQYbleGIUXCi937
W6L/JLYfL9DipkNpR0QVGAEQRF1ujXAyI8Qex+VuvxVBlUm6z+JVewGl7ovyJEUkXSma3L2GsFBI
dkLwDolIJO5EaqEq3DTFHJK4wolPSP9cn9UTIs2d8B2e1pzSwu67sUWtVAN6ez9gktKNd+G2IZ5T
Wu3rGsHi/I9QXunGCLVKgawO4PmHkWCTPAkOe+L3a1tucRxAB0IKE29JFL1u1ygEAJ2Pi7J0pz/9
h3AMPoWK8K/ex+Ot8NOUSY0EVzyKutDDQ08wXRDnpTgBTD0v3eQt0Ifds21Zw44gUjx65FU/OxFp
nccmF+YOFlWOhbeb67nUrQ+Gw7j12bp002e/JPypsbHtVojLF07RrIKBlww229wHdzt5fsbEZc4w
lctyhyjRCAtguu+vXBxLRlCeA3oa6A0W+pC3RkBZknJdEdRuyG0ioMNAaagCSPB4tu7vPzyX5uw9
ioF4MdFofinRqrIoM2BDlAIFxwRaHnmbJOb/zQo1FLZl0DMPPmrUGy8Mn5N8GFfGcQcAwTRhIBp8
AEofeBBRF7mUq2FUezDRcttJ/GAZzZJ5XZaRjnoqRjJajd7luuZvGQEcWpssW9kSixMpQoUAew/P
IrrmwsVyLAl+WrtDB0FzSG+meluN3Nowl80AUw9oMWqpNM5FClpvHH3Aayp03kqg9NbzSc86HVos
gEjyb2z8u5t+o2sGCpfcGtMNHZDNcwyUzezY0YINIOHtjpyYFNA+D/iMYqwciX315Mgc+V9QhF4Z
5v3WvzVEhUwcIGyAvyu1C9Y9PUUfX1egu8N+vCnvqqL0cOavuLoLGYnL5SAHCEIioAux6sPw6X9l
oPDeZA5QSqgJhkZhO0pPBqsyzjzZBqQlkjFn330k2i8t/vj4m5aWF9pSoGKZqf3vCtXBlEtpCiY+
t1bC4JnTWM2YpqBecZF3JZOfkQPRj0sEbIMa7ZWVaZwCVWUaFBPULbdLnw2L1TOL2ynIPAGDmjjy
DjVf3tC1zcpl/QMAu70RsLZXtinf2ZYdCzgsbIPD4/WAYrReGNVG3nan2kJG2Mo3H7mVGr9YcKkk
5uXv4wn+aWZ4ZJ6/XfSkKwSu9f3WBQTTUu3iJCFFxNrFxksIcuyWZA+OovcWihjP/H44Ztu1qvcd
RoCeffoY9enQswJmwFf1vPlUXod66ylvTWApr5GocwEeebUVl6Tm7IyZ7LSBqpnBZn9HAdSs+R5k
orKSQxSMMfI6Ag+BLjNGquFvp+fWt/PhS4I2SQ8y/NzRWOvxBC6EqkgNALKNSwkMxqh73k6g1Edy
ELbAjviFHhb72jdlZsc49Wt20PZrl/nSecDNBzoopLtm33NrrGg5tioZtnXZ9qMTY8L1ofF4PEs+
DWEJChfA3aA1j4odwygUlSGKWxc9ocl2aPJsA6bASmdbTSOAwJcr9haCVUC/gL8B+gu9NhwNuavH
GO3tSdri+SKRQ3SRDs4FkLbvx8P6qTXQ+/zaDL3JlETJmAhmRhvttVvpIv3hdpZ14Az5qXK8vS39
JjYhzx153mhm9GEym/OZJcHvcwu8x6XQR/K9MnRhPluPvmle7SuHy1b1JGktvkkeSazuIgXQsmc2
sDRUMVBNRCbxnL6gqlW4k2S1b5AvAL0RENmKUTojWOZqs3kRoh333XCbmv/UDF4i1d4bjWAt/3VX
6ZzP6PX0UXdDldZN1tRJ6/Lxru4OQqGDVuHbtzJdM/Se9Dv8CXIaJDIjs7J1/tk4J9zKUftBMzya
L2pv8kPHMryXt26f2mNsA5ies5/Aa/mVrjmMdq6lrZae0/5UFhMR+l1SbEL2s5ATPVEI6iVpqgvM
26Tq8UGpDE02Ru25A949NkU8mMVtz1tpD8bX72JT9WAgIBxjV/Epj81B1aFaz7XHoDgO3lNUgxK6
huogCD56kkBp5itO7XavFuYkW8Im/BP54U71gWkm/rBKxXOfQeEV0ArjF4pqc5H9dt/UWt2Bbr6t
3bffp0+AZhjSbKBn+cSQT6gUo/Q8l5+R3WdAReKDomr+yXX8Hn/JAFR0PG7NLUu2H4nzIpjgRMTV
foGIA0BXI1LW//rpnUzHGXh8DJdOO6RJ0PErIiwFKyHlLduqStNBGREWKpuEZf+EcnsQX6MPhXFk
zcqqxlXbX1FUrW2d+5OGsgA/dzSDQwPvodsZE/Iw8ZC1a9xe6iZST+VvMdLe2Mg/aOHErpzrpSsB
JKRglUfpCOlcugQsRFWYtfKM2xWSXTq6tVQbBSsaCjLT8lsknNKO1OVabnIpkrgxSx2PUijZip/h
wtoJXDPFk1iS5BJv/RfZ6IFbE0xO5wmzYQ0OaTZmU4OTpnSC/7QYAk+Bcs6cYJ7xNXfyIL0SFiID
7kuXZ7ch0VSLj3yjeRkvILkbBAAUTDwQT2KxEr3OvpLyDaim8RC/AX4IYq/UCqdjlIoViziGkQ45
75OaX8MM3aEmf0Z2ZYKaXyYokZMavMYtObvAUoKlpOMDu/OtmNkWel4g/O0/O9vvfz0+NQtZA8zp
lWUqOSEXEa+lAQaHR4xVbUBHjZP81ZE/f4BvwHJyeoVLyjc0/KzhMO7qo/SwqZiDF/1saoMA4NiD
uO3Qxwmf4m8D+BTg4fk39GaBktIa1/g87wCDtF3qkdwrXuWrDKa7NitANQJd1jlABuO9BBS8kOJB
4pHcys6xoQH4wq8UTu/qDJR5+k2gpZ7f5aATRgqy2DNH5ag9D6/KUTkMdvupPQWHtbTd/2eVkcIF
3BqNIjQKufL5TvYHnBxvIOmv+Lm4BNbkaHr+J8DgA5JCM+JdcC+1yfokNbyjaj7eZwuJynmf/fMF
1FKzAhAFqYilLgRTSXTPhuBY6sRg/oyIxxPvxJYm2/9dsbp0naFJBbXTudsOrGy3zlllWC8TaoRB
3J9hI6OfFcr3v1lTFKzQ36C9m33ixr2Kx+VFTNy2BiKW15t4Zb1n/3DvP/75CCoW62spYQMZk68m
bW8GHHx1Hwq53snF6+PxLnqqWZ0ZbwUVHNWUJc0fND4vJLRXTF98fmCrRn9sYF6lu6FcGaBcoSYU
LUib2MYd9syb5Eh4CO2mF3llwhZvuR+V6X+Pg3KH3FRlitBzjRt/C3+Yt/hLe1H34qU8ZfnKgJb3
5dWIKP83jVkxhQJMTS3hf0NCMD0kgV4CLrxj98NBA+/d++M55OZ/kp5EMA2hDAb1cGRqKe+jsCCr
Af9m4xag+H0Hbuk93UoSGDeHXxDcqXeKm776GVTyVjIei7fMlWFaKk6sWQZhhYZOEDzCq71sa2/a
DoJCeBJ8p1b4tKYYvuR25hQWLk3ERdiU1DpGGbpQMx4vvqY84FEdyJUtRS+V+FKVk9MMZo7KEmQ0
EoBWRzKwjijqVSYQaPa2+bZKPT2LMyfPrHyNmmhpKm6+jFr2tq8Ezhvx6BAjhy93ErpPuqeAf89i
KAMdPcYq35vDtE2iz8eLf+eQOPTNAYQ803QgVqUbkSs16JsW4dQZ/WgagP6yjkvwuR2fSq8yud5D
R/8abvw+XwtM5Uw4jBVQwdxFc3WEfi2icF7U54A5+ePZ0xhjEE9ZA8ROtR1fA/Dgyfu8tQQQP2tG
NNps+/V41PdZMHwCYAHofJvZwwD2uvXDeaEGQag19blV0HZMGHBJsr8TvjGDnLU4idFlBW+tYzhu
knKjBEaZPvHM9zSOaN0qTxpUZf76DFh39ZZZWZA7jzZ/GTqQZgoYXEJ0VXqSmrZC32h9FurA6MR9
yXw3tduPb42sOQKuy8czcXcXzOZkkG4jgkcY8HNirt7lTZ4yYAfp67Psx5BC2GlghJHrNdzZfK3d
eBjKCk9Nt6SmySgP9blPv5WmI00DBviuNGoWGST2OY6tiHcyL9XL1smmF6gArLjV5QW/Guf8hVfj
ZNtAkny0P5/bUo+CzFaYxozKDJJU46aecoMLdTEuyIQSZfz+PpR7Mf7dNC+glDG9wPDyrajURIue
0HvG+ZnzXywCkrHYkCyYc+n4K+czNpSjCQoYgCC0vjN4tZ50m//cCJJdaPoCWB7Cz9RLulXVsGoU
rz53KvNZ12HlxMqU2Kipr1E73Gc5sdwQFMFzfT5cgFDfTnYttAGI1bjm3LHNbzn0TH84TCFQyqLN
+7UONom580hwstSoheeufRaGrdQ64VO5izx0T6XNfkouAW+BAin4HeqR2aMfNvVOXbnJOztXSA/e
j1IvyzXExuI+mUOzGQAKbQWaQiUfoLg8aUpzjhluB84nk+k7Mgbjc4jmFjEX9VR9YurvWUA1qBGa
Kp94h5M6fOpDIIshEhQnFv/W4n3SFEYisgZ0jlf28n2IgOnVoC2ooMkHlZifBNbVXhbHMSpTqW/O
ZW9AvCTGjbRHF7lndhUpL8pfQDhH4/HmWbgmbkxS/rLhIl+SK5iEbmx6aIE3YoZnYTx3eKhkH/1q
v+C8GWmHMaOBUZ9GqVWka10hHCQyTn57br+bBs3xMtGeU+95fOqHiiBOdUJppSFtwRGCPQFiKmgn
mdswqffAIAClmkn9cEY2ZzLSoke/iM/HULz8f6Rd147kuLL8IgGSKPsqqUx3VxuN69l5EcbKUY6U
o77+BnvP7laxhBJm7h5gcYBeVIoumcyMjHC35GtllKEMTnp35NDReowuAyUq1hufZYZY5hiYq6g1
IWjlp2HTHYd0g1NvdUxnhuTfzzaKMZopa3t9jsf+4NI26Iv7QWyxHl3F+AggzkejxFQe57hjOUYz
la9p8a1NPt3eetd5NMWAsvdEYjh5kcKAbQSGexyHMBN7tEWg7Alu3OVp/DRuxPvXCwQeA+nBdBOV
cQzuct4sc6Clm2Rz3DR5c8jstnzoJ11E3iIaINPNLZ7/6zsf5Q000CBhh95fqOte2lsSuwAkg81x
mrvH/plaaZAkfFeJIVpKbPi02OoCv140ABiAzTBhFuk7tQd7tEBThWLcHFPPR9o0R8t3WbtbVq5f
FmBCeHtYQHYdTku9CAQFW6SX25jIsXPvGK28PXAMZjjpbRkNrGqPs6aVR8rwtuCi/jV6g9jlszsG
KQQ4dmBxSgO0mIx7QPTSnVfO9EBStpVkltN7eR7xlZAbJTKT56E5/3L689HO/Q6ktbHfToHv56EO
1KExeZE37Qt/iwVgberPrSmLzX2f26ZA3Dt2TZRy+2jxegM4ujYg00TrKRrbpaqAsn+hMGoNk1WK
mADslXzMbWyjR4d80o13t8+meR3YwTvjoFjo5kfsoqqmljTJbasaRJy1zT6jX3S2h4J7UPTh/Mxe
3BTtDd5r5k0RVIZwbL/kxbsqPRT+A5gOWvQej9/tv+rcDTzJyTFvhNLX7g88HG/VdBuZcJQRLtd1
gkq4L7pJxF2ZnnIbUBC/E0GX1Vus7WtLCjS8h4clUrI4wpeGnGZwzUnrRbx4/VNqsaNZZR9vz/Sq
CfRPYppRT4ChSxOuBjpUa8JYMiPDk6U2wD3c6Zti2zIQV4+CxMLiUpKNsCo0TDSO0THHFnGTQEok
gV84pK7RR8xu+jAbPPFq53w81lrGwkoIvoP4anXfM8bDqi/M6Pag1xYQ7zNo2OPFjoOpPBsonZqW
FYaIbe4+29g4dKieQW90uG1mxd1LQV7DARsXKtsqpItSF3vD0UWcT9m7GqwY5VLvGPsqttjG1s6l
AzUlXC6yiK7G+YvNHbMj5RLzsfjJSj+q8a8AdaLIXPwPXc+3yjPXYRve9GcGlRPQ92ZKvCmFwaE/
TEYRGu13q/5AdQC3A9P7Tsbd7alciU1hEdUncKoAdQ+nf7lPFxA8VhWASnFV3BsDiUzjPnEoGM36
IMWzOrV+iMHaiyV9dvXijtfpxlNq7ZygGRGUijJzhDj50v5UGB0Bl+USA0O5hIyk7QEUv1tiBNcJ
e1xsLvBmcHy+ixeVchwFy7Sqy10kL9zyaLTRKCKWB2YfJZUTFO+Je0DTMli4Dq3mH9qhi8hiPoDZ
h6M0m5dfJudYVN0968n7jfm/DpzxYejLAZUn+NBxki/HX5m8Z7WND5u1ZwcwFpOEmbYzu2fjI2n3
uf1l2srxrh1STAQARYBmo/NJeVeaFkrlpUUWnJ50pyVkD0zFXU23XiBrh1R25IJEk4A/Xy16mdBl
nam+LPE8jxTN5QXYK7yOBU4GAqUp+3F7HlciMgTf4HJChgobWRXX67O29Oc+1WOj6fVDk5cfParZ
oZ6S/lTVRXWomOHuRmvealxZObEwDAZRSCYjG6vGIoA7e5bgGQy/N+/Zh+lgTuFS3/e/jOGv20Nc
WbcLS0ocUukVMdoCQ/Sr+q6zQfkBaslMuC+3zawNCMUOSYQm+ylVh2BVdPH7uhGx90hDnJHu07vG
DkkWNnpw29Lamp1bUm4LUYP4JmlgiZV73/kJGGHI9LhE/7bufeDj/ra1tXEBNYRND+D5NbNamrX6
VPhMxK5Od26WAohlRMSLhAdFa/1d3aJAmny4bXNthHiUSCgmKHGuuqYgGw9K3srECNGRYMUCLd1g
jqtBULkfiw2w3pYtJWFGU89LqI+7Vw/1pwY4ftBUmA/NhpU1R4pWAWCpTR1UCuAIuvRXVt+4lddZ
IhY+AIhD89xMdWTPxT4pnLuSngptx4BAmV7sfDrUS/9JQ8Yh+eE7T7oNqvuQxcL7MSzfb0/0irO5
+Cr597OH86wZk6blCIPmFB3P3nhnFiDGAT9YCeLg26ZW5/lsApRjmHg4hNDyFHFqWjTgNao+Zgrh
SLxEsHOLCUu8pYi7Eoag5ArxerTHw8mo8Y6o07KgSw6P3etxkh7aRN/52d1Iv0E3/Pbo1pyMJFqE
mAVuBvTGXk5kYizlyEizxADXDccp8cRes/AULMjS3d02tVJWAHwWY5LKq9J9Kju2EQ785tIucUnf
M/NTVf6k7vf+2SuifHnq2SeqvdbtQ19FwFSCya443La/NlQEHkAqoj8WuAzlHtQ9jU8ZFZhVay4P
Vc2/Qy013S0c6gW3La25njftMFwRHu5DZXeaoO7zhYEbd5rD6h1534hn8rCYOQgO9mm2tUFXxyWV
yv5nTdmgbF7aVGucJbY71B5HgIS9fNcN6cab9Rp2J7MRuNjRUoEXJTo4LrdKLxCgp5a2xNYYQd1d
R7q9jX3/r5q1QcUB9Gp3hX0cNRZOxQ/GowTZkfIlIUFR3nf8rjOLANz/tA3N5cmeP+StF5ST++jU
G4+StQOL7CsQaWhdRQeIss7J3FmzZydLDMS2HhBGXgZQz4djyYzQz/Ix4iDDDhuv/4MsEXoMkLFB
XhSqKWratxO85S6482L3M9QOLJNHXgqI+F3VzVH1enuLrSw6oiyUvBFLAouu9g6W6HQSePzpcQYi
wZ2RVUbQ9k2+YwNtj7dNvWUjlDcnylxQ58ajCEk3R074mbMtCn+aHHcyYs9NPzhUr6ImQeRMZ8MM
F8EgJgiu8WhmGhr5FwcMlfZi7AemV8cUjuwdy+caItg5C5bBKR88RL97dxynPcnzNGDUHx4L06oj
jxoMAg6Nt6vZACmpxUmMz2Schx2yzWQHLET1QoWevZuz1IPi7NhEFP1eG15q5WYBt4V80CLlhMKb
ssvboe+KbKhJ3AynqmePlXjxOEoGnrexTdfc4bkl1R9VWd50y0hJXLl74BcAIF0QCbFdVjdHI39y
KZjBoBRXZkFjpfvii0gehloE7qz9dXuBLayfsr6ShRZvQh3K3qgHXa7vgNof8318iG7UEbeQYN8C
xF3jtnAszk3I7Xy2hXqtWma/Lklc2g9O8+QyNBgglpgG8+DOp5k/uUACIqlKxal3RGiCnajYEaB+
ind/MlY8h3Cj49JTe6qMkpe8dzoS27p2ItoYQmt864knn9DX8/mfDWULFWzQjb5vSSzCmkTUOVRh
Q0P3wO5LtuuSiH7+f41J3UjmiPYqWmFMOVLvNpBZgGDftnCNrwE2CC0pOBKg60ErmjIkMrN28WrN
ivl8Nzu/uPXaB5b4OUD65Xtn7rT9bXvX3g3m0DKG8ov0OrpygfLeXFgGgr4YO3Of189zddQp3zBy
ve2h6KpD3cqBi0ThVQl9IG/HnRIsnvGUoXVd1D1YuVFV2jjmcmYuNwOoB+A8ZS0J/3KUfIvGKzdt
NMeO+73TgUZ+OWmhlsfM/vzRKLbwkSvzhrZK9ICgAxvZTlcJBWg5przMUzt2uurUATqmRTUZfxtV
C7U6F8kjKYSNW07db2x29Ym4HENKWraHSDWDbkYPFljIAp3qOct3jrV4+66cjOPUuqB6G9zsySV9
c+jMtDlOdllsrKUcmDrL6LpDQgmXPq5E5YpiSwFmorG1Y77z3M+aHnTW9wlwM+1we2PKjXdpB/11
2BkOcmig0rtikeoXB5Tk3IiXLLJ1EjTfnXlvi60Wh+t1tIAQx5tL6g+gt0YZTibpj0TlGHhBdvQA
OjVISDLi75BPY8fbI1p54Elb8lwT1AEBtcGQz1yzjytUt7ltxMbymnP/lczFzkRpvdSjie9GNw8H
lwdoWey9BbCrQ+6Yx9IKmuYu1wDQ+sCsqAT+Zvxx+7uu2C1Q+EIbLzaynGmE0YoP6BzQvueoXcUT
SLR6MIEO00vbfebd8m3sjbBDzpKOIKtN9ZAUz0WTo/D3zLrXRp8+dECKOLX5gyzexsPz+jgDD2Vh
ouANkelXnYYxThMD0aEZG9q9WzXBJBrIW4Uey/bN8mnWglZsePeVOEGahDW56eQ1erlA85TWRoG/
xNU7MVYA6ydR0dAiSPUy1HrEDXrhBeNT5wdOSZ6zaafbRZiM7l3Kho1j9pYMutz/oDUCP7Bs+gI3
sbr/va4px0lkVjyxxN+Zblntu8SYj6PoeNxYrR60jZYALWaNQeI1zlEDYht9qNP4a2N7SO989SU4
7obUawNwVXlMloxXTqrlVuwac2BnO1f7q0cHNveKwACDMH3qQ/2hgxCxu7tt+XoHYArODCvRkt6X
LuEWpqD0W3BKigYdLxVesmHl32vlC8823l0rGXvwMqPqYdpSsltXU9mJpxkAQTEnzk5N9mEQEwjA
D1pcIAWpTUHd14E9Bdwne73dgFys+AaYhruD4IPsaFbR0CWpEi0dBycmbh7kFQl868uUAMQC56Bn
UDGmoJncs3ZHeJB+h5to2K6FUmrSHoX1mBd3aUp3vjdvfNe1t5efBWcP5hQIvqn4DNPL+7qwJifW
bPNI+F2bghJ7MaK6sffJ74NgDZsYkKNAK76Fraby2o6ZYU3EFm48oAW2OzHwpMpsYiH2RfFeAP/7
zKbHxrrLCvHgGlvB5PWNYxPAbHRkTrD+V+nZYapRIvFHN+7JbgLNpZO8H6FAN7yn4w/avXM/zaDL
rufisMg+sFcgt8S80T4vbxvlqF18ghIo6ejDZnM+ubHThoa2N8tPwJ4iefro9Q8FOMJvn6/ru+9y
wMrBJp6x1Jq2uDGev044tZBsclsBLInXbD3Yr0G9WFoUiBAHIspE4lYJzqa6X7K+stx4ztBU2X7K
UHpzHowFWG6r6e+QnSgAvHAjmjyWw8vtca4u7JltZVah7VOAnZa4se8e8valSd6lUIHfcB5vJ1RZ
OyA7CI4JSBPR2S1n++x2B4TBrjklxTtL07FDOppYeZS6yQgehJoXXeQXBgrJfUeA6ch78PU+dtyY
X/M2bbugQCd0cpx1nn/tIFjzqvk+VGVQZKmfimoGm8PYCGgV+fiP06jWKfoyxjyrk2NfFroXtgtd
PIhlAMsbjenk/kRrct6GYOttqjCfDfbRs6fqs5UJ7WuzyGwATsHiHgpS4Xa3p8V17kEYog17y2qR
JjRyYAJDrbbkj0JwPpzKnn7tFw5tIjB+gKyUJJBJogxAJCcr59dJH5IpqnNnRJsmMaqwLgi6dZq+
c+uwdKrmc+HOA15kdqO9VKDzAkcYCqR2KKAj6L3MDLH7T1CUE2yCaUYGAwhw8Y1VE6+DuUrs+mmB
r3sd+EBBIo+2jVNpUNqFLUuqCMxjE+gFB4/OoMjqtdOikxTiUciw8cjB3JTRZC/TN8fJeBXyakTx
ZTDNxj9oi22lXyu/hcfRB7vp9nljgV9TVM1IPgpu0ZNIgFDbyPUrJw/oH1QHcbH/IzypvB7c2RJ1
1kDfklCUS3PNiYe8HgNv2Li7lRv0bzuS+9yD8A1A/oodcM4kywKx2FNTJf5DIXwvJNVsR11Z5WA4
mdiB+dy7a8wu0gz2m6xi/7MOlQO8YWRFVDnzpajKJO3c4jSe/G+o9t4+1YqvfPt1SETgiYxoTSbM
Ls9bkZllQqqlOFEqdszt73K7DycUt6r2g8kPjfN7CMIre4q39OfU61wN9lzsUUsr0fnXBJttQsqF
e2VFiXmalhu1ZhhoVndmrJD/uHD/2en7+9Fvj0W54Rnlr535rL+t4SViIXsO2mK1RC45kQTkNYoT
sxY9bKp0DslsLNHtlVJzGn+bAVsKXoyA9QFWerlUbdNUPdp+i1NnN3tLP2qADpoh86bDgpy0oDRC
F3rEi63khuL4r+zKv5+55LbNiEYcLJlTPfnjoa/43m9fhnZrgKvTeDY+5ZjZtDTMppNiwHMg3k8b
78Y1Z4HGg39nTx6Es1FoPi7PUc6eyZGn1L7qqQ783xanzqoVACClahTkcHTlOE2tXXSzreGw+u1h
MnngVBbCnN+LJ/9ekTMr6iHy7Qw9Vim6OY1PTtKGvQk3TfVdI35y8vH2tls9Sr6Heg2SJ8CwSud4
Pm86h5sFs/AJSWg7IDYIBkmZ65HJ0uIATXKQx7fllnLC2jSCAFM6XFAn4OV6aTStEwPbLC9PhvWz
hz44cufopohvj2zVCLj/kLZD2/NVL2GC4VatV5en2TKeRlt/Snv7aQatwW0zaxMIrT7I0AE4jYeo
slhjVY3CLLvy5Ip9yb661qlOI5BHRuVWz9f6gP6zpHi9aURDiGZCUhr77g5UeXhN3h7KqgFA+aSu
ECJ89SpKJzIPbQ8DnV7tvPmgC3TdpBube83doBz1rxHlCDkUFC360JSnFp0y5a5J7936sGwlBVeH
gisV2Uf5WNWVVSEALC+lPmHx2U7vEB3WYYbb/PZ8rQ0FQbpsvMLrD2jWy21cLk0Chmm7PLFsZ6HV
Mgl9PMPN3W0r6qv3zR2cm1GOqI4Ai7skpyedocEcSaYpZIvxlyEa1DyXxEkgdl7RCBmqbDcnA3rM
ehct95Y2BHoPNcZGtCFxRX3AG1Xb9cwB8UY+p9FIljG05xFac4IsH25/9doCnH20+kplRtsCqYm5
mcaT0R3IsjOcjXt5LbaRkHQbexXP4asC8FgU6ch6FHGdh2H42Fn5s8nHAI9TyGX+nAjbWIjVIQGn
6OPpghyl2vHR6WnTDMZUnCq/L6Kxt/UHwkA847PCPtyevbW7UsrM/WNKWXLGrGIuiqE48Z272+K/
Wx8HYHFA0Hhg9FIu/IVOg8HkvFH0yqMeEGbtEvrThvtdPRwo0fxjRbnuGRHpQi1Y4SZqqWV7bwsa
+sNXkLO8vz1Zq+PBNkDnBS4V3GOXx5ADrN8K0Gqc+vyr7cZLGk/0TwYD8JaszaBBQYWlOHToBO0R
AqL7V0xW4C5ob/bjzfB57SkiVQX/saO4LcvnpWYuiMWqgezsFj2GGrrWNBFysOxAiC30DVBjZhsT
uBp6AiUOTLMLnMhVg5FAiQZSgwiehN2GGX1GTvkAyq55nKB/kYdZ8t1M3dDj6Hy9vXSr+xzvEuAX
ARpAAvdy6drGLGYyIRCgRRF2yS+/2eqeWN0cZxbk38/iG2SxLJZxPO7m5OM03yM5HEzDp9ujWHVE
soCLZkzbISqfZJY7zuQUeMJ59UHPwwSNvsbO5/sCAmpbqKG1cOOtWPw/W8qM8WksAbSArbIFXrgB
36D1DEiWa7G9aW8Bh1aXR6Y1gcdExUPNR2XOkqPxBCGUl+o6mEvrl6ahG9k8Vcnz7XrDT8suOkRr
KGVcrpA7yz5BVpQn1Al9jwfI5fH8fj97XzVz1zefrPcgutPpK/rLC0j/cRKAYWueo3Yqg9Ks97fX
cm1+JSsooGeyGUZ9MA9av4iZVuVp1OtdXcUmYB0CfHleBfSUvxFArG1OtNBDDUp2tyNZdDn0JkGK
N9cRO9K7Rq+Czn+soFJye0BrLkUebKmkDe5e9fUqDL9NZmh4nIZeuy+KCvQwdNcyPShHg2FYIOyv
+qCxta1O8bXNAxAHUByAvKKrRgn0eqfsjU5H+kaf6vc11myay7vbY1tdrDMTirssB8sZNDCLnpDc
c1zrvWE/FoTt624IZ5dsLNaWMeXkVbK9VrNtmY7alxMUG8G0w/J9as2n0fI2jK25lPPJU9yWNswG
VLdhrGzFs02XyMmtgE7Vzk2eOK131NwMM1c3I0EfBEIpyRKlxByV7DI1W16eKo48R1AjuzeEHDyu
EHzPTGAhnZqBZNyratCdDga6wAuDQ/1VNOY3q+rdLsizDhBUhKHD94q5/KUSZV7s7Enke5l6hcQR
m36mPgMkxOWJ/iGb3TwJnKFMXgZqeAkON5KOj1pJ541QcX1sPl41KBuBTlEJeQxvLssBym/A+yE/
ZARpfwQ7y8ZJWzWCXisgOvEPuiQvT3OSovYrkM47aUkZmMsBPYyBbn29veVXTxUKQG8i4fCd6i7U
aI0XR4lH4AStoRz0rLtmBhj/thU5H2rKC/4es+WhLwZqg5dDKbxlYB60lU5omBgmNKkARHe/CeNZ
HQtwxa4L8K2OC+DSSjbzmrsu3B/YCv1w+HB7DKvLIXttUKIBL6gKCyk88NdzD79u+x/L4snNWNBn
n27bWB3BmQ3FgesWdKjrHC9mDgHPu6SptaDLPR7dtqLybf19ReItK8FOKPKrqcGl1xKAGOWbedkL
Gnz2HkUwpgCuHpGjp+U7+6hXRagPB/vjbctrPg+wNJQZ8eABa52yQrMAk4FDHVxQeSV2PB3AM+HW
0GYfl+ZBm/STaddbEvRr63ZuU/79LGIzBr0ueG9h79XTHmIHj6AC2XE2b0zq+tAg9GYjLY5Kg+oS
cs7ZNLnlKbNIBB3lqCusyNTrF3/Qg4pt1DJUpMLbEgKpZuM6xGa/gkJBx3602nTEXoek7PiUQYjo
ntVgM7kfnEP/+eh/uL1ya7OITDIqxbLrDELKl7PozjVq3T2SBl3zQh0TKVFQUxTN7raVtUmESiiw
cYCVI15SrLQ5qe1q1LBWtojQey04uOf8h1GvTm1T/4F/lR1jIBIG8gDFksshoSKHp+RCoHVfgOuv
O/SQGx+2GhBWR3RmRIlaNMdJkG0xES41c1iMAH7m+4XMYZJ4ERni29O3ukgW4GEAaMuDrezBRtTF
2GXYg6POgmaKZUlv3EInbBmRIz47T0Xjl5New0iJ8l2xJAf0rwMslm+cpy0zyivcJxRlTA3Hth+C
OTuU2uOWlOeWBeVSGqtF8JTJlBIARe0IRntI+ubuBpxQujT16oNE0z9roiauRGrPKekwXZ7NwxGU
emz5gxqZDLCQtEIVAd7nckHsKbGbxJWHpnAC1/9WFGVUgzjtD/aWA4UD2ZUo2VYvrRh11/tEwzhs
/VfNHtN8AE3BHx3JMyPKkrQ5HRKPeuUp52AlsYFOB+v4VjlkLRhB28o/I7GUakHZ5lOXSU/tGffd
V5o8GHS3Bb1YteGC60gS6UsZqcvZKgBD8HiVIPjNXsnwqyaHKTt11sbKb1lRPJghvDxD7ymcsvFY
R+hURzj9Mo4bXmXdCnrjJPO67LS9HAsb8YI1i4KeuF0fzey+7H0IqB785uvtHSYX9+qkQGL7HzvK
Pk69HNIVLXrugHHwTT/UW44nigg8SOnl5Bsd9XAz4NoamxJjNwMq3X1ZIRf+pfA/Dk8ueEjAfnJ7
YCrE7e2yRkIfQQFgbhJYezmDgODgusRcnOrlZfHM40xADszvaB+SHu8VPeDWz3b50C2AnhFrd9v6
mptD4zLubSC0JeXdpXFrqfFK92fAESCMDPpY9ujmn26bWE34yZ5hEykXkH6oXZROqRvcL1D1a60k
C02dHqxcPLkjOGToOyKeB/CM1sB02vw3u6Hk1JooLSEfIP8PAtrL0UHahaBLBs5vaf7SgFftApve
93qI8vav24Nc2SqQvDSQl4MptF0p23MB8YWY5w4toUBeI/VnDd2elsd6KyO3bgcj8SBFa7mqAmy3
aG3RGYyePEv7OFv86zi5d7VI7xs8Rzd25srewJj+syW/5ewuT/Wmg+htT09uf2/nO4wqGzd81EoA
dGFCWSCzK23RuBjO2OECrHKw75mkeGG0jEGnc/QhVnN7nVYuXADYQXduybojsCqXY6oI6XhjYS/q
2esCyKy3VdZc8VMXBpQRUY9yMveIGxcNAeOuM8Uhre68l7TJ9g7jh9/l2/57j0uqB+jfoF6gkhW3
rLcNCjmr05Q6PzXTfoFs+EZ4v7rppOoAGu5Ap6VGKbO/uNosMKZ+COsfbf+Q+se03QjpVlcGMD0w
P0GQC/ihy5WZuZ5AUAMOvkbDy+jZ+2z+/WALV9R/FuQXnO3nRU/9pMspzk7mBKjdoIPjT07MmQV5
os4sIDdPKrHAgmPGHeA7lP1AMfUPjKAqBMIZCyUobONLI3bhGk1KcV9U7kP7bfDvko07YW0lzg0o
o3CmVlhlDQOkCdDBOpUbZ3DtiKCuhS4dVJ508BheDkBn+mihTIwB6GMbWHaKRkr/SE03cEHnak2x
IfT3tpkdbx/9tV18blY5mbPo6VS3NT1lyaPOf2oW8t9oy0y3ykxr9x3ejf+NT7lTZ6SgCsfE+Arq
5aekNrWw7ycagcnrhdrPVBjPIve/1JPloJiebNGXy59XIqUL80qYnBrjYJktzLPkeaEf0LQBGYoB
dEHCbkKebOQa1mcVBQVkbFC2eePgOtvy+cgz2hJYgwhOBpCtCZ13el/bW7Sdq3ZMIi286Usrux4v
ZSOzfKweMBbLcG839zW9hxTI7T0it/bV3IGMCxCet0SNsnSaaxUsXXCNw0QyxRjJZql6y4SyPDRz
OZjHYMKyBtw/pfsKhPezV2+1na5P2L9DUUkqS9dHh7SHq7WsJfQFeipLt/f/yBmhyQ8RD96xSEcr
Z7kFiLBjIz313kcv9SK4o6ntNhzGqkOSGUHgZtGC/Sbfc7bHDKGxROsxZUTT6qjqUAzRCvs3+a/e
LlLcboiCXZxQpOouhyL62myMFla44URYfNDddwZ4tcfINDa22dqAcBWhhgNeXanGfmkKYOvarXqD
nvy2gf6NS/UQ+W+xMW1rO01SW8AONFCuYEnaYtojoNzwQzlQ2CT5S7IwUF/fqnqv7TS8XnAsUesA
gFu5udux9xqbEuxo4H0O5RR4JMzdjXfm6mCQGn6rRsgw+3LKqNGwPjVNnEyEIeMnkJF5fMOVrQWj
4K77x4TKnSAIdbLexKpUENNlxVGMj056MHQXkkNbucy1HUAk8gL9dOgv0dXhkLzsFnusTrxL93h4
ybTzbVe2agF5Uqy9CVyYpzwrqanhzZwhFiFaGWigF6z/AFyHftD/LChP/6odZ5u8PY/5V15W9/Xw
S6cfU5duXNyrF+q5IeVxlaVuDo4EDAVgxyS9R8cpie2PyDOLcW+B22z6gwjr3J6yoYuB+BOTYZyc
OonjYKAp2Hj5rB0acFKi3wCUaDihyvJ45SCG0sHjykzIQWNOUHKIjPRfkmaLUGfVEmg5gPbH+UQT
5eXJ6aqGuYMBF030T0334iOrkBPUwKotoZi1I2oBWoHXFQGWTIWsZX6fgD1lfnsv8pzcYTOUm9fa
2rY+N6IcHHiBsi16OLXUsZE1uAehwR+sPjiWDVlXxYvHlcM8u20Ka0jGYYSFqeLoDQJAxP6p2xtv
kdW5OjOi3JskNTTHrDBXVl5F/vBLHlAwjUS3fcCWFSXknawxLXkOK22NLkE6em44ex300kBrsnHZ
yHlXIydQ0cF7+uhKRNLlctY6YdVg4IR/Hj87v+j7eimDowZ9Dva6VWxac9Og3gZFCeBPeJMq60N1
SDLUS1GdfAaK5aVm0w+egk8ny3QtFnX9dXSGLRrp1TOEPQ1NHuDW0QR1OTojnaBdTssKV2mC0ucc
spIHpB4jZ/p5e8nWLNkOMvUGUKaIp5Qly7VM65qaVifDPvG2jtosBjlwoLGN5ri1rQFol6QNgLQG
NNEvRzRPrB39tK5Owy7pwm9si+Fl6/eVGWvrUfNYhXHo7sPQnAC7TseX21O1tuXOh6CcIfRpzXUL
WVqZy5mnh/JrMz0AoxsO5CdKA+ievL9tb831gCgAgEmoE0E/XrnvDJSEarA6VjizAgQ9VjD8AbYP
0aBMlQIZg0hEuRRMzvicQpjvVHYJuvy6Xe18zv9ioC12m7Aqt4TqVi9WAH8kBAdIf3i8y01QLYg8
26qBvYS/8CqLG5QIUh2drYWjBTP9lta/pnxvJMvG0q3t8nPDylSyMTGNisMwzxg6/iCDnY/7pIrp
FjB4bRuCj1AmtyXjq0rv0+e2XQsf21wbDm5znwyHPyl5SsrDf00oO73S22Xm6Kc6vU1WHorhfkx/
3d56W8NQtjo4e4p0BvH3CdIrU7Gj+aM7H/5/JhTH49As8RnoceVMoU8CM2U1GwdofRQSHYNMueTU
utxuxC5A2MX66mSSdNnjGQa5POL+soWR7m4PZs014J2IdAFuCpQ+lSihSOvWqEdY8uYenBCdMeIh
ZwNR7LNZh6xK2j8OidMdl643viyjuVXYXx3pf/ZVOFBLoZhiQ2r95OhfsF5J+fHP1ssDmSCOL5yG
enb7VKOyjokj5LWh10BteQmtrdaA1XN6ZkQ5p5o34Qp2veqUp9MhTedoGuPcM1/a6Q/iIWCz/h2N
EuLTxNcdUdnwRCAMRQcaMi8u3wi51wIH8LwC/w06EQTDqo0SREWdnVQnkungtX7kHgtqXQt2G1HX
WgIOd4Qsh+p4Fl+lxGpItHCNvI1FMwOof2bvvQ9j9rh5I62N6NySconbvcNrb7RwA0L1Ias/Jt0v
i477nidBO269wuRaqxGeK6UBbQDPwfOqnN4JiG+oNMFY+asBQR1aLR5I9OINoUgC+sXZVPlcO0Pn
9pTBjVU+5kaBLUGW4eSOzgwBrib0aidw+mwn0D4ARPF8mPyf4DXbZ5N53w/2Z9+cw650NjzX6kQj
wyEZICGXq+pe6ckItjYoM50G/X7KyH7gSejWD739Ppmsu9u+a8UWHgayX0lS3F+BLiFIITx0ruYn
rfWd507oTkBSaD5oExqyXF410Fxr6IbDVMUwZPaLSEi8DANAK6Ny+9iV2+dQr8hPaG4Jk08gEwFX
+OwHnfks2m7nk/zFKB6pNoJ88Ms8IaNsvBrNsOuzX6TeotpZcTv4GJno1V3QhKvgK2fytcEe2/xk
+v2+3tsc1B8gX+qajafeuh2ZTcIVgStciX9q28702hxy9GsU3R5dNzywrHzeoR9rOqLNrdvwDHLL
KkcIomm6/B8CfHQrXV6AGkhYpXwTJnlAp/pSJnU0zPZvChP8vZRnVhSnDWXR3CUFrBB0Ptdsn+X7
2qEbu3TldCLfh8wi0EvoelSLOKA245nFpvwERveDa75UrXaX5H+yPmdG5FE5e4q3VY3nvTeiiILe
0OJDQn6CD5JsXAurm0BOGl77SMeo2eUS9Iyt4WIko0nuS333cxGgtCo3kotvr4OrtT8zo7jPXNjC
XJI5P6VlFpbGfek855Z2aG0RTr31HoR2gZnGRv1R6Hc+d0Kfz1HS8cgyn3o8ptnOn09u8RWMI653
ZOSIs3zSSn7XTKCWNZ7tO6Bnd0Or7RL+6G1Fbms+CUBStPARAEU8tftxNKeuyQySn0DGxrSH7q78
a/zZ/gGKDKf+XytqyrKCXPTYW7CCEBSxXViCam3orY1MxepYkKcAuhOtMLqa5p0rA1VmaaUmYYIC
z7KE6UvSgz3ow+87clwXQFEjRwz4hdx4Z7vXmF1t6AeUAG3AqV+ol/4fad/ZGzkObPuLBCiHr1Tq
aHdwGPuLYHvGyjnr198j77u73WzdJnYfFpgBZoEukSwWyapT5/yumlC0Ji/lXMUfkcEucIzct7m0
LS9tUjtmCrg+qVsMDkeGqaYfg7AJW8ZZsbRh0E2PFirkLRW0+lyPS2kGcMUkYbRD8Qf0X/ta+8w1
13fuj0ReCpboV8IJgDwcEqXUUIQoKUQ/hZnSlt1ux63AtZBZ3hp0QSbY1sEBRzQikNxMSOoETmy/
Pb9WprR57mxl5R8qsxZJv9ZckN2QyozXsfWSkcyM3GTd/WF8K0ZM7+3LT6VSrN3YBl6oBdEuzHAX
qj8Dyb1vYAkkJl1aoB403NDViehhMiQ1dlGPc9QBfJr8UyKW9gBuMj3aVMpMTq1p4ORjNbjTFLY/
R8qF+Z+u8QtX9vrYz+QWAxTB7ww6tHYi9Tvgl1CeeOw+vF/Nx/AAWfngiJTf/ZEvewEIiQEdW2CD
hF5Rx0dJDo6XEiq/SZIVVqAJCmPb0ISLfw0Q6HwdRxkaUQzqzFS9rMSBXYFcjHOU6N3rQ1tTo1XR
khjcRiGB3gpBQTAbrWZITnK/Qg1ShfQXOjx9EDyNzKLHUpRCVuHvD6I2mZFCZtP30dGsQd2+Qt8D
JKoGUTNlD7mngXGYLw9/pq7ATgPtrEqFKiUIUh7Ez3CvejQLL7YmMSCx9ysATXm7l/bZ5yDmROoc
sYucYS+c+NHxhUOOjA3UFu+v+OLIL76F2vdlBDW1HPxROyiQa9NXz4H7KV/lKiliVvV6qdcFXY8K
IDvI6s7XwOtQlkD8wVB6dNl7/DEDk2QTNCQW9ly58UbN8fyQeI2lGdCetoeZ1g8qE33HyMQuXr0v
P4L2vSJENUBASzle8P22Q9Qyp3rvkzAn/lPzbQyW8B6REQ0PT/UTq/dv6cC4NE75WQD8i5xKaP4f
/dQa1HeUrEymhtUcnW7iI7LnM3UuJpm+LBphNZbDhBFW6wQXX1Hc1NmmTz95add1H4B2/IcTCn0o
wJqCPxnsH3NQuQhXylRkBuQysXmaTRmiMgnUZ5gj78NCJixlUCHCKEHVCElbPAuka0t+VHgcIHjR
Los7MwtOpaCZczXPA9Wb0aGJA1Eaj8TT/S2y1OADKnqQzcxM7UhsUn6bSnGkpQHaXYfCcMopMafE
8arffUWEXRwZe2N6BrPdJmJclWnOwL/CJG4yAD7jnoZqyPVwBT4opKQXo50hfkXigEJibitKSPp8
mwW+VQUysFwjaSBHm0wTUcN6hTcWIxOxdP+AF/39EVSwGrwsjGoFBAK89grEndmDpgAtn+voX7Kd
/owWLgSYGpCiAtb4erTSkCo69DRjjNbSG2f6aBLid2b4pWMvMt4HS+ccSgpoBQEuzlDpuo8wqCkH
AQE8dULlD4TleihjRRojtM4fTO9DDb3maLJDEgN9aNcDquN+SnGmwG0UG/KaQWlLH3mwa0EpyCoG
L0XxS1NUXAEADnXaAqZ6M38Rdsm5AGqU/IdtcGmE2n1yHkxx3MOIJlrvbQ+JY9KZ0UREcAADjna8
b25x9qBxxYN6SYR6NGVNi3I90n1Y8zR+Pcpz+ZlAFXUQwNABxt+a4eZLkVkzABJB0R5bnX4NaSC2
nzFCCJq9FJpZ6e2NJPn2Ko91+C8tFbRNoGWMqiriM+UVUDL2jZgH30gjVStFgMBJup0aF1rkQrCF
KIFfZiRUH0TjBfpCVe8kvLqqOzOYnnyBhVla2gY6OEkBNsZfEKu59tAh7/kK7FfgPJOKeK1rTWSH
fi0wNtvSeYRNBgQtmJzRdUFFkCyfpLEY5Gg3dZ4bJJydhYDrB7UFgXnSZJu67I6RVjAO+qUFRbOP
CMYH3Cvwx/XYQIWD5g8UQXZBp5tge9AgM8s8apcm8NIIdfQJQi4LPTD0u6k6FtOLHEyMTScuucul
BWqJvAkJGyXH5AXGY662lodGfSXNNzxIJTJtIqk/P6vTltsE6WMU7zncWGOFRGU8a6f3aHGTCV75
dp+EgHFqD1Fv+8nkyJJbCyQTqlUjOlrI6pdnfTW15PFYcWienpc83o05NN91CG68h4kJSmvGDC2v
MwTawScKKLs4e9/F7QMkEUqcGzgkwQQAvFJIOKQUE8G5H40WFxpgeVRNcAtAQ8O1FWhEiF3swUpQ
6QCahyb4t+9bWBzHhQVqoblamIahwZTlAoCqvWrqIOHOWPCkZSsaMHDIw86qkNfjaH05Sdsau0Ib
NKtD6WfOYQ2je38sS7EbAgF/W6HGkoZeGYB8AFxH0170FMvo/6Do11UJLqMg7/X/nUb3z80BCvFQ
+wIiBll8ytvyfhzk1ABXSJg9IJ+XDvG+BcsmkHr+f3E2wKqQvhbRUahQAwsrL85qb/iLinLEjcHo
n0WBxew6fy99cUCzwd9WqPFgqBOk8CY4W1vYSQu9RIjHcP5mqlnv/aXQPKcYoS+BPmVgfq/dQVPj
qtE8LFSihggnuVkqppL8QqtGIce20NnIkN53jcXIcGFxdp2L7Rpmms8FITZSnXeWJ4rOaJQ+0Tt/
lTfBa+WxSi2LrqgAWTaLaaD7iV6xPE7LeMII46wy0L1cKatBrddZBt2GMvFDq4c/QWAqYj1W5h++
WcQLw9QiBmDCHMIM57w6t5i3e1H+g0ar/+KP0LiVAaGbeQpFajYBmvMmD2y5niG5QITGyKLUKuMm
trhkYA5DDRfRT6VbYHwPpNFhg5iBAihppWg9vBodiLzl3DXilnFppjUo5s0MEQ6Ua2ZCjLm/+XpI
cuZ1dcMhDupFSAJhWoGv0sBLq0NFHGKvuRns+U1K7DZJXE21tfJ030EXNt+sXg4dXxTEoDdNPfYC
X+IEJUli5KaQfgcj/q8yAM123mum5+eMS8qiMSRb0YGFpDWvU4eX1lZDEnOgfOn5MYOuWdKZeZNK
UJsPYxsXUhZx06I9HfDkmfQD1XJ6N8S60it9AwqEQUKDayds0rE2eWhci2HwdX8iFzYAkNaQEYCG
D85NOqOclrpY8Nh8KJeje8BPBqSV0BxvyYUXMZyGZYoKKvWYRwEH6pyd4CEDELZEGCJSQZzj/oiW
ErPwTMSSmVIXzLPUnu79sBhRXkBvrXqCSoWZW/FTvOaJ95jvCrNzlA1n5mtufd/swv67skoFaVwL
Ii7l55uUGZga+aO5sXXfwrynqFgF5SgUTWaaO1QYKQtcArWXVkOfZtV3oJ/hoagU9G/3bSwcNTjS
0B0sG3hnGfRrOIC2jFYo6JyUy2CADK+25f3YnnIIegh2HqZvs5oY933f6JJjABkig/IBHfOoO18H
k7FPojyXdNxD0ZcVV+8J8vgca30WjhgUt9CBhiwNGiZoMG6qVlrU4AG1a/zajA3R4f2Tsgk0k+ee
mey3S84AxC+CBZiPICZBPR/TsVUhrwBjefaSGooTvkuRR/ooNQHo+w+Thy4gIOZnHtYblreiqHjQ
i2BcUS4R3+N4FyCs1CyqkaXovTiqC1PUY42bIIsgF9jAIUABfPPe96dRf6yQJykL1sG85OxoPEGw
RVYLxQsqwLdd0SZpj2EZ/qmDjm+ay4xTeSlPiaNrZvvUkf5BQ/y120VxH2i9hDMEXcTEN0rceUfg
aUYzhopNWE9umP5WkPw2+P/QEztzLeIpL+to7qUdXuLUuPcjNA8XEJh/60oTT/r7XrF0hECZBgEd
zge5j3nLXVzgULsPImTUwIs1Jk9JO0CeK9+EkWGHrDL40ua9tERF2y4IxxZqVGB2ayrIwYQqNJC9
QTR1JeEZAZBligqAEO+KhjwHD0kZfBfpd1e96zID1LQ8bwjk2LpIzqvUxq3U1EhyDaPh5cjMudQE
QDbLfSdsGcfF8lgAGptfxOj4pf27LJKpKjCWfrC7fDVrhDAS08tD+ccCNRRdKvxahqft9NH8BGbI
2/6X7hYgkv4xQV1svamFrPBMn+SJb0FBqu5jYh16rHmiYg6oVLIAXIbgDijWsqNA8m51f6csBTUQ
1M0k5RAyvikbqMUYGGMItg+oSlRtAUWnfeyte/34+76dpYB2aYdajkqKoTqcwU4HIQHwq3JR6v57
CyDFRoLFQHYUYe16z+ueYuTaAOasSrCAhxmll/u//wPSpC8glwaoC5xR9JzoxTOtAnTPpdoW7Tw3
UaDzV9p07sPvKVtHKL+nk913hVm8QolMnSDM9z6mBok2kb8uLPALcywCkCUfAfE02kZx3wOYjBr4
OHJNVev4Lk0HIy33Z/CPTDDu0vKhmoUCGkhGcNZSYa4vpUHrNANnHyR3C7QdyApjvy4VnHHz+scE
NQzPF1Mj5yD61KTRyhf3Y9Sb6mABqf/oRUCfSx5PBIAeh/KpqXRSnuPcggyZmwuxJQUnJdxWBQvX
snRrmjEtcCugAPDYuvapUSq6uGvxTb6W70X1HIy/hajcipn0UEnyGoItLJj6PMobJwO8ZX73zL1m
1EQn/CR2IHQEX0R+EITSKbTf7ZyRTrdq+nzfoZfwZ5BSm/sAgduD91A3gALiUHkhgj1L36ubbMev
9L1kNY6y7VaipRxjM7XVc7hvHqdP0BRaMoEomMUB1tOYspU6mssTtjTyoqf981F0/X3gUsiqx/go
T8QmkqMVrt1mZ8irkNfdeKytBiSUcrsfRtnUw/CY1cNBb/RXIH2d+/OzBAW4nB+6CoLKSOPVMo4Q
7jFdcav4Id14jvDqrcA7uYvcds2SSp4Xl158rDoaMtHVDrZkKkjKXlyIw3xmtehmDXoiDq9dAdpw
RvZgyasvzVDnVgpPF7kAUzx0Z7E0w9zGIRyvEJ8ahqWlqrSM4gaopZG3wz1pjl2XF7FK7qRIQw2z
LeWzoVS/Db/ZyonSkCl80iGVGtsZYA1epVlCpTLOtqXAiKc9HiJ40Qk4Fa6N1y2XiiU4fnex5HqT
ZpZN4Aw5C5W+tGMBzQaUAUBIpCip2fSlUVLKCJg+hAqiRiUHNCZUSA20SBSd/BXUHKNUtWgQ9VoQ
d/8ooVJBCZmpphlUzGmw1tdK6KRmdcxYaYTFubswQs2dIPY+iJploAZRq+lAQ1ga76LO2GFLex2t
hn+PhPKOKegAwFaVcOcQxtL/UDPQW+nyp6k42ha1FhfzT492YqUk3kpuVAChJlvNjv9TH7PDtBV+
SU60lk28Fg9gQ3CF4bkJNzoLeiLNC3LvW6iTzeArPHYMfIsRWP42+B2Yyi/FAWoKlfDE9jbSTnBw
sGVOvwua7eACUxQf5G36Ntj5o/eVPjYPsROT4dkA2MC6H+QWbzWXEzUHi4sd2gUT7wU+vAnhzQYr
LOKB7YPVzh5DM0XSe1O8GQ3R4dDmuA7XA/fQ/27sEHKyK43xKGA5NnUeaeIohtPs2ClSVMlLaEXr
gNFUtBRh/xktztnr0XJ80QRQoYJbW+1edao9YzrvezRqcNe/HypJzisclpq3bd+8v1T3pwf9Ate/
nclenyvzSuFW+ZVbk8lbrH7W+7seit3XJgwu9nDBw+er6pZPN726EvTD/VGwZmj+/xf+xqlT2ycz
HJnrNtijpBZYqhGsebqJKl6ACs48TwnpJPCCQj3hdwz2HuQ37o9lqfANwvX/DWCIVdeDEXDs+Z0O
U5aXP4jmN4C2b5EVP4j2k7/tn8OS/AFHo+jEB3E74jXtxr+652TF6tplzSkVYCLek+UYkJDdpO/z
Abe0gHU5n/32/w5huDxcD3QSeL8qWxwHMvDWEokt4aVxUcF8hOSy9pi59+eV5YZUIOihpiZVCQ7u
bOcMry2jnrFYvblYNTr5IEFgtPLnwTS/xwfOHM6xmyATNRLRLM543IWrqnjo8/3Iuios5uYvLVPh
QQyqfBRKDCwnhWXgj13UEX8lvtXrct27xgNa2XoIxjH8dJ6vO6v3AyW/2HNyF6A11IObTuBG1kke
OrVCOisbvyX9HLQMZ2FZo4JIqQ0cB8LncFdZ6Nr81a3itW8KZmD/fzkJjXYYAk4eQnEOJJxVBoUT
S4ldqozzYnEsUA9BDxAKfWijuPb7RGuNAok3jAVHd7ABmkyyg8FMX8ctizZt2S0vbFHOUQVZoPoR
5o3ngEQZRGJMIhkGze0MwGWqESIpv4ScBEl6DFsNQOjEVXXF1dW0I03MAoAvxpSLr6FOG30Qg2bU
cRRoYReZ06Cd5EJioq3nX7nxzAsrlK9o8th7/OyZ3j6xJkdb8Y6003e4boRO57Aa2hdPhgtr1Nmj
j9KgIluM0z8kKXo+1lpvFdp/udReGKGOn7yPBWPg5z2eCfZYPo8px/B81tJQp04rK02ZGrBgZO9p
v815FuJi+dl2MQbqQEEXUqD0LSxw0kvUyrYXrceoddLYBpYk7DdC0Fk5JB90ZAzv72rWhqMOmjxR
I76eHSL9DjepW9jClnuWkflZ37fzf+y2H4zjDK+lY2IVDtVg+C3QqGIM/t+sVVTRDNu4Dc1iSDPB
0vl8VPCgi8eeQPy5P0aCDkHhctImSM3kUrFqRSELXS9LVXTDNiGOQyOTWFRq84Bvd8g/30ntkKBD
lRdZCkQgz5EH3Mergti+eBh6xowsXo3BYzIrlqBdiC45qcIkqtLcT1TFnokOG4h7O15fWh33hzH1
i5v+whIV6PgulHR/9IHWrhMzUtE2Y0BY/mk4NehkfJYhUKEiokFsSxLO900vjhEi24qMpzrIUim/
Vmoj4TIphWSjmJIwkgTS6YatetIG68y6ry+u3IUxypWlic+7dkDXShBO72PvS2stG+byWsCbZYdW
qRH6Zo4+VqyE8OIegl4utG1RxkYH/vWhBfXTSglSwIQb79NAdjTsH0dx5/dO5T9GQBMBlHJ/WhdH
emFw/qCL+0WiCJwXdDA41r0LtmPglR4GsOEEAqpIimIF0+a+wTmG3mwKHW0WAPugz4pex6mE8geg
Pdi835GUbUahflEF9APdt7J4XEBXVZLBcTyT8l0PKw8hrKcPdbRzNGjqDS40ryKZ+Cwew8VKLMAa
84Kh0x4i39d2euAFRy3HaDIwGkzoXBS/8tAduYQI1QGNqSQvAaVlYVJ/WN7oSYT0DPwDja8owVHD
C9sg7yCYMnfwDbtxpW4Ct9/77/1J60l7TI/qGqfwp8iRaVussuPo5Ej/tueyJdUzUu8u6zW1GJIv
P4iah6aP9NifP2g0NcewY1szc7faRk78LDvxo/QWHSfmUTfHz3uzQB2mQTJKvefBKI/xR4dPz6ps
zp1MYfeVHlgPmyWPuhwhFX80MN1oFfcz5ZnzB81lJLPv++yPQOC98VCbf6plJQx7mECx6cGASvOD
UZs7ZFq34qE6lavCbFcIQo6w8d78dbVp1/zr/U9Y9ucLx6LDQQrlWLXFJyRrxZLdeNOQinh49bKe
AEvh/GI66YecV4leGhswBBqfqjkWxQY82BAMe7k/oKVoc2mGOq8ALJygdobwhkQ5TySTBTeVGG5B
30U6f6p0NcM4pMdy1doDijCeWbzJG6I95A/y2renzeBKZ8XsndEK3SQjsp19Rs70MFrDQ7DrX/H3
RiTxZ7DKTIVxM1jq8QLI8O9IQbe5RFMUIIeJ7xuzlwrAv71sFgEJE0gumeFDZvHap2dsVTxT7k/8
4j300jAVoobaV1PwaCFEmb3Jk8jUtjLRrXQtEp2xcZbOsEtTVPCZsq5M02L2JVtZVwekBew548kY
EMuVqGjjy40ErSVY2Q+/D/F6IDXp7A4+9QcyG2vjMWXkOlijogJOJzRjGQaw11iqbTitNY+LpQrB
2oZUyJH5Qg+NDkYmgXAP0yaGjfvz9gNovRPVaLCSAt4fDAPdyGjfRFa6AF26mW9EW7WUl+KRX7ed
2e2zh+ElR/huf39AAub+FyyOEU2dc1kWsCWJcg9jCvlIm3BGG9URPbHG8F5Lz1rLSDcsBgLQp6C9
EG2xYFK5vgmMaHTyvbQB8FwhZdaakGeLDGvyTaai9PJhiwYBtNDjxgFI5bWpHEySWSqhS0A6a2C/
150enS96+DIIgtPpookSLGnRe6G1MniG0Dy3V9KPFAwk9+d1sciKhj10b6KBDlKt82Ph4u4Y8ak6
RB6GLDRmX/z2Vacs7A6qEr9C/r0ClZI6DcSIUjtVdpO0YeEil2gUZFB7zxIN6HVDlufaPoJ7oivD
jE4vZLONv+RxIDK4IrN+1X+nkdNDirRfC8NmMH4zhr642uAemxsHgTWlGZ95PVDkIgCKXNQ7grg6
5G8hKBPQi8TJq7zlnSZ1UYSem/txbTQb+cg3JZnGgszqKCwtrflUvtliQBxAFwwM0aDYuJ6IDApq
SpHMvWhxppOk4s5tbpzDBnp6Bloq7SiJAtID/Q2KrfiNMRXzEXrPOHXExk1RVVyBjgsIkVlBJTzJ
0lvn79B9sp4i+aFuwZiW+nb+HfwHFQEZWF9UcIE3V0CyeT1sZDn8vGnRlwPpl0bfh/quLx4HFlvj
0uTODSz6zIWLHUd5eZaHldqoBk6Xqtv6YbYRixYjK5/KQMRrqfmYKuEXCOK+7s/rkoddmqWSB149
ob9oglnRbdCY4BepzXkZ8bRy34wtYysvnW0A7cOTDdDVAk1/PZOjKnFFM2Em4+IbYoI5+m2ZylFL
5xl4j0C1Ou9ZkX7a1nISBBwSXvAM38ylN9z65Dyz4sgeW7AD5QIj7C9m7EHIjlo78r/oFKDCJC+W
+V+tOYWCymj94Zcg/y9rklVHY9UmnFMEqDKha5o3UEEIV6WIxG0z2XqhfxQBzyieLU4xOmlAvALV
AyBFrqe45fhE5gKspyRXhBOeYwkduRqr/27x2gU2HwWJIBAj4n19baYfo0KMdQ57Arwu0rptYsLH
GvoiO6uLbJCuyIUZZiZqP/fddXF44FuZ2XSBU/+pVV+cBd40KWnQRFDB6/RZb0EZVKv3GG66ODow
TiiQFIIfAXF/PTpRaMREKlqg08Mw3+oZL5mxVAe24fHRupnExkH+U9qOBf4p19+kvlS3LbLtjFzU
EskH0FdA2s7QPeDkqbtgU3WRwSHjuOvGgx9bVdgTqCYSSVlpmp1PtsJJewhFlVNt+VnwJsorT95z
SELks5Z146/+/eRffg7l6dDGVio03ABqqkWrFqQv0/CccSzfWgqE4MFECzvYGtAzTwV6SAlnfV/i
lElrzdaM93GotrmG5mAVJI61/6CJJSlzFosy5VhAmSPJMbcwYScboKii4iD6vetATKPwJPjqAVgd
248/OG1gHOjz7rs4xGYryBbh92f61Zk58dqxwFVaGrFvRCfItL9yXvOADilWToq6h/5lQ0fvF4j7
wQRA96l7ktD58sBFJzwizC7Ypv1GBx1M1T3d94ZFO+D+MZBbhiwJLd/JSV6TAYYYn5oosQY/cPRw
K3vlWgsZaKbFSbswRO3GYfAzwYM0+olvPr3seaqe7w+E8fu0eifAlKo6jXl8MrT40wC3q6GyCp70
HfavRflnDDK18CDsy4GwTOMTkAb7CjwI+E/YQt0Nj9b1AGUxs5TxLr8/MDrNcmOVulN4pZJwEoeR
qe+DM/7xDvIayMGd9zq93be0sHvgA3/7Ak3S7Ktcp+LkjU+DXjt8oqOtMmydweBZnX9UcPh/IwKQ
bmbjRV8ANY/IjgJx2VXxKUpMtFBEoFYiVUrkXeayE3/Lo/rHGDV9XaBkSGzAWKE/ph/9A+eTuoQY
jpURaM2bwz5DhtNq/12UvRkiFYn8UB7FnivjUysXu3FCPg4YRTBqsSg8qIvSjx1BNXAZA2vGDCS+
jkVeWahB4Wn6MfHEw4R3nFcoOMvVzdgcm/QtZPaDL+0zERQWaKPEXQnH2rXBMALRHZQ1jaPUnwV9
M0JZ874XLhqY3yeyAWKSG/ITke9qFWyQxrE2drL+OPmsJ/7SlOHygZoCgitYB6hI1ILFMKk0zzvm
jWh6wuNMQh/WqQOwErB3cskzHvv0BeBnjfD0FgGN/atv4XrKhAJq4mIZcEcIY6cjURPZasOXqn8p
unGdAqpRWm17NnLUiF74kORySjzDUcrCjHJGlLzdDID1ozAEZgKcYWCnvP6UPO/ivCwG7og+blOq
BjuF7p4RMTgQ6EQiRgyJUrRuotqBRm28ha7NJFyplV4W+aft53iKfinqZnIVoBzX4ZfsmXXBrCnc
RhQVym0YEF60GBWduQS+IJMDJQlPaoMUOGJJObnZIfkOQsHxMydkpcIWgjLYt3G1mRHcUKyk7wAa
xw8D3rDhKZcUsw5SVzZejS8lsBTBbIVkM2nBfkKD3f29sWQWpGaAjCOPgRZSum0g0qQcxCtdeKrx
HLRUHVWk1Og025Oq/hSlZbbWjB55lKIP1nFYCs8GHvnO/Y+49SG8yXQZ3XZ4/83iEdeLy3UppMfq
KTwV4aib0P7G9mlybl0oHos1mXrXwo8guTFfs0RgcowbpnutG/tO4KPspJ39mjjDJjrVu/ujufWc
axPUaKRW8ZKsm00IROfspiUaknKZfpymZJv4KzTn2//eIkInuCaRfJkJua7nr/PDVA/5JDtV4Bbz
yWSQTNr5hpW3ZifLRGUVAJdGeGmPineSkglSrMCejIw6P5GgsEXFnuLNDJhMnsTT/eHRGcefRbuw
R5MWeEkxhXEIe5xg6s2HWhGl3QZo62+KVZqbHVAH4bopc8Qf2QyODfDHLEE/Oo88fwMUyUWcUbig
o+Nl9uGLF2ZaJ3wXa152UsuGKLtqfOi4D8/fC+1Tmm/b4qsuPo2U6N+DcGxy3c5ywazDhEhDuI3z
nCR+upkqnrFzFk6C+bOw9IiPaMaj2yRakG6E6GvDZ6UW5+9UfZe+CR+SGWiE//TPdUoqV9n369oR
oSLMCB4LfgDj6F8AaxBSN7QaWNQkgCSqUX4SWgOpC6tF8HeHAlcGtJome42xsW5fFhgrni7z2xtY
k5/n+cUSZC2Kg5XEZadAzp7ik6jjGpQ++0XsMvxtIUjMXfwg+MHTD0ObLxQXhuq6asZITPJT33zI
ck8Mb9tb2Fep/fYNwM53CMyZ/lQryHLkgJtsS8bL5oct4Oo9iPZqsCFDZxGrikQD9QFjK/GhWvPy
qbSLXf6QrOWjehQ30drf6OvpaLwHp/5JcYHrsSrTWLMUR+hEh46T4Mo+5eyKDvnxFInPUwZOlK4+
h2UIskIL1Ob46wAFPaCbHo0RbYodSzD45x16b+yzF1xMflX42YAILp9EM1sDnAksV7PNVs0KbQ/b
YRW6/lp10OcHlnLxKB1iJ3fElegmLktE+vZonGcB+UjwboHdjae7uPqSBwW2j1lQhb1cfMjiBo8m
IvFrhXOl/NQoTg+KN4bviRgePXy07qPJfeawQqfM9fBLtSiGMiyVk0LEb/CbQqN07+8gCHTwSP7I
wt/crjQuGrhH4oKDW44MDclrc/yoq3UrcurpV/Lov8uZ2UZEfSz2eKpNkcUzrnE3GwsYMdwTQdoK
wMrc9HRtLUatOPaT2DiJht126wTs77I5Ek5SWNO4aAn0BLNiKUZH76C6K+uqzRPj1K26bfeancu9
+OahT0ZfxY+RW9vBLvsj1wyzLKvUvonHBOUqD1bH4Ns7cv03FLhI42pBxYr78y9duck8kxfjo3ZJ
2lZ+PdSYyaJCB8Grz4GnvFRJe6p4oMBNY3wRg3dUieCuqxZdTBkrv33z5sFTG8IiP6V9tK7RL26v
QFUTqFjv1CqAvUvb2PR990F9vr8dFoZ5ZWXeLRfBQEi8Iu2n3julxHn912kQagjUw1Nvc47nASM+
tQ/Aa2qPT/3Ba0lBkIZ37w/j9vkym9IQyhUwdeG4psZRJiC45XrJO/FHHvn3L8PJzt4bv4bjR6Hp
vRoHlioaXX8AKSveESD2Be8SePfApXI9dd7I+3KrCP6ZW/nbsLOGrQHi703qnNsV/1nt9Yf8VbEU
izHSeQtTjqnCHyCYBU4aHvnpa7MKUrRTIAfBOZUdvFZqE5ISEvjzJahOlA5LZnfBC0E4jbw/Auas
tUttuLLSjbLPwuAMNR1XS0mPboxHLyU8ozPh5uqBlcM1C+9OgAYRuKgbr5rHWTiByQqPBrTT/c67
M3rnydiwMLu3jgIeZB0mtLmKMbNYXU9flUNJzK+D5Iyim+6qfyqeBK/BK4fTYBc6wR/l9/DvgB7A
AF9bpBZsED0fKGc/OQtfWUG6VyiW1Cimko5Vo7kJjpQhyiHlfih93sfQQp8MRDlpEHiXVvfd7yZe
UDboi5PYaYmAI+bcHQwbF9H7v85cHcrdQGCpl5GEnw+e8ofajCztIVZX7S8rtRQON0ECKALD5PzF
V/uJGhEV6DuwF/j1BJO9/dk/J6IJ4MrR1puNZ/4+Qu73vrmbGz1lbV7Di3hr8N2kVfMAS7hfQrwD
sPu47U174yCz2h2WbBmIFODkElFcocGrgtgapVCLWKucAHzHIcXyNbamvpo7w1gYhdtpBFwFRsAS
AeyvQQvzBIMUT70f92edC6LHNuprFGM1FtHOrYsjNKC0gjIkbAGYcj19Ad9wZR9k8jlOrU6xFTwK
t01+mOTj/WW6dXPYwXMPpwlubTeCq7IyJknEtfIZ/C5Cg1IrZ4b6230bt1dDQN0vjVDOnqaTXJb9
IJ9/xR9wh/AUOMlr9qJ+dR/x631btw+eH1vgi0brCFaIjuMZID7g2pvkc+MM8bv8nnUED2tD+kq9
QxyvlWIgSbztIUODnLdwnKlPq5e6Whvos2hJvUtYxJqLKwnG3f/9IGrb9cokRGMiyOfyJR3tHPJE
kQz6FrCfSWvG2GenuN7hmGcgiFBVnlOOdGpTKqa25qEneN725i8DTX3vsj1BiiawQnMw3+qnj4/v
kZxbwuqhujk850m/MDxv0IvN7pdqFjeBBL2o51gFODL68Ncsfn0aJYXj5dIIuJ6vjfByNmnaJMLI
vjgX609vHbsGwFiGCzZu5/5U3iaKKGPU6YkKANKzuPWeu2rFIzH0qJ0kn7ik2aCnl/iH7kH1LI41
j8s75e+JvNn2ST4ZEx9hIuMX6Uk0ZTTCC0dtz+2RULXvD/HmIkKNkDpEjaJMhAhR4WyVx3X3wjFS
LLe3Rur3qQNUE4Y2bjz4vXhMSzMSreAwplYLriKi2TV2ZWqh5eVrGm2Z+fSdV4faCDgMDFBQov0E
uSzKHwuJ61HTDZRztQMVxtbbNbb3CD9x6y2LwnlpyS5t0WWLyMjTUlU8+cy7wy6yyNdBMSs73w2H
++tFkxPN/n9liHLJGi08MhdqCNXn6smRGtJs+Tf5kG1rq7V04HerZ6BFCsIdav/fX1eubVPHUVcO
EgRZDPlcBba/9Q4HMrncu+JO35LpB4RpcCGgXI2Vck6wYvtxXGFSFTI5vN2tDLdCxzdjRm+P8utR
US6aFvmYlgMnn3szWmeHcu+XBL0XmFDJ7J6DTftaM26VC4fB1biokxDQ3ioD57dy1t2c7Aabsadv
BgS2BzwJIUslIzsi0IgJOW4GwGllkESB1UAoXsEaxZiymyNmtqAJ/0PadfXGjTTbX0SAObx2k5ys
OJJlvxCyZTHnzF9/D4WLNaeH3zR2DSz2RQZrurpSVziFjqW5UxX/XRrh0ErS+YVoPBdv4qfhRhGU
WajJ6CYIxZ3YDniR8pUkYLU9lp3gXYY8BXZvzn9fuJYqzLU0VCT/DBQk6YzZdeydgnJjq40RuWaF
TgcNOOBPnRXwjPGVgZwpI9ZDZzASxQY7ehUood9N6eCfjXxn4qVbInTt2w8OQ69euV9UkBoG7Bie
uWw46Xl+gH0kOJ9WBq4SOhXmjpsajQcbtZ52uhHbyUZq/M1tsmtcxagXKpLIJQBrkblGBY01DTah
+2c0DNFJP6FqRgssr8uDjRT9UpKJ3KZ3Jfcz3jxGvJD/hDnGaqLLW2wUJaiUUQ7O4150/L2/k5ye
k+q+TrLONCD9MzYcIMzZ2l8qDKEVdmpwDnbqfjgOB31XH1UXbZkcJb52bQwlhnueUo5GrGrBuXIF
gHIBgntfnqptTAsHI0aP4U7aY/EdrzfgOgBiyDJMjLF9t+0nkO33wUO4VWn2ID1+j+7Knelye9JX
5PKCm4xtzIJ2EoRcD87x3dnHtrln7PF2o1O5zXncnLl14ayZYzE2sZRF34s9HEvYmhvDBczeBx48
e8kRt8FJ4AR2q4K4EJJZ6RfmpE9NJUgyHCu8u5e+Ze+5yzvPHFtcHwdYiNAs9OGxjauZYiVaLCrB
WaS9o+/97bAF9Nc98iC3Veo6HgDfUClDe8388r2SdyT9cz3Wq/CcO5Mr08lObMDmHXQ73k1UoVBm
O3QxRrl95RC+Fo158w8KaBgOQcGffW6jJV83PDTKf4k/IJxRSUk+jY164MGVr6j0JSXmttRBqvyk
A6XG7nYT8dzC+aY49SHn+M3r7jnM0yyPNIvNQiyCPg+9aT6SgmfT3Y/u4Zdr2tppdIMn/zsKYzw3
ymMh49WKMZrQqA56IyyVQA2nxVwUMqpciIFVQsCYQgu1joketlk9TFK1BIh/dEZaE+V1W7oz7yUH
I5nP6tNtsWDhzky0K6Ep9A8pJujOw8lI0HITnUunOiZuSRP7R+emJN1iTeG2L8j4IN+b9+VO+8Lt
Gp+GXx+YIOHtmuX9Dn1myeIuoxRevWzwO/p9spOgGc3RfET9S6Sjk7m+42/CXe+2b/EueY3urI1C
G8yiGjuuUM3SeWkJLhjCIhkHZmkiwsQPKezGrslUU+Gp+fbrOyD3T9UmdD3Hc6J/3dA1T4Zhi9rc
BSxjCwWjMnEq552GXXjnzkV3g3IM6HSYPGra4n15bN73NHosTuU3iQeacW1YL+kyGpQm2ZzMAl3/
Xd1LB1lCPVnkiNi1ab2kwWjNUAQh+qy+tAYT4eSnbnvPqctzEbO/Ya8NYzjAwtfQlI1o9lJ+BDls
xhoLhs6Zdqyjh1H78Eae8WYh776UZUmEca+FJxVVO4KIuFH33kbc9181+doN0WDRbrxNvam20n5y
jI3u5nbu9lteuuj6sYA9YzPc8gyLqckqIymj1fgKYOSTsw483UHpSBzT2yZhvg+Wk0sKjEwkbRSV
kVwl5w6DfGNxl5oZ7UZHiLGz9Ulp8n/vEbEAGkj1s+QD2p2tGEWyEWFnkxqfa+VxaGkjoNXO8fsn
QQFmmORoaEHwUnGXt/KmAvgh0LawPtjOMU1ZHPUAUFi5e5sBa6KEFwSWBON3oVjHiFIlpy1UUQaL
vaK1kV+d7BQrU5y4q95vU7pOQ0DvZ0ARPMywHBZ6cim1/WSaud4X6bn9rO+kQ0qP/q78Jb1EJ+mB
Q2pNcND9itkJlAYBPi5fkiriqCmasEzPUzKNMh1zv/it9m0o0BaDUb+NpskNrENupiMmqOq3UR5G
nSa+1590qckxNi1YER46tZD8qjW9LTec3zcflRW75e9jWBHq0ej7ZZOe4/wwZOPRAnJGMGGEXQxt
OfnI4RNULcPq2tJWXoIBjRj94+2fsMohHaDNaBEG8Cy7JFETQ6FPpyQ9F6a2twBxK9QA1PzXNICX
PC/sw0YjPB4ZN1ekaesjD5yeTbFA02ok+9TKO4sjwWuREfB4jLmFCEZL0xgrgbkMDLRMaXau7M6e
bAnhrLnTbRUt6tYeBe+tzunsuC6NwfRi/SFWNaHojKUazHsgk1JVAKpRdgbg6wwEihn4B+e92GyN
B16AuXJPIGVgzgwNUnCY898XoYJmdGXReDl6wOgDL7+6zrnFx5lzWN5gZGNVZGevbvt7S6jkN22M
qkehaFsazDdLJLHTTUAsGwVksqglLHJGY6xCBx05gU1jplJC6yKZe8EDqw44d3tdK9HwJEeHsIK6
GUwU24nYeMboF6bRncWCmugvCTD/BXCpx9L/3WDqGO1Q1lPf7SI5fMbEHylbrBSvz34b0BFbpjxb
ERxLQZ9Deax4MGlf4nupxPhtyGKhWo5eRIzjXV6NOIllogtVfxbKbelLbuH9bEWY6OjJDzAKPm3H
rHZirSSp4YZCuPM69G1hU2NaEgG7St4G660RjmhbyRNX15wg3SbBZ4udwOa9CTQx/Ou2OgFKJ+zQ
ZD4VBIh6+tiQvHAEZLREFPWKN0EFSOGpLGpb9H5lYu4Ed+HvtNtU8U89erN6UqMd/rZWX7tMDSDR
X/3iWAUqs7YVRrSJOknrzym6EUimd7ojtonoqlH4WaslQLJl86NrBR7W8pe3Z/iNZKiCwQOkg5DX
Y3y1FALwrBFNNAMO3zxt2A2im/u7PHsa8ycxfFAMIGS/WsNrKCBeDkhhSU5xr/zUd7KwT4/ic2TY
kWnS6A7wUoVPNek+qNHJuVMPqulqui2dxhAA28OjMTqFEz7IlottQKSoyHDK9U0X0lJ5sX7Lln2b
odfttggH0BMOHQdiAtJPTNCYaXVveJXQn8U4QIMvkIPUe0C51zo11E0wndqywEZo23jUqH7Q/Gfd
OJXVQIxoY96lAQliXq+rMptMltXLX8SI9lCpQzwGXn/uwoxIbl+6cfkQW7T2G1pY6WbUsfbcRlUk
P+o7PXjvXr2AVMKDJtK0eRM6G/sHPXMLYTyNgTMZtpyeMmCSCLaExmVvGyclJIeOzcG3m4Dn/a9q
K2ivx45mrOvApm30bTF+J+7jYpjkIT5rxPZGZxzwcnWeR6I98ICSr6InhhJT8IhlI1SLrI/PkSdo
uwE7x2k1DabdS8D1ui0lVy+LmRT6qjB+gsQNdODS2pSe2SXlNGFLGbGN0e0o2mSAdsl7I1/5m5mM
BnumwJ3qAKO/JFObbZSgAxtkLHTUI0JqqWw2PK/2lTO+EDCQgenANc0bqQD/dklGsuQiNeQ6P9fV
IGwzX82BKiuGXryRSj3XaD4amOVJGrXaTEnbVjRRk9CkfTzGFelKEb1PwhSaBc2wH2qkmTdiTZyH
VU3o/SrCOtpEbdv5d6EgBAEZMLIjEUXx5OeyUCyIJtYOdTTVxzohRYvtMVQM4h5WtvIsJKQCvX9P
LCHy3HbKAoVOmdD9CHOA1lOxGg0eUOW1GwYzFHSlIk+F/jVMdV8yQ1SrrE8tKTkPbrMr7xS73gRu
iBJddPeubpOBtBxZug5gGIrMLetd202dj6i/cYvjKVT2aU/DHQzchK0Vgu09cfuLryLe2VVi2neG
ogMaB9st0o5VXChoiMI7465x+9pFdzEWubVu3TlN9qoe6o8AowyIg2+rzXWCDoQxyoxpBhVuAwB1
l8yVCtMbpTBNz7VjEHV/Cqi+a5zxzDHis/NhBPqCDMPRxAjGtME2snNL05fvz5+8hjLuORjvV1uA
UPALEPA2xqEhxzvFiQj99y2NDLsYXyQa3VQU9XwOpyQRzIxJ7gI0ZFDOtazJw/JaGA+jhZNXWymu
BU0wLo7kuj5RdybxqbGPyL+FyMJSdEgB3joo/KHvBIvhL6Wgq0SzCpWZnN07zU7+Xduke62I/u3j
9sGuoiOGECNuwTBFY1+E6fkNGDQHn0RO6nJE7brKMtPAow1GGol1SPXlYRAjobgz5qDh3oNtu2N8
fH7k5mVXb2hBRb6kEplliZkyUEHaQSKutMV8J1pLXl4K+sl5jK4xDb0DM3Q0YH5Qk7gkNUhmnEih
n52FgLzlAxDgI59st7dvZsWBIruHERcRBVMLYfslkbyylFJVWrykiPdDuc92HRGbDa05oJurirqk
M/N18WJrEfoKQgY6b5NHrBPxz01C9s8mbwx8jWlLOoxI54kyKFYIOt6jTGuq36Og4nBE7SoOhKQt
aTDSjP2ebVvoTXY+eBrBXNfHwMN6vM4KMSQYuybUBlICbQ12JTt5I1LBEX4o9JlXep25wdrn5Ulm
bi5uRZwaRQslnCTa6Xu3Os5DijujelIz8hy88JKna95gSY0RaEnqJGuscShMI7zHIaGfnIuZGX/j
OOz+pwTJQr3S8XJvdqod7TlfX4sPlvfOTgMVGVZSYjdgdtb3WCCuOTq5q+j2Y6QKKb/dVkueALAp
UaPS/a4Kyuw8UgScZN5qUtrpUcKsDDcvOEf+t9jG6CYQx7su76r5XhAIuHJEYjd0BZsjbRzVZJM2
Ua8PQjVB2Bp7eMbC901FQ5u3k+a6AfBSc9jcSJ4MYz/GYFz5Gbnq7rd12GEoU3Pi53ErH2Q8rV5v
XxXvWEyM00eC5hcjCNrh0+/0uN/yjsRRGxawOPcS0VNEEHhTqbRVfyWUV1HgUWDMQF+UQjuJUEzz
dJjcgeCxzdN9jp9hnVmg+lMSa7j8Hugc5aZy9niiE47HXI0B/lgYTNBd2rMRoFqyUXezJI+0OwIm
+6N391uTCruP27fOMQZXgD2VP6lppUBp7IBG1uPReRFF0hP1Wx2QjPKmXDj+8/qloNS+JAqzaXNt
DWs4aPGe2sm+oDwWrgU4SxYyxsCXfcnziy9jMO/5MGnlTra2rQ7AVm8oTSiHj3NY9r+ND6Z4Lq/M
r001r5RZfWLyQzlEtm4fX+J7nhLd9tkY670k03hl1Dcj+Ie0obqrsdN8yznIbSuqsvt8sEl6kMMK
soeHavNsPgQH6lCTN3jPFYRZlxcuOyvqphcA/3EWPwmp3YlSoD4Snqu7bREMlbEIXaZI2agjjOop
ypwmRQfwfUBDqpLuPcP71Phsj8Imc3gPunW6c68iMlUYAmCMaexXg4/sBKy3U9mnmmBnOsdcrxui
PxQY/qVa2ItinmRn6Tl/EmizV1Co5aHo847BsE8qtb4SgQGBqPoHUvHuVnm4LW08AkwoJepDiKwJ
CKQTSUhGzF/Ry20K/0PQ/mEU245htRiXGUeQOPWmrdPpzlEyZ09HXo/yzItrA/CHzmwgFgIN8H/E
VVmcIUcgvka2ef+SOBzd5Ny5zjxy5q1KKhY4ztJsEQETboOzL04cIv8jZPtzEMZyRkWnjZURwcS4
5iZF/7NA4k1tR3fJlqee8w++xTPGaCZ9lSppg6dhdDwAc9o1FdLR79Mpo1teVmzdcP45FWM4pbLp
+kgLUdXbv4VEf+Yc5brr5yte+/N9RuMzqw6lqsXdSPXeIJJsSxqR7oQ71G5I6lbESdD99PQU/w6p
MRAZ0RXHIKwLuoLk8YzBh05exiLIWqcVQTsXE7HEa9hJxNii2QjoYZTn62YJuLq2BSXGLGDas00K
DTVZ+Xfp0wopnYBY9mE4FXTLCbbX0qdzOfafUzEWwkizJA07nGrE2AtAoI/v1Em2+89XBVGKzJH9
1YfXH2IsZAFyYz3SwSAW7IJnWrq3TdGqsVt8nbEQZmnlHgxEdn79MQXkKf31fPv7q+YBqdAZcmFO
vjPXUqIrGAgQCH/twbbT7fgSpQSR1W0i80eu7n5BhLmPoiirQhoQ55gbONLNC2Y+/o6CwgS/lYAR
pMBHiB28TQQLVDDDLm454eHqRf85BbtlGNCn/x/1Pm0eORK7esuLTzNGWh5D9HHWYJD82m80LCRQ
t5x75lFQLj1N0RRWjOFWmDL01jXOs/f0l0dgzLKHLjf0yIBA8tDR3na4T+h1W7VgEmONgZDWj4EB
UQXQztPPnD70tnisKOccHFlly12JVQFqSgWV8fHtp/WOCPPjr5SBNbmBJTRSK4NAcJ628eaYu9Xm
NoVVt7VgFKPT49ikuYYS0jnZ+S8iNsJx/Na6t18QYPTZzAuhTOZ3krp5rWzlYAazzcDeWY5Wcw7C
mlZD7acoLqEW5R02654zynuZr1w22o00rChC05OIjsJLrUhLDw+KRskRtuBljj09Lsl8nkStseuC
ynzMRZRXYKTcwv9Q2nQU96dEdlhggVLNyAvvV3T8gs789wUdKS+zQZxPg/f/bmbYyJPdlQvR0NyE
FnoA5+gS20Ufqwp2Lepajpe4KydoZx1KzpWv5bAuSDDMAko/0FYEkPB+tE7/el+49UvhiLb0SuOP
gHC0fcX9XVBjWGYVuTQ1hZ6f37yTK5ZUBYIGdgrQ6vdtleTRYVSyks2+SeqZDnrMsTP7jnp3vIcX
jwajlfAhgqZ34NxI9Y33iEyjjd75ipTn22dZ8YNLnrGZ5rgxeiOe6QA9meQdN5mwkhXRJHT5zo2h
aKdjd+ZaTS9JwgReha+9UxMT27OJgniRr/5riawLUgzLPKEHfpsMUhqmYA08WtwAW80hAYEzEvEb
L+GzekN/Tvbl4RYKWkdKG0fzyTRiuQLtKPaTf3Lcy7q1WRBhIkZZ9Ye2HUAkJtHuMDrTHfIkL5xY
iEuFiVhGrbGMQASV0lE3p/hQUv9F+nwZv3EI8VjGxC1DMcVok/hiWfsubfVnJ/vxeVuer7utAAKD
zmsRg5pAO8fCgku7mfdSX/WGOj+RvVN8V+zGfXrnbc6eHZ7CE1ohjt+H1/GY2+iDcG7T/vo2Expf
0GY8kI92ZREr/5DMCGjyUdmhXWONi10Fm9Tx1W0LlPcSk/xVv+9stIJjj0ynUNEZKTBDhu95OmOF
hAeMaaif6d5wyr3iJjkxK5KezJO8j7F373cZkyoi6c9KwYYWEr31x8y3fW/b+ilVTkmKxZFb8d0z
N9icp34zYxoM7+g6DKtzM226DBtMdo1OOp9TF11xvkC10DBbibEF9PwwMXuXZQAAryS8fiW7OEwa
eQltTqTCI8HoQmfgaatY/ZwTl6mrH9+feYMXa1HpxSkYRVAEWR/lRszOeUXeSkemik8yDXx85M32
rlmrC1KMLrTY3GjqFU5TO9GuSOgb0BArWiZ0rrsYu5TjG1fs/AU5Ri2sQAZmfgpyB/E3WqGk77dF
f82EXHyfEX3VVJNmQsfoebpHld9AR1dAM7J9zbfy021SK4HRBSUmpijRuaD4EiiNG5me6o35a/t3
BJgwQo21KlL0aS4iifSn/lBxDrBiBS8OwIQPg1TnWRZBVZAa3qlOlZD37Sfnunm6Mv+GhXMq+1Du
2xiCHGLmzh1bZ1S2vHzT7YtA1+AlDWzIrfTcAI3285RvVLt49Tid+Lc5BXDuSwqxMjWmJ+ImvJec
dOfeIjS3KcfH8o7B6LxX6tguXOIYhw6J+pf+32KSzagZ/xjGqwmcRKoHpRRRTcnJKSSR/YSdnrxJ
DN4RGOUGin7mD/WIvI+IomRiY18xZ6pv5a1wcQpGvT0h03spmc1HuEefsCvz2s45BkRnq05DHNay
54GCcBD3p7lqAiitwX3xbd7s623d0EVGv0Xk6KfawI2UJTEJ9dGJUG659n2WfiYWuOAYo+VFbmhK
3OBO3vC2kuHlDVoejdc9J6S6bdd1FmgGI2i5kqk4zHnXEN4jhMMpNsSFVKtWlODjYme7E0l/h6em
5CaTOZz6koyFrcrTVK37APawp4r7Y56r1En4EPGeuxxj8lVyX5DxVCPQvBwCphHXFZ/pR+5wjO4q
BSz+AtyHihUNV28d3QQ+QqdASQx0U+UT0R5J/8GJgtZ6qzGX8YcKY9rrTJlC35KhKFuD2HWyLZF9
cLFE1wZgdk48FLe7jYim4hyBRXynb7YNRvHbb5/Ou3i/5+VRV03Pn1/Dighi8VARRJw5JvmP0v6O
/moOV1eFcEGBcQK5nOd+6YFC0xCLCg+HHup62+OvWrcFCcYFYBiyyOQMJF5xbTqo5B65TYF3CCba
i1AcEtQGMp5UthsS8xjopKAc0eDI31clZSHhSRuUct+DiEaCjtR4eVj3LsZi8vPtw/DoMM5Abc06
LBuwa6Q/qsm1MBRBHe3lNhEex5gwrxrMsNZxK+dDdXTRm2hXrxUnPcWTXcYRhF0/xHkPEsa92x2i
Lc+y8cRqPuLiPmrdyK2yxn1g0BjrjAEu/HybRzwCjCmwsgl1bdj/8/T8pj21LrevetU0/1GMr8f2
4gRqNARxOkPUA3t/Z5G3+G4gKGsme9+9fRLOVXwNCi4ItYOCgV4BhLJfObmHpocfHB3/2o575ZAX
Z2GUvBbaVm8l3HbpNLbkilRDXQn7+1BoDjFT2lXUeHQq8vzBa4bnSDK70E9Tg3aegZyZKNl1RL7t
e6J93OYfRyVZjHDsUCrGogSNaNc75usvaWNspt9/Z1++KuCLSxrM1ioyA0R6quWA3bIl+r26+0si
jN4rXjkmgF2B3pevMGB36Q5DV5TXnrNWVV56UXbaEA62GbtZ4OzB2mActqO75ly+xa7686BueeSu
0RbmV8BC+BhTENVe13c1hO+tO0q6Ex5PZ0whPsQDpouHvfJK6TDYOKcUO5+YHv2PmY3FD2BMRdT6
iQYggFkIT/7W36vPJnk2bPO/vNj+kGFLt2o39FkwO+s3cXMYv5pUMEmY/7wt7et5mgUZJiaYAiMr
Sg+3N8A1oA/u492j2YajU2vVi+WlfUViC3kXYSxGIwDP0EvaO1hf5GEhJ5BMAcojnyJSwHrwsGO4
J2MChdALDQzHgYF2k5E8Iu/Io4XuFstP/pKF6qVzCvqoHNUQLMSrNH0JN9/eM2o88DJqHNvH1uQS
UfCMVNK+Wn4H4u86R3z6y4MwBgPjlEOqDSBxSreuG31ktUuTt9tEVo+BQca5swZbodkRXmx2L4cq
NxEpANT5ew7wOH0b/hfDt6DBaGgRh7ogJaCBzUdYHk+lvfo2HnhJ1FVH8YfKlUcvNQ0Fa32O3aLv
yiP68OdmX4NzlvXX/IIMo6C6CfQJA/Hb2R5p8GARLO4m0r65296+l6+OliunvqDDOHVsbjD9Jged
uNhgleoPj8yoY4Q6wNDc7e/q8yHaCa65r4mBF1EBoF5MVHOe4Oup3MWPYHQ2B1aoXoTzYeX84D9i
gZD+DB/yLSDCJrV5vmTdRCzIMZo7BR4GXkcIyuEkY1rWlrq5SUbe8I61Gvwt6DBhfpjmfZrXxvy0
Q2WCvHW2v58+P2/fIEez2FWuVdoloS+CCMbQyteD3BO8jDCMcpvKbANuiQkb6Q9W4AG8GS05ABoi
PVbR/KdYf8Gs+ZwLXzFmaTCW3SyIOlFtDDd//N0JGOsQyg3Gm3p8f8AsyF3GbWuYFeUGh1jHjSHw
cYw1cOirTOv+9J1wR98jh4eGsDbZAJiHf0wp23gV9DKyYgIOMvc1yPR+Iuj6xbo3bv8/R7JY790N
upd7Pk6UEgA/05YEj68thoSF++Ch2FXipkNVGGM7xvn2TXEsLDv7Lph9Npeh51e49Szcd2fgBbh6
YHNEevV4ABube/3QZM7yEfNnFeyrBaPTvjaHePcS21wrvmoBFjQY6zr2YSz0PWgc9E12FPeSPZBR
oe//7Z1pYn4XeJWAjmLRDwCbFYc+FpHjrl6TMwCXX30SAjMFrun25ay+MxeEGJumd2lbl2I0EzKw
zwXTgbw243UBX5Bg4hFscp6kZIrnNiQJ0eno1PT3QOHL7YDwssyrsragxdi1oRlG7NgC37qY3gHV
Dy+I0LZ4McO6x1mQYYybNZlTYUQg8zbZ0/FBv2+PjzknzbfON2ztxBQ/pBnrCi4taN1NIxZBZHOr
Q+fm7/074lJa22NOVFe2uSI3RyBXBu8POWOW/YXBriOsCxPEIsdjdnLHV6AUkoeJem+Sw/Fw69xb
UGJiodLKrC7SQEnERuz7wFaxlynFgXjCsCrbCzqMtmLlaisoWB15trF6QYCfEzg1/tWTGOjQwEKQ
eUSdLfK3vdrFfVpB3IAmqdM57pjTzfxO9jV/vSTEsCzzvEFPvWZW0/guxMasrrKb48+BlLb8CxJR
H8tzQ//LRS2pMgwUhcZTpxEMVMj0luJd2QBkvkNOiEdo/hAre0tCTMA4SJ0wjGmbnw3kBZPvKq3J
U0Ymp7or9pwU4apaLWkx0WISiX7WlLizxkUENzrSrFVubRewFrylFWvmaEmLsa7a2EIIdVxbN6Pl
bjHJkduA67dv23CJJx3z3xeqa9SKhcXeIFOg3jmjDgPX9B6bKiDyHW0cbCHzYQa5sHA8soyxRY+s
ZDRWPRuoya12ADm01XfVQe9y4yR3ww/pVefvt19T6iVLGdMbJ2hfjoFnCE2YctK+jo7hGq711r8H
1EehzDCpqDnpA3fUiCs4jD0OO2UwtQrHrcBlDLDR4gAIGWDHFhsuGMUshP9bIa42qyhposuJOguO
K8/I6UdXOuo01RwyPvOkZy2o+cNRgC1dSg+e2ZHQYEwGQpp8yI5PfvV2u/MOjxwpnb9z60yMNen7
om/0BHSAQvQzdQL3d+NkdzKWSHBjat6RGHtiTXHh9zlITa6K8j8WDKGwnaHrkRvczF+6dSjGmmiC
KotBiYsyzIhofecqyu9RfbRQfMxEu0JcXdl6t+2bjdW+l0X3r2GrkUfFwlT1C0cN4MaMUCZGGFZB
Pc5NlwZqQgqcqVPgxZ/R27e3rnb/0PnyhAsTg4hbE/z2i079o3clJ9v8h/5RwGYCIQsA6iYGnJij
CKYqNIkxzHKI2cf5zoST9s7fYrgmh9j5aqBWL8oYC2MsiN9bQu0D6xZoBSJ1M0jHg7Z5id2P2xxb
tRdLOsx5NKkeg84AHeDo/8KqXRLuRtfaSCg++zav1//rAlhBXFBjL2gIVTX1ZFDDUmHyczj8ml73
PLSkr6rJLSKMqZi8viqD2Sz1WFGXEuUXnnO2PhJgGdn3T5Pt4vX64O9U1Rk+o+3e2vG2tayWKZbH
ZIxIEopy2on4BVO31/LDy+HRv2uJSO76HcIukyP1ax5uSY2xI97UxoYwgZoG1AEkMtq35v22lKzp
1ZICYz8GdRwgpHAq/jt667qAGrvbBK53LsNCLCkwMYghj2Kj1ThDZcszqM1kZ+gDN4i2S8nbyX8M
aUJ690H17eHFsd/3Gf3kWcm1p/nyJzDxSSsY1uRrc8gFvIEYiVyZfPKw3Xk0mGDECFPscplDrfZ1
VziN8+7bvGOs5jWX52AsR1lnzWhqX+JgYPvpGV3Ejmd36DZ5EQ/Ww+2L4x2IMR9BIkp5OpsP5d6d
yQx0ROHjNo35Gzf0mU1+N37u1WMDP4lEkPyukhSr27BbgRNhcGScrWXL4ySHQwgqPcQO4M5TQO8+
/+4gjFnI1KE2BQHMskMEuySmE43RMcXrK1y1B8CLNHVAF6oa+yS3okLK807Mzz8Ud9rFD+r29jGk
VVb9IcA+wgsBy5zDcsI5ssBx9b1OB4BARETOSQWvfpdVlLsubTYxV0KwoMkY9UhJ/Mgo4XeBCE9z
omNYe45udbujokvL+789I3NXcpkXVZyCiYjfVSpgKaL8krgx1c8dfQ8cYSfOA67dhiOF6x4S4Pqy
DB1WFFbYu75QALYpIe2w6ezoe00DkeTnfTRw6x9r4Segbf+hxHBUUGGMRgWUNBkS37gaOQ25PW1a
mTtOxCPFMLM39HyQAnn2UG5kx6fjHhD6/Crs/JlrGflzIsYRAs43NFMFd1bHW6SLsftZJeovyaH9
5PLkg0eLcYkIaLMiSnCkye2AOB4FgJRTaH3/GGJEhZcjWq1pL++KcY91r2UpkDQx6gMEJsVJj1aF
RECzmV8laBk85FuUy2iwua3oq4Z3ISGMRwQq65CLHagq5qauX4v2wWw22ouYvIitm4rkNrXV6iPS
ldj3BcxlJMcZlsaFIQpirOCVcr9z0W7Xn44Dusf+S8V2SYbhJVbgFYA2VOe3uUValUiH4of+k6fH
s/Zcy+KfwzC8ixtAx0s+DoOevpIEb/Mw6NEjxivQDW/zbf2W/lBiYooWK3+n2sKjR3RS53dCjvMT
khdjci9nDgQWT6vKKlq/nC/HTo6nzAbCPjy94vDUat13/TkMG094hiroAchkD7Y72K1Tv5Q78Xl4
70lEK7vlpK/nX33jltj6mZBg5UTuQYvfpowUdwW6OzMuxtSXzb6iomKHOdBO5zXTs3lc8E4SAD4a
lJC4GUpPct9Cm762IY23yjZw5TM683fdU+J4PCFclYwFXcbCo/1B1YsEdCtUNH6ULw/lw+Nt2Vvl
34ICY9gLdDFGWg0KB++E4UMKu865Id4ZGJs+Yuk9ymWggK0r6da/GzzAw9339dbv/8v0LlLkf+6J
MUBaVvljKYIWBvhs6Ukk2eaRN204W5dLWQCIt4oZcQk7r4yriTtV9Zskt9T2bO94bnb+ebc+fXnd
ty/2OsS7/JnMxWpTOwb+pLRAVKnd9NS7lFdw5TGCudgeENC9r4IRP58eeH2pvG8zF6kPTaq3Br6d
Uu6esJX31SVrWP/hW0ILMO32rNhPtQ24Hufow/k+fzy/3r6DlZmBS0qMDylgCYVuZlFMdkAt7skB
BuNZt4lLn5+yzeGHDX1zbAejhw6nI/CrEH1LmBiv4mGiMq46CMDJ/dG/hC+mk9LfAJ8+2d39U2Bj
3fuObsNnh7b28/YutT3qu9bu4zYHePfIOB1sjY3ErsKPcJ+QG+X4zWtXc8ldxtW0nTmKo4mPD+Q3
T8tX0mrLj19N2ZmtptW+r7Xn19gR7tJN8TMhwHCPXmyBt0Htttqz43Z/w3Dsu7z0VLLkTZUmzwx/
4Fwl71cy6l4KteeFJWT5r788U154125qFcubTRWwo3mNnbcFUGdhG0dBTMN+xK/WCCGcrPhKnvJS
Rhj1zuK0Ca1ZRoB+/1Rbjpy/PCZPjYuUsn38OLbADR0PR+W10ahxCn4GA4mOEQ+KX56v9H8r+tVc
XS95o2HOOoZl1lQhMbYuusc5r12TbFu6by8j2Wydz78UB0azR8PIOkEEYwdCOZ9WeKLGKPZQoPEz
1vFtPMriksSP+Wbv3B9H8kTtx5Yct+/047k90I09Y7vtlcgueXEs5ycwee7bOnm9bsm8kJOv0Hwh
4GEgYZxjwnkOP1qCCndkuydvVxGZOL+xBeA2NezZuy0QX6ZtQa6XrcnoE4hlSXa2RXaDLfyMyUeM
kmm9FciucjFWmJK8JKpqx3cnNMhoO8HZBe5hNyK9LftE+Xmv3b01GW3lw3kAqD+25abOSSOiT0rH
L5zttG03b/Xm3hQd5Zf+KGG720bFCt+NdVSwT48EJgmxfHLYl0C2IOZJegIqCPEDtKUmu/b/SPuy
5saNJts/NIjAvrwWFoIkSIrapReEuiVh33f8+nsgz9wmqzGs+DzusB2ObiuRVVm558mUtHfqt4Au
yi3gF/AHZivaj9jUidVfm9R7+ZZilOj1Y20JD01uxXe9jxUe97lXtnbxrDmF2eJzud/6hxL/dETE
ORk2koPdoo1ZeD6SS9lGwL6Pw12x4KV9Hfht62xK58sgCiZct6iYmfyusg8DiEaJO1pxh5o2UhrK
L96e9+OpIv3DSbdDE4lsbCJTzdAqnVgnr9uKYME0rFlhjif08DpcS7aOsoGkGpmJcNQEbLBEPryN
CyyIe20T2bZmIyN9MM7BvsxRxjjru8wGtOfglCidp78UbNCbyWSNgml8aXtxK7dEyVDxPd6FVjGS
rRotfVPqHgm6c4v1moNvfSqYztBJNZjeB/8r2+xeqv2xspTnk9jbPXnA+rTcyoD3JG056+zvyift
USkJEFcBaYylQTYH13gDwGEBdQ312A/W5PL2tts9Fb+yxlQ2oWXqHXBjIkc7wvbZramVQPLCXBta
NCAjWCaQzMje+Vu7dB8GIgETN//+HCzx5H4+DS+KREi4s9TdtNXvMXCxQ7esS+ovdSCbnQrhnznS
HkySw/MwZaiu31jR9KhJxKmxuiL+0kxjGx/R6nIi9kNNUruyEgtIXz12HL/0Zo89TrvE+u4EwEC5
NdnupIM5n4+RwxPhvn4KoQEf4fjiPvrjcYv/2RlIOeLQkLnq8S1WYOL0XfXzqKAzyNTxQ3ESnPka
WvmveeMAnT3Hfwr2PiMOdi29cCj2f/p28WsAxHWK5lyZDFZU2kZqH90XM/2SN6dif+xMcApACQ0l
4U2E/SiP5ca4E4R9SjorefqClZsg+Z7vATy2PHxiUJTIJfnkXZE07qw5u026K8i98RnkJPyOrOnV
d560O6ysLp861Fx3BUaOLTw0now28vUukTa7LZdbfgCpDO3OzA8oeG9M5fMjMYEeK90vsD+7zmoa
k7gpwdH+RiaU2x7TlkynZp/adUKIu7UrgMQbFmamA1u84+DvJKeSuJPp42y+oauAR0ra/dPna3Z6
zpzxHB7iDysfndnl8Ri69LBTwf9thbZmZhUAGcmaLMkY8qXVpxrGGsdFfo8eXMnB0x/Je3RcGjJS
q82IflKdBQbe2OKqdhH6vhnmiEmf8qmEuZHqVDZ6wEcKmSnso8dHJwKefuegd+iu2JbwnKU7A2o0
PzAiiB/eKON+xTvldalZGPO5DtrVRN4fDaAYRKZPkKV0bx/ySnMPJhAuDnkxiBdGg+cDDePgXP/4
akX2Aag30rF6xWNRsM5XY9e4/s6uXZOjYrBAb9NZrXGnZUle3oTnmOwFBw+AxdaK/we2JKxUkURJ
BUTdNVti2Ydi7wfDo0FQ7c95BxoSo/TFHXrdY+BhVXdMBLmVCsDC2x+a1FEmVdxlgQ6aQHbPQ5hB
7HaJnO+BwRvLRblm7fb1s34W9cmjVIhxX8JDse4ZX/l3+ufa96EuOgwaocY6t8UBN0hiK0cFwP0D
KRhkRBYdyhcHBFnBNSnovDoAVCPkcOLM98NjYMPUERfLlp73Nk8enl0WvuKKhF3kg9SfWtvFwwmS
phKyJXpBMYsVvbA8YXoAStPHcuCW8OV53ztOaD3G6CPJycsjHBDnnrj2VtnsnkNiAir+czJ3gcVq
l/npAac00BV/lDPuy2JatSP4e7Wsw/3n6eRW5A2upbMvSGajidJxIOeFue/3voVVU8B/C4g1ozhq
fm/Oo2k/2Dt5/wDTQO4i6/4bxnq7+3K/jjws1ItEDocQLpir27cl+meS9MZ303U4zugbADbACxac
k28dtgdrwKe+O4rbIGzAsFrmSMTDBsPixKrgM17TTzxwIRLxLGAZ9ZL2yUybJW7y36W4qwf1Ew5e
/HB1CPOxWoIJ6zEgh+1y0hvT/vWIlpiQwE3Lrc6yPiPEghNyOou3plgmXCuVIHRi5HZ/YPxvHfK1
DvovqVRTLhHxMdi7YG1f71+Cs7x93RysbWXqdy2x3Y1JHvBvTM6grUC1bXyguXEfsGQTMBkuS1oZ
j5GuQHGhpqv9culAVGSZ4oUXmlcD6X8Jy1IxMvGXKQmnIGszLM1FwFILcIOGV93FmChnNXvWLa9p
s0talD5WQvSVAdKuh9aM7N797ZOH5S5vP5E15wKrqv9wROnmyY+yZFQVIDyZh+T+V2amH5hmYCLA
r0AAwBpe0KF0s5HqTWEooKMh4Bvsd+lXjZUgQLvNAVzOoSUfW06J/fRdO7cZZJ0ilQLtmhgV3vTn
FHk7eNdgex60gbCa4lhk9GsfI4yNaY5KsGelPpEy4v/OIBQpXuBtdlYzPRjUwQ5R0fjZ8ndNSAm1
pPBHHT7aQcDwFuxB7XKIOEM0B9WIIjIrcAZX26ZfC8JCxXjsaxWFS+rUWxdKqZyiaqHe3d8329z+
vM3easr1kgAl9FPa1EIjgYCQOdlkFZot+uZbsOUb23iefAtXx1pc9L/QBD6kJmoCdp1Td8fPfsJN
Bh71wQA8kbqLkRhv7dk286d/xd0fSpQd5bCttZNicGf5z/FsNRaC18TqXB4XxjEyk6spoGXW77/Z
oo0fIMTzuo/AVmkpZMDOSYH4Wx6TSoDw14BKRBjMrRmlS3rXlav/SuRxDjIBzKVvs6scN6aIQmy4
Cx5u01kLxaBJ/vBFh2J+2PhyhHAIiZTClS2pdzi73KOVQtxnWNCVHnz4FYjrdzFq6Oqx0ghLqay5
91ffQL2DENtfmnC5yAkJo8RuXd0T7Ifq1//5UKn34Mcch+l0XOKEHTqYH8EqHedJP/6LSf5FPf85
VMoMxKJYGf30w9CCYpcBaGFwsF1rw+RoeU1/m9A/lChDEKm6PKUjOFr2hRqAzuoxno7pueMyPefD
V4qRp4gwUMmkzBJQyhTkPFcbhrC8cwfQlXeqxW0CUBTubgvouin4wyClTmI5zLkwQOiXYWYk2aTA
XP6ImN1E4iJit86R0iWdpBtYuYQbk88DMqrY+WsCQBgFxhKOrWH6TgSo0U0P7blLD9w2ODUuq5+P
cZV040XKNZnoy7Ctk9k8dR0wY9SgtNTQ7v3v//hMgW+ryqIIxwsgt9TVZcNU1gUHZnvntQFIWI3J
gweWbV3Pf1xQoW5O7Yx5DrAN/PHZIKGZjGQEYmtAGktEk0xqR07wMP1iUl25yCveqIuUs1SSMxli
2Ts/PiViVcFGLtLZMTdvrFzYBam/Zn0aX4yCanl7GeExG6vYovXAasGVWEQoOyCoahUEAHnEcIWx
z99y5MlaV7ars3E/n1N9GWFGv5tZwlEp3O/6LLoetHdOdk/IkVoWRlAtoNdYvGswm+zXvNCrA6Bt
R5FNeb7cMM6a183KNNDL88v37r7K/UuJDkCiuhPhtpOPKtptEV6zGYqAZlBDxvAM1r9TtHOFD5I4
hl6YTMwC+p73UTLdw58Jd0orXBGhDFM2xAP6QUGksrOjcZRP3VOwU7fVRrGjc4KZ3sUmHnPb3Y9I
hX93aMj6zs8cUuhkwqAFK3mxFl5cfQ9lv4xEGatGw/fUzkG0eZlsRrs/tmjQYo2XM8+XMmEZp5Wd
2oCU5S91mAQYyE8PxhsrYlpR71ccUfaLR79tqoQgc/gV7O50iMxAVPu2rKw+oQtRodSd2FV8JU+g
Ud75Xm3LzhkxPMOVZ/FBKbtEFeKAb5F9PcR3kf2b29QIwf6Nzb06LUq5YYxHjGsenFR2Yxd2Z6MJ
G+Y9Yy9UXnPjL0nRDe1pIIwKDO/wiBllou2lfYCS27Fw2qfywOJrLelxRYxScsaMXmiZw+kJJ+GV
hyI5bDVUPwXLwbDhu7ybDsEutVToE+ut25r5h+IWJmd6tiQTqDafmNV2Fx4k1KFQBLN957hz+7fb
UrSW/rr6SFrjhL1YpsuJ6COGFV4iCcUvzDprg1P0bqhuOokUkhXVG2DGx8IpmsismOFs1ryZZrYf
o3iExvmptOPQiuddXZ6basOXD4zPXD7jhs7SKJ0V4yTVtkXZgTf9nfIS7MefyufG5vcACHZjYuKA
fn1WAESJnGcG8fWnpmoShixkbK+hLnJU1UkpQlzkZA4fr6hVDqRFwTy3ot1wSHXU92aznIkdPcon
WK4Ov5uQYW9YpcX4koXSX8eAHbAq3Bxd/GtdJi9yUsBhsyQc47hHolxAGRzV269qeze6EUaZ3lB7
e4iJvMcUnMUaalrX1H+KPzylqXOp9o2wR1gldWbyhcWj2RaP9IHB5arWuaBCKekgKVUhD3DcvFl/
cmbyhqw8Cxd33RJcEKFUdApIKFGPQQSexLOKIZ0I0eDwyJPz7StbyYZc1stoNOuOr/haLkEHmMP3
4oOECNC9TWFdqV2wQmnpuc70rF3EE0atP329pW5hMXxr5nFROlpSMNpb56AxYXOG4Jb7ftd8mvGG
tQdh9an94eXnOy6y1kHYo2b2I2GQ7nHL3atOjxzV7RNbV3qKJskqEmQycrR4ZhdUIpmP8q5MBqRN
gS3iPxuJKe3RKwK3WndS13xb4jER3VkysgTKc735ZIj4upN58QWUjMthGrSzFA6Pr2NOACUY7Pq9
gc6FZawuJvw+P+hH4FBi83K+YUYTq8r0gjgl+5MhydyYgPjYYUh7mxPfs0lv2wylvdbWiv5nTVVk
LD41DJliMorDTgqVesAbk9Gp0Ee4U4BpmGOOXWyHyJV3FVFmq33pYtI8YovgvqygtvgYYJHqS/KA
f7olq2tsVbtcfBTFPEo92qymPfwm7GxKE1N+fALgf/NyW8TWH4wuSBhwEWRJ+NlFcyFi2DWTRykW
iDxOuxmVpDfziVloWI7vL2OgwwzwvIppA3rVuY+lCGPojwsn+av6vpfP6UndjvdjRnLs6n0/sxpp
1/IJCkbiJVwn8kCyRl1ogfl1hfPT4TH6Tp6XvbNLZjkyPefl9xFVnIBoB+E8o+/mIdyUMWEc6WLj
aX4BKoo6hC6qiiRRHu9U8MUY89kAVTphvqJ+TGxgVno8lreOmwfWpLKwKIFb5Ci1GhVCGelJNQBu
BrshqqMzAsLfR/eVyW0UFhzaT63vL2oi9ioomobnQmP3BHk9VLkOeamt0Ykf28wMNFMFtdS1Te/t
bYYzWLzxmIj+ZBzrmhiJF5Qp76b1Z7+I+mb4BxYfHVXektnACtxP0RFJhQwfwySuvcBLgpTLGUyS
X3AdWA19cpC8lCgp4Z2WpeTXtBxE1ZA0bZEalRKXPpnntAaAOLrZdCJhHWCVm418zkrsMOY/Rt1R
OcPEqJ1pAOupOPrpW8a5k/YRhyLpy10hoL0x73uiFq4QYpifZ3zgyqyfghbrPx9ICVgjFpFULq8J
T0lzkl1AgsOXD8iMt8Dk3bRiw36uOSOXFCkrrsZ5L+kBTl4C8l21Sxto5UZauhA5/1VVt8f5YKAg
FJo9fHzgUTBRbdf8VxE6kTdU1VBUjfqAMOIkbYrxAQrwKr17A0MFo3nkmHncdU31h5C+5Hkv1K8+
1NPcLjL2DGR3DEW9JkS2DSd/EIBdvpMhCdbxQ9yXZpeTeGfctQdWjmutCofr/f+80lGD1It9wlf4
hP2CZ95vh6/qUL7k+3mTbT8wRYr19q4d22688Y+sRNKaGyXKqorpSkET/wLEnVNfTNNyQkhdLVkz
9Pox+1lWhsMhvhc0qLuU9RQ9eAVoHNq7PDGXXMoOjsvmCXlJghYazmKlPNZfzB+SdLnKF6pymIZ5
QCFa2WeIwpZmWfsOgO3hgbOEbfWLWfhbNToXJCnt6PtJOfkxjKy1rDVrztjYDcwxjBpDathgMKvU
FAlLUhVVNmSdOlN+TntsKZFh0rdOxJu5Bfgj9TR47Xu8mxjJndVoDrny/yFGmxy/y4Cf0oDYs4Zc
C2rDAtY3iQAmSlme4GrW/JIUdYpqlCbAqhWHR3/TfgJAKjyK2rYpHPyq7BDluPFJ2cxIOw4do9Ky
VuLE9tw/XFLWxujSSR0ykG4djZxi0W5bgj6J9NyiJwNd4SwnadXzuyS43PGF6snyKkuwr2TJMcUC
UoxQcIBZIxxaF/+N5VbUZaGfpGuiSrmyCWKyKTOUxQEElAnaqZYYYjR/i5Yb2uy+gtVAE46CLCIG
w98KJZ1SonIcEGigVUYJjcB6x/Uz4etkPqkZdiCTviuM1iozDSCkvV9FFWnTWqixCFHvVNvvxPZb
4jTh9+1jkBayf7lOGLnVly3JhvjT8ndx4PyccIUwJONjipBNNoXudRJ3qUTGbiBGWDg6MGXSdx4A
rAIma/T7eP7dJaSSzilKROmr8mGk6GlXql+pcBZzIk4vSN3ZTX0opO9MrMwUbZnir6QkCY/GcJLk
plpvpmYLqAZNZVTkVxU3AHLgZQMTyqB5KZSY1wYpHh+xcjBWv/qHvAAs6UfyID3dPrX1y/xDiS7M
VZoQ1KIISvHWAPw3JjGCX9O4S7ALC7f3HoWbGFmtYcsgu1JgVVCd+x8Gf8YRLy5r8dYCgJONGHUU
0GOHOp1k7lpmpn/N01nWJqNVw8B+Vo3yreJRmnkONeTHCItM52Nzx8qF/UQbtNRdUqAegy5xRYLx
mfFRK9CvyvlEnezJrnOMg0S72RsN0m/zUymbyqsYbtNw45eYa8Fyloh0owt4tsYUJYuXsFp0OPDI
p8WQ1tmcyq0ebLgdlkD26jHVra50DWYoteYbQydKvCQL6KhSaKUoDXySlTCktZV9H3rOVLcl9q3Y
ZvnVH9hu35pUX5KjVOKcy0PNycOig5fI7fCYAxJMs1+Wuohufz8gacpMcqxJwCVNKscz+crYoFN9
wN505BFPQAMrsN9F3WYA7/ASq7Dg+7kKC5Jn1fG8JEuFyHnZZdE8g2wBLGvgQZwAoQBVROQB3r1s
LZ4R7w5oaKz2xb624kNho8rJSC+tacQl6YIeMFXD+nBKNgul8zO94Zf2gl+ppdmz+ZFuWPMWqzms
Cyp0ri6PEcQFlTTgKVfk14kjKKGYWNXXkvYh8eK9VrFGLFYdwEuSlB9RtGIKiCgwNtny1/xoOe9W
78lWcNdvZDf5HdoMbbXmj13So97JyOU8OjlB71Biv1JUml/zMcGibxRklvjsk5X+XIvFFSA5CQIe
Jo/F3Ne+Q8slZTb1cMnk3k+tUEOEOkZtanIz4Btv87YuI39IUeHxMPm8KHQ6Ut4b6bVRSKVZGoa0
OID5is4sM6itmhsFEIeyBvBoHS0015wFrRr5oQzOLLi2zX2x8y2Yl3t1HzP7A9cP8Q8pSvd3/cQJ
Qwy3aMK2zXE7VcS30F2AElpuW80Dt0XTAEtQ1gLbS/aoF8dX8xihwXkJbHmzOwb2786a0TqRM8v3
8iIDtOG5IEUHQXU1NBIngVSaQS5aU5BDK1VNAX1Y8y7prDJP7fRzzA5FEZldZ7X2ML/G+kwGYJDl
O0k+GIM1+MgQ7qJmqwQBRNmsO8fvTOO9Mx7TYu+rdp/+bsPXpjwY4ecMAJPcnRInBMZYYBeIvGpf
8Qb5xDfHeHT9lLHOdDW2RKelJmiGIktACbqWFiSOdT0FCvPj6/6dV80CHZ22eTas7xLjcxazSenH
66DP9JIedX0+LxVNL/kjsLkndEEawB55RmnP2t5v7zXzzn550yZiKmbq7toN8EmwOjk4YRbh8/ab
/HG6/voO9H6gzU6UFE2mvqNIsO4214fp8fUVOYsZAKrA9ZtdtCqMGBshHrE/YnQT9JuH0iw339gs
jlrk/nz7KyhrDYR3UQYQKcBLeFVVRI1SeuiETqdkUGKv1OD/9iZuwpyftVEiWTab4myYt+lRAv3f
9ADHImBZggSq15c9NaPeBtgx4BnJE4BlnTje6chBdTqDL0ov/ENHwunq2PyqKzKtgqLGD/TJiD1O
/g45eFbocG1FjqEKVqkAft1QdRSWeEW+5iaQk6Ht2zzxiiY9KN0X0OycYP66fWSUc/MPKxdElo+4
8KKnKquqbi4TT8a471R98xjZlu/mzMqHmqG5l++9EMm/SFEmieOyamxG8ANoYaww7fiCQYAyRH8R
oK4lb5Kow8qHxFMH6UUACh4gXeyxlrcaAq+Ql7e6P9pRrNXk9hmuit3FGVI6xh8LYwxyMBY0/mer
JUSJxs9Z5fYzL1UMEacTIP8wqUDoeE1DqE7LeA2EIC3AZmOvb205PPOjyat3eebo/SkPPnQBeYj5
oGkhKdVDwL8GGYbTuMEcU9bO4FXxvPgQyoNSSkMc5AEfUkaxKYhPopqQct7cPtpVmUFNSlM1xOTQ
4tfiaSRlMQQ9xFMIsMAFK53CVGVIzertXZCgbm+a+0nlekhN0ITHWlUsrW6cUJM/s0ZlXN7qkV2Q
opSyXxXy0C/cRM03XwI6LPwqNfv2ia3TUGTgTaO5VKCjcaWUhYEf2sSr+dzUua9ax/Q8q+7NIkLd
fWq0WdnhvXn6fOb8hPD9oZ80xmmtqiaUfP+HE8p6DNmEvXUGiIgZFvWWm5J7BEqpOfeFWQRv/+bU
UInUUQMVUVO6ljOR76egrSEES5apqp9KTSZ1wpC01VPTRQW1TYTKWLdzTaSPsqEPyy7xtMYfSA5U
dVcfC99py4RVM2CRWn7/Qq0PRSoIfoGz8/PnvMNusuqMrU8Mvbf6OHVA/uhIHaKhnyIy1eh98KUh
8Zpaexpm/QuIPQwZoOO0f9Qdslc8rwgab9BLljItVOWsmRIv04KOJGF/FORsn2epFbSdE2XtXYtn
KvbxAaMLZtXbah5EdhOFViIF3qD6DIdy9WAvvoe6Q1FIej9Ux4XniRTDuVG+yuT5tjCuaCSFx/g4
r6NFDKhvlNKr8x58dpCTvOvckdfjjSqWyPymcB0HnhUp0nnt5YivyFEKsBSNog9GXGNWDk5eQ10M
v4SZf9L54SWvATacbhNMDKG8J2WZnZfoVhMY17ziKCpYN8PrPBhGJ410La7ciMb+fOrh6sQ14ZuM
KFyHxsDZDkWEGkB9GP9zu3JFkLrGRA35yajnxGtFCdjNlYY0gJ/rDCorGuyKCvVAGqy7kHOs0vGm
4luPgeYiKJtBDUiZ2Lclhg6K/7nDiwOk9Bf8jC5uC9zh1N2H6rmMsOpCOsDfV+4SvBUZ6+LrQ4ud
AF3PUAL/C2kJ/TkSQMsMnbo7mU91PmkkGDX1IYF1DkpHiwifbBIhsnVlwgph/6ADJ0cVj/AAGeRX
3iOOGCVgUZIk9HNQLn+OPo4pT8TEm/vMSlqErViHlN7fPt4Vx1LhJU1BFVRTIZ2U3dbLVJcEvYu9
6DvD0sKzL+/RlU3S2RPh7WXq121y9NDZP7f5h97PRPaF9q6aIqj5vo+9MHOGfBt6iRueu9TqhhOK
JCQFJs743oiPE7pzhMIO5K+6+RSUk5+auWIFC+qMLZy4DSBg/o9fRhl+0VCENlFwEmpKZpFIb/4G
pixyQ894KB8DZKQ3+lkA2LVB+KXeQZTQ5vm73M9MF71pb8b29getmCD0+EHwZUCJIMSnvmfU4tbo
0QjglfL3qL4XOuMqVl+wjL+wAxg9fnTjGRd3EL6Qjz1sqt6Hw3PUExE4Pso3dn2cbrPyM/lJxUdL
v6KuqXhFMizqtRIsxUBoxQjRsoBiH/cyZJYgP4stYJrqBqr3EcvUrFTWPL0IgEXk5OMpVJyq7iwO
7r+qvo+sgueqVkZ0iwkSWRVkhfqgCB8ajgY+qON3Rr9RS2B3AePcCcT3Lr9P032loTahW3m5ieQn
0Sq791l2wzQGLFXKeOerF63ogo6bMAxDWS7q4klofJjMQHaNvVEtTEV5MyKG0V194xcEKCs415KQ
GyMkyW+eO33aDNW4lfSdUv2uZf1tlJ5TAGjfvvFV3XVBklIrQgw5KHuQzNMnOdoFaMSOUsm6TYSu
Iv+jTFC8EjUDGDHij4d1cXLQmYUQZzqolHFhp+2s2gm2MzrY7wNba7St40f5TAJ+TKwIUwabXoh6
hiFcPdylhiAhZYKec+qZZupQDWHIQYGWH9ILpMhG3JrzCXqGZlPXzrdZXpVbvCMDBbulsCZey0rP
S36Q+eB4kpUTtJU1ThNpBlfp811yN/Itc0ADP/Cvl3tBkHooPl+EtTQiH9S3h2BGACGwxH/1AFHr
lBRdUnXkMa9ZSqJSUBI9SjyJS0icfmSdKTRm/ktNbD8HpIHC8u3XCaKxakmmocmVsqvAMUCgJOHt
a0oIPS578TjbcpzaQcaZsWLJvB3KgXn74uhGkn9kFeERMrVgFNjX12xWLfK1cRAmXtgOqVVlQmRq
Y6laHao1m6xDKRS9zrPFpdqmVozYFbWpvp+MIGLI69rLROVEUAyAo8K8UO6hlBttlHT4DkDiwWyZ
4sttRunlNT+MXhJYPuDiUQYSNwhjgftUN5KVfQT2sBFeM1dzwt8tYGoeCzNGE4sHTLx7xZQkQCAm
x3iLzoHmlP6Hyx7/+hbKd9T4tEnjEN8Cl0bdCAVvC9J3rwxOVp/r7l3wvTBlKNtVp/GSf+qix7nn
ch8gld5hSkn5ephra0JVBWBqiOegFtBHzSqorlkQAXV8hN7IJaFz4PrIB99o5ZFPkbNINBJW36L6
dvtS6T7f/z7IPxSoR1rUnKQmy0F2ZogeXxRMsBPIkyLMpEauYUtu45NoihhWhEFW4qmn2k58V+tN
gkRcT2I5/xAHG6PEXf+WF/12bE9iSoLxOcifgrQhM49ZXJWhcNevU1QNJN0NqAx6Gk6uGpgYpDE8
tS2/kj4viTYJThpjCq0dT6mWbjCqrYSRyQVuE4g7MRddxuEvJoTWwQL8NF2ScAMi3aQ7xelYYhAY
OXkhfM7jjKgxdOPMmZkquiKGzHhxJMBrN7uYc0b53+jLS/KUdKU9jwPQYQIUA73AfmlWSoXGZyGU
ly4YvrYkLWZY9lUldcExJW5CHCvVWC5GtfvII8xsIhEX8Kz9uWuGANjkAJcTdU0WaPchytuCnwQ/
9oIZGKo8OhZDux5epeCdL7xMqRxJrhk5llWXReLxTpG/XDZeU+o3STDJGzY8NJLWwEV4bUfDSuLX
KEOpN8fu3vrgD/M56weG/VlTERIcfVmFGGFhJEVXwwhjBZxhpIITlegjvFpWuLroUlpKZQ04/jwg
G1Cjot5qPwhTk3BQQqVxkNDIl0XP3YiaXPB9+zks+vMWHdrhCsU25AIk57FBykpbPzKlVILjLHYw
K7CwiCcS1kz0mtt1yRvldrVzWfN6iRzqnDh69Tx+6sV7Z4n1QNK++Rc3BfdA0jC8qCNtRJ1jUGNp
zxDXULXFN+cDH1d5v32Aa48LcQ9+6Qg4gGpzbS2Mcaw5bUYafX6ImwM3BlbUNgzN/VNg/+uWDBSl
dShNHpxcEwHQZhAYKZIXbdSKbuTrkzVFRWthjzRnNpwkuNMQcPaYR2hu69MOgEStYNZKpRBRr8v3
tE/OiaFbReD7ZqgNi7c01fZY1LrpN1xmGmkgMU5+7WDgFMEnxFej5Ys6mASDWHHEc3CN2tFMmq2u
E7VXGSezSgTd5ij84I0oPw1DF+4Rh1p+HyVV6s0RKTOEuu9ye3f7gtfeOgwW3qDIwyeg2wejzkfx
PIxSL0XGX+i/84KF0rX2HhDFQ5Og+QAiSvs4TVPKIQ8mkCsyOcQeWROYjXqAuu5E1MoGhtpcPbQL
epQ0yTniVx0pIS8Qz3UmO30xmMzc9BpT8Pzh66AsIyP5fy2yodIruag1qReLmClKoFKE2Vb40Tb4
2umK2JUbFtLm2k1dkqR0mdJzTRH3deqVwQfy1BavFwyZXvVfLklQQm3wqdLW/pB6XdVrGwzbiWbE
hxi8rqpgkyOyM+uinTclrxU7LiqRfJEgLlmIPt+qNTBm+J/L5uXnSNeHnM4p12kKOA4R7SU6RsBZ
HQxrVh3rdYUF1W8x7IssXTwwRR/kSiva1GuLM8yPbwnxQfUKj1NMn7EXZE0s4RJiibyBWR0MQFyT
alXdT7O+TD2l34viWehCInJPtw9szaxqaHNG7QBj9YJBGe4Es6G1Lyz3Vxhmn2Pzk7TtBIzNs97Y
6rnB6KCdRUOxgtZ+XQ1Iuj6XUw9PxJzHeSPz77HyHubKzg8Lq540O0xYwf+qeMJM8EudZtnxR7GH
Jh8Acwla6olYMc0PyrnIBzNKMQorPQ79bEvTS6YlphajThoOlm9UrOBpzZ/AGir0uyB8MjCDe32J
MEO9L8z+wnc4k6VcRNQ5j8121HeTltscMPNvX+mKolGxSE5YmhdFVdQpbTbLQ1GIY4aKLIeJxXSv
lVYvn6YZ+xTT94hl7lf4U8EYngR2YKrqz5z3xXvw864KhxT3GoqemLzk4+/6oyyOM6u0t0ZHWxqi
gDKBUd4fpI8LOkmeaCgDq6k35HvZ9xJVOU1N86QAjF8VhY/bR7iWToFjIQM9VEbpFBOh17eWGJGu
9Qu1RssA/NELpVU2QNhI6thAeRsdekbW74ZUa00smFJNPpSHTZLW3Ob2h6w8T3QPy6oERKLFzaHu
siqFmhe6LPO4ujL78vfcWTq80Y41FbjyOoGtgUqAhGXbKEhRUtoKRZKPY5l5tYwk59CSRt9WW8kw
hZnI8lcOkK3bjK1e5x+CdNw7FE1ehcJCsLKiwkaFfX7h252Q2rfprNUGVEjNst1bW0qklA3EW/f7
2scJNrGbYxnCN7B6ZKsNTR39w/cBUg0v82b8xtYGxXRTYDYzvKXVG7ygTxnIMo6yMVJAP1YRO/AP
XBlZgtGTNp4ZR7r27rFrEa9eBscoq13LrBQIAxa9KKlX+DbHx04SY5JGUUNnKAw3jyuAiRki66Es
BpVyxFUYQR25PrTbAX36mqi4YOjpfpt5Gvp9j2PDvwm+iuYJww//H2lXths5riy/SID25VVb7W7b
bXfbfhF6sbVTErXr62/Qd+a4itYpovsAA8xDA85KKpkkMyMiHXcsqtqz67wMo8I2bvp4qTeqPZHH
KSeJ72TjEmACKx7f17/5yrlpoosEtQMZQEPtfXOfpQp9jIhqR3l5JPFQhktZ9F6aICFZgyqC86yF
MS6p78kPUA4eZUXzmmYQlS2O1vJq0nk/yPvRx2NuM0giYMoafg1niI6heeCnY74hF8m1oqXKkJLy
qFA63gyJFQWRLCvAHiZxAM2AdFuRyg5SIAK8WRmB+cApEUxjXwfFSNtAGckAKIQ8HqYFcyDktqkE
C7+6GiYytIPhDxr6JpfB0GmklOeZlui+VtUmr2ptY5DECfPKLILF0NNbPYrI7vrXXttgAHoyPJ2F
fM2XHtou1ZYOaMzjYgH0bWm38/xETbly5UjkHwtmPthxlkNNQ9NVHS3bS/+UIk3jkSDYa7o3zLui
Em3hFV8sGa0KNrAQTVOee0A0DFtYYnzi2rgf0nswmkYFM2pEQ6VXvhN0iXGllFF5tBAFl350aYxC
ijLjOyU4T21QnBbXmCR3VrtdM/26/n1WFs0CmE7GFVMHnlrmwlYhpRObiYLdSL5k3akkolm2awYg
8Y2HNbI7Mi1b1LPtPrUkL5QM3rRVbQe5pmBWTdtZm+turH0aiNWAicLevOiyXFrJQdw3hghWXoCk
c0Ajy9xCxNBY+y7nNjhPTFIz3UfmCdBCKHHlQQmWPHAAInD/SoZkyjv/cYbbqDPCeC56GOrRMtCm
xVOmRxQw/zwdXFjhDiS5HeYyqmBF6jdTvaexq9u7pfLSStCIEa0bd3uJVLORRh2GxnmzyJ72Vr+M
s2+KdudqoAHKYqCuYqIswf79LNCGudE0g9gYCK2jU0/xSAzQRVMFq7YWaAYygGaiW6+hLXBppS2n
vkK7vjrKbfTDiW6jxArH3N7GRS0I6ZUoACwH1VQ8EzQLI68vLXUaTTWMJ8D3qRvrQPUWenyJXm5T
PdaCP949QCDABEP9oy7Fvcsbak+Q23XKoy2B6Ns81uWb1oJEQQXFx7UHH5q9TCDcwRAZAKsufTJK
Ult5rZZHVne8l/RvvQkF+yNUPd1ROtjeonljdyt1/nX/1grvoItoSN6YpwwfuSyXTBG7XWjlUa66
7ZzkgT7cO2Q8jJAwMaf4VBkUFayDZUoCyyvhAmAsXkYG0h944eqlw3HvRGhhISjZC7fTNTeunieM
Z1Mfr3u4ageyOGCqotCv8u+vWqLm1Cj4gnEDyujkVu2+pyciwuOtxaSKJcT8H9BePh1NcQtodt2n
5Fiob814cqYXJRFki3UTwDg4OjSMQAS4XLF+wX1VtkpynKQXYr0kwIWNxd311VpJFbbq4AEJtgFD
WXFhmJSTnWRm9e6GgTZiW/7N5zgzwGXwqpYnamYNOVLnBIT3soAASk/CbsjaV2cdLOwpgFAwRv1y
repYqUmm1eTYKCdgdjXLxwstEiWiNSuoIehoWgE3ADDapRUizwOFzik5KsMBAyVdPf85xE9p9XT9
o6yaQZkXNXhUlYEVuzQjzapMm74nR6CHN2XQQuG0UTvPaQQZnKfOsXa2bXwYek8WZwfFbOU5laoB
EdY7rmZ3AQyGRZ7e4dLYDgf27knHxi2Mh6yAVuYSm0e7dfYLBDWHV9l5+GO3Aed5vx4Dx4SL2KXb
xqLUc5egc0bIiz48R+a9ZN6mxp8fJhdWuMM+rvuxUgga2YUz7p3AyKFSWosIs2tp1sFzE4x5YFbB
zeXOETDL1NTS0b0C4qKaLQySxFo2MhRJi70B+ZIUwwo1IhCEWEkYMGrbLPMBFcULQmRlrTQZlISO
qbxJII+XSbdKJzi4VmKTycehSqEYmAvLT8NBuxZTWvsZFC999ocRgqpVFeYgXEXgOl+PBxbm3Cvm
whS32xwKeHpjw9Qsn8xsOKSYLEjlHWpenkRek5ZsYyW4bpKF2DWTzPuzDRFpRG6nDth/e3psfFId
LMt0W+gOKrNoQrPIOy7aE7pAodWCqdoIom9zU91m5oH0L9S8bfLnyKkFq7lWKnRQYEanE5EBZTzu
AMamiOisABC/tHeZrLpUSqDF2wSLrvlzkrh66o6Vp1p4MJSN/ectggvj3H7AG7VU1BrfUiVvo6q4
inZn9r+vf7y1O9WFEf3y61ldYiS2zTxE/SzzzR+S4llQZpNdO3Ed2Z0liB1uGsMS5FH2d/moOV9Z
LlDxSI7nkcA5Zaj8oe792GwE68ey0jUTXGDO3RLFcgS8RJt44wYARBOqZO1O1OAXecIFpaWYwInF
Sn4c9+EkuM6s/202LxGDE1Hi5E41MCjbKnKwSqjRqkfR4bF2luHj/+fP8wpVVWsOSsQ67cVuftQ3
5Wu5d7ziKxAsX2iwryRvDpwdE4q/HnQCrxzu4pGVfVuPOiqJUkfbmzaO2iBSJKHAJKt0fP7+H95x
m7d02oIWJbwDThyS0WxWbOXpGGArmna2lpYYftdQ0ItCmYKLAIhYdEqcG6iMntDwkQ4JRJVbH+1/
VF8ESycyxZ3EaNNohPYwNWIEseaMXpzYvkJRdlaf2m6X9/dkFlXGRDa5IJTkmdK2gc0KvWw6hgC1
uTQL27nfEufQy6+OtPuLAPlYUL6GFauJhKSsw0tlk3cbEHWv//21citg0Lho4CHCBGS5ZUzqqo1I
BHaOpXnO8b4+5HspsH5Wm9b9pUFW617e6phme93q2lXj3Ci3jjYZpX6wYJT6cXAv0uNcO4YxlRel
Sx1oQ/CgLxO5muLlLOkOwIbqs1KdZFnemuUjHj9F9uddD7yvPixxixdZiaIkGbAuVuNX6eT+bJBb
9TK8vlqrUXdmhVstPLAGHA0RO5gwLHqsvck4LO0hzh9VgilalOEsREWtz4kJtUx2v8f7Dm9Rg/OM
qHFqQ/4dnUEAHkJFGe9GKovCYOVSwaygNiur7zgbLv2ZcwF9t6Io0B6bTLeQwmzwGs3YqIPitvGv
GbJqZEoPw7fIEOyrzxdRWEYZ/b2YCgg7t6a4X5u9TYC9GRSMWVPRMdEyPxEAbgRGeP0Us61T3KeB
bNDV01gU7Onaao+RLjCzwoG9cIZv/hVTKheLCmBP0cjbKn7K+hqPyzzIASul3Xe1eVRQNXGm4/yQ
lZuBWMA/KPV2lmoB/Ws1alDRQ09eBtfqEw9OoppJSzhsljcamo/G8nh9KwgM8MQ3rXRo3RQVcByQ
fIrISybifa48vbCWTByEQTxZW/wyeeS21pfUwlqqCXSeWiOs21sinwZym82YBk/2xSS78SzSSWP7
6fKEhlmGO0fZHScnn4Znw2E3kAlmiwBPMPpblW7LtAw62faF2MXVVTRR8ABkhG0/bttNmULyYWLG
Esu1pFs8pgV32s8JHu6w5guIanhSvmuXnb2EsshQkyWBhTwxcYPGpArwIKtKVIIQmWGOnplBAQ0w
T2amBMSKCSa05DQb/V85w5CrNoTOUIK8tJJR8KP7aEEPqWwZpRt0SikWXG9XSNaQyEPIGay6CegH
98TJCrQ9dTmHKzd66YL04LR4Nt5k/UZXX4xW8+Ko85I5hz4JNJtFZc/VFHJunlvJHMDjNCqxsWxM
T7Osm9L8qqapZ8snqcCgv8GXasil9C92ZgSd2mwtiEWW0BBzTaGkx+fjGyuhoGKPCpbJBIoulxuT
We2o1LED9U1Df8UpBZ38NQOzXLzon+/Fl6a4U26KC0PKGnidUbKJIEAe38xpHlbj7JWpX9mlq4we
+fXnOezcPy7D1JHZDfNcFqwwa+mP1SA6u9kf4HMJcBFgOeD2gzOc86qhciXLC9CBsowvaAVNeh/H
j7G+NTfToyQJdsda5tJUFfkeiprQYeHcKRa5JvoMa2k8JKFSQ30jmqUZhtt8Z/ZWAbFWEPQtq/Cv
r6PAMI+tsahGDEiMY8ewfsc2Hv1C+TUZGyP/mgAFet0Yi/9Pa/rhJZ8ybarWmZnD2Jj+tstTNAv+
/tpV4WwVeTh5VgBI2pbsPlLZrqE/xkbsYjicqxDBZXI90agA6rFSnwkg1OX2sqBeY8nTUBxnVBHH
7q2Mu5s6ObW/Kmmvar8kbaNqUSBDgXDQ9lCkv76Oqx9NY7c9lI51VI0urTPUXtn3yNgauKzxDsUU
5b71O68ZX68bWs0iZ4Y4N4dM0uvcAOKTTq+D7pnHjAQthpCAgv6/GWIen51BWTlP/dLBo+w5CZMZ
cxRSkFAEz7S1gw5gDJRN0ciEZBsLzzMjamNltVbDm6l8AY09bU8kebvux2oEomnJIPU4gHiZBrtK
ptopVdz4MRWt9BRPdMVZ/SJnBjgfBoBl8kmFgXqnQAI89lJPFtw/3+kxn7bpmQ3uqJZkq5gqDTaq
vek+6m6+B1B7f+sE9faVuoUXYWRWG1DvN8Hr1vNs70kLm+BN30qCX7L6wc5+CBfn8pIVmTbjh2jG
Lutu5DGUm6/XPxiviopgwOl1ZoMLcUhf0aytYIMeVfCXD80h/5H80t5ajAoNIDgdDp5B3fpe+mpv
G78XyBHwwx0/mecCv8/tpFQWmO8DK0Tce4tb7iFKUNbectBdybW8KgRiLnazb3VAMUU39amPwW6h
siE/lm/qz/KnEig7Ff9yfWVWkwwgOEwGABAGXgugL3Mt6yUNyfqH5huAPB6Vrbmz0u3/ZoZbADOT
YxWqtLjkFvsS0/PGNwqpGLLVmt9A1f5NBjjziTtml4naS8SA5cYUu12EEUco5WqC9sxq1GIYKDTs
dQN6SlzU6pFTSHYPI1byCNqea0rfWjqE15dtpdCOuD2zwsWtUoK2nalAq1v4Nmnv99FW04+j8TxY
L2i9Np3tQRYvB2w1ETWFVpOcI9sgLAJgDamByzyqVRFJpQifLFX6aRMvmu7ONlV8paQNcRtbEwGA
V8i3cBYteLyG389bLuvpdtyNKbHxNtcXv8fY8wGDsKCdaminscbA06byKC77xl0eo3mTA0WhCyJn
dTec/QIuJyoQSYulHr9A9kbjO82xH8mm2AO8YWWiy+D6+n54ywWQYyYjXhIRUtICjZLkdcq/ShE0
QLJv12No7YoLoQ8MiAKbFy8mfjdYBrB9XVYejacE04osv7W+k3S+NeIvatcFaiOF1w2uEPIxkxGn
IqDjwPWA2XYZOZNqQCepSABAcai+b0etdDuty4J0GEbIieUl9KHMJcQTP931c5UEIO9JW6dr+y9j
XmueUmHSz9hF0kPlRD+IVfZol6NibTQzdBrAK3UJhB2CoezBLyK9vc8TqgOjNDknW0mdA2Cs8e66
T2sfi0l3o8UM/f9PSpFFXEktIKTFUbLbENVYt+5Sr5PzgNp/rmSC1dMN1BvwJsErV71cvQGDJHMT
aq9HA4eTSoOYNK4kC77Rau2GISMZy0eDIiQXFYwUGLUJEsv0q38Bt77aoEE54YYJTdlWkCpXF+/D
Fq8rVXWZDhlm7CoU5kmzN6q9oexkQ1TaW3uhAiKLOxnecyCtcy7J+mJaMcPVL7Eaecs4x35tD886
WVLPqcYfWd4XoUILT9dLCFIOc3A9RlZLtGc/4JOf9dCBFwKUee2jjAP+y4PqOd+Hn/HgSqM//E1F
B9JGNoaOos/8ae6bajd6Fcvwt8RsycqbQ8MRebS6pMBQQ48FtFo0/S5jMdXNum1GCTmK+lB0Ww5d
GRb6KdHu7O85hio8X1/BtWsvg2z/a4477bKpSIHnRkpEk/43LR6VaNjEah2YZeZ3neBSxsKBv/+C
5QZODxRZzE8iB1PX1dSx8LU0yVtIKP0q2ukms3eGnX0BSvX7VBmCTbfqHmiy6LcB24Tb6OVqzpHV
DG0ylMe87Py4OZg96GWggKD7l+SCk2zteqIDcASqEeQ55Pci1tkriPa5Ois5MPBVQ8NGqgO5cvYV
BqX8xRc7M8MFCIY26naZ9cwMGEJVshmgcwJkka9Gyz5d7E5gb3WPMcQSIw1CiZuf4CgnEbQ+LbCE
1Orb1G0zCFhSQrd6DLw6JkqQaoPmVdI8da0uML12Nzi3zN0N1CJBC9WsyuMQ+61RYA6bb8TTpmul
PcLOc8a760u79gWhYaaiO4wLkfpenDj7gkohZWqjgzqhtHfETD2SntJKJIG8FpLnRrgrlznJmFUR
IUwKa5tUiptllT9Ccj7f9KUI07fqEI5PHVw9MA14topi0krvEwOIX7PUvUGZibdIkL+0DFnk1qop
03zXhoAHvPybtbSK1Q8jwlIbMMxAWWa/ku2dCsC+YE+zAOezCGgMjIGIlwAatZd7utJmc5nrCChf
u3alfvL75JsMCbK8Dv48HBD08AWxgKylXRrC/ADI72sgTcz5voKgrrxL/8aVMwtcLHQ96exZA1A6
aU9VHgzUK6MdEVXv17bRuR/s052FdZbLGKamwI/UCKUl98fhXtbd5tGOSGD3w8P1VVv9PGc+sX8/
s5ZAEb63GKAdT8EpWFINRMne8qbaSkLdwoPqurkV5xAHior3NGg0ANFfmjOz0SCZjjOlTSZ3Xvaj
+RMil2q3J81NmQsSxIpvKPoDvwnsHkrXvAiTU/VVPfYsITXbuT2CD56YkTeIpmis7CV0cnD6A1/5
no0ufcpBf4gJUGVHGWxow/aafm9Iog27kocujHALh+bCZGiMDZCToKfePJwgtU0aSK4IsviaIfTZ
MISRyfdBk+TSG202ltnJsV/ROUxiPZCmF1Mq3N58AdpYEA1rHwggWwC+0dwDYJoLdVWdSynD7BZ2
743yIKv2EHhcBsG9V2SFWzqrNnKlXWClVPYGxlbLrtrcZaLL5gr4hfVJQOrEkDAsHt8p6aUGWik0
J8dSRVNXe7BtVKx6Hae+VR2dVj9q7ZsEwJmMXnas22+5rG8wXgstjUQ5aETUBFirjEBLBngLiAsx
0QX18kN2ZO6IDgIj+lFBMiWubQNGKtGTUsUYmnarF57m+P3wFDuYpF0or9c3+rucDJf3YR64XOCA
wcc2uGSpS908xS0A3SRPN3W0H8ddIx1oIqHlN9zh1AnjdkZ9pvXo1MueQR5HucH0gNNkQlThYEiv
kRX2+WbsbwgwvaOyH7RXgqKGpB5SdVN2O1uk87MikQM5BwY2ADNSBqaYWzJaylKfLC2g+5ZfpOid
mPG2wJg5EHwSD2OTDLeO50BSFs+SBhe/apDdKr3Jx5MyYTLaYm3wXP0ytqIXL1urT2uJCbjQDNAN
SEWxrHqWpOXJHPDmBUhbUqs4mHBJ3tR60wnaxis735ZRrweVXWNED/bvZ1biSaeJU6cApBV7GcLG
2g+8lxzrVtQCX+GXg1CAwhl7xzD9bc5Qr0StblCoLThfk3E/JL8s8kwgjFNpmVfIPh2Xw9TGX5wf
GX3tytckHb72KnVx9llyvgU1XfAUWEkQrBECSjLAQ6B1cb9nRChYgJIzPf7c64r+rV/UzZJZ92Mt
SuNrpqDwCD4sWmaYcMZl1yFKl6hhswzKNPftZKdilCfGg3sOEaEm1i3hYQPCDj7pJ9EqfUltvQbs
/6lzNmNzU5tPswj4tNY1gGLnhxHucocWrkTGvgHMX7X9InI8qfgp2cQzYuPGmn63m8xANWEeQlvr
viZR6yfRttOGMEY9GJ8TSDDp2P05kA6T1hmrFa0tRlvhPmcm2SatFwACF/qkRGE67s36eRLR11b2
5IUVbk8SuTY6cARBCdjUW0FAsl/I7XcbdHDcYdm8acgEXO5EQxnapYsAse3aPYig5d5wDtQ+vF1P
0Sv3FqQ5sL/xSAQ7l69fz5BXQm8fAnToA9pL7QLL5Ub3f2EDx6GD3pINpDV3KTcpkP6YV4Maufpg
LMcyBgtYRCdYi3TGLv3XBnfSzHJRRg2FDRR3AZjUvSwPsdehfun4171Z++ZsshTE+nA4YHzH5XdB
ohhqMwEYNK1u9BT647FIfWflfox5sB8WuKiKHOD3yxIW5mUrTwBUOSFUoEAbADHCMATurC4caNmQ
awGpFTyaS3e0iWLhBsCE0nsjDWYdxVTM3L6+ZGuhDJUB/H1W7YbA76UNoHqoOkewoTxZ9s/m3uof
mxiMT8GtdXXdzsxwpU2L4Olp9Qxp9yIB7emaEdTg5QfZum9Ft4SVshjuCBh8xHA3wHxy4VapJLYX
Atw2Kdovlt5+dWL5pjDRf7Ez80GR5A24+yCwlJNgv658rgvD3G1ZgjJIkdbIOGo8+a2uor7futCg
dXWZChLQmo9s1i2bQQAoN18pjvXFiqUB+qYL7oyLsnPG3/UXDJVQHjW59QpTDa9HydqVAF2D/xjk
Xx2opfR50eFKEFWNcmtYXRxmGslv4qkrg5L2WUgLtXP7XAF7IsIMKA2oE8+Z6OylEAJzxyEdwhkF
+4dyLFITBEWDVKEKkcgQQ8cmQUN+rch28XP5nQPxVc2OIcBql9oxcR6TJr3NIqjuRofUcVv0brIy
9vtpdm3jzx+1Dks9CGiAsj6Nh8jBTMzVBCtl4CXYKbM7KD9tGe1VUxLkbpUlZ+4YYtODcCWyocYK
9u/l3o0IaaxaxWVFayEx3AR21rmTYfsQS91q7UErDzFm0aEn6LU22WSJq1ghaX6RdNtFji/XGwcz
ECeUjyFSPndu5tRPWi/a+WvvnLNf+Umds5vbuIiqHnyUMhjaZ1TM3Hn+Mmh9KEEkF0Dw7wkmSRK6
a4cbrc9vr0fuSuIBph2TBwE/goY3DxxTl1pqkhzXrIIph92ZEfGk2lOG2Y0jzEm2lP/RHhd5RT3m
0jLim3TpERwjVxv1Xezs6g4DUNH8k/7KHNB4UEhHD//90Xv2JkilxJ5yC4sLiVJXsh8lrXVNa3Ql
DP2Q1Ic+bgVn0ju+/FPQvQufMHo+zvXLoKuRzIgxY7iMMaLrO+SgJGapm2jdnkompoRipiaGepJH
mtFtMcphGlme3SyP5RztIuW+XI61pkEUOfvSVWHlhLFmf7v+ydfyMObcsmMaTQrM1rr8hbbZxBZN
QaNRhwH4DAnEftXqwlqdA3PRZgHdbi0VY+nZ8uOqDQzKpbWktnq1wriEY15VgY758AQ4HBOcMi2+
bTAAt23V14WY2+s+rtwN2TcHQBmFM9ZLuLTadQRqTEAIQzjpQbKIu0xba3m6bmN1HUHbZfwuYOP5
gkklN+DjN7h/WtmPrjMZo4FJlaaiCQ1rdvAQgCQcw4kALHjpS1TG9P9FZNVsXzuzi+HlHulDMxaV
s9gf4kP33BCXLyW11Uhs4iLaJn1YNvHDZN9hgsmgd5uJRoHWxpvrK7hyuYKmFcBT4KozAD4XGwC3
VEP3jv6NHqdYPxH9JA9ebVv7UhXJ3a3aggorOuIQWoJ42eUqVvI4xJ0COoad6tB4H/ugglxp7dx0
ebrF5C6RXvHqGYsixH8MciFIo66YSxN46rT8vUhhkeiPivwTExv8qvem+G7JdD/CNoca8V+sqokW
JJOjwBAT7s1CCmdopx4UKZ34hatr3pz4pegpsQaddfD6QjEHnDvolXLfDlLMRpvpgHpSy4m3g8Rg
8W2z+NbS62gv2dKGmFFxIHkTH0yzmYLMHu4SJXa+po1qnBRoIwhS79qex+xcVo4FpArEkcsv3FpD
4jTFCKx8C46F82bTuykW3SxXPyvadayYhf+B8HZppeksc+g1BQgifbwZMZCwmizfGMq9Epv4f7dR
U8dvJX1v9Hd5t4TXv+36skNNh/EvkE15UilZNGJNo4WHQlxg8lukDn4zp0Ug1wkej2MzeEh9nafn
JPKzfrLBeZqI15l4uA59LR3lBaOFr/+m1XUHhg01JhM1cP5VKZdTVaQGw5H1hZtnlrvML3kvUrle
27/4srYCwUE27I/bv7ZD2r4ameho2/gLwB+BnNWOG6V9tmn68qYt7667tWYQRS7EEZNxxUl++aEd
E2LFwwA+XpuZp3J8VmRQn0/6Qvdmmu+u22I/ns+857a4oFocM5oWRrRqEzYYVo2kIJ51S3AorsYu
5kICy4j3P17N7KQ5uw1Vul2MsYM9mzlNHUKwJguSxI5CaMJhkus8TltD7udAmxQSmMXiKC4hET3O
dmlurju8dtQwShTmB6DrhO95+Uu0is7mAB72UV9q6PAOABzGEMYOhzifvEJLOowwcB7GtBsESWLt
MMU1EAJY4MJaeIVcGiZxk+hZhJUetDeKgr2jn9o+8+2/wDyj/uXADGoT5qdJELWat5MewUFAhnDJ
sfV8iz5B43dzLHrQr7qESpsJqKEMlUgu388DDoG2xslmaID30u6Uaxj9m7/h+S/IPms7HcVSQJHY
eCpk/cvF02s9GltGWCjpPUj6boopX2o5/0U+weAmDcq/iAzUmi+tgFIOodgBPdYKt/QTnguPnZZY
28WJI/d6FK6tHO6IqGWr75A8bourVeLEho0Ga8bSeeNa1c1U/DISwXN7ddnOzHC7e17IkBY2JB7R
wVXTt3g0XEfUdV91hXUB0PzBoAGeeQSgf9694xcdepdEtQ/ZPQtz5ZLyx/UlW/Xlww7/XkSzjlCb
4PhLW8oGWScY/lHnguywlg7xZEcbl0EkDV6lDompznGQIB0qGqSSSj9CsF33Y329Pkywfz9LheMs
EakjAGHW0YZEtq+rtyASyn8BIsfD4MMMF8s27n9UpfCkANJCeeydHY1er3siWiwulU6U9lUMRtlR
SWxXahovli1B0lz/6B9ecPs+AjJF0hsmja1Y0HKkiW+DbAbd+L9JMA4uNzhyTVAe+RkfQJ87sRXB
UK/noab+0HLwY+y36wu29unRHoS+GRQdUfZgC3r26SszIXE+AhKF7ehYL60huaD7+FPWCcKYLQt/
qjPVMTx+HSCl+XSZmvUcLQ4EAk3cDIu7dPgBfn2FSSOJ9J1OcaBMf3xlAQ4cqvcAzuG/T3iEJgfK
wxqxOfMJFI/5drFbV46B5Vfz3Uif/3QZQVwD5+ZdshLFIy7u8qmB4AgBXqAlGHT5NlfHenyJoZV1
3cznmwIknVGqYPrCCr4WlzylQl0WlaJApW7SAMEd1IHiFYI99PlLwQiu86BBYIaNziuLyJVVOg4F
YmSEvocp+7ZchnSoccDNkD0yPZwgmLI8b6+7tnIfY3LVUHKELKuF6jG3rwxtnMcyQSke0rVZujG0
N22MMhfgNk+CBE6u5+6UVl6+zEc5+uM9DdsoPGJXY2nB2r7cBWkhowpUoFODw3VXa5CJHidQR0V7
4PNmuzTD5Vm9SjvdrtljtGndrAw71PxN5d60w+tryRLp5V67tMMlWtNoFLKAhH20xzLIG8Bvx9Oo
dd40P4yyaEzo53zIjLFphwgY3B24G5fSLFkmjQluXORLUXxR2g4qCAIFOv6lZzPxOYOpH2hgLWN6
E3c5MdrerpwsGh8OstfEbn+ThJinG8YeRordTZu36+v3PhbjbAE/meP2WScvMjEbmBu9CsQb94Sh
xSX1aAC6xjf5GKjPNxTlWep6R8sLHtPwbXTLMPf3ovIF30v59Eu41a2qCgjgWRofTrblv9iv+Z0T
TpF7b9UH7/Gt+zEfvQTUxev+C61yp4JT9N1Q1rDqx/dh6bZbAyw+NUgAgn9zAexQB5dskpMl+Mx8
k+KTt9w+HAqDNrKNdZ8fcW3vpJ2JoTmYY+NNg2vKT9Xt1Hjpc/ete2vm2MPMgjR0Hhb9e3ZjYoC1
R7Of1xeCS4Wffg+3YZPMSvK2xTqUKFS7Gzm0t7VXe4Ir8ftz/Vq4cfu1RdemHSjMDH6+eGQn763e
jW++Ze6PIXC/9q7xZUQP4l71pt0C9qT1km7Kk/p0I4ebZ+cHdekmcj1veJPD0b95lkPNuxP1l3kO
zT9rgREurEWCaj4XiRjFk+dEjqeH3EV+9IB7C6DJs4u9PxUl+2SJi740GsuqnmFpCf3pIUPdLr/t
vDwULDt/4nyyw0WbpU92in7E9NBT92XY1eCmtqm7z/2taCKDcPG4QNLmtq+NAi6Zp/ymv+lPy42z
qVu32Ij2Lo97++QVF0zUNEsno/Cq9iX0WywZQ3cGd1J3iuWSt69TsgXFqt6XpYcuUGO7jbnLUo9i
iDTQCYKDiG8A/fNj0H0woEbNgAmXB6tDUA1QLUR2fTzZi4d2/r2SuPnp1prdKnyzt94StLvsQE/j
VnCm/5cz48M2dyczlx6P6gYLMVHf/jH1B3pLda+hXheYD9WdEXZARaNkeD1lrJvFHCBcI9CnQPH1
0uUpN7UBgtTjQ55jYumd1X3NfpexttGgaT9gBgmkW39pAFIZ9U5EouCuh/+/2memOY/tmqRUn9mx
5dxIvWdn7jT7jnGYa0zpEvi5bstkUuOoHuFmf+mmEUP8bBrwZbuw3y+YFOk2u9L/fX0xRUa4Y193
og5jCeGQuo82zqFwn5VvpcCR9b0JauC/nnCHfd5Xlbmw7KuODzjbJsAGv+jzpiv383y0qkc7Fhyv
bLN/SvdnBrlMujg00aoeXjVB/VvbK55IbV7okn75cbrFUSlmd44Phus397hrIodOwbTJBfubVwf6
J+I+1o5LoVGttWhjwpC9MUDXD8By6Yn3rLr7DPTt76NrB7Z3PSZ44vQ/NgEEwfgk8Gts7nuV4Nqg
oA+bo2f1XvQGrnjynAe3xQ9SH0q/CL5eN8g27OfP9WGP+1xzIufRkMBeZ/xGu/yxfsEk2eHR6RqB
of+SOj4scZ8tAXk1J0MyPTz9jNGI9m51/7nYjtt2K5rKJPKJ+24OSbPEzhxc8IzvaQWkYOS1AgTy
fwnCD2/4M0/WK71jFwb5LX9MOpe4st8fYl8SJIn1cxxFkn8Dgsu4ZUbVbpmxbOnbE5JsuMNgn9lX
3cNfZQpAZzD6kAUer4IwyzJkAqKKHa1AM22/WN738iFzt9fjbf3QPDPD+TNosd5lNsz0BhSGPaMI
JbfamA/f899dUD61kmseITfkDhtp/wZKZXMQTV5cvfee/QLuIBkWqsbUwC/I8PzxJreFMoft/ohF
C8ry96etdWaHe/NnWVx3dlOzBU28LIxuUXvcPRd341YEtRF4xB9Xip1nWtTCUhXEN4l3H23zHcTF
BblJZIU7r5aqyLKewor2NXkwvcxvfDlc3t6uB8h6BvxYNj4Dghaa1UsOM9Gr9qVyASp+dQLbj0Lp
rgjq014k37yemM4McimwKus2NksYHELL/VKdum280fY3s+vsDsruuneiNeSSoJzLo9LHsOVsoVqD
4DOCo/4kGpokssIlQCOFBJbFtrJ6knrXcWNX/mqdbLcShDj7O3yEg7aG4S9QN2AVksuTeFS6VtPn
fH7o5EGD7mZE/SFNq81Qj47gWrH6akfHH/Qc9MOhGcZ8PqvlEmMZChmjNx4sNz4Mt/UXiL1nvu5a
GyWoIjdyzTBxDzYGPr/81QPnzDbP9sZQRV3/P9K+ZLlxnOn2iRRBcRS3ACfN1mBb9oZRVbYpzjMl
8unvob7+2xTMFuJ2d0VHVG2UTCAzkeNJOQJtK9qet+75qTHrV0E3Zqabmo8FZFT8h7QYLVPU1i/1
DLTqdCl375FLIt9o63lkzlwjFJ5UdLWG89IQoX2y/R+JM95H5aIyDdRsGJIvd700VMCmewjJe/8K
nUGmvuPQG3MWh8wyqtcKQdTIMegVBrLkJ9+cUGGu7JJl5CIf9ebRr9SlPDC2Ub+uHzXBvAnwOhFD
3YtSPutbCaL+CdqvLR87MOleJX5DReNw+OKt8Bn1FIbUGE/Bx0p5pA1BDbuRNllIS9tDQmPRtTyX
pD+sH9o4YIt5WYvUC0JVTa5HQ+qMwhSJSBznyzXVDS8MZztZb17qkCdG8TMB6KB+CZ5OyUoj4Ub+
JcXGjDQmT0B4PDFaH6r+GVYGhJbWmTav2tKfV++O4VL0sNPHwjhmNAc8sSC72DmPfRUtSHkvXk7K
1cQwuOfGo8Eod1ueIz+6gMbLhZ6W4eZdMqyz4T8rZpwRekAy7OUxU7fc8QOhkBmN7ryZGtUNzMly
W9LQ/P07J/O19S6dzaNsBK1ZrwBHd/AMh17X1EmQWpt/8PZ28xROZtTcRRO45E77W1xnVuhRb45+
c+o4nvXhNDzQwFGPeXiRzBtb5IVU1B1YbulJI9FWNVTS4/ppBq81jnedjCFR3KgS8hyUQmL4G9nw
5jPyIXFePnY+9X/KpqnAQOyrVjKL3DK7ZFGUF1Potfyr2kaiWb81vzGKvkIAupeIajrGodwe6GWJ
5BMg6S4E58pLJ44+9YOPYIxLdS2mKXDfIbnGulidn6aWVf/KSTPfvyLZ5vE6/EadMnVAj7EwYdoU
pRaAXma8nND5RvM/G0p3PL76n/mhHhhvRCFaB/Ybe7Zx25ZSFis4WzgW5mV+JpRXUh+X/gEN5uiy
MPDbFFPxRyP+FWtm4+imaqymz4uaLNcpcjKcTvjRjDvabP9mijk7vdKLq+CDoPD+rhFxEXqWR/b7
fUdQVV3E9nZ+PBs5IJUW+eHL2aW/d87ZpM/UvH41pkefHXrYwfbxBLnn89FZM7Y8CmdoLMhlPBpA
5F2288eWbvxN+ub69g4PHMTonCpanOHnMYDr2fJhsXB2ux3H4x3V+AERxoDHjTbFukMQMeKcygYw
7Cik8jEnvX1iz0kTANMPIGhAtrCerlBMMXuidhD9814Kp0YWipynbsztwsZsdIBj0g2+O+OSeGmY
ycE1bo/JJbCw24sqORaJqGiO5r14LDTpzXhpWOjeQ2hgQSxbbwfCW12qKPId178l1faJVpH4c4/G
CEs35SfbpuZBeP0q3sM/tLAD8wtLFbGR3fzg3NttJPzHoQ6+g7m4ujo3dd6gRnwy1inJyTZcoMAm
E3zKRKDEpgU5YLUT/nxF6wu5NuaSc63Tn6euYngVq/YwGw/fk30FL9gR3shudTlihxS6ehfNCuh5
AcmW/qoydbjX6Ch2MIfFueyfIntPlnkOXbVouosCsgpxcQGz+QqjRibvKbztMLs/YJCBZsBoI0mv
sDMSU2AJSG7dXo6qjXWc7sJLTJ0kh85AOUAn+u8AG7oMmWarRDdUYHn+8v4kHilKIufr5iXgLU4a
MQf338NYm0nVVVgPESCUCXWlMVIt1+fTWrl8ZUImAzJ/ql1TUkzz/Ki3zQxQtZLmE+FSiz5x5RSD
JBc5TngmkF24BHXov0pFOz1Uu18FB90fGKlYC0QXyAbIxZOUTHQg9RaYmN2I29LYfCX0uVkfgnX6
+tig/Hzk7oky7pcgAcPC1aaoAdj5c2m52wNcIecxjTEpu63NxkqdXumZiokuzi4TjMj0UtaaoXk2
FBtr7ghPzEacO/V/67n/osPocRRXfplnoFPTyvJfOqt4nW7ieUYqyksMyT99nntazGVNw1YL9BS0
LotkdcRa6G2OjgnNAIaoND/BfCyWHlGAr1xj92xlqAsxNloz3c9t72wEvzpTtjpq+ivdDFxD211W
LUHztYHNuGuDm6P4+WrcfyxzyfU1lKMW8g3Jiua5uT7ODM0U5ypZZLZLOeZ0TKKGt83YlELolAh9
w/1tn6Dh618J5TLUny5rUIY0GOfaDepOn8g4/f6eATaKknzlaHSyniwy+v+f27w/PeZFzLU2P18u
t9NLybZaupYJaDiOEz32AAw5YhxBN1dTtCqCSL6e2ugs4HUxjOsgGogwCoQ+OrbRK/Iu1QU4RX1D
x9b7NH99lcuXf6Pl3xSYY6rL66QNr6CgQcsDI3NmJDY8g2sme2H9efffdJiTamtVKyZ9q4xibU8R
PaXEmr01L7HFdc57e/GIEuMre+5ZKa7RjaOtbwdGTBOCMPjicIPgcQX95ol5kEpBCCQdq8yPpRkc
cwJn/ELkg0rQchPYnpEveWgTI5mnXqj/psimLds8zpRAxym+lLucfnZ0E289g+NejD60QyqMRQ7O
ctjoKiphCums32dDeHNXU4q2Mc0IOQ8ZlyPGIvtqchbc/rZiUpsWKrIfm4lRO//u5PplSHDXetxG
xpiqwsQrFfHWZvLu7fA+ZwQd10i/El5X2Eh0iEsakGJM6SW5ank4vZFCtsJK6fkV81zWZOPNaWLH
Jc05L/X4EzqgyBjWUgV+e5agohjMr8bvcH1ddGiz86wdz/kftUcDQoy10NwyKeUQ2d3cPAEhhIQG
kLzmjy1Sbwl+6O+ABmspJk3hB3p4Rb38FEGbogXnuHhMMAZCSdHU72bIqi6jeec0JJyjMsQD5rtN
9j5igzEOU6lT6kmNo0pOhdXS9/NhXVI0zMHbQFfNQqDTOXYuGinJ0CMnfshvGlWJbM0s802t8ZfS
aJ/C+UKZX3j9HD1/D76MDavrqXpO8xzSspYXHQLrftEHb6nlLaR9RISxIfq1qqtYBpGXJiHrd5dG
8FkU7E1Yz55c2bhSgZzNzWJPdNO3haORfEY2V+k5N30zdAPfvNB8Nwr1myHTibBeo26GCT3nLZ5v
nmkKjE51z/PMR0j2GwcwVtsjz/3EfYyuJdYp1JfjqbOQ4K6c0kgPHK9jzML0NTP8hxXXPQIWbnjA
lwZQI9/t21iw18lCOsFqlngL6MSOzDP5cunHY41kobb6GAfYbyCGRnvskvsx6x0m8qRNIMvLUqUx
Qs61laKrEg6pB8ALa0pjI7Fn+7giwv4x6RvuLCNHd6QZVidi4iuJDGOaf2FIGemu6wpYMP0XnM7r
zHhHgy2ZbHKCv5wNjV4s8Uk+XOmv8HDdyEtK09VCn/eS51mRrT1xvKeRGub9yTDPiqg0BUDNcTLo
86ZThA7ACNwo5iUgtXWYbcyNu1HmvJLzSMdFTxUgLBgbxEDkreI4uP9EKbHlwYcFk0ARW0tQr7Ei
bCBFO5hGUUBdHLBvcjExgBmIiI0nDSNuzx115rVRYgTahYscuWCL9lo0pw68ePO6yIj2ntjpa8oT
9/6OWRlQMR6Hhcno0kPv/r24h27W1K4MdhVSYOVObSNuIMpisujfOF7cIPZv2A9qgFPpsbnxkCuM
4S6i+tqEGkobCLm0pWVJlrjQSLAtlj4NNhM7M01nh3ZyYtK3lmC/CHks8qPa3eO5/PUBLLtwKtNz
1ddWKsSeU3gOsY1ttuv0QjaAqgXqCkH971/4fJjYQ7s0klnYpchOTF87NT5n0gxpUHGBKWLLQmJv
84SqpvfnMXsjxQ/1jhKj0SVGagJfclFica7oBYnwBHZWjk1Nkkd86h0TtE939Mk3zcl7QD1D9EhM
Aupox+kTtzbfiw572UO2Gf1VWqFN5KZoj7p7vS4SIFy9y2Eukyxvzssi0HzqzmIMbwhxYctZJjvu
BS3vnBPhfQTjMGKC3W+8HGcvHQJ9HmHkvyFY9dVYtWJEiuW+adhCR+qIZugm1dFebgEISYBRa+aP
v2TU0A+Pg1HtWpS0qK41VE5yY7KSrzSVbC115JCqhnBdrIMzbduN5s39ahlR0RZo+1uTDM5XjHiA
dxLCeJlFJQKCYKrDQYEkGqqBoYKVi01bDVWX8CB2vPLK2Js95JrxOJO4kIMZoBmgcCk8ote3xm4J
j6kRr+uOKcbrTJCvRVQApiSRAElHnGYADjP9ealRLMmM45DI3dNUf631j6CxVH/vV0dBMPJqFys1
Z7vCSO78XgcZGxdiFF2Jkl7bu5SsY9LV9N3fBPN1Mg/mxYdnamamGf5cs2sjIW9YZGyYs5gavPzG
SPc/PgQ7TgDKAfBX5ceEoFsJruJ77fHlenqfrd9RO9d/RfbGIPCGe4/YN3hJwLGM7R1NRuczN9Aa
IQBNYafAsEwPa9+RTezBeToblXPB9WBayqW8dMGYS3xHl1HzyaX9S6w1AK9qpTPRHe2gJe/ASJUB
TV9Y6Jxs0CRpxSHNo+UssaQZKcRnabqYBESKXzFAdC4t/UKEbqllJcmrdRXOs4J6h8caOKqAPUwJ
Rtj0Hib3/sEtBRWVldxvj5Il0wnVFxteloZHgdGGLiubyfVybo+xExg6jTZU/3jMw9gzjuLU3zww
Ij4FGIYuFD0PRPpNrzZPjEaNxt+/j66j+zNyAyEVqxYcGB0OKdtW5I26vx/zcHPkmOcJsBB96RCw
H8B8ZOxxlKM2g0CgPZYL0ZZNBZT2gC6mnyra45od1/UYuZY7eozl7eRKkcUJ6OmHPhuP7HiJrlB1
7tkXS7cBMW0JaIc4PuZyxDIChgubm9DigVCDHboJp8B9L1oU8mpxl0wwZKRv5GJK6spJPOTXM87C
o5GLuyPHiF5eeqleBSAnQQ0nM43Iya6ezWgwTYkev7p6TTP/5TGLYym1O6KMNHrTXD2j5aNF80P6
Utv1OkZo+KdcSc8+eg4fE+vtCCs0g/O82dxBdNBOqliPQhRoz15xDNOzUbRn57+RYKJ7uW5F7IQE
ibjG7pPidxDN/wUB7IXE6B5kH7Jxr126lpZe3cvELIQjqqVYX2M8ptCrzo9TGlBgXoHZxNd8323b
o4dm9bNx4agu7+f7SxpcQiTNaukqgQEfqLBiaOh4aH2Np7Bj+jodMMHYh3JSZ57W34MSAQenTojo
Yhwo0akOKJSS4zWMjBkDSWlAjbEO0TTS/C6etsflcn0ruSPnfYz+HFNK5uTPqjFX4Yq8YaSTJubi
UKwTmqw/kDMm/+3mmNfJnYjXNPDxGULXkFL6c8Hi6SrnxYGjWjRgljETZaRgpDoS2iO6pVER9C7W
VRU5QnJbF/dICBmzEOg+VuwhBkEb3dq67H2sVPSIvrmS4LDfSyXioVVCFuTgJyTeHr5m+6+lfvxY
tvbjEx3Lwg9u9geOqTapwuYaQ1qF3fnpOo/3zXbqxB8ekuQ8zNTRc8Wqg773DYiStyMZKIbsx7Ug
irg9t0jITPo411xHa/RBGZBgVFsJZr4atyABlwpF+fW2mx8T63hdIvdn2+bqYmTopK0Qwh/0+dcH
x9aPav6AOqP5Z8CTKIGGO9WLk5K/JokZl5z7GmUQp4cEIDp+sE7x3rhc20C5+o3fHbHF5I8Y+Eat
X6l3LT/qXKjMaYh9EC5Wvz8WklG+sOtaRW5C7QG47onKORq9Oj/sjkW+dsNNUT1NAa7732gwjNVp
NfXTMuqOwex3WjdEFxcTj7e/mccIo3SyHrmRoAcwXUVDJWneZFMzh/v/mJVR3w3rLADmAqw/IHuJ
9+fVaVlXT7u0u1XRljN7QqZkQl0rIRM7NYByyCE4lrjqV93e8OEQSbG4qUhMtNrsmnXweNcN0jhY
V7oqjuLL7226s0hurLSCvBX7+Kkg7fyQUGf3mOOxzM7dBzDvg6xcqzyOyu64PF194sGTe2rN9e/M
smK692lumLWR5TT5ZS5Eo0CFyt+iKMvL6dyK4j+M6uAcGEEt5c5TJcBZHl9e1tnqvSS/25R6xJ5Q
G0N93tNGxChaaJzRVhsgLOCo/6huDqgzIjzrJhPslCm6Y5PtZO9wwZ4kIXt2lcwUGzi17tTknHp/
qo/YZcT5KuhuK1Rgd4nWjdZ83+rW73J9JfNPn9pmgBx0QdPDYTcxdryXWBpVpW9mWUQxpQ7rWNR7
2svTzH4PPt7l5w7+1JzYZmNejLfFr8Pi4nwtBELfGtN8DgivGDL6ntwAorG0EYCPjLmt5It3jtsE
5y1+ppN9IR8fny/v9/sjGLxXnn+RJ1kDNQ7i93D2rPLABsd+XxSAN90vgQFkGuNKF4FYTq+V2h01
NT1J5+Kkp9d/YbmBYdUjy6GZD6iN9yxcwqbr8rPQHd3cJ3o7r5WXtDUeH9NYVgXn/02k53NwTp2s
l0GgdNA6xVKpEGEQszgcX2PR8J4q82KhG7OOiXbkkO2tKCv9PSA2yvqyDhwmRtkFLYjFtMZbfwmu
k4BedPR/U8/TqxSIqnLuki4ufZfGEozxUm11fe0HUy0i1RWdm6T2s8jKoxRLnh9/lzjyXQCqxLbs
fikXRryZ7/LVS5GghWIK6z8R6RktXFa+jtfHDpWEyTNKrgFZ6AtAoSwcp3ZenMfkx+JNNAFj2R2w
dPEXFr5Mmvlx7AXd9Gic1jL1F1ilYC6+dhxbN9Z4MCTDrhTKZ2ExUzpwmZsxQU9P/I6VyG/8Tpve
hjG3fEeHURJXic5tfAGdiQN/br39fQWkEO1sE8aNHHYO7w0Ze7zRKoI2jv5Bw6YDRmUkz8vbJlem
R7SNpuS8ndswpivBMhcc3fz5XGiQDsxAoi8cu9IERm1m2GeR+zUGLg2rJO3binY8d2fEub8nwVgw
d9Ym10sRwblfdEtirhabQ8sR9xFBuKfBPP1e7ncTwKljbhSV4ZzOyao1TM5RjQj1PRFGp0Qf7sUZ
yNzH5YTIbxu0EFADLS68V417YMwTPhHQpAgvFEnptYQ5lWTPm8znXTrzZLttlWZ10V96uWtPB3XP
Mcac378xOLDFOna2dV2K3y8RSiaEVvaBY196+b9XyLuruMnDgIIvNegIaEBBIf0kvE/PjuN88G6C
x0dvZAdUvKyL80bBRYS/9F9ALePNfoyUWu/Z6NkcEDgHWNPRoSsY8bfipDaOagGpasmOh+4z0kx/
T4nRcyVIkY+WQanbrk81PZ3ez9TZpvT3dm1lGOa5YtpyCy+N45PzdIbNIAuZV5RKr/zT0/tTQ8jK
NAPyzNHMn+a5Zw5TEAB87ZfqMQqTBGrlu0WKkRA0Y8AwI8Ag3dtjkRsBW7snwihNp+fipJwmN0v5
vN8CaOvq7Pfeuq6M/WoXdoaeEQ+tq8jqcihz2JOZVP+56efgRVA+r+o9el5WZU7Olm9XzgxHOt2v
yKuZzjGe+4w+U+3ty+swazWjElcfRspld2dw65YZyGs2AY5TIeCgX2bPL2u8GNacPGl0VZiv5oby
hPYfDOHf98qOmpazUvfOCcjlOaobKMUtd8a/MlXfJBgNvMoqJtv6xLiRkzClr4DFC3hrZUfK2vfH
xiifXmEZ8AVLSY9rw7KsT/HJflqZ/ZhXQF9iTrcK946Y5/aqnTWtzXBoyOl11taa4pLswkmcFWo2
GTpA+RhDP8Owe/6Y17cRouKSoYZy7Ja1RfXjY/n/Byv5fUfMu6s0CVbExiU4OoWbNaaOjyjNkrOT
bQxuH8rPaPaeFcaUhOitC8QUp2esr0CDCCwMPVBiHnx0mOkG7wEYKYTfk2OMShrIpSvIkIzlMibG
Gtc1nz811P6snD28ywUGjHUMePAetn/wl/4+Una4phVKzCJNwGbsUeV9AVGcoVGsdDjCOP6AfpNh
/OYUO1cVjGkjE5oSYa5uDefCa2wQ+9/46Qp802Ae6TZu/UI/9/JunKySopsVuRbVIKZJD5mNiU1e
0MFjijEZSnu+hG2et0f1WUGUac1j+ikbNobg3jDyyjtC7lUxxkNSp5WWKhCRJAUwmbcuTwtM1+92
nKsaaSW8E0V2u8H0LGWe19OBGMJmoA6AzljbpKajz7EsmZen4r2nCmM0Ai3vdCHK8JbEaNC9vSXH
T/IH+XHEVNTxDOODY0d+9jndc8jYEf0sy77qgWJI1sZlXVp4U7YGhwjnsWY3ZAUuUrF1Buk4Gehh
O5I5cv4Y6cXs8HJm8vR4JOd6zxJjP8qwFC/TGVhagtw76J2tPfl0LdtM0B8Ivf7afXwInLVco+Ze
FGdYUCZgZ84teB14ARiiKuHfQ1K0mqQnQKk+PsJxjR78PvOCZZc2cbGftW+deMEEw/v7do6EnkzQ
DDTDUToOT6N7jf1hQgYEGVG8AjVgisQ/VAzlL6CU9YE9tWZm8/aYs15VH9FhBDBSsJanqXFwiiMb
l9fHPz6SAYMsDLhgnq5MLWINizL7YwOAJ0ahV9OFRBeO/nQhXFdw1AgOiDGCV2ttqWJxE8rXEdIG
KBLyEhPj9uibAttG4NXeJNUCsJMhh7SFWf/szRGSB4AU4dm+UcswoMW8U43UognSxcXoVrDNHFQ7
z2T3wXMuOHpzy9kN9KaK/u/6pQMA2+3H1z9S/bi7/pu9Hfy6VwpNHfXO8svyfx2t76FjHXN7biMR
v+roxTA3m9iILQdRHo+1kXzjPXXmldJmbVWJOk5wiablbh5NMYVeYPjdqigtfwMu0flwDs/CkjsS
1OvMA51iRxTjqMDW8j44CmoauW8VKbAAU7TOEsfocQT+ZokHx6snkyT0gLN81LazuYKsKUcGx/32
gQwyxqGYdpOwSvsTNFDLgJe7RWxVoZBxMeiidXh1C565uMnTgKGiATo1IKr7lJmGcQbrf0bWMBW6
MP5VFmDAG2MtFD2RtWTWw0NgSkCjU/uNLna7imNex+PFbzLseGKBTQlZ2B+hfyUCROECxELMwIsa
JyIfwZK5k3YWX/+i538J3dIQTMVxF9v89Ny8Y4yJ+8KPurcDnhj39upP02mc92IRk5ecVCtLWcGr
0JAOBsCTGZ4W3LC7/8kHKsUmn1tA4QI+FLeFrBQxSnJdFgcd2xX75dKPjdZ4ZDzgjjEbZS7WsRJA
qxD99MHPJ9DM4LyY1Pla7niIAuNJsAE1xrEQZkEnKi4YM1ArWFuxidah+b407LeFuWjJwUF4svx4
zOK4n4usFMBK5Bl22jNvi9hc1SqbInqVgJu4zQ7HOeITcU5MXJ+DseCvr8st48chO/7YfJNl5CY7
S5NsJt7Ink5bLCPGFgITTj1VNr1TT7/Qx5uhz1xwUJbhFRVH6he9gnxTZ2IkH038kVhUKIvRahUc
39dzcqWgf9xseOhc/+AuftNiZCjA9ipP6UBr+bKsjL4zzCfW3q5QaoDtNOF4Pz7afxDab4KMGOWe
nAtFHzz3ESfMJmBYVcNG/munbji0uNLDuKZSrJdYINO/6oJ9wkzfuneGXevVNje/THjDpuFwuOt/
8af2f3PHvEPNrAmCa+994yUnMUQGrRv2r8Lmovz/g8/wTYlxWPNYwOq5CUzbS/VHIxK0Y24nTgdP
/xV7QjoqW4CN4rD3D8/sN1HmKdLO5V/J1NKsjOUZHSqzFbEx61pT+qHMd57x8cLrCOOoA+rsOPPB
W1tVZ7nRe1+2MIyTQNeas0UfdWlc7ZrD3z886//Hn8buVhXPWhzHfSzzrm9dY05k5NzpLaLmNZpJ
/VH9s6RoAmNiKv8CqINzH3walrHtXfR9bFv+8h1JTmRgwN9qZTpTSg+OAZw1xzd20TMvhTaeHfzb
1GjsZD1MuhYXWv9AQveto0+QjyHdAvkD7tmOv8XfZ8tYmmaiTSSt6AUWyAQYtEwcBNizDefFUHlk
GPsykzzpUlxAZhYS/Yzps1NLpT8xqYzIx7/60VcMrJVknszwGfM/tr16WywQFx1Mk8zPlmv8+fOK
AZYT+mH1XbqiHy6C5sXCRPiMHfSccH08QTW4AMZETVS3DNw+u20AVi+bY8p5ArdhxzFL4yHa99kz
ZsnHFObV7ZMOKUZu6eRdsOjO4YF69RbnkUQzFkmbJunM60Pobp4bLumxTh+zMZ6wGRwWY34aT6zE
8go2QoLk4e6EXpUeO2+PKTNSQVU3JvWfAC152C25KLXjaY6/j5AtywaZ4upCHyGuQbWkuin8oQuv
4vh0HLOODd33xi6clWGALYzQEmQS4WPBW7UbskJCtqAHgELwSjgck47VsPcE0/aKyDdAym35nvej
2HCw9k8qEJxE8rXAboVDYD++RZ7I3+KDgT2vsyvamW61QHXhXsh0BzugXBBvGP+REGNxqrOQtVUf
Vqe2+4bnHtsNnANXMB77ihpbpA2EaziTrhCMl2UGDBR9I7z5h4jubr7hY45u8fgDFbth2g2OrpmI
nq9Meul4Wa+nePKxWIfYIU0c1IYP1JHeNJ6AcN6p25M5IBkqs8tUT3CIyzNaemlpeMcdzzw99pqw
5OVeBj0g2VdhDLbWhu8g9bGNT1/5K5ZrIKTgwt/eluI8OkTGipwr6ZJME0j81TLel5ibXG+P872/
/jxG2z16k1qJfH4SQku0mANJTF8tD+GhdRzeyXJcYY1N0gUlotOkV73CWJ7et9bxCTt78Ogfdto8
ohxnmKd2t0hgcJGt5HdR3rM9cazsTFxHMmmPTcu5TM4rwObpFD/APum+yg0o3MaQ17OMdJEh8HSb
R4aJkYLa/avgYlmKg0K6TveE/lqghg/d47mgHB24hcaDo+u8/zMkyzUq3e4TAOMeKzbP8WQTcU2F
LE+pQsta20BCaTsPrGr5B1a/H3Tg9XpzLBabjbtGmdLNrpAEf/GJUfEPDi+8q2GcDSWLJS/va+gG
2rf75wTt47bZ3wwqby8cYv2PPVBmNhF3vkYXvJbgBUgE70fkTd3V6lbmWMa/eemkf8hc/e0DsFCw
bab7UtbLdh0bgkIS1QkUJ7quIv0g5ZD1XLaTat9i4I23apxzpmxyLmnCqdBMweby8iW+FZsvjtaO
zDcPcw4/ll7WtR8FSe82x7/W6D4PqT231rJtQRT3no3yM9mYGGS6kC80WHGkn0uc8UGyCXqfixLc
peYJ5Yrju2Us5fU0Ny60y0y33s22tH01ds7XIVoHKczW8j9aRzZtV9WB2s3QKdHXfwDKDC8Z7R4R
/nB4/Yc0698ydJvTG9iSIpGm11Lub9L/hTYyjYondK1xqPDEhQmCENUFKRbYovcnpZmjkvTY8nrG
OTZRYgKX9qzNfCFE2wqicn+h2Q7PSvHifna53TTRA8UrQeG0jjcCfScZclIABLcnc44R4RhEtgWu
luSqVnsgkQvF5ouVR0J7bz9tij0q9xxSvf/+wF7d0gKD6/fCOrxc8JwcDeOikg495OQXMplnjpPN
EQCZyZlEk7yu/A4cIZhMAWuLYEXm1HQ42TWAKN97bdJEyGZRiyTphQLYxthiY6tHPhFPE0yRboJb
G0KJtWw8kPjxkEXCRjZdwRDd7CY4gzMUvamreb0Z1p0XKzSPqvGJRI2Jqn2fLeH3FI+6pwN6jDa5
18m5DBLcmUKWV0d/Dn8/ForxoG9AgNGlCqMRESbMIemYArLefyPoQ9UxIuRtg1rZbvnvpHBAkHmi
E0kLZ7XbnyCZz23XQtcUcc12/5ivUbUaUOmFdHBPsyxOrqnfu/WdAZw4nskeTWoMfp71470oOut5
r0rqzrcjcisJcAwpT9ZYHx0bJf4KFk5LoHT1zfGfCMdXtKDOAZkhHk+jWYZvnlgn/dJJs/Olz46f
V79xNRr2QC9VYLnoxvSt5FXiRk34gBjz7CqCnoji/4gZ68gS/jgGj59RczcgwbjpkRrqun/Lcsp0
un9Flh8BKs89v4W9P4zqgIp8L2h11JSxL+HUIuMd63w+r4C/IoDnQQuPl5mPhZpLjLEGuXdpW2kG
YsbpVKxisrxQGZ2hlvwmzLb53Clri0Ox//xH7LHmIU9EwOiBYgik/NQmyA4TFEwcZc6Tdt51MXYB
+77gSvcNvSiiY1AHLVG2gpLzCsUShKX6/ILB15fH3PGEkDESEzSPJGnVa7FckEmI2RNuyYl3foyh
kHw9a/ReCJO5v74udXpF//BX79wF+J8j8uM5mm9hZF31uruqua6D2ssaeX0cITBkjT0AsPAHlace
YQFrBWoioCT9+CjHS7QD0syLHIrhJGh1CEoBmNIeqFRDnvRC9UO29Uj79OdiNYtuIa29EC604zym
Pj6tMKDOmpMwT5u471ddvsefpaVAQncz84UHmzGeyBjQYWyK3LWemHY4YIm4gLTfxBcs31k4B5+X
jB1P0AwoMXbFFyv9Esi9bK779kAgyYfQhQXqag4P92W8Y2tAizErcizFinCGD1AYp9pEmQsPc0Ww
igJjcigBce6Ko3U/vPfUwwLY3vQbaH387cFxm+9RCEHrADbOc+0z56VmPXlFVdxJ1YJaTdc58cyp
jQU3HL0bL2UNDpAxJBoYqvM+c14vohXWHnxJSyUmHhb2bbBD54vrQ/GYYqzKtXYFwddA7zY9HRn6
++Tp8S3x/ELWi+9CqWcKJKxtbCLJ1ZA/aPGdkQ1SvTtHOj4mx5EJ1p8Hjmwyk9yeoXVkTDcJUffc
DArHJWSHUmr/0opVf2josiP7z34UwUS3srkrOI8mjxBjJFJVLzUtA6E1NtjOfQ6aDu/XGcOQBZIo
zfqE9VIFnmk5f3wRPEt624QxcJwjUc+SUsTP1/SyMK79wvM/3SKf0yXPRe+V4qdroSKSkvV+wTVj
s30FHVJ5gBhu9lkbNDWwy4G3cXE0Qyd9k2Buwp2oYjpLQMKaLsWniIhc88JjgrmNssO8b+zCa0HL
83pdvweGBMCG15YkNjaxoRsK+SLODY07St9MMdZ6NgsvhdSCpPgeYY3w6sl8W1DOgzoee8hYCgU0
WQDnsnMm0252njZZ3ft9MWnpGv4Y+mUqgvknzAHiGeL4D6MGYECPcR+mFymu+lHHY/cnwuCOtIDd
5JwbjwQjb1LR+HmjN/1VAU8AbWRbzErMkW1Evg0Pa8irRox7Y9jvI+mSDrBlFotMKVs57Xp40JrG
xC9J5/RwIr1X9n42Zv7S/bM4YEbDt5K1FCx3vAa2UdEckGeEv1XdpKnPIL/1dnBRvjzOQz6ehBkQ
YGR/clZnzdTtkUnJebU+060VGPXznOyFD3QCXu0Dhq+iZ14KZjyLOSDLyD8OW/PaTr0er0ZH4mff
Rp9tWcGr5fA3Ki8DOup9ZJfo14kQz7A77+VFw63NjHabv3JkcvQhH9Bggp6+xbDScvCyNFwgFqH9
BWVv5e2DQ6a/iR+mdkCmF5WBUcd+1uIs93sH872PZS37Ww8jSlaHlsdQr0SPKPWHOqCEctUl0mIw
FDTAJKtKSqzw07M9Zc4LrW6lon8mJbK9WaIyO+dqB/FboilU/QxF4F3Lvl14yJ6nZ4LNLT3K99kS
Nh/GTgswm71UOCIy7vj9fbAi27SV+FVZtlMcrGFEGSFo8EtIsj8cuOt2OFIvsj1bGbBYQt3FusFl
1ixROYthOxxtvuNIyqh3MWCIMRqXILpMQqCCHYPI8hKPlE1EAsD4NnNZINPpwjckdelWp+dJ91RJ
1mU253zAY1H9iWshVecuCfpbXQs0eyv9TQT8kVZDjtA1tYwXt45XPwcMM9akQ8GwmOo4V9mfz4SE
TENa2+Kf4qWWqCATPydXeyF+XJedqZxPKi/OG/VQBuQZI6NfNFe9yABU/n+kXcdy40qy/SJEwJtt
wRAkRVE0kihtEK1WC5ZwhCO+/p3izFyhqzGsFz13cxcdoWQWsk5mpTl5/opTEj+tQp4rn39JTkQw
GBNiT7RxSWCjmCsGzVO6hisnWGJjrH4o7sHhDmXxVGLAJtXyUDQy+gWd/gd2DNP0eO8Mbk18mwNs
Mk8WAzddiKU5ZgxZLw7d81C42P3iFI+b93a0zQMplg8Ppdt6+larQV6QOrzEA0c+25kV1zpIti+w
ntxpPh5duKH714GnINuT1Z6rsrdS6oROp2C1jF3gtycvUbijKQ6n8Nf+Svd82+GmOqjl3YFXtjlr
ANl1XNCL4WzKz+VAju2vkHilH6g2qLV97Xhf0/mHx7eZsq1ZZpqgw2i4yStI70bYi5E+6F6ONBlH
0n3HLrM1nDLWsLeVYhyNy642VtA+lP7PjNCO28cfBRZgO5zodj5vNFGOQZmi0ItSjXHNC/dF/WpW
ZUZW3Fmu+wGffMseT3xvZsWXVh0R8GECXvip2sPq3GEv9P3T4ziIG55OhAydOZYJvd3e/uv+X55v
cZgcEgMcZdtnVUnXGdROazjX2E73hrqoA7erSPlibdAU1foFjwePa3gMhpiVUORdg2OLIgR5ZAG4
Qu8XEnu8oRnOjWLrOa1SD0NKv0/6IzmMP/z7x8eBIrZ8o+R6rIhXfJhNsPAM78yBWo5xsb1VppFW
sUpPCX1/KQr7byBlu68Ax7Juz42JZWlXQQrLAgoES0x/XFb3/zrnNQYC1N8jU6lru6vR09tx2vQr
2o3dPOSxd8lsEEqi1XR3sG337XG/KDUe4My+2L8Nm+2wwhoi2dIaCjirk7nDS6nsnU/eLOz8k30i
hZrf5PzUssP41xkKgmVZ8t4pwcECpMoon2Dfjc3tIKTndcc/3DzXRByoQ+I+Tul5Zk7dEFsmOEdk
i1GY5IbZvANkkEESQsxhCUCGtianU3E+lH7yMgaHiPfm4wE122aVCnpTtxTeau+yCZDsqBd8Ior7
rz5s9/79S8lSEYQK3ZZyxaKl12pTdcTe8cVwriw77JgPF9lsZbzF+tVGt82n1O5Qv8M819XBya2V
J25/K+89xHLXiqkiZmcVIg0fGWOXYJrBt0Pvk9e2xfMVbM+UpYmJdKFXqtecAmt0Hw+f2icKarRO
+D++idi2Ka1XxLFqYH0pClrxS4etfJ3TYZXYFRxvNTGblSt699HqFoPcuV03AtXJ7UrjtAiDDDKV
FuQh+4z8bEDVBOohjtfggC5bjClaRVaFBEuVrIbEAbnwQP2/vK/QRYJNLaalslM+Vdx1uWxhaQrY
QpzcE/bp5s3G3rfVIfYcLv/ifNkCpJ7/EcegfGsUZosN77SQQCcKd+n6aC7VnzFWFVqOv0qIf/B3
HNf4Xz7Wt1AmumtLUbLOdCnJuF17S0+wxz2W2X9xEZ4+vv80im85DMJfrudO6QR6lmuQc26XgYOW
ccpIVWNbG3j0uALnsznfAmnMMbHCBlSWZRRAYI12SDr/hgFNSqBJI2X4FbgVjNM7HNOfD2S+hTJg
L2ImqVVMmOTLGiK9Td9j1+ZTcJAdEXT69q5a8zaH/hfU/xbJhICVWDVRL+IDgmDmQsynB0p1B5Iv
jmbzLvMfMexrMQKj3ljTh8dL9rC52qOHfFGxucZ0zTB3HJRjLDedJ9/OugiKJicCXQ7mee/5Uf2R
piTwfhSty9GLd+nYp2KYik2u0hVVmBsK15rnYfTcX5IVeg0Oz4/tUkFkwGvvmQ+mv8+Sqj9RTyil
QDULWMnZcAKsn45ijlY85GKfiUaA1dNGR6EEu1ZlclIXqOy+9OZC95BOdzhehmcbDIYUVhr2KL4B
iNcY9Ytf75vezdffgQ72bdgFSpin2g2inJO8whZtLBn9oJRbAyZOYrvBePnDeYnengz0W062wNzn
/Z/APU8GTMpGLeN0gIblw/nxI3eAIZeHh9cHuAOf11Y7+8Q3DBNbLk0sOmWD/QprVuWyTNAfegF/
GTYpeKA0QQb4vkqzAdZECvPNsqFXz70MjkyhsTPNrQpXwxKwZJmU63PDMcfZRnVNVwy67Qhb1liW
fjARVJF+pdPyDjCq+yhs0JcB/63HX7rzhPbk0GvXoac/foYgPDVdzuebu29T8YzvybXKRJ0L4rFD
tUBnVvTr/lnOVpOmAhjzkIL4CrJxVADXG+/D+6UvG5829KK0mcMYP18E777A2Yz6VCDjZyTjnOv9
GfVA8BStVbf04yd//XJfyJyFTGUwjmUYGtUSY8g4nTxnAD9VUnFezbPpi4kIlko/beo+UeiHWW/K
Q/Ja/UR/RnixP7lLkef88lQQfaRNELdrpc6MKV0DxhSCVeA8oUEoIw80JvV1l3Nw1JxYvJoKo5HJ
RJg5tIMSDxB2cTGu7fK8x+xDxVA0DcT/EurbbLZEClsJtNMibXMwMJEtNcQE8VoNXXZCSTB6wdFn
zhCm8hh9Ohlt3H0MeUpMkteMRLscvKj3jW32Ck2FMD4xlOp+6GQIqb3TGtFa677nb7Erv10sEi8b
DUn/Hrp9+YFoJ4uKSwxx8yLsV5v+AOrkJl+tD5tY14QRIJEiv7L5qBYEz0BpQUbX9yVOixL3GzLw
e+kFDYUNqAth7sYBt7t+pMm7K7TkoN9siG+oMmrLkm4ossk82RVZEsaqp98Pip2kf4Ng8kiurzzM
uD3//zjFiSzmol0xYHAOLpD1sjaI914+GX6yHVCLc2rQtTmHwEUT4MHWPfAEwqlx88jzBzv5AYyx
pikm6HoJP8A5vQfgQcQLw0c0bPBinrlLPj1Uxl718Fwo5xJy1uB+KV/Dw/37MHvnJmow1likwhAM
Nf58hneSuGwd16+5HM9zuZypDowRtlFRgExDwlmh2+t9SeJFZ6vOw2uOaVq7JdKy5wSKs6mPqUR6
qpNLNoZFUQUFJNJ0xMnzBPfikcOBOwPF04xxyEOs9jI2xFCKJ8x7W5Bir9T9/U80672myjBOWDWu
g5Qhb02jGoxsYiG9SuRXDjDOhp5TKYwb7ktpDNFAACklupNHmMPZztcL93nlhx4PKujt+OP6IkZD
05RpYkyIEaYXOeasNAXCGrpEw5VQ+PQBiJyTo4Z1RwybRLQCK1FFSYUY2s90GhzjUSXoLkdt7q+O
71sjNpF4GTItMEeDauRtcge18Np+skmEkPpz+H/05c+j7UQgA0BhJKeyFsp0vAsjZKcPxVGdDJ2n
XzzVZtvWjYkkBoLOmZhYaYpTxFVCtiF6uoDVYEQLyfpJROUa+BofxDXkfuou7yJzDIXNKxZmeTGD
SgfFvhM8jYuHw8r/0pamzft81F/csxQGosBAb6VjBznrfmV5GAl4HXeSvdPQsnjfJucDkMlpMtAU
x3J6qSyc5kuKPD0a7LwB84yWvVgsHnHXvna+ad8XyTUVBqVKvSmGKoWpOLWj3Rr7Bk9x5GX+Ijsr
3knOQuJEPwatlEgOzajBRXA6ymOgPBYnQQPKcxu8eZebwRB11Ks8MYHxIpIO3VJ4zNaXn49fPXKX
FXdLDu+zqUxw0wlSmZwHnGH1rrxi7ktVSOOSZ3dRIsBvQIXhm+pih0Q7oKbiZohn3fT3obK93+WQ
qLFUQ/rLxcVK8fDR27QL5Uywc2rcvYmvuxde5/G815mIZPAlACVoLmJ9MG0dA2ju34CaX1gD8cL9
kJw7rjL4kp0xK1pdNBytS+ldy4YIrvrqf96/BXNPswmKqervIQFaIoUi6HHvKmURNwsB85RL8dVq
NvfFzMZr6NfGwjFsctRE5nojMDbNUTbRebwYH33+aOj8YX3/feYup40o652Ov1+5Dvij6bKM1rs6
mEO9r8d8gDtRhLnHMUgousCCIDS52066D1fhZhRtvSX1ZofK/6N2HDht+/8FqL6VY6600dVZIimQ
qYF8m4guFjmjCP3TJKuoIp+fXFaBWZvQFZixKOHcTOYwVSxy7gJqeTUi0498e37WMFfRIBXbPJd2
CBpr/sgl1eEPT6NbpomOfuTebgRpk9BUxlhCYwXYLwoyBfB/C0TzI8mWl0ONBTlXknr+LrNl8a98
wEQsc52jeuysWE5GRKq4Y1Jivz7bfrv2FS4wa/S+3tOQuc9Kg108cgJRjv5eEMXLHSwf8fYYknj9
hQLrk/v6dvUkOyDPq9UKHacn+rRBCIPq1+cnuNzsxze8pXYAGo7vnbevySEwGBAi4Z+aBX7ZRvE1
INojFiiCLkNacu4O/Tv3ToCJJloRNGsi/cZQbVNsZIWES7u0v5SnYq27HGGzfnCiFIM4vdrplZxB
KUSeJ2w9QjLhUcIBZjYvPT1LioiVbf/YLnNfgjHqTP1KRYEFx1ycFOykCFM3ePAps4/v2yC3bYje
Y9Afo/40LsRiKYx3tGu8x7n5qVmonfwaFqGMKNQyEUtzT877uFZaz7Jv7j96VkPCnVi6hZr3PioD
To1gNJKsQByt0o5O5C33y2hr5jayYnHi+ADFwDZlvwQrBcz4sKIbp3YvvIh4NhT41prNZYq9Eklp
DNvCJ+jd9ws2hAUPygLT9ahv0j1en3/3jJqIpMHzBLLGS2Jesys0D1LiVSsxIQJikIUbY1uHr721
3G4Czpc1GLAKgwjjNgIErtUFgg/pjJrLSlzH2EAFvopPXjZpPl0wUZBBLDXBptCxo/LQJp8crlvf
B5knB304wG8w4JOW8VBoBoSggHoGhSjKtNz8Mwd6DQZ4kKqXk7YJ6ZritWd5mmi7cGTgfeVxYvCg
1GBQpxXgO4ULtHlBPIqdKgMJwcNPh945x3ZLM9+5d+xu7HNvdOjuDWjnQG8nDwbmkoA6yNhKjyKo
uy/Lrx1KOYGtu9zIlIPjBoMwWtBeRKHGcaZY1uHEO2VP5y4xfmLnAvnfYNxg4CVR9RAXm8qqyfq0
kXNb/CxRYscKU6I5f/cm/DZ5Nllb5nlj5Cl10u+XRfocbkDAeAB9U0+EB162Zz7M+sdtmAx+xHl0
LvsCkLUBZnkfOV68+Rocp/HBX/9lhDzRjAEPzOReUwHsOrSJMdqOeFLjBHmDYzz7NxnIGAZLNouQ
wrCT7gYDdRE0SDrIF/C2T3AlMbjR9rIptzXsHyNWtzQj+I8eUCxYc3Gensydm2Yy6GGkYaokajSi
oITeGVBTURJuxC28nhke3poMeMh5mQmJAltfny6bjuR+ScBHJHPnmWe7LiYBCxvgB2qR5+cOZ3dd
RAVBMBa7gmtYdvCQN6S8OmVNdHJ5QLT0uY7iR6uz79/qWzPfvSNlEEQwrCJIrjATJHswIqrbyhqb
lDMndkGjtgwqOwDZsdejMVSO3dA2fXjUELEEfe/wmZK4tsSATCvJ51SvcOuvK8+rbOuKVfHgVhaW
qJBgq+J95edTyt83kd1gnI7SWCgi7AkJyg0WRi3B8LzZv5oEu8us5SdHGjUa9qhNFWswdMXEHu7b
g3YSpVStrHWjkSEcVJxio2BQcOHH29z+TDafeOZwpM3dlak0xoRHJPGKzoI0TNWQ3Int1yuiE+4L
dS4vORXDRNxjVnToSjnfggaBpOCD9K8fvBrTrFlMpTBWmkd5nPfaLf5Bg38MDjeQ06OaxS2QzzZg
TyUxBnitEintAuhTozzYjFj5hrl2mzY64v3whTeLhXWjvG8190KaCL39qIllZFoeXCONfquT04nQ
7yGiPIl4IH3yjJAninF1mjnmoFiBKJrcPTkW0hc9uZzUM6S9fGan/80K2YkDQ0L2oqYfLlhEB2Uk
+hl1XVptSHj8HbPdUdNDZBxeDRb00LxAs+uiwgjZ2sNksYnNF+h1DIlmORW66G1xTcUbSwMtxsEt
6cvll5mNB6c/hPGHaSR3UUNvnrNxmoZAOtaU478v5AyQgP184QSgs00wpmpaeN1pOrrpmNsRnQUt
FsoLgmpMUMNa/8O0xPmW9Hf/iV/fYpirEVpNK5hdDvzCbBcG7kGX90zLObxojCOHvQ2qNEqNSa8g
3iHhLsS6ohhkhwQHd1+hWec7Obfbh5xcOyNCQ0CoQCH4XY8yLQ3+AB54ZPOoz0FaYM3L8c7OcU5F
UtSeiCw17LEyM4hEYzOobN43indeaZt2KaISF8OvOvd1nO2KnQpkboXSdYLZ91THbFuBRtnfXRcc
EbzvRf99olN/VcesbUvodBof0opYuwTREu0bdT55W4SkeSf6jxGyYziZqqei2MHWX06ALEdHRwDo
jXwwL3C0otZ8x9pvk+sTrTRTDHU5ruj70RHtbWQXFal99Wisvg7GG90L+//YDMvTjvGmgibr4HGC
0HH7gn0ONMWcOOU6fUiP4FXhtT7OckZNjYMBjrAp4jyTqDWevO6QBA7CPKzsQk349fPri0vcPx+S
fH87BkDES4gKtApxlI/k5CDW9A27P3IBZDYmMRUZjOgW4i2RMcjr5TzotWoilQz2sn6nudrKTmQv
W3Df37MaTSQxD5JWTtXQhFI4QO01wQAVhqeEJXgKOFA1V+zS0AErqVj0IplYVfn7HZOjc94EjYpr
rC6O5Ye179/qCm1D6/Djvt3P1RF/k8QECEOtC0JuapC0Pm29j2PzurfcXz8JXvogsc/snmjcyHjm
rmHmTRIl09JpcYX5YIEYFVURWuNRR67mRSCFXfW2CTJdt3KeD+WmXPx7lvOTB15z8R5qYCAHkA1F
FdFI+PvBxtfrWUrVQgQge8HqSNdbk7er8/gDW0C43H63iSYGVH6TxsB/WOZ1dh1a8ZaiLbCSDDf8
h+VdyEdIEm8PHpvstnPw7Uf9aHoY+Stt8K/4azy17n/muaePLkNxGSwUkqHfzGACb3GnlW3eRyKq
Z+uN7FYqCuGIqkVI9L+sJV3ExJFIwYTR/TeJzEduxGs8DFjdccyeUBg2DPCtIh2Mnqfr6w5x9Qs/
0TIT6/4mkbmd105IwjFIRFqK3ChOcKTMZ0i3cJcbz0USv0miuD45zTw7jyD5TWFFHfKz23F05M9X
32596/gJPyhTgkEb3aI8L6XOOAxdlmQL1WFQPMGEfxdcF7KCZ14Gg9LI4HUw4vEBdDouVt0bBB4y
sWl1FFkZTApUC/PNRFfAR/ZqLexksPu1j2U3oMS2o5dyb5+3B6fjpQ3nWt5/+4XMR+iic19jJRZ+
YbtCYQKrKjawt7FeNC64AnE0NrHNh7NKNLpr0/wAI2PH63ufg8/ffgTzfapUTc+RiGMCnbVGMLyL
moRnkoQbbtHz/sPIJ9+DceBJElpFbeXQFq/u7iC/nY/u81f1wXvez1W6ftOIcd39OCK0i6BRu3Ic
32pAPI5qbbDbrDWikAiDjaWXbixMFSCiXWCF8wZ7SmAQwouR+ja3ajz36Pnt9zC+XU7hifWOfmbH
+VDfxg/dAQ8L2C4b0mHkkeaM1oHFSeDMvfmmUtmmF+ESyJdMolLXm+tjvJMr0AJGzpO6XIQPA9IE
2MwVuVeCxRFo37usP0Pnum4/eNA2CzTfX53tfkmMMBosEz/jiiIisiCL2g+8AVtWLaxe48AoDdjv
WBjLuNeHRWbpWSXCP+O6B4nT7X0kJriDbvOYNlGKeTnIbaTWQnsT5CEtnilECpEWH2wB4xwY6LCh
XJhzd43dDuueggykpSBjEouuhIIFubrpqrBHPyQfWy8qiYbWm8csI4WDILVcHFbDwn4EZ5PdxqDD
oghLH/Uo2Zt2+vo3xavfrI2BsvJSjFak484BT0+oXmHGC7v1+H6LAyI30J94EyNJQ7BM4OSD3VUq
yTkIiRl8nZ0w8aLiRx+QcHSEhGCdhrW6qu8cA5uJaX/TkoGworTUTgxw/khGibYQe+qnGqNLdCw8
3r3heC+VATEMHGa5ZNBP7dDFoW6Iaf0H+pxr/WjBg0z6u/+wK0XRRcuUZM1gG5+EVmgvvYFTza6e
RbL+UQ9+iGvDcP/m/CZymPMzBinA6UHOi+cECUGWRETvMLVLjqBZJJgIYk6vV4beii41PT3q4NNV
671F8Ab3xcx11yI8/D43BtmRMWy0IICY1m4c7/qorAOQOz6Qn0t4lpz4zeaWucg23GTJrCV+S2ZH
bRPVDLuuheQBa9FefwVe+JmQcbAzABB3DdvspZsIYx4CrQ4uDMmicCe7FzuG3woAM1iedOBW82fe
p9MTvUUrk/udlV2E9SrQSyGbtYRGds19qxe8BAbv9Bj81oxA09QSUoQtoqs3TEOj3wXtF/Z9+5hL
af2mDYvXVg0GWGrvumE78q/AAZ+2WmJKuV0Kjv9JW13i7W7HkTrrciefi8FiU86rrI/pGXZ2tjUf
Wk8+NY9O+fwlOJ/Rgru+eq4E8ZuaTAh5Ns9SXRoQCFICybls2pYcvtoPYBV37bg0i4sT5RgIuVxy
0TxrVBaWUr1XxFuGJAPX24GbH5wjYPxNLQZExDHBEMIZokqn8eiW07iyMVhsEd1OXWF/jtejXe++
xmf/kC++DNo6xPECVMIdXL7Z1+Q2YMtQZFnUfug7tLD1ny+8DrS5R/5Uydu/T0SYYOE4Vw1EtPZt
AzBe28KI0fYvH/yZ9ieP6mY+dELeycTLWpQkk7kS51QTLj1mVY76qi5Jvyl+pZvz88/IXzWpc2i3
ePOuaUGTc5JzLbG6PJHLXIrBaBOpbCA3elif6iMSUsoKiQz7gCZCzgWcSdn8Joq5DmI41PFFgKiU
ZEfpEeX+wyfnis8i8kQb5hakQViXpgkRpbPZdq+Gi1G5g58tePnC+SfqRBBzB8xKzLRWvSIyqH0k
Js8k/UJVCHN7tIdQdmuTSPvabZ306LolZtA9YdfjmU+eeT3Nc1dBkXQR69NQQEJqBldlYqexEYmB
po80GVWmtlIRhxcEzeZ9FFnGa0zC/1SWSv+SpuFFbEx627x90LkBmnrrhf2169GEghFgzjecC7qm
4pijVbQiuV4LiEuJ8/4+ku0C7NMZeXz2uR1Ds0/QqSwmUBGuApz4haqGN/DmtD16oLteBL4KhhMk
z7nx1+zX+j5K9vGZIfFratm/jlK3hzOCIby0j+FicEGx+rmLeLmU29uOhcqJhuw7M1OCEW8DA/c7
JspHOq4EyY2xq31lrlfuAuN9v8hDQB5XhLIM6fpq5yCV96nvQYv2IwQ7icP5unMgMP09NASZ2Kts
1kIl0RMXz259WS8W+wj8vT/f7CtaIb/sRvb+aohXn8pkwhrhqiRadsEZrE+nCEli8vq4kv3gkRM+
8VRjINxUhHNdZRCD299KWG0VD7tG/hEKtlgvLOPh/knybJdl7DcUPQzRYYebfwwJXYTmWom9XCwI
WsDx1Mvt5BcwvOLy9MxFGoqMhhRJoslgnTnNDrVI7A0J8FgRwKxMTiCdw7RjMZChslGa4RnMXEw6
Fcec6rmDd7pcIA5BVPcwJHbi27sAY2zL++c5fzW/1WIcYWAURXehhmnsD2hQxMTo/b8/62mnijDu
Tw6yGIRbAhRxBtmODtJCP63UD+y998Mtd7hrNsaeimNcYdjIemJSqMFS3MxxStW/eqHtXr23arlq
3n3u+Pgc0yKu2fcJMsB9TnoTIxJQEIXq3MH6H+wgopSRiye6O8Cm1fGemG5LdJd3tnPPo6loBsev
chrKZhZJx5frAu4YyxvTnug80+eYCNumXhfmRSlKHGlz6B2QU6DBgAMhsy/niSIGVXQCj9WlL68j
1rwggKFUlSA4t+kw5d58AHkEdvP9OGBV8yf3283V/Kffju1OV7r4OhRmiAN0WlfAl0PWbsEL2+eK
x79JYaAjH2Wt7nJYyIvzniUEe5rDJ5E8iwS9E6FDt2Pxwlv6F/90f//YJFsmHMyhVGoL59nWRCLB
cjzTXg1UEFBz/eJ8vNmSgYK9GairqOisYal6krHWq0E7S8f2ajvis0TrVY/Fk216PPq+uW5TfSqK
AZOuaeROtzKJujRHDJcxhibddru6Si631WwWgSdqMUhiylmD/Rk5bOPkpG7tK7YD3jLO42A26psI
YcBD74devrQQ4pgVEX/q/uH8ygFg6in+sIWJCAYkOrUcs7TG5+lhC37oHi+kss2l8S7Zq0bnUr/M
W/u3PBYuqlKU697EN0I9TVlLfvlUnu2yKl3BcqLzehjdrie1Z6UOiPXlEpObSuIW7dN9tW/h+R21
WUjJc+zMUJA0Pa4vLkbdyw6oQiem25C8BAvMOJD8Y79HMdlJPA30UvoxPmGGbLlyq6VekHaJKJ/b
kzML2JOzYcJA/ZyXrXZNpGNpkrT3x9FGqulKvvQzx63zborBYI5VabgqAr5CLjuRhbFSP9r5q+dV
VRIu9x61oHtHzcQqWtYa5/iKo6Z5kc1mmYDsrCOLh4e31YrL0jjXwzfFAHYwJhbGM1K5kLYZYoJd
l4mtnoJXHoXcbGZC0QwFuQlwW+jsunO9DRulTQpcGzt8VJxqESyVfe4Pe5Uu3a3xqEW9DPUT5TMl
+vN94533hxPhzJ2Nk04P1LySEMWA3niz1e0tot19g9xW7Q42rc77jrr/K7fxLZYl2SgzqWqwDUs6
aqWf+4/2ENrqGm0VdLnIXxWAJwd8q1hOfP4QSI0SSDhgNLJsOq8gWL9ldQ7y/2su+dmsheoqkkzg
x0PTDnOemgLyieBaU7/hya5u48G7/0mwTmx1+AJR6v2vN+8Qv6WxxxjLQdmerxcJySValAtXwwcd
UU1LB30EHFmzDmQii4mcrLNVjpoCzTabJHT03lVlNNFW3nPzfkixFmbB81jzeZGJRAbDkjrItbGG
dgrpvFy2H1agt3UHV7ZQvHE+x8N9DTmfTmGALKnLoBiVXjp6/SL3Ve8gcrZrcz8XA1/xOR2FrIeE
WnCuTw34ZVNs0FmueVOD85g8OTnmrZVHiaq0OU7OQZoudlEkxhgkuuX55OizIftEEhMnNRdwF2iX
QUIy6eTQl+pRIsfqubCX5sPih22nW/+QuQdEn7w+m3ncnIhmw6ZW61O5b6Dk+n3z7h2vFcEmRWJn
fkRE2qu/83mwxbsDTBA1pucyUBtoi3PVJFusSPycr+n0/+HakEOyaj+Kj/tWOVt4ACvEfxCF3S4f
SUaklBZkigu80NGe1rvxxqptYWFfylVm85Nos/Hot0Q2idYqfW5EGsz0BeQ9kY1++XFRLS8fJu9Z
ebtSf/jziSQGU5L6P+epFWClQIXDo+j80r2hK2mTe9Ze2//aH7FVsn0efCFCg1Cx1HtUr3jvW2qm
934IAzVy0aj1IFFbAqtDvc28HJR+p9tHpRSn6OXgfFXOvWH5S4ywrosswQ1t0LnvvTdLi1yQtl/3
iDS8lf6BKh1H4uxLbXLWDPhkdRtbytDSmyptseD6emtBU49jzX1lK7zjZPBHvkSWaI6QVbm1R5dC
nPKHq22Cm7kgGKKTFiBxextc93WhglIIszVYiIvSj+U4a95B84yZAShNVnU9CnF98gdqYx8XW9/W
uLDcFyPV6Z4JMXAkoQX+HFjQGUT26gK0iWBdS15L+Mjctf9Xe2WAqAkkKVcMCEsye7P2PirNLsuF
+eigKzWx479h2NYnIKQyYU1BuRt1Eea6RnSId11MLBse0g+Qbbpvp7dw9845shsyy8tV1YqYepQX
p1hF20uCqa/lcps7lS1opFnYCBLXmR1twLiZbT65XbG3DRv3fgGDSuE5SHS9vcJNe5s1tr5sthf7
IybpaklJ4d3MX5VE9t6eD9ypM04IojEwFJ4HM+9CwNDGQT/u5ZXnwOZoVqbf8fbvk1A46CSsbpU6
fMfO26BXTfFKr3juLddy0TmFV9uh/8htu1us0AK6+NnZT/un86JFR+pzBA4fMHQsxoW4fexcbDzP
bP9l6BcD50E9m1nFGladvobQyM92BcWXxhCqq0iRSvAxwJwtB+eSOlrsCRnpl9bLqsa69fWOl1+a
rUlPBTNXeOgiq5HCm2Bxp5E8Jhj4OG3EK8gXVu2bWG0wWs9LSc5GhVOpzF2uwsySKpANHZEZPG03
530a2tIZ3XQq52rNhoVTScwtPseNDqYkKslCn7tq543d4SxXiittjLf793i2D3QijO0UAq92qxYp
hK0xghRWXvoebfXjOXLapV0Y8DmV62Ml2Nl5dB8Ve5W7Pi62bhCe36MFWvY2T38Hc5vFCA/voqZK
15Ej7LMrscsVZTG6r+/sS3oqh7m7UphXw9kaoS/GyLbbyt5j69XCsF2ygm+j89mJzSsdz+HFVCbz
ZGmboouqEboNrf3hJSgGoGF7xeVI55norRFnAhuVmv7bRNfNQVm8gXJwZ9o8T00DkHsfigkazskY
6vhYOEBru9mkmMVGx25k0bbWT37Nkn6Oe9KYuCDpikqPAkgLaoLp+tWqW/woVzuO9c2FedMPxCCK
FXdN3oSSdJTTpbBHPXqM7EDgTXzPDQjpUzEMhGitJXe5SW3vBa1JW7QmLffk6dUFtRIYhdZ8Qmre
t2KQZByk5JJk9FutG8fRQPzwjP7qbeVFGvpvuVmVudh1oh/bhDH0WYYJcIgDi5Ll5WuMSGDfDJoj
7t/h2RKirmPqSddUWdLY2EMatUhSwGB4LEbfoGncxB4/+sh5XqGEnyD24GZw5iLlqUQGnRqpEKJC
UhA1rms0EQtoWMBjEpmw3U7gFLRnbXGiHAtQZTS2bU+NBKeo5raGQ3y5f4CzeDQRweBRrXcCtg3I
0lFoSbXRXsG409oxFt7+lSebCKL2OQGkfBSzJO6gS2872VNh1zWhc7RrLivbXFQ//T4MKDVhZHRB
jO+z7gKCKHv1iO3O6XZ3oOxB3ErQrJ1P1GJASVCEJhkEFb7K+Fm+SVgIcZacVHSQPOHyJvIsj4Gm
KOoa1biZw9p7346kgjmgggx6A+7rgacWA0+VWFggOMAhlg5YikanWBjPwgowwSsQ0tvyB6hPzo+B
JREE0YXZaDRjuOmO0n4lO8/U89638tnM08QodKYnrCjj2oxziEFCWV2cNu/v2yXGMLDq9MFFRfLZ
XkeL+yJ5yMQyQHapkHdiCssAA+SmxlNWdqPaSx7XZULwGPofD1JnsKI361axRIh7OQlEXaK7AB0b
91XiwBHb5hIZ1dBICURECel/ieiasDuZZxHznhEVY4POVBuaxSBSeMUimRSMv3hRBQv4xqW3/PUU
2ws4RpAv2VhIys+fzUacE5kMOGGDo9pEoY5bjPGv9+7h+iiA4p8X+92Crj+N/Vs1BpqGZpCj6kLF
YHQTtH4jKT0s10auKrB5zTUUDO7JYoDpXPedecbr4QgyfmkfkBX30TdvDt/aMHAUy7UmRZVBoQ9v
k9OmcjdDBFJfZaOeztty8eXzo5h5cP+WyeASdhzV4K+HVkg3nmqZNBEx3OxHWJID8tUc3ziPt9/C
GGwa5UaPmgwKUmGbeHn/Ns2mifV/jE4XGUwa2j5JUgW6GN4HWqn3+2Xu02w4+v4K7HezOeJmw+eJ
OCZuKU21D0YN4gREE6feLQ/Zun4Bl4vDETQH6QaKo5QcWUXzJmMXYh/l2RXdGBjjdYK3p7ODxD7m
FjlS5jzUVApjCQOmCNJzCykoJVhI6qvEVVzsw+NoM9tTOJXDGEGSVb1yrSDntkcGZCPHJfphMe/7
4wcWqfOaQWebUyfiWEeVyiNo+M8QB+4dxwsRTxy9rUFa9LBsrjs0KxhkS0cZyP7ydn0qNfLkXh9q
LE3FSLCfb3bVK/iO7h/1bJJl+psYyzljJXQVXegHHZzNERP2BOtg0TQERAYZ6af1wLl36hx2TQUy
vkwbjFRBjV1G9CEv0itR3xEdnL9QYejdzZbEm31hZ95xud+DTn+wkxfk+DQbDO1nC42sruS6OXm0
UTvjsfTNIcL0hzG+qdQGQa4L/LCXGm0gFp9vcA7fpgIYR3TN26IdSnrU3uZiZyJRFv9iNpTeeN5o
Nv0xlcV4o84a8otI7ymaVjE4iAxI7iyPILwV334mrzopliXG7V+qgNeCxjtF+u+Tp4Da9IPWURtX
sHPeeszc+/Y6m438P9a+rLluXOf2F6mKkkiRepW0R8uJHQ/t5EWVdGLN86xf/y2570m2GZ3N6pz7
kCdXNgQQBEAMC5eMSQbIyLOond9O6eblS4Tlz5/4zoe2Jtg0r0xLbHlBzm3bsLGNDugBkhR5p5N5
Qsjy2PRn4DkZ+249NJH6giuC2M2I8pKUJLeB9N1cYCTm8QYYg1++FB5QbXb2IfcwuawwryquJBEC
ejiaWAFS5PB8+40+pnuFXd1s1blkRrLfC+swdp6BQvUw7DBZsAJKKPRg20X8OhrJdNsrQD8PQcJb
7QYWtp7QoKPugd18XFywIne1TUtFzcQeVn3e7+fbx+jjD+fvtcMJM6uv8/GYHFTH819M8k/W5A62
BRhAE1l6eKWX2z0wF2ELD3cIkdfBPVXGY7O+c8mfZI4DQwzWpIM/AGM8lvehE56zCM31DmqBB6xb
dB+q2nkF8Ll2t3Yzf1fo4mYu85K+ZHXXKZ9kMUB/PqBjAUYRzap4Bah876oOcsR8SUayvZx1PFg6
qAvmXlonvO3WeolCJ/+L0f11cJK5yATQJpIavCANgq3ZTtoDVDJx8r1XHTr3/IoxuvvXGNsBFHdh
K/q7ZE6yHRVi9aYvQRfqAhsvPg9H8q39piKjkqFkN+bpP6b3xhP3L7Zz23/tjrRDV1qCUwPy8GHt
nlHwtvV6u+RNMiW5PkWZEYM3LD24xbK/0om+qhhTyU+yJZYVpFW1OsvSye4oKiBvg2sq7dgOfH5q
hwzXzJom7YUJFYSes/3pW3rG1MDiI9yzXVzv6NOHs9vf0BvjBjMSCikqOJThm62CabD4MCk3e/0m
PNtuvY/3N4BaVNDZ9v6/eJSsCUrFRq8vkOQNKplT54za2kThIZcFCM1veYdquHof4+YkxoWOyEDO
iz0RYvfgbkVNQ+/RG1Ahdp9hHOPvu4P/eRft3oYxWuVDRXEl5DFWUrEZpelVrtPi7U9oLQTqxoN2
t/b3A7FaWY1XnaNkYdJxmXlpQr5ozcD+WPOIPeytiy7/z+uuhnCPzi7soL5+qCp/JEM9ZwavkN0A
k5gNBgwkfO3jjwMgc/wdRvJVIt2kJnQimEl1vGgtKgWQdpJrQbqyeLvskSJCt4FTe3+xwxkcou3W
UXC3JdJLer+JtBM0Wx9AQMI7I3nYOo9oDfdm02HuB7I/uxhUtNEIo8rhbEVhmH7mBjPX4JLp7/k0
sioaZux0htLu+y8cDeqV6tpvaeclCek2sqSOdbPVoZ2e9/HbuH9QGOfN4OiSgOy8Fzs0WAYCyHmt
jwy0ZeD9jPmnHWZOsM9IQW/Lgl6Sk1RDK4e602KITDTOEKLX/IeCwGaP6yUFSRl6Fk0Y/wAFVI1R
ufvm5GsEBBDB60qnpCN5bMCRDUE/gA5e9i9AzozcxwO/R+gD/AIFqfWT5cjnkiXJa0fxnCHN9caS
B8OY7fUDUPNwlVQZtc2n2SUlyVX3TR1hr+yyGid0C+otINppt1r+yDkD2ddTo91vBQeXFCXHLfhQ
Nkiq4Lhqhz4ioFN7NMU1lXM2ZVdFKRtBol8b9BA7IhpHxvov9Ejcvz5fPyuFfstVhaKqzYTHEwQ4
76J4L3T1Quhta/fT6siVhFLL2zIPcEas25HmOU0OfHIizW1it9aBJskzz/Cq6fE6YwpDJBcXyma2
i3EVItA6EsBSnY+uapvDZi7vQhdkv5EVmEbGvVozHi8vlksBUwlT5O/ixw/YyqzU9s1SxiU9yVTQ
Pk3FsBoj70V/Ia+l05w+olM1P9DRXTBedDyXuvNUR879w3flVVMdo2Q/WLvQZZxX4t6I3U0rYqPK
bmyFcpf8yXZjqufMINAUjE60n1p3XauW3304YpUsupwVmq8yiJZkO4Y5mI0sWjXk5XYCNOP+UXif
Ds50ePquCGc2kxOXjElGo60KbK01ccuA7m4e27/Z5+/XtX0zHr2gIOcMlgErE7BbGszcwu+ax9jB
cPDDp3XyBG0L6Nw7PIxYtnqjquwqTL2cOCjYtCx6AiHGh3tlM6TKvMszs7o5pDXp8evPHvv7Jjoh
X41q5PBImZtlgLtDmkdZVfsv0eBPeyWPs0VZIJgWvvkU5MWw0gRAsN/C3Wdgtnzdue1J5ZkVJlge
oDUBPT7xZI1omrv47kGFJ62yUvIQW6rzJkOjzqrnJeKLdJcfW+fWiUPHDB06AC++TxEEqG6zUo6S
wajSdDIBCbGqJLZcL8fIWxd3f8Wy4eM9Onf+x+ssL3wiw5RbS4UbgPjmdq97jzX2DTNsCj/BVH1X
mSqFj5Z3PAVsZHVivN03tr/9En0P79O79LE8wVb9f7gIkgGpLCPM62kl5yFIfLl9JocXe5/oblg6
wScUxGJsnbxuUlSXT04e8CZYABH7Zo2Redl//HSgj4fd+fw2oKdEelO4FzldUIvYnAsODkc01bzc
3gYoM5e7o53s7lX7LxShgZDeKHXedQs1384uuCt9pAdUdZ3NyvyFOZbTA4Mo0XKwPoOAFo/HMhDV
P6O29YBygcq3bGZTL0lJL5Q0r6uZFrhm6OkCMBne5kjfhliCeid8x/E/Y08KtvVgV8+6GEgFJaQy
LvLyJ3QTR6Ghg1EAQuwzrzkeDu4OHVJ4waydFYpHzBty8pWXhZwXGFgysHQGud5FohqpcWyInhyM
WN4dnL/84ivirof5r4fsvlqR+ZUTZ5sgDpfCliKULOfWxDnop06BDhzqBbHzikeAgk9VwCCk2ASo
M7GmmavtRG0930XotVelp5U6KtmU2dI4tiytOoonxnI0D0/oHPGUTlwVmsj7nHSkOmO9Bp1m/4Lm
Ebw7HzNUogPv06lzqOeguOru3GOquapkhEpdbCnhMQBzdElNkH5Z+3D2305YggavMB3XzbKH6T7Y
Hyxnws4U3/2AwQenvdH879noqDI+ksXhug4gMxvwXoRSA9uRpePMg2wiSRhlPi0/GIuL/T7a10Tb
lbk7P1LuXDfcUkj2GzH5XEmzVEIPM79KyCezth3R1bfG2CqCWgVP8is1b0QpaAmeAuaUi7MQZ8b2
nswNE6cpXYzo/U9cyQ/VetCCnBBwZfWZk7W3lX5vcUUULb0/3iSHiW0hMCRnUSI79R7zKGO05JlP
kiP52n6xezRMzD+uM6IiIh1P12L1bmaCSG4OWHr7Sc9T16KpO9t/cEAW5boN4DoOVFEpU1aDnWrI
yswf89ax0tMkHDb8GHV25hrbV7nhZnmuoLnFnMU4w84GdAcix/g+w6g3Fp+Wocp8nqDlKDhVItzH
Q+K1lmJh+paSXxKSDLFpjcZo5G3mY7mUm5JzGX8nlqngZpOIBTg+9IFhhZMcKNhsIZytRIwogrB+
dMbBDs/X1WGDhg5oQQOra7iJJifJRLWm6BPSktznNNkX9Xm2UVFYmOL2bJyLbuhUBwUCSLE3Q3nR
ItGMcTYzm+Z+MWr31lR6ohUuZ5+T6XCdHfo+9bdeIRDiGNuyOaVU7rYMBtEXWF+Y+10/rezUvFJQ
WE/2IgT4h4KBYUpqU4EdC9L9EUHXJGOl577e3qdj5YqwcbP4trbDfcsUsNtbh2P8h9YquvfqPM1W
OiQEh1Nk9m5Mdh2lXjX+e1XGwg8Ii9igpZvrR1ycTQhQrSGozNxvLd75hVlme60ZiE/bIdxfP51N
fuCFsJAM2X8qA9olBSk0Y8gKPyaHrsu93j7FaJz/90QYYpPV05nMloUWCybMrkgKP4zvuxpAQOu6
Nd10/4AK5RSSswwuZKwGGuZWBMdW+J7WHr/p6ekPfh4jIDalOgGKjnTygz02fVWWhd9EO53d8uJA
yz+4+TDLP0lIN7/jCZ3TBByMy44uL0V2Fv3rH3Bh6Tpa1ZnQTSJZyRRQcaQyQSKuFlcjsCzUcglT
KPCWcWEWcBABSK7blhysJoWOAGcAlVa3vDE2Hc24Z+wzT+I/OXMb+6OQrTAs7Ad6f1MABl7xNtQL
fy53Nl0PZSi+XpfYlnVhv0i8JTUuLiMf2ppmqVH4dviJ0afWZIclthyCCVBNq3bXiW0JbpWaLRAX
6rZslTMuGiRn7MKf4uKU0MTFfdTLwouWQXHxt8zyJSXJxvS6Vi1hbxW+7nweFfddxcX69wuRxVa+
0Kjihc+wJpfettGuzW+nRiGrjYPBji2oMNYiYdD8DXDggkqiF8KOKi3zl+wLljWd9OK4kPiYZ8xJ
dMXza4Ojd7Ska0NmS2iRBlrjmc6x1xG39TNdpc1bVOBbGCbNgPprM0lujdFqpTYUuU+wI9OptRCr
Teu/MTtleJzkgUJ+cjpu9ZurK/tJTmJqmZMo5VYJcl/aqHVaJNjzZk/DwOmaA60f2fSdNY45O3my
F6FPD5bmtaNvm6ELM+KR+aipJLBqneTK332S/CwKyyRPbEggGm76wl/Gj5F1vH7FNhQfJDhiOHS+
oyXDeK+cS9aY9iKq3DdmIEiHn/Tm6TqBbR5+EZCi7DIb2BitBDhvncQ8Fc3daO//Nxorkxe6X/PG
nFutyf1ePAzh0ygCB1fsOg05HfD/9OMXIyujF0T0ng5YzIUwxGBW7xp63D2I1haexQDNNZV199Gs
wnKfWnq0A8ofsh8a0fcx7dJTN9kZimwGc/tiSD9d/zDVCUrXJMxDwdNVwEI8FPN3bfj2v/2+dC9i
0s0UoOa5b2XLzmbtTR+lirnLTR0R6+ZDAZxMJrfsLFqbWj1BRDR1h+FB08/3f8CCsPQVLAFDEkw6
umFKeail+H09QjNjdJ5a1U3dPIQLCtIhDGZc8GCOgaDSN24eY2xA9XDYlBGiefLPM0iOgk24p9AC
3p6vJV/j6UyKL22hsAXrR/5mbi5ISEygAGcVcwMSPUbm8srtjT15mEWr8IdbsjKJiU0RWGdj6zJc
EyXtkNQ9Hihx/5V0X1pzUhDYEtUFARmdaQ76UScxHnM2rQ7a2N/mFgEiW/p6XatUZKT4tLXSMBkt
kKEDdzp+q6Nmz73rNBSykvdmzSM1tWkxwErYO7p4NMT36wS2ztzUAVyDV4JASkK63cXQMzKsskLz
+VG3jR+W9qHi4YIt4qruqk1eDLzgkZewcNOlJ4NeUB6hnIx3XPU8DZh3YKrp4NUfygoMNJSfFKQT
0SpmTzwCM8FSvxY8TbFI9VTW7SOnL1N6u/BIRVHFk/HeKTT5sPTcWHnKUodkT1mvcjvrN//Ok2kz
g1FbYNXoewp9ngD6ZOS5P4TZ4DV69MM2Gm9JW9Mxse0EuVgivGRhLyWZTyQQ++v6sZ7/7+QBUYf1
rSbHm/g9+WKulnmiIkdYWSF9GUXneqBnXjwvIz00ZCoUT5htgf6iJ5nqcKnwfrLgZQf2lFQ/hkHh
Cjb1HVtT/8OPJM7W6JfS0vD7e+OVvnxW/PqmSYDAka3AKK14G7S6iBFY31ETGavcn7Q9E9g/Rm6y
UqVzm0eyZifIuvsVivH+SMwQD66Sh4Wfz8m3OkNqOZx2VnvMUG5RZXxlBOG3qMdkwF3FzDhy8zJa
p5724djFyIiM2RAdAjqHzjCHy3ER8+DqTAtckjLrASPl6KIwy2SftPV9lSSfB6FhvWO1UHcIw9DT
7cQ+pkGXCbeu4ti1+0n1htsUvoVYVhhAaMI45Hu55FbV9HWX4p01MKf9kZAekvn3aQ8DvaEYgcDW
erhKKSKfspLyJi8QSYSBqy+2W4LWlDxfv3SbSnpBRXrHY2W9mRsUVKrQ6zDkRD8szZP4+zqRbXH9
wwqGYeU0VKLb+owtlIXPu3Nn7+PxoUsUJK7xsZKQ7DGxkjENV2mlxW6qzgW9rSpXmZJQMSLfB+RB
tTAClbr/NldPQ/Ohbw7/m6ykRwxLNJNjHz0YMe5Ry7H187Ls/oCEsKFdKAtgvk2SFS3KMhFRU/iB
CD6YM4sdrpHIQf7Lu05o81BsPPawhIhQxNzvr0kYmPWiFXhOjrTZ68BtLiLdwbwF9mcowvpVTWXf
sT7dBRcY1EP+/j0lknQG0TvYDt4VrhbuxeiJ4Ls2/z2K5BjlX2ceKHjb8h6XFKXrmYl5XKo2L3xB
sNDUfg7qUhFbqniSrqYYKiwG1kBBG6djM9wBYt3prHMtDKdt0Fu7S5PP189ry9y/WRvGbR1PGEmK
WZiQIrVxTyeC94szYxRXeMUXGjxep7OlF0iyI8MOSG/9NwU0x3LhVQ0FXMSxSj5mN/2yT1MFka0D
YlA6gFtSjHDK7mTO8yTvFwrLxn+YCVrGkz+4RkiACWHAyVu2DBXe9rqV8ArOcYqK/DPP6gaIaXnk
J0O/KFRBbkJ4840WVsBzlIyoaXNJF7iJ5fbaAqvAsGHVKe+xAG8fJvGOGH5F9Psl65yG/ciF6rG5
ZfDAHKZfkXvH5q317xdRRp2UvGqjEfeqnndVErl2/CNZ/n323URBHpU3rHwTlhyt8ygZgZ4xpT5n
mfXQVOG0NydzOlfdEKhi3I24HQGuReiat6Yo8bxnCGAx/RiKOfXLONjXUfzRjLAW3Oi8pT5M/ByU
E0INMjqd+WRMlsvt4d4aeqe4FXbtdKmeO4aNdr0y6D/+6zvx7sNWdb6QtDUOHUntIfV13f4c2YMT
Y/LSipNjwhW2UkYeXJXpHSnpUDFpDEThvk/9tJ/3BXHq6BwvT72wHdP8qJvHoPKtKfOseDelCdxP
7P0JqzbF08zGBXqD/LxgtWQDyQJkSuCrW2cOX42U4IV2MlTNZRvKCz5/0ZFMNOqFs91aLPXzcQ4+
dmOen1g8P7YDUG+vc7RJyTKwBoXghnIiURJs0dhYLalvhoXH2JcoapxysvbXqciwIv8c3AUZyQoM
tRVklWGkvrW4JrdjF9kGZymC/aIP39KBwgbUu7RrboeQfiDluOd2d6DGhBXJZNmJsHfJyE/XP2qT
dVxdmHEbLkMGo20sa6n5iAsFdD3HOAVB6iSK0u+GW4LJA6YeYEiZibjl/dVYMq1En5mOO0tEfGyK
xsvY9GQ19X1O+mdsvSEKBd0kKMw1OFordbZ0F6dgrCO83FI/1P6KSuaRxSk/A87KS6fX69LbNEcX
lKSraDLExlYNSvP8aAC/JQEeNNaZWQLJfqxRHB+vk9vKLJtI7OEfkiIcVve9KJPUTqI60VJ/TMgC
yPQ82bEKmHqZSUK3m7IAe83SztOjYML8cjacgIBbH2lVoGs4Sr8FVTd5EbZO/sn9sU0IQpiU2XJW
VozGNDCCz2qLM+rMTr00jtE/XGd+U1MviMiynvs+0pcARBxEg9Qfdfc6gY2whiLQ5SiMISb4DbCw
ENlQJTpP/WRubI/O9/2aSQur+wg1y911WutBSQEvaFFYcjR4IMCWQrUCu4vJVMG2scL80jTdMerb
u+sk5KmM1dyABkcwiCgKTlN6JyTlMBBeQGDdUp8KkTvBgEe35dht6hYGen3q5zJ9XnJAeVvZZ2NM
3HCaPI4CxKiXbjGjbNWpvmnjEN99k/FegWuDoVAngMFhp+bLEi/HDE0TNMf8kumM00NuAClYH7yh
+9A0LZSZfE2M8guFrUxprAgmNszEu2+R7FIXoOuchOiDQzshPVlDxh2SztWZ91XgZIuW76d8GQ/X
T2Xz4A0K9DQkBQAQLB1KEUfV2I04lJolrVtFLV4fOln+vVWnaBv5SUUSM7bXVqIPbYRk0cFOPlrt
qQierzOyFdO+oyGJb4xbOxMVxJePTzFiKgOxF2leRfgaEOE2c+tG3DxqAKm5TnjzmhpCt9m688aQ
53PS3miKHl1YPiUHKz9Hw9fuibQKIluWFtz9oiKdU1UCCxhjWpmvxcxAG8bU7bIsTo9N1emZFw/6
csMtu/krGZPmVPWT9gHZLWyU1moATmtB4oqk7Z0yCQJF+LetQL8+TDrarC2jYiyTzG93w52m8Geb
1/OCa+lMrb6dAxhBtG2SwmlZ7c3Tj1iFlqM6QMmJjTQ120ZAcfow3IUhILTm1xZYt7aIFH5JRUly
GaTo7KjQ0Fi7TPvQuF2Ow3JszH///HmnKetHXITDXZuOfRJCH6f+XIeVZwUnkaUKfdy0VXjAmTqj
KE0KKXRM+xq57rVnt0sCl/V7mMuk/WZn56L8ev16berXL0pyu5aRdwsOH75c5+N56T8lsfUnxumC
gnS1rBB5+9mAcfIK8kEf7krVIq5VGL851wsC0hUJ8yFJugTC0kcG63rOMceZ87uEPK6BSUgbBwtm
rktt+3wYsTgDxr4uZ9qtUg+SaEZ/6zLk7WFpg/C+zYNDaAdODmOFKL5Pnq6T3LyrWKJNUaKwEbBI
YixhBqEQeE3U9HNq37RW4jBN1YEoD8r+E0RcUJFkuVgCGFqTBU8yRj6d3DLxxiJzJkqcypgKZ6Et
ds23Dz0CUCCdRs6Ytk5a4M0yII9r5+3OZMBmYNhJ1kyeiZasjnlFHyDX0j9wHaMf16WyEZGj1LGW
700sZ2BycnSYhrUbCN8bV5FjtbM3Rn+b5jkjL92txVVP4c0zsBArMhO5CIDfv7/7cZeAlX6Nx0Vz
S+CWDl1vuDUdbUUflYrQ+vcLIzPwiXR5ibgJrQMu4/e8w0sjnBXC27z7F+xIpiwyEJxlFthJyRGt
9L0i9pFnfv5RJhwKHtoCpde3+ZYLLrQWnWdJAy7q4qzXhasXp7To3S5HCeaxiC0v7HYPvFC9B7fZ
sinaRtBEi3rbe+GVWV61iDtT3zDuKQ9v+WArnPKm1iHJ9h8KUgIh43zCLAJ8QG+XzmRyx4jJlzi8
0ao6c0TkT1QVSK+3+zcbd0FRcghzEcTVvI6mZJF2rKwod4Zhx/sCkX3oYGXQ0RpPiU68Jcr+amtV
Bvi6RNlvFSFqZCTl4LexipPR5ceyVnjVTdf9kz8mF4SapEXoN4E/gHw6/RLeiZh+7Kjl0EQ1m6Bi
RjJxfdRPdrqKMka95lb1bFX9uhRS9VpHlmyCqOrzdDheN3bbFwrjFFhUjOIJaiTvNXuItXJcUnx6
WfdukwyHobS8aF5OxaK/xKWJCdCge2js/iFqIj/qVV39m8xhgzByqhQ7ZuS8thg1runrYEw7Z61j
YFzlU1E307frbG41XCJ/je4IAxAk4FKyfrYR5WaWFJmPzKe7oFo+Acp9YXg1hoZbVjdooevmxKFn
Oj7G3bJLB7IPsujYpaaDhq79rNenJtH3Ux37Y2R9vf55W0K4/DrJalZdkSfxhK8jbeaErXCq9Pk6
ha2ABq95sm5qFgj0JANm9txMqxqzQHl2Cpt2l8T1fhhnhxwRHeA9PxwLmnjXaW5FNJc0JZOWWqIo
Nb7KPPyaDNQNU2CoVI8BxJm2r9dpbeqxjlkXNETYBtyEdEkGmjUJ1xE+cfM5RwNhXtunMpw+pwNz
l8K6pcNOb8LdFLEvcVqqgjd5PvvNL12SX0/4wi+JMolyEc6ZjzkyykV6QOke42r1YajJbdd9CrXI
myw07jY3NSpExRgNToPkgddHXtQ3ezRx7m3EXkuwuLRQ7ZrY8v36OpghxNp4LBdx9Kgbo5xBOPq8
L+MP+WPaKqKLzbc8FmMYHNwJdIpIld40tcymtPHaLWssNg8id2g/6ax085B8agWgZYJgJwAJpA2K
iGOrmIEy7C/KkgXTM2CNDgaB8R0XJ25nJxo/FN2PqfpRTz9Mc3FIgQ6z+kZDWKkHdNeqjMt/4R3T
fYRjDgK17veHT4xQlAOAHfyeVC6v70tRrA257jAv7mKgZ93Oz2F308SDwnpv3jBkgCgWvqHPTc6L
dzkbhyEcIfTA8HOGuZjWdPuycbhoD3WsGmLcVKMLcpKSo4Eja4Adi4gh/JSO9UGL7m3lXImKJ8lS
L3Fj6SXtkTYxsc+2tm8b/auen7Hv9qSn+e662dgkhhksjBQi70xlYCJRjjWm5KA7RmO78bhrsGIm
IV8qJPKWWOGDVLQk6QG8TBTNmg+Ki13S4j3Xfps1p8frx6J1pbgVW8GPfsGYJMUqneBTVmJRPuw1
fsbw9R7tvm6Gu3BdhNuW94KU5LzMeCAh0QwkFqxveVPepMZNwLRdmJTuzL8hdB0S9MrXflUNighv
Ux8pEGIpujyN3wZcF81qLLuA0dUF9qKOr01cu2OlILLpOfE6M1CWpjbqle8vt8jsUu96SFKPxEGE
5zbJvXSAMQ/23fCIVKLT6USRq9k8vQuaqypdeBOO7jILWI+Zbzen3PhSUExZm/kBcPyfrh/eJiGI
Dj0FHLXwN8t2QQhDb9hw2NVw0dk0H8p5GBAGVYvXktB2ur5UvDk2D0wgO/hP+VlG4oi6sKm7EX4o
C3NHN56GuHEsVXLwLZaTHzY6mlcR01LEtL9NphFsE+sqWMXRzrxOtP0p4CjHskp38144rZU9NQkp
neXvpM0OFdopBn0f5elxCb1yFqrS1qaMbTgoA6PfkLF0mE1Hsr63oaVN/6Fu88URZe9QuuzMBEHA
9fPcErChY75G6BbB81hS1pAFZR8YFFEQOk5BahieBuWNXw2VLN9LIhJD1CBdG08M0/9R5TXFOUdP
13U2tkzlJQUpctTHZDS6yMIJlplr9N/14YBddE6HOq+B4b/rxLbOx6CCYCkN6o5opX1/2WYbL+0Q
4RuaT0q3LpJzNc2nNvpg9rgN10ltHg/TmWkKjg7nNzzNi+tWoYUEQYDI/NRK3MbwihbdVaoRQBUR
KRLOeTfnkQXhMfupGLAcNt5lefY/ciI5MxroI49NDlyL4Sw03bWKW61R3ZxNRbsQl3QyRYphoKqB
uMjoimOdK3hYteg3PUaju4VjR9zGJB6WPkmYvWCycLDqR6RX3WZJn/qenieDHNqy+juMbAXJTcVG
rzZheGoTdNi917XBGLTUxFvUj+PaZxZaa8xTXKFyiE5nJDmva9um+Cy0D+scRW+4k/fEKpMGddul
GM4nHXwx4eNBJGal8FWb6gYEW45hUMw7yTo95GYRaVOOucHULtzEqKlLrV6HPx6Lw3WGNm+qJTCf
DmeFaW0pYzVpic0aghFFe6T7ij43Ubif+tThyYfrhLZ5+klIXjzYoWOVByXG3CrsAWmGaWePT2lv
Kc5HwY6MNlF3Ld5MS537jAfOmItvjbiLsnqXW+HuOj9bmmCSFfMG+UX22wB9OpdZS60w98NuQceV
BfDKvzGZoFK4Le2mcO0IyZBqIbLYssGkfW/B+4zzcDNrcLFVWP2Iev0TbVAZz4OH62xtCRAW27TX
UXd0GUsKLsY8DLHNLvfrpnEL8SMxkD3R2n0x3l8ntFnLvaQkmYqcYwxhJG3uJwDacY05Qse03bL7
lgprHxKBVa9z051omA6Yw7B/9FYQur1JNGDv2H6i1Zbb5mb4B/fh8qska6LFWLo4TbgPlfnMxXed
fEU5L8pVAGpbt0EwBBOIsDGaQSXmjbHIIzQnwo6k1c7qzqs3GTsVptCWNQZEBfp00ee19nC/t1ZW
JgRAOTEQaJRt6IjeC/vyC+/qc2tou6RHTjrWFddiS39wJzAtwARaod52Jl+444aFXYE6Yo5BysV0
ouHOMIWr91hCMfUqM6miZbxnDw1lnWDruBi6bV6KeNdniRciIRAEi3ddWbduIdJ8mMpHw46hy007
iJxKos0s901j8hOm+wHQrfS2O2SZta+yVNEDs/U+Qi8ZNoOjCRod3ZJRpnpDq7xDE/ScA0rL6q0P
7fRi9vZNxG5MtADhf53tyVJYaHlvyFvCDX1shoX5Jw7YEenu0yizJi3CmC2LkFWKuvsgbj8WSBLk
wjyYDBnbpXDzMrkl9XhjLYETj+0fmB/bRkc2Umo6sWVzZ8xJPBscc7j2XJ/Hmv+VJ6ZbpcOR16rq
0Kb2IHONpmUcLVq+3msPdDItdYbphmKZ/ckeP3A0Bw4zuxXK2HuDFKoxwAsSaM7Hs146z6IrgMo/
o9FcFM9YyOc2/eTVBUe/wNN1Pd0khJcgAiFAfGGK7T1Phl6xouY4wVq/ZYLdFflrMZ81i//7Rycj
mDQAkIiuI88hZedYK1KkxTBFQTVyCtHWmJMWqNcKW7xhJN9RkbKQNZ2iVgyYnKiQtkr4fcyAAV3+
Qcj6jopkRcyli7A3GIczDNrHAT2ZlvZgaN1aICy62At4514/pK17BoorrI/95gOkU6rmcWRxtU7w
cKt3Mitz7fTeYs+zBY9e7UrsSivDwanJXyFg5jCgc7r+AVtyhXIgpY+8Ne67pPmlXWjDWBLcczo5
Vf6Kh8afgP+wSxrSc7O1UBkxetDIaeWgNG4K6rBcUePZZAQ1foosAHyO3N8RZxlqkRXAbBLjlRdI
RTT3ia1qtti6UwYBgIlAaRwlckla/VKToS6z0l9iWh762aqcIDd/VKT+CEStRuFpNqnpRAfKASqI
IPf+BvcJnZidCsyGhMupMTonrOuH3oy8olBtPlk/XHqrMUCHwNSiOwYTopLiEwbQxpiGpR/ZT9jM
veSnxLrh49FMFEH51jEZ8GPI1iCFZMujKDUxqsoKtMK36nJXBN0Z+eHbdDA//Xu1viQjmYspsWwU
ZNPSbxe8lA5Y/2GPinmS9Wb+JrILTiSRGaKdgHSelP44ZI4+vPZ1/UeyAnqZQKcMXoCrflzET30b
kZL3YMKqn0HAsp/I8HpdThvRxToL/pOEpNB86sQSYxLW1zGA7MTz0Dh2t6A9YZfG0w2fqKfV1Y2W
W8/X6W5F/Mj5YkZIR2mFITX0njeAxIddxxlANsrGPNhVXh2q2OydOOiAg08ETC8CrcM0Gex5NDlG
kCvupkVi7kTC6Qmlz8Ql1QzQyusftnXnMIrN0fWNSUc0m0vf1YzRaCNr6xv1fGA2x2Nk2c/mbbmo
8mJb3d/YTQMMvDWsg4ter8rF8U760OJBgKugJ+w0i3q/pCezFjs+2q7oXIJS6hjbRyD9uOGd3bF9
wEdvLuO7UUyu0TxYVNUstaXSACbgmAABPACyqe+/qJmBHhHGZekXNasd0dDQjWgwKHzelgm4pCJd
nGYcjXIwoXPT/5H2XcuNI8u2X4QIePNaMAS9KFFqSS8IdasF7z2+/ixon3uaLGJYt2dPz8NE9ASS
WZWu0qwc6gr2s1JMMQASpO6NhXP/NhfdK/wrhgglbMRGpuaaIynPxVCYshzJoC8NGzh6tJkV4Vyk
7HkgGG0LwR3ELTZDmoWhrdVy+BcmHL15+gx5hkGT75H8izsu/DRS06zKUbrcjOImfa+LgjB0eOk8
8a7T8BSRsM+JznOMfQaU77bErdWcFSarqfKsYGA8Q1hEqEtThhTQERoYydHehvhLx/49kQWut0gE
yQa4IsB24g1yfVsG79VSog0gEpyQEzDLap91/b+4EvTDoAkU1SacF2V5jD6dcoQ8BQby65xoyb7o
ot+igonE5N+EC+iQUmXMsEo6CgbX/NQRYOiapix2UVWvooz7OYq/hDTcQnnvy/mC+4aHkCWoFapo
2N96TWiM+BC4S00OlJzGI0bBOVzjb3QNT4uot5T0x31yC/d0RW62IxdSrTVeijxYne/0diRe/iHE
qDPl5d/bCUzkfheadAR2dPusN6QlH3g85Bo9wVlTr3w3VGKGF19qb1B1zDDO9yNjYnLm9YIXjw8g
0UNR7GpOX/WG/BD4z0Ub7lWMr051YeX5B1ppzSyqSO1h+0zGmXHSMLRrwfCinAYU2W8UUTR4XP8I
DFJkSdjWxU7Pi3VeVZuMBb27ICEY8ENOHK2dszWiVAtVizZpo6TYVbVCSu8QyCvfz4iUBsQbWK5t
gR0kqxFWoE4maTo9AKKpfqZryVggNSJIkwXpL9+VIMCT7b4cLjGFqrqCuwORm57uXm69aRpF2Auj
wWqgUszWap9FTpfJAvEKzPnpUyAzxHKBOcTiqDCBOwBn07D8Kep+fQeQtp2SFHY8tdiZEon/YvQd
RyfjqubxSIl+ljUC1rIYg1FgAsPQV03BxZswMLiNnA81QwMWDnG+JVWch2k0hcbJzSq+RVIX9ZIQ
/4OD7dLSRi7bkKiTKjlZFhpEyxuJkTRYOkQQRBZNQ3EIeKrXAj80RsulXlbuEq/64IK5Rd3wVvel
Y8FKoekeA+/I1GHykYZDDD2Fr4ZALndBvdcBvVEZWJSA8Y+/p4Icmf7dYIkuKUp1Y8WLslyLqp0E
9FxtekZJuOLs/44GpbyRP4i1FMXVLsklc1Vi/k+IGW0YSxeCzgG8ahEtGSqdAWu6Uaz1PqzgFSNX
n6rfafRvhrgB1YSZMLTJ4U7oR6bUCErVSkWFSWZ15WucJZS+3baee/+0Ztm5fpiBCX7Ocst4WgDQ
+Fq2sryqJyB54pGu+rtKfleFilTYjdqFLMBNFqVZtS58RxMVCbx7kGP04kmL3lIPM3bqMebe7jN0
ezdgCHYAV4PH2s3d1JGmNqPUwbv/FEbSsJ7krM9TaYYCuE5+i4hox8WapWhWFqsMHWFRoEIuuVRD
P2jBQG/X2FF0/3Ru1RxPFeDdI7yC0wFa7vUloGFhbAoVP7/yVpqRkaZ50QOGjVykgVwtsgYSBIvu
4ubLDIlhX8MNVCc9fAF0MS8+32dj6YxgQ/6PBB1gi1Xtl4MKqdVHknUvAKC7T+BWWIFCBYM7qwUc
Jq0WWJsTjIks5Lu4HioSqHy7q4QCVfmiiMyB6yeGn/wOKa718JogpR3F0GMsCVA0u6oz9XFVFFb9
3JV25TvcJsz2QscQBBaDlBz7WSYPPOqVOzX3JFOXS289pNxbxqMxVarSimExZ6G9ZQ8oEJjh1hDi
zxd6ofypxwVZK01gj5N6K2swaiUjDhD6yha7z1JqrEHIOeKNPcO+3Trs+VzR4MIjvFIwPn5NuPOm
UJM8vJLQtpMWTpr5FnYCeHVghvHpvsws8TjXD2ZMdQxQ0WjnGB2L2kxEgGVo1S4F+p2WbzzsbtBT
R/QikusaUVlB3a0iYLoQkELwEnDaKr0iLo9zCUEOX+8k6XczQ2wzWqkXju/q+9TxZWKk9bGE7/dD
iMTDwSORf8xDEuuMw1uQRzg6HBsiEPSK0VAQM0SnIU1ijaD+s08OkAUFM3kpM5G0yNBMBuDaiHPo
3SdpWivaNHj1LlAVt9CAi3Juudycym6TKIy64Hw4lNDDhYMQAgW8leg29HzE61nkwwa+NSQ5YG3k
AK+Jt/tSt0gEe0jmvOeM9UKFVFXOTb4ug4iP88qjl651kvrlPo0Fydb1CxpUSMVh733W+kkDQBne
1JNoU6K5dcCaiDHk7aD4LfUxGRoxZLxYFoVb1xDyItaCZlHCV3Wyp45j2gB95DHLTn3PyhkvCh1e
sxI+j0wevX0p0XMM0+V1s+PLh2TwkKMZLFikQRTt+we4wAnqwxrKsnOmULrhJCt5aeyHdhcCwsGW
+rJb101osJzI7L0pgUNfDd6sqHyjA4r2Wg3XBJ7Ryu1uzCYzMZKXPND3nSA4fdwQNe0fxzZ9lKds
o4QrNd4I+ovavd/n9FZU0HaF9p4ZjRbvPtrQwz+isqlKHbBTvMwO0FngRJyIrLDYe6QS48QOfJTm
sdpkrQxjur5P/fZCQR2JQwVLLZBLorW7KRAWNqXe7TBwZ3bGRBJ+BfdOCpXxJLs1I9eEKH8mdHrm
+Z7W7eLIzRKnL5weoz3+nlNZdzrr7/WdotIOx4VqI7CKEaRfO7A69Cq9Vrt+1/RRGQPEOyk3vJTp
dgbgXDOcgGBpGKlnovu8IsXgCw7H1/nq/rneGhn8CEzT4MGL1wjqhtc/IhRSNWogwbt08qzBB4JE
NBCukhkKv3B9yMuiuweKgqIhnYAePC8blR5wjHpvRw+1P49K7oIiY5C5ldH57Q4AUGyNwONHmX/G
RTBSo3aSaHEFVEGl5LeF1E77gMOsk9QlH40GVG515GtXTsYnNKJLjICEXoyIRC1gWjGdA4g5NIVr
NJPF1E36kGvCTgFw0ShjGdZ0LpJ98tlHVrw1psdRjAjfmV7rKPGmecSHVqN37r4y+Sn21rwamiwM
tttz1+cxZqAsYi4Rmf/5wC4OJBUzBRPFgbgLh7qwx4qvtJORRV1pKoGSYzCvQEWHYRIXBpUArgcg
n3lgAldNl4e7Vky6JpmwzkjriITRs9TAIkpNJwA1JXJpWHmi2eMU2ZX69+YYRVvsDMHoIRJhmNK7
5tcXoiSvE0HYSSmHLXixquzqsCnP95Vm4VTRDIROLjwfgG1K54rKpOrQ/+7jVLNQWPOdWnEkxzge
aSU8tHtAETCM0q2WwochHkQT2Yw9SufBymgadA2LbneYrhQB2acCS+tnUilVuo+GPNQZkrzwZkH1
y/jGC0OF/6b8l1eoa0R5Lex41UpLU9awzY0UkgX4fCx4Mw4pxnCGv7bw1zSpUISPPKXq9Vz4BsMo
+ofWypXSBAb5/btbMBFAiYVUohcPKCW6eC0hcYlHBTJ9wk5L5a4yJ6URUjPJqwzvliQucxP9utgb
ohfNZPnBhBG0lAN04/0fcetkEHv/Z3gEGBA3uM5YXKZzA9fhR3CCuEKOSbcGYJ45QlRpa2UKnb6V
Q4ZaLtGcY3CAsiF/gmrcNeMAyp8GwOsJu2HUd6Ma7EdUAEkuGRVWffA734gYTC6dNLo1UPDT0D4H
iLtrggkn1XIDLMNdlvW/ggDDikCbFFO0WAJ20s2i2OTympRxxZDeBWWBF4D6w7uiDYbu1xWqQKzC
ATYPXYKcrQ9985GLqWE2Ud2NDCe+YAkA4AEnjvkf9MjS6OhGmiLQxDYDYDz5j02HMfa4tFsVWESI
Te7LzG2kCa+G+inSLpgjuAHNjXuuqDoAwmETgBx8lGrVOSJX8YzDW6aCRDGaOqH3dF+er2D9swAL
tENfdUjSsWjduOhZneJLV4TXOz4EsUBhcD7WC7fU903eJ1ok7fQknXa81H7Jgd+YJTopGVZlmdI8
KozWW5RGZq24oFRA0+IoTqSdlyg/h155GpXmwHXe7/uXs0gGXh/BB0J0YKZdk0E5GuXTJJXQaCMC
wGfwjdWcLXGLkp8YSbjZhV2HjdizCBxgYLlgjdiNeE8Br3C1r4rAhE82aIwypfJHWfFm2j1IHLfC
v3/NGipysBoCppY0mWat1DQxaNGIv2uHt2xKiIHhNpEFG3MrdqhCQ+LQgYncpUbvlOblJFQAEK4C
RFnGiHoxvkXqEDMM0iIRdFyh0DKvMtApg5SHFeR58EFErlveKsscZb9eL/Tw3xACODiUXEE1iR6J
Mdq4yDOlVGdwzdIUsxRxjz9lzeff3gyuH/VSrDqBWcfc37XQ8VMlR1jyqWIhap3ydm1oXel2I0Ig
0malED3+PTnIHY9aHCojeFhfk2sbrwKmW6DtEq1qSad1T3Kgu+rfQ3Wg7+Y/wcc8LSpRZKa27AFC
HWq7gCt3MxWAsP11+sZArycya9jWg6YEGt7HSFI1Tzhf23VN+IxHi4cqn/ZZJjprEu/WPcyEgFr7
naSE0b4+MjlC+dfTYw1Fxfc65s45VhylshMKrATBEiEF9Wx4BhnbpugNqVXf8l4RAMJZzQ3T74HQ
62OsnQeyM+t67lO6WfXZo0WTb3lcD2CzbLF5l/TC6lugYeos33obsCBQ+T+esADy+vCCpjTwIAUl
ydsLeXUAFlPB1QfBL/FIZWRDl7mCUcCqPcB102/xvoQaTyXOT4zCwMx8MXCqInzI0zzbZnrNUNwF
Q4TmMvRZoMsUbT40Zy2A29uU7xE1BKjME07wXzR0Ov+6r6+LVOZKGXpHEIHRU9dhLCpeJpYikImi
oiSZJFYrAcHfX7s+wMR/t23j+BBbUjJeFkLjFykA4hstSazIwNhOwvGSWarCYP8LjjACAugVzIGg
1/5aIvJQFLK+bhDZyWFnAiO4A/6HpjMqGovn9r38GeYBBnz++4uQAbC7k64HHaAuotR4xIRl5KhZ
oFv3ebmRbiD3wmhjgE3jkUCkOyy5HkB8PkCPdm3qk8qTH7EwzqoluHNNfpLymnF0ND4eqgizDMBZ
o9kSE1Z0GwAq93GVdIJ4jom133frkvxcn9ektEhB3g6KabqcdWLwSGcCbojOac2Lo+QkoTDEHESD
dWNZ4ab62rjbz/sHSanuDQ3qugZ0p0RIxohn6/0HIxim+yZvvk2FdUKjhbGX4NvOflgf/XVENqbr
2QwydOLohgylQh0nerWBRvvzy14hOTkOZL369bAj5sF9ci3GeX376YsA8oYaFRI33lRV2nwpW+tV
cN73/eNx/fhrZXOrQ2MC+stkicG3P71HcQ5pL8RgRB4mLudjtPaCU60n6z0w1+s1KVybZKSzJfM5
Ik9fxprBKp3HuGGVMhiTzI8xX82EAdX8Y4KQ9y6Tu9kP/TN3N5rsqf+Puy1wr4jlnMngriPr8eHX
j9ExTe7t07ov8cs3iC7eeUk9suEqFSKh5b6dKpUTz6+NtXdqcnwMrMfVL2IXRDA9sjlZL5zDoLnI
5QVNSpVb9Nd6XuSJ52zNT6vDuHvTycHOrfq4MXvy9MSTJ/flPk26Nfw/13dBk1LtMOkHyUCm7WwF
a/SnmhORP4VN/glhcX3rdGKNfyzbqwuClL57fYtDnwzx3Ju+TETLcj3zM2LkDOaP3MjLBRFK2yNf
6ueqlXiWTf7Be/xvD41Sby1XswiPBvFcWJDGeLK78/BzjHZusnKfzer5lJgsktST9OaeKP2W+pQL
G4QG59HME2T2X3+ZZrbX1id3g74K58SURsp53hCk9Do2WiR5Ql86W+qn+/UiMJIGNLYL/X26m02b
xkrmQwjeds+R2szxZ/UmWpuAuBZLHL7nl+7Iw824QezzSjdBm7Hb0dynZH88Hs/rR3X9++GBmPbH
B8huemJ9slKhy37njyTSnWgBF9QSJ4Dy9nWw9oHprNcPZKeTN980zU+GlNDgiDeHSlkQoW7rQeFx
acFua72/16ZPBvKgnlfNSEz39On/ZB4tw2jRTRRVhcmHjlfB4NaBX+2eEqteBRbKMMLXSPqtGz+N
xLeiFdMpMJSc7k6p9FxK0HYvnhvnZb8PHvax6zg+WT/K1mqnrXamYIpWZbqfp/s2k6EZ9LCUD4S8
PE6hij/PIfEJq0ObeYmUdUE7QpVks+vZW4PlOBN5XD0Q27Y3T1/MSGU5/LqQT8quaHoa+lkPidm+
1ycsJnywfMtlxAj/oASIEpF/MjD5TNn8KYyESBJiCRy9O4k1QSjXD/Clm4gU5sk9nSRy/4rooa//
VYQ/FCkHgCH5QRhnittk/d6t5cxE4NXtR+KeWKAK/xAq/KFF3VcVtv4gAF70nJIX612wzs4jLMuv
FTET+/npdPpkHOd3h+ytNftDkLozTxYyv1QjmGbrZ/t4nAArbmHVvVkOZCJrbO4hOzLYH+Hrxn3y
A/IVkOQ0Pz3c6SEm8FGMh/2ya/rzcyhPYfSFLMQ1+Ldid+xJuk6fLNb+p3+Q0/8jQs9+N2XmpV0D
nvPYLX4olUPc54370pL/jplvUb6Io3Wx1ZopBzPKz/hsemZLFEZoSc+B0LL5LU8XJAq5wvb1NJDO
L9ZRjeze2mysnrhdTxiCshybA7jkf/WORpVMkyyYCkwyniWi4M9rb+ONJfSWxfA7zNuRr18fXZY1
UVCA0JZ7Cp681vaI6z+dQp5sGaT+wZX/4YmyJcUAmPswmoV//4qF6WQ0wVZO3nn7PX1Otv75VCBY
Ns3k8GY+RYzpme/ExB3VozMxfaunHl+Hs+q9Ou/O+vxty1aE2Hi2PsPf4Q9LXpb93B+OKfvSaX49
aTPN1nxRN7VsHTYIV7iH7afLDFeohpkb2aRMSz62ZRQXkM3tdjT3DkccZ73qyMrGA3KDh/J9M82w
HPRex77syzEyQM0KPCKcmhf3i8URSzSlmeMLbUMjCxBn+JkjrB7Y7Oe+8HOxxQBeJrNsB5PWHCtd
0spR/x2EWbP3jgoMbhP21+HOrDcUy5/S+fux8dRC/b6l19FUV/v3n+RMHn68vfXWBx7gjFtiskVF
lcAQAQxdPAu9gBBPx9vQDK3EtBhx1Xeh8I5ySZQVaY0gyfhvR/K6L9bvPzmCNz4COqLZK6KTj4g8
BwgYRoKQgWH2F2M6JPUVICDME14Uiwqm0yRJziU8EGp7OllbxvdnH3jD2sX3KdZULMFMgYuOwNzA
CwSp/Ibwn+OadVOL6ntBhjKOMmywp8xsvCAY1vYHe35c39fZ5YfbBQ0qtOr00KtjA6ykpHFgJPZO
SLqtHlrxOdoHq8IaGJ05TIqUARxi3/OzNJsvR1w11qtBMMM9mHjRuCz3shw4XnBHGcCwbTRs1kul
c+VU1nxTw65KrOcn9/TFyqp+D+XeEwoqcNInP+1lGSfZgo7lBJa6s6G+JxZTDOGjqxSizMuTrIKn
CIMR56evnvg/GULBELzvSOTS8hWZ1hcpSLzsZbN87kiCmWrdYVrzWU/uHNm3qbqgI8YltkD7oDOu
tq/q6j3dcAPJDq5bsg5tOXj6Iwl0j4uhV2nuKbid/T5CE6yNqKInJVwuM+/HOjzKOCQeVwLOFpRK
+9U6Os5AHrPtr4TYiHDN7Uvu3r+sZfdxwRllJbCRCEtGCxyiRFLyivTm+vFRMx8a8rB7cxNTN5nX
NmdL710bZTPichoaD70b5/BF5VaDabvuyTinP9DOx3j5MZmjjEWe+H6E2f7ZWCDi1Qi4W68e5bkK
Y5sbWAyG1/oGVrjHG2UxytwLR04FQayge9/uj866IdOh/mW6X6fTvzhJNDugYIb+lLmMSr+DOs9A
D5/cIJyZYY4djcinoLQ6cYOBAv3HfUH5LvZds3ZNjIpnegwRdEJcQqu3r0hfIbGzXq2ME2om+Ifh
IRcy0dfEZhm6UG2D60qAjs/EkOIk0w77owJrTexD3c4lIRa5WeTu8UZ5/LKWq27qQQ4L2BtrNMVN
SYAabGn7HYZ1zsqAN4zJ8M8smpSi+3I2xlFYSWd07KWZnWN2vOef0K3LuLfbaOb6KCkFD7IwTQYB
vFmveBkB5CW069HZZPaT604cM+y9tV/X5CjtFiLOEPoWbG1f97xKsg9+B0W7z9OtD7umQal1VnWh
32MK7lz2lvMamPIDj2VRpnmfyoL7vyZDKfNYDbkO8BEJ1YktDxQgO/dJao5HuTVbAQEHSwpnKbsn
hVQIoOlRo3I16FnScV+dY45Me+TDmFaKIXn0K2ic0CJbid9XlP6unlkCNx/LHTboNqkCIcaklrid
eCSvEAIoMCKnX6+dJdtp8Kgx6DHkm37/cIYhTsV8avuX8CNw+oeMZdQZ9yJR1qHz4xoTq2BoPL1u
o7PcWyrnJC8FEgtbhmQvhLdXMkc/ezgl1NJJB62XvcWRPfHWnYkn1lNPWCnzheLbNSnKMGiB2Ki6
h4ND537UkPYhAB1WNmghP3lNhbIHQZrLTa6Dysv+tX15H22DTMWmtSp1fjg+2aZK3hJCDtzbdr/l
jvutZZZH1I1R+flv/SWNNqCGOeDNh1nwQ5W0q98AvkJg5bL7MFgSQ1mOmE/0dhrhmHsTNcE+Wmsm
ML0ylVimxRB/hi2UKKPRCpFfN36HHCXZWkVH0Gv+K35imSaGksmz1b/wx1MNAMS+n8VSIXtLXxnk
/f14JqsV1kYH5IVheGfJu2NBZCrUyCoviIFrKJ1fB99WSLWzDOIDRcNWTl2wZ9c9ZAY9KtqoxbwS
A4CDoSRxDMrNDtVUzbSEB8NqWQm8hQLBlT7Qg3V8KdZ8Mp8knIr3jpA7J85xjbKOvw7XO/QGMb0l
y4/RkKxa6zV+2YM9C+b4uCfpvl+bzNCXJSKUOfHrUveaCVRas9+kI0HSq0kJ4Z6VFSwlCg0ss8yI
NOim9nocDWCTQ0qm44t+KlGqapmpoIWH3/V1UaFGFeSN1/f1HNC/WhMyXoPlrfZxYN8XedbhUQZj
wnLGpjdmK5mSaZsxvs4y9TdjaUVQ8V0HLtKXXCX6JizMWl/LmKV2jDeD5cMYF0MjKGd1PQLR//vM
Oot/MRzxsxWJ6NYuq+DMEm0ahC7SE8AYSSBl7RHcCpbD72unfIMnYyUFF7L9V5JAI722YxWimx6k
VPQMvKpArMSfI6pcNVn7G/6pyuxhVUJ9v5jPIZbRoBvcy0ytpbGAP5FQ5tg7oo1+rhAvonSv2caq
7YgpkmezNQsr2zOMMcO/0Os0xCxu43R2ZUljy5N55sxEt5SJ9Rpi3iRlPgQPIWlbgc44K1pg4fmV
OMhZIsRicLSQaru+SSokEeppTKWhkNCx87LHCHX7qBymdyTbfJTemAm3hRLfNTnKhIgdJs/K+QGG
poh98VMnczC3ZVa55199x2nSI/iY/k9TXgGZ3nx51Y6OJdp9a6MYNdm22yjmfYO1kOm45oqKOyox
H2N1fjK/KALi++1UEH7Vm0AfsTFhZpKIuK5m6Syys+u/wyUN5OsncgrMqPkwsWWp8EyTJ7H15Tus
6HjZIAMXD/OfqAPQ7cJxPkRVH48IjlsTmwO4k1ybrKBqmZc/NKgwpzOEdsQOx9l4bYcfNlIc5ItV
R/mHtM0fIlRsU+ppNUweiLzOXaC1uU5NNB0d0HG0yVbuv3y//CFHvZW0uAfGyYgoYLt/3ad7s7bM
J6QRGUc3G4NbKfhDZQ7oLsJRVc0kdcIC4PNLwRPAX7EsxHwo975PGaOuEfVYqPD9mLzsJUs4HPAG
c5kdWssq+4cNyhCVeTd4w/AtAPWH4UzbvYN/0GTafBpmdihD0u/M0YU30x3zK3pmqPCyn/5DnjJM
o5Z6ctWCvHN00AFtYwKYEQosdCLPVuIPCSquCbNSDWRl5vAVDhqNyMfzGU1v/spGEzzaSjdfhvXF
EI5lgwukkxk343vB37V0cLHcA+R5wpMoINEuPiRv/G/52K4zG/uAvafIZfYvLpwkhliwRGWGsAPY
JcXmoKSG73UTfx69esJeLsl/8+MGi+ajgkeNbwrFXa4boxsaIpbRYRT0gBjpL6esUK7HTigMyCvz
UCQ23VOajj4xQeE4kT8X9SlKfCJltp7/uC8zCy+luYUEkCgYopj3k14frRZ6I5/XpXge4rMqqCQE
DuV9Ct+jP5TugcQ8GPSfYTGKDV3BhIFYViLC+pi8Jmtk7d/9yjwmqDH6h+Na2D5y5ipzdz9U0lsF
Aaei0+7q3cF+7lZPDGFaZBgYx9gkN8Ne0WD4MYCclawt0DwcIGUglZZSs7A6luIRhQdcDaAssMUJ
wCDXh5qkmHf2Gx/RXWO+Arc0IIZG+oLEPUGidoMe+iGy1IPHOOkFIwrgtxm7V5I0wKFTHtzXRV9u
KxFkZYnkndsNQMljRuizRFDXCRhBAEUDuwlLdOm2I8wMJX6ZG7AAx/K9++HtuM3mC/j+yoN1X3CW
1P6KEuUUYqX3pyIApcrZaiQ6G3YsWLHlbluim5Vzn9rScwATIoqBRQnzGhJ6w3melDICBFi2mMRk
X2Z2J5LJR2JEQpfMY2fKmLSopwO3H1TSrZ5R4rIYorlUJEHHCj/DVMz4W/QFjv4wVLLHIWTeiIef
g9uEJHQRoGv8Kl2boZOZ1nRkwcAtNIDooIoFL8KMpQnwl2tpjRS+mUY+lc9StY4Mt+1Vkwe4nxk9
FitD3bWj2WqAHSD3z3vpIY6zxvQXZBWzifQsGt8DF0LzBOOMxLjdbcV1uQ6I+OPEsuXffUaUwM5j
vjO8FBBtMMd+zV/KRWo2lBIIWeNoWuUHP/cXVC8JOaprH02VHEk/OvyXtBcC8wc2JZeWtOEJ2kmB
Syc8sHzoUqR99YMo8xAJRtYknGica9s/7BMn3NTmu+9yRDskCekOkZ0H5MTqTJy/eu8YKOvg9YGn
+JhSPychMR7jHRTpyb1/pwsx9gVjQIm+PmmhBXBiAmzq89hZWQAM+e2wldehwormFsKsKzqUxOqt
UdeCDzrbaN3ao2F2vWMcZFKfTTvJLAz0kw3WGt9nbuHdfEWUcmNRI6d+ixH/M2hONgB5Ot7KvY9m
QB+pcr5PiyEiN2CkmR8rclmos8yKm/5DsvqaRE5qKio5bCTTVl9zi5mmvS8hKk/Z26BPuGhKcaxW
tebswTxkps+w6QvKiOVAGLgHZpYCpHl6ipKray7Je884S5ZEshV2+QzWtJpM/5k7Nuvuh7KqnyO8
PBWiKXs/xsJSJ45NHwW69fRYvCekakicnH1lxUKguOUeoKY8ltYA+YgH85RQ8c3gp5jO985Taak1
hnHTdS4b2MiCNuEkcTQWmO2tPIEetkkAvWOGllKpt8KQ8VhMUsbe+ZW3z+fAROXileWs1fnKrpX+
mghl+1S0fBpFBSIvr8ffjrPVzS1yXY5gCR1J3Xy1d6ztHmMIxzVmWn03OD68bTZ2cPg4HA7SJn3A
a/wE9HOy2YSOudk8mR+s5M13Oe/eT5zv5eLp54eTr3oKfqKFDvufPw1kzzsrRzvzviTn1WGDpqlp
sxHMyXbRKoBNIixHNCvuzQ8AmoUBHAO0CNJedwp9Rawqz0M1cHKwS1hxJ7d/K0aSuPmRe2P1sCxe
yR9ydMIjBchYPFWGd5b1wozUV6VkgDMshJ+49AsKlCT7pQR0mA4UKidbhzV5Lwlvl5vSNMzg4L8V
ZHipTJFh+7+bo+ljBL4JlloDtozHYV7fY1gW+pDlmTxPxeakJLJ5DInzSFboO9pBnJ7RMcMSnoVp
GsQQiEVnQBJgn3xXXy+Fp068qA57+YxHhWChoRTtOaXlHQ8fPcnt1tYQyz193DfO3yVbitMropTm
YpbdE+QGRCsLWlMTjCWFvz1r7exft5+G9fmZu1bfuWUOtdlkpnlSsTaqIKe/d4PXzFPKjX3OHdeU
+B0yEkFOvkms8OSfvIc1GV8zW/0h/+TO91lfsJFXnFO6KvK6MkZlK5+zkLwXElHXQGFmRcEL+nhF
hApU/Eisk1wBEcs4vqu/HwGZM6xQRDvd5+U2WLk6PbrXKqgzbajETj7rq+D4+CBtuM/7BFjCSU+b
jGGhebwBCtORf2+QCJIsTBSsV0S2dsOmf02I+dwzrNnCBAXYUrHpAcBhgEagJ/biMQXsbTLi9DAq
jhkG3z7X+zPh5mHB7eNKM1emYj7x25GEGfk6SWsG04vHekGfyrRx8oC92cowK0eKBsS5iuOU5hnB
y34dmw8/5hnrw/NTsAlsZM0Zd7qQHL3mnlJNRGhZGGEf+bl7DT/UDTRzcNFwCaNuP/zY5esDgBoC
VhvCkum7OnNKEfHWx1/PZz4PoFrOUXHPa5XDHNyjZttoKtl8jT/nE/cti1nFWtSWi/OmVFIaaxXp
DNBGO4aPUuBL8rQm08m204cPeRchBW0a/6Yf4vqcKR3F5tNOm7DWDU8YJ7POMH4rGS2YbxpLnhfe
xKCEFBwWnSKjApisa7eiGmGU+bqAG4X6/BS261VCdgAisFGPCK2RsLqPFnA+rgnO+Y8Ll5KHvtYI
Ewhurf07SoGQoUfdelStFVpMxTlmNZGAYFZ7Fk3rBZ9z2HBJFu0KaO4HWfSX7AtHkNfJQdx9auft
KXmfh55YBZGlwOvqZClN1aY014wBFFtzazmxW646d/iRm8bjb3QPrRpUmj6en6t9jFM21iflqK11
O7HlA8PgL6vPBeuU0opNoAhBih8So+Nl73Rr4E1jMGQV7nY7aVOQTW6hs4j//6jDLoVKV2dAaW6J
rWqCEoN0ab+gnw1zFfmqGhHw8u6JOX+1EPFfEaNUVfakbuhqfuYzeuiyc5ubikYq3o7VoxoznqsL
2bNrOaZUVOQkLi+KmdpkdhnsIP/0tqnR5niaq6LWfbPPOkgaax1guJyPHdnQmj2eFzrpUGHDRM88
zwPEEIaZX2gDv+KNBqLTK2w8lioYPX1fboDyQsgK00QYZsPYsZnZoaUx3NpCw8U1RcoM5UEch3ED
igoKSO/OKl67jBNcdJx/tECn7E49Name9KBQWI7iYkfvwbYPGzx3EPmwkp3LfvKCGGVtQkmpJCXD
dXWWvqmJaFrn7/jgQbdW3CpxU4ezOIu142g5OLkgS5mcwEgjUYhBNiXb/R7DJIiHnLVuEfKL7HoL
T72N6zufLmsYh2VidMrEJFgflYw5CL+8bhGSOI4AC5M/czZZ/drZeFVunjgrMxMzMlmyOt/bzWvh
gmfKxERNUvdyD9I5CR5UUyCYWIAz2aFN0v6wzSek+k76v3gCXpoaeuFGOuoRctkgys8jVbjbc2o+
rleeszqI6KpiiC6LRcrUREGcGHILU7Pdqr1ZoUA8V6L/zXjElRLSWyMapdLjAMD65+AteBI/VdRQ
ubeebE8sQf1uf7xzaTT07mAInMrHEuQl2CnH+IDZ6n37Uu0E6+d63u/wP6R9WW/jSJPtLyLAfXnN
5CJqtWzKlv1C2FU2933nr59Dz8W0RGnE6e82qgvVXYCDuUVGRpw4hzw/437c7nm04u9lgnB+ayjW
O3j8g4n5I/r6/5vhedos9DpubKbzyhscwXKSiFpbdO36hvj82NQdaNL1JM/8UJ1KnNw3mGScUIaw
n6bdE0ICiu166i30aB5/lo7IbbX12uTMG7XAe8VsKuHNkpvxAfyyrA08w4oyuqZ3mxfw7ni69s5s
q6UixC9S8tE6zxxSGHpSGdcYLJQndSil05rRn00kJxurcAnwvcAtT/UgoGRxjjb65mX1Qt/f3xCa
jPR9D4jR49m/Axe/noqZo4LMXOnnLG4BeVcYXwxeLjZntQZF9qQhfx8bW4oA55URlc0rf6gw79EP
GE8NJNxMcGHZgcUlhP/zPrUrKlskM/QV/UQ+GI7y8QdMs/to9mcBkexHTTqEIi7Vrz/RkpTBnQLT
9VTOvFIlZELndVjbEMeWgJ/N2H8ajwew8FiAYsJ11N6PddCzIzyf5G3MgkSQ1XjyKdpKGJQNGdI1
Fh5h9XNIjEJbsSQ9LRydaYZuZhDshzKLAjsYKrlr+6zbeEEI4RNnk26lL/EPWKMWLNwNSy4szAKf
chBqYAJgIfKPfLJtG31gqMSQ18czeT+AvLAzcztglFZ8YcReZCnqj4b19PbG0Ql8iVh16cF+f2tc
GJs5nKSGnvP03HJqjZT5Qf1pkxPknUmfGpUzbBoAapfYx6eD+2ilZp5GU4c2rTjMY/BzriA/w6yb
JaGo+2/li2HNnEfph5XLJSoqueQ80WBN/BXPp9NEkrSwXEv7bhbUsH3tydWACdwEqT5uRH1UdX0x
Sl3aezP/kPJRCDUcZQoXz+g16lkSf/UG6DEC/adbaSAzel3EI963qSCjAilAUZ2zVrChhqtI9CX0
bOnxAY4QF9FPt8EjZvV3seA/HZ7bTfE/xuaNW6XUMlkXhRJeFfpOjyHwoauEgrti0dLdKxY6Av9v
WPMerkIdON7zAgmvCzQiaSQ7L/I43n9xXtiYuYqhhIS1xLu/KYyP1icAT1g8WYOcKLYW9t8d0AKc
+4WtmbvIRkjbDi5saaudLgCXZfJ2byTv+2apVVy4f3L/mbqZswAkBBpVPAMPiEWaSlMfh11j5LZe
UdN5fn62NJobW2v73mz3YLFY//yAIXCxz+T+C/RixDMH0muu77klNqZmplMXuWubjc1vlkCEdxB+
1zM7cyJRIDZN6Ho4AJtWB1M0HmgTS0e6QT4ItaM1fUnp8agvEW3dj3wuxjdzKVzXxq4wYHyv591Z
MZvdeNyfpu1DF19H97zXBPOBVjYrgs9+tqJt0xaC28WSU61RDs0gaoT0CPMa2OIZgRaCzb8b/fH1
Nv3E+UGHggckFHjkRsU5s4HHFnlZJoLkiHIGLbWA9EswnimamVuAzCFQgqi/gWB+tj2k1HMzhZ3G
RHKOlIR+ct9Ld9jdcOfSyGxvtI0fM2qbSehPJ/pH9RntWXreJD+7M+SdBaR69GH7f6C/vecmL83O
toYoZrKbj5PZXa37wdT4X6Hr2XVqUukWyKCMmq6xKf8+XrS7WZJLu7P7R8yakemGZHKaCsb7S5YE
TsmtcQKv3VJQcm9TXhqbhatsptZ1meSSMzZULfaJux4//djS9CVGirsn7R9LN0FrXUmtCzFOTOcZ
WGjhLdqu2xPYB5dGdDdNd2loFp22SST5zWQoQiUIDMIm8ulg97We0MXAm9Iyl9H0A//3QwAcH/7+
IokeimotNtOCRQRMhEB505+/yywUixM4u3wgAN7GFR6sMFPqZ9VSUO5WAOPKN/6zFxJdX5rJ36bP
RwObeawx9BpJgBaZg1z9eSchVX1mVmxBRk2X/1B99Tpx1Q5r/Gsd0Wl7Oq2Nkb6lMUDZFPQ2S99z
96q/XNmZtxGEom8HAd+DqpOZGJnVP7fGSugWnwX3VhSauOBtQgUIEiezFS3BB9f0SQdDTEp22pkH
nazpoT7wsnTY7wV+l5Zmiyq2jKqFDSyNLwifmZgqRDNbeBrAQOFOp0Q2wWZacDH3Tv2l1dnCavyQ
KH3RS06okSHSE4utkTobn1DvmdiweGR//y7VW6afOd9M0LlQAUyWwOs+Rzq1kEqvy0GSnPOZA91S
BsAj4YhvSpqer4pSd4khIRN7pM0qccEXOlgLg176gNmiQrwUYSIvSg7wmO4ntId5p12xPvWST5Gl
wNdm6CQYCksIFizfvcAuhz5b5LDsGaaPMfS00otXVGjZd41utw1Szwg1iGK9URa4SP84Lqmj333g
XpqerTQSsp4c+zCd/+GNvnRE3pYBdW9c4OA6nX9X3zWNsu4mAlo8XmfoKVuY9XsbXJlQxVh0DuKK
s7GzWoqBj76CRDRIvQ671+zZO/oxOZ26Nx91zb+P7d0hfNPwNvvH3mzASYJ+jkaBvU2YIz73OSrr
LXHRCJi/Ac6M/PdgbsHLrG0lMJdmhm8NaP1aCf9BZ5sGyCEvijykHKco7PpW8Do2kkDepzgx+pZY
kfjKsTOldT3VVoZV93U8iiMBcGfpnN0521d2Z+FDUiq+i+42Bc9x8FKDNONcoKXV+Rpx1p5FW3T+
pGD+XY8f63q3YuwfZbFXbOkLZjFFAfW4IeXxBd5KekMb8hd6Wo+vZ3F93lTrv545rBYW/d4unzoD
FGjyQb8JPTvXcz3k4NVIABNzuugpcHgdBZ1hk5hTGudYbXxLen+8y365OmbO7MrgbIhDnAZe3DLY
ZcB2Q4nQp4deD1ZsazCnxP5cv7j7l7VB/Nff+hJAA4AM1CCsjtBDsPAp06U3+xQRcp3oGUJvJmRC
Zp9SQcGy17qKcVTPjPqEiIqjfpWMVQZPEvqUuHzdCe/ZqBCp+0kyM2qOYacHWk8CNic5/1nkOyks
SQgXGIMJdBWF2w4ScumhVWnb20zcUF51Smbvj0YB2t/vZAkveu9ZfTmE37rIRQA15NlQ51DjdLiX
6keobV7zQfnbaDuXM/IjYxcubRvn8bzdCxOvjM7CxGGUuU5NCsZhWL1E7GSGfxnOkDYjwhmTEvVA
uR3rnFhgWY5LaMx7z+or47O7KPYTxY81jDhtADZ+iWJW955k4XnI9ayAbDDzzKcLae876G4ckX82
ypwyohDUQuzVnHEknhaV6aqU4yEL991uvkAZLHwXpd38cckfRSKjCJ9YhNzSZbCwV8WZcx5jBp1v
POZc4GnI0+/nw1SazI2eMdBGCj2K1cIiT/N4dThwKtCXpEIwFCr2N9RmaqOyDFv2ruOp1Nxl+/xF
NEJTUUiMeuHeoK0BRA9NDguH8nfHPrI721xlroaSz8Nuxdn1W7mBkBxI5CsqrJBI0Z0di4JabBKr
Mi0n1U3Ls0KEz6Fvv8SGJgO8mVoxFZ4ez8ZtAvp3NtBtg4kAOdPcTUps1suyy7tO8aoFRK0i0n6h
+PRVJHqpvTBsQ+R8Ifa53ekzmzP3pLa1m/qiAKC18kfYaEeJrk9LlFe3JaVrIzcZzQzcoei8cx0k
yZIVLj2FnDe53vqG/BRZaLZRnxTXkCCcDFogEzcwinw/oJHgx3+9w6cvAbQeitKSwOE/rm8irRja
mE9lDFdwUfA/fB0mQumw0lMXHTZrv1/YabfZ95nB2fyyhVT6SSu5Tl+u6hpg6/Zvs1N2o1Hu94kD
l20GyA7yqwW7t3HWtd251kba5qmLGXedTfSzOUf7jCQGxGKjD9d8i4IJLAeUwfR60Z6OL/Hx5biw
l++e7H8mWpmdMDXOYk6oVNfJJMJWpGZJbTDH5AlRDRz2Y2O3/SPTYNGvCh1XTYYI8SwD1XiNVrOi
zzgb0XKP4VO6dY2BhAYwTVRcgyYcOFOIYnjWiH6g96Sd6vPo5Xr5efwdt3HO7DtmMSW0c9Us4xgX
dAJWVEC82uC3NNIDPTB/QqMuyM9GNh7bvG2kndmc7WjVZzjIBXuMo0OgUjf7rRn/ccwgIo69I92H
KJBP2Vzxm/XwdlytYkP5/Bz0zxOi3KXIdtrKc6cKxXvAi6G+h/fE7PbQvMKr3AGRDnpHXj0kAUen
PfjnZC/SaK1a3a7jyDo2KjwlxZW2rj/CdUnXBUf0pa62u17t8lNmmYhB6EvGbfApVbyS6reepZKw
6V48joQ9uu0Z+/EicNPQZkPXQM2Jt8s0djQ6XLuVXO1qyA/hlCNOafbwo0YPoQvUpHwUiP4+Nnbz
YtMgM4TbUlFkyB1C1PPaVsIqSabJ2GRSTQfw06UbRkUv1F5zHtu5TXT+GkKHJKTtBKzqzFAdhE1Z
KCECEqInz81HGyG9Kh+kn09ej432tELKX1kkE7jNIl2bnYMG20jJkPKErGeOlBnmUgzJtjBlE0H7
ksTSPccxyXbjQYbfeAQg13MZ9Z2WhRlstRO249iuTGHVnaIPZ/IXBGAeSH8ZL+JbdkC9CrCaLxyb
btPQJXzxvav/6kOE6w/J1EJpshQfUshE3IfaWnYNnvbqsVH+1DRpSN4t6BrcZg+neb4Y++y4RvnA
9mMEk6+bXa/nf03z42O32WxWOdjsqkOKUyzTw/DtVAVpTkbicFNWoHjH9ZwuJ2nvniCU00RJgCYy
OpWuJ4DjsggFGIlxYs9ocvBXbVjvkNcQNTcbzVJjKvf74F3raddalWYubPXJSd6cX1whSJcCNIH+
45n1XBP9pungRBXi7lL0KAXUC/XO5MHp+zebNEGWKM7vDhhLIKMLmeeEX5dy8ahKQyaKskaBei13
aDG1bJYuxQA35V38eElDkgNPT0gzy/M5zV2vH5rGP/HqHiADmoS2EB1z5iyLIL9NTYYmhgw6ANd7
TYV3dSOMFBM85GuJ30ihMWruQrR597yhn1wR0FkOSoJfl3MxaMjWl1kATMdpZI5+bffFUexOff9W
IbuXUzWjfPHKDzURqnPL6+GoGO1Ixtew+1QU2qJHWfEyXRhJHn8zHQ20gI6Z2ck7RdChEl8G9VK8
OEUO840xiYJDIl6EqOgcSuMpuQsR7dY7CabiQgshPosKAsY6JWNDxIyqgpGWVuHRAU+05Cn2FkKK
34B0/gEgVJCgdc6DIGKOOVTqLqniQvJPSYoa3pMKBn4dcVxqd5+1qHefI5in9ep1zHdc8V7nIMqQ
wSyvfGUZBXQlLEJdMhOwFJhqTRthym2KRsZ8js/FKdEo5xFWfhY1EhjtYLCSkSgmRGY5y91qKtXM
PrLlt3yk4z6wG5egA53T9Gzty6aLDvW/LhIRTr1zKSSHwoQIDGkC3f/soP3l/n18RO+6K03QRBWQ
pmlXz2Irv2pciXVl/8SE1D8UJDzzVF37NNZNMMJTHCDdAB4xJU8HUY9XkW7kz+vI/FQ+V4ot6bWp
rTpvMb1z55JUUCsDi8n0ZgOXycxxJ7wvKt4g4oyNOy4nwUjzp0ZhiVR6q6LYtbsgoUxMshc101Nm
JbkvZU/a51qmjbh0um5dCr6FhwohwmBk8edh8IAqVzoOYXCq0Zmc2wOnx59Y4eJbCs0h6kkeOaVH
eU5npPUUB3WkClsyoKTgBQYfm4ytSTSNDK5965il6PDWGSHBjH9wlhC3oBp97WKTPCyirEuCk28z
Z9/M3KcqXLE/FZ7ee7cgOZqqMxIxf8bvJPoI2Z0WolmAXfH/GgSt4TtEbCG0V0OWTJjFy1nfy2Xd
lcEpHp60FxwfaZucUGZohiPTBGDxMctvGRn4UWdVq3hR2oV7987LDEQzqLBw0zUHZbTZRARMMpac
z4SnAgCDllYjzRSafVfuW2Yww6YrwCiybUnZ7BGuMuVzn5mFZ3Qqyb68QyTtXAZhn1mFh/C5Lqm0
kISYgrprf3P9ddMeu/DQZe9XozB9XY12XZ+GAS4muOBxp2XPLkvaWn98ru88kBXcCKgICFBSnphd
rg0W5dgM9egnp5Df5tDD+GRdown1gt1kO9c14WIChy1XnED8UxbSsSDeEoLhNsEJpW1IhoOYh0UF
jJuHgW5ahmwrROmpsVKo3Ty574B4wbvq3VtjxyfWW7hW7hzUK3uzLZDIENl2Q9hL2R8N1x2Qk49n
9TaemQYkInZHJCVDQPx6Uvsk5RRPS9MT2Cs9CAL/dF//h+60KSqa7ZUrK7O9wrnoqpS9Mj21qt0c
+41g1httjWS1V64yXdwwzcLZmfbC3KCgqQpEEIBo4edJBeA9akYQ/Ozklj+1b/b1a5ttH8/cnacj
uEQvbEyDvjgAWTBp4xawkdvnmidsuJEdxmI35YCq1GNb91ZJxOMK7loRJUWbzZ+rJR5ft3V2QizR
DAayXSl4xyuDe2UWOwnvrdWlrdkxy9sijKWxyk7Kn66E3yHsxve3UfjK1Af5XDW0as04Mx4P8E6e
FYEn4lsZnf+4lX6ZKC4mM2wKIdUCJT/50JQfEUAo5yi1W8aE7LAvbNtKTyKDfRJ+ingkyGfXkeM1
K+boaVtG+gi4kPAcKbyVCjhWR6RQ5xMapytFOdfMa1PZY2Wold0GyLasB0QmaNEbECeGNGte3KVc
6e3uQ44Sl9d0rBBOz9/DeSq0ftB1xckPdEn6yNKd2Cw8RG69L0wgh4AMgszjxT2FoxfzFaeVy7ja
WJzA9k36/qUEzCB4ZjtpNdjpUX5+vDy3JQdNBcGbIINdCnEDMhfX5oCGEwaWrYoTkqFtQxSOtrZf
Wn6zl+1KL5+5ZwmN2VoUId78KxcWs3TYJj90faDxATjNGrJ3iFfmtBdhmHQJF/QYbw+wHSjRPKT/
gRzuSLtzK6o9NatcXLhxbjm9plFfGJ2lJpW+Y4HehNFd7/CnL/MrfIlHPd5wYJxZ12jsMA2qWCA5
eZFsGrarx5N+b4m16TWBcw/dsfmhz6vWFbiuLk7SqOcu6XrVinqgijVNTz+DmkoVSx9b/GVivpll
mcegQQDCgTfwepljTajdohmg0aQLvZmhrpimHOF4Q/0pXhtQFRVEM1KGuqwepwYXmE1GOpGOz8DZ
kGAzyDRF5e2zCJHD5QcdkVmMVqMSokE+LWM6erR66r/TnPaAjDR2DvbbgDbjrvdXZbKSv/iKtsyq
yI0cb5NF5qxb7QE8JCfSOQxMAUnbfBNxPR+oYyuVJ18gbB3TuHwLE+oVZhkNVOg+gsxi3VfNN6P3
QXruRV3sXoRvFJkkCaT9NNXA4GYKqqElqxDlnQqA69JuAaPidRZPUZTClJXW676yaTg900z8Twn5
7MeL9Nt8N1ukq1HMdiVXxLnMSnJ5Qkt7oOkKAEfKTgAr17itfsYvoCVQAnKt9Bta4N77qNphaHKK
5Q5UUVdVSKNxzbPWoA+yHtarLrW08SlmtyJjZLlZutR/loRD9qR8BM9CbgTCm9dBURKF5cHwDuKf
2jWUbAuNRPetZzalJchrWTsqeNR9F6FVJjoTvEaaVUWHiDNHZuVGJi/Rcp/hzZ3vhzA3oragok9G
C40SPn6Kv2YkEspUgPltVRhsaXItHbon/6vx9ULjkcrBr6cO2FdfWpjO297O2aaY7sMLTxrUlSCX
qlie+HVo75jzobGSgsTIpVmsDvJOn8gIbcn4nUOyF69XI7VKKzCXyv/StGzzZZXRNIDoEkQo3O9r
4OI7ipbxQUymlifh0P0of7J9sa9t3+RAAuE5ydZMoTVzGOhoRnuPKDvJCvdQUEV6/hSTNwq2S0gS
sdAgQ68hS1+h5XtaSRZvBodw4fV4JwWpcpdfOnsYDWUmRBWjlCdWqWha/Uzt2vJL+ixZWNXI9Jfs
3UY/1/Zm6eUi7wWh9DAz3KE0K9RrJsXaEbQgqu6bru2a3F48xNAubhY88J0yzZXleTlSSFk5gc/A
3jhGr96mlZ7Hd3HXqbSqiNy8j4ONuCPTw2idSdga/Mvjo87fufUuZ1qYHfUukl1sf8y0tuJp4NEe
SWeggc4eTgIJTNTkdMHONimV3l1arTMj2wj2BE55/B3/y96UQSaLZjAQ881WQEIltEuS6Ts2xad8
rGi/SfVyNHkZr88Njgs76T3Gdp6S5od9y5/6Qi+QaNnXf9mQan+UVZIkRFoXVtYaYURcwlREKygD
ZqPGnHZNdOgchrO6cevSWk/0du/xpPkKjy2cyDrSXWVhTHfCd6ytIgBTADQFr/yWoi/OG9cNsZYo
QXUaOt3vETz+yJlG1TReNfyWZQsaFsy+VP71qxlWEUMhp6BqSL7MVlRl20QKJBd7WTTcmDSvfe8T
5cPfeO2LvMToeqfaNFlTkKZW8WhWfn3fxRgLkQckhwmrk4/sTvXt17wp17syewMwSMxXY/hHagNS
C1YAxYKGpjG/EFHcPboXHzDLxYV+43dsFlUnMbJjgEQRdtt1ZKvVpl/wEnfSftdjnXkleUxLX1Ax
Vna9Yw6hM5rs5wHUQTJNVvXUyoaMXz217dO3BlQ+iY23GolpSmvjMyeF+RPbKygn4Kqinrn0qrrz
IrhaiNkBQsegMCTi9HGRzeWrJBSJ3D8/PqW3hFG4yRSkF/EgQG/KzSmVUxlpz9r73dFh9V5ITiyt
pEMSgX9VOcnDpmgsJjcVMAkxQEzsihp5WqPu33vwIg4WGxwef9CdjM30QQredPgcVGymTN/l9lO9
eGhlrL6CK7zx973ZIe5D1FRDA5TZjpDwkViqagDxEMZ9iqn0N16nSwDOe3sQT0uwMso4d2BWvv4K
oJXlvJBq7EFw9jeF6fqvY/bHrQAwcPuFd8o9W+ijVRRlkgsW57nLIo+irpP9+gQ8dv0HgQyDDDeS
hag/IPO9ML38nYhBnZCpAKkoCGpnb0Bfqdo+G4v6JHQblTurPww4hxUF5D8k8ixBqqjqGUUVrflo
Ib1y7z3IXZqenWtOzpM8SPP6VP7hviJBoMKgixLNahXkUQGtSCPq2YssWf2+EgOaAmWQlRt16aF9
pwQMRNjFFMwOfZZ2GUSNq/oEZWHbCV8kuLl3xXpRkSw+KDq/cMTuOtRLe7Nz3Iq5l7Mc7LnsGmKD
Eb8roDGbh6i4HOvOVhvKRYTlqNKuFEdrF7zp3chL44QJd/97gcxWXBNGN2Pqpj41CQoq+SYXDbGg
br/La8kotZBWHNoACuLKzsJem37yPDq9tDxb8CFtZK5Ci9EprDrSpAiKlYQmo+GxqAR+R5U+1p9p
8ScZXqpmw2u2N7wlNe3fH3/GLQPMVApEhCzAp7Cs8BswXXiUiPN7KVYwAQOC4CewoIs6n9JiN4RE
O+UfP+r+KKGGE5gcPUl2slGN0GhItZJsfukITCO+mRGU2URkgifWyul0XnyKHwWNUGRw6W30Meza
wkCaUZ0yI0MHMc3xk8k2kWgrPg3O3EHt9CxfPZ6M3+jv5gvAOooEgYrbXZmtCT/JrvNVUp24c2ZI
Tx0SgjUfE5E12GCDdwogTpUFvHDVm8MG3CKWG6MkH37XeG2tyxJ1sOAMwd2d71Gpp0pgAT7YdsfH
X3nPIyKn9z8fOTuhuVvwWihhmsqMDAUNcLsmmyJHmdajiBofG7ttrZr2h8ZD+QBU9liWWXglcQn0
TasSVyAFQZZM7BH9Anho6sM5cgbbN5D6W6hX3T0ZFyZn+6BR0gjsVVV1qiNkE/Fw9d19GuqhsvAY
uFNAvB7b9Fi42HBlE2bQHv8dmwaqkXzboC1O0JG1N9AXYYO5dCuA6Cw2UlBKP57Xu4s4IXp/W9pB
DHltOk7jVsmbtjqpa+7QeTEtR1gJm0OsLFyg02V8s6cvLM0WkBu7XIt9WKpTEMl3KSOZXlW8PR7O
nTLONJX/jGe2Zp4Qcq0IMrUTUmon5kv+CYtVCgyHsJVTwma2v6vchWTinQgQXPUix8mcJvHQ5bie
wqYLPFFpJdBT174RwjdG+bskLOyR3wfpbPqurMxcQuP2agCSrOrUrQcqGs13MXFh53qzKoxaj5+8
jfDVIynHUdZsaYDfBdrZrcHaPfpg+330soSQv7N1sGtA6DtVy1T04F2PWyslZG5DpjrF3VugQGq7
PbZoSw1MAW/oru3/k2m+MDfbP13gx8XIuNWpSL+bDOIq6lceBQvH4e5aimgImpZThs7K9ZgQgYdj
DWneU6PRyP1JBHRTREuA4HtGOFXFzcJySPBLs6XMub5hhjBsTp5reCIUc2uQnS+1ld3dMID9oJ0L
5Rdend8hTCmLDCLF5lTqsd3rnC5+++AgHdGWWqJN0lDtgCa2eohsPBn9Z7CMg96QCgdAKwxxxesl
+Xl8Nu8gfwDxR56fRaoBVd55HkzrXFUrsqw5cSkprOLEfbGN7hkarcwaOS6FIimNhmORBY2HLm03
aLxSTJFuWjSG9aTYxEsX/b0dfPlBs9VWolFrUjFtTgr3HMg0izdMtw6iQFdD4okeARwN6QwzUQkv
dOvxzFsyxDZe5WHBNd67ACBgpKEtDgUQ+eYh03N9qbZt2Zw2CQrt4A6z28O4Up6Hw4BuaCTXYyMh
7VbP19yuXLjG7/jlK9vTbr24fFyhUNuIxar0KKqP3K7us4W7e9rPc9cFyaQJ6Ab1EkWZ+eRhFKs8
GZvmJCQAmvW7Ot+4zSqunkTXXNhikxO4NKVNOBz0MKLGARQf/nA9mKDlVKURve7kdXp9BpwJkCwL
wIoU5I87NHIOWw9sNCrt9BUKi4+N3+SdUH8Q0bcBZBJQpKoyR62OfSaOeVy0Thba5xFHrP5yDyD7
7rbZwm0w37i/lmRUCSHKghzQXOWzjRs3i0O+cZqY8F2yzjt254dQEvPrYzjYQM4uTOx8k/y3QZAV
TrAZNO/NXJYcsHxYl2rjMDzywegbbMVqwb/fNTHhxlF6ByZnDsqBlHicRlrQOnGCSi/vo/nlXzr3
30Gg+RDwI0lDIXz2xJM1n0mToGwdbpRNRnsqhIh4XrEwjpuyw2QGEBIszdTnyGrC9R5s5IZrx8lM
qctWuVUtda2uu1d17a04PdUZQzECaNoUNkc1K7PzfWP7K5508HcLG3J+0UxfArScyIooi4H1ezZg
blSrEcFS66DQEqzwolJBR0ASBnJJG59dsVs+s5uvbFOh+vHvTasa8jIQsUBiBt8xmwQ2DtVSi3pH
RiUhMIZdBnX4cN88R+KLVDliY7f8TuafpNQI92DaW7A/dzkYuQpsFdKjAi5xaBfNzGu5X4RZ0TtB
4NOCAe5RPaEaVYl2pSy8XIVpPa99zmRLQGMHcBzAh87WW+1EpvO8BrYUluBq1cKj2O5EFOsY9DTD
n6P6pbSJHuIFJytWIvq0rf+6lSELJRnKN79aR/lrV21i9LoLm4izstRwQ5LXVObWgOG+cPVazgwu
AtqxEJfunluXef35s5WSSrdjSgVTVSs2jx5YjqDi5z1H2k8cEU0gsUbjj/9kd3AA1YoAU2CDzjZm
4Itu5Ptt70SqXleryhCaTb5p17xo5G8Z9zKAJ0mz22gvvTdAB/4n1qEyg8c1IhFtHrii179W2LHu
naZ8FvuGlug/HlyC40xcwB4FjvD5KlVL5GFsJjS4jGbdK6f2C98xTez1vtHQC40rEV4C0aY426My
EDN4WPasw+YRQ3NeTBBrDumCE5heH1dWgOAA0BqM/yz6RFCFvD4JRcYzQ4+WbCdWIyLEu2EwO/aJ
C43Hk3rTq4vTBjuowf/agRe/toNt5EYB/trpD9pLVpJq3dsVRTnYcbcqQ0qPtOtku33v7GHjrwNu
wbff3Ii/5hVcvABSTSnTa/Ot0kJZL4N5aev1u6Az8uC95VBO5CZA7rgw2pvy4e9oRUSx8K+SCATn
tbmhkXu8RmCOy52CWynFqkqNRIAOU0iCSqH1mK98iChXSb4Lm+YzKKpP6F/RcLCKJTd/d4WBm5Rl
bCQ85GczL4xRmnHTt/QlyIv72BrDXck8RcLiqKdJnO8lwCMFmUefHdz7bJJHqRBROA04R6oMcTim
jphSlXlOnvmpvu/jDVMOutcceoYjADHpUZQshOz3lhmNSMDO8MhVgE7get5l1c2VLo85J+5+Rs2q
4yPfwCQL9vnYkQp2Iey5yUpO64x5VdEUAp0B+eYay4Y06l2FBdEg+FDI6wYKNh+Hg+3YLaipt2+N
DrA3efHRRLk6vj4+UvfW9dL2bLYToeI1z59Obr9vqtdyUwD0X4/WYys3+LzfIaoSYG0I7qYa0/WU
NmESdLWScs4OYwM7pGjhnQN5O2Jm1ALZv2VFYIi2HY5ExkjAZncSDPz6nLruB/KzSCF083D97w9C
DAVWHyz1HB3VKm4YF7LLOnoLSuWMOh+7j/N5F9GRNmZnFXq8L63N6uVlvz+Cbevt8XzcFB4m8/Bh
UCXVVEgf3nTNdgAj91HFOUplVKcEdA2xXFIB+fcwLSB3KBAeEeSxHd8TJV1rTwvm750xBYg8XIog
a7vh4EqG1kNoWXKOgJRmDHh3uSr9GHilo9Z+9F2CRuVTz0tGLUGsMNKFzimSSQnt8WdMPmN+0ifu
WB7eTRABDLjeFArakiJf7DmHl80sNooOVe3P/JWPzLY7BQhmHpv7LcnP7QGKDyeGFkpU82Y+rGwk
tcojjnPkbB9xUEG1xl7DbbyHPnzdoQNglFZCrPeuqbl6lZ/CVxGKd3Jk9bIj/Bdn39XjOLI0+4sI
0BbJVxpZqq26p2deiHFNX0Xvfv2N6u/iHKlEiJiD3cUCO1gly2VlZUZGFA6JAmK4I8SH0tmXexf6
cEX9C9iufM/G09xQZyr8ck3476ZmxLcKgkssFjwS3u/q9SxNYwtmjxpHB7FC/DEfExTF9J0Chq3X
TzAh3p+jhY1hohIIXDJX/70hUAHuLcslaNKetQ8g08FB/ff+7y8s+dXvC0swk6iiWtKCQ/0P0h8G
enX3/dEytrv7Zm4ic15D/e8wxHjERmkl7ScM4wfeIN7kdSvnd2WaRGBNYU5RVUn4fcULPfukfL//
+TeFOqz51fcLa94aUy+THr/P+SFN/DM86Id+78SJy1ZsLVwAV6aEh4WtDaVZ2jAVnn4lvnFKn++P
ZW2qeIB6kfkpk9DQJv776me8Qa1+tc9mzQD/8wsDyZR1ncG3VOagH82ZAwvtRl4XoO/+k/MOrLPC
rWziL8rWC4tzGNMB2DUd8kMNVN5s51Fx8AIDOOQ3sHT+tBkfdp9rIKqFoORqnfiWvzCKFkWtLgoM
E+IVxJV+7qyXP/dXaulSgo9BegnpQbyYxDdmJpEmG7l41kk+0VfFZYfe6Z5SiMgdh5Wq18IBvTIl
7Io0SUZTpxOk3L5nR9PXE0c9rhGtrtkQNobdI1sRa7AhV27jOvFDtzZh/IISLhQLrys8CND5gje5
cHbi3JRbKVf41gOizgVoYAuK2slZs3PzeuYtZBd2hNmCEoSqS7hGzxHK1vrPfbTXttkTILQPaywP
/JfujUiYMykrw5omGBHY+MOVp+jielyMQogB8UAyWJbit4vGATZ2CFbzQWvzJJwRnRl12XA9pTN0
XV8AHdc3GvoK6MvaYVzwAFcLwg/rxWEkgLXXcwxDx+hl8ytzNX/wVoKjhfN+ZYJ/woWJyEC3QiqB
258cTtEx9Hp/2Msr1+SC77+0IQKsUrCjkhRUiOfkpdvm77a3Jsu5aAAhNqiGEGObYphrppEaAliF
cMJRvAjA5/sea+3nhQcyNItKphf4+eYzfWLbeYI0+n0LS9EXsGf/HYFwE1uhorYhHABv2GcOdtXL
6Pw92NvXXb6y4GuDEZyJOTHaj8h0nj0D2ZPOZeeVoSyeDgjMovKIfpCbJE2eFXHfKeCzB4crcxLn
b+Opq7puC7cxT37/x4iwJC2dqj4fYCT2St/+5zQid4QXvy6shmxWRjV1+HWGl7LqbkC3Y0Ckai0K
vinwI/66siOsRZQmfdZQ8Lt7UAV+fqd7Y6PslGGVDHnRj1yMR3Dsw6wNcFoYD49dCijCn8utt7Ls
i273wobg0rEeMktSjOX9HWl5ID8Qr0DLu40cNXh+fl6Dqt5g+8S54/v8wnHZJGnDEbf7OdntT+aL
+/YKjaTjx4MXvH3eH9qii7wYmeDu2VzWQ5LZCC2f842+D2ZwuK0NZ232BE+vxxlLrRajSfeNkwSH
z+f7Y1gK9a+2muDnJ7QlQ0YXy3M6Rg90fz6/tOB7cFbMLG80G+RnoIZUgcO/XpQ5s2jdGgZXJqXo
jvyLxpg3tsayt2REMVBWwyUPVjkRXdeDZSS1WAxiXdfaTr6ClxFYAJx6JY5YcpSXZsRDU6LDbOqg
iGBtkx3e6ttoBXi8tK8uDQgnJmwiU2pnGAAK5rN6Uz9+p4dp7VgueeNLI8IxCdnQTqMMI3IOPcbG
0Z7Znjwqh8hrdux/uOcvbQkHJa3AdURG2FK3ShDu2H4tnF9eEtQATdTCgLwQvD54j8DqPELfY7bR
R+ro+3RGTLRyUpa2F4gvDGQQkcGxv9rzLhxLS/o0q0NNwwvoQ/Pqb/SIbIxbusiJwosdIYv6/r9Y
RM7FAvYc6Xcx3z/L0dQyyCqcE4ednOjAxu146B/cHZCHz4b3R9p07vi4tlo3Ghjcg4Kp5z9mha0x
sTANpdTSoEXhGbKTvlK0voHdzvt8Br/b5yc6D/FXs7OATTXAabYW3X5lY8VXwOUHCPtFhiZqbzJ8
AGZ63uAKfH9vvexk+s7T08uL8vD6Gfux/7n7c3++VX5939jlEBV0zfKuE+Fk0z4cCrlM+XUIy+it
LN4IOHNLUDMfHlxfwXKH5xT1OmCIndVRL73mvkAq/9+6cOyNXk3SVoX193dYP26UzA33ZB9tvx/Q
JvcKztvEo9s1gNtirHFpVlhtqFooLWlgNgQtmPWHHiBYyhVc7s/t4uG5mFphScek1OWohhWZeI+c
hXR08IxU4pUgdjGHcDka4b40m7aT8h52mgM4EZlzGl66k5F7wFY9/1nxofrS5XxpTLjVsjZrJSOH
Mf3EE2VD7mi78Ml++QWGsR+Dn34LPYTrvON7xIj7Y0GemMI5mEs3KSHi1DrSE/0LCtDIe/08vP18
Q6lh5eI1eKh4s6dRf0UZGAUegwiusQ0HYmTW8H8h3sdHvjeRpDIda8v5QMcdX4rzfq8/TQog6LKb
Fb7z+3cGsnLIANe70m8Bt2y81Lew/Q+7P588oRVtqPtZbj8//6z6vGXng+Q/IA0GEB0iCEdTo5xN
BZJAja8+l8EIMZwz28ab+Fu93zTbxon24W+61dxD8gh+RY95aNne39+sNzjsLw948RHCLkrHgmVz
jo/QHvNAQzNr/lqcsjf7VMFatImP1dMatSL3LTfrBJACao7odsMT6TpCqgaz1spqRkq37EuXE0O5
CKTKlWO4GO5piiYjBoMcFegAr82Ug8XQxFdBOeoDza/7eT/ogGd4AFf5KztvMRC/NCU4FnWQNFKY
TD8DojbvjW90H7tKtbV/fJopQJiqA5qdT2sTeWSF+mgpfro0LPia3gIhqzaX+rkOEh+nzyVoGFhz
aLdAOChw4ZJSAU6zZWChhDda3aQJsEfmfC6byjGmb2n7OqXbSje238Yc0GSldnS6VrJaGBrahVD/
BgAP/xahu3TUp7Rve/l8tA2/2Ya/QRvEHtcYuhduoisrgl/L9bbsVbzbzqnxGf2UOreHysu8ycc/
058WdBVmvFplur16cdp5LwpYiw1DNYUTlxV9bmp4jp5LyI2Eubax5/cmRq0d7XYRdcu+fgXYutHd
0HiL1c3Keb8d8LV1YcBlW3Vj1SvDWe69Gd0PVattQpY4pb4vW90l5q7O1CMomVbs3l4gsGsZoDLT
wMYo60LAMeRTZ00WAyxp2uT9QTIbZ2YzUJulr2cP8fRZ25s0An3YeDQMaHbY5gugvNuWuWH/p+1W
7rOFUACfAxJA3lEMHOvXXXIR4epRpJqZXY9n83ejP8/1czXvmPSj/yQ9aBdecYd2uzV6yAU3cW1U
mINER9yr6IBmSXLrW0rj153Tj0FlQpwy3U3Th9SCJmhvseEX86b0cVBASyglzkx/TvqppW8ra8Iv
xGtHfP09goeUq35IsPvH81x5Ez2aGS5G5hOKZs/nSHmaHDVl3ipO6iu2vDULkhrQJyDFJLZezvnA
KqUfxrN8UCPX1F/MZtxGqrFtyh+p9V0zNxUpHtIcnPyvNvoRR3Yqm30277X+pOVuUT2NyuC08Vmb
tkR/tJJqJbTi4773gcI69TFa2hoZCMB00D5KW4q3SRcfJarOK6fxphEYyFhsw/9OhbACZjbFEug8
x3NUv2fhqwm+Z2RB0YeflRuJnE00D06eBtgTpqA41JWrhiepeUmV5zp/VdSNHH1f2RNL3skEjA8N
EyiGo2Ht+tY0krm0tEgZz3aeWKNPizJzIz3Tf9qTNW+oUf1tgQ1/rI0q9GVlPEopUJIoY/8ccqtY
SUJyX3SxDmhzAG8+76gAkRyk7r5QBpeHNG7ipmZ1G+T5xqh2P6ZsG+4a9MHofvKPOeEvW+hXBG4G
QCRAisVxQ2hynMK2CzJZcnLFdm1qu8VGj6aVzcU3jzAo+D9AQkBAyjM4wmUajg2aUhS1C9quf4+s
qdjYtqStGLEXpg6ctwQziJnjbcfXy9hxOoGoa+agNpjUu0SbcnQd0F7/lYd52XpGKlHtYYTIX35M
0bvyYmuxZW+znuTmiYUMbSxWrVmzo9uQdsNtNJI/WlsapR8aZvLDMlLlzEJZAc3QaLfo2W86/UEb
hqzzKkmpXoqaoru1LZn9zsZY+2QTq34brTo/AkicnWmm1s95O0l+HoVQN9FNrXzt1bHXnE5jOfPK
uRte0qkrHtGTBEbH1LSlzu+1ofqtUpb9KqYwOadhnFPHoCV7DrNZz91yNshJK+Uq9qceJANuVSfx
R5ypMmpsPSrJaKMfpo06N729BSIuB5Fqz7LkrDMaM8Ap7elU67Wkb+JElQ7A5Wi/SJjK4CxmrSaD
jzXJn/tCmukDTSSI0MzyFLV+jKQiGAoKkA1HcpJ9zGbPfgxmY+5TuZo+4AczUGykHWWuRmvrJ03z
vPKbgvXg7QTyP/FzaHW9RpXay2hNRc+bVxhKlbptS3E153HbFE7VqeQNRI5j5zc0ZcC3onHuZ5ww
I9t144RugbADBW8vp1UBztaqZZ7d4MHrZ1Vqhw7YlIbvCY3YvO8wd8Qx+gG6L9MYFWvYTfGxyM8S
uly57ibEqkG+yH3MxblN1DRu1GEcAhAl09FVpp41yLSSId7Isz3kXgin8dLVDOxgRW4nry1rzQQT
okERt+8YlkKp7B7aHZNS/AzLHNghMwOZpAqBFGAyFZA7YlYMnXhqSazez8G2m7klSQoA3TKzPVmZ
icRRMoFmwA01k9MY4TI6gdWu8Otyrn534VxXnq3M7V+pjGjm0d5KwCU7gEmQI7PjI9ob4ZCTopB2
SpcX3QZN/PW4be0aCEUtz0fqAL9pvozNIMueNBkRCNTHeYImuNFEc+mAKM9EQ31dW9NK1M8Pr+BC
0FiE7DLvjQGtnOBC0qkvY0qmIRhI6bbDlmjxpq/+Svka2FjMMfCVBAUKEnIK6BN1TXyiWhIKZZ0c
jYGVRsrLLJHRse2GbEAOJeNuqADG7cY2dSpq4ZENXiSvC01pw8ypQjujDY5TvUrXmgEWPCi4BAzk
vcHYh+BNCGFHbcxIqxdjoCE77WomJPxyQj7vX4RCvIqR42WK6UULKNqPwNJ1vYfHrmtYl+hzQExj
AylUNzbbQ9cQZD+mv5DoXXHYS+Z4XwWiUWKbqohhn2fS62yO5IABGfzYhTokc0ps3qKe+idWzKar
QYDevz/G232EK4iXKfASQfOReEnkVmMOzSjNQVKmtm90XbHDfdsdcJ0zj6EhZuURwO/Q633L7WHJ
8IaEsIcp7Nu+GRkWNZaDOE1MN4r08mT3Uo8qbC+tPOyE1+PX8qGDQ5bhotEpIwshnDkgQVerqRzI
RjjtDUJ/qq01bMcE1At6OM8PlCitmytStbk/pwtHhtOgoxsUNzzPnvMH2IXzkyXolDFVm4NxrFy7
Un3Z6ndDZz+jK9yddPBdjue+BfpV2yesgSbYDOmtMlwDg4mZZT4DnHoXlSZU/ZHnFb4DMWdj9y1V
AtDzy27PEF455kB6yGVQUCBAORCk/DVx4SpBED8nyMSkPZojky7D/zJGTjH0f6vE1N1Oaemx6GTp
JMvz/NYODRqw46L2UIzI97Qe7R2t4vIVBenWmegUbmiRVg9WxNrX+5N7e/IxJk4BpdkIatB+KMxt
mahlo3ZyoI3TQ6lW39pS0/99kxJsUxvThucJCi3XNsopqSE9M4/BHLXtSYWilIf9nPwy1c7e3R/O
7XkA8gu5AAX4T2RVxB6LQusTFmulGrCs0h3baKddU8yFq4/tuHIelkwhD4ZkGvizcGOIM0cJS0dE
DwGSKWRwm3AL6PH90dyGnJgyXk1BRzBHWwtuGXJ5MX/raEEtJ9VRbRu0a/YGeaFAvh8REQDf2xGQ
YY4kcu15gm78ffvimx47nn8AWuP432AyEpJhtZ3XhoaqVaCMGyMbJie0ofeQ/ZJ03bMnvwGpjT6D
/0UeNn3EXDrt/5cPAE07kppIbkLi/HrrWIWl2QXhM6AXXjdGPiRt3VyuDqY+vyvyW6VUe2pqQSpZ
j/LQOH3SrHj0hWVG6IXnG+ybXCD8+guqDvanXoHbY0X/Vis6O6RmbumgugiRpbs/3oUF59EBWuX4
cdG+0h0Xnm7QzLRN9VYOClmrGUL0Gapfva5vzKwZ3gcpCf1G7bMNNVFf0makFu7bv72+0JaraYgj
uGQOUObXg7XiUQqxm2RwDiv20ZiS3scubxDTkvwHpdI/duny/aV+EfooKFFaYG+4thcqkjxXtiEH
CU3JzlQoPUShlW+sSO2f8iwsHqRwQD6CmdVagpkP5frmxPxinlUdiVjOGXptWs1Da7B6DDVXYzdk
9vOUTu+MU312A3qU7OeYxecmRW+5vpa5u71JuWnLwnOSX2jiTQoyjHi0wP4VVDLlQQHycd9ZGugk
cwBndpNme39VxWwzn+Yrg3yPX2wrLYFmud7BoF0NjlR9z6xs02jFI3QUHRCzHZI4OdAKlPqDqazY
Xjg+YKIhWF/EYngQqNem5yzXYiJVakAKq/DULFJQJeoL7GojWzF1e5XpuqkTdF/zMjuyDtemJjSy
AjpP1WAD6ZOVYFJMK/EpvPxx8Q5LSvSz4cWvBiNjeIQ7dOwOFiWnOcz/yEnz0KItUcqqfVklL8Mc
++qvYei/pXYDlijJDzP0AsmAWaefagUq2YE83V/ihYOrI3RHVMaDTlyB12O3JmKW6diqgaGhd5Yw
N6l+pHRwM1Ad3bfEXb5wbq4sCXupm6MipAMsmbFfSqD6QRkyzo9v962sjUc4nQB9EYgCDmqQZb0n
96eWtJvQ2Jf2mqbUoiHkDOHhUZIByfz1xIEdz27GsFYD2tgPQ/0jbcuNNRjoilwBjS8ZwgUKZQ+w
mqA/UAgXjHQc0R5tqUGe5h4lP1lJdpo2+FJmruzVpXOApyXecqjcAtctOFU7NMG1o0daYKQt3UVm
8YY4Yo2geyE0gNQOxgM6AjCSQRfseuIUAO6VKM+UQGvCyB2sbtg3uRLNTk3UDsLoxuwTyCbtaouL
rEDa2J8QhoI/1m7fbN3sV6b3dtAoaXFPjlo17k0xjm1jSe/jOpODplFnp2/mZosiVObd35a33gzS
xBBWwOsOVPAgVrwedJaZuD2xkEHRp/uZhKe27fYRWYksb+8HBLBwlRrEG5CVENlv2qmQMjmelSBT
wWoGueOqNJDFm4/QIvsJTrFnbY1A9HZzomwGuTxQ3ENgAf7zelyFbg92j/x1oFM6PyugX/cyGpKD
Rbo5kAayxu+zsFqozmsI7FADxSiFUych4WOxuUZY16r0GDMCLRcSoyf6/nLdmiEoi+EtziV1gMwR
wpm0RgE5kUc9YIUOcSM9a7YDi/79vAE4hjAdUFdUVrEvricvl+qsjxtYifUCeKYRGR3WFdbKqb7d
erDCeTXhozitiXDeZrOg4dhqemCNYRXg6QhuIAStz1XTrIHVbl08tjGscUEttNOIUVlTKHOS5qkR
SGWbbo2ywI0lU3lX5Kq2RQl5eo+lbu32Xhof79zDPYssOwizrmcRLcRhQVlrBEmto3sy7tIUSrfI
MOuO3rDI+OetgRZ4MDrD58NJ4nFzbY7RqSvnoTKCuagM1+rnbtM17RopzNKguFAKnqLIF9wwtthl
1s8V+gsCM6IOmx/tDAwnqbrilZbWC693kGvgKKmq2Gpf6GDAVNuCBImVQESg1/M9ybVhZ4Us3tkt
igEgMIr8+2drYWhoLOBknKgoGegEFiZQJ2Nvd7oRZKTsPSuOUWXOhtKZFLtdMbUQvwIlwekmMTpO
ISIsljYZWa2HthFUlplvWTFJRzDhkB1R6i7ozDra0zzudpNENFcf1PRYjJOyitngJ+w68oGSqAyq
MB2JTLCTCScwGftI7kNKAlumeBWMh1aPfJ1+JzmY8xSHKWBYJqhcOFrxaq4+GpbmG/c5SJNAYYC8
A//zixi+rG05CmfZCOLMRBNvE4+eHkOVDLF3uTLfi6bw1katEASzeKNcm4pGyZS6ziKBRdBcfzS0
Zhye0inJobQu9aO2UpO89dKQc0FCXAdtEtFNEQtT5Hlc6RAiCCQGJeY6N5u/5RjKK6+D20FxK4gO
DNQKEbMIEWUzEwneVSaBWlv1T7W3tU2uodzlJFmzhoVYHBHiPBXcKXChItE5MwHsyyXwQ9ptPIBr
VGsGCDBCj1ZfuRQWDYHUAsVcMHmBheF6pZTKMmjTY6VwWdP3PDSLHaTiyxVKCZG5BI8ffrtxcrIv
dIclwACbFAUfRpIwMCKbfdhlYTsgG5ce66HuD91gyMdonJUDHaXJT8E7v8lSudg2RdG9VEq+19M0
d+UshKxyWoVbS+r1HzLgj9/SciofzXggXl+32R8TpcUVN7+w6lDRRFsolgLEZ6IeojnUePonTRiY
RRS6LEI6lRTGq5GvQuJv8wk4nF96goBLIq8gRN2dOaICa6hh0OL6gm6MHMcfBHc1KEmplPyuGKnO
kE+toC5D+hhKk9nA3vvMUNaGLOIP+WohQEU4jB2BkrhYzGG5Cv68NLaC0EpTr0zl8VxLsd16VpRt
qtQMdz3Ut72sQFhXg9nIb6fwISns+nGIh+yUZ9a7XqfaMYfjX3mmLiwHwhfEY+jRxYYVFddkpevt
touswOrIdCYRypKsiMrnGcmWlaNxeyniNQeVR6j3gsgITXzXR6PteJaLltlpsAuXFL819AzVHXpd
oaH4r6JXmHIbncegKAJ1H9CRIpPkpEVNZzCzODHrgdi1o8zgsfrxrxcuLzkgO4gsOvyUmAzGUFBd
y0BnPlNUZotR+aODRc0lEXJW9y3dvAbQDoz6JFohcG7AoyC4Si2zqRZHLD+FuEwf8yzhqdfYdPPQ
SA84Ov3mvj1+fV9drByIAoIlLBiqg/Bl10sVc63uDtX1Ey1k/XVCmsXr9Q7d8PHwdw5bA+iUdvaU
WLNfVHmkK9ZvXluwjsAdiW74B1QnhNF2VdhqdduzU59F+imloEIq1XHcNnH7N5Pi5JHFcu3Gdqa8
3h/2zQ7lhhHocmQQ7gqxdqd1hRbNhc1OQA/as6NpEVS8pDCMwGMO1pFxU8xt/Tctx+lfTyEMw0Eh
04y3Huo+gqtKIIrRUyUuT91MgTNBROljOyWOlQ/tyq17G7pxW2BxBUwRHhiwo+u1TQ0KUjcNHE9G
NYQerUs7aEeEaQpTlKc5luNPC4D7Q9iOQKeZUaI+KfZId/dnWoQJIqbAV3A1BhQRudIeX4qL4Gmw
ohhQhrI8zUpNXnUJsBXZGDl6wYTarwoVrnSY6EYGyedrYXTG4CQgGnueWJs7s52RA6D65qYN7V9q
NNPNbIMmgdTQAsva8uf9b71xkV+fiooDCi9ItIneu0x6wy6TujxlYar7OUSpKaLsbUkt7dd9SzfB
AyzBD6OaCdwgau7C6xhln0whEnBws60kXkV68NvKY7Hih/nxuT7c/HTx3j1AVXkZ8HrqE6sJq4RU
GiqgYZt5VU9VZH9rUjy3jZwOLqGtMe7vj+x2DsEAAT4qHsDytIbg+/EWn3KcahJU+hzNr7TKIDRD
gS+qHsuRQcvrX83pKAvL2Fk4z7ekX0anDXPb5VaQDR2AViaqttYJrNCy4SRyHDX/jNbg8DOcKK7Q
h1tMzHWVet1U0mSZQaRm0D4LZSvtNxTkndFKZH47jyDt4SxLYHThmF7h8GLLzHVGEysYAfFz0W4R
Jw6gYtnrEMbGGrH07Xa8NibcAsjgxQYFtVPQAd/j4EUFjtMxtf7Z2+PpBhAfUkJA3wAcfL0drYbF
c9FLZpBUvbrV5hrSzthFvZPoAIwPA5QdiNGih7XWSLYCMrp1+AhDkfFC5QfBAkLqa9tNmE71YMR2
MFujV/bhMRkToAOa89wr20o639+VC/MJbjDQo4FwHU26Yq4yaic2pIgQg67KJ9OZDDmX3NYimb0S
LtzsErBf4Y0DGlWAMHnK6HpYulUpeIOULJBJtktM3Ndqp0i+ra7VzdYMCTc1qSwtpAaDAB/pIX3x
yYZns0xW7oqbacNo8EKUDfBNoizw1QNzcVWE4dTESTgywIbadJMydqZyV6xkeBeNfMGtkDhHYzP/
8wsjdSzlUmhBSrDrEwAZjahLHuSIUrrifBftgL/2/wThob1+bcewc6SMbIsFY5SE+6GAFA/qymus
weK+xq2OPY0wBqAu9CGINb64LSxOT2YcyeSWaDzsutQJU782p+0Y/aNrhy3A9EC8pnLOdmD7r0c0
kMk0SiM0jrn8ZLWjW3lm23r3T85NuPBlhPCCn40ECGAk10amfOKZCpsc5ZRIwLDG6fusm/S9x5Po
UE129NHirXqYgdHbRtqcuJbW6N/kjkTPZKyhxSdZ1Kn1qDnQMq/dsdB/M2Zr0M1L9YisBAxi/Mo/
Fl0XeJx/0fGLT1y878LUmik5Ru9m6W+MreL3p/77/SkRO+sAAEFtCpkGKLKiIIH87PWUlNo81VaR
W0eA+wo31ClD/6Utuaj51FtUBEePTjV0FsbK8lIryR5IgxYEqSU0QkqwCw9MtSo/NFn8YDZNeDKl
hJ1rmbUveWGV3jAN0nae4zD16iaSvbZV7M4hU8d5NE3gu51YAaJ3xXOJsQkGBQZDE9AyYD6RNxUc
CsDVxTzOxDrq+YSH4VZRm73U/ciQ37g/fWuGhPizlCfgOhrTOvbzEdAG6K1qTpE8Zv37/2AH1ygy
hMhqo6h5vUqzSts20WHHNCZHmolv0+RHqVf+OJub+6YWDj2eh/81JbiWiXRMLmLLOrZ29xQW5N2s
Nu10ag3ZUdVhxV+uGRMWSjJBk6aCSfCYYViRd5Lql127xpaxtEg2LkSQDeClgDTV9eSpeZdoPVDf
YJmeqTtoBd03rLZ21tQ96OakrKyV6Jv55gP8w0S/PO+oFEnQ5V6LQ4XB3FDbo5MR2nm1mtCVnSe2
BuEFASkgBHCKib44UFsIWyJDziu1zSoOBjUpoUFkRCE0c+K2/9ZEvQkhG3NQfzZDw33plMejOzZo
n3HlUW0nN2N2d+4smcZeHYHC20FeXYs0Z2KZrjlaNM2/elLkz4RCJNunma6GCJ8iTfktlzX0MuSp
qwfLQ9EHz9lEjaq1qtiN8yMKSmLo9oVL4shQ4WAVmj7ORmpIR0D4q7fedMgOCmRSCvWnlYm8ecli
IhHhgiid93+YSFdcb4+yISm1rC4KQGXZbqqHyqG/ePNr8Viu3T83WwNgXhQuVaTK8Pi+gWMrU5eE
pjJGgZ0Ck9Nbz0D07/QaMqsylZxW+dFXUHfRUlTGim8z/lOK4653vT9Ja9jNm5N3/SmmMOoC6RqF
JUMUtNKhgJ6p2lXbHOy3A+S+JLr9R5/yZQwdUpCNBwRNrNcOLZuMuJ2iIMm/JZrk99NnH59zqI70
48d9U2IsidU0ZV64MrGavKnnejWlNtMAR5+jQEkrTw0PI/ocpniFi+XGo6AjFVkPXC94//KQ8tqI
bbBelZmZBHVhnbrwPVSy7RCDQLhbeVncwJMwHFjCWNB6C99lCQ6yt+0wjCGRE+iKdDRMNvga3hlt
pbHXoUJTXzay0c8VI9qQSMmexthqNlMMvvMhtvot+nHUZ3kAbJ0pCK0rRC5PIcL6x45qL6xH4ygA
ysMqy/zC9EBsHfEvmrb4EvC84EUUrIfoHUmGJA1itN7oeyUKRmOPem/xZB+UzDN+Nn/C0NuEz/Qv
vvn++vPfvkxLwCBs4wUN/4vFEbOphIZxo6AwEXQQ7YZ+MAvmZ9Ar2Ol2HCCkc9/YDVjm2toNZfGU
AMJeabBWpX/iqNon5eSps76Fm9mYNjqRpmMPon/6Db40N+eVsS6aR3EYnQBcgQv5mOuJrtD+U0+y
kQZK0Tt6xQBKC1G+NHoHrUpOJY+4Fownw/ge1d+6RvfiFAi9+1Ow4Efsy08QjgJTsszIDIL5nn5G
6bs5teA/9/pWdrU1pNXCncC5ooDIQJ2PP/OvRxuPpg5uLYw2nHZD9TmGIDftfxToclSjNyPrVt5Y
t7sYrEGYWV4BQOTw1bp1sYsHqrV5rXZxoCRBbxG3tsC0Aky4Ufy6P4ULNxAsqXj+ANoFqL74LLHC
JFJTRNBBvzFAIFedcqdyYwKJs2Zlw956R2TNuBYCIC24W8Ws7SCVssV0LUZGS+UdF1BEeSvWjIh0
EghNYAVemOdikKQTS7Kp0syoIEZJMPhjEB6I+0J0P/Ikr/bWdNuXFunSlBAnpDlFb2gOUxX7K0lu
9EztY1uvvMRuGlX4gAAoBo2UiphLE2tOJJ2ahNEmCdRt9aJ9yD668Zza3DxXv/KR07W83d8RS8t0
aU+IWLNqMtS0gz2mNG5eenmM0tO0lt68dZXXoxLOU2ZMDTTsYCWZ/cTfAOOk+PWz/XdVZ+U27AG+
Hs9MeGQTCVwxAJfMSDNDYiToRflmasWTHLEtM+MXq8425Wy7CW3cWv+wI3AJWG39OE/SZ4U+VKnb
3Z/XBYeJFxQehnhaA5aA4V+7kAphdGkWRRqYj8ojebf+EO838+QdBDzx131jS1vz0hZf5Av/MY9T
aXO4VdDQQ6miocn8VVedM4xrHFFLuwXnGRECHhx47HK/eWEoT6q4yq0hDYiUuhSSdp0BZqF0Jea5
KT/zQ4BWCST8ocrKXx7XZjgcIKLNnAYoOD+nT+QATGjxUrxAEiCAXq/HMnDN77oVj7U0i1zVBO0E
SPsj5XltNdaZFM+6ngaR3DlQG3LQ7uwgR9PrK6HWotfieD+ufAAOHDFINfGOV7BNk+DD2JDJmY8D
xLtzv9njAbQSDy/uw0tbwq1Zzumo5BJsDSC+tJ0fjfMNUQJICVt3WLmglw7fpSkhIG5qEKchO5wE
jW/4/9OPAziFijIQOLi9rldHVno1jkL0ODRpCxarYnB4YOb9+0ECJvc/RoQR4HWokHmsEU5CCZuU
7WOpMSezn6N6jZx7ca6QxTdtPNOQeRM2mwrCEdvOujRIzQIsM1L6KEvg47o/nMXrHuArBBUQzUIa
X7AyVqys6xzndVL7cVvHCq5Jeza8GgBhlCes35OkyaiZGrnf0tH2w8FeE+y7jdoQIwPiB6oIHGW8
Ya7XDc/5kaB+CD+YGLEn2dax/n+kXdlu5Liy/CIB2pdXrbWoXHZZbi8vgt1ua99FbV9/Q55zu6tY
OiX0nBl0zwAGnCKZTJKZkRFoQ7dCVvgam1IyBxFvi9vDXopSGqIHOoTBowckzaVJfxLrwU/mjRxr
DpI10waP38SIwWq7MsELIQO3G8AcgOdDLzZdBpdLllR9HiQuJ30VmD9cCYSkNuZG2r8e0oUhaiGD
kJBSjJnYlfjUAkZ95/eSC0IM67aZhXN6fmui/QUsI3ML5OXMBejS77IoSdyo1yqr9POg18dJ+5Bj
iEqiGAn5azBC622u9gG6/PtVCNTC0l18ALV0ExPVeNwUidtw7AvPsA5hpWM6MhuflXt9UMW7WBae
q6DajLNmGUqcwE/GFfhnYlC6DmkGWVMgk83b07L0VcixIeygzI3eXeqr8gJYPLA7JG5YQ2JhiK10
OimltJKhXHImlNtQdUZaD0ki6i1bxUJIgGGbx94cquo9FI4cH200JGr+fjjQQ0MqCshMBGxqS0bI
Q0WslmI4Qm1xItqDlY+m+uuSDgj5z63QAZsISu83WeISSwYGIsyfuOZXgR7rp9ujmX3y8hk+i9lA
E1ADthb4KWo0vdBpcV9PqcvwWm7UXVngSdpbt40secC5EWowo9SWYlCwqRumIHblc/1f7G8F6Tqk
wtADjuvP5cbLghp6zlKJ46B54dMfMb+p46/bQ1hyL1Si8MYEhyxoFKj3C1dlPgglKpgI7jL/NCRb
4ptytr1tZWk1AILFYQNQAVR7qImqiC/Vg4SIKICe+hea1xpDktDnvBJ4l95JAMb+sUOd1HVTFkzP
hYlbvqS4DTKh7kPw2O98nQ1ao65Yx8/SXVpW+jS6qRLe5Zy4sl+XTteLb6AWrWhSUiosvgFJsPwT
VSv5l/pa7mvVDAsrfLg9sQvn6KwgMLcxAy+P/Nylh+BVGDVSHyduwbhjlB2HFMqVzaZPQEVbrrVm
Lbg7EqhIFUCdG4cojcwndSQGSswlkMye9Fb+CiDulCrSyqZa8Ei08AA9i5o/Mmgc5ZEdU4W9X49Y
Q/WDhTopE9jgocEiruFZF4eDZDC6w4BYuxK+igOVVM3A45gmtc4XgTFNuzFfwzwuuP5cRJ27n+Y+
SoEaTl/lURMrCsKqKsMbA4Nt6n8xY1h61KyB3RGBrr90grRv4qBt5MSt6p/R9NB1YCIDK2BSP952
tqWVQWMe2qbhari4UUcRRDEgHCdpGAruwUIfgicoMITUAVXXykZeWhoEihm7iQcf6DEuR4RCD4RC
SZC6EgSJifisgalHif/+ZTeHihnHOxOd0Bj3pKs6P+saGJEjPVAtLThy4aFK19AlC9cnlJJmJNdc
TALClhoMukqGJoOdJvH1KEqsuo62iVxBftXtimAXEnWHRgjn9mItPfFgD50tcAuc6FfdYxmpx6nn
cDi5/AM6BojOOvlRBbuKST67BJC8lUW7To/O+Ik/Bin3KNkYDVbJbNDjrdRkniYrt4SVk2TJyIxO
AxoOjyS0FV5OZiJNbJZ1Y+pO3H0yQLieL4H3sz/F8nll/uYbAnWDkHAqIn8InD/yvdSuikHaD+ii
kKJZRc8sFXI5NlR5lR/TL0jcjWs1i6W9dW6N8vicLSsGeVM4YxcAVf4hBuCbZBtjPTk6/6Zb45oD
1lm2ZioCLpQYETNI9pOSboY3HI15b7WyUSRGl+yj2G5Kk1S7xL49pXOou2V53vVnlktZELJB49HV
dChDd7Caz4bo6sf/ZoTabV0wTVGgYNmGxnmL35PXCbSkp9s2lsITGqHxdMblH5AV2gZbh0Qb08xt
2vizQPNNM6GbSW7M/80MdXQwDTuEI5NlbtlImzwPt1M6vilivHZtWhoOroDfYHW8MuhACKibL+RT
krk9uqB1gvYaO+mDudAgrWXTlk5DnB8AOc28iriaX7oAUCMAQHF55mpCLBucj0ZdGZrXt+dtYS8B
co8XGXCkSAzRN4ghqDWtnxAjkFs2QglEAg1voDQKTNyKpe+nL+XS6ARG0ONQvEeRhtq2ilqpKVGH
1I3JjjShLrV3fPpcFQ4pgbz4yXa7MfrIgneUnitOMsZ27XqxONaZxAfJnJlHh7pZx35dCEMPdy/Y
jYJHWxnZvR8Zwdpl6dunr0aKmgqufwCuoWfycuXCBtyO+JO54F60RWMyP7IdRJ90AXnr3JKMBOWV
28u4PLlnJilnmZJgTMQ+ylD16Gx211usFelhq99zu2o7OLkhrVhc2Agyq6B7XMNjCJiP2XvPAhTH
FZLWsQiNfpo5BfjAUJ1iwvvbw1qIguBnEWfyuHm9aOYhIpfo+2j91IWAHVp3nSnljFp4aP0fTLOS
Ml84LHGtBXOHiP4T8DxRAbcFM3MlJdhtOchv9C4LYlACxpmTjeKwLQnekxl6MA8ROjD/xUzO6s1z
z8GcUKCOaSRreD7DP64iul33i7hx9/cAErSbAa+OGj9CCYjTLhdL6PyiDIMwdEn7UQKGz0pohSS7
DK2rGgrRtxdtwTOQkQVwBPi3ub2M2ufgMGtkZhojdwpLI692TSBCcHvlMbewl3E7xBUaAF48x+m8
LEg+Mz6RRNTDxIdsIiYrfckaahp/jx6Z+7z+2KHcIlJCXAxFlMMU6ST7ikmY97g4AdS9Eh0XPB0x
HnW3OTTCB6kLocpJQw3a2sgF5aml4sFgRhKH0jyHy2eWvE1dya0s0+IM/rYIzPClT4gNJ5ToO4jc
UkkNEc9/Pj7l4FiVISf0LxzizBIdDtMyzrncR0mx8QGl6lkMUH4fiLLySFl0vDM7VAzUSDXMlIGR
m1Wo4AmxKWV4Rq4Rg8x7hQruuMggPSMCOogEHbWX0L/mJ5KaA0RRS4OjccmmE/q1Z+qyESAT0awD
VCK9OEnfSGwfI5uFKuwkB19g1P68vSgL8Q7D+GOBWpQuCBKScrCQsI2Viu9g8DVqVtkw3AG8BSae
dsZtg0tDwksYVfnvJz5NkEC0GC3AMgyi1HvMwYzAjvWP2yauHUCYT1sAmWaIBibv0qXB+eMPXIYY
zpSqUYSJ3rYfw1pt5HriZiOghpvZgIFNp4x0jZJMBHlytyh9O9Wku1h4imRxHw7DMcxa0LUom9vD
ut6pgPbjgEAtF8EIMfVyWLXPiBow3JmLJm29w0E03Aeq18V/HRAuzVDbRyRa2jKkyFx0EIBfWSF3
U3knr6Hk1gZDnQ5R6bdhnZc4Z2UrTaVIjxpkGLMq1Wvt1+15u46pGNBcWEL1TkGZmBoQrzGpGrN9
BkTQ0Y/KHy24bcqhwbCAoQ1l87a1Jb8A1QAS6LN8GRoTLlfJZwmDQgFu0mGMyn6E5Bgz/KjE1qjq
9gv9TutJmSt3n3cvSma4zc5NijR7HhMo7cBOJXHFNK7NBhBNE0xdxUYgwxpX0IIp3B3A3ADcAi7w
9DNBAbaqGEOuc5PIh1TSkL4MUGa1J0Uizu1pvAoTONIBi5gpPuZWJpY6CGtf5pmq6joXJVWTUUoz
TFfSIvNvuAjglxZobETmp3JTlxgLdiujE8ISCxZre8qTdgPwXmwwbM3botRo5pAM3NPtAV4nm2b7
OOJRNwXwFWodl44SqgWX4xLaud1PkX8QjS2nQBIpB8YTzJlGbTQr471yzG97SJjgzYXiDt3npGaF
nFQqxjs0RvErBBoKPPTEnJiVY/5qu1F2qHF1lR+i5ZOHncEOpEpXeC8wa+GOXy3KL3qj8mdE1FYT
iBjzvoYRweOrHyCW3Ua/NOhc1VZkPH2xZmKvrNna0Oafnz12giAKIaYDg4fp531oQmNx5XC8iorz
3IH9G5lPVI1xhF0awI09aPoKczf9LCJjMgretG673ZoFKhgWJTKO2ewFjbxPQWvqNxKoTcGQ/PO2
neuXKDUUKsCje5vwlSRge0WnuDGj+l4U9Xbj+p1epjq0IZ4HaI9LkD78Hw3PkeVskUqpCqY0gGHp
yGslZGp7O6yM594W2I20e63fS31lThf98GzV5p+fWZzaKuFCDqvWsj8S4SAGP1JhhfZlzQTl6oUf
sWMUi5hN4b4bPnr1UAhvKxN3lb2lVozybuAWpyybnS8JMxO0X1poiC9loydme9Jyx+dXAsVSiAcj
IhrScX/Gm5QaE1jSYwHcq53LRoPO+jiMhTWVtKVpOzdBDakJ0U4dB1Hv8oPeb+V9tHLYrw1hjrln
Kw8xhhw2MIQ2fuPbY9ydVtZkzQB1DIYCxzSVGPauj+xDuUXjQBXeCe+91x3UO3b/FB1jI324bXRl
0miK97QNAJ1Vgt5N88osuMoogE/M17TdFq2AbwNEh3O2RZ1/fjZ1ZQTugTTH0viDwesAAtQrsXTp
vAPJ1G8DlHuBRKdPmzbp3fwT2A0jlrwmc7rOqiNHXCtFLEY7PNGgC6Ki2AdymMvRhHnq82AS6t2R
e2NnGnIbGSo91CGxqhriGxZpZXRLt5ffBuceacpglwxtrcwGjVIw2MhQPlqwtPSQlkGGbMXNl6fy
P6ODsatjiSS9Ghc9Epnjl6brw9f7CpJzwRtAhIQ3LvoxcD2m7+gqUXo0s8Hnyvohj700PIyxd9ut
FwZxYYI6kIqiLJUEZKcuz70W6Se2a1UcG/T/33PFyradXYu6Wl6Ymnf1mW/zpETXMSRe3CxtkOh4
F9TXAQoi3NobdNkOir0oxX5rXFzamYNb3wnYQ3ABrVeNXEUiD8oworbmAQs3H4zojyUq0M0MGNyo
YDO1RWwk0OsRc8ZKBIPxB11emb2FmAfSaBUpFYhoasDyXI4qYEd+VMu0B8ad6Lk46T2yX7d9YXHi
oN3z/YwGnyEVfCROmNqkhEP37C6rAhuUiboob8Qh29w2tDRvSFijoowuGNTlKU9Qq0HqxZQMaPon
ejRs0/JZzV/n/BpH/v5+j/Q4yvOzfsSMA7mctrSI+ygSigE4+c5rGD3nrLIygDdJ/hqaBCK9c0vU
oCCbF/Ss2AwuFA/ARCXEoUHqfO0hfY0Kms0AaoA/qBziYnw5INA9BYoUQUGwFYzSZS2/cFhmM8j6
lDrVtljrzl2KD+fmKLfrVUicMgOWKhSSvfzJ8IEZjc98YHGcA5TxX9K54L13MThqtUbkJbUhweCk
LjazgtUzqDb/JfchQGoo6OFUAl4YQBq0c1zOYKwxQx430+AB2QU9QSkXt2ogrxUuqIm7skKdfXkS
ppGQQlNPeol7B1QqPQeaxRNE9Zj+5fZ2ohsaaFt095wc10LGNLCVMC6TvaoZSMne5Dc+dyNU1dpO
D5NNfFcMj/x4h5ftWrWLRsv9Yx/FWJBY4eV+VbwMI7USwPk2eOgPB7OcmXWWDo45aRsf0PWr2j9u
j/cbh3R2klzZo7ZaLudKhEUePNFJ20dpMjsIadpQbM5Ry8udfjN+4M8mskf8zWxTx5St25/wLUN4
6xOoWNnNOadGgqyPyr6m6rFFk0+Rd1YRbxq0rMZ7BY0XPRcdSdKadfEqt+8jQHtTvkXB0FCLfRL+
KipLhtjgsG/LFreT05Q7SSPdqQz0DtXeKJn7pq22rczterE3xpV6wLLTALGkIusP/AEd7f1WlgkJ
lcGDugRr+M78b72FMCz+GxpDbQ+8E+7M2/NGRf5/Vg6QvG+WWpR0qOhVjhp6LHlm8AbA3ESzLCoU
dIJRjPQeTM6mr4wTON/QtH7b7LLHnNmlwthQBa0sJvLgNTxe950Z5b0t4X4g+vco8CRiYvfMM1c6
QXcg2rYPQACm6RGvy71khvJLlgD1K/VGBCXOfF+sfB3dsPPPrCio5IIVU8ajj7q2pirEt6YOS1GL
sS5Hn2l5h/xeqqLqtAVHkdIzer3zV4sONGvqP3Zn5p05lQjILvUQTBkRTagBVkMKOzuWwf4CphHZ
h4C7mpu+NupBkEL2zmL8fY2cAXcoSw9ZCw4cEBOJ9GwS9grE0uX7sdiVYFa+vWhL04JXEEBnSKuC
KYS+8nRyn8t+qRKvHu4ySBeV0Qm+OoiRkXQ5dAK9oNT70V2TR1/wUbRoCeADRFsLaIPoWVGqHCpp
TOdN7I+GK5xJdpqisoc8s4T+7x4s8wrAFojLwFOC0g4NFNC0DK0Ootp54nAsxVDv+h8JY8s8svJ7
9MqIp5UppbIZ/9ib8aOAs4B3jqY37UQmlyZO6LwxIcXjMAS8VcIuWrxFg0WbkCWkELKJsJiPfNAr
uzSHfuXtb1g4GEHSCwAQmDTxsKFFoUsxTfk60jrvpIY8MsyizqKJkvlMp9pI17pqvwuOVJwGBBiY
JMQ4FlSS1FGRThph8kzuvUQe87tJlJhTqrQM1AuTQAaFSlvsBgKPF8p6NIMWbMs56v75qBErGife
ZSYVIouyMBqjD5ItXI9LmyixapC2InsSqU/QjRRMhR9lY1LA+N35ZW5UGoIZRG5bS4D0Z801pcOQ
kLOZHrqf4tiKOgF7ty2yI1LBDREQbyShmlZC/JIjI+aBCgQ1EAB6KUceQrYKoixBWiTNn8G//iAy
H0r/0FV3jfB0e1HpvP23YwEwDMQB6ouQGqNubqna9uBmKXpP9C1N3EKrdKtx0NsKS73svzqQDgIN
9jw2vZEpDFDFa2V0Glb0nw/AtRjyuigG0ijLsiPBpDBV71Wi7Q+qQ6rQniVgy8IE+eG+nrZ5tMtQ
yZfFnyx5LAgIjisZdDEveRzc356NJReXwecMrUqoOuAZeHnDlPJJ6kSp7D3Gf6vIz1E7JqVey7pS
3K1e0KmUxz/jRuEJtXAAt4GovrQFsrGsD3PSe3wbfwCGqSeKjDtYdJR/dkxpQAGY8CtooOXFPrNJ
naZBPfBlwXe9J/jMT0F1Yt8pShyhwa5IGwfwFnMkYNPhBt3PJ5NvV9Fy8wRe7Wr0sWhzqZkFi/Tl
oKeyBZsl1/ZeJu7FeFsRV0oPCTlCrbe1osEo0KVTl3suRgidzPwwrTExLa7w2QdQW6smWSWOs7cJ
IWNJaaYPUm779yLIwwmoxZRcXLnjr414/qCz5AmOcDmOZSxzPHJ3A9dsq0xzJbKWf1w8c7GBf88s
9WxhekioaTFmdmSaDZdUJotXeSlvI2bQIWOHbM2s9xbasaRnknN72/wXv/ptnM6x+gOv9KOIQbap
fZBlo7SQbVdfrOnpsdmsXLqWVxDKiDjqZ8kGyocZv0aSvYEtJXut2E2bPObAd44nwf+hrZhantSZ
eFCYreHdebl4URgMfMTWvdfnv/roIIOp2sfrPTfRvoZcWOHbX0X79W8mE51Y4KueyfGvbk9Fm7Nt
h01KcHapoNuxJTyXSmgtG4ymd9JGJe2WtJvw123D31TFV5vzzDB1FECvSk0LqcfmnMDAdwJV5dPE
Am5SIgYiDoazfnER62wEMbsAMhnbvj+UrbrRcLnr29iALOk2Fr2wuq/YR94noD92kOsakFQjfKcn
4kbtVl6Uc7y49cnULaGp+nYgBeYK3ELpVkWGLeg3LbPWs7g0NUirgeVy5tTEdY+KW+HQF2SCWIUX
awfJDq2cGEJT6tkPX3LkAPLWZgpeADAPpx/Nk1Z7TI7Gh8nXC82/55kDXvBycQCR2a4G9uR+mJxe
2Ax4399ewYWtAfwOiyYgcKzjNUJ9JTqRQ65k5tlwsmk3+A+SsIUIujmKx0paYzhcNgZhAtAN47Sk
+zD8aBoSJpOwD3MQIG8CoYcygS4nP1n04OddvHL7XFhpjO2POSq+ATLOgcpd7D1Nr13fsZXxX03e
bwM0gCIeJAla42zvlWljVKxsjfl7sAscaUKPW79GTD87JuW458P5jjxnx0LFlL3YjBjOXtK7lan6
xq3c+uVUiBRLoU3yDr+cjx99AOF4pUG+RdzmQWXWYms27ZFpdaXdqtgp/sCCqEkEkqc+1n6946P2
kIxrKWo6/TlfdzBg9NkBnYdeJLodF/zLfID+NfgmW9xril/ehWM6K8i3vGKo/Zi8dpz0C5d7ZSfF
TZ3rEsn/Enj9zzegTxIfAPQrtKAuw3knlkQLBbhsWT2E/Am1dEiDy0FgiPz29k5cOhFncpffpqh7
RlwNhVYLMnZHpRyrfNO+VMiHjlHjsswu+llLZnzwwcPir6nALzoWXg7f2QEUt6iIKCS+X9ccA8Ok
UHVG66FVPMTtmostXGvmZ+9vM/PPz/y3GfIyHlW/99hxo0aj3TX7whjKWievAXFqciR7ddJBTZSO
IJ/M37mVCf5uXrvy8bMPoNayLbm4TqUQyeDtYHce5DciPbGI0xjt/VGyBfuN0SfzELP6aN516aY1
Bqc18IooNg8raz2v5dWniCK6zdU59UDTtgT+mBFUk5CQS+8G6JQDg8KCTLQ20/oljh3c//RGPFUv
bdPqwmT4051GTq1B/NfbH0ITcv7j32cfQj0pqqQopiwqkBY6doX+gvnnTk22aRWIEzgZlEVTrMhJ
iY0O71a+d6fkxNV2OxlNQsy2ssEAkhxDdKjmf0kn9c+XIXuPB96caKaJvBtcgTU1igZP6IqXSKs+
x3YfZu+3x7+4DujHminlwRhNPy5UoR0lLsY65APHIKsL8mSfjUy5zq3Cb8F4uYYfXNxrcyERuGkc
uPRey1Hx6DMSDx7IPuKd0EzJ+xjG+Uo/+eJWO7NCbbVBE/xU4SrMXUJEF6LFwb4UwtAupFZ7vD2D
31JCV66M0gouOxokzmmKFJWweR21mELcpzq7tccd7/AOmuafGDt0yhd4iz38NOMtu2uscTwWTuA+
J9vR1t6IHWxLi9ic09v5V/guKUZDtvi7sx4jOzXWLgRLl3MND/Xf30pFAPCzAlFQIgLEfKgXoz5w
yAr4B2j+JDyvq9XGD07t4d9k4i7MUpHdBx9HJLdwZaY8ROxb4T92wlbNjxJgYNl9ySHK3F6UxfU/
Gyf1giwSlUtCNR08pYvGXTEMtVWQrt7KarTWdb2UjMHgkMKa1RmxT6nB1WB5zoKoHrzC6netzTv5
PWcyP+XHeXVBi+/Kdu40m9sDXNy3Z0apAXbMMLcl5IifTO/voQgWGWVdiG7dhJIeFkKgAwCsrFz3
lk/oM6vUhTIDm56ahxgq3xfWsJHaCdDmY72BnlqdH8B8xPvI6lpMthY1ltfz9xzTj0qO4Kbpo7Lt
sVJ75PFuQIFJZfqVYPhftscfM/RhkEIpjrQlCl0a0vz3iaYaHbuLfJ1XPoPXLg91hXtk1u6eS6UJ
pP35mUsSrdMSDRjPfD7hCGj0vIjdBJlmKMiZthEUcyMTwXgrDZPR+jbgyU6dByYQSKbI3Tf5q9a8
V8qWeQ+YL37Yg3PNkMW1J8tS6ezi4yj35mqmyxMBWynzrSB2GvLQxp4qmmO/zdAaYEC8vDClZB8T
VW9BcaT9fWL3wj7l6UykQd+awdKXeWBEVla4iWK1ZW0o5Vr9f/G9hHNXgEQdGJho0ThGyLtOrHFq
+OILP25k8iozYNtxbm/d/7Lcf8xQ101fDvJpBk94MWOLoGlAKURUH9vsiFYfq0KzEq48PKAiqpnC
1yQ4hAq4WoH7R6Zs2OI4MKWeRnsu6Qw+4lb2+NocUCdnxIiVynft4IEjzhCT0Mh9W2KKB7JKgLgc
OM+mmzqMBr9QOo4lOBWSwo4jN9Huqip+LbV7Ld7kQbmf2FdhOmXsLm43PiEmeC93jOpW2hpgfWnQ
oCvAgTFLUV6p+UZq2A5SMSK8KNXwLkbdbEcczKGUObfLMmltlmenpe8M5wYF6inQamIcVgARBHeN
fC+wrQ4iXBLZUbHL+LVywdJZgdIiC1LnmSWRZiBRx1bgh8LHDn4Pio8m3LKgCyeV4vQftz17yRBq
7Ej28BpagumuK5+RenVmMvOGqjKnEkGMIU9l3W+mIjqq4lq0XqjvAeWEpCbk92Z9KSoyjAne536H
0uhUKE5Cnvohg0hbZ6hkJ2h7reR2QvSl5X/Z1fp9Lz83Sx2CAdcKiRQqoxeBIaTZRdVLssb5sOQe
ZyboGvkkDWORM9Bk7JqXvjvW9QC9PTtKRV1NvDpZO12X1g1ZUw4oBCAywAFw6Y1M5FcCUzCj14ZI
4yR49ikPPNmoPdmEqBT+rZOg8R7Ub4h/KHZDae/SWKDWQxyGUMEUAVip7Y5/F94KXleSlXPjek9f
2qG3mJrEaRTADqPtWuVtUl5K9IKebg/m+jVzaYQK5W2XQoAxBjIGSIfK4EWf3THFyNq3rSw83GEG
4mlz9QfZVDq9DbHDke0AlfekgTMG9QO3n4EHJ601MWbQQFqk2xYvfPTJjD8yaa+MnyMyCGXImBJQ
A5UYb8L2Zxj9EgFtGHe5Wm54ccsXZoCTpic9lCZWpuXafy+/l5p7oMUjSemBOsuK+3F6aDeN2ck6
WlnkYAU1vGaJWoAMQBW0y8BSrWxDdZtIlZUEz+jLM9iYBVpjBbO3gK3ByHBAIB2G/lJ0aV96LwbF
hMmgYWRJehC6cNOUVt09DsKgVz15zMEWpNp9w+p9MukAlcQia6DBVo98p2W3pDO4/D3OwUfYo6S0
5dea1K/vyTLCPOof4ABTUR6mPq/vQJM6NPyIOgjnW2pdjXpSgl+4S+JfKz65sL/mI0UBEg7c0Fe8
VkLBqQ1gPrwn1jiiB4NDr1dhKeOjJp0gdVNWx04O9YR5rAMJXZC6VDyUzEMLmFH0FUv7OIx/Zuqn
gr43aHaTF4hQMiSwi3bFQVY+k9YJCbgSIcwXea8TE94GJa3VKlW0Q8I1uQ/Hdq0d5JvT4PJkx/kH
gMtMZToX26gnBCjY0iwBltXbFzrSaZV+lI2Pjw/R+Lh3n5+fX19f7+7ed09IselfvZ4an3+9LLCP
PA76+2aeHboVtAxluQdNq+SFLnAWuuwMtmSDEekQOJHT7gXHt4VT5kwbectZxVG2WEeJ9XQXP63S
dl+fz7MKmTLzr0N246p1PdICVU6heeZJACbodgvBqQDkVsxrs1mDKC6kylHWxHkCBpIZKkwrz3Bh
rEQ1UWSP3YWvmj1tQOpyl1syOMJvTzA3H+/0As90O6CXRM/KVVpuZIVYGIkme4V+HA0wgxsvx0D/
JeqVee++7kK913/cNvmNXbkyiTYpcMjM9zealExBa0QJLnLZM/eH+t472m/2wUyN0dAi/cPeHtE6
rXu2jrByau43m42x2VmWo8cYvPmwXzlXFx6EmOqzr6HuP+GEsjlblLKn6JFVdGbzBCBf5MUbw6jc
YZcim7RbgzatGRWoqjI8GkK0A6YAD84fxtv4UaWW8Cy40x0UzbofLZSkH4PHlXmfj6kb804DONko
xhM8rDDv5sF8Oxzt4zE37WNoMPpbpX/Mk25nUJvTi219Z2LeH2PdeOf14rh5kO6JvllxBFpXBlfP
eepBDINXijZz412ePnWeysE4NLLnH8jpYNduGtnuM29rloO+H4P79QB859e4U9bgiYtOf2Z4jrJn
pQuoACE9zMPwxJm8URy0x7pzqgTvf7sVXm5P+0KWCaMEQdR3X7SIlqBLYwPoO4qIbbHDMn1yO+2p
n0DecT8EB/9ZiYz4FEJ4bGVqr6/AgAZD4gmMUGgzgA7RpU0QETN9NASqV2JFJeupdIrNyrCuz+ZL
E/NV5mwO8whKyr3vKx7riDsAbq3YjizG6PTnZ1TTNuJmFYqxZpHaqQAiECENGMUbzM7sjWDD3NX7
5Ik78WZhw0E3+cFfCY/fVQlqz4DIFUBPDRLD4FygXFTmqpEP0gajBEd+tw8NzaqMj9AEX7mR6ij/
24Wd66fKqXaV0xyAhrDnOcicQGftU2pGm9gc9HvJqfXYih/Akq0n+vz1BP9XOpGZ6ozxDPii0e+l
bXpgtq0R2L4Rbivw5D8ytroyokXPOBsQ5Y1yVmcRo9SKZ5Z28PBUHNf6+L4LBNSUAZGugp4RBKGz
Iu2lYygo07dZpyhea4qGsPfvmVNpxzZmzJo2yVtoTptg1zjcc2PXurov7HAf6q3TOgkW0T/xmAeQ
e2/8u379XF0IgajV4PUCbOUC3UOsdlGuppHqQWXOItZbvVXsyeUtPfDSyPCfb++RhdQYsBFn5qg9
AnNZOuWx6hEL/emA5tuKhTyQrlnvhRnZsRNauFPrinnbLt28OQfWC7vUTgn8JhRrAcOUHXXXbou7
SB/0DjQCz9W2c7o737ptcCGefqOtNYhWgJWE7t2caghxx+mger4Tm8Km3WNhbXZTrcScNTPUZVSA
aBiypjCDa+Bm2AYPmhNvSkN5vT2aBfAEtFkAHv//4VDPjhQSz0rV96r3km/RgGMnD0DEnoKD7E4O
gUKGgiMSSc1Xbs3w/IvprQPmOeimo5UKfK3UAGVc5YtUGlWvdaud/C7vUrO2RFNxxsfkp3R/e5iz
89HGIL2A7IUIzK9Cs++wsV9xfRdqnlBZkagjQqGIFqA9YE2fY+k2i+zzH0vUfAatEEIML9Y8LbR6
QwqBa3UbwUzIo2z1nMGvXOnmEHY9MBnqFmAXQtie3ejsZGrQutJOWa55uRs/yo+8uSZ5tjxzvw3Q
1X4ICXKjPxuQD8wGyPBT4LK2uOLsy7OGhwa0siSwBNLpe4BSNKWTK80TD+x7teM/6y8QmVn8iV95
Uy5awi1hBuegSRVJrMsJI5kvEqXtNQ/0GdUp/qlAPs1GMRPsztO7suJ2i8Hp3BqV42gTuYskn2hI
z81wMTTJFA/BA3eo98odmxj1G6Qn+Uxfe+EvHHzzVej3IKmTPEYDs89zMKsdwWvwKH5yv8ga+/FS
gDq3QR2uWlEqXJR0Gi60Yaf37+gIO9Zfhd2ukGcs1BpUnOHo/cFrFI1HNOyAi3yoMGW575lJo6f3
/dOWvx9NQzIal7N20TF9uh0rFhJFMAgAF4dcDJqMaRbJlO1yRm1hkN0peuWEeJJKe4LzM0RVGDzz
Om9nwAAIBgRLDbLvP1ZZUBbn9uwLqLmF9nAAMSt8QW2ioetBV6zQFj4aR94+3/EmyD1e06fYWRNX
vI4lwEHMxTNgSsDcJFIPtVGtMw5kUL6nsJPt89uq5nbTF9P29u0JXrIDtXTMLZgSZ4mEyy1Yy1XT
kLJhPFYrd7iH/qymQNmA8q2zSn5gVy4I82+7iJAikgscshh4IYCNim4eG4UEMh9lwnspgyCc9HVu
FlBnsHiBCCv3TfFq3ZCGB2UdylFQz5oRtJcj40PAY8ZJkDxmuuOqHVvu1XhbarqCTjSfefb9zwhK
JvGBBcwkeJyGe6nQJf4JtzRDEZzh8/9I+67eyJEm219EgN68ZpIsx1KVDGX6hVC31PTe89fvob69
O1VZvEXMLhoz3TMNKJguMjLixDm8/9luNe+5SOjkCqhg4/fv6jPPt4b+3FeUR8+TfxgHKI55tueb
bW02aF5QIZ0E/r+UtG9xQprOUksE5ilqYO4QHyR/BaFzcyVglLhCEVfOwoY3d44MeZY0m1+UWaB7
VlmPEDrVkEaMQJxgJWFUbgOx8K2yHb2VnbNkWZdn5n9o0IDseN5ZF7edrAxgB+Qq9UUdOPR1D+CX
9yWx2NUDJjlUjHSj1XH2qBjjWqF/aWnnDiUkZhEqodjC3Bs9V5U+FBRUwG+AkxAI50FjI94rmSsJ
pDimgd3mexClq9Fx8veRfsqMmJbCke8pL2wDjk4gS/5tjIdpsuuK+OpZaIHGLH6J/jbWLQlUzbXN
5a/J37A8po2HHs5Nm3z4Ke0U0sZUP4jv2V6RH3l9ssOIeL1d6Y6EP90/nLdx/M8OBquZgtQfmguZ
gaoyOEubCek4SNme8X6qgD0Gl2RbFv62qJvRrLpENONK6nalUj82iQqurrF89tW0NUXB06lieGaf
Zn/TeYTQi8lpI6VaSEQplUgJPjzSZdqwu//dtwCQGWtnAJmGeBZDYONJKRB7dfL1xJVqPdmB4i99
EDl1FyTQNwgBYO8GKOZJ3mAbBc4aQuLCVtLo34pbw11pigKZYjwG50wy69y6HED5qJq8lyKClEMj
5I8Rjqxc9QQUJqTESsZqcw6011BY8T63yReY1vFyB9U4RDF4NhaUPVUq+Yr33TTfeD2Vtr1gd/ym
b8zQ7Zs94JiK9y2vdlnNG+LawcIsxgzZHLyDFVaSRY1ziY/rzHej1tAtnkO5qPd4zxrzLtjUoQBR
3q6ut1PgyXsx4DobfSWkjabC1CHcbhl92ayFkzdvCxmMKqKhQNsV+iCI+hk/0TXgXY9q361iGZm2
qKYqHyt0Fsu2Kykf7RaQQjNuSn1j+PwETbQ6s5swinb6KK4hFG6TBPgakM2jrA7hGrgO5r7zIz4s
QLHhu8KzHtA0Po5/eRBzTRQNpRHeWbLZ91YWWpJ3EmSr9m1Ac3K5JHx6SvI/oiOi/7vYptDbSkiE
6tjX2G2UaJ8rliYcFMk0jFfN9WWqcWvzOIenzNLOyUr05uCeBrH1fN9d+NtUgThDnvbYUa+eSgIf
713JSR9b7aGUDVI373n/PR6iaZOq04of+snQ3tjG6xMVKvwbTCLXtkepF6FtUPiuqD/AeXim/zRy
gMaRoNi3OhW7bSyfG8XmPVM0q8/kkX/qX2VrHEwlOghUs2SRSGflJdXN3jM7zjLAv7/mdG4vfCzt
xUeyF1JbKlpQ5r4LukTjxNWbQbIkbe8fFdQNm5NgyQfoyr9L/lZ75OD1K1OgvLKyTD+FIWaqwIyA
UziDWGf8xvVUSegM7VtF9926j638cSxfs9Ia/I2XU9X7bjinKzZl+5FNEZFkJxj/VLypChsNuKBB
IUK2QY6hs6CPCGVtwhdW0pkyt5lGtCY8JIkVeWcIZciVxcXb1iBCYimP0hcqpN6z8dREuwpUEg2S
u9y3rD4GoCBohWO7n5oPzSADZF7DXfgcj5BjyfaNsobh/KE9vzd4Jo8gc2knpxBqctVjrdpodiT1
8BT6R6Oj8T6M3sqSZNs0fkNLEy5tNOd/ZOco38aKOQWO39iq8iYO5vil+jufe5KBDM/32mi28NhG
fVK9hEjVE7wNyQYXbejj3D1Cw/6sqTb47LVfnrzTOjeJd2V2AsowmDXIHVWz5emYFYcEuNKQdNzO
12mBwnH+mlVmoVnlcKg2ofZYvKNJ5f5NuHCDo9CkAqCPEA25FYVJiI9a3fg8p/puE9tqSYGNL/0d
mPA7E2CthIjhRm/oeMwbtKtZaH+raYZ+rr2qU3U8ymuiHkvX0tXnzEHdhRNJMogZ9bXnu+MxldH2
a9ex2aOIHvAkD16bkcqyJfOxqYtrdBoLp/PKMuO+2kQcplTmfJfLSJom4DkqqFFrRFFtMCtVWUrQ
cb4y+7dPfsTGiP7h7GcOYdBTXQ8X7d2SXFV+4Db8A4ebJ5qGY+DrpC6Ap8hmmkQrrkcC5qS9gKC5
03Ecg3Fn6Ku0djfvLHyJ9J9GpDm/xrZcp1EhlnIrBW6uKz1I+kLjQWnFYVN2mkD7sc6cWkv0l1zo
z37DN4fM8AczT0eQggWC+J6rrUFHPolNsRTyr4Lz1qDet097fCGESaEyIIIED/R713OFfiQtTOsg
dFtP2lZhZBpaRQFlr7VNUdtB21k1t8uiDkpyTxH3mlSOUdmxBrjy7/tn5rZIiWI3mLcQFmLhdE1l
HLlayNKopnnsqpsYkCbhTbPHI5xVLFPR24nKtiLiR3wCVZB73/ItQGi2DDVfCTcsIIwKE6t0wGKI
tREkrlo+ZIZd+eDk2ebxWfNcSf0Tace0Jh7aLfiHRrVqvTYzj38vxJcBjAFBNktp5ACavvc8kNWJ
R/Ui3MMUtAAbKilfgQ6umGDlAXiTXmI+eQ4bLk60ICcyh7grdkU1ldwBbsiO+roGiieBhEgVZVQe
8mDlrl3YzSjCIRKBvgaSuGx2gsuA8Q35KnErQCKceo3cZt5qzDVy9eOZayQU+wo4dfx4YXzQxtf+
S5P2xUOn07XE/k9N6NoSshDo1wEYCblv5JiuZ0+rUi+Xgjhxx2Ta+9FRHvdCpR291indcpKtPv8o
xm1HEVuYnOy93N9vtwlQpHeAcAGXC0QHBSizX5tPRU5uvcAL3EqYabCinsQjOj7tLjlmVUTSasOv
9a7c7pdrk8zhSkZwRQmdEbizmEgstiSRBDRgfUyT8s0hyXR/hPMAmPlFcldDzQtkQaDUYw7UkOYD
mCq10JWCPjGDdqoJn/OU67WY3rd0W9THXEIWEsg+Q4LXYCP7vKz9QdCiyM2zw6g++t0E2h/0monf
yOgon+ArTTKrtIWI9I6qn4zGno7g5yFtTTLxEK9VcG8BLvge8EYihQ726Vm48HpttaaIIpFLIrfh
jv1MLyHSlHtSHj2bm0iR7dKTjpLkSOqz5BrquRq2foE0H2TlspWpua0rzZ8iI30AuOhMkM6cp4If
0ioHV5ZbyV9F8dJVjzV3llJIQgWWHxLVQ1N/5CqDKaFWLO89yPUhvBRbEcqU1v1lWtp+s8MA/hK1
H1w217MS5+XQC1DicFtJQjhktNmmkqIGuNx82kZamZgIEtbeL0tGQc4ETh+sBW4WxqgS14GQBmHs
JoGub+Wu5nd9+yE03QEopAlPvMhYeTEtZEB++BOw8hAYn7kirsc5lh7EOUbM6iT/kcfdqAnQZMB7
Q65J+jwgGK9DS2gtfQ0WvHTgFPD2oAWfn7NjTJgl9m0R4REeuZraTUcBDCdxil6XpppWfNd8r7An
WwMBlYAEC0j82GYbqe35UdODGAkOyB9JIZzXyiWz5JzFSxPzsl5cbR58M7r8o9gNaoEIekzaCXH7
lwTowiuffYwSgaZUHTvRQIaV0tTSjrk0zQRDqi8ZCIfK2NULRQM1y8DRKBEASSo0PHe1XAftVJpu
/v3Z0PDCR++SCsQjG4FNQSBMvFHHbjNGaJh98aTSDCSfRkOB85iubdHbW3YWR5IR8CjACeEmZ6Y3
7+JgyjFGtKsKdt7rIlTUh3I/CdMTRM9nJQctNn3EqluhLYAMi9CqKwdtaDZcBSoEfcqsGBh7u63V
Ly0aJVBbceEhncTVlvbZQd1sNpSbkOhGexcYfK4/tQExRpFOApYjPbQK0q5o1SO69FBDD27aozWV
rzfxGl/P4v7DFIFXHQpmyHwwHpzPlVGSRyV2jbQ2QeUN3fNnbqJp9oJct1TZLV7og36oeRM9v7y/
FgXNR5UdNHro5tqoAVINlm2m4T2xmMQicfm8C49crqOFWk+ScyQHbgwa+1M2QcFN0b2UjkX/8a/3
IvIXqLsBoQl1+Z8Y/eLsKZIfF0PRJC6oidBte5AUsy8tOQMly6/7lm5bx7EFL00xrhLMqhCAkurE
FY/oudy9a4ndeNZb+x5SEAhYiY0mzH0RUw1Sf+kpgn7X1j+pq9Xo25gWiF8dzgxSlLOgNXPkIccr
TXGYpC7S07WZiwIYx2JITP/7C/DKDOOgSz1P0qiPUzedInQp78E1FYgHsMcMa7nOhXfU1YjY4FYs
/YBvdZiSnsXNlBPtTf+AeLIOFRjaWEiBhfbQE9S+nldWVLzducAqAwSISGxWUmbiDfD4R10VFqkL
uJmFhPvn6NbHyP6OTjWxI1MHuKQ367N6gPjreMD9sRZ8LVxOVx8wf+Dl7h3VEDDFLHUrPjPIqBqJ
5cdjZt8f50I2BRN8MU4mrvDlHMj9Ik/dwlS9c9uboI4TodYLLkybE7f1i1jt1Wy7YnXhbrqyyjhD
Va8rKJ5gcNrpq/qTEtSmYlN+HygywbuKSntqjb8f7xtduCtgE1TYoKbDg+8n0XIxobwv+uAwaFKX
i/GiBDXqb1waULJou5iGXcht2l4cqJzla4DShdTz/BwHpgbAMuRUWd13VHB8FIraxE3AzneKmqEQ
cBX7ckv9ghMAxlLKSX+ec2+vPh+PDRmSvFKcIs+bnIZjnL4GftR9xZxRd19479UjUtFdy4GSw9Cr
AO0jJZhkK0EuKpOPVG06+soEHpGwqgsVxYje+MNBOlixhziXc6QUDcUSkiH4LQ2hH5rtEFXxEULe
Q0bzTMWNICtN1pv3p3/xKM8kYLilcQGiqHS9ocW8U5SyKBMXmYSG60y9JoIPegTvUTNo7ygoWOs0
DsEG1VP096Kz9f4HiAuXEVTa/vkA5kjLMp9FEMXCQznatgoPCGkbQpo63tdQY5doDMbZP2CnHGwd
8FKURuygJsqBa8Gw3PytuPfgFbOcNE+NjxkPiZE+l+oR1Zb/xWcC6gx6VDDPI4PDOPEeja9jEU0J
2MO+w09+GzlcIIOUt7LD1ux6W61IpxM8kmjpt7RS3jnvIQUSu6NGldABwXm88zwLZcpYpFW864Zd
FeLGJ6VG+DUdhVtqL9x8MsrnwPgCrYmX2fWqtkiQc9MgJG4+bkv10JYxiQMb+UEJvcyR9N32odUg
t99FAuni9xEM9N4+hAJLjPYfFDDLnS69GiNVe3SzvY3R0wh4Q2pWJUf6taL7kgfAGwoPebzn56fb
9bdyQRX2Y2QkLqr6nem3amGW6egRA1NuoZyqkiRJ821VcWvsWAtPmhkpCN6kuSEHCjfXlqGt5JWx
KmOWVN7f1oNUA2gwTg9KWhYrl/NSDIDCI6RHEH2Ds4wJiQut9JVqCuHQJUEGn3U7WpGRv6LMs+fj
cq1csnh/IKiFijcw+vjFHCoO8WXYgsfF5VO0OQmGHbWkAS1W86KONuoB4Vs8mWOwdm3NzoIJLKVL
s8zt6OlB6EVlm7qlStTyrCnHlj/oNg4oFx+KYTNWKw+bWxQXNjrIe5FZRtEVADJmCQelrIUAkn3u
2CEHAWQR1LJ+iwCr16QV31AM0c8BoqHI4kazq6lm87hJAeo3wGU9/RXGvSevfNKSPwNeBjS3GqAz
qFBfbyq+FLiw5TjERoHR7cFDC+hIozyLXK0cIUIdHIS89CnPpSFtgdhdeV4upQckuCgDDy+UxsGV
dW0+1rwAnOZx5kKUiKjRuzaiuidvOW0vSZtsaDaJ/1jptRWuSb0tRtswKsqzDgRyj4yHlIUUKKIO
lnuFDOVjzWemAWEQL7LiLqUVn9NafesaB738xE9tRa3hGvEWLCy02U8CCnkBRDrBK/YwhK96YvIe
BQvffTe+cAyh04oQHKlB5KzYY8iNjRIJqZC5UKqmnLTz6w6cGEdjDV+zUB8CggkvbmNOT6oAiVwv
Q1m2ql7EUuYmTvXM7VJSU4hnkacn4elPRcQ1LselnOCVPWbX9VPWNVUAezk5Brb8d27aePqeHs6x
o5K3Anrmbg21xNXbe+HEX9llLposE2p9isTM7f7gHRDLhyz4zLSNkhegzICKU6UTTzmCo4sfnmvu
4OFzCjOJrQGtQ+0hL6w8WUGSLpy/qy+at8BFQMlNsurh2Zm5KJLPXQKF2fEpdv1AhOC7HlbJQhbt
AarGg58STZ0su9A4JqFWF7A3Dmif3CLZSnb5JngesOZA1lOe0OI4d8lYXUnptifmV3rwavJ6f2f/
ICUY3zvHJv/zHczxSzu0HAcGdsABNCTEIBIKwgR0rth33+3HpjadDJDWguzd5/734+Na+nUpFXxl
n7nG66yTSqGc550AzgoOwsrBqyWPNsM+9zD8AI/C0Hz0f98f91Kl49IuyzwUji1YJkKMu6WjQtBk
j0c2TTzIW2xMaXff2MID6coWe63KfZjoAcaoa4cOLLBRc/bG18H/XgXGLKWIrkwxV2mqx3I+ShiW
dErRXoNMDDqDu0Pd42lLKvkh+tUDonj01jLay57rn33EFlYU30dQEeBEj8I2L0mbU/7Iv/LTPv4G
MmeKTQ60K7lVPovqSr5m0TlfWGZ8GLZP3ycTZpeXHlUBULrIHiA8txocL/qsOZUNklcAJ1g2japX
OVn1gelUuMOMeVTsVECzAxjwdxx0h7W5thPb1af4xist5XXbiB6Qn0xRJDSqNfbyecvcHtt/PoZx
V1krJMEgYJ2j4tgF1oB3DUehuoA2+AS4nUNqcmt5seVd/I/J+e8vPOT86AW5DOZZUhwhshvwosrv
wBULq1Qi7OFERQhs/xf6UMySVsPQG6PUDI5YPQBSo1I8KrsHPj3iEcd1FrfSJ8M6oRt7zHXUe4La
9woEonKrQ1N9dMpd5C5MjzREQPdhQL5SMzga2/tugbkC/tsqMKHg70EygT0ylQAAXd1UgzOWh9Cr
QBSMXFj5UZVE8r70xJbbYCWOYZZwtqih+whs8zMCFCH39RJOZRUnbdZDd8ssjwX53K/1PM4Lc7Et
bwwwt0ktqR3HhcPg9NIxVwJSef9+zq5GwFwXEpLOvNxiBGo8WH0c0bYgYB+IFYkkoob7ovAL8/4y
Mc89dkw/m/Vi3w+gIYlbDiaFElp8yhEPA4hxrKwM67hvrDB3xOgnnlHIUA0DCtCW3iW7+e0o+/G9
sTxkI/O3+2Nir/3/NocHB0Q6kdBnVS0bUB+nco8d39PgDGmvHWQtiUyUTW0rG9kMkSWtNyBXdB6m
ARJtHHpRUzQXf93/jKWDjuX8f59hsM+OCE1fegExcyeOdt3ok0lSaYl2ha5VSRyZvN8SbaISr66E
PfM+vN2n/9hlZzvhq9jvMPxkV7z0lvfROsUTv7JX2TuRmWSDZy5jEKxEU2pATU+vQZFvCi0R+3BW
cP9Vtu9SmFs8EJa58VuOFTIiDYSCVx+vpRCWt+8/Q2WeFB6YekF4jqG+nOkaieDKNkLa6NqheHlW
geUaP9wXZcJBuxhkLKYaHBsMNeJojTh+0kwvfSoDCzRHU2bX0FIpSQKkMpS9201X2nnn7eS4oNO0
QfdCYzzU0Ny4v8+W/R6yaCggzeJUzG0JfHo3NgaOcMtvasDY0HZtoLZoeYL1fzPEONhKjfQKRGk4
xTb0rnb7drsm7PT/2VT/jIVxsdwAzZI4wJFpwNgQ4dQKtkYEM/jsQGn4aELzm94f0/IhRa4ExTdo
4wE/cr3IuuC3shfxgxMKgChCfaFqKpJ03y0AGxraqb2HqLHbcA2ywMR1/zk9F2YZVz+BEkNJA8zl
wD8bfk6SN1/2COevndLFA/I/dm5SH4Gh6nwlw45kfOrJJjlz3WZ00U447+Dgo/N/1WbRSWRqRPwe
0rWu4IUwADlMHgEAklEAfjGpF7FQ/Ah9MvASIY+eHc7qi7/Q4LAnENKLYWdzg8t5u5U1nU/9jQO8
MMo4wKTtGwCgYBRazY86B5RggB6tfA8sg6IcfJDtia+ylux4nNcgw6soX4m5WHjUf5YX7h3JKw39
D2wJXYAmVS9OAly/kmYbqXlppdhqvPqXUNoy31mtNu7KvkRq1QxAXZdBCicWnjs0S4lBvot9qCH9
0oxjm3j71F+5Hth02M3HzXvm4s7vKyjKgecOfk1VbMVLzcY4e+1GGkyvOvaYkidh3BUQvL+/LPNJ
ulmVmQsOThmRGvsozdI89aZ+Nuv5dPI3jUST1D9WnPE5DYql69y/zPv9Z6AXFpl9II2BWE0tLCrP
3PbFOwv7YS+eS9PYhSshx7LjujDF3oZpmATlAFN1agn2i2eqprJ5sCD6ukkenDUmhmWvdWGOufey
MswiwJ4HhxPMcaJQ9FQd7i+XmsVjRtfSOSxY+WYemYsw0I04RLv94BSZspumduuXQNiKRHFUkFsE
x1oW8FevEtKZGTIAPsQQUcyZcB1V0v8mXp37H0GaZUB5m1lSFQpieeGL+JR2I3ZHRXwppJVtc7tP
VXTSQZRHx2sYjWyMa87rYpD8XBidd0AjLHjEtcDi1ifCACr1yIHiD6i3Xp+/aaylcCxgQPOzF66i
NUjokM8IZasscyhHf4hFtxKLLo5p1jqDD0ZzGNsn44GJsZlQx3Gk9x74rYhCtuDczvCO+2f8p7/s
+pBjSBeGmPUR+QaSeSMM4XSLtPmNFKO0HV8lUyDhXrMGK9zV9ndlQQKtRCOCaZz7389rGlnLo0Vn
Hgp9uEx+KkEXDg4NAeqgVJhgUaU+rah84Mw10MPtBY6BQhly7gXGz2N5GwyvrDM1UUcn1akHxQ+9
tITIrFcJhxfHcmGHOXsxpPGmSlZGJ3rhVZJVGy4l1VvFP7ZivhILsdV/nPPrMTEXAyckYdHw2ugM
dkx0q7HB7bOBWO5ep+MDmUAxZcy/aGWBHYXGmwL+bZ+RfUVndhtvNQK/DV6uv4eJbMvYyGMh1fE9
eColke2pNRT6Vka9bAQUkwgYQLLAYkfLoUskv4cRVbYblHnHCavYrLitBYc9D+UfK0zsbAD6V6gc
rMjRW6Y99ZsMwsKIgRLpV+9bhpZSaVBWRnb7MED3IMSeQfmHo4BzcO1n5EAfocUDm1psR8afPtpo
zUNhUAPNyPeP/cImRXltJlGepxEVnmtLo5DKUlGXg+PFpHrxQM148E7V3jjfN7OwVKBYU2daaLzr
oRV/baYR9NGI63hyiojHnLWnwnCmsLTuW1mIj5C0AvZjvmNghL0A2qJphn6KJkfLT/lT5RQYVVps
pZYABjiAMB4E5wn+a8Xs7XLNzAIgoMAmFNSbcriGgFGLM4xOP3LklO0am7dya8IjiLO+W1sK6Aja
j7Wk1u3SXVud//7CV6LzZ+oLBVZrWaFifsiAqRmoIr34UUSbcLsyyDkwub4frs0xO0We20KUBuam
2PaCo1yBf6Z66fq99xQnm1bjLFmyuJllOYCcYff7/2ae3UF+rEI/sUknp/mjuz0QRzmqwDY0g6qN
b4NQIkQAvlY9WFlXlly1KdH7kWfZ5GRhQWX+vVTfxnceuaC+/3t/eMuWIO+KjmtgR3TGX8p1m+C2
4LBN2ueIc3nvV1D9lbzvfI0BZyGhh2WcNcmBL8Bm/RH1vdg1utG1YTEGkxO1mllGoRWXIcGFyyGR
WHd2mdPCS9B67IwC91j86pp6hdNYuL1/5y+ALJWozBhlFhE/JQDrjk0yOcEut5rAzIMtsGqV5T0H
T8beo8/gNX4MvuO3+1N8G7vNZueeF0D+wbfATLGY8g1v+Ni/I9AcKvAUG2GCHgJpmoSW2l58um9u
4d64tjcv+cVEi2nbpJUOXzTyR256rj9zivwpmphDnRTTDvmSlUtjeWIxoWCnBw7ohrcVFBFprhU5
OCxtEBZYx+oE0OH8aycTj3xFKN76K7fjog+6MMk4Bb2Vhtrvi8nhqXAAEdpe2WlkLRPBwmKwVzCV
/1hh2VgrzY+7YIKV1spOIn2ZSECn7enpd0c+fHSn451Okw0Y+0yJroTfi5v1wjRzE2voJW1iHi6g
mUoayqhBTxVIQU7ofl3ZL7dX5PUgRWa/GGojKDksySDsFH1TTSdTmeyYf8mTd9AqFYEC6u+NyPu0
KIQdXgp0rHdNu+Jo56j0xs1fDHi+Bi62bVVnej0Y2ESG9xEav+Nh5VwserqLnz/bv/j5+oQupiAo
57VMiyfde02kk1iasbz29l3I5KAzBRB1/AMWY7w7ry1lleLVSYVdM9igdHmdtgMpts02MTX7lBFp
L1A4Ahv8NGiOeVu1vnRdXlpn5rH327rjIlhX94qN6gFNKSQVjtVWs0I6UHwA9WhlyscInKLyASl2
spLKYlE0P8cGULI5jsSjVTUYDwT6MSH3a0x1Y9cWdwLm1PJtxaytYieOyM0CDtloBClnMbGhB5rT
1WTHknsAXx3a6iByg9I0Mwkof411F3STk782LY2fqpfsLH5qnZk99G/iAd2+kB6DNumhP631aauL
C3Bhm9lompLomcy3k1NaJRmBAa521XnYeX/B9PmItItsAke08ennR0FfFbyCWvoFsk/L3Ty4rk5C
atCnhHz69GPzUpMdqI4IB9yT9en4dLCch+pBtBXabJ7d/qA+rcWUS37ncuZmb3FxTNop0cQ8xcyB
Vd1pDqkDMY4VhzPvf/akAy4KvDr4LPGAZOLHos6SMakn+G4/OSp5kILyqNa3HM8nQB5O3DHt0fMp
ZXVHcxUEG1pe7tKqjVAe8iX7/scseR30xuEFAnQZukuYy7nhO2EsQ3FywvKPFpyyZMW73nodDBKs
qwBJALXKszFHAoCfJweK7jQyBYisdTIQh98fwkK1HsB/EQSN2O7IPrEBRijWcqL1kefobvnKg/0O
EEGa2APlbXE3mioBC19i9W/3zS64OZgF9x/w7oIwc7Zf7xQlAPVfLVaeYxeBNb2lJdl1v+UXhFQQ
yd0UZNzJb4D7g3IGVCrceVh52S1czrCvIrLCAYebYemzudSX+hbkX87BSKi6F1+5h/hX9jUQcWf8
Mo69mb+U5wZEsPVWodKZf1hr2711MmAiABW/rPNAXUssZA0IJs8rRNVz/BSEHNBAGM8Kd0aCDAnN
Xlx5Yv6kKa9PzbU15tQITSEYuaJ5qFDnhDuFnxyZaXTETW8pdvgEtkc73qjmQJAWJC9PqumT88Mb
UIsPAk3P/W6weFO0uw0PUMBkQYjGvL8fbk8StJ6ROkOPNxC7AGxebwcjmGItj33PCbKSyGhYXhNb
YXsscK1cW2A2HIgJE68ZOMORN5ytvNeb3C2s2u3eDLd6yJ+zjXAO1rKTC9H0tVHmMvdSNLmCMN1z
6qfmMIGXebIyGpOMrsEqFjwF0iGgZAMBFuRC2UtT74sgHXS8fyArD9Wqh9SS4kdZiOHp7y/U0sE1
eOh3whjWSfwJ5y9cvJc3fQM1cM5JwUp0DM7dTjokz/mx4Im843feNngYHcWVD/7Je+CcNeZMdqCo
KM6N5WihNUC7gwbi640ipGo3lIXEORxSdH74lRUdSaDRWUk1zcuVwS4ZQxCALB3GilQ2Y8zjR1HN
p8g/NvUuO+N22ab+RPQMjbvTCpUC6w7mcV2aYnZKM1YVmkFj/yh53g6qdujRLzm7rJGo86FpFyFL
wPtrTxT2cckaZQKdYfQLUPNgfNXLSY/M8KjuYnhbbNHf93fNTVD3H0vy7O5RowRC93rZkIqUMkgt
YT9AzNQRaWEnZmRWB6R0EwQt0Fe1KpLb6ck4r4mA3hxC1va8yhc7Vq1bOWrRDeAY0B9q/Rd12vT9
1j+Gu6H460/glAy/7g93cV4RvgN1jnoOmq+vLY656Gk1h3kVmo2omOXAE/49yn2ieU/jTgv/bcj8
M0I4TVS84UNxrVzby+NeTKYYm2cKk+dkyM2yy4hQ+0ir7SQ3SJ/F0PW9uZu5zE9R8phoBa3B2D6T
aKH/qPgWp5Dcn4KbuIL5JpZEJhGGCvIcmAMjIEgwnrx9e4zdsYeXiJ3cQUPEQ7ubhW7JKgBx6SyB
ewLlOgRIc071ejqCps/aIC5ADQc45TH6U7x5H8Wp3WjUh/TKJNl1QDhHckeb261psLCUYLi9YPnC
OLP2Ql+2o17AeAklgNQaDs0p/VRpTuNj6CgBRXA+HjqLf37gzh06udYa/9kQHPZlEUiAmWbAQHzM
hOC5DPfYQsr56GebtD3VwePgnUVhrW1rzQxzoKWsH4WyhZn6b7ef6Io3ZMOBn0GA+hbt+XOz9s8r
6eLI8ooQZgiQ4Hj17sMLq53fxisJvZ/0y2VINNuQFDCZooQA9i62PSuAzgne2V1wBBXlprD1/WSm
+/qobI+cpX7VxxwdjXvDnI7FIzhgTx6yNNstyg0oUiVHAzX9f39grr6HuQGSTEe/Cnhcj3X12um/
UAckOSjywFn2oZfuWJvYPBVkg6uv2olb0oFrNXUV5Hbuf8fC4bn6DOZO0I1Q40IR05KAdtcAtN2Q
HmUOrPp7Kd5Eyoq1m/otVkFBgQVqPbNKFJ7912e1SgN05eVDeAxyiETFVHhrMjKOBBy+UA+YUoCG
C0s+DRYSDn/HA28GJcnRukG394d9U4T5z4cgvQsKTqRffuKeiy3Xa8koBWofHo3hWVRIJj30PuRz
w4EE2/iE5OdRWXsC/HRjMVtQQQgFJvAZB4+cz/XghQEdZIMxhiAeczS7HNDEb1faPpLt8HHItpJh
yyV6zyEi8uXbKQl0B++hXF9Zg5vk+jz0y8+YT+PF0DlosfW+OoVHyf/shZoWwIt69Sk9eyA7Gw5t
8SIWZgGdMLRlc8rb/YlfuCvR+TljqMEajhob4y+HKgAXha9Fx1h900FX64E8VvBI/CuH4loIfb6s
WGXRuYnrgEuAa0FLrogM7U27EJSNyiJOyuGYkhwJEnDW0pqoVLS6s0qnd/zvX7/PH6MJBmE6kbeK
xP9F2JUt14lD2y+iSszileEMto/n2E5eqMRJEKABhJAQX3/XuU+307c6VV3d6XLFhwNC2nvtNdTI
kgF+MoHHsKNa+fW/iUR7tVcgFJ/WsqgdGqOqJijub7t6AlAGIypk8vz3vfoTbEWrTNGqY+4JYCqD
SfY/H9Q+FeO6ggJ7sdNrH3Ql8p1T9pcX4V9b7/UzUOFfFflwcfpTQcgZs12r7HZZ86l0MG8cIVv9
768R/ilTzK9fBNgeKSAZjfE9/njoqwkcLxjzF199u9za+lR96Hr/hJ3ECahnVP3Yyve+/CZwBz+S
pnw4yBqO/OD1Vg+vD/BFLcvzt9fzJ1JU6vdrAM3L01Nc1jd3tvr6W5Q37pCUWfkIaAgNLK9OV1LN
fXjEH3X921bff6/NiNg/Xrnqd/aQQJIV439/2kOKv1vpwwstt4qW45mX9wDZ0gdA9Me7+Pju6q+y
/HLHy2at/vue/Os1+OOO/FHCUU3ARPUd7shxX17ToCafm8TSJPAoORfyL3hAfL3B/9h5/vlxf84l
A6vcmuT4uNvLtwup6rF8U+X58vPb+fh8qS8PZ93gn7vm5ub78e6XPn6c6v/+vv+bO/xfV/BHbyX6
bRAuxBVk30yt77Lq/O3h8OtweGzqBnt++dLY8piVx7I5Nfd31dvprinLx/KmPH6vafW3Jfn/7Qj/
Z0H+mVia+STp8h1XM5Zz85FXf7Vm/cvz/dPr3bKsHwqHDzAItwBfAYfc7/VX8JmtDVSYEov+vDfL
bfLA+ycoREktPxBn/t/3/N81+R9P/Y+NfqEUHuEzLkJNjwTkXHCdo6uArkSNjhxl9jNobxX8GyAS
7cD9weh4lNAG/624+9vN/qNElbZtO5ngMg5vEi/15eNBlaS6HcsL3Fyq1xIvX4U18HE4PBuc/3fH
5vHmePfyHlfV7ZcnvIE///b4/30Sw1IdVu4YNwBYhm48+ufO2lpb+KmHMaOIwI85L8uXRcl6/tbL
d7iqq2WoBbmDIYj0F9dWZAHbfoGYv4QQoRj+FkX+ZzzqdXtEiOXVTx3MQ5jb/vFu5EE+uDTY+eUj
QKpbbc7drayDe/6w1ZKWKcLfEHhQh0d9omfcIHOEo22LzbKG73U9H34PF/NF/o32///cowhdBeo0
eO6CZPy/kOr/LRPmQC6hZMullwokZijoLziMxrqdWnIsotY0UdrNx9BvpoEjnflMZFSc4Uks7sec
85p7yQ6SRn0jCy+OblHBheRZ1+w9+Zta5N8nJa41gUP+FV4FWvXHSt+iZM9VNCyXSX1dYwQri5dh
+5vg+9+b6PVD8KSuRrYZWpV/Lpo5L9hsC3xIdkVtXyG032FKQ8vsb15hMA+4/q5/bpeYL2BNZDGI
r9f18c/P2lSk5lgH2yuqGniecFD0dkSTIF09Wbvwe5fY4XNnGycVYn0gSQ0C88t7RMseIU1qkbfq
hbzTDn6pdY/wmW9azuG990H/W/Exu2bPugKtcQztI59QjrtCtQ87oL43Ld0Ejy6XwpbEagsWpdWB
7U4xhipHF0TddgzXXb4yGKal1ZCxDdETLQfRJkW04tHvWEtlu6kgPPPU8vfZOgoX7FhvEGS7xPyc
t4G+aTWz+DzBenatYN0Ig+Io5/sbmZdlgTnYLJSf7tJpgTlRCUM7Mvxmcd520PjRFoFWoJgubj+o
JJXq3K+F8Id+pC6C5Hldhx9+DVIUc3GsTT2kdkcl0XuY7WSd2b0u/Rj3sI6ZxgTGOxnL5pov/ZDe
J4oqcV4KCUFcOPVwyWvjFUZQWcr3tvL7APblaJeYNPaaGVbF80jFMdqztT/hUkC/CTplfpoOqwcs
5UTxCtNdWLZzAkoczfGL4f6SmXdF2w0vdWr67DZxAfzMBSw1zlA5b88zHzV0+iqd7hjPjK3tFC5P
myDd+z4I80MnIiKVgqnuJRrGwoDFBMukOY+K+TgQooKS+8S4OvQ2rVM1wtOpm5YBBvoTHWE/uDr9
a4PZV1inudK8Rj7UjAMq9sNw8H08tuj9SHqejIh+zQgcCY4ykQHmzzKAh4mi236Q+fVxb/GapyXl
wjBYnwWmOyIEQry2OYEeKerTDtZMA9NBbSDW34HYji6pTCGJaK6Sjgtfrs7cTo/Tg5SMv6SGK152
0JX3B6Gn1pS75/pJtX043O6IIsR3mpg59m5qw0oFJPKnfC7MrduIvybAh92vMVN9cI4V3CbPvTbR
clBQngylVyT9OSidIzjEKV40URDzuNQbZM86hl9GxWzabqcVcclrqeeFhHWRjOxTCbp+FrGFIGkI
FgNtdrpBTqMkNW/BElp4BmY7nlfXmRWh5lmkYX9AdysaPsEgt84SWwCpTkb9ZRyjnCClpYAHfiCW
Pq51kXUI+LJACOGZFfrKewuPkIER9juFTBKWJdqnx2lgYVjFQa7wkQREKNrjaRxUCMVDvfYUTPl4
D1d/45D2HFxyaGPpZQmgW2tC2SsgGOmeRBUmMfb75nTxurUke3K4jU8rMcWRS3CZK5iBbz8tjBGR
m9YDIq9CsmMW1ysTv+1JP3wRAezEuzRjbRltBbCs1Xb4/qrFEivzbc3eiXA5nihiD39BGyHRI2kY
OnZDj1ff4PQby9hASwT2vlmQv9TC1QuuJVPBy3zhCpqhzY1v4TqasQJWrX9sctvOYSB8D/OSlN3K
nBVzM1HbFdVVq3baVAGXJ9xF5XAFfsQCISIqVzrlH8EcS30Kh5Vb4LBDu9d7K1hDZn094VUaXPwQ
AnyAper8ZZpSsd5ZGnHcrbEPrmk6kfjJjZthGbOuuNB+zzitTCrCHp4efYR4WkVg52SQCPcKZseM
gUgL8QCMNlP0alC0pz9T3ToYUjhW4EtnmQAZsdXhlxzyRV8Dgsh+6Nyg7tsXhdASRvrxVfZi+z65
eWRQ5w450knY9aHyosdMMh8mmFo5mI5cFxk2hCIy+iZooUIpR5lhwzIRT2Wz5zuJTwN0mj9WBDjl
EH61JG3icO76OxBgFxgg+RazG/SDrnQkHkNkBXg8COsKlzVhOPgUkUOFQ5+c7GaqCAwVP7LQqAS2
6KuyZaE9KRq5dRGcB/uFPq2DRI05jN16lhkb3piY8+CYr1K8FzIO9JkWizruZFunI2zaVFjimQTj
gStR0AtjRT88IeGli+pgEXCyxiDG3W5rN1zxIUi5Ss0zfln2WWXHfQvMSzGNwT0g4ZG/ODj9wByM
rCoEUzC5hhDFHWR22PU/MJB2vozD3fxY1rwwDSCC/vsGWuqLV8MSl5Gl6RPcUc1cUZnr191wTEXi
aUvTCqriGPqlXBB7pCga94YXKxDlvttWcU6SdoHvDu0meQx6ntly6Gb1qkcM3k9htgbZcUl9+7CF
OGmqbLT40kEi8h/bIufxYU9nayrBoTF4IanGtCKJ23m6bMtEL1OGmCPsRLlidax4NFaOzmatI5d2
/hbRcQzxwSREJNDiYykb2ZkCw/QWV1+FWJ9TlYHBhNs4DBxuhhsillFpIF4LubXpfivYjDSCRCcU
FuWR6aYqjIAiVyzWy1cQofNn1Tv2FT2bG3BAh7AETot+03eLa+f1NIpgexpB0hwOc09QA/G0UJjq
7D5oCFkRjwHPLQcbdEYjvOMjTc9RZyZEJ0UDKd4gFdmDknbIoalTqVdb0sDs37qU4Ca0uNHwZwtc
8j22UxBXEup/JCFOIjowCRy3bEPSbud01kgiwXiw71Ghr757AQxfjLVYF/jmWQYvImwKKuM3nR+7
/Mn2BVbRJEhuKjsRC+OxKzu7xn6eguREciah1sPirtpimd5olxF4qi9bAIo078xwTMyUyIZ0uvu9
peM2NWJI8wcQiq7ISZy7seYu4KZcMjfjBe3BFqtbgKG6DpyKVgQ95wFBMHOMTzmu3Qy+QxSgpNm0
ZuYGz4I8BNng29slXAU7IVEi6I5bW9jsaENlXvOeyqGy7bSQw5yJcb7t+j64Ddpu+imHlD/71CKk
xzAOWkHWTWvfFJ1x8AKbVbKciz1JxJ0K/NUdoZNwhYANAKBPFUc2PMBu3T7xxNjuRcXjrB/otLDu
NTUm+iKMovC4xuxsuc1M5C1Ocw+zJ6jsZtK/SbMRoLlJizETKg9sN2abvUPSDarUypvdgNhhpvVd
wSz89275JGEbk0TuBBZs35Uo3Ivw0JqZo9ZDDQomj4gtQ5esMntYx7BHug2sPxuVz3SC9Ni49NRF
cER93mURsZpOs0SvNsLX46Xd2rCriW9h1U5y5eqOtDy5y22+D/W+rFN33JlWYIDCBLE4o6FBExxu
o5Xfg67Iu5cW75AogwC0sNqt1BFUWCPqJ1QLNHf+RY3KRvcSV6Vqm2/xu8Hq+Ba1WTgd2h3/csx0
4kn1aDHLAnTejzgMNlbFENQ8L0G3f6aGUNYgz008CUwOb5Sl6FVsz8eXrk0H2H6ugjzHG8UQ+Hro
oqzkEf0JQIF9w6DL+2fRjrQ7SNHNKB9WnbIDYXKfKraGDPb4k+qGqpd2ZqVCxXBBEtf2mXBLaen6
ZS6Qz9W3INtlGs9Q4xCLS6TwJfhp1ImfDIkC80GoVf8WXLVf5tyGSzNja+RV3KcUmcUUej1Mm3TX
N63IY1baXWDM66WFx5iOyVL1Q97dD2AboXAhc/SIMyTj5Ui9/Ko8ypxyKSyaCt87vEfbuMM6X3S4
yyV1PSvQf3Drf4UmH57Csd0h9jPis8Cudk1FtNgYkYUIOxOUGsV7JNMMVUeQyRXSgthfin5h6F1I
vIsmGnAaTIYVT+uWi7dpC9vjKCNMdIIiPY47oe8d3LjvbCDtEyLe2rbiSYuwsNjq8FvBCJAbts4D
HoehCTxF02Q8IV0txwNVa8aOeUdm07B53eRNtJLJNn2KkLZyIzscSDDnT5J6SYx297hFqL97qgGr
c7iwYdo0T8FNl6IxbtJtnN/aaAUIzijK/HLnCCEoA7ZBT7eYiG6N2cYib0atGNq7Gd5TKEbapK/T
VRFVo5nZJUr3HYMiAOpQcfGcTawKhryYf3mX457HS8fgkzn0YjjaoVgMti0cPxe0X0of9ZCKc9rp
fjzFgU2iOiJ6Wp5ycDMFXkycWfyYdIEdaui94fSS85hXkqwwfLEJoBTSXSuNKOao0ciGxMcKAfE5
LVVIEauJszP7WKVM32MzoOGYEofM3oAOM/gxxrr7YNWFKF02jilmAKDage9vN115hejBUnXT3qTY
qRH0rDFwR5BOKgG/OwRFlFkUr7ddCsW1SAW+VZE4dRetvShQWYX0Zu7XDUzJDETbcqfBtJcjKTYM
G/v8o4t6uHYt0q8g3m4erv5pIouHLVbJVPK5yzCYWtMxK5NFjAiL5FfHTkxG/Gfb5ZzAfbbgQ81M
ZhXUHpN8UuMY/CR0zYGxFVbAAtFoLit408G82GI9qaroe3iVpTp5WrgztEkWnS/lHHRbV2oR5ZeA
FWlf+QSDkhKibcxHZtOjEnWgsf/WGN3AByKxye2MnyHszqb8ARoztO0iHsUvG7nxPhxZJxs6abyS
QyZpX3FUTV3F+zHO4QOfp9BQDBLXlCbWPxLCBn0gETYa7Chz/oqVx16sYxRYHWFdUIcFh7czl5F+
2DbV6YbvUCTDlgo3AL9DuUfRJWRounns0UJZimSdPRp5RbJJuipzq7xfMwwXunCAKSoKt71DG7tZ
2IRbR5DhCS3Cu4n58Axb/Qw4U49ymKgRWX7iGhSCeDoyI94JbwNC65IQN0tE0/hrEDpEcHbaYRtk
lha+KbKdffp12Z9N7xJfxy0gDvyVYbjFndXwuA0zdS9SNK2463nw4iOefA9VrEhD9JBBZxmOcVZH
4Bx0ZYiwvDfs1puox24YzanNmc9qis7uK+VtQpDvlokH0e9b1hQBZ189ulXAQmtq0nKeUA7ByZfT
BwhzJRwJuMeuG+mgL55dusbqmPQjg/VilpK1cWvaI18PW/BJYJIKZr1WPCyjhHZfwySx8gbNhApR
Eq7ALXsaoF0FsXJHmEHLZ9XkPuzCpouz8TS5wecN7L3Y58yteFTAo9kpmsd4Ps1imaeXqeg4DuuV
LKpyVoJEwmchOuRWSd0fKNtNUlM1Cns2odAf8EymOBmXFObMQkx7dT1C8zLZyYQ2GEnArOpEMoWn
nW/zeEQWsIkPIUO9S3v44lYKpjE7Do84RMJ0EIYPWTdg594kWR50FCoU12MQ4b1HWhTc7FQQsTul
Q73epnpFwwiJIOYjIMgWqPUB4J8gO2Y7fFLC9bpTRlDJTiyBYTIzIp7KDEsQUPs2tLhdUTLZemFb
Qivdow+ogQ2/4ddtR4htgDixLl3fd6rUVplZKzRjAUaVDyIgCxAYAziqLDaoO27iNNx6VFRG0xpB
Gjk0XVgJURXqpAuRXwFdQpnnA7IMOrTPM3aoJZK32RC1pFbE8fu4EMVUojnCbrcTmcSVi7tkqOK8
A999XDqVN63aR3isCDmDn4ngkRBbXx83LhzG/UU6hVpSXkUtpY/bYK4WnmGGAIQdg3uK9uQX2VXw
dZ9TEx4yVNcGh+aYxAhKhrq9lNlqioeJdUULsH/MHybduQIw4RZKVJcjvgZSlOBIonQX0ROPU/Gt
COf9LQoiD8WHDbbfkdg39DLxGsKsPIFbNW19+1zMAVa8i0acf3nc4RhfwSh4DwZq0V+kI+CvApDV
jDdZ+sNEsUWjeV+vu94OneUB/fQEchhPluyywuALXuie5wgIiXrssSsi32nDhwAJIczn61K5YSO0
Glr4f1Rsy8zXeJGwyWNDp5MS7TXQHubW/Tt1a/xT+jgDfCPT6MXOfoEx2YLaCHanCV5mlTMVw1pe
jThDi1h82jErZJVdK3yAg1pgA1+6+ErHUKusjAmhBuAFxz7mejRPrfBBgL7L5lD4RKN6aJ2ne0PJ
NnU1wkXi+CHc2s1UI7aDX3waC1LahKiL0jIGNNir5T0KUw67WLKbC6Wz6muvgNOUPYOr66UYx4yd
stwu4SHyLo4OQ2AxD2ajkHjJwja2B8x6HLxI0qv32xhp0tWBDePhZLG3PxbpwIM66jMATICS8r6a
91T1D6kPhv7WxYPsyiUM4aCiHdKNEF1F+6Ty82o+Y2bCqU4BrdCmiEAIraZQ9BTemkn0g0Loimez
j7OFQbtOomaPu0VXVkfundrc3gvE1eIUgLX+WkXdrL8Fa1Cgel3WFC7ekiPQU7IBsU4unLIPl14h
yA1MyLMqAuXOkyJsriYfxqoJ5JqeCqA5vhaQBYSl7ER4ylc0IE1RcNEfpReClhj9FNhLu4DezyZA
ANLMUFWp0m7YGmrkC8bQh3oc2IEHPrN2mj/PYuSAjJ3K8uNg4OpZDSisaGk93TTgfhVDoAPpEzJK
hoS2VSg6AnBZYLJ6KGYNZHhGX8YQ9wi/QrhLB2MNMqcApqdZcrskc65PXXdtLeZxwyvW4ogA2R2A
JvhyudCmCuctn+tVRtu3AatMIaOcjyh6J9oD1yrYVDsbDTfBmokAZJkgBgiDmwjT9hEnIMqsZLpF
CgygnA1g6T2M1ZFrXqBrO2lkxi+IqNyIA/Yt1J1hK8ElpCsIBTCRgD3PrvpPyij2wM6TN4A6o69D
mGGiYJIQfaKUmRWCLiG3NIjtQ9UGpMjQ32FfwIQ9UHYhx2jKcbQOHlT/GiYeRJ5QiAhVhVijnxaP
C1WBT1h+zD1w4Y811u13VGSeVWzYeqR7TvMULSe1hYhyz2cigpshlLM77Bb/KTFJwgyOxuscwd0H
2NTV74YCFvKrz2uw+6k+pHLJXsY5HG9cxzPIjKdkTpFOCY3sW2e3cXoKuO1CUrqd9FFJhwLZL9sI
AvW8bd5jZLW2CN0FqlIBX4nTknBl91qPLSxtc0DEH77fUCEpNbhnxHK3Hynb08+5HXb5MUqUmY8L
jpD0NcKh7c97O4bsEVe5IRuMLCmONvjURbckbaP2m1N6xwOT83QXTk7YSha8UxXeLwtzszifEdcD
p5CvGsIpLIZE0tfZUcgFWmIFihOytfLFT6PDtiYEXHZRGvmOuoobJWCeQJcMdpYtoYl6cMm2qHMX
GRXC6Epls3zhPgjxLCab9Q/jMAxBnaLMxZPWqn/mXPVgYaFbsj+5HAwFQI5hAdp8kDxEdqdjiaig
lu1EHNqWBUWFc8/BXWS1abfemCHII2zYkgV1gGrV3cAeJPwCdNxc5hwN3HFEFYG4Mm2H9OJ3p390
nGoPQbhMzH3MCVwSYuYFEGx0i2i9C0UxpcdvEmcxWjufTLZtvF6XfLM3FtMqbNNXfwlUbuF6EYv2
09viM94DeVAZ5LtA4KH8XKbkxLeViJOxCvzkMqWbaY8g9o5hMw8thY8fzBIYEmp2PK7VBuQrat1s
KAc6Ejh9UJFiHhTG+/WakMBeuYnAYkUoh8tbRZbfArBblgaVaQojdLlmS5mEGuyuIALkUY3GZtOz
Ro/Em55iH62RzdPOB1hkd+0R+pD4S5KjSsFto31Q94b7bwyJpqgh16ltbbODQ4Z4WWf5cDbFksjb
LaRrVrMBaXl1NhrRv7sdW+J5aFHetMD4fMjCEseESX/FJCNg1e1hdjZdYrKyUDH9CpVv+CGCZfI/
e9Pl7SeQui1/wvEaownx8spM1AJFEgsRKJUolWN21XNUsRJIDUp7FpyWJFEAujRT8DdtAW1hKgCy
ot8Ajumk2E/YqTSp9gKpIr+1Vbu4DVIm3IFNuXxAmPkMWlywx6jS9LLDUZDpiFf9PMn9eUQd8hYM
KPAqn2X8FUN0jHLg2Kp8cFP0haXvE4/ghDTvqCV2GGPxs9/xeKqJEjHV3UJUfsyEU+lD4cIeXiLT
uPwI+zgDI9c7PpYTgryyE4Wv8UPuliEr/WLCJhuQNdxGvYyaqUXJ18RK7LebIjoru7YAPTJBsuPP
iI0kv1g1rwRYFIAwFKnZllXYcBYGD3ir9XOqog1zDiUIBJbDiGK3G0UCSHqjAginoQytSARVhZVi
P0czHV7Z1eS64UEG+udqEbcxr8o/W1TX/RmUBsALEmdjVk6TQkfEWhK94WbSR3QY22U0LvtmCzys
UiXMHvN+b2mZZ2L5uqeFiUuRcpRcbM7iDqsgn0HSn3oDgNTp7CkEjimAF2Q5VB/zTLcSIIBHqoHL
gtcRkHtQgsXZYruXCB+A8WKH9rmYPPIqMMVINK5GQY2S44zGWzRHvsmxW786P8nvGvDd42AN6rCA
aFUlCKs89xzYUzN5dHpVOBpcU59wPSM/0JLfUoSxKZNpDj84C9T3LhqDtZzsJp4TFFhJvaLp3pol
0vrJwX0EeV7Iy3tfuUSpNlGZNjvzM1IbrwUm5hfZ+MayHU25yBhGPVnE2reRIyugl1eg3qDxbjaQ
HnrUsvPgarbZ3tV25FmB9yHRLwVm0MCoTO/BJASQIquFTcWHZ2BWnjmK//sdIsKXrreY4bXhjHSm
1ln/wAMNCDr0zH7v2hzlPus5iBshkLObRQ5jdnChHM7t4uAPDIHUDo8KQJl4jmjksUaDpDhhBJSi
oBlE9uiBAbzhcIg/wfPBZIhiGo4ZW7snr8GA0x0d0zq9xbiR8IIXONPLQAuEMqSyj75n60LvFz5P
mGCE8zxWATUWm1gc6TdTkPYpTOC/QM1evHrajgSjHQsz6rDXAPr5yoHYbX2onyBrS4cGuyOqEtF1
6fsaOdYf5xy27yxJCeJ4MIe625xEAFcweoToboXBdEYlg9VVhgrwvBWJUDC7LMzPLscMpAT4Kb5k
XSgBhAE0fIYVhHQNqP9LUY3KE9jahWyJq5SjiEYPYVs8aebjmxyWb0M5b739ZERCR4lDGUBtmLrZ
nVBD2gQgPUbZFdTyAkOzKdmGw7S05HFuZ5KXbgPOVVG14fmuCXHmqCfE9SCFHZqgzUUCs2TLty+j
bYffbipmWXXS5JgiDSZ7lYFUMSzaYvWGaT8yqQuHHriSC6fqiG8d3Xcs6fdycX1xHGJUDJhBtBA+
i75/1vMeLed5NFhUCbKOFJpEuL7hJffqNM0D4qIR0TK+sHnZBSI2i0026QqTqIrEnn7uQwzh2Spa
9wyCwPgocJkPa5c6rIjlOtVAU2w+VGDUHYCB7qe3bEHriKrtu5nj/SLGCBAO9dmNCK/aFWuK9CVm
LIViQ/Lst9z2qGjssGbyZYsxasMa9NN5NVhWmiTRO3qLK2Ruc3DMbCfV7bwyvgBwixbUQyQ6M+7b
vFni1IOJlo3se8E384RkOnxVg27ZH4BPbm21uXj7HiRSyoNf9fQBlgSqHtqlfVajrAzgHQ484MZF
HpaaznXw+JekR37OKLybDgNK3pecxfv8FZTTFQk2OlWLOMYBOLSVyIP5EGydnm/XpcCkOYv9dZUN
s91PmYtYcsK8ImIYlxMhzutkkTS2ZRuSPJgJ9ug08EK8D3jVEiC1Oo1/AIs14ReIamP9FbVlB3aF
g4sP5t8xO0TBoMIKG3f4FQC8zI5mW3rScOUMbqDesgBtFD4aYH4Octm6hnBuAAXapI8EvACUg307
zTfpjkq2jjAR/ppJjMbrFnsUaSQfE1AmMN4HlRzdR39CX9a6im6uLQ77buDMlIyAp47FEPIZ+jI/
A6TInfpFCwyggLwN5i1HU0ax2jPcSAvi4ljhhTCfnFIhQA7fIWcqVheENzNqe32IxQoQvBTDLL/I
DkOaT4of57dTT4K+0hNSRhskttEV44hOxPWO8LigLz1GH3mtd/zCO+xpSXE7tcuAIDDg59hP2vwx
9Vnye509aRtDwyksO9/n3yjiLoBFkJVgGoxJ/CFLh8CdBgadCOjQaEhBZiKwQPZLYpGrqY0CZIAs
02BpUrdhk90CwJMHyJOzpcGyAyqAWXUCHt3uJQT1NsCLKn0gHmM19v3DkipgoxnQEzAhErBrblC3
JjAI61ULw9Y+AYOoxZErKp4mvaxiHXlUrjNNX0hY7AifmjxayXSZR8ztRT47NHsFA5QWk5EfQIOB
St4noBxh6plLjOpWGn4Zo/A65+Dw2Dlv3rV5qajNQuzbRWoqzgo0PysqeloGOSBSV2DGWwGOpz/w
Hm8gjUyrwURyM0tXw6WE+i/RqHHiU+FM0IA6NQ03uicDFubOMBazoFFkjc3QtVbYUPMVKqnOxzV8
03vcID8IVY8iireHzi0hJrwa87m9CaJl2Jt1Ep49brrL4Gq0YAL1mMYg/jHspzZfHx3QNFfLVO3s
Rk1WjA86I4wc/4ez81hyW9nW9BMhIuGRU4K2qlheKqkmCLkN7xJAZgJPfz/eUbfOid4RPdM2IRJE
mrV+t3TQeOYilQGub6dKOM9IqmxxLqNGxrSbtrsmU5/PFOGO1NUXALxa0+gMqn/11VqKFcYnGMp3
NwtreUn6GNJlaZww5BcGZv7Ii8EdT53bgtHLTZh3n/Ys2hWk7N/Cd4up2dtVmvUksz4Gv6sc3Oe9
M9jfaMWAwxggHOsjMj9m4IFW+v2xrrdkOmYrZGsfrOan9p1lObpO1vX7rk9WmzqbYvCGCXoEeivf
C4KF7u65LfSSnzUBrtxPncnsPcK7mZESCcxsWoQaOEIAQYFctqaT6XIbvphSfxh8SK2HT66dNxDZ
ZFbD8Jq3BUg9F63ZDm4d4psYS3kTFgkTrad6TObvdDn5S2xz+BAvLicvndAxjCAfxG8d5rrTVwXP
vx1bZ8xzQhQoLL5VOp5x6JVDkh15yQjhugb2l7lpQz7vBzP0ElWFt0mgjy4bH2TF3OUd46FMdSht
z2JqZ98iKlNjb781SBWZHKe8SX/deMr+ZcpQ5h2WsPWLV73Ann/LE6cOEKFlBHiHbt9Qc9um1U8K
28B1ZEDT/OF6mx7IW4pGdpvm8k2zsSQ8NncnomyHnGxSucsYDFe+tS0MTZoF2AuAgSF3AbWKLbuu
XR9AF8VxXezgMaLuglbSBnfdhMz2AGBd2uOwSLygepDWPVKhJtEBEKfDYsArzy5rmasnBxKrP6/Y
Waq3RQJmfRXJUHh3HVdP8Xvp4mS+d1dsy7sqFqE9r6aOHtw+notTntl2S7tidUkpjRCiXDPb4NFG
VUlW1bJtoHOFk2z025AK5RdHxP7ExIa4l4+zdJLlezD4FasryI13t1HnEPiaBUqliodt99tsKuhI
BCMLuVCNy61VZ3HyQLpSLE+LhV88N80sa7DSiGounSf2zwkmeFp2fusF7pEYy2o9jH6YSVbZHCPI
CKeguOsSw6o0iKzsaexF1P1xR7GV6LV8hG7zIGULJzb11vmSBHUbHqrFyaoTKg1b751Qu8MTp3Lz
PLQu12DvxoN5bng8ee6UbbKvHeMa9asg352vznWVXWuTUd7aVue/XAdf9oNbx5zMERi1cw97yJiC
BryXkIahcKvfxkYeQx+m3leH3PYB7Ck4fHapSoABFBubhZHi4LbNYbOmcZk/loTzuwOlM99oG/g+
6s0ETSIgdVZcFuZh/gKJMJ2zQ3Tjr/tOrVm003B4zWWBCYBNlq3yjk4nHXMMRUgE++pVSX4XOf3s
nUKmLL/HXVZuZ2etvOKkNfz3blJB9quOcuQ5C67zBpaEa7vfgcUA7CJ5odmgP16wWcXOsOxhxlHj
O3qOuD4klzXiNOXdpCRTPJ+dfnHUPdscIUOytUH9s2vox3arN7rhwUjtRftALyEwkesNEbFptqvu
oz7W93KsaAHX2SGWaQ62wDIKsWLai2A8e3l01hrBiB/2QZB6U4jil1uSa1UMK22ByqilxxoW9tSj
Pba7lqJH7YROZmffdh2h10vmFTDbgD7QGAi0cNhIqM9D1Y1R9b3uZ/HZBaMewRwUOjx0F1LtlInj
7zDEAZOrkt59oz8i42gdq4Cjr5rG8hHSpDUn20H1XKrOv+3lWVj2ftXaCNoqslzTKojGdKyVYj7l
JsRM44YD/M7JHY9FsIWA215YV9tuCG79lVo8f0W30rnJpcMAsJ6dra+gZNucgswJQv9WQUz0otiv
Q7nvMmQTtIFNQhzRsuWMnxym6Z+2Z5JdHlVVdGjhVl62PgKtkUsnsAFn8faVkwOn0Ugf+uJLyNDT
mE32i3EKDP6y76ZXAP3hSSZjmdECTetbSaCHOZVjp7ZjQ3O/oSYc/T8dqyncAfNQ2ZSuvwZQplsE
uRgZF3WRTOZ/Qmdag3MeLS4PT+ZHDTq0luR2xKHzAxJlLlHdDdHrtMK0pYusVJtm3YyiTOVCX8nI
0KSvUKG4Z3eVkqzCeV0ZmWnn4kOU0vtOdzY86haN924xUtSpRm3snhW022/HC6oB4XjUqlQwXTvf
w7tOeArjarwScpxjrCoqRD4rxMGXGCFgf45XNEI/FXD3gjQwZtmiH2/LO2CKYCT5stVit9g+QVWW
s+YPaMbMTAXoseBqNQrQhSmyf2LdbAwWZLKrc5xzjarCMlp+O6EkEw+a3VPvOxkaSljeBcxT6FO8
qqn0TgSASqQBXdJ6h84HW9svSHa5ZwJ/Lc+Z6FUP/FDP3anrS7L/2K44q+NoroB0kkJcNj9xuDdj
v9HENSThvRASnaIaGETCXcClhcLAFvkxWqrES7VH0cEGm7rhMAsPOaKNIHBpsW76wchbLNa0Ht0S
rIJxVyZ3ZCzwTK80PNRGwp6nttKPBUrxDiiOCoIwrIokDAW0bA6UxtXZkdIdrlDo8l3C/zeHOFgc
dPJTG4Xp4jSbf6mQo9o7mAN2g7Mhqz60paEWMP7YoWOtgIXSqMxHBgcOsf2SRPRHKSgns2lN1MDh
15NU5UFFbeCmYtMClq9dxldVMU5zF8ZJ991E4YCkdtVZdPaWhO+s7PToz3XyJ+wr5w1JTvysM4XW
YJhQ+93xZcC/bOU1TTpERqM2HxOynGgD1l9zPIbdN6sGMezibvWmXR1VefgMWeEXBOm1TutBs+SB
610aODqWHeSyiwofrfFBiSncvhQJ8O0OBKokknr2STmtg2FpjlO0hY8ub0emfajK8eGmpfkBJN42
abuN5ZT6XZ+/ZpWiom9ZWXcQJax9P6SnPHblNL0VDOlh6ssKmXia59wB7ZxE9o3zfkuOlKBbtm+z
AWhOTezwNN66Wly72F/P/jblaG3XuaPULmfgZZ68dr7F8aboPOsS04w2fpB9zjBB59sQiRChBkt4
PYWindD4q9q+OU4wr6lOgDw+u9lX9CvDSAAfObaOS/o+JzFQRr2+tNnaofGKFPMn4gFfydF3PWXv
Wo64d3iY5JcKUTdemmRaPkc0FMV+DAN2l4e+2JxLFbdYpONp1S89Y4oYLVWsU/ERB6YwR37bjmNw
9p2vehrj6FDlnMPp2MyhvTN9nqkYbUfgPxjcHBoxlvKxOJZhLHegCJs+xnUmo6Mu6/4Gy9TyMx7c
5Ge3eHZABdz5706rpm/B6DDdkiFMa3XoomxZ06XckpdpqCvuW04adWyiynUwsOdkTCHgGKBnu6T2
s0cEmeW0n3VCVBllRzi+waZEZOz1FKJpbCIi5cUwgGjPays+l0AXz9VU+IzP8legxqahXXv05MZY
6SEvLWoY44yki3dz4u1vTo8RBMOqr57pvDFFH5K9GwZjDQhgyzLnSuAgO9AZt/dtPCdcakEOCk1d
hQEDOLn56MQw/6Z+ru21rxWYTWz0khwc5fXFpeQt/JnDoa4/A4EdBEyKk2evFwNa4SvFFSoHZg/v
pzAv5kNUTHn9gxdYIM2mQ132Fgs86bfcxu0+8oP6x8D1+CSMsJ9ocOswTbYQ/dLo6nBKt0lEPxbr
j+Fx5uQsaQyj0fni1jeXHNQzt3TXZ3L96eNheKoHtGY/laqsc5lQRYs9er1yvK/IFdzethwqMy2j
ClQBlhc8+ICJpm0uoMnZ9JsyKBDHOYmsd1db2w1PjqsU55rdjL/TvoEfCZXyXZQOblb79/MaTtke
geASkY8z6+A1HGxArEfFIXDeuBcYvpGbEi3e4OnipLbJ1McimMbmHE55G99prmjnAkYMAcpUWHj4
yA1md8/tWIhj7oXw4znNGJhHks+v5STp1kUYjF9NMUTrbogSGF8XzdRbJOfS3XMZNoSmetjakVYU
0KFzm4wc7ls0PA4rI9Ypp1Sgj0iwXb51tiKLZwqHRWC3+RwakOG6O43K6YMHlmOcH+xMH5/mLkD4
bsRpEZw4B7clbfHPOmcpXFR8M6owft56YHS6MM4nIQ7jW6NmtbzIqfGDQ29E9jOaUJyUTdhke9Nl
xe/cBpm/y2e/LK82Xh0AGSxZxYNHJPJPkA35U/cxLXBtRZi8NnT7AqkJirb6VEOXITGGKVzeMvxP
SDGKdqL8DEPLXtziTByncl6LiwmR/3JOicLshfLH9diYKckehMg8bi6TeMMz41EK5q2r6abfq6J4
Sj4Dh16BRdqsH6afa/fkugrBe5IN0n3Q0Qb7Y7tt9a9ZgADm6MbeRqHhup6Oh0OHyWJcUPg0CNxA
wTo7FKewXMMBQUPvDuABQRiT7lhtK5/kIDLuWhk4V9cFls3ZvW6IDRkienhvoRy7YwsgsKXjlHmc
DbKtf5esN/SUcKcx7Y87L4fW6WqHe+42hKkSlfF/xLU/YQaSvsG9xoz3ifyKqdjAn6nFjNHq5wAP
9keuQYeJ0CPY8NWxa5cXu8FJGmCMYVXvdTULSRHueE5/P4u65ohq8uFDYXqDPNKi/74NVr8rsS7+
q7Q5o6D6Yem+eapdglS3sxG7kDGx0TcmCwwoR0vUvDuvsC0LcDMjUGJFMeWlxoZrcvQTgjDw6sRb
f7TrZO+9QNH+IFPbiicDUuXSMpcgNAspxP2vYNgAjueknxmsjnvDbw+TSbavayGT5xazkqJe9qr4
KoArW4Y9Z3P+oL2iSg6ouMr6GgjV5S/W7zZfUT7JskXJQHm1IqDsbfKyInHWXyDG3e+TgCE6kOHh
NIdiRuvCMV3EXLTgC2aXdwu5IZ0bFu+kzdX6rF1U1tA81rZPfubd/DZ47gwNILMyDlnjcGtkTVH9
glgXwHuIBhb5HCnC4t6ahMDIlJXI/YK8Ovk+T1X7XsdwPDhp2hZYlv7VPU61jFhNWTF7KULY+QHq
l+516oP2Ef3zzVptJ8/sPHcNv6tYbO0z/CfVkyVoOd/H7tR+glv53GJwkWh/lrDHOeECvOuoYipy
uJURnonuJnAWpWuSB/QIUG3NEk+oo2jCmjSvy1pyLw9w/1nIf/0H+DfPLxEoUn8sI6RKVB0I7TnF
ZnfcY/x022vG3Ev3UFLxIoJJGo0oshF+a55yKsbyYuJqW05CdOqzgr0menXzV03f7+pyF1fF+MeG
NvosxDhwTHRulVY6qZ/7zCTfXKwgn7FTKYSIOW7nvRsnU7jvlh57qHL7+lOZxXHvy9DFJ4GUvdQH
L5fTpTZzyLxitHLhgz+bcvlWqXDJdmzhmJkekKlqH0clCuclcFD/DtInkb/qGh8ufLTJB2U1A0Qj
TAmkPGU5vjQU/+ghZbZa3lC8ZPbm2ViLHT899Zau53BMsX/PgiI9ZP7mMLWu+b5MPvAgU+9tfk6C
IcAzKm/OO8gkCvrUgUIq8D+u+Ms8RNwvodL+FbRiXsBYm/lXZ5MYv00IEgrchI1m+0O9ZL9ayLbl
mA8D5egxj9HPdjt6KbP3oqIh5Y3+juY7qO2SJmXG+Ilp7DtvnxUKm0UXFO1bL6NiQDrSRiqddTUS
2+9qp0evkXUv+DZZbNLT4o5CPUv2whmLNyYcBM795rWu2ld2ydbHKSpaal81yGAvAflzSrCIs4pN
gbhDKXf+YJTWFKVLDOOXEVWjYegS+5GVS2E+NrsBRisvKhekXbdlavI6+ANcw3uo8F9mZ8GEU2pv
tjVvyW6+l0IehrzJQDNVJECZtY/HwCFrw9wAjmy7lUpj7uPUnSSsJoL6UtyvpcTa7rVl8D7m48j8
xsRDiBPl+QSeljvOwkCiZXmH+O3Q5DR4EMD/yyzbx54y94yHqYBF+SWf6M7rp2jOsBSBRPVtGvaL
WQ6MzhZ6t0w3l3ToCCjdErtnsIPW9O7BRpZPXbva7Kyu1mtL01dyAWaZPXX6JtmEhRYvVvCjPOoZ
xuICraYHQgKn7hfi+YE2PQy7R37AyoLSoW2FBil9dXRl3cMz6MDFYISsEY9Ev6nnyVmGZp83PR2/
I/kShzBQyQ/fX7AbAIWiQm8Db6EUzwmfZXLnhueb7dCOqBNu0k7jtLSPIukE9l1EgimwpvyIYhn9
7ETV88+g2h9zI8QDbWy5pT2s09c8o2ROA7P1WAeWrH6ZMLG5uwTVIigv4NwOOTn4CpcSmt8BmPkX
p++YH1HSYxnklVj/aMvMurvQb1b2ey6JAqdaWuJruYn5OS+d9bnw3E7soajb8RS10v7TjjhSdlU4
wx8mtKhf4DGGL1iQuKYSv6nDszuhwr9XMJe/2jrDtbDVvg4PRVTUr8Sqalr+0V8ewwGa/iYH4Bq2
09i+BVY13oGUNJST+Waru4w5bTjyOkGuSzSEMc2/62ddxxFcDvLKGewg/spCL0FL4Drl8BmgRyIB
B5fPVP0oUUQiWGRFtHdu4Ixmr8JQYhzJmbfwIgR9+HMwdom64+zS/5A6EIwPNFpLcRrbsPuwTEEL
0XdV/fReDUHvHMuuSR5L8Enu1lLwYnkQRHVaAI0QJeAjRRiqAEKPNnUO7l08kSN2p8YG5tB2IJlf
tzbMn42F2HsA6hSvtUgadV/JCFR79ge/fDTxFKr7rPNvwuxFusWhsVTvGJHq7Rc2Yvgj+hwKG9pA
iGeI4vx7MlE78X9k4T9+DK7L2y16xiLyMVC7M6LDs9pMItOu8bInwqXK5aCtnF6MwxTlSwhb7H7L
VOa/B3M1/dgC14zolJah2AXNQMuKYEHOMQKKtnaK3VJL5hDGcRatFyUasd3jhumTF/zV65vf1Qgi
bDViu78VZvPdNMSF5TU22Pxwe8Cm2aZKnH01qBEBZWn87OCJlssCIVV2hirQX2av8z+AXirmBi1z
RbD6FCVJmhe5+tySxEfkrcUqdpg+yh9qk/N3SSXHBrQBdhSL+PS3R4UEjTiB46TIo63+ME69QOUt
nIpHmB8/eJhcS1+Mp2h+aDC/YpGTOccRTXy9l2tvg12etEimNUBEz52wQREufiBwTZCOGR0DQZ3/
Io2R8jnGNYTKLzb5qwNqqJ9sZCThDD6tTQfq7iC4xdCZEUvldIhqWkyqcyrGXvnnwC9QotX0FPF+
hdiT6Rjk03tXhxr/3IJNCOY3zg468EVwGad+gLIpYvV9UM40nXTb4GUtlqXZu6qMIk7vrBtR5zNP
kHJLfB/0JuCju6EHcK389uyC995sbKo9gEyEE/vHbm2qK48+bgm84mwaDos7/PAZ+vaydsw3qp2W
2CXIrvKxRkAz/6GN6wjRaDLCgXZgpE3MvV6sjwMugq/GmxHPdjO1xM73PDO+rYEM0PNtaEr5uknY
fKUmXcoL2V76d11gUNohWBo5H4bY/x52zvpYi5VF2Jf9UB/1uAxfbGXbt7hsNiAJM66fC5f1b41M
JboZpZbnriidYU9G9+qh7heoeuPEhm9htqIhDFXifzTFcDsK1jhrU0x3XcP7oNRDB4i2cleOM0k6
c4AsbC/5nvFu5Sz6GpI1geJKlfnXOSvq8s1HzwX/z7navI2eLb7UbWJXtIrz8gw6rAaW4oaZZslF
os8QQgDxYT634VG42HV3AwDkn3ilztxP/lY9zmuGQxfH2YTiBWvce0MGXYZG1yO6hVGjKyabtWw+
521IMFwaB7kqV+MPwfZWe0Sk3WcM/k76FF5EvcfMQY5BZ0ScQlGbDxLi1gAvYlU9kdcvGb6XCEec
ZkrMK9qI4gM1Eor6cNgq4lWJ7vjA4qXVkYjifDxlqJ5yhOJTPf7YuMepwUTtv9FnJkXa+h3aflFO
6gXtiS3v0C3l/OvI2O4SES7TP2xNu5zHTSlWCZRSydoNIoTQEAMfJPfzCuJp1o/11gefykN0uouZ
fUyIrjJA3Y7E0IOgKEI1BTQ8vQc06b9werTzqc2U+w+5HaN3sMx+YioQHD1TM3V+exuLV6KwJ9Rs
W2D4xBZiFhkGCN5x8Ho/jethJT6dB3AeY7X1XwHIoH7yzHQfHLrdo6UmECk4bUK1NJXLbcx9Uf7i
BFjcHaYwKx9WUisgjL1K3oEX++EZKWxbvwakAmgeswcNVMucUCbK2lzjAHUWR95Aimg5UlLtyrrh
wNFNOEVfNLlsxQ9sK3lx6iJdPSCf8iX4IslGLFq0GQOApT0DrozjeSoWYhXCChFlGnkVM7XWQMRe
ug2xwRsQdvL3TWF11bAI4rRNiQkp2MdV3d+w5B8lgRU1EoXY/1KHngQ7t6ZInnrXTOMrbBUesza5
RRs4Ze2qx8bv5vqwxF34ba7yldBhqrOnDOaJWh7h07fBXTG1aK/bIM2dcu0YcbzSIktdaxiAPm86
kKObdgMUnoXAVhixOAqtqPfjcXUfu2nLn0juqR4WN8KHveOAU/Vbi21PPkax6VyqtLnC+Z2KQDiu
eCSEhTbi2FdjmCVIe5dw+rm1zONTe9Bb5LK7NgliY4/Me9XO8oIc3x3d52Rd8Fed3MIrWzw9+AHb
/FWuJCyM94mPMphOkX7Lzw8RjvowxqCCO7y8MM0vcZjbHLqNQ52qivFHNESboANE9bSvSz1gTO+i
ODuWGeNzun2vPI9Y0iqh+iYBSovun2HKR5SZsNbGXJ1eBvINjfqWHLzeGCovURKj4PdznO0W313/
+GS39HdbRsEBxRAM3bsps3a4KzgJw/3C9IlPSXiTeJ7g829ubQ755LejW5M/e/EqYW4Sr5YkVNqy
WS6108bbqfMN859veSIALyZv8x/bGqn2sg6m8M8zmGd+lYbwzztS/zgzvWkr2r0RVWzfZvY0g4i7
OIrwZpCI8HVcvGq7n5I6zK44jPBbeTSouLjgRBFDuOz+2dshyMOWtevYXSF1KxaSA8iHcl4BT7Du
2BoC984hYtPuBBkw7J6NjAJyjBrEOfksV/5aqHS9o/M2N6BvZB6maTskcdJ1nwnxrVHWL9bdsBJL
aAJ0F9WXUKvoh4eJhvtiMPLVHbaOgcYekOcKwYhZqGkrKhvunY5GXGbhro6z9TnIwkA/QVBxh7Ej
gy+TnzCCM2ePP2pHawIPeN3yzgmV/GWLMf9Z8wNshwJhuABoANk5LCqafrWFoXw0QQkQGrewSJlv
+DvLbDM45wJv+z5suZOdvXpw1BkSz37VXWyOXRR502meMqsfO6uIXklQFbxpCdCHeAIn8NlmA65T
0n8MayWuST/VrMDHreeGvS9iBECIJzkdCAyqsgN0tzpv7TaPh34e+9d1/d/7znftl9GHitsrr4DL
xEDTRWnB58ZpYaRrQcrDGq/JuAT2nPV18UHoSEnXsLTyATsriScmaPpDE7hhvENvgVa1DBGj7wBw
l/7M8T5wZgWa9J+tKF4Au1y1o20HrpsEHdgNuHL9w4QT8w0iH4LaHxvnaS0KgFuVt1jXMy2Xf4yJ
ZtpTNtBwqFBV0KqDF/eAhPjSHnMsohnBD727XCwYyn2yzUinLTPaGaBKho93v/hDgtg6n1BQCAja
kQ3V2upQ+MPEo+XZvD14MWAo5nSV6dRMYNOki7gbDclE/PBzo3xbnpIpKW42rXEUD57GXQCB4IDb
DcpquxctHVdK/ytQUKwViqy4nzCU5JqgBXi5apdPnt/vvTo3fxDQ0/tlyE4JySziJTj1U5xjJOG+
PvVEi24H0sHC12IkM2FPcod+ESaB6F6yjMYJlR7rrEH19mXOxgDKWE7TPg5AnBHQCfVCAEwJnoVx
QT3EBI19XXtjs8eeqbMfiVjVvva8RX9ffYhv0PRVVtS9sPbsb9ha7LIEgqJyVFruIHdElxITSsCL
WwFFHlCeoHT1iRhAdkFr5uLYVOHHcGt79llITjDfOBraiwy27IsSMa5n6NvwLR7Eusdarp9GrZrj
htw1R00fzb8x8aPgwR8CCk9OH83GBvgrDnTx4om4GXnzK8OW7kAgaxzrWLjdg4PLiegO1MgoCVFO
YC4dNuh2r1XNR92aJrtPmsaxKL0bsW+riLgA6Sb8WQ4hKWcmNNt1pGn/1WM2wKrumOq12FToYaXD
HLNDh7z4sJUojI+VC8/POpPTfS/czGPyiVTd6xDk4Cid6KZ/OlcPP3ugYb6B6hKadBCD9acOWxUf
EjnapxZoy+zKLvPln0g4EEk+DP0pd2vJ+KbVnd8IkYgGnONJS1c0D12LXmD072ygYFKmLizySx9N
ybaXEFHDIVk85uokaO/v3VvQ0GHtC/3EwarrA3QTWjSX48A53Sa3+Y9Du6zmHj8AtglDAol7GUsc
YpKmGjWgmKafURxL+4BvREbP4NcywB2LsSO2kkAp7TRsObyGhVOdo3bBClYGcfED30CFLniSZn4q
chtNV3+xN3WadstrgIeieKqXtg2uQmcW2gRDS1kfUTMkLFxTYwx08QD/KsGAf0icF8+oh9B8U1Do
mJggieORP3v9Ncbg4FzoWrSHO3jum8MIF9WTCIGRBlCiRKm2y6ilnFQyY6w+qobGiZ1Vwg2mpfId
bx81WZLdccqR5Bn6zk1KRLgeaTR6M8szsnyCzFn4Q0KkSb6h+5vTsAwW/ymf4AyKHX7i0nCpFTg0
VOpyWLevYEAbDk1Gj4VHM8u8P8uwxp4I5bb4x41szuB+NVBvNyTYY/Fy/e5pTbciLRt3/m2W0X9u
A3Ktm1QuoDzXlUGDRFF1kcg4MvN1Hu+R2rTBN5dACajg0HHMCxBVob6imSwwVMdoCYJ9hegFTYwH
SQg2SK5K97WMdfSr4aBBA+LDUcSbDmB9TET4I8K2uNkbhRgdTTj067Ed6jm7NCbS8YmsHjWdpKFg
4UJEySFTUal6QPEcSRI1raqWu75r8SQXWvlXa3ORS1DqwvV/bl2gHrwOdP9bjKzLfZ4RIIpUbeuc
vFbDPGYPEqsk6MXgOOSkb3zMacR263xzg0n3zPPlb3trYvD+sxwVlD4eGA8RHibxOmj3XpaPL7Mz
d95lAVtIiGDyvLfKK3Oi4IVHcT3WBn2PczNEdpAR4o6aN68uNmfHngveyuusXLpMqWaiBto4KT5p
MO10IjZzedZePE6H0kSLRqw8O/kFZ3Eu0kH3K54urAiuc58A3hPalckie8nqwftVDU4+XoZkHBL0
6ZIuBINv9MmRMpMvNEPZkeaUJ7oGbIj9BAptQhgzfus3LsABF11b1HdFUYn5MxHU22AD+OAPfbmO
/mNIOl1x7iv0CASjkR61CwHyGBDcVHn9QVCLyW9K3VC89uM09E/MAGbEhPKDaXqe5IjobeOViQtu
oZya3XNCf3wPliGCqF4mQA9tSHzbt1MRtM/A5tbe+RHiH0f7EX6AOOgzzGyLDqgUbWiuhE5vv4NE
hyXi3Ln6+S8huP8ZcO0RYYiWJBQe16/3V7hqrVs3Qf80X1EPL+Wb17SHFiUeH4jESew2J3/Pt+a4
9O4lOc9pypv6l/Rl97+lkyYeIiPBcBCmhPz1Fcaoiwcr+QpMtVuJu84PBInsUYdc2wsDK9L8+K/T
BW4Btn/nhzIuObxFevtYFv8KRHV4LN3E+XI1zbgetGICikKIBStsGC+ImwBpheRUq+24HJ0o/t5h
XLsIXXhPOUaF7F+iiP9jfITrSTSlzLuPBRGqfyeZhwtpOkXfL1foj4Nez1X7R+bfiOn6l5f9n1HD
t88h7J0fm+yf5K9fejPu4uFQWq7Ji53f+3S1l/gaOoc5jd33sruqvZ+fWuIY0p5pjk/tv01m+S9v
+v/6/L9yhQFACo+MBRyoP+ioh5mJpuEBU9/6O7yaIwLzM8xJ4R4L+S8/sPtfnxwQUzId2+PZ/37y
uGQUn5gX5q8M6bY8bqRm0Ozk4kQCgeSiDAd8Bf/QdgI7H4ab8Hi+rP4/nnGOQ1//y5L/z98BAE6I
2+u+TZr+30nw/0d2sJqxeWqSy66wO0/5eIRCu1bj6//7bf/XD3EZ3sD6jiP370UFR+vbBhvD1Q3a
FxR99/7yWgVv/x8fQqsKDUBl5v09erzucn+OgkxfCbP9KiP3D971l6Tw/yUk++9nYVtQgmAKjCW4
Ypj8tV8j539I+67expEuyl9EgCzmVwaJypJtOfQL0bbbzDnz1++hZvGNVOKqdmb6YRoYo31Z6eZ7
jl7xmpwDSyl4K4Unop61giGCviEQIfBoMQGasAyfUaA414S81cEsTsIDulHz2i4xVKo4Zeygx+Lx
ltGPnRZEXUW40HKtwSs7hPmpjp4i94fon2VzeCxlZsdulkM9tQCcBWNcCuGhKj9J8K3ph5FF0sXa
MQrwWfajGLVK7FgsmVVzEGG8Bhtt4ErJ0BustVCnn3O96/eBGB7U4OzKe1f6ljIGzwPrUKZPuHqR
gGLrJb3FdnXuUfb2OBQ+fBqqf/ha6KOn6F38VsSoFQ8pQBI0YwFgGdq7pJz+28lPx3a1lADTAhLa
QMODiAGUiPsDEEGMXzKu17Tl1wb0r5XAsRQFnuDlUCtBf0DO5bwSHiYsMgOFszVfYxz38UpmD0VD
MV6GUVTQ63a7EgRy6GoGIcrBzw8aEGVDQI4KwXfZ5QxBd+ZhWg6RoWBEFYkUUaRei9qmAu8PUXwI
6i2yG0G11RrAOaOLcMw/BhlZO9S5gJK5GMnBVd8jAHyLiWb2qMz46MDUAQb2eOk0mDr9QdTb6utR
GjgXH+SPxI4BghbIBKVezyq5HIN1IFN5eyxwbq+vd4B6Y6DAcJUKSaFDqy/J7xT4komGuiZzp6cz
oy/OtRzqoY1qgaRp4cWHCCimCTqXMW+H7iCAvulLgOrpGMCM+oWKCYjH67vcSFqwJqqweqKAZm/6
xjZaJPCYDokPesodMD6JvrojIPYwDwD4Pu45elI/ESm222StbBOANiENzuIZmdtjTdImNgM4e5JC
7XEo+nIzoIPvkFt+Y/scuFQw3y+nrKVOFuRuqbKgEMwZyGD2ofZ4EDQXrYd1fCjqJ6R8DWCmxQjS
hA/XUE/SArBaaOiLTcYG05weKgFzE9wZhYeDpRCFUgkRWrxKJJiGIwGcB484tgI2BAiaw/ZJ6V6E
bIPEYIiETaMuNfLZF/FxOgs0wAwACcsdZD0WcpswvurORlEfRSnDOgiGHsBvw7HB+OXQvwSAQ9AB
MNYgeyFki8dbcKcUJ2HwrUXA6+gE3Bm3+ioHBqicuNgB1XtC5scoyz//XICC3z9RQwGGiY6UkLJE
i5GcD8cOVTxRBFA39/FYwsXNubk7WMO1CGoNXNvLGkLz4Qh/yFC0rS99Y817KbI7gHejLL4CEEhb
6Ixz+n/IRSSmqjIcMJ16G8j5AgExbYdjlO7b/AOgiBY3De/pB04DGNJn3wB0ksXudvcgsVhsowqG
QBCdwIW9PbAKAy0FavrjkQOkdJ1gQAJvEp0rO8lnvMk5SaDGFhBtgiIDxCG3krTCdcvOK/ij5AGA
HcBSbrgCejgapRgM1ixB9D7qaR9JXswfG2AM7IH2yyFdCfxcPNx4VQ+6Zj2+MLPyVIL8/CWY0Sgb
PSC5gIi454+kioy4ftbhPwEjv0hWj+XcGUSiTDkCiRCkR1VCqKOSPfQmoe+Fxxi8eqjlaFkXL15R
AlhJQnmGHNuMf34skdzrDohU4dsgK4Ggg1ZoCSbcK6kb+KOaAV01lrjPylW0czKi1JMA9WsjS2K2
rlC2W0vVKHwj21c4ErKgFhBjq30SoqQ1CpgSNlwvTDZ9jV53YLjJa+CJGE2d/6ox94IBbbl2WsBT
GDVKHybXcftEk8MVkD39Dwya+4yXNreRImZhAIuFG09k6iaimSbDGArhj0L3nH6EEfSgObZWXe5z
xlWcedOIbYEUiTwL1KFAE7GiHMNlVa7jeQE7PMqFRa4odjCuRa03c2Ds9JjU6UagO42D/fjs7o9u
UiPgNNegJFU4drfPLasiAtqOfjyqCrcABgIwQLhFm6x99K9V4q/Hwi5kiLc681YataUY9hdg+drx
WH6hMb3+GL+FZ36tL8KFa0krsmo94CAa+u9k6700L/m6XDz+gAvdzd0HEITfiFtlWbkQzF25/BIH
AB80o47Hbu09oZywAVkkt5efFGtc5q/74JiA21VfVU64Q0cWQ/idt0GweknUQCku4z9k0hBXwiOA
I6FDWB2PXgUIJ0xYbXxFdqQweRcS1H6B9gyEuPoTXBRLTI5ZtTi+/5sv0JFoxb0mIpIEt1/QExnd
8EAfOVYVh8dVviJvu3J7qwvlFcbVf2FYGr34ihYZDfzax8Lnbho8HlBvy8KEzUrppSbwxrBC1f8o
ptWLtq5UU0/T52T80fLlf5J0uYVX++yj6o7xFeVypzNDwuQ86vHrZIxXXIc5Jy19fSzvXrNPaSP4
6kh0yjCP1LmmItqe9Mjjj1jhulHcBaCggQyRP2ktQ9KsokD6F1O/MMYw/pQoJJ39UeIT6KRDoWQY
/PgKqxfwwoUYeePc3Chi3i4ylaWfZld4JZa6N0AYFJOohFhOrRZluwzqEgMs+S4O3RfXJegpt32v
2nl5CaRoC1hfDdetAz2yc2TnSxb9+OSV048Y1gYZSlUGRJtC3aSeZG0GlFb+mHZxsNTb/gd0Q53T
R4AJeHyyc3cWEZDM6wKIjGT6JiUkldHNinVLqL9FI2CaHTRO5t1ZxgzzY1GXVCa9qmtZVLZrLPu8
kOKIP3Zyg6kvMMuYKD87Epee0VSx74jImaHUb8eiPKGotUlG6TmJx20ITCsTONOhXSVohpYBsm+o
OjC7UkHESBd/8AAW7Y/1yQsEoBhy5WhlyCAC4QKFGVf49jV5SdDeaBbEtZW2Q1M2qRiKX7h3+FGq
BfaFpvME2U+dWpxahAHaT0s4JUQGrrFY75uoeePlMTSTOM1N9E9+AhB5lRXSL9QGd4Hmr+MyI5gj
Fh30ZY8M2z77PSIsAJKlIBHWKWcMricy4G7DH2v4EkYnk9BEb63EkDLzXDU4CDLYb0SEe8hV3urb
vNHBtxVxwjEzgOu67pZZZ4cH9AOHxQLQd49v0P0jvRVGBbMlJvk5UfTIUSsxP5GTbaLuR1CsoXOb
dx6Lml8YiAMU1IVEnuiUQhABBSnmGOg5Yi6kUxahpf7y94DjwsD8uf9XC5NFnRAezrPOUwtDQ/QY
NMhI42UgHgWmog/8VDQaYBTn8bLuFQt2EC4sNLmOihft8QFaKB6VAYLGpgJqCynGZQ12q6WXiR7D
S58VpfAonOuATVHI5Hxe2ShOGJK8QQB0LFH//sHIWGB6QZd+KYHy9XhR9zoMi5rCAbT6EZ3X6KMC
LLWse5CUoiEDLRtm3K7RTpEASSuLGaUBYXLgbpUYhOnAatYVTUAgQqnmKJaiCrQlBE0TOSCB0XWn
nkEu5UjqS63+StBEEASvmIIE4KoTYc5T9Bn07PcPG2VzBVEI1LWGEiF1V1IfE4RFB6IQbUArO1yc
BNX2RPkXFwVRnCrBlRHQu0lJAcSZgNJ0R45w6nl0xkjoJySpSZ4eH93ci74WQ1l7qcRAPqibyTGL
oQTXXHACqit6wR5LEe79UuzZ5MJgRbj3dI03r8accwFJdwzFPwN6I7nopQagapo4UfwHDUuGlIBd
HT3ep8eC597AtVxqF4cc+XdRHcjRQwFXSqSN2jlCXi8eSxHIzJ28FkPtoqjkYjcmAjmmGZANNFe0
MnCR2VWJ7P/UFQpGj7pdIQoq9wDzDtYAoEx2kRoF2wEQBYyvmYRRDwSU9bokwfbALCjUa5TqFGP/
naceB3TuINeAyBcoO4ZXqqINCOLGfrz46b1R4nQVsbkO84OTpcW5KKMokQQQwDb8JQJVHLky0+tP
JMeNrTHZ4zUbv6gYb/BeqM5j4F6WNAXpPYQZ+Kgr3YZRmhZjbJF6DArB4VJjfI7FYzcI2yh80pS1
rjDkzZwwECskHa6giEAWtK23AkU37NFT2elHIjR2AQSQKjgV0QpA7oCkK42iRdtJc5ZEwVQx8wvl
wdjlmbgWTcoaRjInzQe/dLqCVyvWMUKjhdLgn5Lmt6wfMLJqSOFSQEtc1JsN2nt6oDBiy8FywCUn
9C+Ow07F1BQAoQqAhzVKAmLKb10urMfHP7czqoaoRBdBJIqYl7r7GSan0cojuMcIIzdopeIr+I9r
NKa3aIz3wayKxBCGjd+VRcCia77rVpkMAUDBhSnShj9Fk7W3o1ij89bzTl1DXvNylUdm3SyQYAQK
/k5telsHQGvJAYRKH5dZspODo8A5XlAxntyMUUIDB5x4BGdwWRCE354Opm8wJCVE3gkzk5Yov/Ij
sirlc/ZF0LuxQwMvn3kmsHasLv9QPYb5vc8i3QqnDH2eynUL7AzvFKXaohgAcw7QBV36BdB3M0fX
n+CyWH+n23775rHZANsXYZ94II5TryEAmQnGyUTvBAgnDB4G6GoDnKTuADSFVaeZeemTc4Fnh85C
SaXrNODvGgd1UL2TsgO4pBSs0n6vdroRK5GdFR+cxnhoLHnU0qQQXCqgavNOeTMVo4Auk24bEPVh
mt8ClOjjx3Of1hTReIJeIyRrEG/Dy729N+jlIwpwUMLTOOw9J5ZWg7eTwp8WBxiFL42EKjtw8fPF
oHj7uEMK2RT6r9ACNhNnEm6pc5sKoMgucFSLnDOLbolJQR+I5nEYsAKNuzO//VSRimdAqQh8/qgJ
T9mr/4ED147Fn+Lc280qXqMb7eyiVZ2xPXeeFiWS0vIdyGPBXtiFp6r7EEHp3fx5vP13lpL6/ZRO
BbicWikufr/UAnREK0wMChfB77b5+OdyNKIgy6vAPoq0y6q1ZZ0O4xCe6u5NKqu9lkMlJcpwCryO
Y5zTnS+ONWkS3gscR9hlnjqmtJC7motcrElN0iXfZzEgSAvEwGOeOdXQtCvMfTK8rPtYTUQ7ELwN
qANoY6Tob68xPyAwBYDcuGtMcJnY3RK3c4XZh4DZtnb3PCEJyVVxCqiRoKHd4kTGoGLQevwOGWur
X3H7wNQWvBMwrNr9zbgVQxm1QVf9JOTAdt2seyty0LxKWPHt/eWeROgoaqCrYvKfbvdMD9SE56SA
39UrZKctDC8ZlfXlHc01IKe23//0Bt4IoytDyFeCN2/EtkWOb+km2QqrxwLur92tAOqpxpN/NPCX
c+ls39S2aB9gnAm510C3MqjnWvA6IJI6n9+pz5gLSTDUgvmbp36L7XtzD4HpYmWdFRyR9N53X/rJ
NboVZlAW6rZhPLI7i3u5hf87O028Pbsa1L9F0oX8rrJ11BV0U18HlspY733QREmZbtCVy9dhuqYC
0ChuiNXZQK1baJb0ZRADuSzGeuZf1d/roYwegM+Spg2xHsyfbUKLM9UTcTiLJWZWT1zdeY16VoAw
xrRxihOsbHTzWEgIQk+kv9sl6zoKrBOiNBJwMYAl3EKSe9Kdxp4eMeZLTtE53+h7shLNYkHewP2l
WyLDaLFeAuWNgcAeOGoEkonpm/lGtD32PrJWR+mOsWijAvNc/G5c6Iukd8RPuN9mupEMwQRcqans
9SMAW/XG8pjrm7+WyGjCIUMzK7yW22tZpKEUyH48XcvGdtexRVaFhT6SBbifGFrlPriYnsCVLEqt
EOKCiBCEDbvpEAc7clTHtVLHd0Q7s2L7sQ6b1S9Xwij9ksqaOE6DU7vVk8OykNO/vfGYqYVQGqNE
0qoQ0Qqwa3ETAzvBve+s3jYRl1vB2+N1zD8zRVHRPYIkACphtycEPJyE49KCRw955ACxxc430THf
uWbI0BtMSZSKkjgg0vsiJE0PrDJcC/hf63TtmqxXxZREqSgBYMd8Ma2ps9tVZQQ2/EFL2pbLjNHg
OqsLrzaP0lE5uGlib8gnHdVbkjmZS3Vd//etozVU2gyZJmNBQEdc9avQqg3hxwSg19N/vA2UQgIe
iC6EIhZULoDjYFSGvo9MwQS7FOM2sHaO0koNSO9TN8KKGljFGEMj8AHN+sQzFjSr/P4+ILqw4uZc
Iyo61tNbk/ElKxTxTZbmmdHi6AqEwy5AyaGWTZ0OWvVRHsWAM4T4Zgghwzb5F8/0RgZ1MGMogYBM
u1xp4AxZRm0Y2YpbsazuzH7diKGOJddBgIVBk+lYwNxr8jB+4KRgnP19+Q2NdlcbplBWwQMGQjAG
YPAuDIzvm/UWPKNWCF0dAH4cwySxqbFEivc69UYkZRxA0iUBbgoLEw/KadKrnJkCSd5oLN5a/7D0
wpzdQzlYR3SDnAe6xqh9FIANGGatOtm9fpV/5Jser0j9HVhg7WMs7T7bN+3m37LobusO3KNqXl9k
JfsWyM1PHbRRhXQEuMS25Nk9CGb2TYx4zW/cJ6ayndQ2Za1uxFM7C4q+ErORF/GTWo8ttI9eXnOx
ADeD6SPOYyip6TfeSUSzIzo1sb9oDcbPr3xdIihCDIg+bG5gYL58k9uS0ZugfDeBcczQ8LN3FdEq
+kKRQJQlmTL0dYX0e11Fwi5JMGTto6yvnGSEYO9jd5K9dZWcCDqUxBdQ5BodRr5VTmGtdybAnALm
/33CdLev1iv4RRABa1aAOSNmbOn79BMD1t2H66Cuamp7buua2SfPM+ReRgjpfb6WSxnssZc5QGJA
bmVzByCLl1Zgaea47fawq1vyGpgJILRBXme5h/o3MKmsilXAmzETKJzpCuJelELvsiHAfsHeo9cT
sbUMbl/LfwmegqdJy4JxaZFswd0G5jH/Kd2XRmSxFNXs07oST5sProqRcAP16M7fyofa2pVbaV1v
A2exEPZLkPP+Bqvbz4irly4Zd3zuVcm6ImHEE8MN+Js6c7nLCD9UOPNTY8tOtfNh811nUiPEIBt2
nHDJyd2d9pVESmXxSjt4YlALO2DrgafY7kz1uVtOLk3qVOZgI7BEwgaoVZt+1S2nQNZ1RlMHoPsX
mBVjo1iw4yMy4wqj1eV/2yBTliLkAgwXj9gG3ZEP2gnV/VOzHhdggYGzBZr69LP6AhX9MjfBa4GA
vkBgwTiJGU//5hMo/da5QQhsNHxCb8UWuAmsbOceyWo0QyfdgZja5F5YDsVcKHMjk1I6CNcqhQM/
No4hz43IES+BNmbmLbSrdM+6w1jjtI0Pzp7uNFBLUe5ErRR2v8SND7+8xyXLTd1iCmKdJ6VSanDF
JzGPhYl4Ttm+MjkTmLAmwFE6C1zaK8a6GK9IpgKBEmAs7jitq7OnuN6Fk5GsWywvObrQF96/CkJv
To6KCBBnqWUSTieHxzKFof22MtWn1Bks9KazvGjmRaFcz4kfRuJcXE5/21rJHoRGl9PrLGARrXOW
QWBtJ6WU+npCjVehIhoYonaFMTWwsVm1Bawqm6xcx4US4E4yXOzcVHF5wBGOXBfzVGeNwpVSoDSV
5gHGoFRwqmDkveSFgDJltodJWUkWoK/N6jjpAd3imMk8cbK1D14K7boqYC4E9xPOVzu562IPVWiD
aXPvvdUW2qSx6wek+Q5oeXN08Moa7Tp+VUprNMFV3xrqurHifbwHgeu/zAFe3z2F0lSgSdd0ucVl
yOzXyq6Q4zwu5RNvsMzirHeLrmFdUDDvAbeauuSYso/CJuqEnbIbv9SLxgBbsQ2OEIeZyJ1z9q5l
UTe85JpOqYB+ckkDCs/9olu2K7DpQv+njnesDXUZ7yezGOJBAzLGeKxCpit9f95/L5W68sAOb8B0
APHNGjiYJhLHMHohq6GVtUjqRoeK6AaAeoeeMuG5m+khOE1qETQGh38VCV1tKG1SoesF4M1DFqru
yKu2L67VTtYTx0cM6d8Fe2izxMgCWmTRXEbdyliMkWAahL9ea7jVdoCNh77A4a1avAdt4duPj2zW
a4PLqACPQQKmpUKdWdKpXpKC2HEH8sSf3iKvYr16KSxhWWy5wQbckpPvsoW/yxBockuZ5bPOHSa0
E6AhVAJgPnqDmwEwSAn41HY6XoaGG4q+VxNYWRa8dFZ0Mme4r2VRm1s0Gh/XwJ7aDUtE7Dvd7J9q
I13/f8RB0zujH8K1JMolAShgX0khVqUeABb/u31RnRAGVdvWP+XvdF8sJBQBXHN4enyY920b01De
1W5SwQ/0DEBzW6wQ5KCnbN/CJ5U3rlX+qGvPFP/wRg2kEYbM2RNEH93UFQVaT1rJu64rRKXcENg5
zmgP2dqzcYpLzEnzm3+jYPQrWdQJCoCQCYqxxm1xpmJo8KdaoaGd4cTOWcxrIdThtbJcChEACS9v
flKdcOuXMhy8xxvHEkOdlVxW3cQIM+1bhNx7uwYavIEubsYDn7U/18uZ/JSrgLgccoKCdUtQ2G0P
1UnceHaGTFW7lN4Cxrw8a0mUB1mTjqgjSLwvNWRQa1cW+JJx21knxFwTZVMD2DgN5XgCmzr5+549
qeXedA1hV7w9Pqa5/DhmrP6+35RNjcCVmQkeFlVaGLbZB7aP8oLvwHn7jxeC0sRZOgJpabrcgOvf
TjmpSe9jUSw1OJ3CnXK6WhBlP7NMqJSJURJWerJpkSP9HvZTkAowRQvI+taYLfXv/7aLKhWbiq0r
1JUPoVPJlUdiJjHHNRD8TJehjy5jYNTyANXCi0hVa6AFoHum1QQIyLE0EJQJu33koJlhK1pfNboA
Oguz4b/PeGh28fzsWacTa2tnHKAb2dQRVgDWTDAYQXab9/xI7GgzGsDkNlsTgmUT6LV2soiXrL2d
NMWjFVMHWquFmJMeKx63KPsCLxfJe9DgbJNjv1fgZIovjMOcybFdL5PO9FQAtiNyjGWqxk6wvE2+
OKyOdr6vjmfnm7GnMzrlRhal8sMR/c9SiMU1NjhjEbBF29BoHJnx+Ob8oBs5lNbX+z4AHi/W9A7w
8A/e5NAWMK5Wf9Doa3x8kAXQNkHuh+vKalWTZk5PuDT5KCo6/ek2zyqIaqL3BTZTavZJUZ6jOFoy
DmzGRhMB3UsSphUw7SZN33BlAwL0/QjiUE1P/q+yS7TLN/V+qtIzmyvm1/O3LMoIAOFbBMzyJMu8
pGB9A9DXk2c3pZ5Qk7V0jhlkzV1I9KpOjdI6+v14an1NMJRNI5RkFyoVRiBtjv9Qkx9FZYJOzAki
PFpj0TUpTrBqtxvZJE2UCKFEdtKyRSSPKiaSa6sndMfaZIFco8XDhDMOb06pXMukFidHEhhgYsgU
Du4peWpe0xVvi9YLCJPM0k5f433yUu9Fu3MeC547yGu51EEiFMk4MA2RHVBGQdiwqOQ/jwXMuauY
C/p7NykzDsYYT5UiSOCAxTjhIauWm294F9QsmZ22+6pdlvlnk3KrXH7TCqsEBTCr/3xOv1x/A2Xe
AaAppDUmDHa86a6jzWdkeza/m+wTwDuhRjsLZQzQbqLbhPXy53ppbtZPmYuWNCCVa0WyA2GsHe3b
lbgVMNLcGq0RG8AQHixlIdqlCXX3wth61qWibIYk5ARDBJOl+tx9ApjWeHlaLo8oDPTL585gVaHm
qiPXK71o3ysFlGS4SOCWQehlKsvR+iyMw6/YWgETBcZRgWUup3h60xnf/3WTL592JdqvgUwtDNhk
kDmhTssZ4+rwsjxOWZDf4E9C8vbEShsw7tQlUX8lUiqJ2qN8OqnbDiLDBYBFkW1nRRD3gE7AIQXa
xoQBgFEjkUY6VEsuAE+UPN0fMEmE23ZxWBwC48+f0i5tUDX99swfxr2ZzCDta1yLpMykWAMHPfCw
m6jVor0iWxdI89Tr8klxcpNZ0ZpVQVcLpNQtCNHqxi+wQN9HRnqxe/EuT4O881/ymrNy6/HqWOKm
n1+dG5E4NUgCiJOjzBj5vZSFDAkXa/5o/yilqrchWCfc/3sbJVOyAzszcV7TC4id0vwBDxFD5uxT
xxSrDro1CcMFlIbjkGIBboBCdum7B17C1srf0HZbiDYohB/vHyUJo1FokJZlMpXxMYUpU/qMEIDC
6ilJzwuA4p8FaNQDmOOcx0JoT+0vKRPKDEraGHyjE6odH+dClEvp+RVtN+HBRw0dCGUgRDDXwNU0
QODhdM6z2RlCyootKD/qTjS1lTqnel6siul5Yy2aP741ol0qXYyG1q5SoEyb5k+8yz673PYWUWUy
zpEGwLiTTm2v0nRdlNZYePlV2XmAUdrEaF5M8RVdGXpjl4tTZ5ymQo3Dkizdvvq/JKPrDQVuDICL
CvXqA5HzQRMdJOdY/AJbVQ/seaXwjXAM0Cesaa+VDzTJGODGKwBalxNHOAuK7zJUe/VwLp8AHQdk
IYWgxEunmVQp7gAmXibnHnxe2rICWTVAC2xiD8BIN4c/SbQYwCETLUdppS+jXXkoC1SapYUCkvet
8GdMbOJU9SYMnFQ+Pr6SlFf417dhAlPTZODN6BJ1LbrQa0GeyCdnXQBTOJdpBNNCKUSHuQmqQVZN
Z9IRd1uB0XT48ZjL52nInqEUpELR5eSc9APoGOLUkEow52jC8vGyLuCptCCoDDxpyMJ4KeWfiUOU
Sa1Sp2cFJapPMNxl3BGjO8DS4V+Bs1YY/J8qByZ+B7qldbQq/QVXLkbYg6++X2KsRw2t2LXHBMD6
ay8AY9Q6eiNb6QkjviCkd1E4/fESe4wsvzs9/nR6buxyJNefTh0J2FYimI4mPWuK1fUJJnjAmmnE
3Y6HO7XhwlVaGJnTHVhJ5gsQzN2eqdM4roiBjTuUmiACK5SnQge6iqmCI8B4idC82VpHgOCZwN0a
ljWo643iO1hW54lxBxyYNZIDX4DFrraBtGpkxjHSfQF/7cXVJ1E2Bx1/vt/2+KR6YQ22ZA9/Fivl
uExhS7/yH8mB5U4WGG9aYuLs6fE5iHOaAxNt/9sO6gr5Qq36hTCm53ClnKLf79LPIXhSN8oq2QZm
ufHCZW3/IFForpPnYCGv9phxPaBHBP9/QSxWgpJOHF62AvpLxyw9xnjvALZ4LhvqoUiyswQgzGIF
ui8A9oMeMnlvW4F/rQPQdVoiINIR6ZMgfW7GhH8Fznzynol67DHsyZzeQJJKFjHrjhiE9hMHHz8D
A0N2bmp/XPBVloKYPvmqal5+bkueNSw+3XnqagKPGSg+koh0Jsbs8fMr90bvVdCeV2p2xkS5tNIC
gSxyvhAslQN3k1iA4zEuY4lx++ggZ9pyoK4jWkbHpwQYdiqBQwYhEvKmzs4kthTZKEMbT7LMHPGp
RJPOUhieJKvYlcpGFBwV/RsliiMsh5z2lP/6CNS3JMC4qiJwjG6XLg7+QOS8yc6cowg7AnZiySi2
BcAYBwO7jsbGVSXZKSiUmgXgQPMvdfX4IczdPChRTCMBNxIVRRqsS/I9ovpykZ0/EWIWZvIre6kx
KxF8MuTM3CnImYBkJRD93hmHPCXiyPtYqYs+ESy0Gl8KH8z0uE1FBC5ckGaAnE6QAfTKGU3pmeNo
y68RQGcK+Z+ONl62HZ1oAsAcJtiju0WDqjP2pBRnXy7qbH1eP3PWWtr6BpyU71dGpnBO52NCGCA1
vMgrQOubdNHV/S5bP+g9ecjOkQHHBC7ApgTpSWrKe1DINoaaLnLOYLlGVFHxryVCnQD2GxDkGJe+
FQr+BU5owAR67vi8s7hiUA3SCJKTgy/Q4LJ0MNQWNGCxr710uucux5ZnleDIzMPG48Jhw/XQ+Dtk
/VYoQhcvH9/guvxbH3jcd9qLumiloF4ETkKZAWseDlT3Ap5JlHT1TKvUvRvJOnhK3TaKrAijuaDG
62MPdOdD04RbDLZVkcUPEXlLc1F6A1Uq5uF5v+owH68GAmyGmglbr4t53dBJ57+6OZFfy7Rq0Wuo
ctJZbNOcNUQ8Z8sw5wl+TGAxYkyabvWLQYRauvpEF4u+RsUGn5vaAhQpMsBwY3LFJ/nA53BrIhrZ
sStAciSYymf3XiwU19QEE2BphsLXjLiH7nudLgHAEvA9GFCHG0gDxBMQX5aNL3jniYNHRd9fRND0
qKjLHhxiaw8TKR3I2OLeHsX94/d+id5ulTrmNWVg06PpE7DOF813demLxpO0CPzSZ+v912CnK3QM
1CvO+JUZv7ARxqHCKFhhZihjaivYe8Mwn62f08lcY4jP2m6hBlE6i40P03RO+OMMxvNzaj7nJkjV
0Zm0Xq/NZ1Y8ca+j8GBE9MSgRxXfTts9oEImhai77otQfIA7zqjqVeQf/Z5heu6fxa0YKnvgu5ms
NQCYfkGazfbifQUIEQAIYWJ3I4LK/fFB0EOUuAO30ijt42UFDE8EaV5nDWa+Ug003vzk291utwAL
xerP16Ab/bo3je34Ex1ZnRQzL+NWPqWIhLYuO+BVuS+WskSv927xWZkgHjJW0vH4xi9yQ4FDBbYj
E5j/DD/mPiC5FU05eRqJNDWaRIO2UMp/hOgQgUz18f7eO5K3MqbDvrrnoLTxEqgV98WPz0VTGEHN
eEl0auavA5TFCU4HqRKgq9xK4MBq1o1ixr0kjnv8s+zX7XoPQMtvVLM3sjUw7st9rgTrkeEZQ9zE
yUDtGV8oXiuWDfcC6Cyjr1cT9doAEtHis1beOplRmZ89IeimyUypoMEgt2tzSSmN3NBCmoypg2qZ
qK8i2sEfH9GMj6PzgPiCEsTj5uHW3koZRtT/tZTjXjI7spOlttWM9Y+Hrl9WUndOgWBfJPS5A8IC
gdatIAXNe2rVu9xL7yWLPl+HlWhU1a6o/7nLjBVdCaL2TaykDNSwEKSnHWI3tFBIPHhkVSPgv+J4
ZG3gnMa6FkdprKpqpMotde5lAw5JTKaQE7pFDcTXX4Jpp7a5VjaMQHnuWcElBfAO/CUAjFE7WYqF
GI8SFhjrra2ALE9G3P74WszcPTiAwpQbRIUTuN63h5XHVQ0W3cQ7x0r5VgblFqy1jeEHif1YzsyL
Qh0V5ClYDkKOS/vvlYbQ1LAL27HyzmmVrQGcc3Dl6F1Pg0+xGIwiaRcC4RnPaiYrpd/IpA6sl3rf
F7XMO+8WB2DtA2wAf/XIwK+M5cqAsTXXjruPEdM+M7zdy6QSZfhvRFPqSihlpao7iH5/581XxX7t
TPA9OrJhLRYr3cYnfCJd7hnIN5Tgf9tIloIBLrNeIktYOZvcsn4YmdmZ23vzRdNFuDoAlRP1UK4L
7xwEuqOM4BqX+W3RC1ZS1mZVEcbmz4qDkpmiKpBKKdS9CoVcc0nieecIpMrEDhoZmFxOVG/yLGE8
zDnjivqyIIkYVUb682L8r5ZG2qiqe0nzzs260MzKw4aKRqoZGC891MfUkl2zco0aI9uGh1lQ15Dc
F8DX/u6K0sg+3IrxPXQr+2Srbr6Hsh5g6wW8Nke8MybFhfddiNaIBWjzfkJ0DZkuwzJS5aw7YZTp
BcOuHLWgtT9X47J4are8sPktI5Ek74Z/Cjz1lyyAjWKGCzUEZB1v7xDX13xSRLF/3iTGbjQEwR6+
vzevMXJT350jsuAp57w2FBL+lkfl1EPXl1sefernLly19QaQh9HGbxcqGJd5I3Ad5AeCEVj2sRX7
oiVKmzY4CPx7oq9IvUEnE2/k3FpNbTBkW326jVyV4fdcAkj6nV9/IZW1Gfx4dPk29M+YmQbH4QJF
DyDFGnAvv721uRd+kWnCubb/vBwOi6cthw5v8/lkve82zrP0GRwCKzUd1/5Wrc7oDIfVHzf/NP7e
QbqDNxXVfJT8yD8TeRMSo36rQACLOXLFDNU1sKmz9QCQY1KuiBWfBmVXvFSC0f+un7jUHNRT7jOS
8TMJJ7yNqw+i9AJyI0HQVThSGXQH7ofACbasO6KbW12tn+VskQE1VkTuiS+B2b2ucgv8uvqfUtuB
qd6IXVZVbCY6xAcBpgCEIchKAG7/9k4DxKcvAGTpn3lTW0t2tRzfyDEw+ffOSizXxSAmz3ixc6bw
WiJlloaU6EntZ/5ZLR2lMIcKU+Pp8AupeZ+Vw5zfbhQiRBBaTGCF1AtqkOFt5QHbXUgLEfALiSU9
l3sf84663e1jI7VU/1DxKAYsR9BGGzHm4F4eW/55dSgrEw8cyO/gEt7ucDMxj4MDFEdeL0elRP+P
uA69351nFgT53TRcJVq0JK4KtvjKlFklyTnHF1VqABkCsk2EKaK0ltwqoKhOIX9YykbxA4L60ABz
tPB/SLuu5daRJflFiIA3rw1HEjQiKYiSXhCy8N7j6zeh2N0hQSwRdzbGxpwzKrSrrq7KylTV0Fi4
96egmT8PiclGrgdiAyAHnGzvZoAwbp70no1eW8MtX6AYHjue1tBH1rcCcdS7Vn3oebJveUZcSqMl
VZBeFiZ8Lqa7/ojJlh4yZSSqGzy7ls61rCryikG3QkfkVOuPoXfs+1JjUh/Ebka/ZvHEFwt24Q78
A25MHSPwnZCsgPsGndvkG8JsYKKhwjegFGrEkcZU5A3Npftkb9t2bIQa2hbIL1ze8d8Mfswkgz8Z
cp7THvKuFOTKpUV4PDXWJVBMUWh0MRtd/xDU7/RTWEgdz95RCHL+195kxf1S4vNOgL16AzBr8Zw8
hXq1lVbpTtS8j2LF7YcNZe6h+gDVrI1H6k/0kqlLSz5O53S6ASAAOw3eqwLIcW/PWOEWNRtHpQ8N
1zN0r/2jVOgQd2PdjaTs43DrflMbbklJazbKvbY6uf18TwBvYAOrHqcar+8776s2S7UkxngPvuJl
nqx7VQKyR/T1J5GIpPdRTNvbe+h6kYLY5/5i1Qs7b867yuhvhx4ENt4dt6ACYWMllhzP9jPTq56L
2krYNwnNoF1KlmZ99NTTWR+dCnJ7EgPhiUlMDenJbIg4Gum9VveJu+l3PpGhULtniQSduH9zd8Kx
jHqx6OcAE+ztIisFAKhcSPl2Wru6wH+5EuFYPevAbaIYtfhEp6qPBvf0twJH4TYONAh4qyKvxoUZ
KUuP79HYZOyYXSjj8TLqh3dEbiiD5bnvsoGtVKYYrRj62DpmICwEWDPPCDSNIxMDAyPR6GSHdVzA
cdDLDuym2lCcWnFaqPfekzx8P3Yb48+ZjAZwFYnHpkEkgPj2dmpZvpblSqAiO6wzDWhjsMwSvl77
u4Jb+axLgHJeeHjPzB+HoiKPVjIQQOBpdmvRZxrRCzslgp86VJveWGw3mtmcNwYmHrgog95JahhI
94OVaOxPZgH7gXgPuGLluf2kjMdTOD8gZLoRSQEKMiX1zBOEABUPe3xPmvIiSPtk2ATJx2MrM+UU
JKZFToRvB4/CnUoXE8cFW+ZBbKMxNC1IpUkkeK62zRZkrFu8qQdyakimPyVglUkSvXphkCY/rx5/
xfh8n26X64+YHHwPACe3qfERUIzXeXRTpe7nYwszs4kaIdCDNGJTDh7mdnu0bC0xbZkDqNXh4h7W
PhhR2/zoLuzCmYHg0uARq4CGFYIt42dcPZ2LxImyPsVAiiZ+kehKNpiiyPTHY5mLwG6sTAYDJibe
46F5bkfKoWk23NbxIxXqPBGz69NXbjDLDgqMS7HYffEPlZ+rsU3uxLqAlPKQeTEi+1A6C8NvORyD
fJ+4z0yJ99A6aBdigRknggiXhxMBxSXAJZMMa5H6SpOEYWy3AqmrkAThqe/eisroWAAHvePSe/xu
j8AhwhBIiZE0xstlsniNxEJXUEwT2+8DMORGGcrGJmSSfDUK2YWNcueIJ7YmS8jLRdwxQZjYTClp
AYT5PNqIAQH3IXJU01+PN8zdroQxBNFjWhI0VBjc7a5ME6kvJR/4IGglKW7z2RTl92ML98++0cQI
fECfAHL901JlNvLuMEwDnCKAFR5qQs3rKwOqOMFwn1jLopY2411Mjr4HHC9ALCBHBzXZyVpxGYRa
IOKQofwNh4W2bwqUZC75EdH1PYDuA8Hw4xHeP/0nFicrhjq82IUUl9lW1lmf0IcwG6CBfwKjIRA7
U481+V6p4ZeWLp32mdUbk3641MAqSAMROFk93/HDwPVzG68b7V2xQCXkGMRltY/KVAJtEUR+d+ww
UIApwBCPi1TAY+PWnuunoux0bW7zZopit+4Z0OIYQpL9dAtJzbvYcmJpvHKvvGUQK0gzSrBU+9+R
qJ1rmpz7fuGkLQ1nnN4rI0JAsUkzGokJ36sJvxIVYsuOtvBQWjIzvcJEKmQLh8ntXB+BxwES0Yoe
eoR5E55933i8Ge/RH+PMgSseRQYZDuvvVr8aFOJEAeK3Yo7tL77L70b8rpT7eg0O1HNLomZpC97F
PjDHo95Po+mZh4LBZHBi5ZVVBtylDdyrRCz/I0+NktcuYkLQWijGiz1O94mW0eIo28yyCCThWG5X
jXb4rASvdWGjutaTAa89aPZAUOcgIWuFJgP+GS2GqSY5ahOdK+oU/QxLEeV9omXyDZOd0/hQYiuh
IGajm6IeicO1LCaVp4KjY7PphIV9Os7hTQw0sTaZ40ySGidXusIuDHC4W0u0pHMe+mZGJx6TLj2Z
S8WysHN/jXNNtJ0h54Qu37pQW3FP0vOihuEYcj8a0cRjojkuZFO3LuxE2Qmi2bxSLHZPEB9zZ6OU
gM2SpVTg4raZxCiBlAlhxWHbcOmOobQhBvz0wutZbARfGZpu0LIPEv6YBVoawEDCUKHKvQEqIywe
mbtoCcs5duiNCorIhAqTO7dqQyAQqbi0GfcUgyBKTojEbAZHrUCb2B4HfanGfo+Yxy0IteY//SSc
/b9c2pVPQAzf137olHZXvIaAw9nRRUBKMh5h6sFeJtIusSCaNmxkg0Oi6LFHmolnIBIFfwT5OR78
9JOzQtMNF0SKUtpZ/RrUaqOJzTnOiMwv2Jm5MiCFNkIJJEQ0aPKY+AWvjmUmjSs7CE4Dt5Jst9hh
I7XE6xbYOrjxQEy2L2RhGNRlFFRnoHl6awo5kRzqgFxl03qNHMwncEaS4W58+3kXFOiw/tiwyL6A
XQZkY6Z7SFRVP52LHws9teieW2pQnIs/8DnIRUEJDpQpUwzFkPeK4LRiZUe16kH904hzPdn6ltT9
YmVXIKw0B8UKq7UwrFiPtMi3Uxq/l3+j1yJcuBDu05HYa9cfMzna7uAHTVvIFS7V5huNhKD9A8yV
gEgaYRgqHoSEwKV5ukRaMNJZS6mbcTdNl0ZgsQcQaEIFh54sDVNmYkNlfW0XIlSfHIUb1DiDoPXj
Pc3OXHsikI54FY9IQwR4tzugaGPOqcG2ZhdDQaAQxL5ExXoUciRlrAeg7Vx5oG6SiDvofGvmAFOX
0H8PSPMhtxdPtgLeqms19d4ef9df1vt2+AwAzej3H5+Y+OfkqsBjPqilmO3sgiHiyYEetNkUOvcF
mqMV1PoG1/R40mdqm28HVmtTneEOUUBieiUlWhtaAIPXZs9oWfntaJCT5hXocurO8B2yg/r4W2fm
8PZbJ3MYR2EaMi7d2SXZYVciwfCOqsGIHBjpAnz9ObGyvaCeIxWRxPeC8fug7Nb4ZJsiy+jLaT50
eLK+R+qu15GzDCH58DkmT593Cnm/+OTtQzAZ1Vb3l48F+/dI7FF2bVRmwONofH5NklKUwneJnAsd
wjSoDIT6sIoBPwwLLYGggKsJpEWPvaMumL13XLdWJ6cj5pRK5gWls6tu3wuIz6ISSpqrmFlCJnH3
5/DW0iRKY6FEyfslxmfExDho773aGbU+oFWsAvxCV7fIUn+CkpHEJtq30TFeEJW2VHhrspSnvu9F
mcz1+K1X15+SxJ2YM05nxy/JlrvwoBEfVqcIpjz4o1ytsOHcbyUg2hFlA7BiLNxMU+4UMKjdTsbk
VA4MYEdMjQ9w82+mshKPVPw2rHnCJm9hkI3AT1CCk4Utfu+jYJVBXmYU/gat8CRJQvku6EAZCsMm
zJfhnZ/e19RXtQ4MkWQfH5wENKxzcPYciUzaJSMr5cIH3N/I+AAIpSIdiWsfHul23gXXV9hBdnsb
5vuI7NCT+xxuXHL64b/N0zo6m+gVROfxJ7//Xv2CinepKH/fuTVOPKBJUBtGbwmgV7dfQFFRwDtx
3Nsv1uth51uf0N/ZH1Cq8skps0zT3Ovnnmw2H+V6b28i3SMA/R5XL48nYlzeqVO+/orJ8jNRxaYO
G2EewIBYXKQyJGCIW1juuQOH5cSKj9wWwIXfDhXQg0wqyqy3/UF3SkmPGEV/PIy55by2MDnSRemk
olfkvV3GoJwTIsJxOLih6TKSJoR4bvaLKsn3seNYvv9nUJP1Y/qgA8dy2tuZ9rLboViQEqs/vr7u
3j318JzvnnHFawmjnjqyHsjaWbvkmbPWsWoSout2yhDbA6Ul4KtPq3NANnqyR3Os/Zuo39rjyZnz
rNyozoaWTLSHTjOEPDUWaGMctjYexXiPwfCeoas5lheWedYOINZ4OwAuC32022UOnGEI4vFMZciF
j6lPGcEVLQJAUf0+HtHcrh0L62ihAdALgo+3ljKHy5peCXsbv6klgoCGQZFtSYMM6P/L0B2NTou5
i8ZDqsRvDmtVtM0xr49NzM7aP2O5025u8xJStUEPGWowP7vbGA8DJry42VKtbmHSpgDjphZcBbdp
b9d8hwdWgnOYQI40D7314xHNHfer1VEmh1Go0p7qJRhyWrypFNT50+pfrAv0LxHiwnWOHUW3G6CW
WT6lo6K3m7DWmAjgUXcvBAvp2imF9N/deG1lckm0EjRo8wRWkCraxuPj5HV3oPWD8ZStGnLqrNMJ
vFGN/vbBs+SDJhr6Mx5P5V+9bOqfrz9h4jqBnWgcvsAGzLRXKyWSAjezM4zDCVeVOeyfuGNCth8Q
hDmvgKOI1AXXMbeUf40zHPoCgW+YHOmeRefg3/6vO4DE04TI4fvjEc7tymsLo2e/CoDKLBDdoMMA
yxCYBU8T3ZeMWULo/R8riW6W/x7H1GEIMSuVEaz4wSomL7t0RCcc1icBGXH71D598aRF7NGA5AEE
K+o4l+jBWPCPC0P9C8Wuhiq1AYRdZXxENfpH5UewI9f4z2cTRTy8/dBACTqJyblgmi6vJbfHuUD3
dpkIhpPL61xZwovPvKRRLASmB2xVSGugUeh21aIw4LmabQbgXcB7jT3ZrdF8rq3DHdEhf+aqxUb6
yNTVUnPZTHbzxvC0ugYxt0SE5Odgc6TwTPHDD63ynX7KG+KgUY5fKU/p5+MpnQstECRCcRfXJ2p6
kw1KM0VQcWk52DFATH2i8wAFBPUJ7+T3MFjI3ozTNj3tsINefrSg0ngk305r0kPlp2zZwZb7hNTR
uWYyLeMI/UoFR4XLNnG+1LMz+9i7NjlZyaBK0jQuuQGPPasHxzfgQqq7egd5leHaJK7VBLiHJczQ
7KsDWTdw2UJCFW3V41G5Ogotm4SB3MiDPYSGEhl5R5MuTLWYu/gUaeltXevoVl0/XsmZ+gODkOEf
q+NVfGXVrZUuUXJnsBuIPIgkaXSAiCVebepfRlXiJyjkggIgfnXY1WPLs+t6ZXjiRouoyWk2g2FW
efI3DLRLwjc6ffM4s9jESwxoc4Hp9SgnmyiVHEFSktGYe2whCS/8ZKkZdcclbMmUO/zvehyRfTS8
gIQYcnLPh2isdWNOGOzdrlQtA1mkVfOc25RuootR9Q1asxn1qzf0j2MMF1GvMvM30GvruHBJzQ4Y
3MQ8ephxUP9eWlfLyuQO57eKMtjI1HOyUa04T4UG9FJlZXYRr8xM57VMa17pYSbJds2hz0kLR5CA
4U1WXioImDzeMrMpKBG0z0AGIaAGG8DtZi1rBrLGmUfbDFmvKf3k6s+Hz3cBTaOHz/X6tAa5iuFS
i7jk+xtfApgNJTPk6FBGneqn5XWd1HVFNTY9sDYlZKrALXk57v4iHG2grRSsCggU6cnGSQvXy4s6
aG1ENLiJRVX5ZCzcxCQ5rH+S1dcFoubAz23KipxXtkO81cdmBeIcSXMvC7N8H33ffspkloEwyKTI
DVv7hSPcAeQfhDHwgAOEKDZHoTp6bV7e0CO3Lw/nY76EU73HMeEoXs/ExA/KFHh/+xDmZfu1/0Xv
v3pgiDEaR3wnbr8u/AHclvt9pfbEe/9Ftf7x+OdX+5+VmHjEIeRLMaywEll/iatDLi3Uymd28e0A
J56vattIcnkMMNPAz268Grw6jN1XlUue9ARlnu1GXa2+ZX1RmmPcRLd36a3lyXGVa7qVijRqEViW
oJ6i8SLVFFeLlVCNQOQilSslMj3mUAhPUWLF2WK38dIHTG7WoZLpoQ0xtxx5DffvKMZ42jO3Wq8J
r5k6bWyyzRkecSnKnInNbgY+jQElb+hCZrRrNQjNwPMVGc8/p+ACQvyN6ukr6mmFZtnH+2gmuX9r
dPJUiikpiNkURltVqAmI5953n835OTw+p5v12hT0S4TkdUJo4w3BIamZsQTfkkV+uJlL6fZDJg+m
XmiT1P/zLbk+HudWf3+vnhXSjAmanag+B9rJTCwSb7dvqaDv4cPJeWy7Aenvwq2/dLr/4pGri4lV
6jxNE2x+avXyCr6LHLGVqBpr8DiDSv/0I+lbXUKXP0sYe3NUtOPC6V78gPH4X31A3TV9HHtYlZEM
EExkiO5wf2ASfAJiRzNbPVGSetH1DWYg2h09c+EFfX8z3y7GxL31vSzEDQX7HtoLndaSM5sBtYmT
qEG+8I6855y7daV/veNXYw1kpe6U0ZXmeoyS3o7XD2uouDzpzGavsrhItKVNvzi9E+fGlVlW1xlM
ApUgGIy29s4uaca4AO/KE+BO222swXFv0NF/+T5y3+Jpqa9/Jo18O8UTNyeFDgXJ3fG0g9TAGoEK
QCvQm2KLhR7JrTsrVCX16XKBNAUoJHSuJzp0AhPiHDICiDqWfrVaWPYpwTciw9uPmri+MIlzt2jG
j4JS0QG5RtztSH+ezC8Cx+c/weeD2/ubWz/2Qn/Phgc+/2+PXO2BQfGoOBzthoTfxUSrtjtDQq+t
o51O3WlLqCO2AlB2eJcuHLWFnf7nlK8sO2DWcUIalrk8XyNfZfRZavmVqwbhYKQNqz8e6Qxs4maG
p3C3oihTL85gr9Be848dt0U8SMzWQInuCUM8u4a2sKgzb7Zbk9OoTfFYKoxgMtOcnWMKhr9xVvzB
sfolv7kQH/5tr6vJjOL/ucHGXq3drtkOKTkcEhD+usTZmk9IuSUiAZ/yGdtoUcFiaSknTqtSujJV
xhMlxmZVmg467mNIMQ5rKlzMo4yn89GGncRfoexkWaHAVm9qgU9ecUXlxED5CQNdn54k9Us+v6Xw
Y5r9ewS9gbWwbbnZD5BASAQhm1Hdc7Koch+VQZAgSuJBiF8jtZmrxincneRnv1UhQLUOj2vPqCzu
hKpFiqPjG2pyHC+rlTyMmL1FIOcMZAT77OqTJpdW7vpyUQX4pP7IhyBC2cGVk7U0AD/qGF9kjxTd
WcVbYGEqZpf9yuxk2dEaGOcxh6UAPZUmqpn8FvuZ6uRmzKiPD+8fiupu1a9MTVY9lQQlahTcG+A7
PjZf4+OYRvDPqp8JukCx9PiLsZ4L7II1TvV+z2oo/qaoAKJL1yhethcOMF4aZEEN+SkqcmLXl9p4
C/bCRgdJkHZEmwAYu7divzRJ49w/+vLJjcdGHtvxfNzatcPu65C2KYZbqs/P1MTHDQA0LyBM9Fgj
vY1acifJfUUewyZkpKQxYkE2ysHpl/RhD0Qaujp09LCsEhTPLPdzlS+2j93vBZlmaUWUOORQx4bV
2y8YcrZspAoFy5qOtKCq1rVDFSrtxHtWlkhCS5H2eEsw45huJ/bG4rTQlCcN0wZe0tsaxZLwJwig
hs1bR0rDZlwwde9db01NprcHT1U4eBhcq9KmcLAsWbV24MJCzOJp+cKpun9fwxiKpPAwY/5rirBj
mrQqmg7jcjzVzwn6XbWF0zSDnhxNiKgDYbVAYzjJefsluv36AYVY0GuMTffv7+4KtAQDufQHuSZ7
9TgkxuM5nPFRQM6DRAzM+OgvRLvl7QZRULPrgsodMIdQFgVg7PNwGlaiVhrA+aZrotqB3pLfYFEd
eeYWBpqeR2MEaILQtjDtY3ZCvCioWujtoN70rZ5JIqiJ9mUFSBd4X6XqC4QNJMmWkor398St2fHX
r67khmU91s9hFplTHT+dQpC5DVyVWgjh7rkUhFtDk6MX5IXUeOhWt1+QZEu0A/IhofUMnjz0/ClW
qX6W5sGHGCCDbOOozXxYb3XWgvygDbph004NcdWYm01jQtToXKn4c5MaZ5rQpEfv7RKQZW57g+II
6bKxyxjkI7fTIlbBEGWCN9hMf06sPLcV3whbb2GLzzw0MClXZka3fDX7DF/mStFiu7Gb+pjz6OL4
ioip6/uxUPV7jnR1VRmr8+oj1CLz8Vafc4XIB8IV8zLKPfJkp7N5Fmcxlwy267hqpRwcDni0wKK4
GO2Q8oKxmYfDKBCssOBoRklcEiavd8UJUIVMURdItpSVgSQPW4DC4+EkqZ+o0V1krCJEKXfInhTm
EhZq3FpTH3xtfLKYrFMWRR0hwetGK/ElExHsSMjysr8l3FaRIwCpFokn5vz+tc3JyjaKpzRujAEz
2w4tvNlKklSfAv9xwZEe1dBLLh0fL+icB0EDkgg5P6A08BSZBDpMm0QNFzGNLV3g8kFpnBo5r/HK
rrGdeI07/bG9mVm9MTcJduoC6lxuRzc2vwk09MSBc5OJVap8cj3TqRZYNWZ2642x8devDgofDUIV
lRgbr0qU0SdaXrzmh8pdqNPNziEigxHJi5ItGpNv7ShNJUIloGrtjo6iJ1EId3Kb5sRzekGv84Ja
t0HMEB4M1nHtKabA90tSZMy4Mya7FQcFPP7gVxsRtZNrHAhVyExzSmP7nUYHppCNTJbUJr6wp/Qz
/+RaEn8+XklxJnK4MTkZdeyLTNY4MMnTZla81Z8U88n7auZbdEKYXPND4jNrr3ujscydJmS7PDlm
4LFNzE7ZRc5L3B8qwCkFcN7+hAq0TpONDFnQfpc6Jx7/txLpIqISLJ5w7N9BXSB2hjdocaqWELGQ
zSgxayjFn4cNh6pk9R2ANXeT0GpeXbzoSxS+kvYk1irXroWyVGNnK2Z6J639TR404DipVBC7iv2S
Ps3MJYBpgbNCUxN6+4SJ32i6GjWSAiUTPrOGc8molFHzh7AfW6pSb1N3IHLWORnc7E8JWrAv3RIW
beZyvvmAiRNB4qGPuMRH2qPV+J7Ev733ixJ13Ji1uLDzZ/oLwKsAMdCxOQRB198euTphHJ1VbIXL
yGZzQyAZZJoziLcZwaExCiMxo7Ule6pnDFZsO8YQIa3IqY4R4wl7lt7/lLHBg0Et3BtzMeDNV02c
TJR1FBRk8FWgt3wVHLIDbHaEz1L6KwWivtK3as9UM3vBl864G3Dq0LIIunIBeheTYCUWMxF0wlFn
J4OILUqrCQTOE6SUc7TtBa+Pj9/MgecYCd2wKMqNZAGTEAwFWDlK27yzpYryXxq8Tgkvds7Cbp4p
H8gcI4OjD4SXYBGZ9qoISuqxjgyYvgTBGugYGJGjKZ2ngaopa0gh2QPKq6jSO4hwY83nAIpo1aiV
VL4/i8WmLMFdV1CrzNMZzng8A/f8n+B2k6CDC9QfLjCAXG7dbiC7TB8OUmcH6ILqjCLe8kJGjrn3
w4ILA8VKMArjLV1qDqXmuenS5PEHzDxNbz9getTjwIdDBnQ8fgHDl/He6q+a+xmS4+8KlZUVeF1z
V2XfGprEvYX/spSDmznpYAEYAdOjFC96vm8ngM0bPLYKPKcKYNeRLXJaDfKaxmEg9EE8tFv/qVwH
m9XCqGeu8Burk51XtQP4nFgAl6zKiICYIOE+JxyUjJ5PsflTkW1rbL8kFbDWdr3pdra68AFzr+Ob
D5icM8wFwlN+fB3jHmAMUPo0WvfBuoBonbXHg52bYRS+eZAGoJ0epJi3M9ynNCW6PY0IFP1nAgoV
3UsyPA/xqlfWkrx02GZuVA69dgASQwkDe3riuUWECknZMYPtxSr3Wn+EgFEg+fZERO3rctk3Otpj
QZ34cy5CjHRpWpesj79+5cslj8rlVoL1Kt+BgxN+k0PjD1GcgfScmiOUAbFLuJI8lX328v2SsPUM
HgfMTMBQQ7JGAkXsFOIQhaEYZlUPaJVk5DuPIbL7CyCA5eElGzlbVzgMzcqFLCGt/8eLfGN4OvCi
lcDX1OE9FaxYZuOKhJW3Et+QlFW9dOH1NhMeoJMGWiMApaIzXZncTUqe1ZRc4FlRcdvmk1d+i+5Z
kRZGJMxcRTw7pgVkSQBlyPSdluOFyFQKbgeOvPSQdRReg2/xt9syBtjuVcHIyftgNBqtDlvZbD8Y
KHWZgDYMavaBWzrfNvr2DW0OG93cbvWPfs3oPGSb1pdB3b5tNr9LOqwzx4znJZDxsyB3gCubOFIp
aeg2SNnejrIj6CqVXFNCdNpUEJxB0Px4tWfKQpASuTI2OWUFmlppyYcxa3cQPyINdOs2kU7V6ss0
dXRFg0CSAuc6e2kXHfaM67wxPdlpjcLVgGAyvc2aOcIin3wa1vfLrkQXWfSimJsPai0seLA5b3lj
c7Lh2jJLnEqAzZjkLxJ5DdY7Zp+9BAvuY+6xzgOBLYmgHkGKYLqxI74qqaHBtKZIgCVaqop4c4BS
ml7jAVsi/nKMSpdfYy0/UGvp6Vt4Bu3F85Kcz0wpDKt79RmTO7FxAqf3WnwGCOMZ8PjuK0wuuxle
df5A2c0nei07NO+B83V9ZtBPKCxsr3H3TB5igKDjDxEtFqAbmCwx75QpZgEnr09/ymBfyqfH2/cP
THtvAI8LFt3Z9wjUIRhQTO3Kzgac4x0KlNqw5V/kDbD7IuAEEVTrXbPQw3VeaJJpn1EaUbTfUSQA
5GrUU4MGxgrqQdCqJEuneH7o/3zZ5F7GEzin467qbF+iSyt0BXkvyNH58fjH+Xsw/D9s99UtVbVK
xTFZASMO+8aybv2SJ4gu0bWU7B5bmh0O2t0AdQcN+11u1e3RuFDnmGgv8M65jF57bunCXzIx+sWr
wXBCKTSBU3f2S92rMQQgsKSHzPjDBG3jNdoPRU5925xRo348ttnTKlwNbrpWbEcNzJ/lV3azM0ZB
0dQ8+SYCdy3X9DcW+2P1q6wjVFWWMmuzS/iP7Wm6XEw4ucnrprMbUVi19AutfNLioD8e4dw9ezVA
aRK50RXVgZ8Im9FNfypHk7oL4xuBF2v/wgxaTkZqEXQQTumPuxIEPg3XdXaWuapcfbqc0WTnEk/v
x3bmHjuIF/4xNNkq8RCCR4XtO1tmSj1O0K0tOAXBDkpJgsZtD8Dh0EcyLWB/uUBSMzDvNQ3KU47A
G7nUrV2Wf1G6eGEHj1bvTuPVV022EScADK/QWMoBRcxntpRDw4sKACUr4E88Lw+PfcN/FpTMLUAJ
5wIcQUDVAz2E6NsUxpN1dXJiSIM4AoWu6DKrji3r63l+7IcXIWEtWlnKuM/A4lHdQasBixcw2kOn
ieguofDqz5GXdUqAZXxNLEiiADFOSojoDd98hda+TXSpwOQCuo7uV4zVgQPz4UI+c/YuR7oFvQB/
iorTkyMIjQLhGqCA89/YfXUYXos4PW12Afch8UbQQUQHqjqD8rqw+ca0/nSZRxKzsagm86jf3c62
57ENRJ5dGmAPWk2RJt5R+4zET87FW8ihzOVSQWOJvJkIiQNgECbhStJ3jZuw8WBrzIUBqcmnWaPY
nZDyUi/4wJlgDDcohHhQJBQQJ08scaE4FE6CWkawrmq100og4KDhHJ2WXjYgjr6fP6Cn0fEqgIWB
R6L9dv7qsOSrMEPQr0CxZKd0gyPqZYVksAF6Y0YmUV6xnpoPDt8ZEStRn3nHO6992jWUSctJJxJ3
fBiS0MORUFPOE0Aj24hU+tNxXhU+1wmEDdEjIfMuoV2A31XIgIfJSRLdEqCjIkcewo/SLNrKleSL
upjxSqqnMbK331Cvd2gDanKUjASrnPqqzAt0rxV8QyeHzouFUXIMHcv62FKaGEkNJCthISxM6QpE
ITjihn3va13rBuK6HVrlyMVNxB1SKe0ii+9T1t0Vnl9QmuhRDkeg3Z3R5pCijmKBWIENDnFSCcWr
lEpN+tQEfqGsuwpoSbMoIy7D1S76wIgObcQbShdxjJVmfV9s2Fh0xhoC64g7lqFzNKe0DscYSVS6
z/CBXneOez8qd54geJJagPMbanZCDsLZtPADvPIUHqTnisj71VMYt1lgDECM1WacKnKh8UPWozWj
j6F+5ztUCCYeNqJrXXBYzlsxhdz5oHXK6dBO+ahJvgQhBpKdeAOyZJ8xm7HQMgudlPL2qA/w2VGM
W4VfSR2I+Y9SXnvoKesLjiJsxeapHpVS1GPqi84fVLmN0/g9AWOVqPtIGJRflcy6xRdf1rEL9qqh
pJJVnfJKu3EpSghewGjjBbqHLtjoOQ0DNsxJUaKTDooGcSDum0YSfBvyCy7a2FADQhO9EnYZ6j1F
oyAp77q1BF3vUkyYk5u29aBF+Pe8IrlQ4++ZkiR2qEDDV28zt3GtskBi5DdyGT9qN2UTCd6eqmtR
eMOPyQCPiKW2ea+4qqogX5coz9EQ9T3pIGbI6nkdR6nm5CBk1lnMNL5ICaRuXxUUNKPrPmBF000j
P9jWrOJBJ4zlnVDYIkFD+ZZTOHSyoyIkxEw4EBk/FB3mFjfwNUXipkk7vffTBILwqVPmsVoWqRCq
co5+YNBflUlfPLtQN+QCKKcobXLOskwatomUQ3AkYruIUnkK7VErLglZyC1LmCSGZEhWtBq+pXLX
FfRVE7B1Jwmj11TBxVae0gkmz2srAWqpiGoYtL5VodwRNEsqFGnKNs7Xcdwy+RMYCCIJ8N4+7/uV
41MlfRbkDpCZQREL+d1tJSn4HNIiE0y3p8QShQ/Rb/TGiZReZVm/8QxGdEMOS8V1/H4QwZKEs1Hn
G8brRZBWZBCoN6OyiBIwtuSM8kUlMQQRaLd2BW2A3tuPghSPZ0DF0vUOXpF51J4pEibUo9jNK52S
/S41GJ+ls4I0NBUNmotmFPm3TRJKB13LcOlA7eNC9ajtfhYumZkrHXTJqPiCKw29IFPuJ35oQtzC
6WD7FTS2A8VqApum15Jvo0ZJ/ouzK9uRG1eyX0RA1Eq9Ssq1KpW12eXyC+FV+06tXz9H1TNzM5lC
CrcB94PbQIa4BYMRJ86xjdOQf+/YW5X8BB7HqcLo7zCUns3/RBl4Xu2/K5+zcOf9w3ylgcENBW/p
eqizKQfQZC51B1siHIjW0R3Sycyhhseq3X1r849JFyyq6kj+oWaE0ctN0rlNOQHvqvIlN1m21Qj7
arBomytt7MXKmG3vW1t4duDKg4wVohYwehhSbKzVcwDeoYlxjI3Ky0UUbICb+bhvZKkkCTotlA8A
iAFVyyfY8CJE00TLYiVE+2JK0GCO53hb+rTF9Akk5403Y0IjhnDw8BKbNAClhl17BWOeudqf+rlz
LmbXghA28kqIJhBPYAvJMYXNIi2grGI+qfamiPak2pj8JR1fwHMU2TsNTGrxX665NaS2/ujAtCQr
ST85t3nzBVJWogJjb6qNNfPD9HthbZumPXQRdYixtQynA5Wa4bfTnzJNnKw4DNFK3CgXKmbzczMx
cqtYDQRwc3xysRSsTTtSdIL5aqQ6Wq1u22x61YtwI9LXWDur/ISKSRD/EtlfQ3sDCe74awrQwQdI
TfyhRKDEKR2qNU4NN1r1YMdSf4uP7HVYy1vKr5x/PhSyPbPSL9oIZca5Vie4X6qG+dz+ZoCUKuNe
V2cey+uTMWaITFAVjh8y4YZPmg25Q74fJ68WvUfX5kw6I/98Cei5TBxyAFDkdsYuoCip9ZT5/TTN
lem0eF85H/Mpk3YlAGr4ZbwqoMLxuWgXixIGWlGakCbwBdu1yNLsiXimxilu3KR6LqELUTUPUb1S
M5Ii0f8d1n+MShuxb6MGiEqd+Xb+Ztg/exMiSKuFuTldezMyUKeDpB3eBRfm9XbDLulKVhDmB0pc
gVrTnhCH6JD0rIsvuYDiThcO8XYA1xCYx4Z4zwC1OSlxy55Ni5gOLe1q5QDOw7r5Iux/cO6B0R0p
nesvakDckFGB1RTkRKsdfyLGQ2q7WraSnZPew5/Ti+eZxayZ2QZ5ZMmOqGK9SjC9CchVlLD01OSh
bfZ4LAYTAJX92/09tLSal+akYY20GAFT0pjPopNQf5TRyQBu4r6NtSFJT3wbOPd2GjEkUCKKDBdg
CT5wzVGrjfUIHMV9Y9I9+M/8zXVtoGmgaqBIO4epIgXbVAF9io44CX3TWlBAkW8tyC7vG5KpA24s
SS5R70ujSPLc9hu1fE+Nlwi8T3mt7xq+tfrmobAdq/rRtM5keWJNxGrRzSFpgTIX8MwQx5UuYFpo
jd1Gle2rO33aJclTar3kHFAV9ZxQ2ymrg9G+CPtYam8k8OL4iwbWorX379Jczw4OWpYoOALzf71X
9VGHYrDR2H7XJ65o8cozwOgBMZqGrcBElk6fqWqKga5wJC5k7u68UCNAI4ntcxXKa8HjCP5SER9o
9Mz6r/fXdelE/McUMgnXg8pjASKmLuB+phwbDs0GoIeaNWojGWCCzQO/Bsgcwgk0vMOlXFspeBSP
JMbmidLXyvDyFG2O32gD6bjoFPSHFEFidOiz7xYpHV5tbL7n7a7ALJO9tZKBu11FJIQgSgrmBNxT
KFVffwqgFqnoTJyYtFQ+ClqBHEKDMLTVb1OtWUM8yNmZeeBwocirzjhnG7ifa2sQn4+E3lOsJATJ
heqU9W6y9oaFjYP2iBH8xo6+JhVwu6SwOVc7EI7PZtVrm32CIsggYu4LUTmB2LZIlfQr6cTlgV0Y
ma+0i8u4EeqoRCzkfpP+BS2rvc1zZ4Q0FdJ7v4imePnU/dd+FRyodNZUBv21dUN/DcKWUeEmfHeo
vcQq/ygi068DfdeFv9P8sSErDm9pFudVgz4GoAVQi7keYKeXISC9se0r6RFF9mN1UKo1iqTFWbw0
IjnVRrMmVmuh7esGZA61xyLdNyApQopjl8fPg/1u8t8jKVfOvJwW/dyVyIzbwAKB0AwsbNdjQwcG
a5IJZ6DP/UKNjxwFZA0tvvWhbYFasrZ92O3qIPJ69nbf3Sw8LbCKF6alabWzQtiM1LZfJ6C9Sb48
D3jf7wcvbAGJ2uUe+22L1GEQKCw2xFizfhtCztaRUQSf+YyckI6jpUcI7cN5vinU4PP+T9wCMaKp
+xxVfFAWUsXVoLfZTPrKbtLmQ3cdUIFsixqotYJDGDe1dChNoxR1lOPyEIBjv4UA4BcuQD+mxyCu
NQBv1+3JJgDKwMFfoTGwq1+88cH2euhZj9AYYNv7C3EbpVx/j7QFALHTkDfG95hfjF7f4DZTzU3X
g1BS/dCL/X1jcsPH54YD6gxc0Sqy4YhzrzdcEDUtBAYEDhPrNzzCgygydhX0Abm9resQabwt1+Gs
KHNr7sTIKg/ayRogQJAZjYtkqdL+VuqtBaLbLvhVNDsrerr/ifO+u1kfHEU8pKA8h7fU9RdCLyoJ
zHCyfWSGn0ISItVXBy/3bdxe65hzDd5XpyZUEmXOygJ0kU0/4jKwU8VpKoKBvjQFUjN426orG27p
ygW7G/BBMw8tA3n29YBAG16wIDBw0BrNTegBL8KgFw5jhdOoOTiYSkcjZyXZRajwE3Vwmbkryuk5
HJJNgzqYzt7AhLXiwxcu31kgGWU/G5BbTZdmWU/rULcijutQ25rGA++4S9VD1KwR3K3Zkc55q9bN
VCkIoEirn5oo36P79qjj6RavZArWDEkPiqgODQrwsu2PAzQ4QZSxC0M3W3mDLu7Ni1mTAs8I3Oel
3eCuNbvkBwuTCD1LzZf7e3PxKrpYGkMKBHU8WZKpxEhAV89719Z3AfbNl18WNJ/bp9Ha3rcnU5v8
4xIYkIc4EwgJPykxLgIIw4qVlI4Z9xOHvCouxHDeBm+mDX4Dt4JwdGi6mOgGe7SOfue//r5vfekk
gmUTp9FE2xH0Jq4PR6oPelAZMG4ZoZMj9gNpq5a/K43qhN0KLGIpkLi0JXla0YyUdFmOcKzfWfr3
ClIIxoqJJWeOcA+o49mBAb92PZyo4Sm3BYaDEo6lenZMnXZ44NqBakdzbeXm3SZ7yhm0jfcYkmS2
Je1Gs8ppWE4N98dMeURw4lqp5ZGQ/DGjfFMz9VHtf9X9yotoxaiMzxNIcZfmWHK/BbUbrcK9aT/U
Cl5+du6IKc2c0bLdUAU1+/2NsmgXEojQ4UHLj2HPR/Nil3IciSKpa+6Xnn4UJQ44hH9cTr3maKy9
Lxc3yoUt6ZJs9bzMYgUTG+R/y+SN6b+rVQklKUn/eepQWf3/8UgOOONNQPQY44G2upMd1UO90TVn
GL/HySmGem2wBu9ayBvg2XdhUXLFmiYsu4BKjm/y4dyJkx6j95GBrmo4BcVLiZyy8pCY6N/qs22t
hiuRx0IieTYPoe1ZnW2uFFwvYIEmg2nMYJ7FcexQczNmP0v6Qwue7fKVZnugoxwFRNnJMRnRJvkv
bvwL659O92L7gNE3HftScL8n1KmUYmMM1t6CSsMJ7+SVG3/plgAbOP5oEIxQ5QdLXOs5SPfx7IMU
V2x54e5fnIS5pWHG4JqILK4ncoQjMFoDbixCNOdaovGGyADTeDfjZjbDNwHuP4OuGF1I/GD55p+G
FAOmRA4Ymr6yWZlR7J5IuEW2Q5Y3IfsBBdcS9qpvENsr0U8RfI+EY27jAn0L7y2tV6ZWLs38c2wu
PkPaxIpSWInZ4zOSFpARUAGZr1O5CTbj1tgNXgW6dTCfqQQZaG8gK3toybkDJYr+GNCcz5Hc9cQ3
LAqGIoJzH+O9SD5AHuNoaHWEDiV6pQojW/F4iycG0heod82xMFA81/bi0MrjXsFCQw7EHczsS6eD
A9XVOYAU+aMQ0PVG10qtJOieNhxFP+Ttv7jOZokr4AkQiiMPdv0FeTnGCpng7NHI4dJ4a5e70nzg
laeqj2xNAHDJ614ak+5OpnZtb9DZGNrRewfSMgKohPtnZ9EJXhpRr0fE0mkMMgLXjnCD17WXqN9T
rfVr+h7xzKV9sM/CEhxr/bQtcy8f1tqQFxcVmwfzCbQ4uCEkN8hbDXrxkPT1Y+QuU7DIBZVn4HlV
9Ei4ZQ+i27bpT1ae8sjeq9HWIl/vz8DSPXphX76/Y+QhqJWa3Cc1oBt4bA7pC2TblW1pdK8KHv/R
Wsv94plFgymOzizlg2fn9ZyPShyTTrVxbnpzlyW+of6a6veaPyhFuuN6D9dleUnqUvGzCuKNSJKT
CfzB/XEvploQ4yJ0ACoWGQDpwlWFIkplyAjc5rCxx9ewPTD0Qo+sQ2oOHVcDmAeAkau02C8K+rpi
fWHaUROgOMUzEA0kvNdzoLK+auDTiR8/Rj+m7QBJaYJ0Cxagcm0/2bFDtCHZRgXzkVvt194tS28K
wBPo3P1uGHj3SksQtn1TJ6pO5m1vpokXRttMf+k2yRntCh2ASk8r410Ib2BQxw2INMusSXU93oFb
0J5JVeI3luKKimxoB9TQqUNxifGdVf5V7N7VVk/XPA4pJL4yK70CaUb1EqtH/CJ9HeiT2ibbxGIu
mRH15pYMLuLWxgOma213LY4XjTFQBULryk0ym4ZRqE1liztfjZBTcTK0EEwbgT7/xBEPra46QFbe
n+N5w96MdeZUtYGEABZQcmURjhqAwjA5ksqxNTcOIRcRGA9tsUaEv3DxMcRs+syvCaJcS7IkirY3
Y4JLtyvYgSFLwaKHLGN7ZkYu1d6tfrVMsXRcwLUCYBsgh0jaS+tYxkNTjboKN01QBkFhCRQhIQdm
6hAxIFT5s0o7dyQpZOHRPGfVrtWDKg0ZHETVXqx+y4NXNfiirUUAS9fHJ3sEmrwwGQaTz1FgRKqW
x8Tv0vADu9oAuMh4jDU4Lrz5KMCeY7sLmp2a9ZsKjfT3V3w+NPKKz9wV/2ddWgeDAu7WtEA+WRxg
3abJoYLhm6VTdaDT7dcIdhZXHfLhOuolAKDIVf4IaOieVSWsDYCfg9WLZu1+1CKEGQlkZsvQQVZ+
JcGydFcwhFcoT83YG4ilX/uNXLTA41k1Ad4DaEdVbb38bIttwc85R+N5azsMuPEm9PKmeFCrc549
FMPKFbk48Fl5DJw4DDUyaZq1pE9bEuXEH8wdq8TWqiLPQskYp7nWfqsoGd1f1oXAh829g6hwzNRl
uhQSNOZE0gEZH79MTMWzSxRwIkJzr7MKfcXU4kUA3T4TjMU4x0gzXc+vGBQeJEEDW8hVuNjLexIq
w6ELE2BV0uIU2GDaTtLCOPZFOLohNdcu4sXZRa0DTxcUcFEgu/4CMobp2IYK8Tl2rp0iaxCiZPXQ
2qMTi48wfb8/uYsjhjWoNKnoNEbZ89reZPfjwDOsZpM98Djxmr+66RrCOKM/zzIgqQO4w1q1cemg
XtqUVjRRFLPVKGwCO2ZOJRTc284Z0p985QpYmkvwhMAPIQDHikpj6+uuEwRYTb82+UcOWdgy1WOv
BqHd9yZ2dRGslGyX7KEYjso73p647KT3ALTk1DZLsHat5cZQZiDnZkdb1VWqtyHb31+4hVc0u7Ql
7ZMkihRezPukHyYnagGUXHOnSxfopQXpnFe5sHJRjsT/Ggp1A+KDiGxIvIZCWbrKAJbAbYEEJzJ1
0okza1PQzEboZVbmaWD7YHhj/FBWiUMpqH3zzVojwuKwgELTqYbKBmoO1xve0Iu4mUELfj7ZXkxs
V/DOTzVlp4Tb+0u05Lhm2XG0vc7IBVPaflVLSzXPEOSVxtfeBBr5W8j/3jexeONe2pCOUpViN9ZI
3Po83fV803yd2N4CMpofIOkK2oY/9h+2VpJbGZfcrDIwkfKpg01b/Zu2f5l9LruPlXEtBYwX45Ld
oKkRJFJMbG8NPkhJHyiIITVf4Xvki+s/wftUrxFqLx0ofSYknPGUkKuTQnK76kWEDojgbKW94k0a
4NVTnq8R+S7VlRH/Ghp6nBAMAw97vf0ydDcGdVkCnOOBSMidBUlBtbApNx9fSjfZKvs1i0v7/dLg
/O8Xqb2q4SWnGiAtAOyD5HLT2T+7mrqC2s8ra7a0L4C3hyIYsu7ABEkzyMpQMBaZKNXarYee/200
/aiOheXnfYSA6JjUp9DeTrhkRooMPGh74o9seln5iqXL5fIrpFNnFKE9kdACBCv7A2FsfhTfavsL
nh9uXAxOl4GZmJjeUPhD5HL1EV9C2scpWUO8Lk27CdETdY4NAVCUDmYKiTazVwfug2DQKRPAQONT
NYGgPBFrQcvsseS498KUfO2YwcSylE2AuIzBhoE2DriEY27G+7gyzr3dIR31kuSQXmH0ZOgvdbuC
sVk6OeZcHcPaQ5JWfsw2cdkY6JuAfeU0gkYXzFD313RhSXEwZ5TZjDHDBXu9hTsTHURsyoNzY8eu
GqEVKsWdl3wPKzzpmtUgcGHpbDzjFPhsQC9A+3htLi1pE7RaGp6zv/px8sg5PbBjtklOw0sROfw1
ODAvdkp1e3+U8464WkbQkGAagRwC5gvhvbRjgjGNtaqzwjO4VwbNm1EHeuPowjGixxLMGf1KtLJi
7zMyvHQM45T3ooA9KJCcavt7qKYOGc9285Wp1KvzYx0/3R/hzTpihBaSexgfGiKQ87qe2JYKNCFx
PTh3Tbqpcn1f97s0ea5s/QtfI067WcTZFnBDQEUB6Y1Gj2tbWVX+ry2gsACV2VUFoIkW2a1iRtYM
SQ6dDVkbxAkLzi1/qnrNAU8Aqm8qBPfe7s/eoiE8t2YeUuCQmWwIGaoaL4bgPHSaFyccoPmneLIP
hfrzvqHbJOw8dzgCOu4nCNPIPbhprARh3ofh2cz8uo83NB49JDk8PSuOgxY9pCmwbaqDPkUXe0Qp
vq+OdWlvXn6BNFZ0EalFOyQheCi3A08OpDs2ZnRgeuYlTeJ2aebR4M/9YS/NL+heQb0F2BOKClL0
bmkluhLtLDwreFyK/JveV67JD6u1zWU74EQBjhwoIxnB00HEtDWGMjzr6V4J/gjk/IrkLbRXLsKl
w4bn+f+bkbxYXAVdaAqY6QJQuUatYySQdE6amcBsA4P3J+/2HYk9g2frnMA2kcqWz1tZlUaGVxjM
idGl8GEfcdRDrc0PWLcxvozkWxJTb8Xo/MiRXSZD8zzeDp8Ever1Ic/HsRLpCE9dbPQd2ffP8WN4
CBtf25lrpbXZN92YQusysOvQykaG/NpUVYpuCGkfnomOJpXHAAfhxCNoUe3CtY342RR2Y2veGxqK
ioiCpaULiMG6UXTh+eHbd8tpNjM77tl2fs9ahlswgp23Z+dl8wKpWeflJfa2f94CoPQQTnpvfzZP
b9+f/HfQdXXOow9lYd/98DdPkwtep99/n7/ah2fQbe8tcGodH6n7sX99/r23Ds/u67O7Oa4s0OIe
vBiI5PDRmIzH0TyQwNefhFPvdWdaS5jME39vsqRrM9GmSEN/KGwEMWIfszUR6AVrQcFnEHVrBlcz
4nYAxGUmo0ZFJ2cStLgtjdgxix+dHjlhAvTd+Isoxwn8mGo27LoSfaropNqLqXZBMOYqyVttvuQt
FIBJgYYwzQPma3f/GMzO8N6nSVsTLTDAW5EajutIvfzHSs5xcX4ZADu4uOEZ5XSfSQb07NIpPCf5
g5lAsrxccVRLBsCrCYrTOcDDjX19sto+0bu+sHGyUvT0dhVcVTjWlXd/kha8Lhp35gIE6DTmzsVr
K2aRAN7OGYK6F+cJit/O/Z9f2h9Xvy/nY3iEfJ6Yf9+K3SnMHIZOYkucUTBwrP2f0npj1DOjryRL
fZE4g+6Vo5OUB4X+DSHUwv8NVBQVs8shS96xE61RsRET23WZfmalQQ8a77/fH/iS40cNApUIjA8S
tjJZY9jlXYQiF67qJETzEPii9yFo7bVntD+jAdqNx5Ws3i1EeR7XhUUpg9NbmpVSDovTL8CRnTfm
vf08PyVu4jbuNwIFGjzzQBj7/vixGdzNb+YenR97bVg5dbe9l9JnSMeuZ5NIQo2HZy15VMBvO7dg
TkhkzvWmKjWBDT/pY+ylVutYLXugWrgbBBCuD4T9FlCgNMafpfoRBm/9gEbNXRd7LRTN4zBy4SXg
gVaC74UL7GrWpGMWZ33fBSbBBq0g0KR4MaCErVIjx/xepJXDwRtxf2csOP8rg/OJvHhfJFnQKJmO
+UGJ7ym0udcoDzYPPVKsbMGFYBGGoBCNihM4Wj/FlS8MaX2jRmGbROdR+ag6QDJzT6MgEG8gNGqi
1f7DmL7dH9ptHWZee+x3Oj950fokeRPdrPMYqnPRWau/UQbPTkWHCqO6U0nhEm4fCPDjNhkOZvRF
J+BJE0+TCmBQ3+/vf8mC80SbF531KlEUumGWbKJaaYoAYx8sGnoAqnLHyMpmxbstLuWFFWnviFwZ
c9EE0bmLv+ugvwF1y1eRb5r69f5ollYSVNuYXPSxoGteiheiFm8SAaqIs5jQ5eUXwZF3eeI03c88
Cx0b/aYu3j33bS6di0ubUvzATfA1ZAQ2bcSPaHrd6JugPRWh4abmCgh7yRQQtujNo+DSA7vS9Ykw
wVCCF2IRn6lwu3Gbig2QmpX+xMWJrKaFFt0keBdRJ0RZBxgDaWBd11GbtwLWMmVD9NDp4rk22L+R
cscDeoo6ECSC6td8JuG2AsaiRmeUHb0NMaa87/2q+9MT7Vf2U38Ey3YNIlbmVNF7i0LjgOAnbg6h
ubfoYyQOsfo91tforpc2HUCCmK+ZohXVxuvZisypnUhcxedoEqAEdwBkM7PHjFauWKvgL50iE6kr
bDn00QN5dG2KiyhJiZ3GZzX6jQRzvJamX9rXUNCdEYKfaTLp95sqGg0bApxnG4Ep6aZDPJ2q9LEK
mQNMYi96dFKtCVPOZ1KKCtEgAs0KZEHmpJx0+8dW03IwFsbn3ETLkNY5cXxEYnTl9CzO3IUV6S7W
8SJCTajHzJmx7WSC/UamPlm5SRan78KIdNNi0nLQXbTxWSn+DtnJsD2af1XYPjQThxUf8Vr39VKs
CA6NTzgHYP8yaQfttRHhHKaOBl6YPKZK7MyssSSf/oVfvTQkDUwMRgOdDBhSrVfFaDYUwn7hObKa
ba57993c0mnCsxzoYiQYgRmRbix0CQ8RmRqcJlF7avdityj0Eteuv8bkz31Tt1gyZNxQWMPEgSgT
GVTJjSuJbRVmgreSGhhP2ZjvWa2AwG585mDLT/jkaYZjgA2JfImiNRz3wtrBNrQSbMQEcHzSVaWn
ep8SFbY77aUs97kB9vSNbu7uD3FhNq+sSL7JDAZiI5MfnlsG+YISyFMzftSG1Bkm8yXRD/et3RaN
ZrIKDAfMQijT33ALj2qkp8isR+c2VpUHnqSVp6TW6IIUrt0E0KbYGH0/7QY6K5iUFn+wmig+hSZo
8tFalaPMWRRfxx4vT2G10crOWjidKsUqA52hzO8rydGAjopyhMIIv+xg14DoAmn130IHXV6GVnCN
e7QR3/WG/rg/KQv+DUTIc6sDknbIN8lLQGKr1Adcpv1QviVJ9ppbiqNpa1Hs0vsGbK/63LMCSMgN
RZ6hNoGIrSQ9g3Bu3I2ZXYGyLK6h/ekTgAhUiD8SoKrzDAlmdEaQFd+3MExNn0tIwKRgB8i3YKep
GgTruvRcQ4Q8GVzzA3xpK27otopsKldGpPsJXPsWATFbeu5HB4xZUDUgTu6DfSn+UXjNu7pdY85b
OD8wiB5X9FrqOooC1xdurOQR5+iHOdc1SzbYLMqpYdQGZC4Pv1m0qZ4CPbNWhikbRXoS6EN01IKH
HSGmXI8PTSi7RaC9OPdqBxzvDnRXBkBolWntYm0la3KTQ5+NoX0FAg5opp+hpdcj1EhoTkKDsUD5
KNthC3Cro5YpIqzcZWfb8jr60dZenykOt6ibmCtFOXnfzPZBOoUXwYwxRfLm2v5gcnvIa56eNZ46
yGaDBt1JjH9jZGZfwTIaqOxIy5ih+GEnQIxDXbtxTON9gEohieKVdVscyoUV6ZYMpgyxQRJl5xH1
mx7zV8zcHWOzEsrcPOrmKcN/gJ7Pjw8snzRlet/EvaDpOUnotmEDccL8CxqcdL6nR4vuFCM/0Ixt
dbCGhXbjMzw1V5Wi5DfC50dAQg+4QjSSgOn9+iMohcJMyzClQDAyDwS3w0ZzhQv0u0OOr79//83O
PZAd933p0smAzAu4tEDQYuF4XBtFWRXiVCk2SyHCF2U6ItGJ/cm3NN0UyhriZ/Fo2HOAADA9UAJy
adxK1FDR6nmI07lpS69DeIWk31wkT5GUaJLhENmQdcGbZKpSSIz8zaa1ovniiKFugxM6s8DJOQMj
zXlV8zA7K7hDwMuIazVAeLQZLfQe87LhTloM0f7+NN90CWFxNQv1ijmrj85iuUgCJoiJ9wxWDbCx
EP69mPbqUHykqmv34PYwj2nv1fRFA2+ykXnOKGI0LeJSM1YyJjejn8voAD+hzoWQAlWG6/VW2oKn
IbCqz0wjykbhimu2weBO4xQgQWV0aBPKmt39wc+n9PI9An42hGRAr+K2Rqrms8/2IktDjJAMiWZH
z4WA4lkTqhS4enWNHfp2c81mQPiJ+1ID7YcM49HrmZBLhxkQt4j+jygrVxvBHSqirVmCpqB/r6DK
HnW+HftR5YtUrPjEm0zw50AvvkD2vEC0Gb1g0bOZgqkm9cj40CWPhl5+oBrWdtRBeTEdwGGp/hrQ
1IC+3mNbguwMiulQc+V7tNeskSrfNDGzz7QDblrEZ5CokNtqyol0VtZiwfuMFoeoiPtdklJ61Dga
tCHirTlT3FCAWqlwkt4wT0lZCE80kbpV6jh70kM29+oK0R8nQSewjPLUJWWD6i8ub6/MxNfQ0H+S
toQYgR2BshTUwisbSI7sZ4IafD/qi3AahiqvbJjnVTqaqTi14Dff5CAA9jrcQLt4iAMv083VqHvR
IABhcMNoRcK+uT4lxhSGhIhKnEKUr/LshYkXFdFRV7909eBY3fe6pweS9zv+3hz68KE1fsJ9TaCk
vX9yPvNCl0dnHjl4QEDGQVEUhO+4/pDA7nLozjXiBMLjQ0CPon/Xcrf22ip0gyDa6BUo/fiD3VlO
RYQ7dRDd2/CntP0ZGN22DE65bu6L+gO9hyH+R4A+nq45j19NAubLceUuudlrn19rIOGAGAvMLZ/B
5sVBHyLk7EQ6iBNSOscBOjOtfgD3sTOmLYjU34KkdWnzx0TTCdLDR2hOgjHZ8HTVy8AyXB6zunaN
zA8bw82hA2zYr8Y4oAt3Daz7+eKVZxXdAp8ALQT2tnTTKnUtoJuYtqfUysrJqXujfM5p0yiuOoUt
MFSBEoGHuzZT22kDK3xQxzTiTjVAbVaJUOlmaJkFbaFeq9FbVQJG7Zitzo5xxYd802Y19eOkRY9n
xeMcqCjCsl9THAC+XgZt/KuqjB76z6wuTwMeFN/DpFaQvFXrePD0XLBpm2uJBoTAlK2RsckxxrxC
OvJduO3Rk4Meyuv9pOsRaKcMZB0bXXdKHnlG9zen30U4gkzkka11Ssi3zac5cKnMTOvoy/102Rcb
gk5jawYWzAGuxSvsVG/rYK3vH5KbMUFDGhch2vOA6oWjkIJEkw6TUMKCnIKIn7KUY/fVR8uYHhJy
0hOBtxOn7/dN3vgHmERFkSL6BC0EHqPX0xhOgVajoktOZnxErffQi9OAJ2Kkf7lvR745cVdrWJB5
ZBaQDob00qVt0HUJdo6fuA5b8S23Y0A+CD1hiMfgVPGCvx5DO9iVZY54CZGpdlJW7+vqaGRs05Xj
SvAjR/HztXxpSTpuWdnnoP02A39ik6uSSXFIL34TwZ7uz9bNbpPsSM4ybaouQKUIdvT2EYGmV+bB
gxFkaAWOf6X1WvlAzn5gWHMQOZP9IboDadP1BI6lnlhBiQksHxHMnAbugVvF+IK3QUe390d2u8Wv
Tc3/fnGOOq3Q2rCFqTDlx/5Fqza8PSXZd0R4iB5WNveaMen9Smhh6ShbYhrz6MgmROnguSwzA03V
wII1kwMS0/vDW1i4y5mUM5Rm0E4gY4NFPXuNElRIGPcm0B+g+TYM/t63tbDtr2xJm7EzW6KDtz/w
FQAzot7Vu8ccL43RXLkMFzb9lR1pMw5RY3V6CjtT8QF0gJsU6paWK/viJn0j7UHZESGWHsCpACs9
eY9M9t7x7GvO1Qf1LX2G5i8Johc1Rw+cMbVevyYVeuudrnalJjneqShtraYcu9L6Yvd/xuy/fKt8
Dm4G/qK1D5GrrIdpFpz32UQCP7VB3TBQI3ptTbV3A1qX264qC79qIfx0f38srRtIBYBqANyS3iT9
uoxMYx+J0O9TpXdiINuPmTVCIwH35oqpJQeC9Mkc3CGDgmrX9ak2zTrCo6AJfaFXMYH6C4oOWdFk
wP3iMfWUNhk4tAWpimFXTVW74UrQrXEILhyH+bVkAdaE3Ada76+/IUvhWoIxSvyg76NvWmQDr9/y
fkMHQdyxrJuVQuhNUhWLCin1WXgRXT+oPUiDLizobw+2SPwBrPuqysH9iNRmPbhB3W+SKdnFnLut
GfkqSNfuL+2ybYDq0OWBSAGoo+vBVs2oG5NBEx/8xunX2C6U3ahV+QO+M3EHoL/BFQEJjMom3wTt
e6+qimDlLlxwrgjjkY1E1twCtF0avrDKWCXQB/ALu6uy7TBNxmvT1cABMcgRVNvQ1JXU1fIKkjQ8
SsK1Dp4l+7gmIeaGz0BnpbTewuI5MfMp9pVR03d9XKU7o226L4oaoAkF7/MHJSRiZ5mZutZms7DV
0PyCmu4ccYNQSwo4qkkZadK2mS8aGpwLMLjtbFFzLy/YtqsrfXd/tZfM4dWLwwVuAwW52OvFHuNW
bay6yv1gysFGhudskbUQkmYu+ovo2tZa8IXooTTRBQGbs3DrtTWoHbK6D6fCVwXzrKB1+tQ88Cja
J+opCyYXtEI91FhaaroZJWcdteYm0x5aa+1KWFhgiIKjuwjKRgreSNIsJ00oQt2sSr9Chqm0QCoQ
Fjs7YceyHlo3jtsXlUSb+1N9U/bDof5ksQD7y0zxLmcR4zkz0Kht5dcF23fBD1I9V9m7xc82dRsg
BoxY7KPxNVDXWPgXvDXw8JCqBjge9TG53sjGAm3nNK98qud/hRVsYqNHZ2mcrly0S3aApJgrFmBq
AuDmenn7hCcdZ3bpJwk8pJ5mpmN+5alhrtiZf+fqZYqJhPwzWpBxRCAuJG2jGAXnodKKyh+baANZ
KIchL2f00VZP3zRjJV5e2LMMGQ70OuuzSoU1n6CLqDKIWk7QT41UWJAVz5Tk+S4AA6Z3f3MsDQnp
P0juzpUsvDSurRRAuXPLjmq/1FwwMO/ZSHdV/D+knVmP28gSpX8RAe7LK0lJtVgql9e2X4hu2819
Te6/fj7WAIMSRYjoO0Djdl8YcCiTkZmxnDgnPPfi6yDvIQRvKvnLCA0cWmD44cVdmpPX1nBUVGCc
pLg49mMnXImx+KepIwdsX4xTjkrSzwB1GMSHcutn4uy54+1ayQahIaDFtByF9fiELA/lZGpJdcl6
ZqjDn7IWUoN85DHwnVhz72/s7ee7NrZ6zbq0lKa0SqsLUktu3ADx3yMeuuk+s5sLFyovJiS8fMGV
CamJ29zq7fQyec6xfFKe4Vn6YzwIrwRyCfK8d5Xoqd7r1i3f6PoQLFbpR+hM0JH7rm7u1DYHBC2w
qsjZYYRCKmXoKxHBh9yqXu/v4e25vja1SuQ7ifYySPwU8jyRxL5tfUqzPTTTno3lO747ZlKTSA2U
ohnDkAUz9X0VZ3D658iilG377f56NhzwautWH4xWzpBXspNe0P5x5/KxznBA+1nWSm+2dziw9myt
jhrldqOILT6T/FqaR2P8hlRiaXtZvjdQuZHlXH+l5Ze820EDaEWV5FhisrGcvRE+Fyejvjhp0eco
avxK+pwnHwaa2CEQtUHZC5o2V8qrCsQUsKW2TnScNugimg845FB4Rdh8T8RwlKfIzUKS/vLr/W94
mxYs8kSct4VIhfb86g1orQkVKDnNLll9TopzV5301G+NByk9B+JVl3/fN7e5u+/trfJ9K1PLKTew
B82pKx8K/+XTr8qdDzmMSzumluR6fbLfmdJXwYk6i8xpUobI2kXP6zmP/h3bEwQXHiTXzEYz0ol6
EOXhaux3TG99QoqE4OKWD8h027ULpc1ka7MGAr8ZJT92Q/2ySI01xa90b/Z/89J8b2p1LqK0tvSm
xNQ4f5+ZCFAC6Fr6Y1A+x7hvOp00yw/nAUbjCmae2ouDoylGV8h74I438qqb7X636NW5iQJ97gyz
5OZ5rC/DofeheGz94dB9Kl6AaP0Iz8PH9gCvuBwzkOB6xeiB4r//zTe9+d1vWHkz8j51qDGlfNHD
v3g/5r9geINuqvuS/5KLp/8/WytPDtCbdwa7yi5WeCqiimES4CzHunbz33DMGv0em8lNV3d5H7Vl
LAikB7Nha/awhVolUKwuu8zScT4K5g+kfxByheHqQZk/Sd1v7amfz7H5Le9yf24OU3c098qQG1kt
NxK5JGAoYylKrypaQm7iKTHZ4byGt+Y0Pud/MYSa06/4PY9uuFfT37bH9YTyFLcUp+n6KDWSlOZW
m+XIUzSa4pLsj6FbJMhIeGHSK0uhyapbumRd+W9O1wMFLlkGxVs3Vv0/PHdMnhA2Lin1zUClSMax
lWsc3NDFUc4fVM70lD3n5cuYjTuOvPWMv7e1Oky1nNDK4La70CwKBQpoHyVnZy77NnfjSyKRBCqB
qINPer2zqWZWXYf88MVBbDjJPcoPfmRDlQYz2/jDTvYKUFv2IEtl/6Dgg8ZyFWiZrazPRV9nl2A+
h9ZFjv+Y5mPYP0/mz8F5uH82N58Z5D4sqNU1oOnrxDSOYruc0B+8BOLbhEp7TpnccZN+hNZacWVg
Z6HpSbVxUOdf016pcmulkCxq9Pzg86Ysfr2zpdYUcdSn+UWSIT/Po7MUHnMrdIcu9ST7MO0JnGzZ
W5JFIA+EDcYay9OEmhaPysgQdSw/GdIz2B4vCD6Fum8V8M50sPbc396taxb2oeUcsLXoj1wvELlS
1FJzPecRr8zEbYPXP1PEf38LxZdQ28PQbC3PXoQ58B3yx/VI7Gh1M3wpTs69F6AVC2lxCM1H4Rko
nfbF5zIKdlLVG2gF3476pwa/CFfdwjNyvT4LZVKlQSP1Ms/AKyhQdqV2meqvWvfcal96Z3jN7OA8
aG5laAdmVjz1Q0gzHHRhNfcMPqOVGf+S4qfu+/19f4Msrd5Y5jmYPwIBu3A4rM6sE1ZzEAZZebGL
5DHujeemrf/RnOq3AfgZUskBhzOYZdeFfKol1WtIRCM3jAhfFb08Bo3pyc38UUpO1Lh3fttG0KMj
YQ+bGL8O7plVJKKZzaCZo1ReLPPPGEwvs5q4NvoUJRqg0qcCOpbm1ZxTv+sjdwwedLvzJKrPUv84
Bwh+UP++/4MWe+u9QlmJrqkBEpP9uv6ISd7ogTSE+SWwA8/QGY3VreIcD4nqV+Hn+7Y21/7O1uq6
bvpCNoNZX2IBX+pONEK9mo0XmZ9be7zWe+taHb48jDObciZPgxYdkDee1M+S3B6LYSdb3Xp6cX8G
3oAHUkRdD/Yk1Izs0uEaawbkd1K9AkhRoncJr04qe10q+1GmHWdG7ax8b85/4/3DNqqbACRpF6w7
BbAnTEnex/kl7BqvjK3HdGq+OrusYDcwruWk2zJdaeo3Dhxaq6taSXvJEoHILxpA9kaMBzkePnTh
5876JwsdvzXd2dT9IYgfQjH8retfs11pweXMrv0U5jh5wX4zlmytkoW6a7R5DgquN1PPPNUuUTx0
zD/3HXTrQaRxvDBIg+0xgaNcnwaAMmh/Nyw0Lv61s/Axj/KDMZq/p2J8MsC6WrHlGWHxwRiMsy37
ohv9+79gy215EHkUgQPqN1S0atUbep3VOdN2WGvB6iCwFDIzJMJp5/7ech58FrqGZViYVtP1WtVC
42MN7QLukRXX7hwJjmVHPSjBtFeK3zT19kqYTGjaN+Ew0ykmQ6GLqeIwhhoRoRAfYooGO9frtqHl
C5rAOm8gnWSydRtbA99P02FK/hoPYJPTnX7ZlhGGdgBsMoAPFebq3dOY3kNRm0BCgnP00Fvq76Ep
ZddszT301pbTg2hQKXODgQa9fv2Jgrys5CoggmikgWLRaxmPOxu2EaMYy6lmEF9GC01fObzR97Yz
1mVxaea+DJ7ysaUPE9C8OVXS1AaPkaSRK0vB5CS+RAfxxEMl54f7Tr+xoVSiaVcgdLU0AVc/Ahbr
qYnavgCh9Um3qWp2rjPvajpsLVWBA4wKLczelI6uNzMvs8g2aR9e4tz/7hx69w8k2t7Hy9fvB2b/
3W+dC5XEzuu6VfuGffL/GV1XV5zKzvUkx2gqGh8+fDRIRvSRplIcmuSxdbyxh4vsEOgPVfqtiZ8k
CIvvb+5GXAgli0oWCrxYldeb25cZQztaWlxAtJlHK46CQ8OoDqTPTGLZWnVsTKTbZq3aK7xvvRoA
pBjiXAaCgFmvLpgckXM14n8uvFzV37XcDo9mOeoeugjDY9zai0cpyama4pEx6dr0BgckQawk+SsT
hpKXaYU4/vfNoM+KlpvCzccPu/aBEdXGrEJZ5FJLqf3clI5yEMRFT2pVy09h7YSHZqgm39Aj+dN9
y1s+ztCQtigX0WdWlz9/Vy+Vo6mHhbqoLpIxH4OqfygSb6rl030rGxEWXaMFc8WGkz2uribZieax
ncvy0gWHuv5b7R++D8a/u+XQLTNMCoAi5KKlyLL6snRtR1HKDdtYpXzFLCF0HOXHYdZeyn42fIoQ
e0PvG6eXHhJRzpLecFWsTu+cR2NepGWFHpL2pBSMUUPslVnnUlN8I3voTzKaPvc3c+vwvre5RmYW
ldZCNETfth0+2+E5ln/29qcukx9zqnKZ9qIjIi3UjzPA1Lz40oTlqdqrs2+8AEvrbJkbsmlimSu3
WQTrG+aGK/Kq2ZPGn6Lci19VHG8VWCESAm0BDWrijfUbIwOpSYt6oDmdPijJQQaVX5E0Hvr+25B9
U6bODbMvWXrY0wLdiHSAjhMLULXi7ndWR7GfzDEINLLHLlPFIdfbvzVkUrzUimU3r+zKv/8xt/wH
Vptl5IxKM1HP6vxJadnl01QSWHVz7ZqxXLkhnL2vSk//p3ce69RE16hPagSRJXkn1tq4hAlaievA
wcMUvp4/KylsW0ks0YR0AIeLyEM3Kc2OjfYwSMVyFe+MPWy4DZPMxEFMlKA3usZ1aMGU9lrV0Ifs
vitd6yZ7ylobC6K6qixT+gx3AAS73s4kA4zSgza7JJrePIQTBOulMU4fhZalF6dUQU1JaggjeWjt
tLg2LtKlUoUQok0n8mYOYNDGQdjNXF2gyqNe5bQf+m56SOb/oZXLXbOwhRJ+MTq9SlZB03fKMKW0
/efRi0LTDbXDfZfcyjaASQBXpaW0dKfXR6BI81J1gGiEhfRkc8n0c+vVlm8HjRv25afIErD2WL0/
1LYbtNmxzfeE6rccRSW7QwlcAXm0ntudTD1EIhuwRpDGtNG+iO7P/UXuGVhtYy/smRmsrL6I4nmU
v49lsHdLL662usAAfC8QH/aRIGeVnBqVFGl5wIcqsmOBAO0j5Da6X4oH9cjYllK79l7/ZOP5swil
CKcogIGcWlksojpP4imsL/lCVh3JZwu2dv1QahDZHv/79jE2tQxp4ShkHdfnLJ8r2a5KUV9Kq1EO
pZhlL8zinR7N1nqITRRABTrp/doJTDlVS1Hp9UWvGq+bVV9GqMIUiQtB1SsZ8U7OsXHzk8IDP9cR
1eUmXgUpcFiO9tSXDSLQNL/C8cnq9JMmS6kb7Sxs665g70icljLzTRuGorJMVpM2lzSx64Pu1C9D
2pUPRbzj5FsbuKiNLaidZTRoeWPfBXczIgGj6PSG4C47DlJ0UaoTs4u0+atPu0TmGycK1SNSGBBW
AAuU1YkyqyZKEzMTSOOV32Zn9Iqk3ml6bJkgygKyA6cStfJVsJXmwzTQIwQ7JnroSqwgOfRdttfq
2PADm7CGVVBYIvJYXX9OwP2XKQCr1MZ+7q3ElWYomszc7+PT/VO0YYlgFbQM43ZvzY7r7yPRb800
ZuguUKL4evy7Lb/J0BPukone7htYtEUJBKgYZao1VEyV8qrQe0DQ5izbL6NhDz/DmvLm/dXchjJY
ob0JHoeiHPfC9WrkWE0GJSSUKaL+gz4UBQwiaEtqYes8BgkMCONoV6gEC+lgt5NzuG/9di+5aolJ
AShzYQDKvrbOUHlV8mKWFzFUSMhkifGqB1bmB+VIjWy0op3VbgAZl7ud8ipIDyqa60BxVCFHj/Sq
umhDCBx4llrlg5AT280UyfowiiJ5mQWhgN3kwJRNEZh/mX2FhFPBDNnx/uJvDzoflxufX4Qj8Rmu
Fx+b+RCZAVlcrEzf4E/8oMk/0GrqRO1Z1t61vJFAYw2mIgiG6WIQJl9ba0UaDejaLAhHtcx9Iar6
BzeMMbh6n6mvY1lS25aKGgqeQor1v6C50tUPA/PTkTekDQyXWi/VqIXNVrXz6m55wTKxDKyVK5zy
8/VPE06fW3EtVxdIf6bwtU1em9hrhp1Yb2u7ET8DdgY+m2x2td1JExpJnwfEekKYD1NYBicjiJVD
liaGLwXxZxip1B2bmyujHsoRBnpvr5O+fpKLRE8IJ9omOsqSlC9qiU9WnVRebYq/7/vTbRi9FF/p
2BN/Eahrqy+s5K1RFirGRDm5Sz/EgaARqdgpSN0udQ5UvHce363Lg3Ad9hQyLy7e1YcrCZ+JAbh0
RfpZlX9WyiGynrQQhkah/07MvTv+9gVmge/Mrb7g0AlHhvkKqEvSfkQq6WE0f4Aq2pM023IUSKcW
jl6bqYl1LVtPwqq2CvId/vg0ZOFRjNN57MkP1AxY/R4HxqY53vuF6pjpxnVNrRuluKsmvN9OlVMc
gSWfne7PrNn/yNOvCF6R+16yeQWSbnELgGyhVr4KOBfCwUbXlerSfEjTfztfPTa2n/4SHapWnvL1
631zW9+Mpu7SZqGpC8D6+mynaSeJXugVWE8GqwXoeIg1nGmPxHfroEHABqUWrxifbuX7URjUjtVN
pB4oSxZCrvzJCH+Ms/5Z0s1v95e0gQpiuJiB9YVLfYkBloP4LkJThBVEUqpijDosqlgP0VAeR9Vj
8DHWvNkgxauO6vTNcj7LqY5UGcHb8CJb5yk+3v8pW77DrcJI9iIweVPsLtqx1LLari/1dFDNi4if
RfPFCh8MecfQ5vPx3tLKa1IjC8ogsmoqv65ped2hdLNfRuwy/vxYwgaOfKbw5z0WtY2GKFsNnQW1
TvIyVBSutzpu57QifKgvM0qwCkVfGB0fs2Z4lAPDzRyFXuj4Namyr3O1V5XYwPkt3OMEk0sDj+rH
6rppcrjpsmSuLz0AP5ILJnaa+tw2P3JLd8vknCmfDPVvmQHzNnhOS0hec+kjCl87ecfGN16m1YjP
KHwTLKx+hhpnNT0idj5nhlE55p46cFI1fyc02jioXOIgCRZGwQWDcb3T6HDMWRRI9aVTrUsLYDBW
n9Fr/XLfYZfvdZ1fc8m9s7K6DqayntWYsbdLkmVPpunBGOpSezm0xY7Dbi6HMgQbRkubgOd6OUNY
xoYR183F7ruDbGcQcaiPrTb+vr+eTTOWKZuM3cPRuk47pC6sx2BmPZmkOYzqqoDZ66w9RdQWdi7u
jcd2yQP+n6nFT97dOpKMTi10sM0l6nGA9GwkoRcl0ue4haS2dhI3reFPCvaaetsrpDtpQQVFjWy1
kXFvBY1mJM3FIUjNHuJfwR6gdtMnwBvSQYEMFODD9cKMoCTsrqMl4U1cJiwOJdGvnjiHtNw5SluW
6OOiGUcGz6W5rPXdFna1ENOUNM0lBFkRZ6avpU8MQR/r9s99t9i6txTGS6HnJKnijV1FRo5AinsM
h+ailEr3mpZTc1Sqaf6nMNT21FQlIjOK/tzH1nycZfWpjcs9BYWta2OBb74BHIAHLXvxbq0JHKsN
M47NBYI738zRWR6/hNIxlvRj3f0Ph+29rZVrmlIedHnbc9hOvfnHfrH6f+7v59aHo9+F9B5ZKvOF
q+ddKmE+DNK5uRTp1zBD6eUn2MxA+XrfynL5rC+nt0eGsU0C6PUQWJgZ1SA0pbnASltWJ037cf/v
3wjQmY0FsaVCOQOz9OomNx0hmW1KkAKFXP4Ssc4fuVQ+yQn/r7Zj+5C1meyinvrfZ9VpUdIeAV/A
HB1ru/aFsBfSaA4MgmXdoXJ+GNGrLT7eX9vW7fTexOpoNX3WFZEhEx9kdD0KuK1kurHF9El32oMs
f8zkg1qf7tvccvGlFEcuZ1HEXxevOkHFnT+rL5yg3uj9Xv9ZO+7cd57ehDsUBpsnGh5ugljSHeAg
q/Mk92Gs9LbZXJpK/VuKZeXYW3boNbpR+0w0KUdFg9mgzMPCFyGAty4bnL//+3rRPAbAQZ5M43n1
E5y8DyFEojLYiqcqdj6QwHwO4/ikhMpLa+6U7ZYPtj4MTF5S70QnCNdZHbmEZknTx3GLuG+GQJYB
m1UWKDtv2ta5fm9kdfWHogA4q0btpUV8fUhOs/NRGtxq/h/ufYTnaX3SXQKhsjIjMdkZBV1FwO6M
8llVci+frCeROLoflVri3/9MW4tyQM6ai0YPQver2zBoC6Y+kHG+4AY11CTw1rdKM/iZUT8EZtvu
mNv4UHQ9l77cG95lXdWXE4tedhaIS9O2+J5p1x6toBQEXbSnvLWVBdCkd5iBxilQ3l5nPlqQOlHT
tRcrqioGL/4tEoDdcahr/jTOzqVlsuloz5L+kHWydhRqXrwMkVUcozyywcFW/c6X3Vg8jQYIbhb+
HFDRq2unju1JWGMieOWAnYW2q/Wdb2o7F83W4adBw/T3UlkhE1k/5+pYd1ETdRfz5NRPgX2I6+fW
EjTWHsuyPKpWzMl//M9uhE04qsnTybzWDJzCshIGhbPuAvGYTY/5kpV//3fXoa4ok8Yi6kiatbpQ
iiAfuWZE/xZSdsanStHcpJO9/76Q91ZW50FkYa01c9Nfhtmtpm9d65fKx4FO+X0zG65gED8u0FKy
cr7S9SOnjkmQtUU8XMzy9xA9RYqntb/um9g42W90ulDvg9iz13ciXCilTG9huOTzOYm/VsCqg1Q9
OFA13zf0dpBWty/lcNA3lOaXhGwVdYtJHqFfF8OlS4DfT1H1oam/UxiHX1EbcqYjGbqhTK05D2Wu
fGosKC5+9KHXqQgS/TOYP2fzpSwSt+aDNjp1io9Z8WL2X83Y9OIBlFibPphJ/Xr/V29tD7A/2kiI
ACKesfrRcQ4jxhwow8WKE79wfCRqXGF8jc14x2+3DeG0MDcvldxVIDVNWZWZVjdcRJWfYMPpa+1T
GJcfpzBLd0wtXnPzIUiHoZ2kggtT97VXjbM8jmmqDZfpFCaPg2mcqKIm5uA2u/Pet+EhmnycQwN2
Ehqa63Am7rNxlBM4CMwenAzvRfuc+HH0q1b+raR/738q/WZZEEggvrB8KjrP61BXQ2F9pvdDHm6M
7sgdPu6RD9weR3RwwVfZlDYpo66doZlrMxT5Uo3OGtWniOYOOvKliv5fxS7xNSb0kJeCyRF4xfq5
TcRsEvwl1Ecys3XlSAA/tk9yDC9imntzJl+Glz7NduLBjQ2kKmQsTQtmA4kLr/0iGK1MzBNJq6LX
Z5gEfypOsXMJbFRqgXMs8qjasos3XC6jLGwzjQk5O2hk/GxWLK+08hezjTLfqWGQRams8dOGTpUa
2cIf59wLoMzYOQJbS30D1DIGwxPorI51V2WVXcqUUlBBP6RScdCDf+574/I3XB8y+rbMxFEEx/dB
AV5vJo2ToI8EJa6qqtw81nL6FT2FriY4V7rS+qGt/xuoYDrleudtuj3ehPI0xpaFUdwwl7W/y5Kl
3jCo81nNJQ6zB4PCihmdwwW8loYfNP3z/WXeXltg7+BsgXOUdicFlWtjqg4imlHZ/jIBbnysNJQg
VDtK/Khtp0dLK+WdD7exOLYTiCMYR0IXYxWtIZVQKnlfYq9sH8CMfa8CSH8klIVcfeqf9FQ/3l/g
7Q3GAt8ZXHlKk055WKl1fykc60FlZiuqfQt01YyHpoF6YprsdN/iakt57MHAkdCSUENhcZOlKHqo
DaMtynOdKPCQmmPxaAyZ7elKMj9nrbHXsF7dam/2qAQzH6Pw/DPXcf0JkYm0jUAuq7PFhJ9O8zSm
wF9bP++vag3mejMDeyezm0vJF6zftRlLF3ZG4xAzCbMpyDAaTzDjwvaeVJU3W4P2q52y9FM/wE2p
TJP1HCj66KvFMDxNcZDvpIIrP1p+DWAhUJWIDRH1rEvDTkW/MlZVcZb0SRyVOf5aWMkX04B8xQlz
/VEKoPa6vwMb+8xzCyqAjhj7vK5YFLkIEX/UxFnDgxk+liKocaOBMGeOdlxoPeH3tjxeQKrECAjw
jqw2Wy9zDZZmFaWmSEmtI3o+AdjbjgFWJ40lgvzYTOE2FU3zPSrT3j5ICuIcbqlJ4a8A6dW/OtFL
r2k3Nbabd3MDWSyS1hrM51nZHBq4v5jSLgo5cpkwrnbqLutm1NuvRztLW9RgeW9vYtKBd8OqbXFu
lKwa3DRM6ofQmnO/LC3UCEU/SPQnwuIoOrM8pdIo/w3ksVXdqKulo1QnUN/JUveUxMhD6wF01X0V
NDufc51Avf3KpY+ysKJRsVl/zzSdoykqLHG24PWA+CJpXoUUAg4bs9kL7aw+SqLLPMOMHNo8JlJ/
iCzufOi3U/PumeFHLEky9Yy3KVpSq+tTVU4BbJ4Uw85zkCLZmKuBEfrqOC8DwoE1kmeVsfjG+Q66
YwTYsDs2YENbt5jG8J+hDzQAZkNbE5kpff1i55PhNYaRPEHKUoT0S+ypIgcdoQG2o8gs/omnsW+9
AkJ68oQ+1L7Ao0uoJWvBPB+ysQsEfGGj/OW/Hh0F3BAcfBoVzAWefL3KJp4nMx2m9lyqSnkoGqEw
lkzq0BvObpl7CbTXO8q7QnzMDUz3Y7WjXb0kqbKMLVjI/SDMVBQNRIISoBPYfhkGwdfRKoFQStH0
0GgdB0Gdf6DFnOw42GJo/UO4LSBwWQjEoaG6XnRYNnElGfhXaY0Okjnxl8DM0odiiCn1JGjHJuK/
Pa5vzkRBmlnXRRoZXeRri5bQjSbV5/ZszhVM2BZhVzvrsPrDiHzAz4YTULj28f63XQVK/9coOEeS
AxMmiHUdIu5DVD8TpT2jzNm80jaMoTUqSt+qu+lANChOnRLpp2iaIi+YzeJ/MU+4zTle5lPXyAgZ
CqW86/jcZoUKs27kww/EFhQkM/TfaS7yR1OXhJf2jepRm91Dm6wbssvqaacQq/EiLmj0VdpnyLS7
7UDqz6Ys4s+ZKZBE0mX4au3RPMUwKh60MZ4OY1d2Xkj0fhRtLXmEOZ80gD9eW6u1XxZD+N3q273u
3Cr0efttZOqgUIHsqdRnr91B7kZGs5ShOochlQe7ZYqj1y2P7ERxawp3rzaNtI9V5mg7EeztS8kb
SUGYsVrm3m6Y6+glVT2twebcI+43uk0oGPZ0JLOTT4HOwd9xgduAi3kgiCUphFHU5lNcr3O2umhI
mCM5lwAgXjOdmS/dFJNnGxXTHWllxN/vu/zyF65ONmMW3Ixv8hoQil4bjMMkSubYac6SmsxHaXE8
at973bLNZS3FI2ot1G3Xw880bQZgaKE4d2Ng5l6r9FqTepStKuljHGQzkZ4UaMO8k0VumKUZDl37
QjwFm8xqN814BgO4LE6dfioGMDTA37kEj0/Y7qRYG/5JGGUs3gnc8EYk2aoUpyGbFOcakbg2MzzL
bA8mIrYdeK3KKk+i2GMD2IhiCUqoMNCEYUiN4sn1p6uGpkj7ruvP3EzO99DIvo9mVh6qLDf8yEAw
zhm1zOsJW90UHTOPehiN0Vg3kKHsgz3qxQ1HQg+FIWVSae7r9fTkmJRVIKChPjPOq3+KxnA+Zr3Y
q8Zv3NCUBuHmRDEZhOR66LuiwVDHsdqfUz1/6ZzgmFqyP0mwE82PZQOlmKV9GfRoJ0Lf8COqRkwq
g/Bkt9cX86jMRWENTX9uwq53IwA5Spv/lEX0UOsP98/jRrjMaMTCW4YuFG/tmgMxL8nCRWD0Z1lp
489aIHXmQy4lveMlbZC8mElXfEoDu3LcSOOe9uVKgBttmzr/rYV6ehzk0nJTnrGXsIrHjxS/f9Sp
UB6IccVjk0rKx15DovX+r97aIDQ6KakizrOMJ1y7Ygg+rBurcDi3TMUMhtODOun/1sa68qomO903
tnHWqHQu+hjE5Es579pYZQ5a3hTLOzU2vTc1s+VmWfa7DdWfUd/6ogKUqbd7cd+WVSiiGEdljsQg
47+2mnRmZ3VVPJwb0/gs8g9z/avPTmlAHNIeDEQt7i9yw9G5s5aS29vE3zoptIekksa2HM6iNx/G
0IJa9FsBL2uVHhytOBW/AxTn7ptct5+WR5ZGxdt7RxOWst/1Eu2JiZ9UzoazNdtw3+ST/dhnJrIn
kOWeWl3uT5DRlg9hPKV+bth/EWe2B4Vap5s70cmY7L058A23Wh5Brrnlnxv0vIL2RZjkYjgj/ZQ8
w4/aniYq0yeVi+FRyua9CZ4texC6Aurg/PEmLj7wrlw1d6MidTzzZ0Wf/RKUvMvJ+zvUyr+IRdv/
fmZANxLNUJJbgGcrh8pbpzWRQxzPXZj8qCnhOPO/lTF9Dc16Byb9RkS1euSpvYFJpQlFxr8mYEx4
hBLZibvzZKrTF/g0v3Yi+SHXfeXLyTw/h2rm+FGjWV+YUym9bBDNC6Je6cGS4xj56NhIcneqij9m
Z041MwtO9VmwsGNABdeNkkB1kzIdT7CnqMeBqsPOiV/3a/BM3jiadMtkAVnIOn4QpWTZjUiHc6Jb
CYwDUpc9kjrYn8NQO6Z9nzyEedu8ZrEdPkQWBM2KCup8MAsy3Ti3jlWkjdBdmprf0jU5NXXiHDvH
aB/KvpjQT1NatOnMwJUz+1OUJ5IfOR15DpNsXs4t5KdV9hT3PejTvt3jwdj4OmiQ02uxib7AW6wx
vCPzXE6Tt8O5TtF0A1gUf056EX6J6bkdhqFvcjcS2ldGiyevnbXhWFjTeFCnJvH7bpgP3QQ8dBR9
+wSFdvBkc0F5DQ2uk2OE5qmYjMAt5BhBOq2WD0lX6juOfPvy8/sX4u6FZIM7awmh352aRlbTLjCM
4RzMVcD4qlTB0oSk6P3b6fZsYoUAkkefaxEW/GsrNjPlclpwF+it1PpFqswfQrUcjpkl9741durO
qm7ve8rxAFyWGiHhzHo+SDGFJuY5Gs9m3qtealvDBwisZlePtP5gpWXkt61dInNg7NEwblmGbYoq
CjBy8GWruC7t4UgOKm4hMVbBKVbDr8kMZevQGzBAy+r0oW21UyXGvXr27ZNDw0VbBoSp3agMfF/v
sJl3pmQPzXzu2xMRmA9D0PhqmOJJkU5T5Yk9FrSlaHB9Ky324Cd5K0Qa9vLn7/zGoqk0FUk8n4dq
OKlx7GoKkn3ha63o3lzs0Xtsro4OCDJKhCi8ctfWpm7ZcKObz7A7dH7j1OA4HEnjpBuOq0zWRQJA
6U/1UnUyzXnHmza8l0I6g0hLdk0ZcbXWkdoMYET2dlCP0/iYROe++Wn/T0bIshj1hmBqDeNrKy0r
iwnGzEZpfwol9+Ps52D+iVA3u38WN74cq3GgIIMgH1zDKlBgcM1SBlnMZ8Z9ouZFTi5G91VOJw+G
sPuWNpKcBefJYtj9BZ+rXn+2aAwkU86c6Rw25C4aeONDHPlJ6gmKELrXfm/bzG1UgJGGv2N6OWcr
/1xkv4GE4zXLnOC16SAo+1YN5/lMp7X3KNO1g8cbZB/xFuPZGaPalYyY4pwR5f5kQZAU1X28k3qs
u5TL0wc/EqUwkz0gtl7de5neNaOw+BWF6mvfgy9UPnzTVX3b9UAo31/y1nd9b2sVWYeii+xax1YX
z76euTNVHeXJyCKPN2bny27ccqTJlImobXIe1hSPszKq41jq8pm6ywcaAPZAXGfwbw3Sv/YvtWp2
IurbSg51Fe62BeLNlq7BVdTexzKtJ+UcG9mjRNbwBeHp2K0KaQ+sebuNWEJiBpFW4Bp8umvHMauo
EmIIlLOAylZ9tevfvfkkt3SzpnBnF7cWxWVNzZCojlbOKmJVG62xnCxWz+gcts9FY0eI30jasata
6cd957h95lGb+b9PIW2GG13mtlYaKzQm7Zz0RXWg29N542zvLej2ogRnRm2dgG859OupkNEqilwe
ZPXc9fpnFe0NuXHcGM37JttTOFk+w/X5xhRXCnNaZFnAga8/E5mFaU6xpZ5hUfuoyb4if0Bk5RhO
8gmihVND1YZp952S1O0HWyCLpHYUFUHV2qtnCN6nIXXaXoPCPoDSlGaGhDxFDw/mjmdsZHNYWthw
eQgIhdfQmqKZwyzJWV5ltsrZ6NuffcswX1eY1TEvw4+KjqprLUHe1FsoJ6VKPbtcP5E7z/VLHbf/
kSCNi4wmBvAbepxENlQCr7ebUl8/aIGsnau0cJv8jxZ8u++gGwXstzbJEkOzxTcyKrYRNvYsFA11
RjlJXKXTBKwmAazh+sT9JQu1+RbX8VD45BnkNZrRZCCJQdC1noilbjwMXTtKXqQaZeRlcgTvk9O1
/4ez89xxW0va9RURYA5/SYpSB6nbdjv+IRzazDnz6s/D/nAwLUoQ4T0z2NvAAC6txRVqVb0h29hI
V7p1SNvynll8q6DrrHkSVjWGZTzqytEoG9VOk9TYd0ndPxSBVbkTRA5Hm1n1iuJj+FmZvzqhmzaW
4ZVthsgYS5D20tLSWR1Rg5YY3VB36jE2fyrdIqd1yK3My3x549S9ssnQQ8LTlE2NeMC6nDX52GPF
XaOiwz8BbelxUE0NQbfrMi32mljGu7IaU09I23Dfj8qmuvflqcVrgbIsOjRL3rVW2QqEMq6lflSP
EJYe1CKyYzF+ntrmMIrRQ5AgYKDcqdHPSIroI6DArUl48j73+L3dXpxX9j2wM9Iy0hmoPmtwiuFr
Y0flQT1yXMMQkTIbU5cHiOQvt+Nc+7CLD9nyeFjwmqt8yRKTto7lUjtaCGBbzbyfMAEZ+gCN+o1I
V0f0LtLq+JSj2iwCs9COSV0DpvsaZdF9I/68PZzLq5T3JIRrOjD0YMhszw+NuixpIrejdkShHLfV
YRwcnEI/I7SDpkAHw22Suvo/fCokXIA9a4CDL5Cuau433COmdhwHyrvDZAD9MFPVK9tqyxfpytei
90KnkYctJMx1yy0NFb3hH+oxKMtn3QJPF4qPWv2nQlv79kReplvqkiMgEEJ5fiEMn0/kVEahVeCc
e8R06V4w7kslckMRVXnpl1K/5rJ3O9yVogbxKDqhAUmflNDn8YDc9WXXTtox02axc3syB5klL017
qZvH2hmr0HoIEOP9ZmY5QuYtTcm9IeRQ9ye1QhFokCbtVElWJNq9jourk2rKYugEHRAVLq0N/6hy
FoLDN9KhsIVgFh8nwyh1W4mN6Nft0Vx5hTAaMnCGRA5O8Xk1Gl/S8QCXtSOOS3IV2YY/2amQ7EtI
0KboxBImKuJTB0h+GkabkW98vSuvgOWspl5IdP6wLhaqCtnXUtg5GkHsqIX/cUjhuDVflTA+tV8N
8T7rBrttvTSUtzB8164rKqJ8R3JmTvB183+sEgB3KEMd5fFnNGsOuMEfSfOMMC+tQljnSuzo8lhC
P9/fnvYrdwevKgrAAM7Jp9dosCxZuAdapR/9HqiNPwb9Lsxa4ZD3FgYRsljszNqUsF0pR/TT6Xbt
bse/csLplExJDRfANdCW869eoWJMftWTi6Jo7AZjkboaAGKnipRm4+X1NpZVMsrdgBwkEhOQydYF
Aj+cNWUKydbiOd4hW+vG1vcq8p8SIJu+4kxhA18TW7yg9/T6JVAXmfHDlB9K7VQGr+m0t8LIlpAd
byiioJ5KMcUzWjQqlLvbk3JtOSxVDOqUwKhRbFqO7HdlG9+geqToqXJUpe9+FblVY/2hE+ma8uNS
c+jK3qtH5dAkW4KgV7BYS4fxjXCMJQBTtYo8F4IZkziR0QYHWQn2vn/gq30zy9HxU2Bhj2KVHtRE
2xtK6/rdIYzag5+PXq2FhzTUP96eicu7afk5ZJrc6vyot3T03UREsFOzMJ10uAq7wXSF00mevhZb
VghXo7CXqH/Q7LqsrhrJrIXIwR5xZi6cckaEP4lrdcfjlbcKqF8qIeY/X+2LYjIgzMVyjjN89UiZ
lNgsfT9CsbOZh73f+KUby3JmZ/0UH25P4uUeX3SryNVFZNN4wq6yiFosdb1uVZ0swnLKVEGbpnGG
rDjNo+KZQce7Tye7aJ9vh728eAmrQAhYsl92+Gprl6EWgmTT9aOQv0z1czj+TgPqrVu37tXRvQuz
ujdkIU8nMTD1oxIXHnX+Vwm8ipJ3T/EAbYRMFLFCdxA2WFtbg1vtUDZunnWkAEfu1eQwGkfj3txq
iV9ZlkwgavbkrNAc1i2lPuzqytARda3qpXAT6sFDOJbVXZrmmWsKZbszS7Qzb3+1ywN5+Wr/C7r6
am0460aYIFPZw0Z0aRNRju+Lb0Hlt7vbka6ccoSCusG7mRrgRbk4b/1JGxLWZW79jLAeMawDJ5Mj
p+Ihlx+S+r4PD2G5tV6uDvBdVPn8hKvKXgPETlQOc0DD5Lq9HWyhYpZj8vyqWYa28JX5cpzhq1ks
JV0Ig0zT6Wy40nzYtKy6Poj//f2rRa+XKoilnr+fJ56dti+B9EX3t2R9toKs1ric1k0udMvOGiW3
NnTbj7XHUv3npwBTBR6PHi3Goua6khdYsY4gncXhawXBrqF66HRZ/ofqX+/dXnBXPwrZBgkmy44n
6/mXD/pyrGQhNI6xBrBSl+LKKQFr/IcoaCsu3UaKD5Dwz6OYlVgni5LQccil4s4cJBrAJvnb7bFc
vjWQsqVhT+a/wBiV1QJL9Bmgsd+ax1zM0E7PKtFJrdTE3ctq7pHame2hqH6lyN1spMnXAgMZpYu6
XMjWuqqBM8k0CeJoHv1hxrtMz3QPTmGGoXA078bYSA9SKzd7LcmL3e0hr73iqG4t7DKkyEgJSI3W
okWKMoBAFwbzqJUvs/gFF2Evi4bDnKHJGP0YQeQm0kHVhF2v3fdLXYcGKXR3O1Yn22qKAwSjexNB
rEiM7o1mATVu9pmXW3u17/GweUvZqK2ijHf+8YMsjUsjEtj3bRq/IuFSvnSC6JO4+dWTKqiFY1ZK
4lJGUfelPlMMxSgEMc7QQbJQcM1Q6bxKGrQn+qCiU8eq+Tm2Bh0sqF65nST8GrM5+RiJwrCxaq/c
onBC0M/k8cMzaG36XXalaqYTp6IxS048aa6Yu0X/NRTv5uJ3Wz1L2vfbX/PKZiQjIQWiWQc5Y40D
nqLJKic/R1FKE7qdlBo//BZQ3e0gV0ANvMXZ6ovXNPtkLSlsVH2BWqyvH9OpOhbWLjMeKOS3+JjY
yWwHVujN0y/df83j0M7CpwCikd8+BPpJoe0m5YMXmcNDw3OotpNhV5svnXmo5MeigRy6S0Iaqr1e
b+RNb0ZYq0XEpIAiAXoIK3Atci6otDZ8TsWjOEsFazut/U+SXlsvUau3mTMmiriXO6PPMGBT2eCq
HFoB2OB8+tupEczLij7f7CFXFgFrCKviu19bUWAbsi8i9W2kOSjnATmo0Ejk1pUzJJNCLWt/j7M2
Y3I2JJHiSsms/o4BcISurES56DTk4Q1apH4PYa9ou3QnaCijumUYdxk403ix9skn64dWNYZpa0JW
HRc/6gRAr4+KgJxqaHe0pTynNISn5p6c0f+IFaL0TQ0TnxJEI1O/KLRE6jjLfMGwu1RKYgdZVGuf
moP6NZiVerCtUas/t2EmxnbdN/nXFF+Y1g6aIuDRolkdQphBmbhgNwF0+LIQOIIVcTk22dR07jSg
h3ev9wbvy7qmSLvTukKP9ig66eVd0zbdD7EXJHknoGij7nVtqn4U1MK/60Gf5R5T5AeO0eXzcMBK
1lDsdJa1coeeav5J7GgVbZy3b5zZ96sBwi5VOdrAoPRpZ6xRanTRFEHgYMEWNJ5bW0+COrX9BrSy
I8uxNNpJRyVVQUJptAWBFq0aWumzIeBObIezNT0UFXxfcTZlT+mBvNlSLw1/rDoNvmRZ0Wz0Utc5
K8QNTGBQWOBGXziCq8QkagyrnRuBwl4klvtCQoNVKsfYtYref4gGud35ofivifL/BQUYS/EIB2hj
9cARaykSiz7Sj1Ny6L6YherOxU5qvDb613LFEglJYy53riJ4QKvh1WIIo04pedNYiu2H+her6u6o
C/3j64JuOEcj7ya4swufepVDZFGplmImUg4S2LCaK/vojA17RdmigFwUvZZIHDFcJ7xFYQKvsuE0
L/2571vtOMV/xqZ5UuJqP/SPUZ7Zba89jaayF/MPbWL9TIYtlcr1nUNsIGeATJe1wkhXsbXKmoXZ
J/Pzp0VuLPbotNp5rt0bcW1LUDwlhPq6jcRp+ULn2+k86GqtKOC1khSi4FEJf4bpZwHru+hf31DL
wFj9TCvaofxhFSO19CYBDKgfuyq2wzZ2azglASYzG7fbOtsgDjJPwEkpg1BDWAM3ui70JbmWzKNU
5OY+bUyI4qDHHWhpkid3rewGqR44SH80wGHM+VujN6Vn9ta3xJC7hykbpOPkkymlNdLAk9YqR0HH
mlFok/hO7VHX97Vc93wp3FIxXpslwsJEB4uOMOp26Cyw9s4TpWjGHFFtYv8YpYGtJHNuh0L2uQ9E
T/QffXNfqQ9WbTjiolDiC4/DVO/ycgJk1zll5mrCJ2MIdnUg2TWYkNjc+n0X1WjKv5QJ0WXkp4FZ
kle/r62TQKSe7h8l6TXkI8aVJzUfkp1aBW4uzvjiUAxTuNuk5rGot77sOjlaogP2wwhoKdxoawi+
3GL4ozSpf8ygvNlFJIh26OsbGdjVMSK6Se9g2YMXTgGCFBolksLkGUP1VzEAHMTywX8VfEcRjpHf
vGjB4GmB5CE6jG/uFtp7/bxkkNiPKFiTUZlCjHz1hAkLmeYPqezRVHM7EDNPhEjewFm5vUu2wqyO
bEX3w8DsJ+EoR5Pdanuh/CNhW3c7yEUtYxnMwl3ABYHXLEnn+XpuUpwjEt8SjrWZ7OWhtxHb1Qfg
B9r3ukcYPG18xyxbJ53SjRv3gs2whF6clHgIQguAc30eOotbAQJKHJx8CV0+wxVU40B0TX/2pRbp
5NqeFe1XqvSfhK59xoH194C+cauSoo33cq5TwH6OUsecPt6ek4vk++2HAeuigM/k0CM+/2EhJfJE
r7Lg1Dc75Edw73AURICqwku1OwOuOzShIP+YYTKOT0CL/qNcfFxMhHBhc6XsIIHK7eLPcbGzrI9d
7clxvivHQxz31KFrJyrvzUbdMLO7vJN4LvDI5FZkLi8UTICjxYovl/xmwZvAcxOJ1lcXIekYG44p
MnWlCZEKovTt2bq8l5bAi1wOaQXt6/VkhbGqweAOTlYknwZjsCfEJDBl3CVZePevod76vIiwyZT4
Ad6ef5dUMgIpxWr4VPmm6bZG7DWqNO+C/AdED++fYzEiIL4QLpdK8KpHmVK5kDJ1TrHGApZAf+8Q
5P49vb6Fe7mx4C6/HSoq72KtSuqGnJYVpCaszqd0YbD7g1tMk2shReDlofktFtTZC8UkugvEuDn8
h4FaJGvgiWnPrBPfymc5UblIT0L8KAaeXjymdeRa3VYX60rGBqJ3KZZJkDZA9a3OM6rZdWZlcXbi
beZ0ATq+9edS/UvhYTfT6U17ewj3VS64WmFspKWX15KGZ8QbXWZ5U691vhVzTH2rxRyXX9Z+QtRX
esi0RPlweybXFSYePKjo8+aBKYNo8JoFVCG1YRojDrJa70f3Ix06B3htCaBolCMGJyqfM+qIONnX
tb+xXK/FXvSS2X/4/9CRXG0N1LHyUcDw1EcscMD+S60SJxTQqUGyKpGVD6VSfvv34QImpqzF2lkM
pM5DVlInC1anYFqLu3I0s2aVvRF/Y569pGmhIn+5He/yhQZmhY4rBB72PyL75/FMeSpyZdSyU95D
fKfsMYSB4JbFOOTP9VjE8t5KzLk+gDZKzD+3Y19bQIvcFVayrF4qiOex26lIq6aZca3N4BHOU0v3
VFFz99+jLCBUKEYcCFAmzqPIeJuBSRIxGm/zjLNNlJ6sUpo2ypFX0iewKwBr4SoCOueuOA8TZIOY
Ja2fnegs2oYWOu0Adao/iHAIwnD0BC3YtbodZuYnwe+OqbmV2VxJouH+AO4lSV10h9erVTRoMVja
hL0rNA1b1OPWq4zsJBrZT1nrfA/RpdBOCoPjaGx9J1fnn0bVHuJanDwfC4l93qYviINlTsJjzF4w
ik7Qyt3OUDLVi2i9/vvNAzqGEjwPddDeaw5jNeNxnyCxc2otwUMY6mnkhm/q53pTkfnaXYDAPdsY
ShvQzNUaqEQrsSp1mZra06X7Zh/souE+htW3w5v29npbTtzzJ6UGw8Jc+MHoy4BjOF8IcKnkThT7
7CR3fvIF52DfxWV0fB5SS2XlafLGyru2g3kts4eRDpJRVzyPZ3SKlesZu0hMXy0rscH+ZFzmw30e
bDkVvzmAXowN+C7PNd6yF3oJOsqXoNUF5hG7vg9Jj4CNHEjiQQus7DGEr+/2LXQ2MRPqnZUJnNKo
6LrgzeJ9rNeFpyiZ9UimHzsAjhXHGKLeTYNa+JAFAWR7qTEPk9UabtOE2kOgVcme9u1TUJXCTo3z
cj/ESnAvKgNw/LbqX1UznHieFqmD32aFzKpS301yw0O3MEyPqp4PdTJpN+72a7cCJTjY7ZwnpLKr
D9yn4FkpKeLNKMyvJP8voejbkpR47CFHbQJnEsH0/odFRet34dGg2Lmuj2eC6cv1WOcnlAIeamnC
6OdRDfOj0X6/HehyNXGCcR7z1oScyvo9X01J20YC1kBYbJM0YQmfSanbcngks/GU9fPL7WiX+5JL
HalXOEKUfFD9OY/mz7wpLb3MT4r+uzcOC0Moq+16+KsG6QNY9Y+4pd+O+IYxP1/ChEQ/DPADGFls
bM5DBmMbDaKEGYoW4n4GZHlqCzsRIutPixjSbBfQa3moKVZdONQc4BAMOLE9KeFYfBWTQvssI040
2UZfzp1tFLrS2aWYKHdzm8vfi84vP1mhVv0MQJH0rphlATRIrdR+NDh6eioAzo0BXftgUANA3bzh
VdbXWx/kFbi4IT8JLRyuUrSph4NTm14Sc3C0Lt5SJb32yXjF0etjCvnP6rgZw6BJeHoVgCn0uwlu
9jHIJy/FXzb0xYOlJNA8t7xmL3cchya4UKTY8Ixgz51/s6nX8RKfgvykIxlWWl6u/6jM4h5YQhOG
O4vH9O1FciWrJuDCOoe7soA3V1m1mcmRAUIbS3ZRaOlFoA/wLQOgfx8Mpf8ZvovZO5mSmJ9C0OY6
OVpKOXTsC+ThQm0E83z791wdP2IebBCoX9ALzsc/z6lFnb/KuVKSxFFjuoRh3mOo2Cc5LUSr+BCo
qHthh2ttRF7OsvVuoSbLawVLxyUPPo/c0SURxYQNao6q2+uCkyR7JRT/+ZnNNJPo04hi6rhXzqP4
0ohDoD/lp0E6oKZgp/HHnlbPUMyOIQ7wQpIdZY0NQP5l9rkERTkDuSOgUOuCk2wlfSpOM2fPgE6J
+sTreCPzvDZ5SBUu/EeY7dQ2z4dV5YHlB9ZiH49IREHulxzTzdb/tf2vLGhtAAZAA9dP6tDwJYWc
LT8FeCAncCwq4ePof/JBIgXzx9vr8DK1WRQS0CxaSBQ84Vc5bhuMlTKNClOmpLu5V0lwO0fJ553c
N1uKgcs3X6888GCocPF8XPbhavKiqW7DxZA+EYoHP/gklp9F1VYDfFxIbX5O5o/G2lJ1u7YkQKex
COEAYquxigntuAENiUE4nUzfawxtdmPEQbzbs3ilOkhhEDFEthSyB+Ts50ObeuiFitwUJykscVeh
a/wc5pXjTy/5ATN4tzQ1O9nKIK4tRnidbGHIJ1y3qyOtV9rEmGX406rxUGYvqXZfi1vViGvn1PsY
q7uBOk7ehz0G8k08IVx7N5eQ4dEURz5OgdC4sRqvrfz30ZZf8w4NikxubSh1gK2Zlu66RHZyo7SV
8kvctAdN2bJaubY2gNcAFkIlnrthtZnFoYtjoed9p2mAReKWPA959q0O3JUdBj8O8WCLJAU43WpM
6ShV7Zwn5SnQ83zXzIZSAX3v5P00ZtEhR55qYxKvDIsx8TqGYAh3ZU3Jm604LfO0K09YkoReQN/b
Ru3nH+2i6e/QjwI+vLwbTFAMq401mmYUTyZ+Kuoo+099h1STWQqGu7GxrqyIhUsPiR9lHCKtwgiA
2hOcChZXFaqyw0s5ho+J+KLWAw/c8jml89wq093ybzS4dgrqJiH2NThQ2EXWe5TyXT9UN8pkb0Cy
s5OMKiPVHOp9/Cio8Ktvyruz1xrGfOqNbvyeTkkUO2UM09kdJrU4tJUSiU5HWyB2lSgR3D7W9L2q
QKFzpS6rNBsreONnAjbiZzv5OIMEVSvbrMK6caZ4Uj8gJ1bDUaitcOdjN2Ts1DYcRqeqYTGTfFYt
BAlEg/8InawGngCZXHdofA6vcWeOo5fq/tB9LHK9HQ51WSeKXaFf1NjGYMnRLjD6pXKZ+wl/DCYd
PEWJ6O7Gl1uOvIs5osRGuZtFf2HWJSdWOVhlqJPFVsqdnpV3vphR9W4G8S4H1egYc2tMdhSGjWw3
NRokvSUuxoJD9GhiKrCh33KZAHJrL2wkIDcA6yibnJ8tuDfxFgV1c+IztXaRKndF1rqKtZdSBfna
4B7xam+G7BUk8Yd58DcSoovD+i08xS6elyBi10LHUZ5KZmek+mloAi+vdIl3SuSEfhFtZLoXJ/YS
iKrB4udJ522tK1BVcRf3c6mfCjMHDIPmTFrzgsjsuoV03z4O/sYe3QhorLaoVVkKMK9CP8H0sDv0
PC00gZvSlTTVNpJXwfqysbKWnGS1srjQQWADOeeyXbedItMI20Fk9wEM73ecVMWDEql/5w5eB2QC
zBujYlZfmgrGQp8rhVcOg74XFuef27/k2jcFtc1H5SwkzmpJYbet9vhmASarJbez9qq0o1i38T2v
BwH6wkclqV2nFiRomY6opH5qATY2dDjpiXPub2zXrSirV0FmUbIJ/JwozX1LUdPI96q2kQBeLhSW
PoVwGoXUO/jj+Q5E4BVth0JVTj6UUbiAsnTwkzu0zRwl/SJF5sa6fOvInK8Tdhr0Erooy25YFz5C
EceeWovVEylU5oADnlGmnjRxl0Uf5OR5Ur+L8heRErWo5k5L3aruJw8n62OgQh9Kt27Ma8N/93PW
T6JWD0YlaPg5ivKo+sh86o+t9aWVvTF+GPKNHstlRgpMiaQDGMFid8Fsn082az+JDU0wsAAX9ccx
yQ07KIFD+mRzHmjT+iRnAXcBV8qHXisnp8L13Lu9Py4yEX4DHkxonNAFRNBuVZiRlTABGWoYp5T7
kU6Xm2Tf/j0CHQDuYLBoSIAtc/4uYTQXKStrbsxTKQqqk7DZXTEtt9xhrnw5ShTAS6nHoNG0PlKb
oukKzG45UrvBE5RXAMCPQnRU7zC+dHmm//OxQkWEDgrADaBuylrTp48wbu2FhGkzxXtNpoSe49eq
FvqWI+3lpqfLx8OFf4KcBUN7PnsYMZeSjKkBjsH9Q960Ef356IPkWxs78SIFBvv/Ps5648sNjQqR
OMkw2yZKKEn0BTDyrtzyz75yyS+RgJzQfOBPby2dd+shYomb/SJElHMoeGbXKLYYBKndgUV2/dQX
7vp29g+IEqNs5o+C13W5xvGTm7vbC/NCR4HntIqNHu8LTVmS8NWtKCI0KRiBj+HtJNgDtmtZ9iWU
d3mmvvjQTau9MbtVOT7FWv6pHMcX+oML4DVNqo1fclHdW5hhXJZL6sEhuCZF6EEFIraRrRNvFPrJ
Ut7cVakxHCYlT3Yk3j3kU1/yqjYw7vxJlu5uT8S18BDBUf7liyiUGc7XWKhXZWzlhBcGC0nVoHFL
gzQwjw285K27GbFxPce7VtsY9sXD4Q1XxRFIYXNBoK3Ov6YuRC1GteTU/awSGwSK/zCqdrZRcbo6
Oub0/0dZXZsRmz8KlijiB9Hpn7vPfezQJ3mttvo0y1Zc3WXAxP4XaDlq3y1shH5aNZsJpBQ2pcIv
6evtz3Q5XTQHeAZTwABii7TP+d8fczFD99C6kzo9+dE3jaJkNL+a+Z2vbTyeLqdMpT6HtA3QN8SY
1sA7fxISFMTq8TRbyOkKHT4qoyP4XymxVoNK7VNw0M7eSG8uTyCCLsgt/O4wgV+TWqZBCQctkMeT
pH0EL0b2gcr/c65PG8nalWnkLbzEwrMIjcbl/3/3mZpOxBYrNMZTBfsStR+7M3No+kDzpU9SVG0k
VG+HyPmqUKltUeik4El/et1uRz7LT2hVTKfe5TT9blb2aHKGO5Vqd6qd6A66NPb+++dP3dd6L9yn
P0Dht/vIC0e7fB1fyw/lfe5svfwulyo/ioWELAp1vouyShmIXeMP8XSCoPQ4gOgoBYyp8i2p9WtT
Te0SPo9Kp+TiPTeacS3QmpxOTQN7fXgOQ7D7ud2ivf3v0gHLe/99sNUN1pkQMDBumU7GHLI8HbGo
XUsMjkqa/c3Vn3Xz2AvlY1EeImFjRV2bTZKORUNjgf+tacSiIKq9n7TTKdTvIkO4yxNbB4H0z7sf
LMX/gqx2/5wXcIjFajpRvd0bamSnw/TQPQbhbha2vtuVrQj6mv9RD1t436uUbYTXaBlJPZ+UGNBr
9F1pZEcUfxnKRtJxJQNGN4MsAM8R0FrARM73Ym2w73K9m09CDT3C2JvfxBY+m1uQ4yMvvsvTjbzt
EjCCoPb7iKu7LhnkBI0QIhrd7Jlq8bF7nhFjc6hH4Z08Fo+jWR7y0Zb7jchvj8DVQbCo64P1R3r3
8pEIF6eLRHmYT9++HSPbO354KOwfT5H9ZNmZXdmRfRxdUnw7dCon2N0lu2T5gx16v35VdmNLNlyp
3fPHr48vxTfHtPvdd9/+HNqTLdv1ngf0PtxR17YjV7Y/HNhuruF+2tkf94+P938/PIT23z9/b6/I
N37jrRGtbtbaMkejGRiRZhf2k/fw0HvybtoBIHYsD3uUB2AuT9bOf9Rd60fziNqm5kRP7QfnMNj3
QN/tg2JvXPbXv++7WV5dwnFSj7oeLL/pyc+zXV3uM0pZHrV9PflZfwCW18wft1KM5S9dTQTORupC
akVH4CJ/Q3V+mCoJi7g4piYeCbukTDau5Lc9t46BGgU8ZmB50ERWA4NmKia+VognyS6cX5gK8V98
/ZzU/vr5Z2iL9kn9uPF9rxwDMAP/F3I5997dlFmk9vNgEVJVvutOckhdwWntzHn5tizYH+hw2I2X
fVOY4pPz1zwpd+D1bH3XIdsoeuhz6IXN3SJ734ctTdUrGcrZT1sd9tIUJ5Eh8dPEVNlpQsmzD9f3
qG4b8pRo10zRSWnQTVHFjWP46pwAS8bpSYH2sUZPSXT9pUmpxZPRd899ccizu8b8lajd99uTfznA
NxNHuKDL8YgPwPncA7uspzoOpBOqv037aJW9nZU4fruT3Du5pOyM5s/tiFcOY7jMioIlDGck9KrV
ds5mNW2lRJdOqLOpc2bHjeTI8d8hRcMrf9C7+6Qf7pCZft6IuwzlfGUvHGo4OlShF4nM1cpWtM7k
3axJp/xRMA+zKlGQx35l+o26PgzYNv9U6flOMna3414mJ0tY8h8AYzTn1q25OO04qztTOsUNL4/k
IRF+tHgsR0+RsFEBuaxNnEdaZZx9KbdSPBp8yza2u59i8CKLX/IqccN7H2XO28O6/hnBwpENgVqC
wXa+csTeaNExZ1zNtJufLDIFNGN8DavRWEIF1EcK60/ANXs77LUxMl80qGkdqzyrz6NGFtprmprL
J9OA02l5YftsYJ3rO130UxA3JvTaGFmi9N4XRxA0clYnUy1GyRybhXzKYGAOgxs1tgqpsjJ3GTdp
dRT6xE6x0bo9xsu9v/D9F9UiCqMKV/j5GMs21Kc5TuVTJR7BmXZJs8unl6AbNvLJK3NJnGV4ZER0
jVeHW+WnSlTptXway8Yxi58hnoRxVIK+48C3tHtsV24P7MLSjArIWcTV10vzsZ81o+HrFYmdpFh/
FHbefwNYIyhONVb7XnDVxsIf1LCp9NlCaMEVcQv+2I6/G6168K19m9lDhW8Ty6yJjH0e6PtUNhxN
geQSerd/8dUVAMqT42IRlmTVnX+LIs7kTu8q+VQKXuxTPYhrN/cApEsVyqaV7RvQ/Le0fK/UrlCB
IVWlRsJRCTTqPGo4SSWolp51F2p/8ClzRivaiYpb8kYW//B4xUOgtjsDifrMOtwe8vJ3r45JrgRW
O+0xCA5rPqqk1cPc1Z1MUm5qSAg1hTf7abIxsVfuHSzfSFDRQEPvxlrdO0NdzWYW+qyEOP/kj/Op
mhWniDpX0HOkEUQ+p0I1vNk4jK/N7KJATUkOCCSfc/U99bAeaoFK+anofyNNOhBhEvC6txWyYtOO
clt5bQTZvT2nV8MuelNv2wzEkLz6oH0ll00t0H+Aoz3VXiNM7qhntjne6dK3Mik/64InR4/ITW5k
qtc+5/vIq9u2gEKRGEmgnYqxquH/D2QuLS5ktwd47XNyDaAUgssb3riraVXSSMljP9ROsU8HPoG4
3/6dqjsBc4Sg73fDhyo29rdDXtuawF0W9UCLHA1Uz/mcirNGl5gtewoaW9y10ycZ3dkq3g/FZzE1
vGFObGkjh7icTB6PJHNLOX7Rm11N5oQKgoCXy3xK5VjZdV2k3zWCUd/dHtm1KGBRSI0WsceLHTiF
6qwUYTmf5Jn8foqwhkM0/l8NpshHuEYpmdBcgN+xzvxqH/uHpKrmky7MmWdGiHWZoxJtnCaXd9l5
lNXCLzJLB+zCO6nHL/zRwB9th+Ur2b1sCneWrw4bc3clHvcmJSdQInAl14DZ0Zrl1E8S6eTHiv6j
0KzJk3qT9EDzw9oGVRRvbO0lBTg/Lslj35RN/y+jXR1kiwVozbOMpAuYDCQLvw0hXKLjKBRV229s
s2UbnQdDsd/EchpKNdts3Q4K8xGkKN6VpzoTbWPi1T7yLo8/asHrbD4o8cYWu5zM83CrXT1WwpBZ
YMOBOMaOlk4OG85ptM/1vwMyzgMtx8u7F6BM50ltA9EAvlb8Tsv0MYzi2e5kWzZCWzAeBEFbpKO7
J9X/PmDCdnu/LVnHxawu/RCkLHhqrYV8DLPUrYQ895TBn/8zBXf69zJ9TRCNvB3ncl9TWVvIX9Cv
4WKt12baRGEl4OV6muvgVwY/hovOzzZuuMv1SBConmAheL1TgT6fSglH0dEsMvNkpVnkAOxlTPSa
oQa1w38Zz7tQq2xOz3JTLxGion1s5rahlvkuGtGi/g+z9i7KahEOwRz3xcSATD/z2nbG9nZLJu7a
Ang/Z6vlh8x/k/cBHyYz3FwocycDCdAZL6aeossUf749oGu76l20dTtwkQMqdJ9pk7S08azO79xg
bj9NVvCY1NO8sR6uNAZYEPSs0amgLHghN6vOTR31SmWepil3ZfQR/bY5Npa0E2PTnft7q+32eKDe
qXLniPfJlNpRJ+2lovthxf638mPSG69W4tvKvFckHj+0CsNEesoU3Z5810DyjFWwnyDjFKrdJz0p
6cfbE3b5eZZ1LFOOIrHgRlzdIXMdoTcPmg4Ny3EGO8vdLrvt6Kr+Xa6aW2fsldKeaXAn0qMkL+XB
vlrW6piWlgbpg+T7a2wdYKBnBfZcgh3WiONG3eT4Y/tXEZ7DTLa7TPhnQQhYxYs4MEkNqQYNnfMd
3AgL5FwolVOP2qxLj1yx1VjcwoZdSZ9gXJjEIndY1PNXuUxQCQIcvUg/VUpp5w2mxzvefMYXfGj/
H2lnths3smztJyLAebgla9TEkiV5uiEsu815nvn056MO8B8Vq1CE8fe+aKCN7ahMRkZGRqxYq3rt
3SyoVsLspd/TB4NNzoTFBDr1j/GzT0Heypn48r0KiFSHNIRglt+KlKKTGP8QSqtbSXsvqZSA5fO0
gHWCzju7uAgbahtDqBXqYA5jeVtmE519OdsD/OJ9a8nvgCcjJM9NSJa65Jh6nIumifcavTAvPCpy
oUCUklR3qtSNd2Olvd926SuAJKYGEMMh8wI9Sz55/pHNVmKozguMJ9+U7ntBf6ga7wUGBTu3vso8
g9Bk3+h1e/DqZAdPcao+aMpdLZlbqXPlNfT4R956fgPOv2YeFAYBP6OEzn9NLwy95XnATOSvA4mF
CRXCDwvydIdRU619D39LvWOdjPZwexcuDjbUicCy2G9uVyhiFnG31WO5hkvMepq6bDsG35G2d4T8
ZEyv0F/fNnXp7ue2llG3BMZJOwZbCuR6X72/lTvkm3oTyPvStNdGjGbnOtvP2RhjW7T7QZ6A+jjf
T4Yo1DSLGowp+rbOX1DBsAVE1xN6K/n3tQL6xcFaWFtc+YrU+QXR23rK9L/NWNtMeMKI8GNWAb69
iRe5BYYQOGWkd57bx2/PlyVV+igkVuA9Jfpol1zDcvDTatdY0K4tZ656YYGdw8y5Fb33I7QnQu/J
kDextQGKnwb3ZrGSvFx1CNCxoKo+OLCXkP+K5fWJgZkJtMHzdGgq20+diJZWlzj+y7/vHBU9AFYg
xEFVLDxdjFo1KoTI41lSQa+zkbJ3JV2JKfPuL5yOIXXWA8Z6HulavIdl5j90sfCFJ01P602v5YKt
9HJ6vL2SD46CCzMzOESGLAkcz+LzNFGixm2QCE/eW3WSXlWJppfT/jf59jju7vQvWrdlIBhe+xW7
889f2AXhS9XvA80MwcjCLQytEjJFFJ7E6iGiwz9qml3HP5G/7prMVr2NXADAk1Zc/jJE8YY0CdQ8
sBmkWLKzo2snhFqh+C5T7nY3/bGa2u7ad0P6jlTZiq3LqEH/hZovAYPNxVfOV1hGXRQL2RS4ffbf
EEqvZvsoxu0GNB50juqmX9NG/gB+nm8ptqiG8f8GCM8E4LnBtgrqakK0y1WJT2n9q3Vi0UVzjSEs
iFWmh0b73UNK2bZfmJZClJbpEaG5h2tsH85tou/ILhkFNOYWB6aii7JG0HNl84E9UuCZszHeuwtX
m8ZJ96ywD13Te4gLnwKZthPq/wrvO4KlK/HggnGWjIsKL37FZD/HZzn+1mm0mD1kPNyse4myH17/
No0PI4TRnl5vewmP/lMKdsj7g4H07HdWuTJ0nOq3rlCgmppEW0GEppnnK/w1RPblySYbxO9nKl5u
DHXhGGLDxNWYKpErhcCl64zKeTJ41soJu9BMYAdwcWRu6HQAMV/WuqfRo9ALCYqryRzmptkkYnyc
X5EF5Hy+cGry8tgW4sb45g25TSVFDkCggLNNfVp3yTfmoR2B98VYbMdo13yAuQf4lLRNGq6dyzlg
LlwX5Pgs3QEzApxTi/wJ1KZnBKMYu23g1NmLmle7ctZz0N9buT94KXJPK4HvijOCv+UhSuOJfuxy
tiHIZCmZDDN2K+suqF6l9hT6d039ACh/JQ5cvkDo+8z/AFZExJZE4vxcwiZeQvLsZW6Qdztg03YY
j3bFSntZswu/ciki4IbeJh6/Sl72WA7dPy+WvYX8gBYUqG2mSM5/QRvGRtF7pfYkCJYTjoAtaujM
6HrIyd5cQaxcbiy0vXO/izmq+V2w+JS+PsaVbIbcW5nW7MJUAGwyaPKDl0tMcqm16qrtqkDIdaOw
bpIBgKS4kKZOgikNzVh4CgsJORA16E0ns3xpOyUg/8Wxrp2Gcaavty+xywgPCI5aK9AKjvPFCZNy
vZMKeRCoAJnV5GRFqOkOz3ezIsLntWfXo2fRPQ3FWtyC90rXVHivuBZkpsw8UUQEBYyg0PmHpT6V
qlI/8Qs8P8jtIYEBBuBv8JDRGnC6jIPaJWm2EaDztbM0hjdWrw6ksvJea2BDu70flwmlCQAT6QTw
irQhl4+0PgizzDDFxA3EQdpmgjw42AQSULRr+cMVUxRNGY8FdEDNeznzlfVUuKvAit16UJRNPGNL
h4pRt3IY1wgCL7l6WBOsVgCt0QMgqM7O9+mlmwuATMM2St0C/ciGmTKzrGGQrZzuXidXIW7Iwxvn
+IEg0o2brDIOTZLui3pnaLldVcNuTMv3mqlheeWsXb70Zk0ccgtY70h9L3ZcUrokCJo0dUXPQgyb
q17ad2O68QrmYH5KVesY2k5BubDZN8Z9kgr//MVhvTPncVQUoIgvi8NOdFUbOTdS1xPv1EzlzCWb
dK01dHG4GTCBLBUOG3NWOf9I/T/tv6+2nAHEr8hr1LtAlZ22fragpWk1lw707rYPXz4kFtYWS9JU
oW390c/dyeyOZtnboncshs1bBN8pBDbak6ysZYqXSfhsE0Ko+YHERzQWNknH6s4aqtytYauxA6nL
t5GcPTNn+qtSx3rHZRXeR10Iw3ybjhtlrKM7CCBgZBatfFN4kfAryIS1vvW1faeKDgsX/HfQlizu
Lb9Txmbsxtylc4YXhQZD4k1nMPMQ/Qz6pNxO6jolpsxhOssE2AqeI5CoUjAjSV8YrcxIr/taz92s
R6BJq1X56KvMipd96lPKqv2D6fvcXoIgbPQ49e5Rsf+RS0Z57MvG/LviDHNKevFrKKPMoC0oXZeP
V9HsewYe5dzVXoyDch8VlJXszh7+KnC52+Exb2xmL9eAtJf95XkTWLxOOY/W5Ec17JPHFyJE8Uap
5u4w5YdS0m3/uRqLTd3VtoUUY6zftRZiZhsE624v+Oonn99H8MWIKG4t7hMrHCE2mfzCFdvmrW7H
aOuVsGDI2qTuo0w0IEadsvfbNi9COYuFfZETTiHUvJif1QQwc8I05W5IZZghrAiJ0aIVnIoJsO1t
UxeZ92yKBjMwPHI/HiHnkVyfxppcSypcw/upyG+69Xb7779ICBZ//+IcS0Kg6VmkFq5sbLyvUYOO
hV2VTpbscZTbpuZzsPBMpuPmASBembTbFl8qQS098hKjcOO/xbE4xbFtbsrWaV8D9f/T0vz9Pjlj
L6EPllhK4WqWa5jHvNs0sTPUX8YXQdtIzUr8veKBZ+uaT+Qna6E86X0yr0tNXrRwK2nPwS8/fV0t
QFz5VPPgHxkSN/r873M7JUJysWaOfCpk7eHc7f+WZEyi/wIVqRMP5eb257rieWfm5mV/WpZpCSNJ
IOYmFGWj13YNynDNHUDtAaOBtoAkTDn/+y3BNLOQ0r+byJUt1K/6eBd7f73yKJWOjj50BxfL7RVd
5h6UNXjO88KkvAdl+sIkTI1d48c4O6PLU/EYIskDr9IDxeY/3itUIrl5jGAgWBv4ubaTqCfBuEmp
Dz7MhVmZoiUDhziImd0Hgr9VEbO7vbI1C/Off/pWdSBCGGdigYlCYZvGPpxjI0X821auOeD/EgGB
2iB7W8QKsiVgLQpW4JqUXhP1qNTMCB6icd+2K2dq9uVlrKAVrkPYTv5ESep8QXqUjFYc5qXr67sA
yvnkWU4zezBWQM7X9u2zmcWX6WC9y+t6NoMjNNldIB9ub9k1A4xeMVkChxI61vOWfvowQ6OPBQ+e
0jXN2pHSx2w915+3YrFVnCDQGCavSNBGi7CQILaqUaeqXKO9QwqFWSv92G9iUnzF2InhSZIP3egM
2+Fg1W9hoG5lO4rt3qnajSbtaKuka0NXVz7e2S9aRo4sKtN6MGhwCM1BjMXZF+0s+NuJ/9wPoE4G
7QLLh1uCuc6F3/tCTqInGbU77CLzLekfirWe4ZXgfmZhcZVEadsgY4IFpR8dsfurm/ch+awU+UjX
PN92lvnvWnxJhlN5ltOihBtxKTk1iHpSFmnRuC0CKw61xoB3Q5QckggMxb+bwimZ4oRsiHboIq3o
9Y7MMagbd+olR5UfpYjCw7i/beSKH0BFMWfidP05xAvnx+5oTkbTuCnk2HEKG04c/zLy8a7si5Us
8LKsMFdMrVnGiGoVddRFbIr6mhCLCoWLUNe9VO9HA+dXXxTjxWD0MFWjXQwNuCeoh1rQ90GyxuV8
uVb4BajOMwQIqBOOy/ODrkJNjZhIWbv8EPC4/yXyqydsBgTrb+/ppY/wbgaZ+0HJissv/BEVjjBC
8bl2JQEpiiyHkFveC/laBfAy1IPMY0FU/2al9SXZb4NSg5x1U+NmamT30mseHfXJGRX0IcaMkc7j
7VVdMUcFjLFR8PT8s+zDDo2iNH2sNCTU+leh3QHS62pHbF8rZyrFtVbs5ZmGl+//rF10YgfgvkEk
NW7513+G1N8Idm9dkqxlG/MnPz/O52YWLilBQI1myNi4evZ7jJiKNe6r8oeE2KW3CUNSDU+1m+jP
7Z284ocKMhvUsvgXZ2Je+6cLp8/rwRJStXHVPUxCX9qHNfDQZdrGqj4ZWBxqGDutNo4wAGmYozuS
rW+Ufb4Jd7fXccXPz8zMP+PTOrw4qdIKVWQ3RCRX7e7nWpRXrBymK44wY7B5KUPIwhT4Yi1SkhbF
mHuNmxTQZ0A201MA9TLQ/c+eUaxE9ytfZhZZQXMSDArln4WxpqPOa4Z9645R9meCbykCFFdN0kbr
197EVxJdyNA+YLUgiObqxPnuNaOo96ovt25w9J+KY/dbvENjet/cxQ/NX+97t7KPVypQ5/YWUUlM
PWGIRKl1m11zJPN4VY/Flnm1I/y2/+wXZyubd/mTX0i9GBWNImJJfbP88n2y4p+D/+94FKpH4Lyo
kVPgola7MNNqepKTxrRuHz16kasp/kulbQXhTq/+6j3UPT4tR0s6RFMKqXz+JfMPt9f5MdmziB6U
bmcKaO5P9NgWv2ASPTiw27x1LTOBCNjuRcUO/Hs533naaZo2U5I5lWGPASTYp4YaXGE9rOFSZ5e8
9RsWwUSWc2+chq7lFqBU2zy0SvJgNvWhrkqmY6Yfk7imL3Pl2MPEoFNMA5XDRbCImXkr1z1o7daV
x0Mw/pcVgV3ku5WtvRKYz4wsHhddBn++GQ+tm/T3nQHCUnIGDTIY8Ysy7BP/WOnfwpfbNuevdbGT
gG7xKQBhF0l6LkepnsJDi9uGjoI6J+J+2TdPW2uvXLUDuTA8klQjgfqeH49Jt4I00ZXWDSPrV4+E
ohkI72n0bVTXGKSuxhhEM/6fqUWMaScj6UFNt26xIy1oNo1pF9Uuz3dtbwfJhvGgqtkMP9akT65k
ehxNXZlHdgCqouiyWGIXSZNYsEQryh/C+LFps20JYQetnA14mm0/0Q7nN0idB9na8CZmtXv7Y84r
u/iYn37Bwn+Eeqj0EPFUN+mqUyQ3b1qw9h2vnoNPJhbfsY1Mq8+AVLloLWxrKbCt7kHVV9bxkYDf
WsjiE6ZtOcIIiRXlEP6sYbj/8x5IdriVIZov7RQg0n13SCgfU0X9Tku+PhT/5e/Z4OjMT6BxSQ94
cKL/VnEoaxu8uE4ULwhzv8W1RjnbdNLW6Nf297r3QpvJiBuAXnQbzr1Igh/QQBQO4XbZVmNGzIdg
Ux1/y8Ou7ezoV3yUv9x2mqsn85PB+c8/XVyhAttRqM9rukuOw050emXlTXfZ9ZsvrU8mFuG67UMR
TWRrvjLU16R8DH0oXxwEB4vmjtL9UUv0uyx0VOaimJV6ik3twdd9Wxvqo1jQ11c7WxVGW0P40exX
Ki1X0saz37bIfpKSfK43WX65LZqS8sSz/izFb8xP2oN+Git55UVxNUyA9qXkYgBYkcSFbwd13NaK
4Hdu23wRR4AxVvjohTNCS36chi8ZhfuJGmAq1vtKEw9DUKyRflz74uQPwFqZ6yBpWTwJdbjfRl2e
elfoK1vx97Xc20r1W11TZrkWK2apVuRhGDjSljjCrIYCKLakniyFMgul9fepHFfSrmuZAGKOML/A
lDTz+J17r4KOSiUb0eCWU7mNxAdD3g7NaRi8TTFs14SUr/kKY8GMnfJIo6W2iK+p1QqerKeDK8Sd
0wfRXmM+l4heNtl9Fxl2CUu8OG5un89rb4HPRhcRtxJowydpPPBa+y+Id4YBpuq7nh95uN029NHn
WERdkkpEymY0IdDPhWf2HYz6uY4lI/edKqydzKwOrdi8Mj6/8eJ3NfuRNXYZ1m7I6Cuq3Htd+lGE
v3Kh+6mH5n6CxE2vsu0gJU6heLsSgd32pSkR1hHTtcz+ihODEacYABLHMC5eEpIWBGj68C1S8dDm
G/07EpH+sLXGxEmT92ab/g6Zgf8PzrrB+x2UdrdS2Jk3Y7lZn+0v4jQc2EMN6AxfiORjaQgv5pCv
pdqz817YgG9EJHzSoFpWUI0qlBKtLAd34hJAofSnqTzpWvOY5m4wmXbNvFfe/gUuvzUmbW2DZ2de
GocUfm5YA9emGnd+spJWa1XF60c3aa3ekc3xIKKgyiS54r0KYfcuKpBX+Y2wD0u53AYietitEW2G
SepX9uHKGdcgdQIuTtWdOv/ihuoEXj1NGvFLVPFHmf8nWu0JZWKnF5h8+ylaawMSV+IWaEe69PRG
KPssX98QIGtq33QjrcfCkfzhoBbbzuidIUjsKYAY1b8D2jcWv1L1W1VabvWr9b27JFpjLrschWDJ
wL2RN5i7kheaI2ZWm4lfT6PbZG4EF1wb2LJyb3R709iOza4zrH0BBxUM5Md5plcMdyLctNJ/meav
ePu1W4vhUXAj9NBRrhIXoa8zZcNvxXF06/y+Lcitio3V2RPAyye52xqPk/nd8NcYd665IH0bugfk
80AGFmfME6YRUsh0cgtkWQeUg4MWrRyUniZaBYArTQqMsh37k10gBu8Z1lpB7soXYABj5mlDpJUv
sKzj62E+VIamTG4ZfYPX9KH+xRbdl5FVOmUPU5RXOILoFKPNuEwlHPwWmij/T5dlf4L4/XZ4vgw4
sA5SP4b1lO/AyOz5eTSVEYVzWZzcdgBOq5fTEWaRtY7gZVQ9N7LI1KQ40wLkHyY3ae5ymJsKOlzb
VTLsa1bAqkMcAdcMl/biSgu6XlOqphJdLfKd3JBtCG7+Jt3rv28Yo858NzDC3NdzWPmU2JoR+qGa
UIquPo73vWyEtpKaz7dtXCkwMfbOrcl7k7kta3kuhAoIJTORohu0d95wQGQtFB6b6Cnxajq5ykax
fCdQ18aCr/kCenp0qAHSzfXw86XJRYRQj4dVZDBHG07KeGsAFF/J2699JkhiIbtgWmzmazy3EsSG
lhCZRDfn769ibw987wVB719FEG5v7+PVBX0ytVjQZGWJ2CSa6ErqtO3GR+QMVhazZmH+88/egP6x
UpYqFsQRaGGZ25aSrOT2lxcHNZQPoDydK3xukVgHUSgblZaKMyYmRsxPLB9zaVpZyBVE02zlf8eY
mYZcZgVh3qVtYXB6sg6qOos3UWsrd/Imu2ses5/FirnLfaMkpVLSgJMKxM8S52MEdSexKNn10WVo
qn2CKvHtb3+5a/zV5BlUNEFbAEM9/zJWLQh1VCeKK05g9ZJq2zPhl4LPum3m0pvJpHhwzQ1vbrBl
A2KoKNHmzaS6YwHDjnhsmG6atLswXsPTXjFELGDeaOaP4FmyiKGGkMpdH0uqmzXlLtLDU+GZf5Wa
WZIm/XZ7TVc+Do84BOGgiGVQZdkt5f2WpcimGC43pR2IPwsC6W0LV7wNABuYaNqH9H4REzj/Os2o
atnU5KZrgNNLH5pyfK49iajdW3YdtRlDIMIvLexBXAyPFvpBKz/gcjdBpxCBGHeZY9GyAxcyBjlM
ami5Qf3YtiLqHo96RQkvXMH/rthZ9t6GsfProAssVwgixwsjuwPrK1vHLnm/vaOX2ey8ILQ/2U3a
6cvschhFuRq72HIL63GU7ygU2B6Eu232S/KlIwPpX27bu5z3nd1jfoAzpMGMmLH4grmuZTEEO4Kr
BQ18t/Khlu7EvD9VpsiQdudAhANfGDPjj9b0PCWBXQt/il4hkYE9Bght+O9p3fkPmj/Fp1BsmY1s
JKIpuPJzmdjCd62xj17j+K/ZXfdYPQq72xtwZcNBc8HAQxceSYzlhivwi8/N8eBk5MJmEn7FrXKo
hHIbegir9EDwVqHcF76EISYaSQlIHdFfnesInxZoar3vyX45i328WCMCKoJPybkzhL89yum3V3fd
1hzTeBrhUPK5raZqqzQwe/2pNbXxLqzrN7NGLbAqK2MXaUqysplz8Dp7Fc6ULgwJgJUnL+Y1cG6u
KtDEbSoNNvxuU7RICuj7rupeVN37qnfxmrWLgss8KzzPhNCaBM4qLkKpXxRqU8NS89Qa33XjW1f6
91plN0YJNTqlK9V01HZtQy9XiE1yK04o/TW+4/kKk8rLKcdAeVF1Ezy4ZXMit9xXnUfhORk1R7MY
Mrv9DS+P6LxODsU8YEZvaRnH+ziTijZuzKeyggIam4fc0Ot97ovSAWzHvdJ60UMQC80+zrMfOSUH
Bxq6wtaCSX/JrRJZyPoEGslzPX1KNmW3Sg92cUmrtPq4y+bvDq/hEjJj9IIVwr5jPkVCwzQwlGR+
m0JTkL6sbIVy4WAYgoWczJZwBZ3E+fangtQhgurDxP/Ier9OzR6+6g5F3eaNkRg7fFH+jkdqimqz
VvG4uExZ4sy7xgOXSWEYGc4t15WlBl1bQMIfJf1OqhhcZOrPXMkRLwcUMMNTmvSQdwPbuUh3NMsv
vCpRrSdDrPSfo99y10iBan035Kl+L5uUID32vvV9gqGitFsvjH1bINYUu2HsYSZpw8BIDsGUd/u0
Mvs1HY9r24CADnLeaIVQDpz//HPw8msxbWdpp2rypwe0r3I7kMd+v/Kdr5jRuQGZSwA0TKNjsQ16
Dg9FLXsMmRtNcT+R/Fu2VMXgatCStfVJz/exMZpbNe61J0kBKp3phe80fdpuBTMytkUrJ4gtx2vc
jxcxB2DnTIQ9VxdnvrZFhKvLoYjFKE7dVJaTZzUMpL3vJc2z50u1E4TMOjIZBIenWY7MZcGMcXtj
Lg7ah3nUTmedSeDHy+0P4Khui4AxJCO1Nlknhtt48kKKmuU/wyF1oo1J5qjR/JWRhjn/0mMZJlCB
mcEJcZj+T5KS4HehVB3GOhEZnwnaX7eXdvlYxuC8ufPYwPxsXbzIYz3T2iT0w5Ne/1aH1x6NZQg2
d+FbISPYFpQ7T3AEdY2H7OKGRPKYkIWTMY1BhF14mh8g5FbGZnjKFLU6yKXs76qpUbexXhd2OGZr
KhQX+cbC3uJG7lGUK3i2s0rjvuy/oEsaMwSiUaN1UkTVbu/px1P/7ELGGlkNoGdmO2A3WEatpgmS
mkr0qXcQhztY22TTbSDw3ZibZANPKCTmgrPraYr+kH+np1ZytMzp12DRs5XFr5ipMUXSWaZyEYE/
dyVBQnyyZUD6lGoU5TLkeaMOmhRVe4dL9T0OfHMlD7nyUUnpjHmyZx4kXB4TuVVVoWyT5KSED9KE
ZPd0ehvrNcKhax57ZmYRDKSyVlEaShOEE/w9U2FG5t9LfrjP423ue05C97tVzEMhmSvP7osoRDr3
eX2LLARlsGQwYiE+iYjLa8N9lLjlAJPeiR6UDSm/HhXb25507RN+trhwpF6IG5XDmZyq8Umwqg1i
ov6jUOwqtOZvW7ry7ahooyRPSd/g8brYVENABVIO5fSkVhTUu3Cfhl+VtH+a5Hpz29KV78clA7Xo
TCREjrUkqTCryGomOc5PY27AXaY57GM4OEh8RWmEwpGTMU2kRQzFrRieHf78QIBiBqdFz4JhN8LP
+YHoqzyUe2OCsqdufpaDM052Tdne2snBtkmPUlLalbiXwuSgr7LpXe7vue3Fl7SSBjYwUcL28BJA
E5hkh7T1nfHbyhov4EpM/PCAnR1Vo2O45LnOorwxo7jMT4J0qjVIamt/P3gPkXVPxZiaKEwJJ034
fdvqx0P8cmf/z+p8cj7lJ+MYDkaW5/mpI8DFb9WL9h4/R253r25gqXXyPajqh3wn3jO6644PxVO0
TfbTSfwifxn3zU47rh3Vy3h/tg0fPvjpB6Vz6aBp6/wkNcJGgJdHG1QnrY6SiNDKVDmojP64vQeX
weHc4uJGq4Ih8sWJje/qZ18kzE+PWb0rw03YP6FPyKjF/rbBi6SELA0sCodoLthDA3K+501aZB0Z
S36CG8jpJGHjm/IhzVaUeq5Z4fLgf9xpVALnp8GnjbTq0rTKfCpOimeTZQk/V/E7l9WsOd3EXxGJ
pJwFhPHchOcPGc/1oDwJHuxJNCG6TY+gqq0otbJtSv5bPcTiJh+QXk2UIf3GvE/q1L5RHG/v6JUz
SkcTEgtmvT8eVec/JBu9kKxFK06h2vNem9VO75glgSJ+jbDiyq5SHaB/DHE2fXJz8e3ygkYtZbni
lLejnYnDqQKHFjE4cntB884tjiVvJ5DC3MeUPJYzIpaaxtrUpeXJzJJuVwYiRNXttKYhfsXzGTil
KQtvHTXBpZU6mMq4CsfyRNt6p3n9HVQVz9G9EI4/JMH8NSbTvvRXTttl75Mk47PR+Ud98sug98c2
N+vyNAr5MY6+lhVVseouFTo7qwbb0FqA4MehcDJBePOr8HR7Z699QIZscVl6CmDcF8eik40hSDup
PHmNtmuHxum6dtsI+cpdedXMXGOhNE7TanljeRM1LatQy1Mg0NAtwdkJjbkbC/3P7eVcCZcgl//P
zuJ2MoNQ68E7lCfNOMplxTD8q5RB2f6QJy5z+SvwrvlvW7qlOVPNzcOpzLstvp3ftmkcaFV1Guqs
eVbzSP/a5rHl0DVEjiqXi20kRWskd9fCDKAJHhzzpOAlfZSRUGot1bQ6aVFwEBsOd2lr0m9qq7Hy
BXYu3lftlO2FZI278srmwvdNWxWAEp1PbbG5EhAFs4AV6TRpOTqK5mtXmvlmyOJnjYHWsDENxxLo
hN7+pJdnf24OyBjlHUINZXatTwckBoSQJkJdn0ajAjEhJcHXWtej59tWriRzs0wqCZ1GdYJS7iKS
ZWUqCmGqsrh0jA91MOp3WmmFG0XQfKh4xPpLXvbD10homd/WW2EX8/49rPyI+W49dyh+BPUhhOvQ
AKAzdr5WPTabOJGs+qRUpWyjfU7NrbJ+SdAJH6cRZKPRzfwhnpY6edLm28SvLKqx0T8PcM4lJKqT
vKbpzQDZOv8deQ1VPUWT+tRSidgCHmkOU5SWKxf/tS/72coi0+jMiqZVSHERCtp+y5sF0rWxbra3
N/XykM5r4eKdNc8galhY8ZjmrsOUPZXa8l5pvAgqJ/13JAd73/c1J9DbFYjPZazDIIQYmASxzXk5
3zy5DFNFsDCoiSPa5oH0W5a8nJH1yliJqpf3PA9inTeADHBpRiOcW6LCaTDCWDWnuvrTDV8VhDbT
t8pbialXNvDMyvwa+XQAMyq/g1LmzYnSHQolMBTaAVLFsBxCxJupMWMhmbFGWLP0DdIRmsK0lriP
YZRfVvDGiok/q9WqE7iZ3imKsqJAHqgrD+GLWLo0s1ib3BTZNJQmgHazhgsKMiR0sfv/PERE5frZ
CP4bx/rIpEv+jz6ytLu4dqe+GBJKxdXJ0r/20b4Z34bo622/n2PF51jyYWLeQzJRWg3LgOardIaT
2q9PRvxTrhGfB06KFvuWcRa4vJmuUTUb3eaVaP2hKL00S+QArDJzHFDyPveWckqrovBGwrW6i9zw
Tf6hv4aP3Z33kP01HP8up2KEKr1THxP/LhpWQsrSV2UGMwhbdMgpFs1tnXPrI2qDnufRVgkTW/ud
9cExMvVNKWkbXbVWUqcL5PnS2CJaF0kgB6kvNScroYi0E2EKQMovGxk76xDbsichHu+Ggeh0ULPB
0LeCnNWB07QVHKGaoXnh3pOsbp5eL+Tk4JW1YTpJHDIdp4cIdm+Krhang6wn4HyUQq8Tp5y66e9t
P1kGEVYBAJQvBaqRrsiSNYt3pa83ydSdlLGL9gLtn308BvcMIUUHb6yytTvuyieaDzZXLcU8EAyL
IxcWea+kSdKfmAyUH8O0Ed7qMTWOetgHW0/oasJLMVFYFOvOUeJC2BSFAo+vHnUOzzvZySf5EBUF
tUZBkI8Rxki90tWJm2UBgn2ZCRl1puzJsgjl567kC6M6QF3cn6LWs2xdzu81q6p/JJNUPSRKpNgD
ZcJtqefhkaEd6a5CoGQFGHl5hGf019xeB/7FLbuI71mfKUWey/0p7NX+jrLPkwCVwne1KpptKAy5
24bem+ErT1LRrfGxf7Qizw/y3EIi8lNN51W7BL8n8pjQR1eGU+TLpVsl3rDTZGWkfRRMDjmKuIsV
RgJbSegerAmxXT3tggMw72Kb+kX/K0qi7CluFNmJegF6zkTrKWCg+KYMtWHHPfKNSVASZ4vKuEMk
r4S1qYufoD/sncZSPZsHESSzuac5ujh+0cPJ2nVi5x+ETn+p8rJzGPjcCuSHdp82qFBlWb7y7Lxy
PdCNhb4X6uY5x18C8DI/rpJADIdTYL23ubzxR8RYg6/IaB3MWD4NHmgseUci+MIvvH0srxyTM9OL
G4ImMXo0I6q6maw9abH3UunS98GKn+ruLhYoud82d5H/zu5O632ee6cjDjf9ubvXBdx3g5gMJymK
UCVTNxGkviBknURW7FxoHKXJj0IBbMVXdyu2Ly/7c9sLP1ezrjUqIxtOnTGiLlYymDPJmy7Zt8Kv
1DMc2fI2YwZ/h1rH+z7cGaLpAJlWkjXo47VN/3jdwEbLZMkydbMicerKoeJ7R63NFKpIHtAx0zfW
f0FcrCQf11bNFcWPpQJAU3qx48Zo1UrdTRywSKD36GnSQaus6t/9CJrHuUaj8H5iVub8u5pKkFpm
ZA4nPdWeuwDlXZUBwT+qBfXL28p3vLJ9NOFUQJ3EK2Ln/OefMsXc8BuaSPp4CpvyEAaaXZlfy/Go
Mpgz9oItWdOdVltuhoZgQN+ZtY5WYOfGoTZ+ZwC/syrZ3/5Jy1yc2M1DlaIDTSwKc8s9HofK04oy
nE6+p/I6bYca1lzgx+HIRXzb1OXnnPGSzFOweC7v5evYQs5TyaZ0OqHj2tshyf/Wy5Vsc9vKlaSD
q4hwBPcNQHmKAIs97rRM8MNKOsV+12yTJGyOhajmdmGq/b4fBfl5pHEPKbTv7/xSMTbMxBsb2HXN
jdZN3V5KPOMhtvJs5wdp+djkibQ3xN5wgqpFPTKQWuXZgsh3JeG9khdSKCG0aJR6mbJYcmt0RTKa
nRkpp9FPN1Qs1G2waa2/amvrxU6Dfm10IhuNQWgwwg0Ei9n3aT53lV2sFROvhLrznzJ/yU9uSl/c
ELSUn6Lf6U62Czan6hfqsrtyLdWZU5nzKxStD/JoQBmz5v2SHkWx+riXlEw5cf3Z6ba8kzbR7rdy
591nTvxy2zGuePr/cHZeO5IjSbp+IgLU4pYMmaqSWZmlbojqEtRa8+nPx8LZ7QwGN4hqTAMzmAbS
wp0uzM1+QSxefBylSN0u6QxTm4u+LhGrIb/Pik8YqlbWFnzpOlf8Y14yQ2pZfoCDLmcOidQuqKNU
ea7iN/T7DtFY75MeQ8lga+rmY+lq6kjnNLzD56bAIlKoKKXZ6LnynHzVhZOxL49jdMyqAzU14W7K
nf6kSXa6JTa9soepg8oQksCEzeXQy/FFfcgiDSftudL0u7EcVUfTYmv/11+Kc3h2/5xROuZS8VyR
+1Ad4sp8bqSu2hlxk9hjVT1MTbhlKr+yJlh3fxxtkDwik70cjip3iTz4svkcaUK404yw2amtmu6s
HFmb24NamTkYpyKAfaTeoJMtLjNRqZs0iAzzWShVHSsT2cStc9hyRlsd0HyWI0EJgm4ZxRBqpSkG
wXxOa6U6d2ShIbdIG31usDRxb4/oKhZ57+zNAt6AMgrtjcvJMwS/SIowsZ5rWczd2PNz5SDIeKLb
FeS8TSnR63CAZejpKsgXz4tikQOF0N/MwjAEcv3EtrDLsbxvhtJj7Xvs29RW4ul5LA8qPG29Km2/
8o78X/tOoC3pb6CVr74l6599x30JIwgU8eJbSr2lhXWX+O6YI3uBkdXvePK3TAZWgqA6jigxL0D4
BsuynFniqi5YZuB+2G+cHVt/ebHqRcGSuPb5y2QcztY1dnUCzjCYdz97Prfe3R1G0+YpvMbAHcPP
nCRnTf0gfInRz67RlEumg6Ketfi1CJ4yf3Tk6tGXxftBdyrT2kia134IVAOWCy8T0MeL5SlKaV1H
HMZuo0anIEwg0VRNATXWyOw43GLZr0SjDsc/PARpxy9JVYInCQnKDJFbdpPNxgRU2O3EANn2/e1d
txoIqxaycC4QMGqX88uZW8Rt5UWuaQr309SfrHT6JzJjx/A31RDmKbq4Y5Q/Zjf0FRRQFLx0L2Np
aaKakGwjN4yC56H4mk5HsfvYJsdu+EcjURR1O5KwfYLKMVEzAy1Ki8CucIWPfulC8nx75FfiDJw2
FGD4ltziNMOtxdCztJXGWuxidyT5O4Z1lCm2ZfWFXfTBnRVZ2csw4DIuW1StIymHe6zFwbnvtP6e
qQwcX6s3idBX1zDXhgReeaYnztq/86n1frlbBabIgxq7Xp+8Yuv5ITbb/Sh2tvyaV4qj5MeMtjLZ
Y2eKAVrrk51sPZOu07VZRY8ClUjPidavtMh4MSVIggZXMDfX73nCPkWxW8bHQD3nxrmWWYYCOBcx
tm9/jpXzmDcgFSr4ydQy//Rt340cJS7fpKoSu+TPdjg7BRS/22ALF7VyVnFDk27QByEZWI6tC3yx
0oBKuqFkDk6ZiTw7O1PY3R7LFQScpWXMkuVI2+L+DPT58jMWkaF6mtknrienuHwfKo3yfdCcM+2o
CBliQ6OTdChm5IMtNeGuMu+75Cdoy10FIEwVHlMv3tjnV33vPz8JzTtyu7nqqC6+qh5oheY1gGCT
IPloeea5y6sfWn/QMutHWXTO6Hm2MJ5G5ReGnU08Hm5PydrEk8bOQtZzS3rJPBOEPtO7PEjdbAAH
LA2YKGk+Gry3o6ycZuhTzPAwXA0pIi62dBSpWS+lTeqmmFspZXgep9cpjT4K6X8aD9gTSOwAYKnc
XX7hjt5lF6g605nl2FyfG3/YWERrG4IaJHIbNNMYy+JaDaWpV+QwTN0K5oBT9/oPb2jRHReyLc7e
2o4HfAnHjcnjJljmrXEC/Kgti8wdjyJCLr1+iMfToLte+NLKz8L4Wop/v9uRwwPEwvBAIy3FigG/
TmkKPN6NO1nDbLITbEtQzqL8dntBXFV02eVYZnNlY0MiycsFUVi5P+ZqlLmq8tqgJOyIFBSttwbF
wuqlksuNYa3ccBfhFkmlV0XGlIxZ5opajrrHqHS7tmh+hSOi+ElnVXeK6Qt/v+aJSRGEHgxeuOoi
pt7VkidNxIykX1ObHDS1cLTJDf8aCj1n5zjjsa9IFrCQWh5qnpcKalJnrh86TWQdpHE/vEE3y6gi
iDyCb3+5P9pIi2yBcPyDcw3veXPxNvQyM8KuJs3dKJn8ByVUw73XxN2zXGfDTpzM+tj74rBrfLqI
VSGrh7KSZccQdJxG/Hg4qBSvnVzDLq0SlPqAdZUC0V61nCEq9HM5DOLsEhHs5F7X7CiI8nsxraWT
5fVI3vn4fWV60x4qzqtDaA3jvijG+FxFRfRQl6Fmd7AH3hJpMhyPSQH/2XOI+0H2EpdScqxSfMa7
lmajUDY7X5CDO0rbxZ1MeftDPVUYshhte7w9ZfMRvpwxhaY7xi8i5QJrPoPfXaGVzG3Dv8zdUU3T
o+JJ2YGcf3A0gxLzkCbSoauM6s1K2q11f124Z22oIi0tEmTyqWV2HEyWUqcq77YW2QZVcjpJPprT
uQ/dQTvGVbQrxfm6Kw7Qnc+3R71y5nOjQG5B9pKn3NVdK5iTWTZR7vamCX3qUxcWrjGfyRv7bO0o
eR9ncYHKWivnuKvnrlcelPgt+yCqgm14X8xZMrz7p9lSDV87S97HW6z/Bn67D/gmd6vwm9m99AjV
W3dxQuWR1XN7CleuGko/gCln04QZsnm5cHIj9kETWZlbyqF67syQzouJk3KfNL9uR1qdRBRjqTEh
pX3lPud1aZ5kKYNSu4d80ByTRrkeBcjr/aDM/RnUWL1VCZXXRkc5HgYUOR8y6YsPJ1gdiWcncEAG
O6k4+2Fgm9X3UH3t5dbWkmjvpydTiw9m7uResOtJuCNbO/EqtWPhzm8dsmw53DXWwygmd3qH15sG
vMR8vT01V1qc8/lKmYX0n29BJ3BxkDeBaQWRxYFX7GayrgOANK8cEm1/L57rL/BbcH4LKhui78fb
ode+yvvI8uX3N9rJDD0tzt2sMZ1i0g91Ee8mej+C2R8Kr9yLZfAJGtzGjlpb4VDSZuVYmhjwXS/D
mmUqBUpU5K4JLaLuUifIfofWDz15jayX2yNcOxrfhVqmn22RZ1UlM7dapVRcDejTSUn/aOoAPZVJ
rvaoY+ARnqRbSrIbY1yWXQZ6TplQ55zJQ/Zx0lt7lB6KstgN4Zck/nl7kKufUeHgn19ts/nX5XzG
StZOelflbuCFdlF+yGGAxx9EM9rLVvjUJ49itVWeWQup8+1A8AFwxrvyMiQvLbnQ27hwJ/TxkU4r
T5mWpraklKqTBMN4b3Wab9OpF47BMA2nJgjyQ2nhgtErE+qkevhz6q12V5dqczKlLjllXtGdZK54
TwrS3e0JWrsqkGCijQNIgXtSufy1nSV6FBS5pbzB6iDhpenZTOAF+7ngI81YbQGc106e+bmFxg8E
TGiwi3jmVCSTkBbucDgPzt8y7+fz4v1fX+zaKUkGJfT464pZH6T+Y5x+TbSz5yHEg97ksc2/d6a/
K0yYKu7tefxDyFpmGhicYGcH8h4r7cU7qy0ya2QTFW4zFXsvvkes6WOjWI4amvtSbj+28U/kcvTh
bqheyqS1recpuR+1xOGpTLbf3wfiUYhxg+vvkERHcvvOj+xU2NK8udr1dJSBY81FfxAhVxwEcYr0
PIiEwtWNEbn+0hm8R7N7qEXxVObRK8X1bOMmXXtmMwbK7fRRaKYs9QkCdagtSxyYmc7vjkE18OhP
oCZhWzY5USUndwH3nj3IQ3lqNG18kqMxPYZKa+1oB8pba2ReYVcfisMAztRcXV+CatS2lNpYKApX
Lfx9KZ3q0vb8c2bcZYIzvSjGiAPiU/xjY3nMn/8qKrQMmQ4kgibKYmVSIRubycwKVwylA8D6HJEK
/2cSFLbpa7+qYkidcjC/xdkhzgZbMP3Hvu+dvpi4/YUvPrJsaumfCuF3rWDftCkes3ZoQUYHc8Fr
F1G2xc8rcNbSxaEt3L7ov5GpWo5QIx+hmmlzlgukUJTYBB7WCepeaPN6oxLyJ99Yzg5fgt4Nwl+z
9vflqdCYbSaYWVmgTDohGVoOKTXHyPTbrxbvnYe+1L2ZzTLhTsl+OnVdiVia1Sn1uYkiubBHwy/u
RbX2PxdZS5ufBdU9DLJa9HP3DP3wVIm/3v6iq/n9HxA6hyd0jaWOgh6JflmoIutIHu9ybTjrpWdH
GWlv7+/Tj4p+H3jOVKkO8lUbWcJadYLHBapcZIDIzS+lvyRU8/J4kJmvL/F9Ypv8R6F3vVWS+D/G
+G+cxfXZxENsRBZx9PS34T0G5uzk8ZIUX6fKdMAv7C3dlsz6ydrK9K+vCXbJLMM+S+MwvYvTtEzq
MjNStksIHBHNHSP4mW6yGLaCLO4ic0gs6tfcFrLrT7ndvdbeo9+bdlcVuyg6pcmb8tXQHmLyTYBk
u5wkVNjIFuZk4HLh8zoE5gM+Bv7L1YcstdJTm7HnOlSTg5J2r524Jdq1slh4CeJ7QA0QDACb+3Jz
ISQudkOVlq40Bk4M7yXJVRsqyTlMHwIfgT9jdErxU+5tjO06z7uMO//7d29vMYh78JXE1fX7qbob
pKNqHSPDUbaAY2vfkargDCJVIKQuIXJprphC5melW2sWb6eg9RxBU0r4sP4mWvv6HGdQXPMch5R8
sNO7HFQ1CC0SuVXpZpi4ho36WGALb8xsPp/rqixORSTcyx7ytVb2vHHizLnYcrEg2YnIEfqIM4rp
MnbpTWM5QA5zLeCyKAuQaBhioIM9jGwLTuZQjvmu1hHqjeo62WdDWDnm2NfnvK5QJ8bEe+Nqv0om
uMtwu9VV2iOgapYlDo/TTht7sXSVTP4IOvZF7zLm3/iRa+M5U7OTMWydfPNFtJyDuaJHUHR82TyX
c6DJHVoVfV66XR3tjQATCL04j71LGV0ux11Pak0jxolR9M1GrEC9aWPMa4sNCtlcpp05a+riBygt
fBG6Tyw2vSWzTHQ093UyB4wBt8Z6nZsjI/Eu1PxT3m2gqEnzKZbwROny6dswRKQKv/0++e0X0t1k
VE6l9A+hbjmiOtpDnN7Xner4gUH+Ih5H7TQUW8ivtbHTKJLohdF5uZJlbOPSKmMjKV2kU2wxEW06
sV2xlTCuDRtN2Ll6i0s3b5LLYcdqgkUEtR5X97pjXch2LVq/CrU4oVaw39hSK9uZGh0QtvmDqpBy
L2OppaiEQ2tVrukJ+1IsHLEz3aSp7CGlOjd1wmueCwhFl/GjHhxuB185+8GeWyLbB44OiKnL2HQd
cgNhyAqs22uu/xiNjQxlZR6p8UDkkgEDcoXO//7d8ilkMRvEqa1cGNSCDKJjepSTR38LsLSyKC7C
LE7EQG3bQpMIU31Rdupz+3p7llb/PBh4kAyU4uhPX46iqkelndqpchNIOGKyH5Emx+DrPwQh9aSa
T4cZXcPLILVohEkB6tad1MopAyyCaMH3f0tpm0kwwGv+N8pisZWtb0pjS5Rqp9obx9Lqx/73by+7
OmLYNXgc8BWitDsYieCIyu9S/m4G/2VRvYuzzJl8MSyTnjhTczY9hJv8yraiYxFvnbMrWIR5tkD5
YV/AWb8s3QtZG/VRLrM1E9APiOcoHf2D1A4FIEi2hVIzurrZkewzeOs683h7RazP57/RF8suCbO4
LzFIdfHhcRSFEqOOCHKHMgBC1LdDzZ99caVBseBehzJEyWj5+MkGNfTyOqlZfLp4UEohOQpyhyo3
cJOklwq0IGVx9q1PH3UAbfvb0df2l4IWEwgUrlNMuS6XPnivXMohBblj9QLX5pB0kT2N+UaUlSLA
TLME0vXHVglE4GUYQcrqVtaL2i1DCfpj2R1yRT7g23Wvye3B8oWHIj0hkXS29HYXTcpB04TT7ZH+
edlfTTRanzg8QpSmf3b5G2QDOSvJrGoX/fCvhfmogesXBXE/WomNvWRLwaXIhJ3Wy7Zs1JldSuWD
MCmnoPIPnfYqBVvFmNW554FDyopQGMCbyx8UeLqZD2hqu1DFJi20OwjUwbRR8JhHdTXqd0EWM+/n
I1xQqatdQZiOo17a5vikVN9N/0US0WnZ+NBbQ5pz2HeXjhlEspCA2XOFpoCe2cb2qLupnG9tmrX9
Ob8N/2fqlmlYIgoRuXjtNp6tZq+WOdmN/CXbPIbm2+t69qC2Yo2FSuwy3+/EQg1aqNcuryTcjeS9
H5yRfLJrSd2P2sbkrQ/q32CLBRqmuZZqPsEy/bdlffXNN7rWCsXj2xth7cCZm9Xoc4CV1ZfLbihz
koZhbNyS95GY/ei0Lx1QwX44ivGr7N/H+ZfbAa93/wyw5J0J1oZCs7l8zodKN8kaprFk7aUT9tmu
1kq7hHgBwN4ST/FD1JZHLQ5tDaTN35KhUQ6eASkz2w/0mLykKJuj74dxTm0rsd5I6KKqsetO/ts5
pa6KcD00O9JJhC4Xn85vRk2cdJ2CRfsynP1zqx8M7ygJ90rS7YIt5OrVLltEW2QSSSy08ShqBTg9
V/Jap1dDu5S3ANXX7bc5DC+QmTPB17MW55ORWV7kWWbhlgJ1GKPXSycxyrvBFwWbN5j63CsRJAoe
mqfUzPKjLMjC3kxa5VCNzT23ZWlT4ul3wdxtv72kVmcANNn86gePt8zYLARB46DzCjdw1PhnNb3q
W8pzVzt/Hvy7CIs5HpMIl7eICHXIe7LIDgrnZaLZ+Mw+Kv7GcK4rbZfRlvlbW2p+1dZESwooqMh3
q1HjYEbmxLn5KOadXVFdbKLA5nQoDel0ezavniKL6IsPLTT9lDSTUbia4CGHqU+eExrFFlxg3gMX
ZylRgG7R/OHo0RDWWtwNJDlm5zFGMz1OxSnSTp0Ac/Kc0vozNvbj6oRyzWMApZN2XJHAlWKMWmuI
S1dDRgPi+U+j+lj20r6I8f/cVYa0r8e+mXtue8Qr3NvzeV1zm4eKzRC3Bsq3wDAuh5qNCIulFRMa
qHia5L/hPOxytXkNtNwdIuGxM9Q7dHde9GlL3vPqDvkTeeY5wRmmsLjI56Y8TyUt9ku3KcVjg2yW
8L2qrSOCdOfbY1zbgYBqJBy2sHJD8vVyiFFQoUZUUQgRExzN/dJUnMCsgEnQTdzYHdfLk70FGQal
u9msZNmd6NqxU81cKt1kSiZnMEqdrKLZ8kLeirJIXfJM0Lom1Et3kHeeYJfl7vaErSxJypN/JAh5
AtKnXKx/IUl07jejdIPXuo3sfDDtPjki/T4GiqN7h6E8mOlTIny6HffKbZCeE/aX5NyzKhhaHYuT
bGhUI5LqkLdMJYOVCUh7tYGEKRQL4YjYi0w3Wo+g/cf9rke+BK4tbkgQI8gOuuQN4C6SjH5VvChq
MOyrTHydkKc+jbikOr3Yp4dUKA+lJ5IVqeJLrvrBYzwaCiJLSY9SjNodwspEqtMQqo2FMf/yyxNl
HhkbnIYrmmpLHtM0lZ2pJAElFKXaR1Wwh9xyyJEif6b+1+Jsbcttt789nden2PuY+pJkiWUUHlyT
X7nC5/Qt/mZ9au2UN8PG+bW2GGnIWzqCrjROl28VDZJDbKYFZQ/8Ep1ORI2gmcRy421wpa46Lw1U
3GEYgTfhXTT/jHfpupBVOcJGeeXK2r0fJJ+HsXZAY8/S+BSPjk0R7XTBQk6t34n4Qfv+9BRMkCSx
pjLDH4qeslYgweVOQbU3Tj4UPUoENLKL8svtWb8+1uYfCr0Vxwly8eX9GCtpQWs/rdw0/jgN9/6b
By9P2iDbX1/5BCEjmZVmEdNcEtCBKwyTZVKRk73nspkeorBz2kC9o+K8s4INZYXr85Ngswog0jmS
jnHH5dRnnoXuS1xRnjMANsXlSYw8Uqstf4nVMLQJoV/PzZ9lcyRo2KByLVZug8zRbsrNkIaPIp7Q
VtiSdl6dPt6x9NbBWlKwuxxRpSAUNahS5dbyXWiJyHKdAphkif/ZbzYmb23j0/FBNQTyOo2YxVEa
hmXpR6hxuW0o/ExnHwdezr0tVkA7JCrlYvFZLLfApKtBaf5AQgI5DWPscnz5lPtQHKgJGe3R89Cs
7UIbcbfcUchhUuMYtz9vL/prxjLbk5v1/0fUl+8mcRJzWch0FuRROifC7rPiqIfxEO8629vlzuBg
FrCvjspH0/E2jrm1j/k+9GJ5er3eFOkk8DEFT/ioWeX3QGp2RVWmtpH2GQIbirnR4FoNiY0FVSKO
IlLFy/mtjNLPork+U8ZndZ9whDcSnIyjn25SHa/q/kwsGqNIOiN9My/Wy1D4rUi0DSmKjMO3kGTb
idSDHOs7STsHpnYoxRer2vLNuVLGnw9bfBdmbVPOF1Kay6CFX1PxDIPa1aRd/q18y9/Gt+iDdxYc
Y4+C7hdZ2Blb6phr9wjgSV6/JN54siximoHcKFJe1i6oC8A2zU76W7HWP6PiyEShhtI5BKnLUaWV
n2eqNNSkui9R9m2oTwncCCvYwwTfB37mqMFWkWntCkbCERQTUcls5oX07tYyhThSx0qhbuZrd8aX
KG+P0kuCpjNCNJ94Mm5kGVvh5n//LlztJ63heWrtivVoezjHdCVSS3H2vVIeJfm+oI5xe9+vBqS1
SvsPksYVYirxc0NoC6mmK6VNB9+McfjGOP0YZ1l6svqh2ecNfTEPZ8CNc3XttiBDnAs19FZ5XF8O
1ayUCGVDnZmt2zkhDeqDb0TpLvebZHd7kGsrcyZdzbIjtHKXarhdUA5j5YWNm4x5uW96ObMNn1vj
dpS1vOF9lPlXvPt2ijRJsWhFjasnnh1G2l4NXnz/TS2rjW+2GohLdsZ2IUO77LbpTadZjdc2biWW
jiwEO6V7C6XPjbUVaGXesLC1ZsIYWHgUxi5HFBZWFTdG0LlyGk17MW6zJ8Pz4w3wxspCIMnitY5R
6IxGXhyQXeL1gd9hC8E5/wYGyJ0C3De14Hj786yEoSg3k+AQ/4FPv3hzpUlmVUphNG4XZjZtdZtZ
U6QtIamViwUMMNRWTNhYDEsKaSeq3miFaesGOobxQptFTtHXvzvglYcUEuJD0ev1xqGxOjIKZ2Rv
c3lqyd2Po1SWSiEgZvhPE3xQ0ich3HjYrSw5LhF6u8hKomZiLo5BpGvrwQTw5tYijbCk1+SdUIAf
bTE23NVA0jaW+MrKUwB58NynG4vE7WJNAB+yRjnQWjerrfIwNvqEShIyrLeXxNrHYg8hf0y/lL71
Yklo3mR4ety3VIkQ+fKqh3zSHOVFKouDmWQvt4OtvckhiXGksZEoDS+vkrroxMAPtd61Uml4CppU
21lCJbuwMbWTwHvWCUoLZdBSkA+JGMp3nax3hypGiev2L1kbNj0pGM4kP7P20+W2LtWIPrcR9a7U
6NlRFcDFV9Kw05vsVdbjDyPLe2OFrlTlgdhRi4PqDacMUd3LkFZd1LWlCp2rTyF3JwjVXSWF4cEq
4oZeZ5E/tU0m7sgthCfum+I+9S1KFiKkEdEQttzUV7Lri1+zuHoEiklD1+udOzRisVNyr9l3uiU4
iEdluyFWwru2UODxtXV7J3X+FrJo5c4FVUQyAVZ5FvxchLfKJszTNO3djIvWqMxvRv3YpLozNb+n
cjoFnrhlU7864HcRFwc5REwLk20iJgFWWN3X8i32qtPMpELYz3gYg8+3V9jKcUHZFfY1VUE6vcsL
N4dxkHl6PrgTcr6Z21uD7Y3UfrYM3VdOPpUaHbRmSPvXnDvF6DQNX4rBjZBHb3HAoyt3l0lfbo9m
JQqtXBXukgbtCK3Py8VrgrurErkf3UozHhQBrrGvJnuhqbe0clZOPW5b7HXBUEIIXhZUxb7xJ9Th
JjfqdOEOn416VxZyuZF4XUeZgQ4Wq49bl/9e7MVS78cSsdnOFcIcgGZlq1twsusJIwJ4Wh6vUFOo
ZVxOWBn4gu97LLd6LPdWCTPCMCIH/+CtY2V+GV4W5eZA5EDACsjtxEWgmLS0k4amd8XxUVCChzJH
mHGKXuZGn2wX09cs+OX1P9p+S6b7eoHTpZrfISa+Y1yIi7eOGiay6iX14A4/QmvfgXpqd5KycQmu
TePMJtIpffPBtMWuVfwukKDVDm41ljh0N5CYc6cxf99e3SvLASA+TRIsndBvXlpX1Z2AHznW6K7o
fyiKyG6nf24HuD7uWAowVfjrWNTwzLhcDVLXRZWe+aJbGXm/LyJRpYaiD8+g+3ZZOpsfYgS2H3ot
3bhx1wKbVDV5vYG64+K5DGzUmpTEUygC9TftajzoA2ZogjOITtiBTUi2tLdXvhf9X74UfFgqnUsG
WGh6ca92weSWQ2uL/UmPO3sYj7dnc96diyUPm4maIQfFzDVb7N6YEhVnQjq5+XhK638CRXVifLl5
QWn5RqiVRT77T5H2ob2OIPmiLjMW2dArVjXB1DAPQ9K9TL2+6zELNITpfHtUK4tQxQiT8jMTiBb2
IiWhHlyZodiJbpcmlmO0YrCrqnLLgHnlA9GfgybNnuVRv6zhe0aCMYs1iK6f9k6WuJNfOsaWate8
nBcfCAQ8ir+seUTIls7VcVgJjScoolum+3H6IMSmgxUUzuVHRUHFNfX2svj99uytfCiEBtGvR5QM
vaLlhwIL7sWxJohuO2jYMdUpesJRP9mxXp6b2BI3PtbKEqSlip4b2mT4oSwFKzypVNVSLyU3fapw
QCsN4+BJ9yZ4piHbUvpYi4UYj6xxBFIrWIJi8la2itrTJZdKfBgOu3oInTAOPhTyff/x9ixe68Yg
+IHYAWYEqkUzd6mHp4xSG1VJLbuFoB694TEQfPT+KltHqLMQ/xlrGw19BGKkg5rlj0nn7cUg2099
cW4D6anwu4PoWZ9v/6iVM+z9b1pKerYa5Nl8KGQ3LsL9FO4G7yDod416TM23Vm22LtTrYuVcXqO6
RtGQr7vkaA6BOdHWjUVX0E+Jn9qe8hpWyQ4tNiN9ioU3mrwwNQ+3x7iy+bkeMBWbnVuvfbHDvFL7
xsgkt0nHwO6NboAy6ykbp9nKSrqIMm+id+UZI1U7Y6ojyZ3HlWswt6QG05nJ8eXRVqINVbm1aBTU
mUeZlw9c0ctoKSWvIC47ya0lxOgLR/YeoQUPzS6tN1bIyuaf31XK/KyaRV3mQ+/duGQtLkTPVyU3
rIy9FnUxfgVRh8o6ENYs2Spnr6xHSicyp401g72XraRS67NeGz3Jtfp65+n+E3odkfYqdd8kAY+7
3r29NFYejuSPcIqQJaTnSsZ1Obq+MuIkS0BNyBTUyu51yn8rWeNk0njWtP2QCwfTQ6w6frBi66Hz
thT2V9oic/5KIZfLlox5eWVERpPopl+y/9KfY+R/HpF6xDzlLDT6XWEo9ggMKa6UI5nTIZLE7/Uw
Or7encvcRd7wLTwED8ULjPPb03Kti8uxy5zMalp4CfH9L6elTbCHKg2KB3lT7ZSEmOpzZbpSf0jM
r1EU7Cn9mzSq4l+tZftQJypg2slbh6J1Lf5CYP0hgmPmWVs/bAWNMv8wQL5ACy0EmhbfKwHZ4AMZ
Y754vIy4O0X+uIvCwjaMdu+3pj2qCLwk47HedFZbOUYMUhXqvDTpAaUs0hWp7BO1MXvZbVsMcDuh
K0GmC1tdjrXtBiELUSjEXmYS6eXM970mZcCXZFctPw19tNPqiVKGcvCyLbW0lSNk/vsAw8GGXZ/F
dRQqgamksptNyi5O/R1oF6R+fDtEfKcw97eX1Ho0smRTJmXmsXs5rtQfFPRO+HBpZBqHUuNZ40OF
PQwIkNoDJYvfQh9kf59J4CaLkBeNqj/I+8ugoa7HgWGMMqCKT1pm7IBH71vhsW/ao55tVX1WMIbc
LjxJSZ/n985SikStgrbBwV52JWHa59hItmjI6L6yn8Rxh5CC4+nFSQ+f/PC7VUR3bf+zkE69ggTJ
2G9s4LVVRGEEaQLe35BPF7M96L1UTvIku+Z4turPffcaGR/HLfeJ1SgqJQsDEj43zuKUkLrRMoYG
kWwxSp6lbnhUqjQ/ambzj2fpW2CVa8w7Z9LMbEJyj77EFWVr1KM0jzmx3LSm8l0drfgAIvyg1fHd
INYf/fAl634U1r5pVXuyxL2cNLskNfjfxs4ot5iaK2Nnh6JGDXGZ0sDS3m7K+iGLskR18/RoDT0i
QamtDa/oWN3eN9fkEXBi7wMtJtn3NCVLhphA6r3Qg1Dx493YYu1uDQ9KFn8czRd0TSrpnMmYWU3J
p7QWNpzZVt41ULRJNLiXed0sH56R0U0FcgqqO2Wevw+bvDt5USU6uQqd4PZwVw7Z96GW4BhsxUOx
jAbVTXPxQRiS1xgVxdsh1r7czE0B7wd8k3fn4lBAQL9IQ1V1xazRXmqZFm/a58J5wLP9oG53Adbi
8QmpJPEqhF+6iJfht6b17B63G7N9pTU73XgrNHXnNxuNrrW5ex9o/iHvMjWpFeOI84C5K1GIyUK7
N93bU7e2ENjqYCU54SARzL/gXQSzrZJukGvNpRlUYkZuAJveAC6tbXMaAP/GWEwXFlGFIaaVRoBh
PxZOUJ8tIb6XvPowiudCBks8FU9WsmuHZ0vr7trqQ9G+9eKhgvRye7hrX+79T1lMqDjLl6egJ7gh
k30u1848qSGWLNbWrb86sVxSJPK4K4CTu5zYUatH3oxMbJKgBZYhBPUmRxt12bVcl0I2WR2d6lmb
YhHE0ssSAQBDc720SRI7lmryzEKjtGlU3S73FP9BlrqXTk2NBLR7eFY8KCl5axQPphps0QxWJ5eL
GWYsCsVXAr2alSl51nmaO7THrL3v6gftbXPBbgVZ3IMo13ljidyhm8vYZE33XvCceJHz377fu8Es
SoFhC8ZO7CzNreLCTqNvKoqJnbCRzawukndBFkUsKmlpGGPBgYTFUR6wBHnB4ef2il87QmjB/u9H
WWzwvPUzP6gYB3NVqz96868Z0dxmfHHczCyERqTlVeJZQGxEq9LdwPpRSRNw0K+T0vJq/X17ICsf
nkbKn+Md4cwrSRMPsawuVDPiBEhX1bgZ7fF/rPZ5HJaPUMe2xrVW3JmrpfSioHqC5FusAKOomyoS
Q93txa9yjbmO8WT091mdPSWB7+iI4caj/hzqx0i3U804mc25e1Nj9JL22ZbI8+rgqS/N2Qnuu8sS
YavmU5Sh+eZ6vN7S/EWovJ1RPVnjFtdjZbng3vtvoMX2aqvWLAB4sFx036bzipz336ceLBSKNmCI
qLQvW+gxDXxx8ubvKA92EVFWB3PmvfyHxfIuyGLVazOeNPBL3a3kh9F4MNJ7pFP6v2aXIyYMpoaK
LV1xECmLKCgkN6ZXtPq8fWnT2+xftMs3rqwVFABR5leISMcFSPf8Dnt3RXfF/yPtu5YjR5Zkvwhm
0OI1E6IkyWIRVC8wkt2E1hpffx28e85UJWEF29mZl7ZpmwqkioyM8HBvAmVEruNUJtF46BXP5cBf
ZnYlwF5akvHg0DdAM4jXUrEVOl134ikG2TgwWbF9e1YX3BXelSLgKrhqZqDp9ZdIQOuOeZdoJ8Fw
NQXC3apdrhbKFo3M8negnQFgjw2uxrAf+lJrNKTct+B7ksS9Vz/cHsfSaULDwX9NsONo/SIWcpgw
JGTYAuGjLV7bBL0vwgqEfc0Qs3SBEAxopim1k1S9xYFuTp3rt6euXSsDr9lh4wDOU3m9bWGn3k69
ck798a4Iw78dvxKQri0O83RRMj3pKi/XsOPR2jqQOtAhbvN9e3lWjLAvhrDvE0/IC+0U8Sg1o/24
C3epZ942Mk/JddEFuU8UgPEAQgkH2/l6L2tt46nJaCAtCX1VC35PpGo8SlaVTwYN0bURhH6wCfRm
LR/6U+m9tIxYEBUDPDBRj0OSkK1cJdC/zYfGm1zlfmqJ51k6BHtIck4O3WZ65Uqnfta3QPvuU52q
x/oYyc4wmJoCJjgQCuwaUKwV1nNgp6BBPrWb/920/HwckAQzxFlDppDZSX4+8FoSdrzrlWpF+w4V
tVyIVVIUAUfEwStIPLU8CQeutG5b/sWzNpsGXhfVNnQCIX/K3LcG1OXBBt/zbhAR8TTpjwNIFD7G
T21XxY4h2CFIhL4HJLKoBJHQu/ApCFdiJXbj/XwBEDZICIKRBF0713tChiJ6HIca7yZK0uOwpiMR
S0GjhdcFK5HfL7z1bAuOFIlHoBjhUpm7g1fKNhjqnHfNnLyX5P21td7r14LsCuf2vP7qsGItMTu9
btEYLPEp76akMxUSk5zMf2otoFI2qmMQdFLRkkimHXZkl5EHxWlD0j6N5sq5XlzhyzEz8xsmGji6
FXzJa/7zEUeBbJ0HMtHaPOwimq2q0czuiD1qlwYZ/1s0ftlk0v832JgaMbuOmCWdx9dZPqUUPWVr
1/XSJrq0yZygqPZFyYfamLs/2p+fxp2z803Kk/NmxRX/SiOx68r44rDX2nZul3f3nW1O+8KWtzQ1
u6O5kiJY3KooKQKCOPc2KSz5vxKlhd6h1urmBFTy70FlVS/TY5wT1SN0JEFr/on+3t60rHeexzbz
lcINoEaNdOT1SUwiD+Qq9cC7tsJR4ZGb6O4krrG4rBlhVkoVO5zCBEaSrUGGA+jZOjAOEGPlpvn1
kGAHwyxUAlmuAc9w3i1lO39J3uSt/gzQcnAPmgHNSvZ5TrSQgti60a1AI/K/2SgqlO9ACjb3r7BX
XZ8DxpyOveCaKcHzP5ZJKZMxsfXXO5fGa0Hx7LjYMweuQA1lTIBxURi4XjqkJHQdfZWjy+UCyN32
QsrbtzfHL4bweUIvTTAerdSg1Tlx0uhOZy8mz/HHuy0Qe1vtOzI9AvREjCNYeDJyZ202ACmRPyv2
55vo1hAZP5bHHDpo0eXhggOjslJivj+FVu7oZujE/U6FZTiXDQff4lnKnzX297UJZs4GLwx9mujK
6BbJcKer+abl6jU1h3kEt0bIHA0Qm6kiKqmjK/p2UDcWz2/1orRrr3y6PZeLhn76GQGCAjaEORtK
FSjyJEWTKwQuNKON5jufbHmte/qHwZYdDyoNYL+YGxqhgH69KaEWPqS57o3us0RwDwivI32tXs3X
e4E8DSSlgk8e+7eQWlZBaEDG/dmtH+iay166Gi6/glk50NOlURVxozv33itHTt33a9QTS/N5aYJZ
uCQU0jLNsHAQdyAxyDOlfiRVe5jENcmzX+/S+RTOrLxQ/JDVme/wek6bUBLzIQsnN9oqr+lG2IO7
JPpMt2lBEkhCfd7eKIth84U5lpFOKXs9iGNMXteSlu6PQ2AOpp2Z25w6Gj1YvWm5b979yxcCNsv6
OJ/Aw7WyWX/Vqpkhs+zwfRr6qTwFkyuOx1LrIMR+4nXQkU+kbwWi1B/I/XBxuIaxWVhU0DXg+oU7
NeZuueuZBsWvH8eCPrnpnfoMBJpgtzut2ud2NG0hSXsXEQ7qeocYgrD+SjjzizocQ4bCGRR5QI4F
IkAWt6olIAaIypZ3O/9jEM958gJiUZxTIk8fadg4U/8QoF4XxPK5CbttxHlOiRyj9toqpE4bdGJv
Ss9Mm48yyE3F/1amifDvt/fGz9OAOd4IE1CwQv5x7iNktuI0qYkYoz/alY/HVwEB9R73wvA12Hiv
JIhV8srM7nwqEnr2zdPzbetLu+LS+s/fXyRoRh9cLHU2Tu5Q79rHXiOp9sJz9iChUc3E6eNW1uRX
2n9eE1yuKHTx8yuSzcNkud51naBOrjeAXRpaMb5heaEH+sE7kN90cgChBHXHP6WiJUprBE2/iuI/
1gVU4BERQhGKJWWLVD5sg4ab3HZXW6+Dbeajk3AWKJ7p2ex6skbPtri60oVBxm1OI3rRdVBPuUOp
kAJwhqaneZeDGMIcPluwaukJrTLwo3Vfvg9czR0n3HMznb3pq04vO1VoGS2yFQYISFeO5mya3XhI
fENKAZTt6GFnIhEVvBwNlzb4NIG862Bq+6jjlXzpoglgd+c115B5ZUxUjRcZVYcDmBKQHUwbwx2e
E/f2Fl56I6q4fP9rhLkfY+A4GlWEEWiSmyLNKTIuDhyrSk17sotDtlUOdq8C+WZiQzUOXEB5Dnb8
PjuG9loOYnl/ox0O6XeACtGxeO3vJKHoRF8reNfX5K+oDS2x3lZ9bHHJt+w9qb0dcX9byNwLPckU
8/ZULD2rkGoFizyiEgBp2H48Lc+GSJpK3u0Hjgzta0j4lqfQuoyTXTtA3TPpSZAJdg6ZGa54TqKV
5OTScwFNEDPpIQC6wCcx271NJvBVBVgLLzq36mtRnFSnfdZ9GgS2/CSfpQHc9zUPinOnBkkZ1P/a
e/SYrDiZ2WWyOxu97rNCGdzqL2oGOIFCDROVdyFrI/EP5XNlmOG2Dky5MqtxJU+6EBgBhox8E/jG
0dfLdvZqej3JfeILrqCjfoJzJMmkrVfeQUu36KUR5pIYy1Icog5GjNoZ1OeoImDGTrvXlf3DAmJn
93hhhr0w466sRZnjsH9GjWrGW9M9p9E+CE66ckwGq+tzImxv21ycPoARQEuPEFpiiYLzQYP87BQI
riRaxl3nr/z8L2m3nyH98/vskBrAUoeWz0VX8n0wjda8HJ6ACC5E2+fVJIPC8gSFGIBnpg+hr1Kw
bSP/SfwOtOdmhKfiQGSjw80k+2Fo2P1YJFakeENCegPvbytrgcQcpLzGDQYuINBHNC1eNJCogdYg
r5fQeS28BioTac/FfyCM1r4HqHgCoVNNuBGQUgLjM5rV9I9mHCcNdEBjDL36uhcyR1C6vqEAZyDF
OnF4CNOsSJV7vkNsYqVSIj/nQqbL5gjgeo0yHqAwTjFOwMSrk5JAXbrkXqu+Ggb79pItBg0zgOR/
1kxifFzd5amRAgXumg3gEETbpE6KrNREAWjOnNvGlh7MSDL+Y0y8dqh8L40l10WCWx0E065pZybb
yQ43+l9bpM399CiS5m486DZvBvv2KSLJClLhF/yU3UJMpbsFDbiqlPMW5R90zuJAz13fK9KhTKxi
evB5ayg2OpQyk8rmy1f0CJqdmpmydxoDO246K9MfjGSNp3N+DP3ycRfTMr+0LwK3AGqDZa7CIyS1
BcfDTzTxXkRSbm5P/9INfjn7zA0+1lDdGQuY8UcSSQctsDrDkZBpSuuVk7oYraPPDFzhCIdBScRM
swE9KcjXYKEVonQ0RFZ3Hz5329ZJ4VAjUh74g7wB6dsm2UWn/rOgSTlnnFeToPPu/T2z/3wHM7Nx
EWQ576WCm3Zm89BAP2uvH7KJWFSvXm7P7mI8OgMP5r5vAZzljC0+SIZ2zDPB5UdLdfxkI0BHUjCN
k/+6877q+2Ki6XllSRdDlEujzJp6U5mOo5oLbrBFVAZCKnWeYqCXa1O/79yqsKE4fnugi/cXEOVo
s5gbaQwmRhP9ABrFTSEg6yXuclCR1pb4vyX3+DmmFzaY2MP3izotBNjgJMqf1MziMzc3c4Cwx5Ww
dvHOAlYPtxXea2gOuj57WLNMqdHO7+qJ4yWfirrn85WoYr7Qf21C0Ibx6ElDSyQ7YU0ORd4Bz0U3
zy10+qKsFPmHQiX8AwRxQmXl7K1ZY6ZuDPw2kXJYqzxn0Ih4781pkLih57WmtEV/cjGu2a1duC1+
amJf7GBJT8wGIXDwUEZW130CS3F7xy35RzSkzcQ5IFpFg/G1IbEa/aBB2OSG37FPbLUJiRC95TxU
sNV/cx9e2mIGlSMz1mdtJbrTPY9gwggJJ3xJUE43IPN4X+2KtazK0ga8NDiv58Usqm2oaKMBg7Hc
QRppIymvyd/b87e0JS5MsCkrfRK6HLxjottSObWmw3u3z551wQxW8h+L3ujSEBNMFP3QjeBoFV2l
nLacr0MC89kTgSH+mLBmpX83yOf2XAYtGUJ1Zd8vRjKXxpngQh9ycLHkmegGxm7yoGwCcBY2CMlO
GQ2LlTO9OlTmhvOMoQZBMoZagw6+oXmy9YsHrt4VhzB/nPiBJo0dtpt6rbdi8ZpBFQWq1HPbFLpO
r/eLXMtlKqLXz02hvTFnd0xdQ1v/piruhyfIOGfbofEtvTBBcqLa0xr+f6kKh25o4IwkMDlDkZU5
IGKdcx7OKBJxDa2ac1bQ0YRWsCXlOyFyePVQy9tBNo0HI1x5OC1lz69MM0eFE8eqafBgdZUvO94o
9rTF8awOHJnMxLY56qGlEyzE1NtqJ3mTByTZiXuRJyL+5RzOkQ8TqAqRNrh9vJYuxH9mBGih6xWJ
lDrtkZzmXdQNCNKvJ20lF7B0fmegGnTW0akAWMC1AZ8ri8HrK8FFS+foFNCaLQAXov4Tkq4rAfJi
2gGySeiHQBYGDWTM8o650iS+PCAWNYVPz7xr6A4VpJNH15TFlgaFywPVOVCrQE+POUDgtUpivxcE
F8iTPgbu38hNIMCtvovnDmoSNg9JsUrnMk8VexcDXQ4iICApoRLOBC+Fp/HdWOh4fG9SCGYAuWjV
D8qzR9IHKz7v8/1abL9UnoBmGegeETEZqPgwFjv0Tk9jbAhuTPbV4dg7iUZKm/qm/Hh7Gy56BpQj
FajlYHDoPLzeJpBmiYOg9AQ3HN977i+nbXv/j1pvM6twqoiKYKThraqi4VvU70th5ZJeXM8L68w4
ObkeDS+frav7Nnfkj9J/ifVt5d8ryAqvqe4tvTC0uYEQoRse8eBXvh7sENb4qzEU3RE4QyoCzm+Q
cnqVMgtc76SOkSeyqmMWb9KvurTOoD3JkTDLi42yFdDu7X9nPoAe09vtNVjYXoDszEBkFEPAA8Vc
gPUE8bVcF0YXuuZkKkETBBXT2yaWTuiVDeaea8e0U0W0kbpgXrJ7LrVlTj6otdu3m6E6Rv5x4MwA
0oNF3tt5eS9U/+cvYI5uVo1iO8Woe+ejFdadU4HtNqlla0B0Bjb/xvP3XSkRsBORuh9s2Ui3Zb2C
kVqcaUFEJhqAArxFmO2Gpux6aAd+dEepex/A1sxF0cpi/iL+xStERwb2vzaYuFPXAP4rJ8z06IxO
dAi2wba23u99gn+dhgyPSC5t5XuVvO3OkAQ3by/0Ur0B5qEjBvDCz7m+3uJRqwhDMqDA/np8//RJ
TjmaOs0mpg4K+y7uXdKTehM4pzWB7XnuGCd5aZit840NcBrQGhrddnJq9U5rP/rsNVFXXl5rVpiz
ooMqtu8q7CKIxUGirmwf6lTfTBFSbnzL2f9qMg1ktMGiB0fMnJoi+M9ktrQxj8f7zK4d8BKQR4LZ
fNNJuy3t8+nPWlvx0jbFww+oJAPX9y+t8mjglRH6f8AVqLvYfxTVtfaAH0fHLtaFBTa4F6QBDXMy
LKSkH6l+VB103JD7J2zOhETPxtE4DrQhXykdsG9DkpmiNWwD+oSyyt8Xwu0aR6ECRXadchLp1/L3
P0nfW9/HLDOXNIqfhfg+gO2QX0TWL7EjO3fyo/fgbVPqWHduZMV25aQ2lMtIRnvC2RlF0HF7Cyzd
xHg9/nctWPaPVO8NwB6myQXeUKaAXL9Dr/Q43Y3Rv9lsl5YYB6lqlVCXBurAKYZcz5OOIevbAJTE
AOW8+ahRnhEloovDSejtUf4Eg7fme96RF+/JGN4kNdQf2+9P4K8nJWCWwRaMxPgTFn0gD1+tXVgd
aTZ/Dy9QziJnpHopVO/Mer+KElq8rlDAAboZhXv05jDfI8u1JHnBNGIuqqc83uQn3eyrO1k6p4Jg
hnaG1vp4pNr29jwsPQfBevaPXSYaylSl1ZsEdkUHwvKv9V/PIDS1NyteetXO7OYu5rsLe6n3ociM
+K6x+Z2JfgTq9uTPynCWvCVIHECFhzok3l3McDpPCkUQoPEwo3zd3z+VzhbykpE5PecZ7oGNd7fy
2lo8LpcWmYFNPmoGQg+LZfGQKQ3AerRPkE7cKmZ3CI6Gcod+t5VRLhStQFWBJDWKnnNTK3Pjcrys
QrUaUMhjZyL19x7Gjg+1M9LGdI02YHHhLm0xL50QeWFdjEc821pyfO11cIVr09G0lLX+8p8aCnsk
Z+IrUF4gJES0cr1F9GD0jLIXgLHmddo6pXYAreCDsEu3DnlEexOxa5t+Z0fdJ4lz2ktPz/Lds2Hm
NVzh2qrOx+33tyAPCYkAkJKwd3tUT1MmyBj1MXr1TxoVdrRxwF1DvnH4VzbtD6XXLWOM7+81MOT6
1byc+8n+fLffW6d39J2Nrfv4aNCOJPuHp7/Wi/VR0pfKGdyEbhLLMP3z+nvzFyHKHM0hAcujCRat
0gqLkegHPU4MDrWAppOz/RinZmUkUGwCaseqgazfQWQvMI1pyO95zsdl5Y3aPs7U/DlUM36roDTn
RPyk3XV5mOB/K3pHmmTtvsY/aLbzjRUPthj/zWKbeBtDuRmffb1tuCkMigk6tcgrmJ6j8UTuqceb
0cbE3WhsT/nnN2du9sq2JTpdQ7vMJ41dOjCigz9tjn9/ga3LrNCDPkcGvp6sSfiUhKeRswOCpt6V
M79maN6wF/5Tj0Au7CHZ73aa+y63BSjuTgUmtBBWDC2G85dDYuYzUqUcQ0IaRcuI+bpHPNKi9GtV
b2geUizkVBR0JTzoe6h9c+TP5nnFty2dvLlzdK6ZQIWbXc606gw/SWG+qHxIhB0V6a8cxaQNQypz
3x50X3iOyl2JiiOpi53gW7E8Pd3+iMU9hfwAmudQtQZ4lnHqTVZ4iR43gpv5TryfiPHxUttO45MH
x7L8t7vd7qS9wetAUfO2ZWHhAjPms4cCNmimsaeYdU45SZsqgAfbXUyOSLv01jRiviskmE7SQ0tW
wr2l5TaQdEHaZZ70X+zcQ6wnMsRQBHcvBdARIi/Vd4Yej4LcEZRCMmqY5T6j0vZ5s7k91HkkzNGZ
GbTx0AC8DWwQjLsvB/gfqRJ5N+ttI3sv/a+mP0AIugW+XorMTlyrj8wb95ZB5ggpYqboAxJtbvQl
5EdNqExVXwP7LRxTPLTRFAslOVmFQ7pevlTkOTUvYSPtjmNnTTSczKxZo2hYs8JsT1nN6yIIYWWq
qb+7D0/xhrckInyJBvjrTHWDO3GT9s98Ya1sl6W89pxJQIoO3EVopWXuqlANIHjRwdvqoGLw9bMh
HPLUSmMLwJJyaM0KQn3DXw2qWhxNajf/vL1pFuBWcA7CD2XSHLWy1LNhIQtpNzUisKPiSfuaoRix
5QjaHf8K/rUNUAi15VnTw22zC4CIa7PMuk5ywGV6DrNQ9FFH3xQzgOqOhq33m6ojOroeC802THxC
GnwojzzyHIopH7pnIzbLaiU6+e0j8DHiTCEBKkOkPJiT0/l9HeMtKyL824Yk2K8Vbeb///qgXP8+
c1CQQpf6pJ0wWLDcqNpWDgOK1CJVpn1WnWVI1PP10YjMctzm07Hp1vbY74N6bZ+ZbCQhQOYzjw/E
ffnL8FArT15seulj7H1MH7F6r/VU+5OTkQC/enuhF8Lda9vM0Sq0sZNKBWNPEoqaVVcXhMsfhpey
3lTASVtyvVZKmAPoX7MNOhwQ+6PBFMoq1y6jFZsxVkrk2qW4SYDW5DtwJmltggZKrVflc+yJ/Lmt
w86EkBf46/ssUCSSVLGqEojOA1rYpYo0QmFDD/dTGhcFGYN++IynfvzI+XT6k2s+uEpvT9RvF4R5
uvhq5lkwjWBINlQghCqoEvK1upGA246DvTLU0JpcU2lZ2BFoWphxuzPW85fcjSA0hZ6jWcoNlRe5
3OrRU9ratwf0+zpCU/6sXQYsJ6gIWFxKm+i9lI3djIFJgWZM6FjWWy6ITa14lhKzT1Ka52spkN/B
DtJdAK+Ch0P5kW2+XnvNaI22BTO5O8VV5ARp8jF0wZpW5kJMASuQtps5miEnwlIKZ72c+l4YiK5a
A96f7OqKhPKxBaNMnHh214Gbq64mU2/tMH0FF2qbntKsJEr0tYatWii+4FMk8IHgCoHuCMsV7ddx
C9bkVHS9Y/FU0tJUrG24K/a1aelksjKZSCux3EIJGiaxc3AfQ7kXZYfrOeYCfWx5BaW68ZSTGrnh
lMqmcDfQu9hU/kX8hiw0GrJRgUTDOhb22hoeTZoW9glABAluIsAYiz/8h0hTGlJdIF5A2lcV//Gx
f1njJV54uaEaiZkF4khE3yA7t+GoQl4LwYcb5AR1rJGEG2/b7LW7BsnbfWPt/pZbwO5dPB1X3mAL
LuzS8s/tefE4QVtmmvhiIblCB2biwuF7MHoBumlNiekFK55nbZwiE4Jw4gS2MA7j5L8Ls7yTzK2/
Sym6Qb37ypLRHuYhgdg4cUDKtXra4lG6mOOfh8PFSBt9klMvhu3iYWgIiJNMfy+h547ygUWhQNvu
Mb80ffkXKZ+rxWWj5QYRPLRYYFgrzPhDpsm9MhwUyj8hwEiilQBj6RZEXgnMhUgNolmMFQbKGiTX
dGMAQmXYDx3tDPLHV+zCMIGN7oOPqV6DxCw5+AuDLGOOOAnGFHQdrl0A+EcyiEREHHtAi7uy6w8f
3ssuwRtk7fW+ZpXZSUh0D005wOqQHviM1q3Tqv9qZKCNAKUHnPwvgluuF9smjiTgbcTnhpO3kJEy
GyEiiuiWEtG5bcrr70L2XXt2ItpitOG8Tb+mILRwuSngDgbUFLcoOATnv7/YtkkQ5wUfZpLb02Gb
fLZb38Z8rsVOIn6FiWQurbCLWORDgv5DWJGPKZHfBxNaau/la75FGX8tgb/wbsV9j4fr3OYOlk32
iT42uGYS9WdIZrqRG4TkdHjUn776L/3LFYkhEHUvHqd7NPwGtlQQ+TFbe+0t+L2rb2BCt6GelDhX
8A0x2m/AQxI+SDuIXvefwZps8cK763q4zL0SJnyktfNw7yei/nF8h7wQafedW8amXitGLRwLdJAA
NDVP7ZyOvd4tXDV60TDbOirWn9VdsvzreMNBFBVAxR/IwsVebEXVzw0pl9zKhh4RtdPNY+jUJm9b
+Ru2iXk7rBMWHjMYzD/m5s+5MFfFGpTv9HmNSGXX370DYDWuQ/6+PZzbTbdGWbgUbsBpznhu4GdA
sTYfkgt7ii6URZy1kuulEel3nWSJ+jH6DE+gcCHyQ1c98tOhzvK1cS7uRQPZajgaQCtkZi+2EZJp
fdyLrvkq7iY8VSJ6F5DB7c9IHJ3W8DoLILM5R4VbAKQ8IH6S58j2YpiNHrdj0BQAlqRWwZuxQb02
NBM+QQ9jbPmJbmZegjk4FAV4MAsowUsnQUMAFvRWN7pCsg+mXZKLtM43DUAgxSEWTS049wKVK6q+
SwGelybf/UlQR0mclU2xNFkzkxAYrJHEACX+9dcHBVDTvdKK7rM5iaTbbGPabXg4R7zwSnSfPop7
s9aQLwahzm3TC717mLgL08xBjvpSAdcz7pzxBCZd9O81pnfqTIMoIZFe+Mqy3pB7o3JI3t6cu+64
yVYb2xf3KB4CIFOatd3xNLge/uCjqcsQcb1LJEIWJ6eeQBqKftDTKr/70mm/NMXMtOqFwAlPMPVs
mq/yrvRJzBHhyCNA22zkFbTLD+kvewOBmQAybKAeRNsJYw3ZN82vYlytymv9wT9r+8HsnqS72HrS
qHMQQCEDprVT5Z7PkutWhFgv2eZAkM89n3x75UQuZGlAfP3PtzALrQ2jlEmcDjg2Gk1ByWQrMpZb
XstYLG1lKLGjsx/YOf6X0m2nlFo86pPkNspjZJA0c3xrQGiYWWHs3t67S5G3cmmLuRhGbhC9Mefh
uk00xxhnmU6foctZo33IPnSy220K+k1XrC7l3q6sMh61Q7WjjnpRcucSwEiEg7dTd90TUc0H63Co
iGh/TBMNNgqt/9we8NLmBZ8NsgIqqFiA5r0+J6HXZFMbq3hp6LTrfNKfo/7ttomlXSL9tK6KgL4o
Pw/mCz9aTaEQijUGl4wA5ULhU2oPUboLViL6hZ6y+dkCMo1ZhwNZJmY3io2vaymHofRoJxuf/Re0
Dj/UIGToNoSkhy9sUDyJvzryl7M+pZoEoyOszKa6NJ2X38BEobUiB74Q6pKbKzmHtqa4ThQnkybj
xSiD0m3ifHzyobnxVwV9eWvmrYducZkLtOPgT+gFNMquSSHvOmYCOkTKUSJKjBCDqEXMf4qpDGBO
3qGoRMqSqyH06HMBjnvkZei7FaIEeSpfyb4SVU4TW/VSzaq49nNCy8ndGLRFR/pqat+Ax2+3kzC0
kOQyOMXVxFp9yosseRDzCpIDZSMWJc1GcDlRKVMl36qBaPLx52B8i3KtQq5UKIoNJ6cIzBrNAOA8
iPRjrEjJpkg06P8Vqv9HVFDzpa2s5DTJmkwgU9o1Oz0TuW1SZFpIEqHQOlqISQs9hSzheyur0IZJ
QCUA6HQWVB88tGt4ovZ961E06safKaaqJrPo5prq6eKN8c/S/VIP78MOjZ2g+nejpxIC4VQ5GyPo
1nLCbYO9Zxm+7QcrCbnFkPfSJuttdLUeM5Rc3eCg0uB8H5n+SXAE8EIkVuIoKwdxoeaHE4IKMhqo
cdp/dQzoPQRko8zD7rSCg9nZx2O8KQFMysmrcg8GtI+8oHJpqgmlXO6YK7fF8mhV5DZRU5npO5jD
ocihN6pDKrtyZ3bcacpP8bOMRqGK8FvsKU0CYVF9bIe7cQ0bN/8ye2lCGO4/ltl+YT8X02JSQtk1
XsWCxkSqHDE/5J1Tdw+n295u0QMgtgB3OXwqxDyuHSp6QqHxPWQyHtyvxnhsO4AGVqoXy57uwoZ8
bSMtRjFUeNio7OMe5CLgDArMx7+e7R86Sqzd5vy90bbP+ur7d3FwgEzKAjDVeDvNf3/hyjlp4kbB
n2R3H8LM7YmbA5dfa3Tx20zE1qroMZTm3x5da+cGAADe/v3lA35hgImcNGWIVKOAAT3aeE4AYOFr
3qGkJ6OcpxVkkk55qxIjP/TNStD2E23eGhtzNZVaig1YwnRuHY/v9zbQWqQvgfcB2+DhUG7v7nYi
Mc9aRHxz7Vpcip5mmOt/1ow5dYMfFZEf8PLcdnAcv9/xHiGyhQah7WOyd4rvl7f06W7nAkFy2iCH
8K8O/T/mWVQqJxS81EcYevcqHO7nB4BnPmp0vD83QD860couWnQyeLAh7sfzFCB7ZqqHKa8FIYRL
jYF2PI4UEsWNNT7twLPzx1vjc1ya20tjzNxClCPyp1FBGkG24p1Gk8eN8Laybec7gN07WDt4lJmc
GmyH12cu62IfSumJjFSFXex5m25Ofzbt2pttKYeAJz3yFZCOA807G4HiXOiKBg8ZVtT7tj9LkoGX
n3wa+/vtW2cFj3pl3lEpJm7nxub59hiXIsRZ2h6SRJAIxRdcDzHR2lQqO1F2I/WzHD/G/CnlPsY1
qewFQCzeEBdmmDFyElRO1FqC93qdvWZAu4cIiKmSfD75JMB5kAk5cCfwch9oA/JdkFeG9kg40zDB
3dWi4nB72Iu7B9gQoFOFWUGH2T1FIJa8OGqyy79z90nvqO0WQtnooFBXavvLhmZ9YQPPRizv9fxq
YikYuR4obmPqqi198t4my6wu3hTG9+0hSYv7CHUvULLPOo4sqhCiuVyRpjCVW7WlEe482ZNEk+37
0YZgyBlNu3/9OTkF9YdT8m1lJH4ClWb6gK7k0AS1n3v7e5aqGag3gwdp1hkDEmf+3osby0s5Q/AD
bC3z2NMj5NEJyvq0ekn26UHZBSpt6dqJFZduskubzPWsK17ANVDXhQuSkP0A/dZMqDucbWwz4nyR
g9WU1NrMFKwn83llwEsLgKYjwFeAdgJ8lnEXdSPPTAfwt9y5SAxbSl714FECTdCQWeA9i4aC6qWD
8IvD7l5Lwi/esZfWmTtWDrspl/VxHvrRrB6MFw2S8ODDiug32O82K2P9DRKGu0A6cMYJIz/OZugm
3RsELlRlN0U7TLMtHb+iWaCZcdShL1w3h8hsgq/bRhfv8kujTAzUhmNWFwhvEbM/v3pHQLnI8b4m
27/9w8PDS344SPSObjb0ec1dLGwrcAYAH4D4HTxrKnOK4zLyIrVOFVf8BklJjzSvCa6agXNuD3Ah
xrsyw5yYXPaTuBkKOAtlKpwp0jGnXBjR0UMF4rappWwLoN2IZEEjCHJd9snuq3GhTF2puMhFkpkx
9dF5cGhFAnIGnnXlaMzH7uoixeUGazgXM8k6MpTXriCeeMjrKX7vgjPeN4MWA2v7oLVWxvTL2c5m
INIBCbr5OmX70Xpk4pXK1zt3uI/vBFPapEekxf+CrssJqXJ8aSzZrE2jO60M74eF/tf4LgwzZ08J
lSgDo03v+uqdV+25c7OV0m0Y2EC1ds2HJv5JRxpQ9YCmm9yOA/vT+H/cfUly5Mi23VbKao786B2Q
/ffMBCA6RrBnspu4sXXAHe5o3NGOtALNtQ/t4O9EK9EBM1+9JLNeUmWmgb4ss8qKFQy03tx77rnn
PJT+SiI9j+EnohM4e140WXHcfJ26nShuoE9Ruml5yDctTXSP7gydaYTNK3ZVnVZl2h/irw6/iWSa
Z5IlbXk61pugSXUBObBtfRk2Zy0MSmEdOlkJ36qHBhooOl4zF3muv63R5ntUgATKD9LJBjeTqUCN
MlFg+AXRavBAR3FNIk7GpXv/uAlkgsYgFNuNdQM1E+AC/io/9h+5/rS1fZlKv3qUyzv+YdeIaYFi
dET6rwEa+q91k3oGcsgHB2J+uBhyHlgrna+ii18PnT8fOahJOSiEw6rz474h8qknywt01vkpAVZF
WfKZlN1n5/iwevUVivttjXPs/Q263+q9+9mc/mlRfhv//7yLDxvQONZT1DBMM4jVZ+rUgKpwLTBE
kmZPH379wH7m2nw414chP0yNCnpnOVeCZsGg2nrlKjg/oUmdOGmzHvZOehnLT9oV//QRggKDHBjB
GzTz3w8OOYWNNrbASY3u1h2Fz9XkiHFVDbtWgnE0mvFa5fZnilU/80KXm0UxY7GiX9xXPjxYWXFJ
VI9Xx/m9PaNfzUU3zIkqnIVPrO3Eg+LkuAmfC/dQv9inbZTBViDxu0+CySUq/Wlu/HAZH545eJOT
shUflmq/Wlsog7e4ZboqUM9pTiXx1r9+yW/V0l+d8MNk5EE1+6PB8/abtcmTIIZjQMF3rZ+ZpyqA
5RYMBCpIvqXhWVSs5E6QbfXkvPRDliPFXtnPDliE1c2vr+rTt/EheNd50VWkKJehV5Vb0V0ETpo/
svoqTmWV+LvudigOAo9EJTrMhLUvpk+Wi5/rbMv2AnUGhHow7kBx9f1AVK7UnayD4asO90UIjPhM
ncVeaiosuXcBVcm4DVRS7poA3gpoGeFJfOEUN6O3niKs7KsRzS8BsNwB3tEbbzgO/V3wKc/mz5bS
ZR9cBCwRhH9E/ydUx3xXhbhIuJAf8REvMDxX/i40GzZuyuJIBPc6Pgu8y09e0J9t95BAWJQyPGIj
83n/dDxkldoKzQj3joNTXOh5TGc4G3tNcca9+zG0Ielz1Lprh/KVBV+pML5vu0+Yrx9TATQ5wp8g
Qq+eg+QL6e2HsSssSnTQocnq1t/cYoREPInukFhuqg0cmroUTLVpC5NRNF3SCzCrsvBYgUoSvP35
9QNZlocfptFPl/LheViglIHNP9tfbdDaPTEkwj4BmZvKT+75Yw7w8UTOh/XRgwRDLyycqIXCYeE8
j/Qsamr4lburoA3WRqZy73UGYjn3U6c+WS0+rE4/nfxDkMeKufcrbdtfTXVVPVB5OdtHRb8tnMwx
69D6BFz7sBX8dLZl8P8QJzi2FRlrwusVKOaEVzAKgm0OrObaUyk+6+349Ll+mO60jO2xCtCGqXb2
iul1Y29Vl44Q3OFo6/bUFmbin8prvL2tj8MGfAsIKzghtFLeEv4fb7FoJwKbX0jfgosebWDPsuaQ
04ZbBNiXzuNnCjd/epeLpBGWChjvgOb5/pF23IYoKqj4X7m/Cso0MFu+i71tM50hiMzLVx1vWuy4
Dn369fT46AXz9i6xvdqADaFGA/7u+xPPoiGcTmg/87qcXofdNGxGFxW1SjE38WQ+3U9FL6+tyOM7
xybTVloT2vDK6k7O7atw5LDRxK/OS3DhTufKBW/JDh7qiVfbX1/pn01kFMLRyeS5oQ/z5fcXOko7
r0qKCy30erEJz51NlXnRp7ZQHxbQtweyRBpgkIQLV+pDONr3VA8oZ0AQtM1QJ0r5GVQ6z+R5uOLP
w8ZA5t5aBasDWRe7YDNkcmevG5TKIG56LrJ4B9MCxOvF2voswFym8McR+eN1fRwhleNSz8N1Efcl
lOW2XxtdrEbAOozdkwFpjKfS4NtZ/+1p/C/spTr7dnz993/Hz09VPbXw0jIffvz7f+1gsPhQFg/q
t6RrXx6636rX3y7Ngym0KZ70vy8H++PL7w/1980LGpbwmw/lb9mDefht9VyYj194932c/PvFLb//
7oeVMoWZzruXdrp40V1p3s6F21h+8//0w99e3o5yNdUvf/v9qeqUWY7Gikr9/v2j3fPffl/MM//t
x8N//+zkQeJrm/xBIWT/dqR//PrLgzZ/+9354sRguyLTxsgBK3QBlIeX5RPL++IuWyLc7SMwcAl6
nH7/TVWtyfEtfA3WsSi+At9Af+CCVOqqWz7yv2AnRw/sQu0E+wxkhd//cV3v3t4/3+ZvqpNnVaGM
xrc/1NDQ/oAWC/zjQB8JV0o++ooFou7LPH7I6wp7cl6j2SgJq9BNueMV1te2ca2D1EBjoK811jRV
2u7nZIqbgEF6sqp3MveCITNYNKa0RY3jzhUQntm2ufSbI2eGq0bK81ChtXRqhMkMLSrvjMoGdsLa
mmNQxiTvINLumYKrvebjKA4Tm2CrrBoh+j3t3bJYLN1NVuQVqJddXONoCPK5vSsxa/sjjwU6HfF/
zJVFiAMf0tAzGXKTFzesa3awJtM5KW1QnId/uGluQNLt0DwcO8Ts3byqBURWah08lNM82Scz7Nyh
eRv3loalfC2hkep4XZVyWAW9Rq1NmlXM4cS2q3ihvW1H8WAyUqFxGDLFZSh2befnIInmZZ+RuPU3
qO733SqaCSLSplSt3nKdK4ZlvazdpHY6yMG6rA8PI6QTdBLAqfdFOcraB4EKIdRWelOYejFvBlT8
5+BrpKXvJrN26qMqbMAEiuo+rraBaEZ71Xd5cz+HhXywuduXaRQ10F6lFoT2AzbJi3geZjSFlDFs
46bcF1897vAXn0lWZVZVF8e1HclzQuquhu6u7ZdJYQd5exhnqK6tmZroS9fQZmn5C62vFjU5NFTK
yNaIn+0W48YtSbDJq6YAZR02sBtoTgtnrWhMm1VofPPoc5/aEGPi5NJ2+AjRhsKlVkZRLQ4hKun2
UGQkktBtP8Vk2XIikwW+RsOIz/z20UgPaMiM92JSF3bVd9NcyfuaWHmfNJ6xraQpJi/trRFW8crO
cwMf9xaNEkrF/VpZzrCjIx8mrI6B32WFUNapG7SzlY5FkduJg5G1HwQrXMju5EW+E7VfeEnYd7hU
bmk8PSe3LKgRd7DchMi1FlY6CyWLFHyS/GyeY/7o9UWhdwz1rJcezWAQjw5c8xjSSd22XtjplRVb
ucwGO6diNebNsK/1XD1KUnFvZVRRndtFxKHhNAXFSxfW4YkXtaxcYXsFcA0CzDhnUx/BSxq+8PLZ
MiSf0n4CgwUvQ44i9byBfCXUF2NSlr3OUyoiU+2Dyjg3ZUDKk8r30LJiHH8E6YRB6RvqVJ24rFsd
9PBLDat643V0H/aBfvQG9HulTPj01uZsCLPIhBOQdF4j2xwgjvRq25qrJLJz0sGH0C/8ZEQfME9E
yLt8M9hF+4xeUoGrg2UC3CmnkrZpL4whKbZXBpgi7NhrawurTMGY5Gi4mCVeaGHr5kApwvUN89A3
sBsKQUWqG1hoY3LG/ZTFAgnXBoSd9nKusIYmUa7daE1730bWaUIjVr6YKTqr4+K55CpcqHliqNYt
Os3KVICnt2qbatTJ0FPryPEH9UpZQfvUEsp9puhQFpdFTobXpd3nNUcfHklyYVVDBpkqWqSdipzb
SPjkNuiGvkpbOMJct0Xbo4Ueno33fsCrs7BqkfLNg8Nfi5y7xZrObvwwhQaMJSLhKpAgg4uPQ0bZ
i6f9erygtYvnEmJIltAhCuSRbOx5XnUM7gfUwmvZuaLDYiPbejLJEMTW/WwF1nkNmBmsL+lHt+1U
2j3sEtswlcrPeapnGqaEETYgPTZxXmzKeBzlVsk6bC8M4qzpruzR9XK0KCLusGogMwoq0odpUFVe
lECiitwQ6kbliUc6m6ytkkavQhvcnOpMMCW1mb1jRxRWv4lEET86Lpyt1yzMIZ8eQ7D91KljBpFK
EHDWNK8FRAeheZVgOAIymhVOlhSonSBqmixzFs2UeSksbWHzzAIzmVR046QyOxDRuNVtXw+ZHkl4
FVQjrdLeNOy06OkAysdIW7QBlBNJ5hZtniveWJVM57L0z2uuxhjmpeg9TnMzN1ECyUpFsgJRMZS3
VelivgyulClXrbniEQHpGRwlGLRN2mEnJRhdb++9OnRhpAsMJdk8YzMgKiucgEk8LS4mLLit0KmL
hWZeo9w8das6xKKWmJowk1RTm4dZbFUUM9orHA0imObk1o2sBqsk8S1zPEkx5DuG8TnsdF3NmG4Q
5PVSBOkhus5U41831HLrVQfapNgP/tTfEHf0ujTv7TJaC8fJy6S0a/4UDgWr0JfmYrodejpq53oU
krspDLiKIDFl7s3ndUu5DZ0VbN4Z3EbNzcyncdjIGJLNDNBAYIE3bQ1w7/Fs1h+YaJY+Po/l91zm
gN9AZXPPGXh7rxAXkW3q57KBGWEPVe57xkt36zht0Z0ox3LE7YjL8q5Kx5oFRgUI9pkKxm5aVSzy
XqDwCUxrCMJNEY78PJzJ7CcRmNzQ8Rb+Qd4o4/l1QpTTXWm08o7I5aOxOLRYc+ssLptcwa4ggsZR
5czjKy09XLrPhznHw14sDtCMGcW7SHNapo6i+U1ls/JRA+y3y9y6J9GkzlrTknrb8LK9pHlTWwer
dpYlj0bqtmEDSBbp1DMAU5lDdTe8cnee7mJ0FT9LJiu1GRo/PLCFzwC2blwonLSl32U8/lJIflw8
tZWuXn+Kpd+F4qf1i7o07cuLOX6o/xNE3QGiUoDLERgf0CIPF6nXX4Xh//Hfy5ffnl9+S8uirl9a
8z6E/9ODfQvSLZTc3uJ0B97ZaJwNlpri9yh9+cj1wApGqB1Dq8hGGvqPKN3+4i3meKhxw5bXhcfV
H1G6Y3+BM70LTowbgYcLgPmvROnQRn2X6/106dGHXDdmuuiKzue7Tu5znyfEeVmal31oOlsY6M50
IkjmDhmYxRCWa9jaVqu4zXiwivI0oGi/SBAB+SQ1/gqSY+QJzsG+DSGpi6Y5C+nJHG9q+EaXWzLf
RKAlk+cCO5maHKjOPjX+ueMfKLvq6S5nGYNGkkid4KHILyNxYnUnpD5q3L0Oz6ro4CM91nuBf+8t
up+LUz1uIiTlJd1j7qducdJaqBVPczqbE+JvwNxNbPFI1JbSiyG+DorTynoR6MDv/JMWgigaTGnV
r+vyWPIzv9+FzrqnCGRWobrCEiG81G0yi2/ddpcPD27fJC2EjjEfU95dyOky965me2eJG2e+78WO
5MdUb6XZhdOeDZsWxxnWYb3l4JnGh9ChyVxex0HmitSMSSVOx2kTFms/OM3jgzOseLnX9XbMjwAU
T/3ZZCeaZnl+NPd3VrUuobBt92uPnxHs0t6W9Nt2vs0CtrXGo+VvtZ79m3w878RVPdiJxfdSHqvg
pPUvG31Jy2Oeb60g5WKVRyssGGjOFugi5JspPGqtLanBpT6unbVbb5r8m9jIX1pIriqJv/8J1oaF
1fSvM3KM5s48vEvhly98m+6x+wXsH0BG9sfZHkVfkAFDHQfKA2iHhWXdH5Pdjb54aCACmQSkOtCH
F8Due0ruhl8AmC1/IAAOGTGsHn8hJfc+cHUsF4JogN6WzP4disqooijwBO42CK3hqALJPys8hLdp
YTUSjudFewSmFHluVV5HKSpysEbx0XsHANKTjkH3SSSuLTu4yRFyIiuLaxMnpRm1WBP4wfOUByQ/
N0oiLYwl6QdkL5ZzHonIrTOEmfHd6NT5/eC24UVkQTkUlregEtkp0l8Hteyqji7nQQeAlhx03xwk
WOpHuh/ZBauJg3SxnIyTKKsLU8FtEyWQufRJFjhjfRTAOOy6idBUskU4FIJGFubUzzicvdeOX08X
YRtMxZnlqsJFuNuUbWK1YNSvrHni6NcNJ4PqTakF1Jr9SF0J6fDzoBbzma+q4ciLS72lXgnJKB+O
Et4cquMcYrH3fcimIzDB44M7uMU2HLshLevBSnOl2yoFQ7J6pJ1W66lu+rRp52EjnLw61rkc90yW
qLI77qaGs+c5I0EOc0npIQE0Lgr9njd3qPOP7nYY4MutBOIOK7hu/ZAlTTRSKK8P0XYKgkmCy1aE
d2VhVVvBmH8YydjsYQiqzw0JLptmqLH8sS71O3vexOHUpm2EjJ35wTEaD8YnoCBQL3Wn6cQXuj8i
pZlWpbD8qzoi6nQOmgFE2qjoN15ooXU76psbU9rBUVPyViTOYMhuqizWwi6eqJ2EJSNWgd45jQDq
ouUlIGsyd2ivqMR8PmNkiiQU8N7xraAYs8nm+qKegVX0Tg+BrkbHlc6sMZ83ngW36dEqfYwfu9k3
3AAOZiyFQLu9qzky96oX/j5ntn9DULnLkJXdWMzu9ygV+8eD7NkN7TsE9LOJYWEPlWSgSM2UMsTI
aZ+3+dbHA0hGkcM7QYY3vEKFLx5yf0vCDv2dfoW8CXJEpM8Tqx9gKRVIi4jECgaPJbSJ6JBVCjeD
hLLyn02uXDQpsqneWUNVrKYicjbAaPic1KE/HVM+WSjKCMAec9e1GkKcrdRZ0Qy2u2XlCNYD47I7
GyDAcFHMgarXc+BQXC8tHfRI5Y132k0ja1csL2m1A/2NQEst4B4wrHKCvmkunWNGhvmaBBaJTqpS
9vW2Y8w5lG1gXxVxaM2bQkUDwJJauQnEJ3znoo3R/NUnE3r5zNpquGNSS/euhW827CgUIgTNNw+q
o6GGI5ZikWSZ5/jWOez64BsICc0NUMZl2g2NfTxZgblhMa+P0ZAEYSwxVV2TBs4QbaDYazYeDWu5
rQFqrJzB58cW+EEpsQfQFXtU+rLKkgjGfbyiJFJ+k6/lzMAWVWgTXWmTW19tx1PHZd/BeHYw9gVa
X1wsSk0HeqnyO9RZVTzswqAPdh4A/FfYfdBz5lDZZlNt3CvjadinDKVxYcnhTBFZUSQeUAGitD1t
0HcL7WfqMDiM5bUrNhbpxqfOIuUuhGhDmWhjlWc5N9NRV/IZHiLFAK/pUWuAE64XVKez61jnADmR
vqq5gX5ozjSULLpqV4cyDGDIBBXxpOYlsZMIygED1mHm3JuIVyZt4kEdTdMwH9nAZMrEFCNmKh8i
/wyDazq4DWloAo+bmmciXESy7JZDWg27C4rQRZ9vdV/ke7RFu2em5BhzYeOWyDorD9lZ17uHqUev
U4q+W76C6GA0bGItl2Qc5t2JHkR5ElCHHOy+mWRaSifc6XjywTxCTBSPOYBZt4GuS8+0MUlsGwv6
7n0bw0oFqkFRUOiDjKz2pjHwJsF87MH9R0PKRaXdr6QgxWUYy/GujsLmMeoHyD7i2btbJIzDy9uO
/H8h3HiXtKBisKDsP5UVlvP8UWX4f6NKACvUXwUl6X/8T4ME5X/9t/+xgyJmi8f1z4rB21e/ZyPu
F8j3Q4sUliaYKMgecdTv2Uj0BRQCdLuCFgWCOHQD32UjkExCdLK0pCO8Wbx2/6gZLE0/KP5DbBVa
h7Dm+CsByrcOwn9WnlAzcIMALOLAxk4Ag5ngQ4mQlwBX0JSXdpIyczVSFhvAIXMVIhU3xIZd3lSH
VnsX2lwV910hhXuhWQe3kp3NGkeabIiZ4dHz2FiC0jWatIPqeZAeJJKOxyW5nmnLWRq/5dyFGtvL
5i0TB4qsznq3jx6Z7stHe0nbo5wgg+/fsvmuGCbwn96yfFq2KNXWS/Ifv+EAuGSkSvoNH/DfsALh
y2HEEgYIoe9muDTJxumCbB7kCCdlgJ7ntpe3u3rBI2ZsWtMqbx3fy/BQHHE6vcEX1RuU4b7BGlA7
cLawEJH3wTfcAxgbQJB8wUPgTOqee+UMkGQGTHzvN9aCaC8oSvQGqISxwfVSIVwgLSLH6ngYZh40
mRNGws5GXQTz+fQNq9EMUSExUedcu5DLhMVO7XGAO6gnePnKqYiM1uEbDOSXbLjpCu4LCLzmfr2y
AZtcl2/wUeUwZE/tN1iJBfWwg6YY4KbgDXry3mAo+QZJeW/wVN3kVp2iaAjYKqhgNZw0b3BW+AZt
oasAMFf4Bnk5tQf4i79BYRNUT9B76jkNsFQGd9jOK+uDfIPQUMNgJ/EbsOaVXhmnluOhiPMGvSGG
a0RaG7uaTyyfT1fEH6nMKMSQ/SdgXMxPvbyHA1pcOozt8zgHzBlIdxZZ13KUVED3z/WGI7gTyewr
PiXEdBzPPHBwYNvk3Sle+iCRENsSwdo4D23S2J0pE+UrB+Vdp1N3bVRCbgTitlGYEO3WEShmIr5W
isLAyXEohadIPFsJQ0QMK7+hi2jawPwmAg/U+GLjOhgUaZBrGMGGxIqehzLGoCvjsiVpAeB3ylq/
W7pAc0PJ3veFYmufzPEZZcP8UI+D1ulkU4icDFWuARsWRQhMs/bH+8hyxwsHFakHXY8Q8ItCVsCq
UriUrQcoYalkQoE4SHvW0wcO3R2we7o8vi4a4zVp5I4qSH2GYzR1r2+5JdV5T0rG0PylxQvHttRk
lRyKRzYW/uU0ROB1wKFg3KKiYMFUT2NvTBahtY0uCJu3eDr168BbhTsLvPirlXN5jd8kZ5CkafMV
6TtzKSBneZCAfwcMEIC+qcsVCjoaylIqHX2fdVnN4/6Oe8CM0c3b1iMea4ly1IDd/tVp3OpCIdJn
aat9dwB4MDfQoBQDQpop5HMaaBPwdekIuLyh6FieWGMLYlzHjX4SM7FPS81CAqjER47fl3N4Moyo
aqzbRtj2TktUmtLOak1KW0If5Dxya9Xyrp3QImf43nVkCUHcUVPwHdsCruIzWFc0dRmfjkKipjt7
0ObRGwn4v54DFGP2DXo7VTQ3SE9EjvypV7b8Oju8xoYeqDLaMdaag4A57WMZqx7xbkdIk9l2Jc9x
Up+nZasAmwSVQ05deyxuXBoFGHSOaQBHkPCxmhoUYLoG30sMCLTXuovzE93Q+rKJBQiA1UTUV9bb
5gJVIW8/Vk2J0qKL0hzoe6ZDESKHpbIconmxaVXNUa2KRq+l1sFdyQ3hOxT96Jgyi0qgF9Iaccdy
QiW2iRDv1I3dHMOkC2RmZZfWSeMRUWUMTqqX0isQQbnYES87VbdRkgdG7nHfMH8vrHyGMYsq4hIl
AcfiYIY1rTwOiBR3XRup68aCYm0qdT/YWTyEaI7uWdkMq8DhxQHFBinQoYS1KGVh5SHzgwyiTmBf
zR4tr0Rxxdc5IRmBmvCTaCWfDqQDgI1SBC9fRoTMYxLOlJ5Iu8FaOhcTzDm7bjjzGFyWQSjFVSdu
WCE/GPM8f3IJnIoTuDMZkPPrCbyjsGuQ+s6sC93MjWtCVp6i0cbVFMHvNPCmSmTrilcXJew7j1ts
8a7VswBJw46btIIR45UPDb0wQSUVKZhV9+6xXvrA0jKqJjfhCAXQME+9C4wUlGNsmnvPMBYa2pVr
q/yWsdK7kqM9gCcNytd1WUwC3E8N0x9XjKiBcdHQRzk0LrAj7ck7kP8nsnH8auJJF9QYVvCe665b
vCbEyjNBgcxMJPfxqkX0ZFCq3uReqJFrUVRCMiZEPa6ltfSzo2gh2YrXbewv/x0g1YlIzVLNW7AE
FGzAjqrJivMNtwr3DBrsRZNRNO/jtTQBPVVeAda9bvLcylrcs4RiiD1sjRJenMUelvSkkzaD/YWn
atSva+yGY9B2c2qwikIMPoqmIqORh/JpaKo2ieYIkKDSM65Ho6o2J2YswV3QpgoHFMLK8Jbotj0q
Oxq8OmFboGrllJRvax+ODDC3plWzihwzNGtpIzlFAG9m4JeqNM4GwmyQBO1Qm6Lg5i8SeCgpvWg1
86sh9EBxneMSd2bcUcKGxncBmeCAakgdA3mQvVMyyGwv/Tv5RiltXUnZYzKMk4RBglJl6cHFLJ+w
2Fk2vbdc6faJ8tzgAdIIc51IgwNk1SRckGtbyKK60B6Eq2kQuefUb5xXRTi/cExBXtpajehh0FS8
5tUg2gRaBX2f1OU87muna19J7XVPkT0DPxrqEFDtGLvQ0CLODPRz5u2Mx256neVazwemXfEU+bPF
0t7TwcrpXMw5ymUbr2M2TF3qhQ4/MQDkUG8HX0smPY3KJ59Y3rDq3NAMK3f0CbYnJ68fNAyQ4Nfm
mfgJxRxxME3pXWPvI7DiZh0dEiZnc5yz2tSbsoJ1xz7uIr/btEKN50MUz8+x0+qrvo5lkRVoZDz1
3BoRUwVeBSijrW446oXaf6mR1odJ6+XjKQAmPQKE7e0IQ7tmMgm5khCMcKZhAhLF7UvTRcieYftc
x5vKMmZf2JCQyIKpbE/Ltp1qAOHgjWKtYc4JV5ijdQGQCQ+KaMSNoQMWOpQTYFwORdamQbMXMXcu
CqX7tuL916ImqElaRPGNkvPQpQA1BILRntRnrUAAkWHZA/0BPw973bkQp8BK2WDVZMPeRWQBr5JQ
AQkPhzhaYCtsmhsGEcwbCddupPVxZx346FozdFOm6qGNcVNHrXLq3Shs74GYtr1gaqRu1hu/wLix
dXTZBBNKsXnlgpNcQX0jxLxqUdhnYw0jLWIFwR7vGn0YrR+/xpMCKB+jzQwC1OMkuo3vdz08wyjp
7wPe1YBMjFVgK6DGPQJxb7hj09SCjmHX6qrBanMZGDMXGSCDKB28cgSENdR8W1r2ilgKyTlkLcOd
bdzyxasZv+oEteyt8NDnMkJU/IY2brwPdV+3qUHVsE6wo4O3YDO4gKB+OQ9HrPMVbqVjcu+MnCCe
ZJH1wusQEUIN6k2ciaiFsgbJyzxfM79oN3kooF89Kp2zdTw4QL5QgkbhgOVAkZQVzodogJBB1s9U
w4Sb965I4m6G7kYZUirXWgLB9HIQDdaBruoAsIELDXe3c2H9NaieQP4PFPkkbooRTTw9g6aybCLs
HH89m/7/swroLNW4fw31Hz90bQGsv3ifTy9f+p5P+1+ApnvQKCYA96FDt1TX/lHdI1/sEFV9yAou
yrGo5P0T8Ceo7oFWih6kCDr9UEH/I592QMJDDzGsE5Bp43MIjPwFwB91iB94nEsvALS5fHQ/gyeI
wsNbo+UPzGIskHHVd8V9EUEKoSQjTTrkON+GBzCQPyf6LbWDH1P2t5OQGHVK1CShDPmBgO9LSZg9
svshEvlWTSgM6MKyjux6CJMfnv53iuE7SuGfnSlG2zPYIijdRksp84fbYQG2wXiK75ypFOD1DHF/
YSZViW9E1H95Qz8/NdRJPKjfQes4xJv7cJo5VpCxaIJbBEoyWiGe7q6qKe8/M+V8z2xfXg5OgwZG
lH7hHwnu9/u7cYuoAIPOu51zaPxBlMe7YRGnwOkATYJCZ9YUVLmtUNNn7QN/dmJICoL1EC1j8KOW
scAA7FrfvvUkp4ByJbJNWxcVmGZNtwqFdLMa2c7JZBXNJ54DwIk+DBV0hXoYIqhnLZXtD7Xmqqgs
t3Xm28YFRgP5Fn+g6RBCAHNddS4WZEQzvpuFsBgs12hmMGRVRfXwmbzyzwMWSTJWdbTLoDEWnT3v
HzycLBGv1O5tx3N/FTbsCvQLlgrUfT4Zrz+fCB36qOfZIVrJUOb/8IYHy8oR7Xq3lhHNmnZBA0GA
CdjTyNju1zPDIz+9VNie/m/2vmy7Tlzd+lXOC1AD0Qi4XR3uY8dOHOeGEadiIRoBEkLA05+5UrX3
tlVx1r91949xbj0SLRBqvmY2Kf6MKBjIbXiSvn0pQT3P+EN5sy4hg+w41PYhCVjM2Cdp17f3XJqa
bGRZI3wNlqm4SDIGbJdP25QDM0dXiPjRCd7yajTlvBNdUT0XSQEMrZY0/NaaETkgckIJH08xiGJH
17nu9pC5RzQ+LWuQbgLJ03jrAepCL8NBIDZOiwmdFwm4HYr1hSLfU5T+5n01rWV2DPlDQDAJtDc2
XsQAORDI7GAdTMNQXRZQuL1O41Vf8XVdkBQAlcUPZtD9t7RFUnOtACATdymwjo8hRe69ReXQ786C
imUDwDgV1IZrEk4f+gFp1CGSJp03K80QS3sQN7unk2iRZgboNOx7FP/HbWtWQLH8pu3+hHoY4A0Q
S22m8yIK5MOCFDHb0F56QDwhQU3OAE9U533Rlz6MoWk3o78X93QTrx0/Y2jDJRsIai3zfornZXpI
UEkIL1dBkRe1NZ++wgii/FP68BLZFJIHtb8BUIMW34hMffasKS0+rlPsjTeTpgUYKLNMabkldPYw
sbnvVeVwAQ2xsPTvo7QqQ3+H4m6IzoOmilaAKCDqyNZNkchhrW+LmNfSVNvWa1AcSjZhAWtnCO71
PVBum6g3yBluvDX2pHzq+45X4V2wRn3aQs0ybtXHypdEA0NWNV5B702XdeOM1tYgl+2IjtbIL1si
68FHuxVBzIoaY1z2cTptQng7RdOmBb9lTB8g7z2AE7AFcakg/oElHB8fdbm4nOUOqK2uQVuaoq00
oHE3hTqCwHyiexh1DR2LivOph28z8jaUkMcHxHgrEKih38oXyLrpYVNBTWmA0dU8yr64mkIgT5db
REgV9bd12IfQxqfVEpt2E7e+J8QnVcqqg3g8CmBhvOmGPux3UYifAnCcs344zwYFvKseB7+9KTO/
9i/B2KB+rkIuX8zSoTMahzK9zkqAuc870qaPoZxYDygMbX5UECZlL/0sUacBKnUtNxI1ExRZ2OR9
GNOGF/mMU6/8vKSQKdmSVPhBnsi5XW+LLp7ucC3EDHxv5q0bMojqae7GKskniaYq+uQR1K4hf2fm
7rEMSK/zcoXJx9VIi5KecQMwLJCbc7SiOcNIdUlEOXyhdeAjpViV4HuyUuJtR5KJIPfMnPTPrKxn
MLgYpCx2M2yW8U+j2Z/nTTYxzb6YoprkYcxE4X1azDiFD2SdiuIDSjykOaQLfPS+VHChCB8WCgLN
n1k7DvS74kMIXnvTLgQwxFi3Qfc4dCTzwKTFds+uK3+ggAwVY5WN11M2tg0Q1v4IIBy6wXKqPtUr
l43eosqXmIcl7AQC6a5jq8ZZA3LTlafYim9ZomorSEVvl7RvxD6lnk43wkzNnYopuHiE+zh1pjgY
oP7ooVm855WisLnQfXBlmh7ovZ7I5o7Qcr5FmRdA4Vkqlu3GpkenOoqLuMQ1zcmLHjChB8UrNI6F
miKIYKNOBp1ZSLIpaNZP5XWLkwW1VaJrnvdHbsuGt3OLku1M0Y5EgvJZzcPiIzmIsV3QuwerrGkp
riHFQIxHlXiaHgrAAj513jqIHUD0EdsBKinNYarQ8D8EXhHTTSA0F9siluU1Q7HtSS0m9HDMV/Mt
icoYaoedV/NtrdDiQ0kYaSp6EnH7wQDgiBrzwuPPwgTsazpqCU8ukCmf/KDqvmugewGBMh3wYGVQ
/Sgj4Iu3peLqK/V8/7of4qbeoSQAF2KtR+jWGz9dnjp8Prkb4gpY1zJUHmCWqFF/jTPB652IpLhc
FzbSLRNGPSqjyqcljdvnMjC9wf0hBkDwO5T/KDdomM6i40iiAnMjZrKCdexFvj6kMzAIuypc+TNK
efEdepXNJ+Lp8FuFyiHyXKArUXwdB36POq36Ws4k+qR9z3zHCVVV+07zDCJ4oyF8WyWon237CZI9
ZvFXvfHWMnmZ2YxS5Yqf0Zt5MGGx632JxBrMBoh/g/Hhf1yDSMz4ESkhuYNY0UdVem1qoEgL4h3w
0vBoaNesHvMGmwMN32RcUJRGgo7th25VtBNVOJBNyGpz46/KXK6IRUHAi6PgRfN6vFKAHNw3+AJm
h2JSCrhWrYPmGlunuEHNEMA0uEcV61bARK/CQQv0yC5NJdDeK25JQFOrdP6O2lZSw+cM9IPNvNbs
+1IlaPwDnh2C8LF4OAvBfxuh1rPE3U2jkG+DmWH6Z2liBS4gAQh6A1ZT+42mciC7jiLMOIQQVJzQ
CU4EvCl8BmwKW3tT5PjXstmWqZrqfd12+qqsY8C7W65EdUCFt/6CLSNIbgoBFHRQqBbyoc1o6m0S
9PHHUPF5Pfxf6jouRx4Yql2vQsQjLe0Nb+wIWFX/cwsI5Tcu34DVfv7Hv9NXYNX+gMY44Kfw4QEM
9QhK+1f6GvoArAHG9lPjCC1fZEl/g1O9IPwDVTv4riBzAW4N8NR/569eEP8BZSQkNugTI9hP/6v8
9Rggv0otwV+DxgtgKEd8bkAQdr0NatG3RPtIi/Umnjtv32oNwAN6SGLGccI8lPRfTdEv8kuLGYtu
NCYHjDUA5HC9JQDYvv09GbUzx60a3HgCest+CSf7gHflVk30ZjXBV5803QFW61XuFbdt+8VjA+Sn
hmDJf/8gFqkdD4KsBK3wn+5cSFKOFYfXmW63tqhtqq676VH2BWkMoRx6JhtQdMrLQX1DAbrIQ14a
1NbK5EzK+IUpcy+QIeyiWcc3IlF3ustE3obmIenQLkKyRT4GUXE2Vn53YF07wFIslPtp9MPdyCZ+
vj4FtEe9GGfvCQ73XxIEbz5kBKGynzUSONdA18PKTlBdL9t4HoLrFmSfcqsl2meb8HuMWBUU2yi4
0P5Z1FxE9TkbQXk4a9QdKonyNuvPKzSQorPY29If3UUL/X2Zgwaq0v0a7CW06RGgxTfg823UdXe9
dFcVPxwxwWj7eRuRAOcGdyB2ToddmGxZ9LHNNhIYumpDxSH4E6FE7R0o6DM3Bq424qx8JF+bZYsu
BlcXZLmOgq0ZzqHEs3zIxGcK7E7YfRfkgtIznZwn8z4Wu+Ks01vceHEDzaFd5uekzXWah/LQljut
tyuaRAbdhUODZiJiy2hbHm0edv1HfSvZAf3c5q7/lDyFTwjoFrZJbqEXAdYbq9Aje6zRhq52XbGD
3Yd3NR1o/swglbvxkg157O68xyzd+Ehc6GFuDwWievV9HvdTsOvKa+jCjd/RZhoKoBh2LcQPiq/g
tMfIjVBNBsK5zReJ1GMTXFfXCcyGk3sI84Z6U/xQyQE1fCRN3SV7xleL7xXeqjpbku0Af+sHcKTy
Io9yNGCGTXnNH1e2AwJzhTsQKpIfzOdDcZ1d6cviBjSZ+KG7hBrB1fwFveboWojtyHYT8N7Pq4E+
/nIhD/F58RFdVdxl4IPN/bUCrGrOw9sJQu/oqe1Q+68/ZE9N7l2tT+0zDHzjHPzJCm3DAzqkORgS
qJ3cNVdmm12BGr33d2rasG3/dTlPD/Nn9HShOEz3eMfzo6lPCf3fGrRUaIu02/6leoFNcPUC0Du4
n1O6jS/khh26S5T/sfnW2+o66naY0CcBB3d+PozoJG/1gWzrP+vz7ssC+ufH9AoAy+tpb86zH9NN
c5PdAa7iLdvmZv2GbQvgXrgZ4EUDjuQt2Ys7cRfV20zvgAjh9RbwgdBskav0sUP99v83fgYKl6+O
zH9cb+fizx9vMU74539dalnyRwTOMUSYUXABSfdofvrXnUZTMDFARYazBSwu/iJV/H2lhfEfMbDX
1AeEBiUx1Gz+faPRP6Ctgj+mSQAFSeCj/qsb7W1t8S8AdgJBI+sAVAU4ZOCs0bMSxb34A4C2r17/
F1fXr8eF+vvbiyIL+ERVMyf7MUbjAS22ZUE6SOcT8rrvDW9diFXi1YuZRQJ00iDlR0MR7z0wkJNe
fv/4by/6f00L6nHW47drDUeqgu6zAJ3ru560mQ+TjwpHkh/5bbCJwmEsDr//sfde5vgQr8rHCpLd
lWGC7mcF01hQSkOglruFpl9/P/7xof9z2f3nZY7lwFfjJxnaUVW20L0mfXRNgG9t741f+fRqSUcx
A0y6UoliyNB//P0PvvdCx7+/+sE+9fspOf7g1GTJfNGVGrWiSOmS73//A2/rtv95I2yy1z+Q8tX4
ow7BNq1VYi7oEhbBtq9VUF7FNbim10hwYRc/qEHglPebiAygB5WTPPv971sSKf95ACsO6pNW1bFa
YnBTGWTzUT/MUVd/6etwMECLM4OyoV4S76ozjNRoCXcdUiW05oJTkmTvzbHVDGhAbJ+QhmEKIBu2
DWX3ksSGn3i/9wa3ToUOO9WkoB/sl0UlX/wOmBdA1qsTVfd3Rj8KTbz+ek1acWjxynhfh5z/8EHy
u4LMZH1K2Pi94a2zofNMDNhejELpmEyfCQiJm7mAZfvvP/17o1sng2xM1ffBEO9HVEAgMTYDaLwD
BqhL/rod/x+7Pf9eWsd06vXsAOVH0qWpcBp0kYb2JqW4h4cBW2n3+zd452xLrM3TZpNB75oledsA
LPUxadtBfw6HNfMvRq/MkruFdSE9//2PvTdd1tkTgFwgII/i5QJoLHqLQk05fm7H0XtxG//4u6+O
GpX6GjCgOM1XlDn3C4s8SNLxWskTX+P4nL84O2034qwDLwJ1kQIIiXRtD3AP7if08BfCdwMvo8zx
Z6zzJIy6IjW9l0DLVgfjmaCd8PcrgDrzvuejmd32td2oHLppKELUqXJwCNaHWi7lB/heZA+//xbv
zZV1aph6TolBjJMH3sz3jZJJeMWipYP6SJzW84mpemdF2W5/Zcr6GoirFFpQ0XIOWob/IWMokG5+
/xLvDW+fHgVffEwOzXUyBPPGr+boia5df+Lmem946/jQU9IlMDqi+dTgC4wNa/cReBynWonvDW8d
HpqHYmmWKs0jFLvwDZYU0gnKX/jqOD3Wfq7B9hqyGbOfkXYQ5z2JBbQkqmQ1t27zf3yzVxs6CZZQ
EdRLwQAp+eckVep25gy1cbfhrY2WLDLMoLSf5H0YjfwMyg0zZLTq1vhuW+wnrfnV8898GegYyCSv
IToQAVsboMtQ6UieupuPC/EXJ5LdUF1YxfzW4BMPkCwD35mFSXLbeutEL+AWAK96GKBBc6Vp0/Cr
FsyIEyf5ezHPMX95/WWamRUJNBFwFDZp01+UHsqyiOxraGrs09FU0bgRI8hHW0ip9O0B4HKWoBhs
wu4efRN6Ss72nSVOrQ26FBQkMjQE8jbx9C4EGjlPk+akkeMxfvrF9B4hMK/fMp7GmQ/BkOWhv4Ip
vZJiGvdxsa7wN4Ig2/KBqbZ76b3IwJdzRdPiZgYQR1yD9JZW0ERBE9BtqcbWTgj7Ke7HelnzsQgi
oMfgfqRaNAecNoJNaIEX05pOybDm3oiidx3qCfxH8AqdRqfWOZSKKu47w49CUIUChHDNfoClZwa3
h7fNaBoICpEFaLdcer3JGSR9mg0LU/an29NbM6+JpGlVMTD1+zl9inEz3yjfO2Uy/94CDt+usAEN
4MrzkiyPG2RhW03SFuhTiC2qE0fQOyeEXaRFZ3OJA3Tmc/R2iuA8jaT0n+ee4LQog9KHLBTXPTos
K+3Z9x5d18Dxs1g5SWiA669Bpc5pWrQa8MNAtehjRmgUu30YK8JYoyMUiMpkr4eY7CmESHYr7U7J
DL7zYWLrgIMvG8SNh3nNlWZjvgJdvKGyr06cn++Nbp1baFuX3owwO4cUUrsN4JKMumR3yunkvdGt
YwsZW5cS3q1A4UN22C/Jo2CwGnWa9tjazYT2IpobtuYsWcZrDRFohBZDSU71Od57eCuoKCs9AgaB
kw5Ei+w8mOZ6V0AjPXd7euvKr3xP+kD5rPlAeHNQmQCqO47+7ui9m669E/TaBjYC3fd1JZ7JjRf/
QNpZT4dorHuRjyb573CG/04JY2vZh1MyiaouDOTJoFmVjV21B5ehdkvHI2vZjwKhkFmpyTsoK5xD
0FHvqkU4blkbhUmAmyjStdI5U010CaW25LqfG8dHt1Y9LmqQB8Gfy4eugsiQjAO1TUow53dOS8cG
ysUFg9LdijIP6DrzRT2y8UoXxSnD3neWfWQte9RHvYmAo3WQmhl1HwKqAOP7I6LK7bi0ZVxrwqeB
TQGcQhgIJDDceFoAaT+4zY11jcWVVwPhW0wwqywBGACCfzNkoIW7jW5t2rCvogDcmwkz7z3JAPGd
yObC8bNa91Tdr9LzFP370aNggObABKUAt0e3d2ucFjoFRGGfGRSNg+PoynlijkTp1/Fp7U990SiM
DqlkNCzhVA3/XcgOOj37TwviV9kLVFTSDoRrjB4FPwYeNQfGIX7kNri1W+u5bVIOTvE+W3WbNxAK
ReZFZ7f7NbQuqXkMQYpe6mkfj6DUzGQKNgS8DMdnt/ZqCx4m1Ap8vRfTKkDLhERltZ7C5b5zEBxl
e15/U+hrjn1XGr1vwVfeAHTw5E0qcPyk1j71AcIKF8C298ngCygH8m9Kr8px8ODtk0MWZQbfXes9
/BVLUIyATtAySBxHt/YpZCg9xr0Mj55pcq3QHrkFn7pxa1HZZh6zhjlBhJFzEG47mLSLlMY7b/TS
U9ZY73xW2+QtGGZwQXs25UvUgqPjhX2c9yYYvzttJxsUQngRyG5ucbMWqrnIKkV2qq6Wvdvo1mbV
suhDtsQ6H7PwK6mCOxWFd25D2ztVLVV7lLrMeend4Hh8WoLEsXxna8hnnLcJEcmYV6ZMd7pEh7+G
Sqbbg1v7VNTKk1mqde5xqD80VXIFwr3vttgDa5+iLWxA2Uu9vWjmP/lCHoO4PYF3eW8hWrs05YZ5
uK+XHMOCTr8GqgTiQ4Wn0P7vjW/t04nFuqwjOeZHPNeXaMQ5AK7NStwijZ8W6q8uJQ3atg9lIZ23
nVx33Zw8lxzSfU7f9KdP2avBi5RDZYhLqFotgI23LeCnqj7VeX1nYmxH0kzQiPdeO0Krd8yuU8XI
NaDq/aPbo1tbNBiDUY7QFs29ErDOsDVfkpS73aY2CWiFyFRVlGA8yhjcfJLOT82QupV4bV+YyESz
4SHG9ir1EOnlGlLXJ5xI3pvw499ffc3OQFJsDNm49wvP23pVAZqG75hjH5EgrwcnpO+T1Qu8PVCJ
H8AdeEqhNux2tPxEAL56cK9EnC47zElTiruOdYeiLd1OcmLtTtAolhDSt96+WyHNaILLKHa7Qf+B
nlviEaLZyO1oy67Sbs6FLNzarEdln9dzzaHhV2qNh+6hGjFpIKI/O20a25anySoJlS98xKisn+Wc
3aUrdTunfGs/6mGq58VATGxRFXlYlzGAFEuodm4Pbt2akFiYRcWzMVceoASBqM+yIvviNrYV3dYN
VyAC+jD14IhuPZ9+A0vU8WLzrT2JhT0MUCQY8xKyxhvw1OGqmyWT28Y5Qn5fLxSAupMxiidvP9B7
2e1SVILd5sS6NEtWwh68XEZAJgHmgEsBmJ0DfXAb3NqTBv33ZRGF2kMf4MyA/QSxtOqUx+ZxYn/R
wrAxXVLro6g8Bk+b+DbU/XceAU3p8uCwz3g73YCoLf6QZmov2/A2xtizhtCL29hWhZQYDgfPmaD0
GoT+lU5ZdTFEM3XaPxAxfvvkpYqmBvEsFkq8UgjYVJ8aWjoFWMDrvR0baniRqTPs/DlcwFrwo4J2
uwAREHc6WoAWfPsDvWkjODhgD7Go/+aZ6REF/E9us25tzwmmqWBSYl60hvrDAGbQJkyDxCmO+IcJ
syynBDXdGQ8+g73U+RfzBLFStye3dig8EUETAJ0HqvvhNWQG6R4c1MBxxq0dqpkE5lJPY+73zV0E
j4YKXCa357YKRDL2xMLCVuUBkPZbA47iFgTFF6fBbXDVgqq8SmFPCYABfWIKNqtJfO82tLU/ZznC
USPwZL6QBm5nXTIcRFu5ISNIau1P2JvBrATwnRxtmHUn1u4mCZVb2/8n1eT1LQEqnapLYmTeAf4C
uUwtvUtv8k/5Mv76xCWptT2NF+JUjDS+6LT8CfWgu1mlz26Tbm3PERdP2dNO5TVlH+e+P/ehnu02
tHV1QrIGXiVNJHP4MJd7CF8GO68R390GtzYnX6NCyblWeVb22zpabtr0VNh5nNV/3m/ERjEZD/Xg
qU8gZNJOsd7IhFbXA4VmmqkCvWzdnt/apDG0d0TdxRI+leHXpowevb5+cBraRjCBDq7g4gSfoCCY
1NmkJNkQiDnmbqNbu5QFZcxlGODBI/LYTh4EmLz+s9vY1h4t56GvpQ+JQdCX4SGzhnqJoPLWlP+d
1MW/Ol1gWb2956KSwVAobbAkZ++Ot8EDH9xycXKklL0+Ahoeg5g+Yuhiye5Gn38oQurUhoKNmTV0
usDda1okVIRbkJbTYLyDMzE/YT78zuFi4zWDZPJjGLfgwf11gf7ekEM7zQ0wRhJrm7Zz4UEtvZS5
mHp/40/JYTDMrTr8l8XDq6R2hMqjjqD6mON4vJyW4LKJZ8c9ZG3PzLBGVwOTeVIw2HKvy2V2lDZz
WuY20inDKvHnoJY56aZbqHheSX90e24bvSQ5uhPUeEOuaPrIibxr6sEpiSM2cqmYo7ZmfSVzipmB
+BJE5CCXnLqdhzaiZwyh/FZ12YC+TTlsQU++017mFoLacB4f+iCg7vpDzqDqX0H0c532YEZTx4mx
tmdVZUClVQv2TQb56BQqFh8b7q+OX9S+RauYFsDaDfmawQuOqOgGN6lb9/ynLNTrQ0t7Iu3AMcVy
6SCYA3WudKlVCYXuqXaq4RAbv5BAVgeARdnnSTTeQzzkztTjvdM2smELrADpv4G2Rp6I7CssC8im
jKJTQL3jx/tFEECt+BywYj+DfR7WDCtNshUo+uUFVAHd+h+EWgcMxN50Ktuiz1NP1cN2Mn37orPE
OCa7NtiItDDPNJnX57JcFJTMwTjFl43dshfb4jJJ5jn1J7/PdQNjS58CDw/RJcdz3aY/jw3Qdwoc
/lxFR1cvCAHW3+plFszt/LXxRjOXVJoZc9OVIG3ysf00N8Ttro7tMCDoDHRyNOZdpP3ZAlHAg2m6
8sxtyVtHzRRO4dJD4i+vYOD36HcFO4MhS187Tox11oQ43+MAItw5xE6gVJtoaJ9t4gKWmI4/ELyN
ZNBErDvRT5j5UJlzKdNP5dC49RRAxX87+ICSeerBth4M5Cr9CrnE+QyqupPb1NtAI7hgQnkHVgc5
Vjw0kQB9AcfVS/ZOHzayIl+5QB25bzB6PC2QZYUPaS1OoZh+Qrd/cZbZMCPIJALqmwZdPkFrE55U
rYBHnZ9wcMhZm7H6rO0Xc69b1ZyHKvRoPpblED+A4pYMt1EWK3mfJS09q9GX7M6qWkAFNGk4ivFs
HlLfQAscWpufDJxt9dZfBlF/6yBAO2yhuM6DHYlRa9/D/nTWu4agSral6FLP53rw0iqH/m8ZnRcd
/EO3xEc14YsHdOxyIGGlEpDXZ4xpGj6uBzZkJYSIm2DVBwjNQK1HTW0ovs5JFBW30B7yqmdF4mHI
UzhBTrmc8b47CBrH+8qfYojWQGwB2sYLNNPPGOkYzKlSyItsfSgN3Acp2OdTQCFOz5Vcc7/L0uVg
2gYM8klGLN5PiYlQwm7KCUK+Td92iGezbNmmkofJBjLyklwaUVTZeROSMcpXzLbZxmE9na+r195I
MfnRLvInSIdVhSzW+4ZAR9YtCrGhNbJl0zT1U5fXKYP0cDqsqKGKdHTbubZ43CD4CHR+1uUZankQ
4KyuypW5cW4gDPl250LJHDZyad/lS9dDkL7zTZXPA/xa3YLL0DqUieBk9cKqzymDHMM+UEKvG4ix
1sPOafvaCBt4VZrCK8cuR3/gxfTRRewpNzA6RDreTk6vjZyGJeny0s8A3xlVMkN5KauCF7dnt87k
KR7WcNJwP2uGbE03STeEaG2mQeDWAic2DhHODxp64mGX07jsUI/0YM0cZm7r0sYgQg4aophD00Mw
qf0Bc977IuFuOyqyJn5Cj3BuAjx3rItcZc1FERO3snVkzXkMf9aFoLaZg9k+w3s2gwJuQzrHObFi
V+kzSAOinZyzoILcWD280Eq6pSORFbdWIF5PIvG7XENA7AbUQX7WhWPrdsna6MOScl+LgKocnhcR
jA+zCrwOPT65rXRrXkwvGgLFVgQIPoGRQWKqPefcMUCw8V6Qoy6qFY5BqEaMEvoWhG57aFO6ld1s
sJfxQZWOuehAdG2aCxpO8bihg6RuGHlio73gNc0AZOqw2IVOLkoR+l+R0y5upeCfuj+vKjXJ3A4r
DAeQ7SzFDG3JQueJPyZup+8/5H7DRmf8eAZUvIWSnBkgzja2rdtusiFfRJJZz8iTc28R4Y8SaPMf
aws1d7e7KbBCeui1iqqs6j6HBc7kndeZIFu/MCY+0Tt8h1cHG8a39wfopkVBm1Tka0NC+dBDh7Pb
FtBD63eQWvIeQDi78bysqXaI4iAFyjIkdYcSUuWd29cn1iuahHdCtFLkXM7ec1uZ8Lv0sPmcdnVg
naVgAVNfV4huzTJAmdBrKwa1iVL0jVuyG1jHBvXDFUWM4wVcjKS4hEYmmGHLsIynFKWP8/CL+NwG
oK0+ZIlhPSfyMCS83symMhE8JiJouTpNkQ1Cg9IwZh9mafmiA4CiV/0IbsB3t7HTt8urGVtIX+tV
5L0Uajuz8GUdIbTkNriVFrFhJUrVSZsjcj40QX0RBMotUbcRaC2cYZiBPkk+RpPaQmMRjQyzfnR7
bivgHEuY6RAzibzQMt3rEsr1bcwdI0IbKKYqGHTCTqnNEfTfJNN62QzshJbLO0vRxomxGX1GKuGz
reagvCAN7DQY74zbJWZDxUxNeTrVYZuHddqxTQUd8Isy0aJ0O0ttwFiUzV1IIVyeJ7GotkOWntUR
WdzWog0ZgwUIYwUcx/MsKs2VktAzS8Zquvv9ijmujF+cATZuLDM1xJYJ7vdmjQYEVj4kWCHFTDq4
KSN2Fm7Bvo0hSxdapDRkXe7rcOyPvkHVcfH7Wbf7/Xu8s4CO3t6vK8qtx9UwZRxrMw7uoZD6ESaU
bge9rd8OcYkxhQ5iB9psHO84rIfgKEqE4+c9vtCrEEVgMXo1UIF7ksji47R4/b0oYzc2E7FhZA2H
I54fqOZ4SqZ3fRvG+cjj1HHSg7fP3qO64BetaNAMR1WiG9I7KItzx4mxrj+9jGLRC2+AEICE0xbk
w+FpbWCw4Di+lVFAkKYo+lE2+SqTZ9SOrtukfHRZjL6NJosmH91qMARB/ISwO3SV9fTDhINbcxPu
FW+nHU6vQpTFcdr7tEDBUaXn8DrVTssdRhpvR++CSs+rxMMXrETZiQSQtK9ntzsEKpVvR8/omiyx
Qv2NmJEsOwFLSLGthKgmpxTXtyFlMDotekS2TU5KaESnzPfhZZ8WH92+rLVbFyglt54ZvB0jbO4u
Kp/4NwHUdPWJp/9ZGvrneexnVtRMoxCa1VRj6VAN4eiBEKHPeD3BmgaJmA4OcRZRBc3nZu6uvAVZ
wVWfVEP7FJAwOmgarOdJ5EFrMlsLDYWCxavrD62I5wBeNcPCtysri/W5KxauD6LHnQs9zwrSxW0U
XU59NV4svITtfaGhArlCA6PcwAU0Wh9KAn7LXX3UqXgQPO3VDgkb5M4hCG+2pQ/k503Vl966w79W
/DoMim5yCvV8KAK+OSKBaxyCIyF5zwrYU01ZDQtwHjC3C/Yf/iNQ7I47VEePauH+DxoMdxlht27L
xTpjkGsurUdNnYcrcLZNEJ0HnTolpHHcMr9YKjYkTmuvZSsU8/Ohh1bHuVRrY3bZAtTDziCGhwhr
RpvSqYbhp9aZQwb4x0ZTDIvm3qP7qDbNYe0b9slpnmyQXLkUGjliWOcTBHZ3XrE+jlVwap5+HeL4
tvIY8RnXtdR1ThvN74Gqjj6kJZu/zRXxTtSP3vuJ499fXeLw9ExY0A/1Xs1hTXflOMgB9p0SxfZz
bsBoO5FUv/fJreMH8ASmJ9qwPeNjXR90PMNLtPKaPW/XNNgC0e1WVfJtgTB4Zs1tIRtMmgg8AN3o
Iw4ixwsstTa0B9EOFAJEnRN00MfQHMaQnDig3/sSVtSQhMByruDg7mo2JON51iiY3aQZ+ueUTY3v
hC7wU2tfxxibcp54kLqAkCC47uxLNiRu1FbIe79dTWqBwxhf4J+RJDFsiSiccYuSuCUrMMx6O/rE
UYoMNSlzHqXRoZ8WCNln3CmP848mXG82Au1J0yQN1JMnfuEX4SbqqNuc2xg6+F00qhsx9LpG+yKD
ryMPnPJDiNK+fWrY8XRcZXWxq3lwmcTe5QD5Y6eTzcbQAVaISaIcngaVGS4qpcbci8N7t8GtYKGI
k3JaQg+LnTC1h71MtFmyJjq4jW7tUj+rZRH7Hs8TrvpLoF4fB7a4icP6tp4YbHuZN8HxOm+WoDno
bBRn/tC4QVF9W0zMW2Y09lrJc15Vw64v0ysvkWrvNC82jG6Gg4pWYQenkjbi8yEIzKde1rVb2c+3
oXQlTD2GJoLBoZiGm7rp8kp2bpe4DaVbynlmLUMg1Yyab4QWcFNq4hMn7/EO+kU4YiPpJqDzVzD8
sInUBGf0TG57CkVhtzm3dugKwTA1jT0Ha6ldtoL13QAnJ5hxOI5vXaxZu4BzUccZiFYd/D/TppCX
3VxzNx6kT62dqqkoRDLACxe2V+iM3QEFcOLJf1azfzXvwdvDK6IwJvIFK3OyeOH0v5x9WZPbOJrt
X5mod/aAAAkCEVPzQEpKKXfb6fTywvCSxRUkCIAEwV8/R9V9721rXOUbafslrRRXLN9ylhvSqBQE
I9i5xk9QGxqvmlTCbSyDuV6656iu+WJyMAqBQqbm4QDvEjLtNx1X9IvKUrpcwYS3yV5VgSeXKLwt
hYOqmxe7HwbeF9DChcZEUr5OR4FcAvF66djGRGr3TbZC0b50UCyOute1j8klrId5ymAx4+yeeejx
g3v/BMLm+ou39heT5RLVM3uYJkN1yu4DrHrzjnSmyLpXrn6XoJ60m3kEozi4xSgIQHgX/iCmfh07
iVwCFOGIFkNKxZ0zYOOqU8OImPe17eywe91Uv4ithqZxHP7C2W41NceeE9p5KOqUx+x16eQlRNG4
boaRlp7381jrvRKJ32mZvKq8Ty4RiojCU3ifqXkfn+XQfDqBfJ9kr4LMQ87zx6musyWxpcPBlxly
3L1Npnzs6evgj+QSnpjUsE9u5mHe0zbWBetggIEi09dXvdVLfOLYCUEIjPDglAEPCBFF4OStCXld
qHKpKVkBPkxgRu72I8BS+diZ6r7PmHt+3bVfLN6J15rFfHL7SKLVlHRbtW9C+soHc7F8wygyHtFb
d3vIjtJHuCR2XznZstdFtpcQvGjTaip7Nu8rsGd20td1gcn7uuY9uUTYbKBBlM2CwCrT9Ctc39+p
mr6OXk0uATa1Qkl51Mm8b4gh+appuS9LwOj+/pX+RZp4ibHp426i3cjEgZd9ujzWs2rUIXDaG3hX
auyCf3+av1rmL15uubAyiVvcBHydot1CU5hsr7CQft3RL3JdXZeZcxxHr6oBZtwA28B/Lnx/3cEv
luGuxeYNPKPZ61WHolFTu7OqfN0qeYm3kTohTqUp7JC6eYFtj6Cwd5fb65bJS0hiUIxzOPeZvau3
/hDb7v0Wt+nrXuklIBHuwck2otaz16LOCtWvbQFI6uvg8+QSkThkIXOZKPU+UpEp2k0POdPhdcpN
5BKPWCZJb2DZqPeNm+piS1VfCCjXv27jvgQjznFAydlU4tC2w/a0Eb0+t2T4lZT8X0ylSzhiybyP
Z4CV96mJwUc5704ahmivm0rsYqLC4Qbl6iDlIYGJolyib2M/PL1qIp2tbv69JNLBlrqEf0Z2gM5X
2efLBpisq1f78XWHv5incEhj40aMPKRaDYA5tiuvb3ncD+J1c/USAaatmBHyaXmQNs5bSa978spt
+xL8BSGuyQWKQ6sEweoZsTC8DhlLLpFf8Gdoyjqb5GE7Sx91Pk6KpBb+dcPlEvnVkr52WxiTHVS4
joPRj4S/Tk2QXMK+kOUgqVEKzryAP7RDdJsMzZtXDZX/BfmCjFBtYPm9o3xW8VWie/Cua6/m9687
/kWcNOh4avt5zA7JGK+QUE9scn2m6v1KT/Ac5v4k071EXDVRpxM4fvKD0pE9OpgWq3ubkarag6ea
ladKbb6+c1v5y+T6LxadS4QUD8mgxsH2eyI/tskTX14Xr14Co9KeLau1OC5r3gqglpr0lYWGS2mu
EchhWTZZduDDSpaDlgu5s0Z2vxLh/gtYH4nPL+ffWh0A5FOHeZsdQEyBsV89Nu5G+Qg+3KM1erry
dIG12gB3Jvq4WuoGuPW2ESngMzv+Soo0/qeR18/GwsWqmgVaDks79Ug9Vw9v2Lhveqr3XYfFsD/U
cGLv82lUcBHKBzYh5FrbYIYM1oKa1+qAekfbqbzfuiWc6jJE5RfGPNCQAwHkvctZGzbvc8Seerrt
eCz03WJLH/PTGiXZBFvEra+iJidMNgzOiS7TiE9HjhmVpxL+2V+0qdUM970ua9SJbR2UrHcBdZas
2oVp8aboAmvXd1D280sDK2A4L0HBPDSrHfJYzhFPchmg2N8dY91xOBIolJId7PPO7sy4QJuNw3tN
FZKRNmvFH0or/LeZp2TZcdABWD7jCcGZd/G0udrCvMIMqyPMDl9G1NIzeO2amMQ+TwWv6k9Dk3Ty
m6pm+C+BX7uNRuUQYWvDxzO68ag3FdZ8gJaXLbxvbNzBY3Hcyv2GThrdR7RcbVEKLABwBOc+pGpH
ly0lN7FYuDw06bwp0N6mMRxh3jAUGdcLhxf13IgdaZhnRZ3xCcGxUGInFHSJYQVc8WkArLYd62rn
JHL2rEDhaq1GXNk0GBjeU56BzrM0V2WSIZrHEs/VfI23NdZNbgQC7lzGUa92sxro58kpvvNhW7Nv
c7MFdtBmTLv7zVDBn+uJZtk9cyVjt1tZi7na9RuoQ8lB+jmGUMXGs7m/A3FG4H3pptG4uIpsspoP
BGLTCJIVGbfuGDhb/ddJqGasinFBjf6UgRgmn+I1Wy3sCYcEBm+ViM7qnP3cDz4CuWgDlg7CRtm8
zPuAdzmOJ5qivklPvBtEnXe8kwfe1UMx8tUrg4pIiOxyDvgXe0Nm2+29wdZxz8dqbp/WlVaDwHAY
6XxoWWrXYqzqhEK8tw79DsWhWnwSjg3jjVw3VM/qlMyryb126LHkUsAgFoGtc4zB1DplrH0Td8Lw
A3RvuvVmoD5Gs4E4SN5t6P67pQILlgTLHSCwHNp3pJ+/0j4ClcksWaLfZamKxa4ubdp+RUoqekwa
lYzLzrbpaO+7mVT8Cai5SR3akIG9JUcyptdbGtHuNq59t31vhn6cQWQy0ZjcT5i09X7QdaAnreJ2
+lBHShCKXaerOIywVSL1PXGui78mbVmKkJeVVNWV98uSXhPTJOPH1vOQFpDzJxAJqDyLJRS3U95/
K52vYLXdTZ34mjI+6Q8g/cOxHE0/hBQgOYzhDvBiK/DlMUq+ja1ZtpOiOoSnboMxeaFrzKRvbYJh
fqw6ut07SaoDoZNoH4SZM74notH126mr1+3Rg91AIwAEIOcgdmeBaH6y3g3DHx0aavVNyycWrsax
7curicrY3MyTzChMLFlCP8HPNpHfY9+V92D2R9fo7m3fwOtQeetTuH5Ctynarc0m/DWsPZbtCE0n
9rGXTSJ3ugeR800W6n64j6uyiU9+bOawjyaYmh9lMIRfZXztyAfCy658W0+y0oUOLoJUZUukBYNE
cfgrLptNzZ0lmyMnprnu38NPpRwf5lRm9YHU3Zjt3NouWDt9CuPsA2Dtsbmb5MK/9ZBqgK06yn7+
oV6JwVJSj6vf83R0ptoRNBGXm66F7vShrGYNbkmULdUTrK9lclJaa567MjL8a13LVsPu3HauhfN6
XBJYQiVsPdleWbdznpJo5+xA43zoYbz9iTmJK9ilpIqhMrniKpqosiZv18gO++GslJRDZ3Dr7icP
vuA+1cZ/piR4Dte7aoBcKlwu+B2i2OqlxBTOiravqSq48un4IUywzYTulFJQostZt23NyTuQgJ8C
bANNmdeTy1as95v245i3DtGTz9GIWOw3Py8sfYa7iMGG0EFESL7tcZTzi9Rwj9+nkqMBvYedPGy9
QW0d0qtexrLbLwsM70NexU5sN361FUq/Kwy/5JGUAaE7CIZ1fbIwv4vyzTRN9I6nnaG7OuFztLNk
ieUuC9vWPhuysfa4uM3LqxlG8eVu8rQMtwyeao8ktm3zDuV3Grq86XsnDxDzr9y17JBY3geUtcQh
6Rrsd64s0wkA+aReb1VF2q4YNxO7ItEmi0AnMbZs4MCLERS/daRT4MgMiXOPzUoyehzRyW/vRwgQ
wpF5CQl8jSD3nk/eyPgUM2ndQ2qnaPhCm1X0t7xnFmNsqFVff2e92DASFJT07H6sRLMccGdru09V
l9j3vFvq8tpWTctO4Ajz/m42FFZoeyxHPd/BwYqVLxsUrCE1b+s2PdqxqSqAwkE/whgRkLe6rlsX
9FG3igFsTQG+JnurYUaZLy4M9B3OKZ6XuHbr5x5a/qDcS1qPSTFBFbMqIqxPZbGWen3XUu7YUUgN
Llw6DMAQq8WIqAh6dnD6M6NfwetZsrhAn0fUj7jcNH1YfaiaYzTQBA29puyi+UmpbRyugaiuN0RF
w7Z+w65hBxg2N4TEb84NNEYKVk/ZdrfBh1xZrMRbKE+ixauH/i+HD9ytx4I8PcDYw5oTcbV0x9Vx
mZ537rWGVEOFx2ht7iRmOYGMYLXNVTE1PoQ3TK69zOEvJ/ghSxTWt7xjvjUPxMVi+rIZq5M2792y
pqeQMLLeJxj99cfWrnDXwU2ysXzoUKX0b0WHh3i90dasu4HNqTti/490hYdLFZx/tyyDY3DauXHD
yzTVclh8F6n3WRycelzwzJbrqQVa96FdmropkrYe7cdVZzT9pGgWhMoh3EYGjSfF+ur7AClb8ggz
gUR+GRMuu89TP3UUaS90KlmhWtpmR5U5GxC/1YAajfkUzQFbYb9i+0C0ByVfHqVLtrPQzhgDoJNZ
9BVi/yEpCDb19rTNU/eUzRjf+474nhfNuqFxpbIh+ZBSwFUKFkTZFigRJBmMKsdsvqJ9lvIlZytR
072upxpM8Biqqgjv2368Y0r7qM85GJpf2nFy6yGNm2R5iAdiIIuM9rd8SsTg68PSwwTocaI1+ygs
DGx2NilRoRFN5Ph9GHSJsN60nj6gLciGt32X2e0mbodpxIKZYG6ATwD8oLjqoG1r7krVS70WIkmq
xwBAUlSsvFHLW7v5CTx10JGpL6AuWXYFPOwb/dBZlP5gAl31054F0J37Ayis8V6UbBh2hpQUb6Kp
+/gumfXZYJfbc/AjgHitq0KKJaU7NU8knvNuW8OHVvQQs8o3Bcrekwb5lT1Xlo+3ZpgRcRV11UZF
3EKsLxRY3Zc885y5D3SGqsOx4l5jv89WgjCdgVetXR5YErlTg0sg8HMfXFbQFFbmXajn4apbMdU/
pcT45UCzro9hXmWgRBcnDRM71gO1nVsWbweJzci73KRla+9nINrkUCiusv62s2V4EOHsS7uZjd1Y
ITqyFzDnWbGNIuTYmS3Bsu/7JapOHR9S9zT3Zby8HcwcF+hzTPRz6Eu/FKWvkyPCNZiZdqAfjWhX
5mZt62PtNHRDEtDdsdmyYtuc1PkInye+c4bQY4V44INXGbupoHClci7byRZ1THkFKV1N83FMWn4t
fBW+JyBltXcUU0ddba3d5N0UUfNIPJR3kQIxd1txAcPuCvUVA+9wDTS1W7OCg91/h54MOPTwlGUQ
iQcH9y4YQd+PPqr2HW15lyu1upul6+VD5WFssOswjIt0nX1B67I5JkkCR3NehesqXvvPoVrad5L1
pmgIf9OnRr1PWznIvCLaAg0091035StppLd5hWg3HAJM/cKRL7R65vGqr10bhNxhOPNCbfO2HgbT
ptcBqNLkvY9E9q7qPYNaPrLWLDqWKlt8n5cYuQLqBaEm3xtXBvc+TTkP+dKoVQBhGy8+7JqzTMOp
D+sGNRth4qBheDxNliKPadjY7iq+xNH1EiegIoN27sm1qeNS3ttote6wQH6BPG+8p7yQIVnczZzo
tPqMyFVN+9TRiB51o5vktl2XHh681bD0uY+1Ec9s7jV5mNjM9B6CN2GAUoTl9WmMFtl/impYPLdF
Gpq02RHb1i6f0wahqHRz1hSmR4zi85JFjJ0t6sPcfFtFyqbbZR2X7Sv8tjzCodqJFKO7x9xKdd6C
adXuIW5U0isj+qZ9s8YoyezHIWHq4DKsOztkNFV2ms6oyP2UKcoewEZq0xvAmlm8i+WaylMMvtn6
RwOMvHqYrROaFEFWS31tJ8sIz6GXItDi3FrahzdIjTOKLBhI2u0GpROLdaEeMh/faYUp+a5Dsuo/
dWknT8kInAGzymefYsu66LNCkxRp8jqm8KZEb6AuMDoQLOXlvGB1t2Zed4uqjPjAIbXgnoXH2v7R
2knSdpdmU4T9qhzSaHnH/dai7BFRmrHcudKoQpasp/d2E2v4I4EKQ//dNKAB7kULg8e3oa9XCR2I
dDSPsN5Ou3U/LBDdvZJNRMdHjlmGFZEwMwksT/WaoYZbD6iyHFtGan9kXd0RtUs2gxAg7znnFdT5
R+QfiPjaqQiLPscicNdx/k3rjKn8leyqzjz3NhqXw9hGTp6slXOKN7ZJb3YT7dflcydTkCJ53Un7
2fluQq2oIioqZDfHN81UlbyY0Mx2t6FtkwqvJGvA0bRofhRGLxOC0olDLed53hIpIKAwlbdjRVH/
KVfxdmI0OEQH6bbph9D3fW7gopqDTVfNDNZpoh0PwYs0FBWMZ+fTxiwStFrOWW6dHyOdu9l5+yaL
fVb/scBxRuy3jpB6x/15X80rC+uP48ZV+jXAv7BpczZGsryGS3bCk8L2WxshHg0kulo3jOAr7Phx
du2w2Ldf5NbUO+zxSfkwUmv2TTRtM4ApURmdEN8yVxCUd20eCTeVBVSv2Hu2OMACF19X+iTr846B
p+ViiO6OY1NgR9LqOUVnhRzauh7cTkdp4/fLCn4Jkr4IJb4tq+PmXrSeIGFuQncPeP586suGD5iR
5Xw9EhQ67iStHD3Npes/CwQr/n7ovL12Uzb09U6EsBZpioUDpZiq/Aw1krbZVQprZ9Oa7s45ggBu
gzyMP/WZqAu9BdjFgJRDjk1mWH83OWb7O1PO9mbWemy/ULOKbj+Kzjwh6WR7FTFQeXA9XJzClsFr
rV8T/5xCI+bFUE5gFw9VlAaDGHFG3vtMHRjMwOdiQng/FgL95gWuf2JF0R3rpi2myaxFPyNjRGCj
5VqAiBSqPK4xeKfQ0b7QwC8BOQ3ZF3o3ysGhvOKiTarrzC9p/XH1y7Tdbska2vdQXxnpreLN3NjC
sUU3N6MAugnKduu6g988SozlkjxQuDPuljFbW+hKlDA1HrDPZ2/imiF5LS1So5zD1e96a8toBepz
6rddh05wWuWlA7frWznAMeVEO4TOeQntDvEyOhQhsGch5ofr4EoA29kclre7SMjRvUPPiJpbDzZ+
/2A8nDzvkxliQ4UQRvsHhZbe12QbIgiGVamrP9RjBcpX57TugWZTyZOi0jU5fG3r3Hdw+kDGDFdA
rH2L/lA3yBFRkbOHzs4hzrFGrGWTb6jcpbsu43Xd3wSfIc3MwZKKPyPAHlgxIhFdHoKuNv+G6CnK
PvpyGuaHeWlkcy1qWalmr+aya05LVa9xjfWWpn90HtHk5y5UHgH2JjW0nrtx2t6jzqqA91mQkKs1
X7GXm+PaWo+ZTadnymp2QKcivoFEADYSkUKoOx88n7P3mA++38va1dCvEfGw3noxD90nr5DA5sag
xnYXR5QPL7qVstt1Y2noU0Q3tdwHgqzkvhzhU/ZGoABF/0y753ttGRv+SAcrs+MaVz0pkgRyz7fY
yCps1tWaUr8rebYKXcDpCeDVYosBuHq3QJuHXHPoDJEbDKysu545SzSM58g63EmNclTONfNQ69a1
eSEpa+p7upUDMGwl6YYjZNMj+gjWXsbHAh5Em0f3YQj6ACdTbw4A5WhVoHiczl8Hr2wEe77NiVPU
I2v8SHo1IXTniO92sZG6BRUScaa6n1Em6Qqg+52dc0jSxPSGcJoihk5dNBwbdPmXr54GaXFXvHRX
vmqE35lU627fMyamHYUfiuvyyahQHxD09vKmTCCiBehffzanglfXuGvrRq7XpQMsvABLoZLpDjoA
xELVu1TopqIRN1bXfFnZhqXZ6eSIdXJEr3jCFpaj3BR3OeiKW7ub1DD3h2Sd4+kla9KujxAixYlj
cCyFlssfulM92EQd+jPOFovCdpgUUW/kFaeahvXUxYKJZygWK3d7HnOrxo03SZsUbbyy8SHNmn79
EOFuZJTXsWPjfDhrKSPuXsS2JPfzOVG4KaOxW7HHAK0JeaNQVtVDULFFTGZmxsmCnAypeVagpJwi
KCdWyeFbE7BkA4YUMkVejFui6TBDWhVxIaY5yubwShnNtZXjLB7Sul0q7Iii3b53NYqun9vWj90h
qZIh8ni6mg1wAuameZMgqsHWQGWWpAeNpX16qXWSepG7WEIr2GfJLJ5ilCEamI+gzOm+SoiJds86
msfocaxQ136znONxMNqD6GmRLRNUdUHa0qY/1QrlfQySRLODyRDf8T1c/ObpBvyzKvXFhlL5iIC+
MVmT7QDwcuLGaxTMbxFECH7bzUli3w1925nrrGJ+PEUznLo/o+tSkgINIw5KyaiiOe8z6qPbkUCB
5k0027n5GG1wxSskAoBhH2YlzH1jHWgWKiXZ8rT1QF8VgljUshvWDxA4MVXkvgludfnEvK0LOkBd
v12262iDebRBvjTW/cnrioUcYUaLYkW2uvkYxkGyo0Ex0V/1Hd/IM4onaXrddGh4FJootJ/3YLMS
I857+IYU/lw4iA6ToXQuGFdtlGPO3XFtQ4KWSgr5hAOJAeydDk0Uo6zNB1SyQ97D4EvkYVp1ujN1
liZHt85yO+pkjcgAQTHqZ4nSRQWnrnGWcXubxsba59RC0/slq5JZ3RKUALNDn9azfOc9KtC7vhJt
BW4c4FCPzTD0/Kas+qF75wUezE2gorPXZIahy92Ca6Xw0w5b+tjOmaqu1xaduveIZ5tyKcjMQzPt
2lEoVOcSKIQ1pJgxmXVUQBuCB71DuyMT8tABOnoW0M0+QfKS2LiQEjKGaq9Q8bbzKVPe4MG6rNXm
cTV4aGgNYSTAUptmMrxjeOyg9si07rb3KBKX62HBTD7IbctukSvw6IZGpURnixNop9Fzt0LQK9Jy
rq+6NpvS260fwfuNaRjdJ9/MEqIG3QxpiYOD1XCo89jzNEMrhwLyQyYrloIjf7Of1ZII+jiC9G/p
4Sw0GiN1W1NYiwuzyaUtpPK+2wVlzn5mzvL71JTJcErAI/XHadAz21VL0MMttVBJQSWIoK00BpPN
hwa1yjiPbBxHB7RiXLPrRSURXevJ6iznTDXsy5rBw/ym3Kp2fQtBgMShxFiXZvvOhpRVX3U3kv5E
GIh2J4Li1nQHzrpxTz0Ekev345Am622cRDb8Eaa01bchVJFFHWOlokAEg+I4ymgzSsiNtYCaTS65
m4myvnABtpUng0tod/NGaVcAmc3RGkySMxJwEQcJEOZ9v8Aj+z3xXWXvjNvi4TqD6RriAtxhCaS9
dAG+5DZL2q+oZkRs16Yi0haSmwjECjtgtKs9au8digNYSM/ZjD/HIzIyCytCFMUGk0VMBmB9nZ6f
oNTIyqucmFQ+2GzpI5Ddm6z5Pp/3x+/ZDPI+mMxpdZpGiVCEYL3r3zFjqMPcq1I1uVwLC04vMmnY
FGU1aciO0TQCuINVU3lP68z5A5ZRKPEt/dAsL65d9Xo7bplKPyAY4Mmat1M7X4eQbesHkSm9PGDX
rtjRIlzJFcRQphxWNNW5JqjXBXsu+jSPCI5ldm1r4NzvUQ9WoFtDfH9DBj91SM5T2CYmqfsC2uQk
ctBaqN+vXHcoTpipfotucFztlgX25G9b4OqwL8LhAcqBchGlfM40eKO6GAjK9svVUJppdHkDtlmS
jwLtUlagxWfmF+TLFWpUyEuJ+4KkbGuinDs0jNs8xSrrUCrpR3ANckika18dVpATYU0zrAmvP4Hf
G2aTzx4WKtOVQsrRtIWfoF7tr5EPr2m8M6xGx/oXgC3+czzFpRRJhcLj2kQmO4ywTux38Ldf74BU
mgpszyiqo8IsfkFr/gvkxqU1lplssAlj/AD28ZS9c2Es552uENaAqorIvyDgmvcIQtYw/IKS+RfQ
jUvxnxZgFCweND1wAQMAB42L/YQKyi9u6K+OfgF10bAPs1ktU/RD1dfOxM9e6PIX2NS/OvYFFg1R
2aR0VaaHAI+BvDbh1Mw9e+XBL3ATLo7dMM48PaCyskd7oMnLGPn0qwBAlzoo5bo0LpUNP1QksljC
lxJ5Hhb7Vx39UgiFdpqh543ngswAQqBOwtJuG9/9/cH/YoRe6qBwEyuv1xbDpc4k/W6HRvmC8EBh
YiKo0rmeAf08An6f6ld5gYEH+COSphaVzyAQkR7gvZh+SCZj79sY1YC/v6E/59ZPEDKXiihZGxhf
QpUclJA16ipyCB4lQ/x9CbHjzwkCLfzPkMQDv2p0+9RuzVOMkZYeS9vMNULTqt7DCu77ujD4xOYu
ww78z6v7zx/8xe1//xd+/jbqYJqqdhc//vfTqPDvv87f+b+/8+M3/vvqZbz/ol7s5S/98B0c91/n
3X1xX374YY8wzIU384sJb1/s3Ls/j1+9jOff/P/98D9e/jzKU9Avv//2DTVEdz4aZIiG3/710en7
77/F51H/n/9+/H99eL6B339Dp/nL8P3lf33j5Yt1v/8WxewfELaNCSHQa+DwgwJg3b/8+RFN/pEy
Ch5SnElwRuMzZ2iAwWL9+288+0eckoTxhOBbUBjGR3ac//yI/YNKjjgO36GUp5z+9n+u7fGfo+Sf
rwPP4l8//8cwq8exGZz9/bcfZ0eaxDyh+AMJBiHRGkwvliZYSaaknMdln431gxnHah/aab2axGqh
PLD1RY9a/C8G8I+70/mcXLAUSB6Giqwgl4AzrFV1WdYa1lyZbb4sfh0OGMRvBiGWx8UjK/231/GT
W/yREfDP0yVoW2eMwmAar+HHWemIK0dsgkj3M5lACRxhr6HYHUmrf2XZ9dNTSaBBqMDZskuWanku
3M9xZ/dVHJE1z2Sd5vCNLGVOxqTb//19nUnj/28Z+Nd9SQY9W5FkcXz5GK0yY6yAY9qPzHT3NYM1
aNP17POEyOedizzfGQDofA5sqLlLoDLyi/P/7DWixIoKIedM4n5/fK4Loh++9pHZo2OkbvRsN/RG
jbl129zuoKjCfvEef3o+ZBUkQbrNMWl+PJ8svaYUraf9VpbTW7FN0x1fz/xIL8SNRLXi7x/vz08n
USaiWQw8FGbgD7BINUtgbRLQJbIo28mon3Ywv6aFxVA7onzd/yKs+dn50OAHvpDDmAWEhh/PZ4Nu
BiQkZo+SIUeaxeNHdJPlnaJo26MX+CuphsuxmoBEDUgJh0s6PBLR1PvxfH0qUOjvVrMf2i15hKR/
e7AUJekedZVfsJPj8xT796F6eS7247kk9bwFaNMADj5YdEHB/6t6SP2TroGLY1XN91UFcGk8oiZY
RigG+jW5LXUpf8U2/tlNY8ASBuAYi4W8WAt8G9Bs63EhQaphF7LIjzkkcW6WefJf/378nMfHxT3T
JIbWAxb9FMvsxT0LSK9X6Vaj2VcD3NI00uTpFq/nULmXBZoi3yp8Ue1r5FCHvz/15cqQQCQJW45I
BGNScnnBINBxB3mMqUK94LnZR/cJLeaPEXR2/4e589iSG8nS9BOhD4RBbWYB4SK0ptjgMBhBGLQB
Bv30/Xl1T08ls6Z4zqxmV5WVrGC4A2b3/jLZ/zBb/e0HcdJxufG7uOiewt8tXbkYJyiWANx7qYKo
4z2Kx8zHieL7BsxDCGEYVNJJwUr1V4UY6vjvf9G/fcYWrn+OA9ZND77H/u1ImAvPKYxuyFNRz8W1
Iz3ztLvTekMaTBX3ufUBpT6e8x155r//wf/iF+ey9LijTTQh9u/5EhN2fqvXsk5ZeIcTP2TgsA/K
q63fzASSpI1n0LxjP7de4uRZ/4ez4u8/3mYwCIlgtTl6GR/++j71BCZZZaZlqnd3PxCCvUdO1guE
2aNnpTa1F3HgbG7HpjoGp47x4k8Lwd8/eeF7jmVx/fi8Tb/Hgmj2DCi1XiGjUn1M/NcH8ksn7j3Z
Hq1h7pIeIv+wWObwh2f7X/9grKW+sAITgdJff3VVTLlFl69KvdJqDmHYhSkdomTSmk57l4P9vK7b
/BSAUvxhp/59UhIWukl8/v5lIjO53//6g01EBVaxBV3ql4FOwB/UwQwajQjIrhMq2IJIdZCO//45
+xe/LZoz3mHfpQgUueRff+hCE8E4D1uXtj2g73LZT7Vnz2fVhH6MGN96WgIdPLehW/zhCf/7T2b+
DJgOUZ0GaAF+e8QwZ/mrNpcmdRp3S9Chdd9yE1wbfdcpmIRzJlD1ts5N9w+70+/XoKB9K6Cx0nWR
rHuw7r/9xnZv1B1XQur2A9rLJbBSc3ed62Bz6CoLjfO//4D/AYn85Zi+XLa2xVdrO8JDuvrXn1d0
hh32JSpMp7T2H3NRWAmqBEAxv1jMU7Bmw01m+GChai7lTb6Hxa1vGM77SOsO+ENdRbPYxFktSr8Y
YphPhR0uf/gu/vbo8Y4LG3cf71tosjL89e9YbcUg6WlZEk9h94UlyBMRLt3JE3V5MlY5x5xF4/EP
n4z9j3viL5+NbYdBCOfIzMWU+XvqIbbFfsxry0syNK1NTLvbsH+3nM6pf4mKqoI7P+wg/xowJ/Ma
PLZ00pLocu8Iy+uQULkvNvULC+H3z7pAIYquKxc0V5hTZhffp2wyzbvQEcJ6zvDrhrGA51xj1ACu
c1WtrdQnepJa9/sMDE2aTF7tIMco9ZCYlp2ZmykKrGyH+XSa+oQKxVxizGeob4yyrps7TAjBD01e
uPclG7XMb5WYB5VknUNqXpUX0JpoKcZ3cwUVuLo0m7/tm7ZNBIuDulg3hFNgru73p9xZpyqWq8Nz
0MAhi3R1amFHme6yh96RdR43HcPhoQ2tzXyZgkV8VqpbT63b4reg/mmIA9wqbjwR4/bKgmQWsd+M
QdLNagniIQuN9mGXzjKdDQTZJiruxps53pVx03MI5AdjbPSPUABnouyHSWlCxgrkOCVGknafNWi6
L7evUyPMR4gDwsqG3c2+b8vSz1f5YKxNNK+Df7cGq5EnC7tQA6mbuQD+YaYGDjRJV58UjtElXVC3
kAIz/266FnZ1HOytcGJNTuWPdmgGKxXIfN+CadA2MCnyU3SvQ76eS12Swha0MyI531sOi4Gn636e
176KC/R/YPhFYyGBtRRphOwNxrkmvfTG2kGZcWgMIJVB6d+1u+x+OS4ujKM9BCGqUs8Ajub3LhSk
GIUhpywo7DPdlHt741um3JJJwolfSYCq1Gyq0CA31h3zA30dW4m4oiBl1x038Mkhy707vw75B94w
9kWiPMsqU7SIw5zIxfbbuJcYmA+Lt8ImQ2DmViyNTUOHW06Wlgx1+RFufl0Sa5NdlZp6W65XlDAS
lX2Zj2dPN+0cQ6SKAh2p1U3n0Oq84mBvKvsMQ2O58zTen7gkkWlJAyjuMK78fX5x1LBlUYGIQBIs
Y8s+qkaDIpPMm7svdSXsIhXDaLWJ5DRrDwIx1IvT5gVfA6W3ebwBZx2cnXadJ3siRi6xRjsvH5H3
6dRGqtRcm9uO9K+xyzG4R2QbzGeHHfJuWTInv+4Zt55XzzHgZ7uw81NzM7PgWY3tcKP2tXcg/f2O
nzAsW5CQWYyE0Wo2ig1bWTjDcdis5Wgi1aTVwaVKB3eybiiWQggT1QrFLg05umcQbhQ8bsu11/BW
IcJMspqea0uH2Rv3WZlHO3qtLHJojn+Y1qwdmGQ8kLSmhhqPPWVPZlTmW/fu5Zo7ignVEGhBw604
tGbZ4/+3stJ8tCX0fArIQTOynXvG0elMdbBNEy4Nj3c38nGYU/iwKa8PH1h8wj5WunAUXhB/fe4U
NT9XYWNONyj85JCijG9/EiJUwffQJ54lbtBlZ6QM1g7dI5DlhYXl848rG+046XR4miu3n4w4y5y1
S9qwwYnRdLW7RGwcsxG1HOYf5Wibe5rDwd0atSCHqiCn84R72QyjcQ/M+3EoY6SnxYOUAwrQgujM
hNOE5Qnzuo+6qW7dMJ6a0hq+YGLzZDQq3aKdrtSI2Lb3R3k/IfwoUmuQSl5VQKPjuesWXnPZ+aF/
2NoZI1hu18tycDdlmUndhO7dFHKgvVYzEfKMIDnfazmSfvYk3N6dE1GbJE9smxt8NuacTVHhsSKn
sOTkxHnDSspDqecGXY/an8fKCKrIa631sFeattd18Uk/7YfFDKIqQGMYaexRWaR8qcwzhSPlPSqM
tk5onc9RG5pievPNwTdPOXTrYxjm8iUjh/pr0zZsWHOrtRmxFWWnyqrtKfJmmnQiuVYqhFyaRJGg
qAEjR0NC1gotcLuHRtCw1jibC7Vz7ywLPo+taF8pt3K3tMja8sEbShSpHdrIKQqa0QcPwAn2vHbB
xgG6edYzuYf5Tx3O6qJ03sDNvAHAsYJwxZzoYcs4V7zn+aHNw6067tM4a+jOKjgsnfS504FmuY6C
Iv9EL9wPcReYRX7sR8t/DddCjom9WJXDwbhlGS6obN7jxiWpI1L1dkRr2l55GAPJbe2y8VmtXQmK
Lo3leteCpN+tzGrNMbDm+xF5Z93EbecbXwe977/axsE5YWFUsE7TngWx1pPtxkUrEeQ327BSsKMQ
9Rx4pDiWcnsvb+F0UePatBR9WkQiP+Js29R5I34ndR1fcKVaUPqRKEtaaKRh2jiUHByMBUrpOnGc
LOgPGb4J2jO1464x0xk30dTieovRDPto4ha4mEh6CPRpGJsRL+QFQwfvx2a/L7LWNxT7hu+upHXp
IFeMFSjE6v6wKdTSydo1QkVVWOzvuYV+Oe6UWa2odZe9SyrD9+57G3ovCnEgualvVoHkf9zUyOa6
7FncSH0lu+4jF4wVKcIXLISOr1/Gtal+THmNltWVyGH3pRP4I7jg390ZrTljmchvuQU1sud58987
gViYdlNLBfE62UUejyT57dFWNejs1h2d+A2pDYRd4WPVt8Iq9pfcX/tvNX0QE90KOhieN7pgwqMK
AqyUPgnFH8aUB97RmMhTem2Gvbrv9q5e4lDYF3mjS7NBNBt19RMr+3YevHzy0szLCMqfuzx82Xis
RVKj/HGpf7qAL3tVDcngzdXPLCN0OFLWJPNIB161XHWIhphzHUYfX3gXmxcj3PXmT1N9bsSq68Oy
h9UVqsn126I2BM0IukgUEAikidCodJMgXm6NdLaC/DVffVT2gsMlXWRmfSJZoqitM0a10ObN8bsW
hStPu4+3hlfeDNZIG9K86Hx8DI5MTMFVh4iPhDt6iR6VqPm2dGAhBCNxa7BuPcuDk0eYGPBrET6S
pzbDxBSL2mrzo+UZlwQqOEt1bViwQRyys/0Du2iNV2NdOb1qb2jFqbctFDEhL7QZ2fuM9MqecrUR
wFaHb0uHrCIL3pkmhXPrWG5BMJ4EpnJGuPpiNyVyd/VlttbirRXFnkf50OUVyKGvSzwuYn01zKlL
xVwEL+1O2V0S9tSPXknm74+FQRRAyJP2S2tgh9uWVncM+HXzZVfdoj6ItLNoDRh3h+yGdW1u24xi
9Ag5bY5KtLbXiuk278cbvcvyBumZq+5ndyCmMgtmdVA++gqimlDDnZGFlD4Wha05Efru1WQsgRlF
9Yx4BNn47LVXw46JJ/Z8BbJARLbO42otyNNBfnMpoZvNWR4oHcWVtOAXnE5qQXlDNnpdydOWU86C
41eI5lyrYG8oCFwQegHALd/q3CUyDm/eEFwz8o5IowfcwJHrusEe73Yw/qAA1+f1z+a2QcVY19ek
cJl0y+dDw2QTUFcJW+L4CSnMWyxx8jknY3E6rvUF9hmlqqXfDWyTP9WYz8xFF/XzTje1kyxTu2Np
loKGH1Al68UsyWaNvN0wDPyxiDSj3SysPOZ9rtd49afmgJBsuTMQj1vROgQ8sJjhlzByEYA2kbRl
yP+huWtOn4opN7bHKpjTlSxvegqVKh/LfuRMtHurPdmai/GkVqlmROchP7NFQvQxFsLfeDy39ach
xaSZdfEhRb5YkLlItZVrRN1Nx8Qpi744jXmHNrSfDYQHovaXMVnoac2iwS+d705blD9ox1DjEZa+
GKN6Ctvbos7CIcUphVKtm536SwnC0iZjNfCGFsHkVyBVi30elINmBuOukzFOWsj1ASYm6uKGxl8R
9PX4ZQ0dLG1slxVukzZc+5ZBGOfFOdgt/2jqsAwjR1TueL8Fe1DGQo2Fwv2hDaaQZWHKdgt2WGgN
tWGIMkyiw8au+jJzd62JHCw/msSKGtOwSKTG60iKGQI+5syrFeWjSG1GvSXCWDdHs1P1Dxjz/RcM
cvrKH9fBOFRLxqLnmety6IRrmOnEqz3AhBSTyXBmjCIx3LVNnXCoT62hbRTOxjS9VWAifuT7asKJ
Syz2fOxooeML5WPlwfS3Tkb+uisvVbk9f5QL6OOVMFptXpcFFoePIBi3E1Hd3ZSWVDW8B7jNCHHP
VpzDPKW8KWKauCta31FJhTXFp/Semy7Bj3Ux9Am/FgjUxv3oh+Nopx6fk3HEKmU18dqu5aG1p9pI
1DIi9du8ej8hVzB+8plSBen6bYn2RbH7Yoadw6utW7cnttiJC3wvGY6IlpxRj9treW+gxjoPNtrJ
yOrz/bp3g61gKHWM5YQpERFsjb3iqZppVIiDxQ1l5E58H1FTaCwHuLH3+45uNc3pay6vc8mcwB/f
Qvyl/jw9WAweb4aHq4fAAlDUqLPs7BHREZ7/tufGTIu9d/akxXeYolbOmpsJ8MCJBdzaa4Vijsck
Fxx/4LtTxB5T2JFNFHEbr7y2wymsHcjrfRkZ6STy6IZXsGViIZ/AXhnPveCAnnE+DKx0U+JfnNjx
4BbyGUkTI0NQFOZrHTRIhPq8Q8tEHOl+FJkW/Mfe0FeamM3wHBQckAj2zD7O3ZVw2BER8WHKV4XH
fx1tN7WcNUALRGgELlgWIwTqzuL3JBdU+6nESd3zXokaqzyFXO/etMrlgN/Pfw703N4UgkD5R5PA
rCyWGLSZ8LqNJj/bCkYbxVLBrYcnTeX38FHei5j2bYmNIXduhZ58wcFmjyHuoaDxU48k9+HaaOqt
i8j+y0xcvIZc0o4auRn8alR3MvSn7ayUjVLpAvr0aaG9lke+tYP82u7p0MGULvc5btu1E8em9GQY
1XnopXyiWfYcuCV5nIXqXEwSZSP0wVW7Gu4JqNTFJ86h3K14UDirE3RxuK8hOVi2poYy1whmFDNP
X/ok/Q99WW4ndyeSIh5LQWRpTfjTfswpHWnA3VTwQpXBtL/0M3J/huJpewvMaqEvwcoWal5bKSMD
27gXr0uxft9tZSAcl5xIXl5yJ5mFmj5Fpfeb3EAMlUcCA8dNsXvSirW0W8xPVaethOI+F7GabTVT
DFEwjSlGaIjvLuAYTjT5t8aZzttySulf7R8zc9VT3HF76PvW4AaPXIxaxd1ooB46BFxkRqRK289P
7ZRDiSJVI9m6ZjYmxaML/SLZjWEz8SxUDaOZyJ3DPGFrSwxnbX6J2vBvVWjv9sHJL1+JSWEsN/7c
ewnS5wzhZQ5CjTDvYp3iMdDffOCwIA0q6xLqppfZSpxwXGxMcHv/Pdh9JrRVSMN7XSmbc1m9betq
nfY8iAlxWQkKcHL5vEoxbLFL+52fWMIiMIKeOhDnkHzZn10zCHQ/qiaODrCgIWjEqnMCPgRS/5uL
ps2K147LPAoXI7QP3FbNxdBL6gE8l8pfTSYwIxbtPMgElQJ2f7cKRki4fQnkEVkzbbxFQ4VWlPcG
QSp7YxpDgoNZ+mlFHptmtRjs/IRdI8gR9q9wiA5/NEG3Pd2CJfg4cNZswRUiXHdNLNUOI1eV3dBO
TDAI255vFD/QpE53kqGWF/VS78TUPBP1ArqB2wgpdr0j4d7zN6sp2NUza11vhjqvaF80pY9fxRir
GEdQ9qvg5H1vCDV9HQyNCJ74C9IACtoUmAYDNTzzI93taic25s3p5LBGjiezD7kNHWLkcMP7J9kk
uVG0m2EXUb1/z4S4X5yNeBAfsNHmawQ3qVRSiibY4goIhLNnDwafc3lEV0QKwBI3Uze8+xZyzrhh
Mvs0ttp/N8e+uxe7nkAt1iBgmm+9sWGkBnW57gBuZOpI170pczjm00jBSHHue2W+DVw5X8TcLDLa
MJC9ar8wP3rfWu07olGAyGZZjE6C5Sv3zlRT5MdOEelykHVfnoSb29DWYGVj5OziJ5ThUXHd2DHp
BV4eE9tN1jOBaVmE74XFfDWsHbdcKc5buVUfTi+tkJvBsN45Pqb+iRlaesiz6OKOPJ8BIgFnqHje
WcfoViJLdY2AhjaQRYioj1wb2UoQslW1MQiZmbraAbHR/s4XLXbP+K5ZDVmYQ+zyRx+Hd3ddkNFi
RsKcER2HC0OUAjChikUT2MV6qg3MEqZEnD6hpkpMp16BE51hO7hFA9YA9kgIgcJ2zupa7fMYo9If
vzYYFOfYcLiND7M1m++op7khgDChxVyUKM+lJ6rgOhtWfAS2GNUQWWWNlUGELJLXnhuYVFRPLUzE
mGcs9rk/zgnGFN5Z6r3nKy6mpjrwLMDtdaqm97V1qvva2TFETwRsEDyRazs7ElHZOgdZEj7EVuax
Rc3Axd856qr28jzkd1UV5p++kUuLoVeXKgWHptIbG820HBV8k4k9nNchnsS+QT30m9HB3ze8MDMT
xpTCqHdpxdcYd7SX9Cerd9inHNVkddrPY2hFFHVYNSt2j42sqf0hJiyp+2YUpdgRUM/LU+s384Y4
5+Kh1hc7UYxrcj1bY0OeRt57TXOqSPvo+QmY26OqrdRbbsJ9nYlYUcYzgM0Qps0uiPhvgTHFYd4n
V8dDPkqQaoIyukNlyY1MoVqzuXNSWAPzadf5UUn01Rh72YS2GPF57sAIzHN95KEb782Ohdhy65DV
sLD6Q+jvRDmITM2a4CepQW6DvQsvASPNiH3fa+6kmiRQlHT3N7AcyLPA7Gp2+Qxcw/TL5SsJvyAN
tie/TESRuDEWw1nGI3tIH+WOUbbRVuuNbxvUOIuCeZtBJHPlfJQcWIBKvtiO2V46mIDcAG9mNfSv
fDqXeF+DWBkFVRVGNPmN137HCBRpmxgRDgQ2mXnZV9zbTR10SdDt5Auw8Smi41XI62gob8jgW2y/
OzFZmIwWez9Zh9VSIO8t4zMbTVAGKx78HUWBtTeWH8OAztPNWBXbPfF8WXjYasvVBw76ubsxOw51
KtS9MDyts4nJDCtkUCWrWwzjwbZU/w08l4wBkDgk1vnc9qfNv9jiF5QW89HA1/qCwxuVJj4+/ySR
/+CVY/37VoHmijgzTP3oOYPbXZe1md/y2Y9rUiIhuc/czhmjkEshixXBDswvedmCP+tM3BSYiuzI
cwu2L1v0RZWCcskdPaTD1xBAuodRbzcZTZFm50j8Znn1hLtOsoXUwfJDFh0RLUWb4XZDFT+/rUVA
T9KOkZlbFjYoUWMwfDXyjnV7A3fI0hzes00C6gR1Um6LJOvSc2s8HDwf34dtQKoezLSA3eKb4Sns
yIn6ac8KA+Zmt8FPj3TbF7GHeOwvWC+eSHslBKDM7eqQb9L5xBBXz/HWTv0Xb3CCo3fxAOBkNgz4
Db/ZSi5ILysOhXQcM4XLdlaUTMtXtA3z+7os4CQZvu3E0EtfHynZJd6Cq47TOQMCcUhoqdn/p7Cu
PVzhnazSkfC+7tgZTXFFmlnlYiXaezJO9OY+hWxGGMr05OkHyaZsAQfp/BGAe39yQzzrqcJbWhw3
bB/2LdMfG0sNIJddC6ebs6cCfkIndSvN5VdvVGE98FX62n+FbsHgVm9Qkceu5329phmilI92QyjB
3bSuM2kMZanCp84eKv9GUBQ5fsdC7lRgAiXoMiylfrBcLGQRxCOxRn9g7P/GX8PQookgvNwPhPB/
F1SKRm0eS+OaOETgnNfR8e4xj4Qph5yDzpmH8h807X/rXh/+i479TWD723/9X7fFz6HT3a/xdzXt
XwS49+qzfR6Hz8/x9of6/d/8/1B3exFq/t9lt9FnnRf99PnPutvLn/gv2a33HwJVCnVYF1krtsr/
rbm1/wO9EOqC0LQRnrp8Sf8juXWt/2C796zQDbEpBuiJ/kdyK0I0vA40iGPatvDQyf6/S259kwI+
5A2Igu3ARU7ye2inKcq17hsSzZgRzTRb2qTppi9Iiq6z+XIu7voPTP4/FK7/h8f/759IpKEtAlOY
1GH9VT+AV6pbykC47Of2q7CqHwWXVGmULzqbnu1wegwUdrFscb4QKvCT6IKnslDvW9MTCWLgTJzc
z8vAWBH96PX6K/x5nWqIq1To4A/yD74e/jL//JdFUcaKj+8UMSRfonsRQ/xTHOV0gerMLCM/OieJ
DmYfHBjw+Q6fq2RQcq324AlZnkYW5JeB7PZH+LjjIOHEy31/RSngsbCC9hDVTT7QPJDTtbKUoTXR
d7Ujv0GbcXI62cYB2Dvfgyl8HISTOHQGRQ6ZFld7cI8Xd0z7yjlolIiXMEgnnad8fm3bxSE/otmS
jjwTZNXlnGb59r7a4906gx0ZxDdGPi6sxLnsPPZQkmxgrE/2oEQ8DU5/3Dn/ECBf5DyqxNQJNBXj
/fxO39eUzHtt4VWVTEytp8EM3NJ67LGzPuaw1ofQbotD2CoHuobBvsfOjxPfZGob73wLxINwETkn
xCQ4n0h2qk9N8gtoBZb40SaRBgSHlDqDVg2/eIZfIFezab/IUYRnP/C/7kI9u4SDdAzxsV7r6qoS
RXksJ7M6+v2+35hoRM7lkr1Zaz6DfwBU9CsfkBnmQ8K+hchwKNBFdaitc3Lrwrl/zbfGfNqROTCi
zW1qGbNxS9mc/R6KqTwSznDk+wtPfddN97mJdrCeW/cWuv7cyPIDhK15qAlAvXFbpNUwqA49VwV8
ctXI6lhSIDNviwPC3pvu2QWbLyJiIwR6odoH/9jlM1WDdtplyE1JwEvHEqa4sDOGLkyJvIHitaia
IytIeObS/dGGQ5NYHYTuBrIJGA16QZTUg7sXyFfHvU1a0kWiQg7dnfuP4CrM9Cmb2h7NIJ6JhIC4
rbd5jdsg+wV8kn/gf/yht7EGCKubMoaeHU/Ka7rHPWvKpCELJzY8ntAysNDNkeqAUVuUyTDL/OAG
/k9G4+IHs/wb5Jdz7+iiutmlpY8Mv861tPIfPhzQ1x5JwXMFaUd6o4+pG4xdJwro6XaYHAPINGQP
dkEhaT5RgPuZugvNTH3v18w/lRBvrPx5QyS8X52NQrWJsVkVaoNiIR7Eu5el5bxgjS35cNzmTA04
zEzflXdZNqoDkT/uu88+hQCCAEaT5MmDWOVD59KDwNDDcdMwBXL25a+9uT515s4G4eT1YQAwrbvs
VEgAdWZQLPDWiCceGJMUfHkahmYlT2nJnhDcVHfupNyjjYP9jqrh/dsGEvwN6lI81ps1pMsgQSE3
DJ9Hu1ANmsxH3erpGnMwTe7uttwKwniYniS2XtvPjiNduk7kGNN7vbr3njVgSK5xtI6yY8TabovF
fxWb8yEcLW7CdvGPGiQqxZUK3YaGYnycG2LEHEOhiQjE0STNJEI61/cRUVk61QW0czWt/QcpZ6St
DML7lmX6jarz4rRJWKi8uNDTriq8OF+y7k20048de9Id6Zzi5A/el9Kxy1f2bP2onSm7A7PKbzmC
wMRmbaVVHrSptlz7viW6LR66zX4I9jX4vrHJHQue1UfVK3WDurx+ALGfY5wePdGMENx2UREnS6Nw
bGfqBwiuPnZlN/7KZG9Fxebn964gR1MU/hQv9th97ZX8vjWkijbT+DRupnWU2hXXDfFoAOjoFPKF
mAfxZXXNN0prGi+muzW/hWKTFGgPZCHZ5Ww9kQW0XsFVWmc3uMx5HJCf1tr61xYv8IkqQcRBvrLI
g20ROrbRDKpwbvyeJ3GeimvUDNmW+BbYveMr3mvdzAhtdO+cEIFux77EFB715GC4UUfT8L0iG0Jy
C/QqYWicvvnjQAhGnbHUkncs4Tdb2MgXAhRXPtmh/SXUBC022g5YYOaXN1CvxxFdR5AV9YdNNmRC
ekB3LRQivDUkjwCOJPPfXSvvDg6LUDKHobSjtbYI5Bid4Son4z7GOj5e+Dn3NnBK9XgpY7wXdb2d
8lUY5zxzTKIWJvvnTibpmqLPz160zzaEdQtUr9vUcpf1q7wiyaZ9ROpqpTzWZ1Tu5C9Wmnwq0wWb
MMisRQy12oec5I4ubVzfTZpwNyhPcMOHbshYDHRTX03lkrQqJCJCuh5SG9IdZwzFt+glsl99J+aH
IfOW8GAhEmEdIBR3MqAP7JIYZVtspKkSWIefES8NqV6Z/LUYOnwD3AlTiC3xY5z97tqexMJqbezT
tS1lpe7UhMd8qcsm8bGv1AmZIM29KjPxjsLKJLdq2U+rmJ/tvs2uJGTzde46IlVFuacqnD4vUXN3
JJfQZk5U1EHXyxU2oiotnWp80MSmHrTbfBkIY4xgkNTGbdBBRxY0o+V1rRICictbEgdwZqO94ZiA
ZI3Y8c1HlKAk+K3GSkwsPE7iKGB6YKr1m0v8eO0S8zPVhOY3/b3Ue3FXgRid5yq7YUtfbpkM2OlW
twFXnrkkp7Ksknqol2fWL4V8r8D2TlSrvsvC6omiuRW5o53dEObkfHGYO4j2adt7lnpAp8klK7Ia
ZFyOC6G4o2HKU7f4wU1PAt8Zbi77NaFiiQJujGsY2OFkCTWcaHr+RYStcy5cr0PMBWFd4HeCNOyM
dZEJWTP9cIXvaV6fCMKu3Zg25fEqcERwYnMm7zFDy0iesRaHHQYZdhUDseiNHursl10Pgkzgbg8P
NSDl5uoWvtjSpMCyexN+Rq00WeWJ9ub5YDTlRlDHBXhSruBK8tw7dB19Uk+G+roXa3bqoZdPWizZ
NYjMcJPPa3kRL+0HrQJCMbj+rgfylghACaf1wDpbXsHvkLpTF9n1Unn601izrImWJu9Su+mWW6K3
vKPjyuFJeMvjuEzAzW3+vGirPc92QJ4GZp8jOYhzTEIZMZOLi5WdYMpTwPGTTvnYJ37ZldedZTj3
wRJ4cTA64kZ4gb7CW0mEjOs/FBlAJWXNZPUG1acrsG+4RmWefNmeKqrWDhjSiygfcXm0F+l2Y21d
MjmIHZa5b09zWVh3xN99qWa3uJEie9pJvn5ZGiArjpf2Ssz2R9st3ZUWRKm6jfOm5nl8zIn5JXqs
iztz+ADbSi6Rqyhf0DLRNsb4LstHHxFKWqh5IhQUrBUgNgjuuEnLt3ni8tQOnfd92ffXREeQ9bvk
N21Yep8Z8WW3eh3st6LIwy8B8a5MCltISskSrBRdtt4DjMnysDhbRQsuSUfJ7uFuizpCbSPgc3Xt
hqUmyrz8Suk9w6O9IPYJUKHa5PvdWRttlrlRl5zd3UNmNS9wwTq2yZVDI0CTC0mgV7axFc+V8m77
moAUl6Ka0TfqG8fZvpZaEgjshfW5tKiX6Qa44ZAwfFf5z5x0oN9kmaXwnyTJyPKXGqY9Ycv7oDft
R5ONL1unHnd2sdu6Cn4qz/lB3K98+U/qzmQ5diPN0q9Su15B5piBLYCIYEwMztMGRvKSmBzzjDeq
VT9EvVh/uFJ3SaosVap3aSnjVeoaGYwBDvf/nPMdsLnIGpF2zpz8oWKTfciT+EUaU2f5K/EucYGi
CzAfPukvdpM5Hz6mwtEWttq4T5Ow9gn5VD6TVBq9yRFv85nu1TIF/mBjhbgs+XLflIWzJUMLH7Wd
LGLxcDcT44Z3EqvU3JwrApZ3BNtin2JpcTGAeFGxGv5QrATPeYtkPLDdnJ2Gh51jlBARpYy5eeux
TTJX1UO8mkVbPTBTjgHbh8rOhPoSqZZHqe2wF22bn6Up831UleilPTqc3uJ9HQZAHSJBb06N2NiO
3SB9bemuItUet2k1OltIMubdOFU/dAuHC5zElmOT7XciHTy4OB22D/0wyE5cw8Ihd5wv+saO7Dd7
LXOYmmS6GAyH0lF22ygFXVxUAFa8Qmni0yzNoBiBuehtY/qghoJottVbWbJGlnh0bUMxTlWj5zdx
wmwI9Tfy0lR2h3aye2er0KL53LWUEBTJcsqmyfnhduXzIosPUS9joNcccDzdZuQ4amL4WJ3jyOO6
vGfeS3WARM97sSezuSqqxun3cw/At0RbD2YotrPXoZl7hRn1V1C5rxifA02qSjoXBW1qqxGj4qPH
EXMJu+8oE4jArsZynODx9Rfy5MAgFHBFrXit2+8xYpoNLsmRQOZxSo2De5lizf1UwEdD8CxHv2SH
5LmtRKIHgrGdsjKn5dG4a3NrhSrrt03mfhSNuMefEh3AN4FSxG7idbN9n8Rpd4U7Rn2ZCivZwWK5
nnLrsXPJ/IxmAiqxnq/FutLZTO88ggTTzkUG3lBJ4uS+4XKa9djqlyc3V/fODL8M+bIIXK38AUUi
v88YMqIhmWJnRKgMXHwBd5YFGcfM9nSN4DpJ+M0AzB74nV6t+UnO0bwtVIhP7B3uGnvajRbcYi/H
jmCWAObweLevpYb1THciaweyDBmwgz4Cio2j5mTy1OhsR2HhvMTvN2wF3hckWS7YqmrSQEu6nAuP
J7BpovRQ5RllXzYbojjNdu7EFlgAJdMkmUbO4b4d3uG9zM4jGA4PNyl2H816LG15ZUQdb3poLSjD
nFwX4XYeoNTTMijGPdqd8sSeuz8N0Hn2+EzDT3vivG45sj8Q9Q6WKmufm6w/2BkqHyUFYGndUg8Q
rh0sJmN1SK200nxDr8RjmwwVGoRQziRYtX03qO3WbkoTITqPvxZgep+oS+m2Sev5/2NK+E+k8v+5
QeK/UHbfFEzx/vsh4nX5b/l78b/af1sj/L+fJP78vl9Hibr5C2Iic0Qi0hgGiXL+32GibvziElOy
hKFqBIeI4v+/YaKu/oJ53eGyVxlD/iG/z185KiA/R8co7TDjsv/WMPFn+Od38zLNxKypEkhzLcBc
ZD7/FNSSw9grq7WfUEXPTelUN/o1S/0H5vUFb5rcFmFyk+jWYx86h0qXB3vpz0jw0siOKlx/hD/x
ymnLZgjRerE+fUXYC+c8Ohm+LayFNEi4VRNoB9qbEqqzbzBPJPRksAEaOhJTmo+I2maF9Ja2PRUm
F2/kwFk26nfN2GnaVXrvppeWGV0FG8YjNxc6G27g5cGtWCN3pnOonZtLR9OEbZ+1CB/MCWhiv6uN
Ta5D69ywocB5N/ae0m0Jc3gtGO10I4u9ULyp2pAoqvobN7tN+iAp78L0yJVcw/KDpwS7N7O9esfu
h0Yt19jLe3mfBmkgL2H0XT/q4q4+m6vK6fNVz7gYl5Pcyq35DB0fQ2T+5sy76r4he5B5D4rqi5Jk
KVmYr1i9K+4xPTzU8rpUnrSs87AvelHkg5PVS3/xiN+f63QnGgfWss8pdxfi06ySEbfBEuwl/gK3
vrJ6jh47sjF1bx9H1ZOF9FsGXOquxS2h+VPs9y/zp/KmvM2f4uef4uef69f4vfv+9Wv8rn1236hG
v/1v+E7fzZ25Mz6Hb+T4HZrWqGijZ83XQ7sN5627q7MTzjZk5wxgGx5WSK76AQn6TeIvYMl1Pa18
rTn92QEdMtqLfDd0f+gRDh/GIL6bxD7rNrG281S/3MfLZsoDTAEEnUdw77mvmlsOHaSsrPJCsmda
LhajEu2Wn4WNla8Q7vOS8owrGz1zYVEmXMWXwtzGyoZ0zSsk8sH1Gunps78cSD6sf2b3uDKBKrme
+zb4xsXD1QiVE7z7hjmT/bbLm6u0+tQA/VUZwtVGFztwpjYQ62mry2C+4XnGId5tP+sC42EtaHiY
b+KPUOCqvckZMOAz1K6KY6gH1VXcGz5WLc+Sd5Hyiesnt07aXvbbaMe3l/HTNN1N+ptZHG4sYLHK
Cx/VyOAgYdi+yjZdA+0tUn7Dudyu0asIdEtuK0E/7DPibMCjjWNjIkhPlFZe6cOOc6ZjBzVNEDxh
YDK219XnKRb+mp9ADN6Z4VkPz9VJsg3bGoeyOzm3b+aCRqYCkPPdS9Md4ngTlVzfyIcPrXKDPRdA
toKJM0jFDfu38Tt+SK7PwTZw5MH53tZTUCrX4/tZwcrmAcnj8GL4y4JgeIslYoDAey2oZgraZePq
J/xk8kG5DJxNm0CbN2a0aWfocwRPwoPUTln+HSbPDufnbN4Yymn0je59UsJNi0+Pqf9OY5NkKNiR
NEzikErrBNsGYDF7Ua7c+CjJlajJR8RIfGoPTYr2cCqwAVbZyW0467Dz43cD41fdiPco8hKaGp7A
B9V3ef3N4MyLKO+R08YGfn63sIlCmA/EAsmMBeaiGYe0FVfFj4QBRewbjILZSCpe2bm+ykfK75wf
l21Ey9CK/6WcZK8G1C/lAqLhW4ZwENtfWJ2euxRj15Uk/qAfcyQ+yQmYEhP12XBMninVU9useCrE
k5CbajjO1847eF/G+y0SAZvtwyiPOpsrgf3QYgO97eWNmB8wYBjVdohO/dl+HlkPVa+8zW/xYvDP
bHjKz38pLv25Pf/8z/y3X/8GNzD/zlrFXgu1tvztH06W7Vd5xsbRjmDe/OW4PM8jtSpeRkYHIT9g
3DF5zk1tXJshdRQffOz1hEzgB8YLr2ivzVnySXrGSRsZwdomo9ccyIRkobM9KT7UYgki5Q4vmh9F
nDRAh/Jb2MW+TVHhTZuZaM4VcAi1bVztG/MR79u4GR1A/JgwFgIwZmi9tIJ1lYqA6o5XlbNc0fPB
oM8q4rX5IOXBIweERRZX8x2YNR7oUY40Ej8aTPfqRY7WFt1kmw12hQfDc9+tU/oBfL7OKPmtz3F5
bUVPJbfHMPLc4spJA9vGvr9drpkTcSQy1xTXS9EYQbca1gdiW9O0eqP9fIXAawtkfu2msx3+f+op
9XujupviYHLRJjinzAlZ2924HAQ1e9mkZbiVY/UdUQVXpSyxBmBLDh+484JMe6Q6hIGh9ZpKw12n
TPjVEh/sKpRTcZPjjoPY7Atj9pblFhdC4ESDH7lA6JkI9oa6x9UFV6E6SgtLM2k8/B8IiczAR04c
J6d9zpRxZ1koAST1t6l7gx2ecAHdBqRwWSjm5DYxC2MD7ZiQJ5Z4nIuGp7bDUXMv+XTPQcRTHQx4
mrERtDiy+yiIA0UMXIaFE9iuV6Y3Ux2us1Q9Taa82HJ6yqX1g+n8KTIucfH+95XufzUNG8TsX+4/
k+g//r1JeCG+fpKofuKm1m/5deupGr9YcKFMVxcujAVtBYr9yo7S+AuH/wr7wQAPYKpsc39DRwGc
Iq+/YiFcOip1Z+3gbH9FRxm/aDbCN5luyjkcW/BdfwMdZWk8yO+lWubRyOEm0y92xQCsnD9JtbZk
3ppy/pPMtKppN4uJMIqulcLFHihm57qy6TGmkCXJ4nPf0W0c6IC9230awShfZaUC9y4c1AdInQlq
VTZG48UtTSJI4NZruhaivhZsW4m8kilYUVay5DtovQvUtlpYHrCKwrPWKGS7smcjNf2KsKl1Nop2
pHwgKpVyPZ5ifM07BC2vtIBs+Ywa2ffgQCwLsKG4NfD1lOzfKF3DWG3GyttC5M306n5kjTNNe8Zu
7UZvWQreE01aI6xWWHnFz8uNkP3DmCXsipzIJuagdHiQjWzMFz8NWe99qnLcJpitiVxFnNoY/bok
rvWtPliltSHYREeOUmcWyQFaPl5cO9OuGcmUKp4lGV2apXPfYyKuLzBPnR9VqLkM8GeT3VPctAPm
1r5XrZdQ4yGfI7XuVqzzSDho1gg5H0b6OJjRlVpoBz0OCGdvyGIu7/UlRY5Y1pD+huyxi5G/sp1l
Q6oHm3Fq9s5TWXJ6vjfLuF/OZtr02IFD5oFknYAEeQnTgYOsw7q9tG0IVRWPtAMs1NKyI9gSYkQl
6vlLERGD2WK5j8kNDlMRPpXwlxk44Tpb8XsUmJIEr2EH1Elbf0CzLTEjMsD5jK0CmVZos/HEdLR7
FUmnMGqRWbfrnbqqualjjWrDsmRXMyZjuyMQBzVZqHlJYaVj5oIJedQcU9OE66xa+Kw5XFs2floj
aaUnZgvhCnoaUy38dnG6Mxl4c1+p+/aqKxXlRzwo7NYxmCdHFd7KHWP89ls1jMcuidbNZasKjdCQ
w9BOpk5y34+AzXmBSCZKCfTaV5YGIKu1aPqzBtAaO6QhmLfYs2ne9caQaohbEGXxsMqFm5ZcdeBQ
G0kOEjic1pEO1U4TZtBPrVMSkhh6RwscfrnltpYWMeIJKkm+1fSS1JsshiXzMSg1XzH2tc9wzIsL
mVf1I0FvlVvM7Eypersu8KIPIfca/Mbjm8OVX3uiF1qzC6HBVWh/LjvynojsO5s0MmQ6PGqvrpu1
+Wko2S2IJjRdz6H/cT1koscftK7RMUELjfqEyMRb5olwnMnQJYu6vEgitZ/5SCZ2RxWiVhyRtyLS
qX1etfdFpBlxYIdUZ2Ib17Ibyr21u3Bmt6cqSxcSCcpwIteDtmxBjE651w6p85KakXXLsdF9KW1b
IhNyiE3oA9UJx9BpkF9qWXLfpiskJL6EdF35budEX5CFBcN/Cjo498lxgelVr2lec+09WG/58pFa
CHIPuhYv/WNayui1T9f3x5VpwhaL1isRWPPI0kcgjv2+tKbV5snAm0VKjeozLKD8UWg82gb9cIYr
MerxZcjbxuJzaPXZXTMZTRjoQrHI7DkADQzS/tywNcvsNlEDWW1jpiOm/B4pLlrv7nhMy9pqxDo/
luzRUTDgAvfALdG4evJE4AlytqxwSsQ2KSLcilGZrc+OZhKcfXQzcpwFlHRuFU0Hc4tPKqOpDs5p
4DQ6Lby45IdXRdjla27UJKjhX1ek1GotGgPAslCGqADjAC5RSiZM2a11wVE7frSY+Y8VCWPpwZ8v
Ojb9dMwjBBn6HR/YScVwSLEUxyKDOEoy1xZsWqYtYC644JhH60s3+qHR64U/WzRqbGy7quJLGIt4
z3QNDvxCouIuqUHoelO49OSgatbk2uAtwOmh5Ox3awbdIW7v8tgBqicdN6dRvzG4B63dUmbK2DHM
O3djQfd/S5yaD0WfgObwO5oX79pQwWptVlZsBbLjfsfHekpeSQklvd/gG3YCl0vtwTCsNXYU6uUB
ZLTargK8mfog3MO1mYthisc9A+jvXGsmmHhg+CTYVKkgfUUlMQHkAbBcLVD6wO6EqXo1X2ZfTKJ6
0pLSVfymz/jwDYkoMMMUuflK0QLVcrgkkqCxwE9sCBUjvKq2bfyY3ETUDKbV9NVhDy1AaY+tOY5P
oZVzQXsWcbofY5cX1z1lhexC1cXem4RPhl0I2uM7nTR5bU6W+aihvb3KXms+Y4W10J/L0vqhthC+
vLkU4olkOTF7BvbltxGZ8W5a0Heluixviar1Z/cndjaGroKPo04brCw1IWA/qUv1bgZ1/WyZaUTf
D228jCL47pewBlnP+AFXaJYoyzfBvOEA7SohqUUwapWJl96PB9u9GFpOSDMVmPq8oSGo5GEV4gjQ
IY3vzR5r9aZHE2Rp5KIBgduPg86FMlBBGikCfbwJbc6sITzwLSYUToMGRUgwUbBynAkwxJ/tpMBw
mupK5yCAKu/cgtVSGcUAGdOv244gi08VxUg54pRCHFi74aD+v2cubhG+cenU/jhqEdLoslAwgghg
jb1zilx1yE7E+AaO3SygYfFgyaTLgtFJDT4DmY0W2mdKI0YPj7FQ9zM5bnHbzLWjErxuOIZCSnKL
ILP06uyQj5LHootxy9tLqn7aUGfHHyqg8vpUyhAphRU4Z2XCt54EMx2i+vqd8+JLjLwfEQDw0dfF
nLeIX5YRdkHdY90OlqkT4R6JuI+fraVTjA0SXZE+ACQvykCC00ivsLRGVkIfAZRNHz8NL4zbAedZ
0+pD+NYT8cQyQaeDQTy3dOzSG1wJEZ6FS7p1sW1McxBfdcYyRhcPoKPdbKXKuOCXMI2Ok56DJnFy
11Ku786dBJIlC0Sz7XT6Cc5JFpVU1AlwCvvYzdTFBIjv9AyKFlGsHdFjxQQtylI9IvFBYdhJGwwZ
fZSN0rhBTFUQb1Nq5h0jl5BfVCMjN16R/DZ00rVTpBs/esj58hAR4M9ubNNlFNOwnSaB2ZLgPYTV
ascXdILZVxJV3NrWYskQzNMF9pm+WIn6RF8q7cxRbbMV5oNsTo/OkFLcy1x0TGoCBzVUf3dUkWto
qtF2OTaPb9E7urUrstSaWSWyWfPyUHDE1BY+zEE3YLdBAB/s7qqQTTbvec1BbM9ioDQHQEXdXVIW
HnmMU63/UthGnx1cXW92MQt7qzqItluVogNtpzNPmzdjkRQacVY1XBgwWRE6xmInlC0vQ3kN7B12
39yrAnaCZUbRSeGJSd9WdHVtP9TI3TSVXX+wJiT91hwg07OqiIQuGH0cnEtn91zmqiNhNhhsO2p2
a32kc3/X6n5jWY74rnWRsYN3qVPwrIwc6MbqNQaNhPqyMICPiTiazENHEAOgUePV5sT1FlJoALaZ
++aj4SbY37lU64fSYDe97WcI734zjgRSc6JbJHTtJL0DpxN/F5qFQ0YOFuqjS8T62FX4JL2WLTUD
vMI2cLI0LSfztraYeTbU3zoHFYQgC78t4mdSr3bl01uXCVAm8I58HPirDl5nIr7R+ybq94VZJhPb
W5TEozESiPJmTEqMWkYyHVfAuqjwy1bSpjf0fVac66mB0kLVZq0dMyqfJS9eo8S4TG0oOWmpjkqg
CN4FKsSszNwYoHpiP+OHAa7t6Ur2O6PJEGQhLPQ4x9rZDkbMfTN9KO74OSgYSZnHx+VXVCXS3dRh
UacflayMmb6wSOFwQTS8IrRgqW25+HVpD8w59Kizmox8eIdnzcPtUKnI7VHnmjKwSXiZ9FRNOnO8
edYZTWdZYdsXSoH18LAUXdpc29j10mfbHKc+xP4AVK3yGzb/jFmnMaWRLmqqvFv8vz8a+Oe0q3+1
AcJPAN5/L2A9xO//8b//C3/65zf9NkIQ5i+WDqAX9y1VcuI/1SvX/kU3dAe6tU4Wz9KYOvw2QdDE
Lwb7TJc5wa/0aSSl3yYI/DAVc7Zrg55E1dKsvzVB4CF+Pz/gXOHajI1YR9HBIBmvWYrfWb3NluuE
GqH2CgxPd07JpTEv5myDzSDO418/I0Qc/jHp+o/BDHt9MEQ3fn3XcdDzzD/xG5OCggjUuvoqj2Hq
KCxGV0oyRcHSsfkeDYXj9O9GOb8FM36P1v5HDwh1GrI2zgLN+DMiE6dKqTtN0lxBeYCF4xqJci00
t6V0RRY3kwUf468f8I/Ixp/P0DWEcFSN95WQ4J9s/iUn2GLNFlwRC10RWsRyjiJ2ipt2YBxehtiJ
e62vfhDR/nsEfx4amC6wQNdg5mTwRv6JUOjGSlioouYlTRmQpFakbYme/0+P8l8+LzwKT4xXU7Mt
onN/mjfRFGlMi8mj1NPQHRK7Np/ySNG2TZ3g5vrrF3P9Wb+TVX8+IwIk5CUAbyKuEi35/WczJOFe
cCqpr8ax3PT0mXtwm+57PSQqTGs6ToLLXz/gP3pysDZVvDJ8Rpn3/fEB9bFRliUiQmm7gD/COI6v
4FcoRBHNz79+JJUcxZ+fHWVmpqOZFu8YHFkCLX94dklC053llsMuc8bhrGHA4YRrFwsdyB2ThTxl
ZDSEpB5KA7+kX8V0fqdMKD03NZQfCgi7t2Ie8KGx80F8kNnC5rhxbYp5uKs3UJSWHpBYngE0UISO
+3Yg1Xgfa21CpbAqEQsNtVbvObRNlLFpgmlDncwv4xDOk8e4W3KYKnX1NqtBd3F4V/R7ASOFKjeb
OnCPza5ms12gpRQghWQ8bTPGgbxEUVFIOZbaRlcSs9IaQ2+56aac8ikLjDRGc40NWGA1r+JcihlP
KEY4eQkGnZh7GIcgqDj8rhT8pqrzotVhCRBD1DbaoQ3Y5VmLNY63Hs5zVAaSwvEgg76RJeEY+nSb
+FLbCvQaOj/NanzuR6s24V7qWTgeGZO6zOu60IlzJDWKrQLCbS4Do7qoX7EsJd1mUbWVeUNpiwsG
acx6+VqkktpjzxyqugXU1vQTNurctk+jwEZ3ESkbwRPHrrjd6kTmk0OvaQqqdGhAYavynmRCyRx5
W8Rlf6PxWkJCW6KoI77aEQan5ggknFmlzVsdChPNhYNPyWQUQCYDl6STiBCW2xb5UdHmfNzqgmIJ
ss5VCnTLrNT2GI4Q5Xw1I6fMEUemID5FYdHBZ2o0sIGfEqRkRdSIe1HoTF4TBzCMZ7rAIbx0EFn/
ok1q8li6+J2fomLRqq0d49f2AC+tISQBTvEY17npnBnWQfHPYgpVg6JROgWG0YiNMCdp0WxtupDn
D9AbNbrVXGCiO/CDDYqMozgJcli9JHfyZMAon1FjfotJKjQfZzYlpGawmg3IHVGWY0RfZnvj9FKV
o8eGynbfVDgiSudhrxjcUzwK9DEniumIWbCA9jsi07F7EOxRYZdNbhhd0xfmoFiGzM7o251i6lJj
GTYFlX3YP7FakEtJ/ULH2iwDN3I4rAt6YhJfU4ZVDLeS1r3NYvIGJ3rQR/FUmCp+WlFr7nXfcZjz
cEwuzZ1UaQe70Wc+nlBNzeKxqRJsBnmdwwrtk3HUN52s+mc9Iz8a4MgicGwUuIvRZ43sXE0tu9VK
hnZxBW1Vie8GOxJLMHF55BwU+9HYG7muc0qOmwoccEM3c4LOIANnsmT9wKfdfYw6xdKRZ0X3WCaR
UDdKvGA2IK0J/5V8etRaOPhcBz4QXuv4R+0Ua0lQxoJ43TaM76g2xHrLEaQbES9lbRa3tJExRYzq
CkoHQ6SwYmCrGQz9sa2oE1J5Pq7gAztTaKCdMioPh9ygwbAPBy0YIur5YJylIBSYjKdAAWhvBDyh
Kpxj1THTgnQBBeSneZ6Hm8LMCTnoNHn11zr5UgMD7Jh/zZS27wYgdK2vNk76UQhYOb4RYXKF0JRT
6sTV3t9UDY6bbQJr6bPQrfBDpBDagslZ9/VCywn02jYu2aAlVs7Clk4YSzOtJZqhpPTDq6GqfJll
OFa7Xo+X5ypO8/5gmbjmGSpGWhFE6pwc5mxE+y5ZkBrsf+nSblem4q2T4yb0QxYlDjnER25aYKy5
l2WRsPE+LCNzD1puKcbj+Y6+bEN9jzk2Cen9UqAlTErOJyLRwwwNknuTfraLOialXsTho+i76b5q
YoqhQ0gWctsPcaFcFwlAaH8Z3OYSM1NlT5NQ9Em+bHLHFdiWPOt9GVG+qCXqp9VHzfuwNDBnREnA
ewtkp77v2TJxGrJjrJ0LUDyCVdySqnPUdjFOghzMjK7EpK/tgaopOs2MCl+7FP2OYQOlorTsUfkH
NUDfQwHmeayHFtLbnW28oxnFGR+HAnVfh2KN2bkCB8N8DkShX2gqoShtxAY+aNh9iJ+DwIH/NT0m
Spp/LUx8V/sUtCWjm15hoFQ77n35i1m2y4varjbK1p1SWD0ycdb3bOSmlVM0Ou310pL4B/R+tLk8
Vd5tFRbbdkhDfbiqu1H5hlLlXNh7R62f2EwYzTJ3XiWFaw+dOjizR5wMzkpJigRXVZjpeCWSufsc
cwUxJMot+m5b+Au3icJMhpey1JnqanX6hZu6wx7pRMxE9bKtnpIwMlFAYse8X9qxemPqvdFBwwZ9
BTFmGQguAp7Qmw+Z6NkJ09oWrLwKawTdBld95TxWRZ09KNIsjvk4+ZRLvVbttNU6mQRhjrkjJSLz
mie18iwa13ruFvOEKtaflSptIVuNWXvqiGN4g5NOAQ50sjpNsWChnYjdnDqFUGCj9PkdkJzlCFHq
rGllH+StVp5VgxCt59LUcpPUVndlSqbLdkiIilS6vXVNBUUlVzfM1e8qp7JvwKTQKQ2jw/yuZy29
dNjMD6JUJ9PPXQkFlbIjmvncHKoS7iwU/Uc+FJhMLYZLD7pUyWLO5m3ujv3BUPG3YdgqjmiJR55C
dNCbZF1xF/tVWSrzDACIn8lY1Tgo5JEIlKKSUSzD5PernhztU1Ey40vrNTXc2jPtfzAtnkmTfafl
MBwMd9Fv2kKKq9weigCNtf4yZ9LuwdiuvnuL0rkc6lhDyLPqG9BbhQW4D4csc2GlU5+rsBLX6UoJ
NhuzOyjOgj6TjIRCN32nKlfStdvNolMm6yUmlhK9G5Z4F3MlfiWyL7Odk7nWLYbg+Lo0NetOTPFn
DhaShQVH7BHrTHSuGLkvN03VuCemDwSTJbkyL6k7DaVJzvr1KgeZ3I+i5EDfM0pHoobF1eiMOkPt
njzrdlY1KBZNra1mwb5L+6MhyHl6vQFvZteNqWT7UZkVVzDTjXiMe20zLsVyWw3JGm1NxlxFSGOu
xjFtBkDS9Eh2XqdqUeNnZYeeFur4MgM3sy9mQ5DTZ4tlvlSI4B7BnnI4GcXUv1RZ2jqvbIKaZ2el
3t5neaZC8KnK5qrNJpi3HfBE8FgEuHwnAwR9iySp4PNYFple7BpYz462FDfZK8bQD69qg2r8I1a0
Vt/PlT69ABvIyxfQXf1hqoEP+kRV1MSzmRBhbXO7ZfKrIUotD6tztwUQ1d2TELe9SEkpex9wAdk7
6KTsukaRJy+OSkbHzzR0NN/UFXcKSFlSQYkkkb+Gld4s2CGlii0PyArDG63+RmcYzil4hwN7neqO
RFGj3tFTzs090Q35PUVolcAtYh26JYskGLYyzW9gV7svGhgYNKaqqJ5J1JQbBmGx7veZ0T82Jmfx
1czJwacVLn3y2TDl7L3HDl+eFYLhBVOyQPoC9sz8fQjT5NNQ1f62hkB85SI0EG0ou2Qb1nl+DOmY
8XTOeETuwozLn3bxp8xI5892dJjQl9KWJ6H04WWpkPkh4hEt9lU0qulI5zZbQpVpdfpOIqHqEJEa
iBjUVqYr9UF5gLwbwX5zYtbEac7q4kKvJ3KxQtT0hSuW3W6Td/3z1Clkq4Glvtcr3B/dvwlvqBVn
XRHLvQnjmn1s0uun2sWk7aVKDVCCSix8cXZYPc5OX6teVwx4jVCtjszMMI4B8sFmlI0jjbfquEv0
eMIy7ua3C6d2LmkrOuQddCqhFFRYJ1Z4tLL0OdMtDlAaGmGdDAQrqz479QkbTeJoK+FrPYmNca49
KuC8gQixu7DJ+7IJIki3mWJk7EEbracmdzFWYvd1R3Knld3U31PRWLwOnH+uepUtbzFVtddTvvuc
A4F+1Be5K9yi3i9N+UrO8UjGtbg4ubZPAYWYk52zjgMlVNzuRFK9CCwrO0ahanzLTOzVxGI/6xS7
MOTQJxd0Qgf9PFIvxQLzEn/VSpWLnvEFR3QwI5LCol7ZoZgssdWaYKevlQ4j6oTDxTPmFERQ5C/E
O9BA8yd26kYwKOouEnq8jZwZODU+ZJGKm6VnAaKZqWQTNKbvNSkdpLD8aGbGg9rb8WNMyg5cGeqo
YqhyF9HkzhYjrfeJ5tzMgvUa2EjpgOqCQg3s1X3qh9n08BeivS/VBbX5yH2ixZTYTle1hkIZsb0/
FwzRNlphzhR66p2PByLDJDaNd1lHXj4l44rIZO6Vxhwh9Gb3NdsuLy/ig9PEvC89jJVhHLUrA8YK
s+v6SS80ohB8b7h2q48kT8ELwjuYM/2+jbmwSRHyVOpcXV5du74GxsnRDfDWJz9+xgnRlgGajsRs
V32pIj1OAB1ucGGTzVHt7NTY7jbHMODXq/eAnZ97yFweE4cA+lAZf6x8rj1wU2A2YkWnyxHuQuwk
G30uzYDmt1tRjPcRlaLbCW/27KjduZOxft/JaWp9opXK3qi0cNMj0D9IphoU1krTSPkclyPesl7f
iz7qrYDShhhdmOMI17gwqh0osfE5yReUvNhp4+ccSDsrjMTMGbo64cpOQrYHmjeyLcInXC0fjpp9
CYNWV18hhbUvHJUrh23/rHSW54Thth0MDoutU7/1rpmdJ47VwZLgdu51AqI1RZOyc7OUMfocGO5T
tsBjKgbq2ZPJ3RiJVm06e+YQR22Wnzf1Bbqr4vV47882EvMpVDUtaJgwbKDUKV86NwdvpKX3mqLb
by61E3yxO9BMnc+e7qwWbGPVeg/bac9w8J7T90MtpH1yy/wx6xED0eyHbdYlCOO9qXIEYSpY4Sql
10em0EjzXpTphhhztZcK+rhe6c/YrYhs69E3FdRYdumK5oyhYdVw3Euo1OW9SuoFvrtbAvDmOomo
fyQfNmT/h7sz221j2dL0qwh101VA053zAHQVsEVSlORJtjzfJGiJznme2ejLfph+jnqx/oISz1am
eMQtk+gtlM7GAWwZGRmRESvW8P//QmuLxL4aFh+NHLlTLJSDFGjcprfo2BhXZt3gybmTr43mOa+j
pso/oekjoR3hnqPkjGHMCwhiDi3SPyB2gTgQASuUKvc6LNPr3AvVLxPb+2wbvjVLGlm9hAD3Wq+5
rA0FAbcuKa0Ppqcl38kYJTdJ6MF3LmiHnMPvnMjsutShhcjE/VhH7o+UotoskqHwOpXDlQsJ+ofs
xOA8lMCkA7TaRT8Y46JIQuQ7y1q6Kelhgp56mbWnBUKI5+xYxIL9NZp5oRyecSNrpKAApHwO/bi5
SOQ6+QlvK1bfGlQ6ijnb1bHJDzggryO6k09RA5HPQhJYCij+HJo9OoK4UmH7Xq7C8oPm2NB5kSvI
po5lxT9AF6hvuzrXz1EoDj/UTRC/xe+3plUVXSNUjJ6cJ6fVT9mXDNhylcGiBsmnKLUBeba0gocZ
IJLEPQ7/+6wtwVAgkBlTLS8V5tSZTj8nJy+fuXYLNAl01Y3ZIjIxq2mAfZqYxmWiFDSiytR04UfS
uoFBUJWXfdRIVBTLoP3a0E29AyYc6le5XiUoutVefBWu+2uXJNxp2xsIsIY4ElNDkd31WRtNhBIJ
8k7U4Fxv5iGH4U85nn6M4r+t0BuiAHeVJ7EnGk5IH6q0I7mG9mb8mTyb/j2WK9q6xWuJiim8qF9y
T523pLv9NSmWVp/SzgEiOnI8NaD5KE+QJs6pQNFvMK/PXToiNPDr82qZEw18j6Wqp6cWbZI+qPAz
ZfbvOg6nVcj+PgXaFkxmINi8N2bq1nS+noRVfdr0ufSxQaHcAU6d6utLXaRdRR1P8udSEEfXZeLC
W6xNFQ6zYXTIJ1DqpFCnr0tNwWBbGiInmgzXrcF5zU4niRshWxvSb71aO4oJCZCs/qlXlwh9EogF
MpAhLXhDjd+I5mvNq+xZj2qO/Zpe9JE4E3F8AYNUg7mqm6V3qmV+8aur7IAT4rclJWC05D1U8FqF
GLaDZzxBTOp91iV6DgijQXQ56uzym1IW3g/6m+FPykEP80Zx4o7kLMGXSxSjxB/9tEkTIuA2bIXO
htydVhaJKgDIaJABOclpAz7JHKqlRkK6HXRvaX9P46CAAKO0HeQXo4YdV/nrDyVYExqxu3ZEhVRv
KqQeFH1SXCDTAibTmwSecRZaqAme1S1e/5nq1yFqpQ2iXtN1EeGllLWXXqm0Ob8RglvIlGWeFV34
baZJZxJN6heR2fWohVth8LYPHQfgY+7pP3QvaMGTF+Y6uiCNC24S1RWQakleSigC9+BspghImM3c
khpV5bcmqkVoaQDW7Ip06rLS5nSdedgYNXNCeJ9lVv0MfYdclBXq/uc1jT/smWbUeDedRAcJVkPX
MDtrsjigRbAVEIxkzZq1cboGkyc7fQ5eKG8+6HEMoTxPc3I0vESwnpptZL5PZfKkolVGiVdJvhUf
RCVv+JlUYvGhVWt5wo4gY83W9bP+DAQHsoQk0TNywCQgTtEVq7/mDfgvNrTUVcL9SNdniDp2gARj
kHtnNYLVPgq57eSz0VPJJ/gJA+iYZbz+hrxFl8ADkVF4lzDgN2uro0tdVFTK+4x8wIpDp01OJ00G
4XSdKrQCqYsCMQ1XYwagL2hJVLVF9WniaDBLlEZ+E5vAu07JsXkQvNaZ9TUvCvM1EgE6AIcybS8y
pGx+2OT/pk5Wfm17UJwoC9KaZ9qSFzGBM2b9d6PVs3PXAK7DKdY8+p47aWTAa5aabIbDTb6J9jD1
O6QFq8k7tLtA23WtSEkho2voc7w2UrR6lIK/A/ZgKDPkjtY/VSB6b8mHObdZmSlQh0A41qdKDujm
NJIB4k57ZNgRHmyi/rtuqc1PpEXRiYXuj2xKXq4BHVRrUVcI150P0jJtrAJQUQBfuJEmlsPJ75Dj
pEmtLKM/EZk3eIgw1aTKjD8AVAgz2rDldIsKE7v9aEgpkEzAc42BqTWas0Y1m/S8p+rHpkTvKUJx
QRDlZfpgGVeGsFkLJ6Rb1dTzQ0Ll3IsDZ6oCOEUex+7gJJRoEXHRdkZozUtpEnytCwBkl3QCC76h
Z1F/zA0NcVItRwFGJ8fcnDpuBnPBlWwfhES0LvBUHZpFweSpJR8XzASq3EHmvrFVGFypA0/hNEd3
mJZniCyrEL1NMH6IC/npeUrfThnCT7NOp6VjoMKEpJ99Wdd5CA6y5X45nYTxelXqJjzaQgHnNg19
dDfO2yaQRY845ZeZVRrMAbmt65VZO4Z+UXid3l0C9zTPJ2Frr0F8UKM+dYKu/lVEZV6fNUkG7a3r
15ivSJXyq6LIpW9kguufnGynAPQX6rdVQLNQ7HdRC3nV3nffE1b5b4POgqEHm7nCbIVy8slKJuk3
DzuCqg36ugVlBSm+JZ0NlUcPM7IIzCp8HcbFBMHqOsRRIvcSG6duYrJBmhqWGlANuGMKvRN40drs
y9NEyrqfBmRlBNzQXEA+kko7pBpNXn9M8C1gKUddkqLSpZo5OV4JNQSZoPRXqAbVF89xi88wldAr
yiVPJ3+oeManFFGBAshc0nwt0ImAJNkKHQBXmWjKtGpI5SGMk7nfES/inkMvlBQCSgOasoAhr78H
YMfOgyBdYsniqIZPXqyt7zAItJtJribBDPGLNUTqhHTUKbc4LSAKhF1pU2A3EJbMHgjdGZ2bWoI0
zV1GQa8XZ8lakt8YVM2cBRha64IJqYwC7WWlAnW5dsOWDddS317h0zXSVOkjP0Z6B1IeuX37DVBZ
gD5Zgvz1TAcjA3/J0qXkHEfEJakPpySiSZGQybZaeWG2Fu5PiwSHgoOa5tRcUmnylfZT0FYofAiB
cVH/WSi0UQLZjvAqlYSmBt3fp1boz1CMjdXZpKo5uH6SlbCt+oiKnGpNaIZQqWkSfV63WvGNDg/6
Dbsr6SHPVsXXhFjmIxRxbpqWfnUcPiujsZfkd8XMM6kpzunQ0xmXeq7iisWOG0O1szA4CH/J0NHo
BtW86cDGQsVrYym68q1O5FWayr3JKi//1rRoNAE1U1q0b+WcoLnw0mxCiqervmqBKZG3kAn6rlyq
we0yzHL3C2lBFsJA2xSCHdCMGxdR0uC6RHsv4GalD9FpWyhSO2/gfFBcKuVCOUsTRGoXLi0evDOz
jFT1DBn1HHECulOhrKc1XKxpoiI+bhWl9p3wsJvMkrBvjLde7stJA3at88t5QXkzO4tDk0Y6iRz1
eBoGGUqc7oBJFlEOg63vA7CWckN09N7O5fInDVwiHbXcJP1GOSFP0fiiBzagZrXJST1xl11wSfQm
+zxSjEvi4kQnG8OwBAvcIVQ71HU8r9gdP5DgAaRUxaqIWUqXEmWulLhPkEPatyY6uxAq6X4C1skj
2Yq7rCvpVU+D4YZ0qOwApY676FOby+Y3mjdBEGtpoFSLejDVCVYTQZZas6qvCCq36ZtQAbE5T5QU
Gdg+S5N4hnBTk6AIoDaA5AIM6QWRqAJaUtMtGSXXQmZTIJKSvndoiXFbqU3TfowNuiuclWZT+mdI
Qky+G4pnQdVUNFw1cq6QwUjc9JMzuB/dTy9Kta8gyukGViKu4H6kAMA5hwJs2p9MgAJ4+R08kgU8
rvX7WELeDFoDisIYDhWUdlwhdjtFe1yLZ1qFlPHUkArtgu4aiG+kBaA9hd196Xg2LZEUBQVviiP6
58LKg+wMgS2k0eqgIDVEcAjbpa7sJDjN9RZlEKqvEtcRaN/XReaVsLgB1shTtSIxjCCDCY7XkuUf
iA5C51knHfmItCvUJc4n/VetuBJLDdiMLqldE1zlrU6G0HFtAucOoUdq2pbWZ9MAhD4GhTrrBT5A
uZ7aMg4iWtmlAzjcNSIUqQtDESK/KBkyo+xNAqDaYjMG4bXLHQKJMG5JzFAtlq3TnES5fFbYMjJw
TmAbkIB946NqZ64FYjQqPjeTQHNm+bpUblyP5AvR/jo5expl8Qj+A6yCMAjZUI0Go7D9hxALXZ7o
Rp2lRGt1q383pLr/GuZV9xVAKQVOXwrcPQAnQfQfIFZsWDUsPwG1YmpUwYcDxhSsClqTVueaI9dL
T6oqj9o1wONsNilARb1prKZDy0Ym9Fn4iUqWJqmjeLJn3o9wLLyGBiBZQScVTJc2mrea1klFsb0+
l8AOfmKX064Eus6cPF7y9uklFjMazliVJSERTNxHVxBZvMoD/FhcoMqBd1GdmxpqmUguOcEHcn/P
68wOuMlWZRIENvlxwjKg9MNhjDyNJ60sVeeNwh2VByEoRrSDCNmcbNH4vrdHA/XxCjIeKsKA9XB0
Aa0Nx8PMVhRS/eqc/pd0enQUBekQ1GZoq6d9eXoFZfHu4yVUcK6YI0gnZTw3mhOapq/01Xloh/rC
X/fSou1oo5UD6GLE1nbmZNCS1xCWetLw+nqmyE15WSgoLz39Ko/PC4qIGi3ZVd4H73f0MVEh1zuq
wPV5HAcXkp6uvLT97kS+e5ZJv7Fv0CySTUUF3KVYgtf4YN9QN127pmtV54rrBADAM/18Euvym6cn
tGt3mrJtaCjZynA4Rp+xoOOkDiS2IhkFfIqTViMsIBd75rJr2cwN8k43FYCGo2XzggDHp/aq875z
VGdR0Pm0vOptErQI55kuvB+9pdr79NTGOxTUpsxtJWanoj5ij+B+RiYRg2YdikBtVv0ydcNATjXp
UAXP+onz/enBZIHMfLhHxWggTiVMmkkLsHEbYsDjYWFZZbeg6oecS4mOzikAFLRcaRN+YUstjpEq
KZ+VstRvMhehtT421HMHPP08UbvsjYL/+HHPS40PzualcFMxtgZ5f3v0dS0JvCP5mG7h9pYxLaOi
uFZhWiLRu4ZeGIOUyTytea+lAEFMRPHPqgShuLr39x3hHd9CxQhiarG4VB1H9lZfrwNT98v1Qu9K
2twh4v4rpi/KB4mGqVdPT3q8o5kzokb01wAEoslMfXhuut5E5LBcrxcWJY5pWtboYFh0eHx6lF0T
4kPT9BwDKNGYezhKi67oRFvb3cI3JNKRDa3y8L1o8ekueuIDbw/Qc9dwYjDMu6kBvxwNF6KLLCO6
3C/WDnqh694FyKau38LlzRdPT2zH8hkGtG1FBS4L8lkc5QdmBxHqZGKupYq+HA2AFlUiDyDH3dnT
o+yYDxwKDiV3lQ3we2TcYjjNYF2aaqFVUfsLvph1brtSd2uk1A+fHmrXhGwTs6NiBR7zv9W2pUpG
J/CFpMGUIUP2TY3TdP7sQZA1gvyuYUJ1fQzEpUdxggtjl4t8na0CP7HnvVbVz/80Jp3caBEp4bFZ
0khESReEGo8OAwvaYpBPh6d4mUR2cf78qSiw8vBUgGhzXocbwCJF5Ji1RmcLb424phUmlzLJkedv
AEj/UPx11ZAZZmSZIu5v+oB5/aLsU+WDL8d02CoVY/ImADzQ7NkC4pVHttlC4UqSFKT2LUMfLZya
VBLdrwrI/xDcyCMBQpRmCi0Nu0u37ptrGtom7Z4rb8e2I3jh1uEQaSZbfbiM7O6wAHvSLYIAMSPZ
i1F+7zUr3jO1XcNAQpUNLm+8I2U0tbWfxmR+qeU2oN7zDxkVKOOsKaGaPRP5jVkl6Q5lTmd/c1eO
LFAa22QvbKddmJDPf7SSXt3KhIc3Pm34Xj+9Ax8bB1nX0dZnZ6AegQ80XDoy3GQCyYhCO9PVharS
iKxJqmwBPSnfE448Xj4iEcvCpmq6ikjZ6LLIbadrqIjZC7sVPUolILSRDR/puRNSJHwrWYUOQHcD
QW95aFNp2I0KrdnLC6eWgkWcJh1d7AwDgn9cfv2doTASmDyLEGdkWNHHXYeZo8sLbQJ91PZRt47b
sJmZqIbtWTtxRIenilmZwt5RbDNI+wxnRfaCbvZaIC9Sm+Rv3ch1N7NpYbgsPIDo8yataB4LeMGh
WLHHejz+bAQBnGYhC4Ajro6GBkBvoFrhyAu4W9E1/bh78leS8mxLCMaSi1A0wYDOIY/2IWVPSe9k
11zEZILOk7XpvFEU9I6f/mI75iIMOsyfzTjjUbTOADoReYyiO81MCVErk2ASPNsr4voDq6XhCOKh
SqPjC76Uz9VJJivm081Nag3o3MjQohHy9HQeH16V/grg2XAduBKl0V4H1BuVlGUlRNdt2gP0WgiJ
Gf0lDxres78PFweJC9QGVHEtjk1smzZmovW6qP26s0LzkzP0Ie5VKf8pJevx99HA28KxwUCYijI+
UZTfM92WCzTqRGnS7SuQHZ6q7Fm2XaNA4IGIpYidZo6+jyzFwO0QZVrUMixx4pZbpJKl2XO/DRkX
CaKdBj8dgtno0kWQ1nVdm15boFar966aWG9QVIeji+DCvhZDOyakUXYmIMLscURHHyfpaBmgNibd
BgQMdGrguSAMoKrNsze2pks224DYC1tgjfab3zj0hYpaNBzRNUYEUAfIBdB0z+cRTxnaOhw7MCZk
ckzKdcbonlDduCYdkjGb3tJfl9rEJVeN2h0FveQ8RRZhz3g7Vk/HqCqSIdxJIrehbVWLgg44pqQt
JtySsHQs0ZKRvnJP74fHs9LJxUFSIz2FzzMOYjBr3H92AKizSFL/ok0d+EEgcBxk/Gh318yBnlbh
nshJvPpwKUm30eCIPYaNwKcYTi1W6saiAk+DjK6Wi4/0Pq1J5Ne1GZ9rAXgT1OmKMl1EDrILc4uk
unYVr+kisWfu4ouNXwMHTdGgdQo64uiL1pFhAdmhT0dsFOUleC35vT5BDK1HqPmDJjfd+1zNn39v
kYiAdcIht/Hhx05hHtIGoQwjfRFAQ0TLUyAyk7aeP/1ZFfXR3CxDxSSSnSNDp2pidz2I4dZJOQly
n07kftEC3CxMPevOgBALig8NX95ZZRpa0wkCA+jk+RSRFoAcwpu+sCbyhWE2YGiMJFOyqe7pTTFL
aZXTz7LK7GiDGXfVl6ryO7rOhBrdlXRVkGZst4WsX5jojaNWsTaaC5kEbP3sbwYjkMuL/8inEgkP
5xVWZa6jylRBCCyLGdyC126MR92ZvXRB6G1Na7f39zijj88IY+oboTJBWNVGDlXvd7mRweRc2HGw
/ogvTydAqbeXcmw1t1ZRq3vihh3j4STy2ciTkJF7NF66Djyln5SLmph/VkMPO2vo7jvvJV2/tMBQ
Xj+9WR7f11wEzJDJkZmjQDpcU7/T4jCKtHJRFkF8AWK8P0UZGwBwhgDu00M9nho0Y+4fXHtThoo7
uhJw6aGJTiK2ZV5Uv6LEpd92lbjvHPyjmU+vxGf7B+TE8aq46GRDI58xnBoiBRSBHalY+KlkXMJ5
MRZCKmJfbuaxrbYRAVFx6006tpnaaFoRuXyaobTFQq+66GsHqWaKyFqwx2w+GsVQCB9kGVeEq5vt
P5xMlHkdIodhu5DK1H2Ny0LGpJCNi6c/0aPdwCi4vKQZDDjSVEiGo8DIEcXfsllQRY3OIcl557bl
g6RBmGLx9FC7JkS5AjtA8GpsdKkfGqlo7RaG7CnNonN05XMYm9LFJI/T2fNHMTT8Xg35Bnz58R4o
gcnC8kRHSALjZdWN9qXL4+K+weFfdxJZN8o7JDdlIgVs03DdQLTUZjax6gUwIG3eueiMRJ2TPDNZ
T5CgmoTeZKqESIA82gMNrWy6hJa2C8NFcrdy8gZNVFAOz18ykyBBYxxF08YWAY4l/V41uwY0n7rX
wPXdUxq8BD+fP4qQA8dt4+NggYYr1ms9aEnw4ySDvRzQVlEqNLTrorNnDyNueF14OLpGRms4jLOe
4NV1frPoc7dLL5MkNro3ri+63Tx7IFQisAFEpGSYxpXUtHLWMsjEerGmW8DbCQCes6Azuz3ervDQ
B14LWXzKbmTngJhiCcbnU4IoZNGJcTHB4w7OXNWj4zXt8bLkbeemylXkSo35ti0biS5WoY4O8/Nn
SbRPngk6CKKao+VMGthILTTyRV1k6TtFF01qaFm956LYpLPH0wR6ZsjcSEReY5kBONRdZ/RME528
4FJxNf9LmEzk+mztFd4HT0F5x9Ut71uKesS8KBzaqoS+vWetxVqOXoLcvUFyiDQT3v3oTDdNSH7G
8FukrNfpO68s0zOAc86F0kFEAtyQt1cmpJd2+vQS7zDBIiWFT0r+hktydDCYt8PJtJtFkqCuHEKy
mkk67QgrqEu/MRS6JoS3pHDAgoyiDD22LUhFUrPwdOpXIF3a8qaHx/qmpH/VPt9313KSpaSrqdg5
ljZazqQPM0pMcrNAaCc4XwvNJjoPIVKgVHJ2lvk5H7qUotunV1NsyPFHBOGIsIqIQbk/h+ffAtdJ
6bxpSFvG8ocAybV5Ypfd8w2zCKptmcBaIjM1WkgzdDtVpxXoogpbcEeZVL72IEnv+Vziyz+ai83z
yf0TiY7dX85C7YdFgfnv8v4cTwFtaAnUBOp0GSjxWTJJ/F/PXz7QO3SDpcZvceqHy9epCAQm+rpZ
SHSq+0zFUqElYW58+51R8LIZgNh6LEKDFpeG3gGXdA/XmAaXCNPTBs3dY1V2bQWKTf8YZZT98OkG
qUIMaxaZ44jm1QB+6pZWYM+diyohZKQL00XRYbwVOiBJYDD9ekG1NZ2vMxU0q1wre0Z5bCQoorIV
cDZ0mMDjelPE7aAUOZLehe3SDyCzaBSHkkHohs/O41AGpK8wkSR6NjhL4k0exJJZGFe5FHZ8G/Qd
odTW1YUELmKPq/74XlNpisvVyR0qcVZHxiEqaNRmOiFSL93a0IB4FmSvIcTmsJX9OvlmOdKVEzcO
BI2IVgjP/mS4oHhWFlYev2o0RYseQ7Lj4SOYJexpd4JSQ43y/J7t9wjFghrQYJiRYQ96heKg7jYL
mhxrFCKDHlIZ2Z067tKZ6wYIBYaiLUVRxUgVrj0YNACL16hnfH/+fAX+CYMFNAnvaPhJ/cJl8/pO
vQgdWqzAO9c+2JPU+Pz0KI/tPcEXtDPiIpxJih/DUaysswsp7OsF+Zw2fKekExQOkItsv3O7dK+D
ftJY80IHvLzn3n58zkk4kiegDw7VN/bUcOCySOLKUutq0bRu/t6onMlMVUNzz44VizQ0xuCHqe8x
OzBJ2OPhKC0tqmIpLYUn1KWLwIOXE3VxsgDfWuzZObuGoqIBRo/MGQWk0VBVtNbQx8buo2AFX2FS
xSSIwf4XjWw9N9tB3oh6JWgjlhB83ugcOnbRII+N7CotvJCyBGg/6eRViquJ9JiyZ147PhTJeyER
b1kaKCfx+wemhXZbCqkbpV7QSiyj02kGHyqvvfLL0xtxh22hXoknJeIM0sSjcweZK3BpwlUv+rWC
EkBAfzoQtMZMo3vWV693CQszs7mcoO6+p2a6Y4K6YVkWGWOSK5RphxMk024kNpQCGuuk2byJk/67
GgTIOj09wR37g5gQ8CbLSKltHEpF0RocHEpuCzj+vX+hTEBUzxWY1/kshdfz4+nRxHKNNj61PnBp
mI7N2R5OSo8Lm3Z6BG6lS5uUsljTNcc0cxRn2w1SHiF9x9wzw8djkgQXdThsFvXgMRYuUcpgYlPQ
XDQFcFGSPWiAT6zbtCvbSw3B8j2O1uPvhj8MAAIdN9B+QEeGU/SizCrynDyjp2dkq5AQvkzJXc2e
XsgdUY5OHE2pTMPTp9Q9GsYPJl2BjnW9sK2QduHrpdQVwRSRg5XrGnOt9X9qdgMdkZBPUNGfHcqJ
0cmkip0DBmc0uj6ZuC0+CvYZDuSvwlbKN6gw9V+fnuSupaQYraDVyGrSH2K4lIg5QbloOAIBBdup
UQXdvETOd/78UQxRw8AfIuk9LkUnZZWWBVJFC2uiuq8RlbDPo1beYxvFggw3PocZPwiZPTKYlE2G
U2kL2w+qJC4WIAa8aR6k+m0ZRN2ZE2jBh6fns2O/MxRRC/4jn2ecTvJpWqObQV0sknWBem4WdvEn
08ok9VxXGvNjnBfZ8ukRd07Oxk7istIyQx/tBr+UupSScLFwM5NWaOhhK5AL6j6bQYIoqz1bf8do
mA/qWhZZfLKzo9Ho46isY6ksF4Wm0xhLQu7VCNL+FMHj4Nn3NFVbvDrKt/yHwzP8ahmCFRbic8Ui
qGoNtJ4cfAYT2l1UjpvvmdVjjwcwGze0SXWVczWu4dZ54SSTjtR9QwkFRdk4qYorOVRq/wzGUR68
TzpFum0lJ1rvAWPvMCWkBSmCSvj97BtttKB5Lge5q+FsyWZWXElSXr9pg5k++eI3iLJDgjJmaDVl
07xsZvCQ3WfHvwxvscAMLRxLcQU/uMkVT1aKaI3qFXKiHpq9jrSg4+eei+fxphGDGBZkEiw83vpw
kIravFcaNdIbHlXCCkLNvA5sONX5vrroY6PFSORFUH7l/9GSHY4kWy0UdWONiBdyWWduSa49z2Cg
PPfIkeAiGUL4BoSG3ozDUaBVqnGY4f70iiyIlIKmGJT21A6aYI/p2jEhEMDUQkgbWwTY4vcPvk+h
TkolN7k/AVaFP3y/1i8aek/MNxP6H4MseLlpxnNDU/KC7H81+uN//L0Cx/evOltWy/mmV9GHelX0
H1dlHd2/KTK84rdXqZ9Un9Lf+0fbdkS7H3TfJelTn63+/V9uBJFEvIHrp8nDBkqKKOwNJJM3r7R5
36eeEC0rv6pvebSuvrLJjAp80t0PuzRKE/f+1xPllU4BmOCE+3DzczfggyX6Z4vw9PzuVvPpf/PU
DFb/aCJlsQ0PWgLNeEXekjtSgLwfzF15RTJTxPPm/dKQtmKgFzR1AACHz53QWuAIhB/ODw98sATW
K5Io0DqwK3c/rNDLWgKRszro6+v6K7IYBt4DOETxwwYfrACNx8jt2ncr/ZI+/sEzl15xrvHWtht8
uP1pyCYE0HVRRNj8vLgVEP7JQd9eNbBuFNkQhb7f34NvD+rslUnRhujqpW17sqgHzp2GewDn6do8
mrL0issAdJrwpl/WURcJ/YM+t6G+IoKk5gmWY/MznLsiLIFkE5Pd/VYQBF/WClB9OnAJVOuVaHUA
3Ho4dzp/a+SXwApReRI/L2/HC/zZQZ9ftV9B6gLEof45xweWHiX3V5SnAPhsrcHdgC/I5MsiKXfQ
GugKRwB3juTsncUbunv0vFCETj4By93Pi9sGFBsOXAK2gUjjQkob3ncTkz72sIkoVL5UZ0cRYLfD
vj+TB/tFMnLn9+dSwA3izhecxM3PZryXdAREBeigJVCUV/DRSMmC+t/O8YEZMO1XmAARS997xC/u
HhQpi4NWACMAfY2yGs795md4F4iDIKpENuXfu58XdxFuYDQHrYGhcRFqMommkRWQrVeCBAc8gkTH
5ufFHYFDL0LNfMUJJ2UqCNQPtj6nXyYgoNJ0H+y/wO9+6N7XVCwc1EMJ6NDmhzk+XALlFTBhfrZB
z8tbAg7rQTt/gp8rWBoaOIV/7PCHS6BqrwCFgEBFJkP8vLwlONYdQIPwnUH//R1AgfL+INxFHi/o
GhSKNwftAl1+Rahjw0qgFCV+RqZAekUJB0j/Nvp/eZvg4HBQt1+hwKJyB94f9pEpkF7RUh6xhDuT
84I+PhiEA7++xucVKT+RzN/8DMOACUYSKgf5n3sf6Dk24C8s1F26nyQ6Uo/R7SZ97q/KXVn2f/YP
tonjx7+/Txpf3P77v6D0Y//L4F+KdPrd4Hf5Y/Hn/xhk1zfp3Qe//J+ULR78cfBvy0f/+H7um7e6
H+vhXw1mOnix7W+2f3nur4ol3Yf7zS/6+0m9W8ak7P9IKn5V+TfLh6UAXXBk/3zTR0UDrMWuV9n9
tw8+xfaNHq/0MIX/+PcPvoTgqUl/6VOQ1k+YxaOVHX6G9Ga1TPb8mxfxqX4Vo89E4D3+TPdTfnCk
n//1N1t99Pmf+dzSH+wnhc58h70pSvhptto+Y3MggWxjZIe79Hmv+Q6uqHfyR7waLyzhnIC0HfLs
P+qyKpbRaB1AFhy4ENdpvfudITXbj07t89bjvTgJwzcGfGEB+Rf4T8BcKKOIu/2Qdbmi1Omm41HA
QsBjhA4jyA2kDUU6ZThK/WfRsvyLu5s9sxxtRIF/BkoI+AfRd0oxG4TTwQOdLiMs6Ml1taxWvNzd
88QexenjMAltNuanUBcQIJaDh3u7KtMsrZbx8FORh0FOQTSnxN+GyUsZ6hiDLV2vWP3cPmkzK4CY
4n/4e8T2iFqJG/3gWU2Xhf/zJxvw5N2q8laF6M47WEzIcrRXYxVRI4CwjFAT2Zs9w/59txQRz6NF
Glx/v+E+PJzNfo/g4b+eYwiqoVs0eJln/f7BBlcwaH+2Mn7oqgzv2MH9+eiuffim++d1h/0YuAjb
uTx1152uIn89uEEE8+6f7p+/aGPgklXLk4+ji1k/wpPn0cn1MmqWt2mxfc3N4Xt05dd/Wsa/+NKL
GkMVL6PlwwcLIs2hq3GeJrfC6G6fdHdPP7qVnv/G71jgYunWgzfe1J0OfeWrZbKMh48VZcynH/tw
w87vj9b/H+cXkBksju1+f9kHbukVS38AMRKx5tMre3e4nzrHdLko6sEOE1Ikhz51sVwvucALP9s+
627v7t0K+1/4olgOF0HA/Q9934uyWK6i7XM273qMxeVd88FDRZHo0He9TIvb0RIICb9DH/u6bpd+
tX3OZgnUIzz2zernMhki4/Cst8OI62lXOLx/G7xHYnX7lM3LCqbyoWvwAW96cD1Qijz8qdfL+tY/
+aNY/hx6mADZj/BwUJoDe4v0zOFP/Zz41ep2884n89gvxp64cozL/uuqrE5Ol0m4fV/xHfG6t3/8
/c3xfRWvBrsDaOzhT32XnrDp/lt5Inzp7ePEOyOauP3j778zTHec9ev6561PqOvfDI6ixl45wqH5
RD+xk4vyUSwgso1A2o+wRn/8rE/e1uVgR94//Qhr9L8+zq/nH7/MZ//7RGyeVcGCjfc/cZtQchP4
OPASloYuyL6P8/f5H5Qzyboc6n9gLf+0fMOc6d+VB42w+kO7dIS75I8E770Y7C2S439O/fdukk1q
afiugqh46GMJkFy/jrcP2ti2Ixww2ouwsCdYoJPzVbFeuWnjJ4MlEWS2I7z8cuQWPk451s+OlE5p
m0heYvC6Ajd36OvOVkm8LAb3yDEM/kWxGpt6AfA49G3nkNVGh0MwiQ597HS9uvGGayuk9w59LL2J
xosgynsHP3ZZpKtdd9GTaba/GJGfESPcrLYvKY6eYCIc+soL/ycp6JGHKJoOHPxgOCxJueq3TxIv
vD9q3u8jL1aiEcHwscdYh2K1Gq6uqMMeugjTIoX5MjANstAvPfS553WCzRkswka+5dDnXtw8Mg4b
6NPBz62W0fBtRcuOQ596uSpGGwyQ3REei8v6dtkPnW00Pg5/8ptl1Yx2gxAUOnQd3viVV49dEyQk
Dn/ydZQ2y3D8ykdY4zc+dr1aQXFejdI/gmRx8ILU3Sr+mdaFu32WsD6b/h2HPvptGt2yJoPn6keI
At6myfImHT72CEfkrbDtg6cKAvihi/BPqi8buPjBz06Ldjm0Fce4mq9EJHq7nfpmOxwjNLyiPFzT
rHH44CMs8ceUW2548ICObYf5/YhcnOjV+MFCbObQ73a9sZqFnww2MaJ7R3h0NsoRbwBJB79wsySg
KwZ7AjL2EV63Xd0OL48Njv7g9239an1X89y+o9jGG07moc/+HIo0/MC5pPy9Heb3d9t9yu21n7i3
6TBsfIxLqZ8den3Bubph3039amAxUBc7/N2xyFxQK7cYbuhjRDXXq2KcNjWPsNokwVYn6S+cl0Ge
EImyY+TS75Awb5c3q9txpAe0/xj+3Ou0pHvl9sttAga0CZFO2P7V72/E//w/wvzvCs2gZ0HCQp1Y
RidbQkd4/3B/X2ptF9Tmv2Ci7Q5tRR50GadD7+UI5vmUALK+HTz2KFY/jVJ64OzaYkKP7FALPU1v
0vLkX1+vgCgk7r/tGkbolxw6zOaQixT0W5HSSpa7xjmGuztN03Dns48whzM/8LcrIYyIeYxncqWL
gtHtPYJrY2b9myJNViP4mGhHcehXOCtWyY13gs/aP37+EXy1++dvcILiYwvT+A+U78kb/lhuJyEW
UEgtHjol8CSD+/8YNcjzFe7b/S7azOHtzYwwKtr+3WASVCUOn8VrHwAaTsf2SWJ1gPRv//j799PU
QxGripfl/XS2T7wb4Ahv/m7VnkyX0Y67+xgOzTu/HjiPkNm2M/j9NfmyTAAh1dsHbZZCaAAduhXf
Leti+NRjnFmxwD9WAKZGUaZ1hN1x5Vc3S5+DuqvMKXoHHbokV8usXgKqbE8WNXHA4HJErOIYA0TL
4Zrb+uFP5ZIqvWUU7VyXY4DVromKKmpS0SpZ/veTP8obMlZIIm2MzSdxYgk+bpcn0zrxBmsGcPjw
2X1KQ7Kxg1XbSAwf+rE/Ibc0fFshL3fwU2vi6dHLHmFnfuXz+uVmwc/qqh5XBY8wwiMnc9O36tDl
mEZ+lq0KimI7LLpQvTDpZSYY4QAJEKA7QvHpPta+Q5ifvCURU5y8r6uox1/cdUAYlJHploHijmUL
+tXeOOvvC3wEiPi/JLdqFwXkGOk4HPlfabT1sbfHW9yhMPGVTS8e2jJrgnst1E2f3u5/33eHDwii
n/v50Cj34RSESwIr7+FfzR+C3wdjbX+z/cuncKd/FPXPgWU9gl3FL/cBNW8s4Omy+DkOXfd9u/0V
1T8St/ajIdJbqDE9vSf2P1e8LdD0oRd+hFjsk7cCYecByR48+hgQwemyJ+2+y1oK6YJDF2Q62h2i
S/mhz5zRYiIZUQuOUeLZPjc5+bjK6p+Rf7N91zsbsv3T77v3C4Lc5TAPc4yKDIHm7SpK6yET8DHt
rX52tvkcKPEw8hOqVYd+wEv28ej7od59+HPxjaG2+vkoMNOPkJ4QmfFyBWit2r7mJjY7Bsj1CtRI
lQqyzCAPvOlfe+hK3znzr/2quvMn360af2hBROO444zypr4ZFe+OkSAn5Ej82+XtXfyR/oQluX1h
8QWUY2AUPtVFeLc+U/YlOccdMadyDNzc3ef44gNqIsYSKSgofSd3VoEYdPhljpHbpOdK5ZfeyRda
hfg7jTwo2+16/r5d+3z95AhHSN+dkuTyi9X2VTef3jzCc6fwsm6Wwy1lHsHEXS+HXhHdJrfv/vvL
fC0i8znuM+m4IdeHhj9HePwm8seFqbz//L/RKu63jxSrTYfT7R8PnMDbJSMMi8VCAPdodujuFjj5
1zvw4L9t31pMgnamL1nCQQgXbH3u3+WwvUQMuYuSwCBGOMJZwIMH3vLw4+4N5f+C+55WZUsJ6OFj
5WM8F/jJoD4thOoPvXVPSekmt/72QZv9fYTHTr3l7cNnHgMTsfWnRQlJ3HhT0nEDm6sdweTOVnF6
g4OG5MD+8Y6wA6coxRTpkBK3n6OyfxNOqakWwxDyGHf0lP0G7Pnkj41eyu4Y5xju7HSZrU6+rIrb
wWX9pHLFX0SDzwIfgOMwHhHdlQ89SHO3z6rtY8QxOsZdNM8p5KTYvWhHfWF/2nH/Npnj2hXDssUx
KlDzyvP/H3dXr9S4FUZfRV0qhsgQSJrM2CxLiPHGQWaL7a5txb4rgzyWzUau8hqpU22RLuV2fpN9
kpwr+bL6roTFWGdghobBA3N9f7//75x4LsU1wyAyEYwLdevUADESORdqKB9hfXCvfncvpo4aqC+R
ecKg5UQTo77xbPPfMvTG313ex46JDAJie6/3N9q64V0qNSLDFbrSQ9cqAFlx89leAQVmORXKBfVU
hHH10NkFhn/WQzRoohKgONgZGvkDGk/7cf9jQzl/vFwKIexTagSR7/0krA6guTOmO3MGJTgEPSjS
kQyr+Iz+2x7S6XCspQ8GUFPGNpiR3TJon6HmevHayF83OsbohHunYeLbxWc3mKEyslGlJvIZfm6e
7z/o6CSRqWbUdNpF7P/urjefV3cOhxBAQAkDwzORsePW9wQzNgjT0TSczUIZfWK0bG1B2UoAfWCA
aL4dgSlUll0ILU6MwoR5vasQdW52luZKtwwiblNTM0CLgwt+x8A9CZAikw4mQ/MPYumltY4ICjrY
/BN7g/h28zkLgPYXm3/vRlqmLsBp23yvAZKgnUJFlDoTxlV3a1dAg92p+cA3k9IDZ7TKIU4QobXc
e6sSYRaBpKL5nAGXqh2bvkWB+UIcxuRy7AyzF8hQsB9KPkiLkTv8oG+HavhJSgwGlE0uQ8vv29CU
NJVGHb3wBjDmRCsXIDeaj9wepqE4u1NwfIM496djcH8A0gMdwbUPpqpWYUcFQx1Ubt3ft7uZi3p4
OK8wEPvHBF5tVsFnT9isliBq22jSGir9UeoggnhpLwAAJE1AglsArKLJDCnzZFrcB0YfdS9VBsFC
DMuY8HQFn6A4KkORdRA/lq/0iDBXhEWH8VieGUONBQttyvQjEYpgRAyQaZERf4ZeBOTjxOuaH0H7
unhw4JG1H/f3MS4BoFPqkvAZBbgYWR6dzzB7f1VzeX19RuVSN11M0rUpSLY7asQZtIz9uP8G541/
3dgJsPqMquFco1eMTbgYXeA1RtPylhDe9ZWSOQn0DjbfZ7RWqrj0RH7wCSObFJPjavkMyxTwAmN9
L71l/4Sg6zCwSh2HxWekIt6Fc+kn+4z2sD6QZwGdUlUr4/9IuBp9gHCULjIDpacPQgwUqpfqbXbC
dT8xRYUKjYmaQ2zYC5ybk4TbMZgq7TbaZAylTZ2AgfqoyzsNc90uYX8pOlAaMSs7TrYVDAvDlGsZ
s9C9HS2GRLpZD8OK7WDUwr7X4RKoymI/GKLuN+BMxvfe5RIFAXPv0DtH3jFerrYvs/h1hoCZoAq2
X9hFa0oyhQ956NlfddWXnh4zPOxgjtz+LK2SN2ATYNg+PT0eA03gXCXL4qbl2NKPO9uImz7QRO2q
lN/uWjDVEVgK7rBrD7/m9YbFLwWtDsgKan3k+pxjplUUDmihZ1//+juJVKpQcZgi8YQZ/ILcKWpx
qzYV3ScnR4zM2UCjnuEAeTmZjDoFO+YRo5oYgeBIRfa6J4dvtIpT+Eva+x31MUrEvAwjKZiX7U7v
L9rexNE4xgYOVAQ3UkuodLA6gtiCcHhdtUL3rcBD9A2lFKgjmy+hrw5m+mAEqMGDJFnZ8TITOv8O
QhwICDmTipEJMuhKzZfog6wYvFZxvVxg6aSC0KVpnKm4GnOfd3f5FP/7vNgAVBceq/t7IXxWxSbz
vKvMxeJZkfnMTmCXhL4IY5RJiwADw5K9XiWOWd9iyL3B5gsC+6k0NetRWKtuwPOEVauYeOyxZGe1
vb44vW9GrYRBbsiRUrV2Ng9bFbnR61tlTgXWdF07TvqFAK/PUPYlk+wMIwwdHmEJfdewrH+75/th
XvfCP522If+EorZNp0EfBImLMMvS9kzZCAhs7YwzX66+lL7ePL3JCQqCEkdY65hg4jzUvFZw2WUU
TY8fwFOt+gd+ruLWPLTw1o1fJZCeRxjnvHiv7wG3FxPzqGREn+EddhBNdJBsGRBznYVaywQso8jC
qFNhGDAcuTMD9+Uk+xnxi/MR+lclnRdDiG0Rn1Dt5ZTyMlLnb9UsMuG4Ss+Z4PldrJBJFJYoHD8r
YvZ3WwOEARCCElfDZyC1m2gwWvZTO8XMjWSAaPVDF7iI4DzeLFbuZFuMF/IeNWlrKEpxcKBmtLvy
2MG9nBqoYo9sqhSKqyF4pMXhKlzWrb87mgEZ7ef/AQAA//8=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BB1054" totalsRowShown="0" headerRowDxfId="154" dataDxfId="152" headerRowBorderDxfId="153" tableBorderDxfId="151" totalsRowBorderDxfId="150">
  <autoFilter ref="A1:BB1054" xr:uid="{22AD77F7-8BBD-4A9C-9893-DE43C012A740}"/>
  <tableColumns count="54">
    <tableColumn id="1" xr3:uid="{BD117039-029A-496E-82FC-D7EBDD4D32B3}" name="study_id" dataDxfId="149"/>
    <tableColumn id="2" xr3:uid="{ECBE9838-2685-4847-BAE5-41796115195B}" name="authors" dataDxfId="148"/>
    <tableColumn id="3" xr3:uid="{CD3A4D7C-DB43-4828-992D-71EBFA3BBDAF}" name="model_name" dataDxfId="147"/>
    <tableColumn id="47" xr3:uid="{D6D4F1A2-9611-4552-9FAB-6AE32ED5EFD1}" name="full_title" dataDxfId="146"/>
    <tableColumn id="5" xr3:uid="{3AA9466C-A943-4511-8E63-718946A9EEF5}" name="year" dataDxfId="145"/>
    <tableColumn id="4" xr3:uid="{500A2920-A4F4-46EB-A973-55E0E867757D}" name="extraction_level" dataDxfId="144"/>
    <tableColumn id="10" xr3:uid="{A4A293AB-8507-4CF0-8D8E-3BA6D2CAB36A}" name="study_category" dataDxfId="143"/>
    <tableColumn id="6" xr3:uid="{962F5DDB-000C-4B4A-BD57-8A54C269FE36}" name="scale" dataDxfId="142"/>
    <tableColumn id="7" xr3:uid="{B57D13FE-8040-4024-B278-F513BC5D03D8}" name="countries" dataDxfId="141">
      <calculatedColumnFormula array="1">_xlfn.TEXTJOIN(",", TRUE, IF(Table4[study_id]=Table3[[#This Row],[study_id]], Table4[iso_code], ""))</calculatedColumnFormula>
    </tableColumn>
    <tableColumn id="8" xr3:uid="{EA3D5CDB-A908-4E0D-BFFA-D82614E7CCC4}" name="nb_countries_covered " dataDxfId="140">
      <calculatedColumnFormula>COUNTIF(study_countries!A:A,A2)</calculatedColumnFormula>
    </tableColumn>
    <tableColumn id="9" xr3:uid="{A523CC11-36C3-43EE-8912-5A54ABD76056}" name="power_pool" dataDxfId="139"/>
    <tableColumn id="11" xr3:uid="{43BD783E-BAEB-4652-AA65-4908FFCE735F}" name="study_objective" dataDxfId="138"/>
    <tableColumn id="12" xr3:uid="{133ACADA-0368-4E4D-96A6-C973541829D8}" name="key result" dataDxfId="137"/>
    <tableColumn id="13" xr3:uid="{6BD94CBC-8DF0-4F24-A12E-E92C1FEDAD68}" name="time_horizon_start" dataDxfId="136"/>
    <tableColumn id="14" xr3:uid="{F75D8363-B3B2-4528-B90C-44018B9A9930}" name="time_horizon_end" dataDxfId="135"/>
    <tableColumn id="15" xr3:uid="{E1D224F3-C25B-4374-9D89-C22E324299CA}" name="approach" dataDxfId="134"/>
    <tableColumn id="16" xr3:uid="{0FCA6617-C0A8-42FC-B76B-2896B0107537}" name="method" dataDxfId="133"/>
    <tableColumn id="53" xr3:uid="{778BFBEF-7F81-44E3-A485-CED5B24B2060}" name="mathematical approach" dataDxfId="132"/>
    <tableColumn id="17" xr3:uid="{33D73BBB-0603-4492-95FA-0D417798EE30}" name="hydro" dataDxfId="131"/>
    <tableColumn id="18" xr3:uid="{F54743F0-0A0C-4496-BEB0-A85657235336}" name="solar" dataDxfId="130"/>
    <tableColumn id="19" xr3:uid="{F9E1CB73-A3D2-4CB3-9477-55162ED383A3}" name="wind" dataDxfId="129"/>
    <tableColumn id="20" xr3:uid="{B4D309E7-F59E-45DD-A420-BC1243D3C8B6}" name="biomass" dataDxfId="128"/>
    <tableColumn id="21" xr3:uid="{51CC7674-6C2F-4534-B826-3AAFD834431D}" name="nuclear" dataDxfId="127"/>
    <tableColumn id="22" xr3:uid="{0ACE7FE5-2A5D-4F87-B088-3E12F060344B}" name="geothermal" dataDxfId="126"/>
    <tableColumn id="23" xr3:uid="{08A677DC-CE4E-4AF6-8EDD-6BF12418633C}" name="fossil" dataDxfId="125"/>
    <tableColumn id="24" xr3:uid="{93BE8ABF-99B5-48F7-B43D-9A73FC251402}" name="h2" dataDxfId="124"/>
    <tableColumn id="25" xr3:uid="{A3012903-144C-4372-B691-FD9C94E51BA3}" name="coal" dataDxfId="123"/>
    <tableColumn id="26" xr3:uid="{375CACFC-AA71-4B49-9825-0F209F9A72DA}" name="sector" dataDxfId="122"/>
    <tableColumn id="27" xr3:uid="{DA6F01F1-53A3-454D-AE21-EA3DAB4DAE4B}" name="open_source" dataDxfId="121"/>
    <tableColumn id="29" xr3:uid="{974E7A81-16AA-495A-ACA4-031F11FF32B8}" name="sdg_7" dataDxfId="120"/>
    <tableColumn id="30" xr3:uid="{B798AD98-87FF-4B56-A23B-434C2137D733}" name="sdg_13" dataDxfId="119"/>
    <tableColumn id="31" xr3:uid="{02161268-6122-48AC-B515-2DE7977C5991}" name="ndc_mention" dataDxfId="118"/>
    <tableColumn id="32" xr3:uid="{A059324E-82CF-4CCC-AD18-6D6975AF0EE6}" name="agenda_2063" dataDxfId="117"/>
    <tableColumn id="33" xr3:uid="{639A1599-FA78-46F8-A52F-1626A2AB3FF1}" name="aisesa_theme" dataDxfId="116"/>
    <tableColumn id="34" xr3:uid="{2CE3DE45-BDB7-4F43-BB74-D7A6185F2B3F}" name="informal_economy" dataDxfId="115"/>
    <tableColumn id="35" xr3:uid="{BEA5F4A9-B272-4509-A82D-2BE07B82D929}" name="biomass_charcoal" dataDxfId="114"/>
    <tableColumn id="36" xr3:uid="{23CE0AF1-0AD9-4C76-BA9F-989111BAE15D}" name="clean_cooking" dataDxfId="113"/>
    <tableColumn id="37" xr3:uid="{4737EB4C-F695-4767-B10D-02384319CC4F}" name="power_reliability" dataDxfId="112"/>
    <tableColumn id="38" xr3:uid="{3F2BF93C-05E6-483B-B5CB-0735ACE167F7}" name="urbanization" dataDxfId="111"/>
    <tableColumn id="39" xr3:uid="{6BD6F315-DD4A-4603-88DE-EC90E40D0F43}" name="strenghts" dataDxfId="110"/>
    <tableColumn id="40" xr3:uid="{565B9798-AE47-4CF9-9929-33D766940375}" name="weaknesses" dataDxfId="109"/>
    <tableColumn id="50" xr3:uid="{FC0BB147-31DC-4287-B89F-31793A1F8BDF}" name="Authors affiliation" dataDxfId="108"/>
    <tableColumn id="41" xr3:uid="{9C3E4492-4221-48A3-89A8-0033B99CA8DE}" name="author_origin" dataDxfId="107"/>
    <tableColumn id="42" xr3:uid="{940601D1-11F4-43DE-804F-CD388D065C05}" name="local_ownership" dataDxfId="106"/>
    <tableColumn id="44" xr3:uid="{733DFF94-6C59-4D9F-A0AE-F20C117A50E9}" name="institutional_users" dataDxfId="105"/>
    <tableColumn id="43" xr3:uid="{86B82592-CC7D-4337-B13F-36C8A49A3760}" name="grey_litterature" dataDxfId="104"/>
    <tableColumn id="45" xr3:uid="{4CD11CCA-939B-423F-8D71-713C3D826401}" name="cost_of_capital" dataDxfId="103"/>
    <tableColumn id="28" xr3:uid="{845AC9DB-3976-3F44-9391-1BE09F368515}" name="coc_min" dataDxfId="102">
      <calculatedColumnFormula array="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calculatedColumnFormula>
    </tableColumn>
    <tableColumn id="51" xr3:uid="{CFD381E7-02AE-2540-8C21-E326811443FB}" name="coc_max" dataDxfId="101">
      <calculatedColumnFormula array="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calculatedColumnFormula>
    </tableColumn>
    <tableColumn id="52" xr3:uid="{BF247C26-FDF1-194F-9C79-A8336F93C45E}" name="coc_type" dataDxfId="100">
      <calculatedColumnFormula array="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calculatedColumnFormula>
    </tableColumn>
    <tableColumn id="46" xr3:uid="{AFB40E2E-E68C-431C-9A1F-B10FDE94E847}" name="financing_modelling" dataDxfId="99"/>
    <tableColumn id="56" xr3:uid="{A50EA0B0-6E95-4746-AA4A-DD8DD01CC04C}" name="financing mechanism" dataDxfId="98"/>
    <tableColumn id="48" xr3:uid="{9F9C88E1-A692-4292-BD6C-D7AA1123F046}" name="link_doi" dataDxfId="97"/>
    <tableColumn id="49" xr3:uid="{87ABC96E-1641-4235-83AD-1D2794B2BF18}" name="contact" dataDxfId="9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B1227" totalsRowShown="0">
  <autoFilter ref="A1:B1227" xr:uid="{F64711E3-97A9-4687-97B6-6A2619201842}"/>
  <tableColumns count="2">
    <tableColumn id="1" xr3:uid="{8809D0BD-293B-4167-BFF6-79C3C4A7A15A}" name="study_id"/>
    <tableColumn id="2" xr3:uid="{9918821A-5168-4407-9661-353D750221BA}" name="tool_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2596" totalsRowShown="0" headerRowDxfId="95" dataDxfId="94">
  <autoFilter ref="A1:D2596" xr:uid="{21D302EC-970B-4F65-BCAE-52A4575CD8C8}"/>
  <tableColumns count="4">
    <tableColumn id="1" xr3:uid="{64EBB1A8-7B54-4C99-83E4-5ED232881037}" name="study_id" dataDxfId="93"/>
    <tableColumn id="2" xr3:uid="{54AE155E-A1DA-4F68-88C6-840966EA5441}" name="iso_code" dataDxfId="92"/>
    <tableColumn id="4" xr3:uid="{9D9E968C-AA98-4831-B62D-C6C7F3F69605}" name="iso3" dataDxfId="91">
      <calculatedColumnFormula>VLOOKUP(Table4[[#This Row],[iso_code]],iso_code!B:C,2,FALSE)</calculatedColumnFormula>
    </tableColumn>
    <tableColumn id="5" xr3:uid="{BFB2AD38-25EB-4419-8C33-9015C60C48CC}" name="country" dataDxfId="90">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1190" totalsRowShown="0">
  <autoFilter ref="A1:B1190"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AC102" totalsRowShown="0" headerRowDxfId="1" dataDxfId="0" tableBorderDxfId="89">
  <autoFilter ref="A1:AC102" xr:uid="{137957FD-FACD-4102-872F-2001A556158F}"/>
  <tableColumns count="29">
    <tableColumn id="1" xr3:uid="{94FE3382-309C-4296-80DB-03238C44B68A}" name="tool_name" dataDxfId="30"/>
    <tableColumn id="2" xr3:uid="{016D5CDE-C5D2-4F76-A135-43564062E3D0}" name="full_name" dataDxfId="29"/>
    <tableColumn id="3" xr3:uid="{BA81C174-DCD9-4B8F-818D-715829BE70D6}" name="type" dataDxfId="28"/>
    <tableColumn id="4" xr3:uid="{BAF5F7C9-0826-491D-80BD-6FE6CF034954}" name="origin_country" dataDxfId="27"/>
    <tableColumn id="5" xr3:uid="{FDF33C08-07BB-48AB-99E0-FDBE5DD99442}" name="origin_institution" dataDxfId="26"/>
    <tableColumn id="6" xr3:uid="{343843DE-CFD5-41A5-8698-C068B7C5831B}" name="license" dataDxfId="25"/>
    <tableColumn id="7" xr3:uid="{B0F04C03-EE48-4F7B-BACD-B08BDBC3BFBC}" name="cost_usd" dataDxfId="24"/>
    <tableColumn id="8" xr3:uid="{340EBCB2-32CE-44D0-A35D-9054194F4FD3}" name="free_for_developing" dataDxfId="23"/>
    <tableColumn id="25" xr3:uid="{FCA26AC1-B26A-F248-9C96-0F3007CD08C7}" name="time_horizon" dataDxfId="22"/>
    <tableColumn id="26" xr3:uid="{8EC1F99F-5B22-1744-8996-B85A24C04A98}" name="scale" dataDxfId="21"/>
    <tableColumn id="27" xr3:uid="{ACBF0712-81FF-3F43-B841-6013DE296FBB}" name="data_intensity" dataDxfId="20"/>
    <tableColumn id="9" xr3:uid="{DB3B4510-E638-44BC-863B-90F8BBAC5975}" name="learning_curve" dataDxfId="19"/>
    <tableColumn id="10" xr3:uid="{9A6665A1-C46E-4BE8-AA1C-182A5387D013}" name="doc_quality" dataDxfId="18"/>
    <tableColumn id="11" xr3:uid="{E4EC48C6-6DD5-4092-8F69-01A4E551AFE7}" name="training_available" dataDxfId="17"/>
    <tableColumn id="12" xr3:uid="{DD7937B2-C634-4EDC-A2BF-F81C131C053B}" name="community" dataDxfId="16"/>
    <tableColumn id="13" xr3:uid="{8DB9490D-FF49-4B12-9BEA-F7F2C80A42BF}" name="programming_required" dataDxfId="15"/>
    <tableColumn id="14" xr3:uid="{82A401A1-F77E-4626-B8D9-3718F045330F}" name="helpdesk" dataDxfId="14"/>
    <tableColumn id="15" xr3:uid="{C3DD3614-F178-4D60-85B5-646025A03A52}" name="os" dataDxfId="13"/>
    <tableColumn id="16" xr3:uid="{088F3938-30AB-44F6-AD5A-A6F049546531}" name="nb_studies_in_inventory" dataDxfId="12">
      <calculatedColumnFormula>COUNTIF(study_tools!B:B,A2)</calculatedColumnFormula>
    </tableColumn>
    <tableColumn id="17" xr3:uid="{F5AB6FB1-1853-4078-BA2A-A04FFCBC189C}" name="best_for" dataDxfId="11"/>
    <tableColumn id="18" xr3:uid="{F48511EF-C7E6-47D8-99AB-CBBFAE8340B8}" name="clean_cooking_capable" dataDxfId="10"/>
    <tableColumn id="19" xr3:uid="{8789515A-C546-47D9-9AEB-29C41CB917BD}" name="financing_modelling" dataDxfId="9"/>
    <tableColumn id="20" xr3:uid="{D25052F3-D718-4BE3-A945-823C296FC0BB}" name="strengths" dataDxfId="8"/>
    <tableColumn id="21" xr3:uid="{EAFD5BA4-917F-40D5-BDC0-1D5F5F9F0F36}" name="weaknesses" dataDxfId="7"/>
    <tableColumn id="22" xr3:uid="{24D3463C-A2C0-41EA-9BC4-F92E88B074BF}" name="typical_results" dataDxfId="6"/>
    <tableColumn id="23" xr3:uid="{54AFBDB7-4046-49B6-9392-C6E3B3FB8FF8}" name="often_linked" dataDxfId="5"/>
    <tableColumn id="24" xr3:uid="{76D327D0-9184-9647-A2D1-E07E5337A87B}" name="proprietary_dependency" dataDxfId="4"/>
    <tableColumn id="28" xr3:uid="{BE8AB077-96F2-3449-84C6-E6F14DE3DAD3}" name="info_source" dataDxfId="3"/>
    <tableColumn id="29" xr3:uid="{F6673C0F-3936-9240-96F7-DC53C642B452}" name="info_dat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88" dataDxfId="86" headerRowBorderDxfId="87" tableBorderDxfId="85" totalsRowBorderDxfId="84">
  <autoFilter ref="A1:D250" xr:uid="{C6A50CA4-D7B2-441A-BD29-1F5F077B93CA}"/>
  <sortState xmlns:xlrd2="http://schemas.microsoft.com/office/spreadsheetml/2017/richdata2" ref="A2:D250">
    <sortCondition ref="A1:A250"/>
  </sortState>
  <tableColumns count="4">
    <tableColumn id="1" xr3:uid="{99A4C9B8-CD58-4480-9F5C-818A7D09655A}" name="Country" dataDxfId="83"/>
    <tableColumn id="2" xr3:uid="{06DAF1CF-46D4-4F02-AF24-65649FA0C8F3}" name="Alpha-2 code" dataDxfId="82"/>
    <tableColumn id="3" xr3:uid="{DE4B622A-2855-4E39-B101-D239C8211DC5}" name="Alpha-3 code" dataDxfId="81"/>
    <tableColumn id="4" xr3:uid="{B75336A9-1F77-42C0-BE71-EEFB35D7363B}" name="Numeric" dataDxfId="8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79" dataDxfId="77" headerRowBorderDxfId="78" tableBorderDxfId="76">
  <autoFilter ref="A1:L29" xr:uid="{CF2C5860-A93C-4044-8784-B6D8B614C428}"/>
  <tableColumns count="12">
    <tableColumn id="1" xr3:uid="{A62C4E9A-E6E2-48A1-AF18-D1244BFE10B0}" name="Name" dataDxfId="75"/>
    <tableColumn id="2" xr3:uid="{06C366C2-6B4F-4D10-8F5C-295D1DD1697D}" name="Role" dataDxfId="74"/>
    <tableColumn id="3" xr3:uid="{E16F61D6-E47E-4CFF-BD06-89DDD041D1D8}" name="Number of occurrence (including hybrids)" dataDxfId="73"/>
    <tableColumn id="4" xr3:uid="{DFFA63BB-9551-4EED-8C9F-3FE03F6338C9}" name="Training Programs" dataDxfId="72"/>
    <tableColumn id="5" xr3:uid="{EF8946AF-35FF-47C1-B233-E7D42C23DB8A}" name="Communities of Practice" dataDxfId="71"/>
    <tableColumn id="6" xr3:uid="{61501C6D-077A-498A-8938-B5B779AC958A}" name="Helpdesk" dataDxfId="70"/>
    <tableColumn id="7" xr3:uid="{6DC75B30-0EF1-4677-BCF6-5578BE72DAD0}" name="Learning Curve" dataDxfId="69"/>
    <tableColumn id="8" xr3:uid="{A272EA1C-BC73-4AFB-B994-7AD0C93B3B83}" name="Documentation Quality" dataDxfId="68"/>
    <tableColumn id="9" xr3:uid="{FA997D40-C185-4B5D-894C-675B5B68D322}" name="Origin" dataDxfId="67"/>
    <tableColumn id="10" xr3:uid="{B23E2799-3E83-4A7A-8ABE-DE9D9D627278}" name="Software Cost (USD)" dataDxfId="66"/>
    <tableColumn id="11" xr3:uid="{16C89DC1-DA44-45CC-8ACB-79CF8C19F69C}" name="Operating System" dataDxfId="65"/>
    <tableColumn id="12" xr3:uid="{31AA6410-AEA8-4F1B-8451-6933D2E107D9}" name="Programming Skills"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63" dataDxfId="62" tableBorderDxfId="61">
  <autoFilter ref="A1:AD68" xr:uid="{00000000-0009-0000-0100-000001000000}"/>
  <tableColumns count="30">
    <tableColumn id="1" xr3:uid="{00000000-0010-0000-0000-000001000000}" name="Authors" dataDxfId="60"/>
    <tableColumn id="2" xr3:uid="{00000000-0010-0000-0000-000002000000}" name="Model/tool Name" dataDxfId="59"/>
    <tableColumn id="4" xr3:uid="{00000000-0010-0000-0000-000004000000}" name="Region/Country" dataDxfId="58"/>
    <tableColumn id="3" xr3:uid="{00000000-0010-0000-0000-000003000000}" name="Study Objective" dataDxfId="57"/>
    <tableColumn id="5" xr3:uid="{00000000-0010-0000-0000-000005000000}" name="Time Horizon" dataDxfId="56"/>
    <tableColumn id="31" xr3:uid="{E0FD16F2-A19A-4361-A323-448320746459}" name="end" dataDxfId="55"/>
    <tableColumn id="6" xr3:uid="{00000000-0010-0000-0000-000006000000}" name="Modeling Approach" dataDxfId="54"/>
    <tableColumn id="8" xr3:uid="{00000000-0010-0000-0000-000008000000}" name="hydro" dataDxfId="53"/>
    <tableColumn id="9" xr3:uid="{00000000-0010-0000-0000-000009000000}" name="solar " dataDxfId="52"/>
    <tableColumn id="10" xr3:uid="{00000000-0010-0000-0000-00000A000000}" name="wind" dataDxfId="51"/>
    <tableColumn id="11" xr3:uid="{00000000-0010-0000-0000-00000B000000}" name="biomass" dataDxfId="50"/>
    <tableColumn id="12" xr3:uid="{00000000-0010-0000-0000-00000C000000}" name="Nuclear " dataDxfId="49"/>
    <tableColumn id="13" xr3:uid="{00000000-0010-0000-0000-00000D000000}" name="Geothermal" dataDxfId="48"/>
    <tableColumn id="14" xr3:uid="{00000000-0010-0000-0000-00000E000000}" name="Fossil Fuels" dataDxfId="47"/>
    <tableColumn id="15" xr3:uid="{00000000-0010-0000-0000-00000F000000}" name="H2" dataDxfId="46"/>
    <tableColumn id="16" xr3:uid="{00000000-0010-0000-0000-000010000000}" name="coal" dataDxfId="45"/>
    <tableColumn id="7" xr3:uid="{00000000-0010-0000-0000-000007000000}" name="Other technologies" dataDxfId="44"/>
    <tableColumn id="17" xr3:uid="{00000000-0010-0000-0000-000011000000}" name="Sector (Electricity/Full Energy System)" dataDxfId="43"/>
    <tableColumn id="24" xr3:uid="{00000000-0010-0000-0000-000018000000}" name="Open vs. Proprietary +data strategy" dataDxfId="42"/>
    <tableColumn id="27" xr3:uid="{00000000-0010-0000-0000-00001B000000}" name="Frequency of Use" dataDxfId="41"/>
    <tableColumn id="20" xr3:uid="{00000000-0010-0000-0000-000014000000}" name="Sustainable Development Goals (SDG) Coverage" dataDxfId="40"/>
    <tableColumn id="26" xr3:uid="{00000000-0010-0000-0000-00001A000000}" name="NDC/LT-LEDS Mention" dataDxfId="39"/>
    <tableColumn id="21" xr3:uid="{00000000-0010-0000-0000-000015000000}" name="Inclusion of African Specificities" dataDxfId="38"/>
    <tableColumn id="28" xr3:uid="{ADB697E0-07C0-4B78-A37A-3E94D862C7E3}" name="Developer Origin &amp; Local Ownership" dataDxfId="37"/>
    <tableColumn id="23" xr3:uid="{00000000-0010-0000-0000-000017000000}" name="Informal Economy Consideration" dataDxfId="36"/>
    <tableColumn id="22" xr3:uid="{00000000-0010-0000-0000-000016000000}" name="Political Stability/Uncertainty Addressed" dataDxfId="35"/>
    <tableColumn id="25" xr3:uid="{00000000-0010-0000-0000-000019000000}" name="Institutional Users" dataDxfId="34"/>
    <tableColumn id="18" xr3:uid="{00000000-0010-0000-0000-000012000000}" name="Comments" dataDxfId="33"/>
    <tableColumn id="19" xr3:uid="{00000000-0010-0000-0000-000013000000}" name="Link" dataDxfId="32"/>
    <tableColumn id="29" xr3:uid="{00000000-0010-0000-0000-00001D000000}" name="contact (mail)" dataDxfId="3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melktesh@gmail.com" TargetMode="External"/><Relationship Id="rId299" Type="http://schemas.openxmlformats.org/officeDocument/2006/relationships/hyperlink" Target="https://doi.org/10.1016/j.esr.2021.100671" TargetMode="External"/><Relationship Id="rId21" Type="http://schemas.openxmlformats.org/officeDocument/2006/relationships/hyperlink" Target="http://dx.doi.org/10.1021/acs.est.7b00345" TargetMode="External"/><Relationship Id="rId63" Type="http://schemas.openxmlformats.org/officeDocument/2006/relationships/hyperlink" Target="https://www.diva-portal.org/smash/get/diva2:1373039/FULLTEXT01.pdf" TargetMode="External"/><Relationship Id="rId159" Type="http://schemas.openxmlformats.org/officeDocument/2006/relationships/hyperlink" Target="mailto:teddymec2@gmail.com" TargetMode="External"/><Relationship Id="rId324" Type="http://schemas.openxmlformats.org/officeDocument/2006/relationships/hyperlink" Target="https://doi.org/10.3390/en16217259" TargetMode="External"/><Relationship Id="rId366" Type="http://schemas.openxmlformats.org/officeDocument/2006/relationships/hyperlink" Target="https://doi.org/10.1016/j.renene.2024.120712" TargetMode="External"/><Relationship Id="rId170" Type="http://schemas.openxmlformats.org/officeDocument/2006/relationships/hyperlink" Target="https://doi.org/10.48550/arXiv.2512.22859" TargetMode="External"/><Relationship Id="rId226" Type="http://schemas.openxmlformats.org/officeDocument/2006/relationships/hyperlink" Target="http://dx.doi.org/10.1016/j.technovation.2012.06.003" TargetMode="External"/><Relationship Id="rId268" Type="http://schemas.openxmlformats.org/officeDocument/2006/relationships/hyperlink" Target="https://doi.org/10.1016/j.rineng.2025.104269" TargetMode="External"/><Relationship Id="rId32" Type="http://schemas.openxmlformats.org/officeDocument/2006/relationships/hyperlink" Target="https://iopscience.iop.org/article/10.1088/1748-9326/ac5ede" TargetMode="External"/><Relationship Id="rId74" Type="http://schemas.openxmlformats.org/officeDocument/2006/relationships/hyperlink" Target="https://www.diva-portal.org/smash/record.jsf?pid=diva2%3A1252234&amp;dswid=-9012" TargetMode="External"/><Relationship Id="rId128" Type="http://schemas.openxmlformats.org/officeDocument/2006/relationships/hyperlink" Target="mailto:bahaa.elboshi@f-eng.tanta.edu.eg" TargetMode="External"/><Relationship Id="rId335" Type="http://schemas.openxmlformats.org/officeDocument/2006/relationships/hyperlink" Target="https://doi.org/10.1016/j.esd.2020.05.006" TargetMode="External"/><Relationship Id="rId377" Type="http://schemas.openxmlformats.org/officeDocument/2006/relationships/hyperlink" Target="https://doi.org/10.3390/en19092163" TargetMode="External"/><Relationship Id="rId5" Type="http://schemas.openxmlformats.org/officeDocument/2006/relationships/hyperlink" Target="https://doi.org/10.1016/j.ijhydene.2023.07.263" TargetMode="External"/><Relationship Id="rId181" Type="http://schemas.openxmlformats.org/officeDocument/2006/relationships/hyperlink" Target="https://doi.org/10.1016/j.seta.2025.104244" TargetMode="External"/><Relationship Id="rId237" Type="http://schemas.openxmlformats.org/officeDocument/2006/relationships/hyperlink" Target="https://doi.org/10.3390/su17198604" TargetMode="External"/><Relationship Id="rId279" Type="http://schemas.openxmlformats.org/officeDocument/2006/relationships/hyperlink" Target="https://doi.org/10.4236/jpee.2025.133001" TargetMode="External"/><Relationship Id="rId43" Type="http://schemas.openxmlformats.org/officeDocument/2006/relationships/hyperlink" Target="https://doi.org/10.1016/j.enconman.2024.118857" TargetMode="External"/><Relationship Id="rId139" Type="http://schemas.openxmlformats.org/officeDocument/2006/relationships/hyperlink" Target="https://doi.org/10.14710/ijred.2023.54056" TargetMode="External"/><Relationship Id="rId290" Type="http://schemas.openxmlformats.org/officeDocument/2006/relationships/hyperlink" Target="https://doi.org/10.1016/j.energy.2024.132140" TargetMode="External"/><Relationship Id="rId304" Type="http://schemas.openxmlformats.org/officeDocument/2006/relationships/hyperlink" Target="https://doi.org/10.51646/jsesd.v14i1.479" TargetMode="External"/><Relationship Id="rId346" Type="http://schemas.openxmlformats.org/officeDocument/2006/relationships/hyperlink" Target="https://doi.org/10.1016/j.esd.2026.102016" TargetMode="External"/><Relationship Id="rId388" Type="http://schemas.openxmlformats.org/officeDocument/2006/relationships/hyperlink" Target="https://izlik.org/JA76DC97DP" TargetMode="External"/><Relationship Id="rId85" Type="http://schemas.openxmlformats.org/officeDocument/2006/relationships/hyperlink" Target="https://doi.org/10.1016/j.ref.2024.100677" TargetMode="External"/><Relationship Id="rId150" Type="http://schemas.openxmlformats.org/officeDocument/2006/relationships/hyperlink" Target="mailto:ssani4@live.utm" TargetMode="External"/><Relationship Id="rId192" Type="http://schemas.openxmlformats.org/officeDocument/2006/relationships/hyperlink" Target="mailto:ncsn@fct.unl.pt" TargetMode="External"/><Relationship Id="rId206" Type="http://schemas.openxmlformats.org/officeDocument/2006/relationships/hyperlink" Target="mailto:y.ayed@campus.fct.unl.pt" TargetMode="External"/><Relationship Id="rId248" Type="http://schemas.openxmlformats.org/officeDocument/2006/relationships/hyperlink" Target="https://dx.doi.org/10.2139/ssrn.3224175" TargetMode="External"/><Relationship Id="rId12" Type="http://schemas.openxmlformats.org/officeDocument/2006/relationships/hyperlink" Target="https://doi.org/10.1016/j.esr.2022.100848" TargetMode="External"/><Relationship Id="rId108" Type="http://schemas.openxmlformats.org/officeDocument/2006/relationships/hyperlink" Target="https://doi.org/10.1016/j.energy.2023.128899" TargetMode="External"/><Relationship Id="rId315" Type="http://schemas.openxmlformats.org/officeDocument/2006/relationships/hyperlink" Target="https://doi.org/10.52825/solarpaces.v3i.2290" TargetMode="External"/><Relationship Id="rId357" Type="http://schemas.openxmlformats.org/officeDocument/2006/relationships/hyperlink" Target="https://doi.org/10.1016/j.est.2024.115224" TargetMode="External"/><Relationship Id="rId54" Type="http://schemas.openxmlformats.org/officeDocument/2006/relationships/hyperlink" Target="https://www.tandfonline.com/doi/full/10.1080/15567249.2024.2308843" TargetMode="External"/><Relationship Id="rId96" Type="http://schemas.openxmlformats.org/officeDocument/2006/relationships/hyperlink" Target="mailto:a.nilsson@newclimate.org" TargetMode="External"/><Relationship Id="rId161" Type="http://schemas.openxmlformats.org/officeDocument/2006/relationships/hyperlink" Target="https://doi.org/10.36909/jer.16481" TargetMode="External"/><Relationship Id="rId217" Type="http://schemas.openxmlformats.org/officeDocument/2006/relationships/hyperlink" Target="https://doi.org/10.1016/j.esr.2023.101291" TargetMode="External"/><Relationship Id="rId259" Type="http://schemas.openxmlformats.org/officeDocument/2006/relationships/hyperlink" Target="https://doi.org/10.1177/27533735261435253" TargetMode="External"/><Relationship Id="rId23" Type="http://schemas.openxmlformats.org/officeDocument/2006/relationships/hyperlink" Target="https://doi.org/10.3390/en14196258" TargetMode="External"/><Relationship Id="rId119" Type="http://schemas.openxmlformats.org/officeDocument/2006/relationships/hyperlink" Target="mailto:adel.industry1@gmail.com" TargetMode="External"/><Relationship Id="rId270" Type="http://schemas.openxmlformats.org/officeDocument/2006/relationships/hyperlink" Target="https://doi.org/10.1093/ijlct/ctab081" TargetMode="External"/><Relationship Id="rId326" Type="http://schemas.openxmlformats.org/officeDocument/2006/relationships/hyperlink" Target="https://doi.org/10.1016/j.renene.2018.11.055" TargetMode="External"/><Relationship Id="rId65" Type="http://schemas.openxmlformats.org/officeDocument/2006/relationships/hyperlink" Target="mailto:santiago.sinclair-lecaros@wri.org" TargetMode="External"/><Relationship Id="rId130" Type="http://schemas.openxmlformats.org/officeDocument/2006/relationships/hyperlink" Target="mailto:mohamed01177@techedu.bsu.edu.eg" TargetMode="External"/><Relationship Id="rId368" Type="http://schemas.openxmlformats.org/officeDocument/2006/relationships/hyperlink" Target="https://doi.org/10.3390/en15124235" TargetMode="External"/><Relationship Id="rId172" Type="http://schemas.openxmlformats.org/officeDocument/2006/relationships/hyperlink" Target="https://doi.org/10.1186/s13705-020-00260-7" TargetMode="External"/><Relationship Id="rId228" Type="http://schemas.openxmlformats.org/officeDocument/2006/relationships/hyperlink" Target="https://doi.org/10.1109/pes.2009.5275368" TargetMode="External"/><Relationship Id="rId281" Type="http://schemas.openxmlformats.org/officeDocument/2006/relationships/hyperlink" Target="https://doi.org/10.1016/j.seta.2020.100961" TargetMode="External"/><Relationship Id="rId337" Type="http://schemas.openxmlformats.org/officeDocument/2006/relationships/hyperlink" Target="https://doi.org/10.1016/j.esr.2022.101004" TargetMode="External"/><Relationship Id="rId34" Type="http://schemas.openxmlformats.org/officeDocument/2006/relationships/hyperlink" Target="https://www.irena.org/-/media/Files/IRENA/Agency/Publication/2021/Apr/IRENA_Planning_Prospects_Africa_2021.pdf" TargetMode="External"/><Relationship Id="rId76" Type="http://schemas.openxmlformats.org/officeDocument/2006/relationships/hyperlink" Target="mailto:dkoussa@cder.dz" TargetMode="External"/><Relationship Id="rId141" Type="http://schemas.openxmlformats.org/officeDocument/2006/relationships/hyperlink" Target="https://doi.org/10.1016/j.esr.2024.101595" TargetMode="External"/><Relationship Id="rId379" Type="http://schemas.openxmlformats.org/officeDocument/2006/relationships/hyperlink" Target="https://www.researchgate.net/publication/328661183_Techno-Economic_Analysis_of_Off-grid_Renewable_Energy_Systems_for_Rural_Electrification_in_Northeastern_Nigeria" TargetMode="External"/><Relationship Id="rId7" Type="http://schemas.openxmlformats.org/officeDocument/2006/relationships/hyperlink" Target="https://doi.org/10.1016/j.energy.2020.117471" TargetMode="External"/><Relationship Id="rId183" Type="http://schemas.openxmlformats.org/officeDocument/2006/relationships/hyperlink" Target="https://doi.org/10.3389/fenrg.2023.1205646" TargetMode="External"/><Relationship Id="rId239" Type="http://schemas.openxmlformats.org/officeDocument/2006/relationships/hyperlink" Target="https://doi.org/10.1016/j.prime.2024.100607" TargetMode="External"/><Relationship Id="rId390" Type="http://schemas.openxmlformats.org/officeDocument/2006/relationships/hyperlink" Target="https://www.water-alternatives.org/index.php/all-abs/273-a8-1-6/file" TargetMode="External"/><Relationship Id="rId250" Type="http://schemas.openxmlformats.org/officeDocument/2006/relationships/hyperlink" Target="https://doi.org/10.1016/j.ijhydene.2021.12.018" TargetMode="External"/><Relationship Id="rId292" Type="http://schemas.openxmlformats.org/officeDocument/2006/relationships/hyperlink" Target="https://doi.org/10.55670/fpll.fusus.3.2.2" TargetMode="External"/><Relationship Id="rId306" Type="http://schemas.openxmlformats.org/officeDocument/2006/relationships/hyperlink" Target="https://doi.org/10.1016/j.renene.2021.10.088" TargetMode="External"/><Relationship Id="rId45" Type="http://schemas.openxmlformats.org/officeDocument/2006/relationships/hyperlink" Target="https://doi.org/10.3390/en15145083" TargetMode="External"/><Relationship Id="rId87" Type="http://schemas.openxmlformats.org/officeDocument/2006/relationships/hyperlink" Target="https://doi.org/10.1016/j.esd.2024.101638" TargetMode="External"/><Relationship Id="rId110" Type="http://schemas.openxmlformats.org/officeDocument/2006/relationships/hyperlink" Target="https://doi.org/10.1080/14693062.2020.1791030" TargetMode="External"/><Relationship Id="rId348" Type="http://schemas.openxmlformats.org/officeDocument/2006/relationships/hyperlink" Target="https://doi.org/10.1016/j.dwt.2025.101171" TargetMode="External"/><Relationship Id="rId152" Type="http://schemas.openxmlformats.org/officeDocument/2006/relationships/hyperlink" Target="mailto:schisale@must.ac.mw" TargetMode="External"/><Relationship Id="rId194" Type="http://schemas.openxmlformats.org/officeDocument/2006/relationships/hyperlink" Target="mailto:asarebediakofrancisca81@gmail.com" TargetMode="External"/><Relationship Id="rId208" Type="http://schemas.openxmlformats.org/officeDocument/2006/relationships/hyperlink" Target="mailto:m.mohsin3801@yahoo.com" TargetMode="External"/><Relationship Id="rId261" Type="http://schemas.openxmlformats.org/officeDocument/2006/relationships/hyperlink" Target="https://doi.org/10.1016/j.egyr.2023.12.065" TargetMode="External"/><Relationship Id="rId14" Type="http://schemas.openxmlformats.org/officeDocument/2006/relationships/hyperlink" Target="https://doi.org/10.1016/j.energy.2018.10.158" TargetMode="External"/><Relationship Id="rId56" Type="http://schemas.openxmlformats.org/officeDocument/2006/relationships/hyperlink" Target="https://doi.org/10.1016/j.rser.2019.109647" TargetMode="External"/><Relationship Id="rId317" Type="http://schemas.openxmlformats.org/officeDocument/2006/relationships/hyperlink" Target="https://doi.org/10.1016/j.energy.2019.04.095" TargetMode="External"/><Relationship Id="rId359" Type="http://schemas.openxmlformats.org/officeDocument/2006/relationships/hyperlink" Target="https://doi.org/10.1016/j.est.2023.107602" TargetMode="External"/><Relationship Id="rId98" Type="http://schemas.openxmlformats.org/officeDocument/2006/relationships/hyperlink" Target="https://doi.org/10.1016/j.egyr.2023.12.018" TargetMode="External"/><Relationship Id="rId121" Type="http://schemas.openxmlformats.org/officeDocument/2006/relationships/hyperlink" Target="https://doi.org/10.9734/cjast/2024/v43i54373" TargetMode="External"/><Relationship Id="rId163" Type="http://schemas.openxmlformats.org/officeDocument/2006/relationships/hyperlink" Target="https://doi.org/10.62277/mjrd2025v6i40013" TargetMode="External"/><Relationship Id="rId219" Type="http://schemas.openxmlformats.org/officeDocument/2006/relationships/hyperlink" Target="https://scielo.org.za/scielo.php?script=sci_arttext&amp;pid=S1021-447X2010000100002" TargetMode="External"/><Relationship Id="rId370" Type="http://schemas.openxmlformats.org/officeDocument/2006/relationships/hyperlink" Target="https://doi.org/10.3389/fenrg.2024.1326558" TargetMode="External"/><Relationship Id="rId230" Type="http://schemas.openxmlformats.org/officeDocument/2006/relationships/hyperlink" Target="https://doi.org/10.17577/IJERTV8IS100199" TargetMode="External"/><Relationship Id="rId25" Type="http://schemas.openxmlformats.org/officeDocument/2006/relationships/hyperlink" Target="mailto:jdecarolis@ncsu.edu" TargetMode="External"/><Relationship Id="rId67" Type="http://schemas.openxmlformats.org/officeDocument/2006/relationships/hyperlink" Target="https://doi.org/10.1109/SAUPEC65723.2025.10944332" TargetMode="External"/><Relationship Id="rId272" Type="http://schemas.openxmlformats.org/officeDocument/2006/relationships/hyperlink" Target="https://doi.org/10.4236/sgre.2026.174004" TargetMode="External"/><Relationship Id="rId328" Type="http://schemas.openxmlformats.org/officeDocument/2006/relationships/hyperlink" Target="https://doi.org/10.3390/en17123022" TargetMode="External"/><Relationship Id="rId132" Type="http://schemas.openxmlformats.org/officeDocument/2006/relationships/hyperlink" Target="mailto:fendzi.wulfran@yahoo.fr" TargetMode="External"/><Relationship Id="rId174" Type="http://schemas.openxmlformats.org/officeDocument/2006/relationships/hyperlink" Target="https://doi.org/10.1515/ehs-2022-0035" TargetMode="External"/><Relationship Id="rId381" Type="http://schemas.openxmlformats.org/officeDocument/2006/relationships/hyperlink" Target="https://doi.org/10.1016/j.sciaf.2025.e03087" TargetMode="External"/><Relationship Id="rId241" Type="http://schemas.openxmlformats.org/officeDocument/2006/relationships/hyperlink" Target="http://dx.doi.org/10.3390/su12093808" TargetMode="External"/><Relationship Id="rId36" Type="http://schemas.openxmlformats.org/officeDocument/2006/relationships/hyperlink" Target="https://doi.org/10.1016/j.esd.2021.05.006" TargetMode="External"/><Relationship Id="rId283" Type="http://schemas.openxmlformats.org/officeDocument/2006/relationships/hyperlink" Target="https://doi.org/10.1109/ACCESS.2020.3018314" TargetMode="External"/><Relationship Id="rId339" Type="http://schemas.openxmlformats.org/officeDocument/2006/relationships/hyperlink" Target="https://doi.org/10.1016/j.esd.2025.101720" TargetMode="External"/><Relationship Id="rId78" Type="http://schemas.openxmlformats.org/officeDocument/2006/relationships/hyperlink" Target="mailto:b.shari@wascal-ne.org" TargetMode="External"/><Relationship Id="rId101" Type="http://schemas.openxmlformats.org/officeDocument/2006/relationships/hyperlink" Target="mailto:shuaibudabo10@gmail.com" TargetMode="External"/><Relationship Id="rId143" Type="http://schemas.openxmlformats.org/officeDocument/2006/relationships/hyperlink" Target="https://doi.org/10.1186/s40807-024-00104-4" TargetMode="External"/><Relationship Id="rId185" Type="http://schemas.openxmlformats.org/officeDocument/2006/relationships/hyperlink" Target="https://doi.org/10.1007/s11356-021-15151-3" TargetMode="External"/><Relationship Id="rId350" Type="http://schemas.openxmlformats.org/officeDocument/2006/relationships/hyperlink" Target="https://doi.org/10.1016/j.renene.2007.05.045" TargetMode="External"/><Relationship Id="rId9" Type="http://schemas.openxmlformats.org/officeDocument/2006/relationships/hyperlink" Target="http://dx.doi.org/10.1016/j.esr.2016.10.003" TargetMode="External"/><Relationship Id="rId210" Type="http://schemas.openxmlformats.org/officeDocument/2006/relationships/hyperlink" Target="mailto:egimanm@gmail.com" TargetMode="External"/><Relationship Id="rId392" Type="http://schemas.openxmlformats.org/officeDocument/2006/relationships/printerSettings" Target="../printerSettings/printerSettings1.bin"/><Relationship Id="rId252" Type="http://schemas.openxmlformats.org/officeDocument/2006/relationships/hyperlink" Target="https://doi.org/10.1016/j.uncres.2025.100239" TargetMode="External"/><Relationship Id="rId294" Type="http://schemas.openxmlformats.org/officeDocument/2006/relationships/hyperlink" Target="https://doi.org/10.1016/j.energy.2025.137445" TargetMode="External"/><Relationship Id="rId308" Type="http://schemas.openxmlformats.org/officeDocument/2006/relationships/hyperlink" Target="https://doi.org/10.4236/sgre.2024.1510014" TargetMode="External"/><Relationship Id="rId47" Type="http://schemas.openxmlformats.org/officeDocument/2006/relationships/hyperlink" Target="https://doi.org/10.1016/j.ref.2019.02.004*" TargetMode="External"/><Relationship Id="rId89" Type="http://schemas.openxmlformats.org/officeDocument/2006/relationships/hyperlink" Target="mailto:hh.zhu@163.com" TargetMode="External"/><Relationship Id="rId112" Type="http://schemas.openxmlformats.org/officeDocument/2006/relationships/hyperlink" Target="https://doi.org/10.3390/cli12050061" TargetMode="External"/><Relationship Id="rId154" Type="http://schemas.openxmlformats.org/officeDocument/2006/relationships/hyperlink" Target="mailto:mohammedchentouf2@gmail.com" TargetMode="External"/><Relationship Id="rId361" Type="http://schemas.openxmlformats.org/officeDocument/2006/relationships/hyperlink" Target="https://doi.org/10.5455/nje.2023.30.01.08" TargetMode="External"/><Relationship Id="rId196" Type="http://schemas.openxmlformats.org/officeDocument/2006/relationships/hyperlink" Target="mailto:aran.eales@strath.ac.uk" TargetMode="External"/><Relationship Id="rId16" Type="http://schemas.openxmlformats.org/officeDocument/2006/relationships/hyperlink" Target="http://dx.doi.org/10.1016/j.rser.2016.10.041" TargetMode="External"/><Relationship Id="rId221" Type="http://schemas.openxmlformats.org/officeDocument/2006/relationships/hyperlink" Target="https://doi.org/10.1016/j.egypro.2014.12.019" TargetMode="External"/><Relationship Id="rId242" Type="http://schemas.openxmlformats.org/officeDocument/2006/relationships/hyperlink" Target="https://doi.org/10.4236/jpee.2019.72005" TargetMode="External"/><Relationship Id="rId263" Type="http://schemas.openxmlformats.org/officeDocument/2006/relationships/hyperlink" Target="https://doi.org/10.1016/j.sciaf.2023.e01781" TargetMode="External"/><Relationship Id="rId284" Type="http://schemas.openxmlformats.org/officeDocument/2006/relationships/hyperlink" Target="https://doi.org/10.1007/s12053-022-10044-x" TargetMode="External"/><Relationship Id="rId319" Type="http://schemas.openxmlformats.org/officeDocument/2006/relationships/hyperlink" Target="https://doi.org/10.59228/rcst.025.v4.i4.205"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1016/j.enpol.2025.114786" TargetMode="External"/><Relationship Id="rId79" Type="http://schemas.openxmlformats.org/officeDocument/2006/relationships/hyperlink" Target="https://doi.org/10.51983/ajes-2019.8.3.2064" TargetMode="External"/><Relationship Id="rId102" Type="http://schemas.openxmlformats.org/officeDocument/2006/relationships/hyperlink" Target="https://doi.org/10.1016/j.energy.2019.06.063" TargetMode="External"/><Relationship Id="rId123" Type="http://schemas.openxmlformats.org/officeDocument/2006/relationships/hyperlink" Target="https://doi.org/10.5923/j.ijee.20170702.03" TargetMode="External"/><Relationship Id="rId144" Type="http://schemas.openxmlformats.org/officeDocument/2006/relationships/hyperlink" Target="mailto:K.umoh-2020@hull.ac.uk" TargetMode="External"/><Relationship Id="rId330" Type="http://schemas.openxmlformats.org/officeDocument/2006/relationships/hyperlink" Target="https://doi.org/10.1186/s42162-026-00625-w" TargetMode="External"/><Relationship Id="rId90" Type="http://schemas.openxmlformats.org/officeDocument/2006/relationships/hyperlink" Target="https://doi.org/10.1002/est2.483" TargetMode="External"/><Relationship Id="rId165" Type="http://schemas.openxmlformats.org/officeDocument/2006/relationships/hyperlink" Target="http://dx.doi.org/10.1016/j.esd.2013.12.007" TargetMode="External"/><Relationship Id="rId186" Type="http://schemas.openxmlformats.org/officeDocument/2006/relationships/hyperlink" Target="mailto:olubayobabatunde@gmai.com" TargetMode="External"/><Relationship Id="rId351" Type="http://schemas.openxmlformats.org/officeDocument/2006/relationships/hyperlink" Target="https://doi.org/10.1016/j.esr.2025.102015" TargetMode="External"/><Relationship Id="rId372" Type="http://schemas.openxmlformats.org/officeDocument/2006/relationships/hyperlink" Target="https://doi.org/10.55640/ijrgse-v02i06-03" TargetMode="External"/><Relationship Id="rId393" Type="http://schemas.openxmlformats.org/officeDocument/2006/relationships/table" Target="../tables/table1.xml"/><Relationship Id="rId211" Type="http://schemas.openxmlformats.org/officeDocument/2006/relationships/hyperlink" Target="https://doi.org/10.5281/zenodo.18490915" TargetMode="External"/><Relationship Id="rId232" Type="http://schemas.openxmlformats.org/officeDocument/2006/relationships/hyperlink" Target="https://doi.org/10.3390/en13030575" TargetMode="External"/><Relationship Id="rId253" Type="http://schemas.openxmlformats.org/officeDocument/2006/relationships/hyperlink" Target="https://doi.org/10.1016/j.renene.2019.06.032" TargetMode="External"/><Relationship Id="rId274" Type="http://schemas.openxmlformats.org/officeDocument/2006/relationships/hyperlink" Target="https://doi.org/10.1016/j.esd.2022.04.009" TargetMode="External"/><Relationship Id="rId295" Type="http://schemas.openxmlformats.org/officeDocument/2006/relationships/hyperlink" Target="https://doi.org/10.1186/s13705-024-00480-1" TargetMode="External"/><Relationship Id="rId309" Type="http://schemas.openxmlformats.org/officeDocument/2006/relationships/hyperlink" Target="https://doi.org/10.1016/j.tej.2019.106672"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113" Type="http://schemas.openxmlformats.org/officeDocument/2006/relationships/hyperlink" Target="mailto:amandine.caillard22@imperial.ac.uk" TargetMode="External"/><Relationship Id="rId134" Type="http://schemas.openxmlformats.org/officeDocument/2006/relationships/hyperlink" Target="mailto:ffn@kth.se" TargetMode="External"/><Relationship Id="rId320" Type="http://schemas.openxmlformats.org/officeDocument/2006/relationships/hyperlink" Target="https://doi.org/10.3390/pr13041209" TargetMode="External"/><Relationship Id="rId80" Type="http://schemas.openxmlformats.org/officeDocument/2006/relationships/hyperlink" Target="mailto:ahunim@gmail.com" TargetMode="External"/><Relationship Id="rId155" Type="http://schemas.openxmlformats.org/officeDocument/2006/relationships/hyperlink" Target="https://doi.org/10.30501/jree.2021.245232.1140" TargetMode="External"/><Relationship Id="rId176" Type="http://schemas.openxmlformats.org/officeDocument/2006/relationships/hyperlink" Target="https://www.diva-portal.org/smash/record.jsf?pid=diva2%3A2005453&amp;dswid=6243" TargetMode="External"/><Relationship Id="rId197" Type="http://schemas.openxmlformats.org/officeDocument/2006/relationships/hyperlink" Target="https://doi.org/10.1016/j.sftr.2026.101714" TargetMode="External"/><Relationship Id="rId341" Type="http://schemas.openxmlformats.org/officeDocument/2006/relationships/hyperlink" Target="https://papers.ssrn.com/sol3/papers.cfm?abstract_id=3734915" TargetMode="External"/><Relationship Id="rId362" Type="http://schemas.openxmlformats.org/officeDocument/2006/relationships/hyperlink" Target="https://doi.org/10.33774/coe-2026-lcrh3" TargetMode="External"/><Relationship Id="rId383" Type="http://schemas.openxmlformats.org/officeDocument/2006/relationships/hyperlink" Target="https://doi.org/10.1016/j.esr.2024.101392" TargetMode="External"/><Relationship Id="rId201" Type="http://schemas.openxmlformats.org/officeDocument/2006/relationships/hyperlink" Target="mailto:asmaa_melegy@hotmail.com" TargetMode="External"/><Relationship Id="rId222" Type="http://schemas.openxmlformats.org/officeDocument/2006/relationships/hyperlink" Target="https://doi.org/10.3390/ijgi10110780" TargetMode="External"/><Relationship Id="rId243" Type="http://schemas.openxmlformats.org/officeDocument/2006/relationships/hyperlink" Target="https://doi.org/10.1016/j.gsd.2024.101087" TargetMode="External"/><Relationship Id="rId264" Type="http://schemas.openxmlformats.org/officeDocument/2006/relationships/hyperlink" Target="https://doi.org/10.1016/j.applthermaleng.2015.12.014" TargetMode="External"/><Relationship Id="rId285" Type="http://schemas.openxmlformats.org/officeDocument/2006/relationships/hyperlink" Target="https://doi.org/10.1016/j.esd.2013.12.009"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21203/rs.3.rs-2368899/v1" TargetMode="External"/><Relationship Id="rId103" Type="http://schemas.openxmlformats.org/officeDocument/2006/relationships/hyperlink" Target="mailto:omar.naitmensour@edu.uiz.ac.ma" TargetMode="External"/><Relationship Id="rId124" Type="http://schemas.openxmlformats.org/officeDocument/2006/relationships/hyperlink" Target="mailto:wunmigrace@yahoo.com" TargetMode="External"/><Relationship Id="rId310" Type="http://schemas.openxmlformats.org/officeDocument/2006/relationships/hyperlink" Target="https://doi.org/10.1016/j.enconman.2023.117813" TargetMode="External"/><Relationship Id="rId70" Type="http://schemas.openxmlformats.org/officeDocument/2006/relationships/hyperlink" Target="mailto:mark.howells@energy.kth.se" TargetMode="External"/><Relationship Id="rId91" Type="http://schemas.openxmlformats.org/officeDocument/2006/relationships/hyperlink" Target="mailto:masud_a@jic.edu.sa" TargetMode="External"/><Relationship Id="rId145" Type="http://schemas.openxmlformats.org/officeDocument/2006/relationships/hyperlink" Target="https://kth.diva-portal.org/smash/record.jsf?pid=diva2%3A1119247&amp;dswid=-6147" TargetMode="External"/><Relationship Id="rId166" Type="http://schemas.openxmlformats.org/officeDocument/2006/relationships/hyperlink" Target="mailto:muyiwa.adaramola@nmbu.no" TargetMode="External"/><Relationship Id="rId187" Type="http://schemas.openxmlformats.org/officeDocument/2006/relationships/hyperlink" Target="https://doi.org/10.1016/j.rser.2021.111071" TargetMode="External"/><Relationship Id="rId331" Type="http://schemas.openxmlformats.org/officeDocument/2006/relationships/hyperlink" Target="https://doi.org/10.1049/rpg2.12266" TargetMode="External"/><Relationship Id="rId352" Type="http://schemas.openxmlformats.org/officeDocument/2006/relationships/hyperlink" Target="https://doi.org/10.1016/j.cles.2023.100069" TargetMode="External"/><Relationship Id="rId373" Type="http://schemas.openxmlformats.org/officeDocument/2006/relationships/hyperlink" Target="https://doi.org/10.61435/ijred.2026.61421" TargetMode="External"/><Relationship Id="rId1" Type="http://schemas.openxmlformats.org/officeDocument/2006/relationships/hyperlink" Target="https://doi.org/10.1016/j.rser.2020.110399" TargetMode="External"/><Relationship Id="rId212" Type="http://schemas.openxmlformats.org/officeDocument/2006/relationships/hyperlink" Target="mailto:Betelhemabadi16@gmail.com" TargetMode="External"/><Relationship Id="rId233" Type="http://schemas.openxmlformats.org/officeDocument/2006/relationships/hyperlink" Target="https://doi.org/10.1016/j.enpol.2015.10.041" TargetMode="External"/><Relationship Id="rId254" Type="http://schemas.openxmlformats.org/officeDocument/2006/relationships/hyperlink" Target="https://doi.org/10.1016/j.nexus.2025.100434"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dx.doi.org/10.1016/j.jclepro.2015.06.101" TargetMode="External"/><Relationship Id="rId275" Type="http://schemas.openxmlformats.org/officeDocument/2006/relationships/hyperlink" Target="https://doi.org/10.4028/www.scientific.net/JERA.44.150" TargetMode="External"/><Relationship Id="rId296" Type="http://schemas.openxmlformats.org/officeDocument/2006/relationships/hyperlink" Target="https://doi.org/10.30501/jree.2016.70098" TargetMode="External"/><Relationship Id="rId300" Type="http://schemas.openxmlformats.org/officeDocument/2006/relationships/hyperlink" Target="https://doi.org/10.1016/j.nexus.2025.100621" TargetMode="External"/><Relationship Id="rId60" Type="http://schemas.openxmlformats.org/officeDocument/2006/relationships/hyperlink" Target="https://doi.org/10.1186/s42269-024-01192-4" TargetMode="External"/><Relationship Id="rId81" Type="http://schemas.openxmlformats.org/officeDocument/2006/relationships/hyperlink" Target="https://doi.org/10.5194/egusphere-egu26-12682" TargetMode="External"/><Relationship Id="rId135" Type="http://schemas.openxmlformats.org/officeDocument/2006/relationships/hyperlink" Target="https://doi.org/10.1016/j.rser.2016.01.076" TargetMode="External"/><Relationship Id="rId156" Type="http://schemas.openxmlformats.org/officeDocument/2006/relationships/hyperlink" Target="mailto:bdursun@fsm.edu.tr" TargetMode="External"/><Relationship Id="rId177" Type="http://schemas.openxmlformats.org/officeDocument/2006/relationships/hyperlink" Target="mailto:gardumi@kth.se" TargetMode="External"/><Relationship Id="rId198" Type="http://schemas.openxmlformats.org/officeDocument/2006/relationships/hyperlink" Target="mailto:geoffreymwango23@gmail.com" TargetMode="External"/><Relationship Id="rId321" Type="http://schemas.openxmlformats.org/officeDocument/2006/relationships/hyperlink" Target="https://doi.org/10.1186/s40807-025-00166-y" TargetMode="External"/><Relationship Id="rId342" Type="http://schemas.openxmlformats.org/officeDocument/2006/relationships/hyperlink" Target="https://doi.org/10.3390/pr11010175" TargetMode="External"/><Relationship Id="rId363" Type="http://schemas.openxmlformats.org/officeDocument/2006/relationships/hyperlink" Target="https://doi.org/10.1016/j.ecmx.2025.101512" TargetMode="External"/><Relationship Id="rId384" Type="http://schemas.openxmlformats.org/officeDocument/2006/relationships/hyperlink" Target="https://doi.org/10.1016/j.solcom.2024.100087" TargetMode="External"/><Relationship Id="rId202" Type="http://schemas.openxmlformats.org/officeDocument/2006/relationships/hyperlink" Target="https://izlik.org/JA36FG69AS" TargetMode="External"/><Relationship Id="rId223" Type="http://schemas.openxmlformats.org/officeDocument/2006/relationships/hyperlink" Target="https://doi.org/10.1016/j.jclepro.2022.135446" TargetMode="External"/><Relationship Id="rId244" Type="http://schemas.openxmlformats.org/officeDocument/2006/relationships/hyperlink" Target="https://doi.org/10.1007/978-3-030-68410-5_7"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265" Type="http://schemas.openxmlformats.org/officeDocument/2006/relationships/hyperlink" Target="https://doi.org/10.1016/j.sciaf.2022.e01157" TargetMode="External"/><Relationship Id="rId286" Type="http://schemas.openxmlformats.org/officeDocument/2006/relationships/hyperlink" Target="https://doi.org/10.1016/j.heliyon.2024.e25364" TargetMode="External"/><Relationship Id="rId50" Type="http://schemas.openxmlformats.org/officeDocument/2006/relationships/hyperlink" Target="https://doi.org/10.1016/j.heliyon.2020.e03300" TargetMode="External"/><Relationship Id="rId104" Type="http://schemas.openxmlformats.org/officeDocument/2006/relationships/hyperlink" Target="https://doi.org/10.1016/j.enconman.2021.113962" TargetMode="External"/><Relationship Id="rId125" Type="http://schemas.openxmlformats.org/officeDocument/2006/relationships/hyperlink" Target="https://doi.org/10.1016/j.segy.2025.100199" TargetMode="External"/><Relationship Id="rId146" Type="http://schemas.openxmlformats.org/officeDocument/2006/relationships/hyperlink" Target="mailto:jindan.gong@sei.org" TargetMode="External"/><Relationship Id="rId167" Type="http://schemas.openxmlformats.org/officeDocument/2006/relationships/hyperlink" Target="https://doi.org/10.1515/eng-2019-0009" TargetMode="External"/><Relationship Id="rId188" Type="http://schemas.openxmlformats.org/officeDocument/2006/relationships/hyperlink" Target="mailto:achimpha@sun.ac.za" TargetMode="External"/><Relationship Id="rId311" Type="http://schemas.openxmlformats.org/officeDocument/2006/relationships/hyperlink" Target="https://doi.org/10.1016/j.energy.2023.126615" TargetMode="External"/><Relationship Id="rId332" Type="http://schemas.openxmlformats.org/officeDocument/2006/relationships/hyperlink" Target="https://doi.org/10.1016/j.renene.2019.05.138" TargetMode="External"/><Relationship Id="rId353" Type="http://schemas.openxmlformats.org/officeDocument/2006/relationships/hyperlink" Target="https://www.researchgate.net/publication/323771774_TOWARDS_A_FOSSIL_FREE_ENERGY_PRODUCTION_USING_GIS_MULTI-CRITERIA_DECISION-MAKING_SUPPORT_TOOL" TargetMode="External"/><Relationship Id="rId374" Type="http://schemas.openxmlformats.org/officeDocument/2006/relationships/hyperlink" Target="https://doi.org/10.1155/2022/6349229" TargetMode="External"/><Relationship Id="rId71" Type="http://schemas.openxmlformats.org/officeDocument/2006/relationships/hyperlink" Target="http://dx.doi.org/10.11594/ijssr.05.01.12" TargetMode="External"/><Relationship Id="rId92" Type="http://schemas.openxmlformats.org/officeDocument/2006/relationships/hyperlink" Target="https://doi.org/10.1007/s10098-020-01971-3" TargetMode="External"/><Relationship Id="rId213" Type="http://schemas.openxmlformats.org/officeDocument/2006/relationships/hyperlink" Target="https://doi.org/10.3390/en17236160" TargetMode="External"/><Relationship Id="rId234" Type="http://schemas.openxmlformats.org/officeDocument/2006/relationships/hyperlink" Target="https://doi.org/10.1080/17477778.2026.2658623"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255" Type="http://schemas.openxmlformats.org/officeDocument/2006/relationships/hyperlink" Target="https://doi.org/10.20508/ijsmartgrid.v7i1.268.g257" TargetMode="External"/><Relationship Id="rId276" Type="http://schemas.openxmlformats.org/officeDocument/2006/relationships/hyperlink" Target="https://doi.org/10.1109/ICEEAC61226.2024.10576241" TargetMode="External"/><Relationship Id="rId297" Type="http://schemas.openxmlformats.org/officeDocument/2006/relationships/hyperlink" Target="https://doi.org/10.1186/s13705-017-0113-4" TargetMode="External"/><Relationship Id="rId40" Type="http://schemas.openxmlformats.org/officeDocument/2006/relationships/hyperlink" Target="https://doi.org/10.1016/j.enpol.2010.10.010" TargetMode="External"/><Relationship Id="rId115" Type="http://schemas.openxmlformats.org/officeDocument/2006/relationships/hyperlink" Target="mailto:nasser_tar@yahoo.fr" TargetMode="External"/><Relationship Id="rId136" Type="http://schemas.openxmlformats.org/officeDocument/2006/relationships/hyperlink" Target="mailto:maatallahtaher@yahoo.fr" TargetMode="External"/><Relationship Id="rId157" Type="http://schemas.openxmlformats.org/officeDocument/2006/relationships/hyperlink" Target="https://doi.org/10.1016/j.esd.2022.12.014" TargetMode="External"/><Relationship Id="rId178" Type="http://schemas.openxmlformats.org/officeDocument/2006/relationships/hyperlink" Target="mailto:gardumi@kth.se" TargetMode="External"/><Relationship Id="rId301" Type="http://schemas.openxmlformats.org/officeDocument/2006/relationships/hyperlink" Target="https://doi.org/10.3390/pr12091991" TargetMode="External"/><Relationship Id="rId322" Type="http://schemas.openxmlformats.org/officeDocument/2006/relationships/hyperlink" Target="https://doi.org/10.1016/j.sciaf.2024.e02305" TargetMode="External"/><Relationship Id="rId343" Type="http://schemas.openxmlformats.org/officeDocument/2006/relationships/hyperlink" Target="https://doi.org/10.1016/j.renene.2017.01.017" TargetMode="External"/><Relationship Id="rId364" Type="http://schemas.openxmlformats.org/officeDocument/2006/relationships/hyperlink" Target="https://doi.org/10.1080/23311916.2025.2532010" TargetMode="External"/><Relationship Id="rId61" Type="http://schemas.openxmlformats.org/officeDocument/2006/relationships/hyperlink" Target="https://doi.org/10.12912/27197050/188282" TargetMode="External"/><Relationship Id="rId82" Type="http://schemas.openxmlformats.org/officeDocument/2006/relationships/hyperlink" Target="mailto:d.sadak@tudelft.nl" TargetMode="External"/><Relationship Id="rId199" Type="http://schemas.openxmlformats.org/officeDocument/2006/relationships/hyperlink" Target="https://doi.org/10.3390/su13105376" TargetMode="External"/><Relationship Id="rId203" Type="http://schemas.openxmlformats.org/officeDocument/2006/relationships/hyperlink" Target="https://doi.org/10.1016/j.esr.2025.101965" TargetMode="External"/><Relationship Id="rId385" Type="http://schemas.openxmlformats.org/officeDocument/2006/relationships/hyperlink" Target="https://doi.org/10.1016/j.rineng.2024.102765"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kth.diva-portal.org/smash/get/diva2:840722/FULLTEXT01.pdf" TargetMode="External"/><Relationship Id="rId245" Type="http://schemas.openxmlformats.org/officeDocument/2006/relationships/hyperlink" Target="https://hdl.handle.net/2134/37301" TargetMode="External"/><Relationship Id="rId266" Type="http://schemas.openxmlformats.org/officeDocument/2006/relationships/hyperlink" Target="https://doi.org/10.1016/j.seta.2022.102746" TargetMode="External"/><Relationship Id="rId287" Type="http://schemas.openxmlformats.org/officeDocument/2006/relationships/hyperlink" Target="https://dx.doi.org/10.17159/2413-3051/2021/v32i4a9430" TargetMode="External"/><Relationship Id="rId30" Type="http://schemas.openxmlformats.org/officeDocument/2006/relationships/hyperlink" Target="https://doi.org/10.1109/AFRICON51333.2021.9570911" TargetMode="External"/><Relationship Id="rId105" Type="http://schemas.openxmlformats.org/officeDocument/2006/relationships/hyperlink" Target="mailto:kotb.mohamed@f-eng.tanta.edu.eg" TargetMode="External"/><Relationship Id="rId126" Type="http://schemas.openxmlformats.org/officeDocument/2006/relationships/hyperlink" Target="mailto:nawazedoo@gmail.com" TargetMode="External"/><Relationship Id="rId147" Type="http://schemas.openxmlformats.org/officeDocument/2006/relationships/hyperlink" Target="https://doi.org/10.57647/ijeee.2024.1501.08" TargetMode="External"/><Relationship Id="rId168" Type="http://schemas.openxmlformats.org/officeDocument/2006/relationships/hyperlink" Target="mailto:sunday.oyedepo@covenantuniversity.edu.ng" TargetMode="External"/><Relationship Id="rId312" Type="http://schemas.openxmlformats.org/officeDocument/2006/relationships/hyperlink" Target="https://doi.org/10.32479/ijeep.9602" TargetMode="External"/><Relationship Id="rId333" Type="http://schemas.openxmlformats.org/officeDocument/2006/relationships/hyperlink" Target="https://doi.org/10.1088/1748-9326/ad259f" TargetMode="External"/><Relationship Id="rId354" Type="http://schemas.openxmlformats.org/officeDocument/2006/relationships/hyperlink" Target="https://doi.org/10.7176/JETP/14-3-03" TargetMode="External"/><Relationship Id="rId51" Type="http://schemas.openxmlformats.org/officeDocument/2006/relationships/hyperlink" Target="https://doi.org/10.1016/j.esr.2024.101594" TargetMode="External"/><Relationship Id="rId72" Type="http://schemas.openxmlformats.org/officeDocument/2006/relationships/hyperlink" Target="mailto:khelfa.imededdine@univ-guelma.dz" TargetMode="External"/><Relationship Id="rId93" Type="http://schemas.openxmlformats.org/officeDocument/2006/relationships/hyperlink" Target="mailto:belkhir.settou@gmail.com" TargetMode="External"/><Relationship Id="rId189" Type="http://schemas.openxmlformats.org/officeDocument/2006/relationships/hyperlink" Target="http://dx.doi.org/10.1016/j.seta.2017.07.005" TargetMode="External"/><Relationship Id="rId375" Type="http://schemas.openxmlformats.org/officeDocument/2006/relationships/hyperlink" Target="https://doi.org/10.1016/j.ecmx.2023.100360" TargetMode="External"/><Relationship Id="rId3" Type="http://schemas.openxmlformats.org/officeDocument/2006/relationships/hyperlink" Target="http://dx.doi.org/10.1016/j.enpol.2017.03.021" TargetMode="External"/><Relationship Id="rId214" Type="http://schemas.openxmlformats.org/officeDocument/2006/relationships/hyperlink" Target="mailto:ckchang@kings.ac.kr" TargetMode="External"/><Relationship Id="rId235" Type="http://schemas.openxmlformats.org/officeDocument/2006/relationships/hyperlink" Target="https://doi.org/10.14710/ijred.2022.39012" TargetMode="External"/><Relationship Id="rId256" Type="http://schemas.openxmlformats.org/officeDocument/2006/relationships/hyperlink" Target="https://doi.org/10.1007/978-3-030-45106-6_60" TargetMode="External"/><Relationship Id="rId277" Type="http://schemas.openxmlformats.org/officeDocument/2006/relationships/hyperlink" Target="https://doi.org/10.3934/energy.2024008" TargetMode="External"/><Relationship Id="rId298" Type="http://schemas.openxmlformats.org/officeDocument/2006/relationships/hyperlink" Target="https://doi.org/10.1016/j.esr.2025.101931" TargetMode="External"/><Relationship Id="rId116" Type="http://schemas.openxmlformats.org/officeDocument/2006/relationships/hyperlink" Target="https://doi.org/10.1007/s40095-022-00484-7" TargetMode="External"/><Relationship Id="rId137" Type="http://schemas.openxmlformats.org/officeDocument/2006/relationships/hyperlink" Target="https://doi.org/10.3390/en15010005" TargetMode="External"/><Relationship Id="rId158" Type="http://schemas.openxmlformats.org/officeDocument/2006/relationships/hyperlink" Target="mailto:yvanayuketah@gmail.com" TargetMode="External"/><Relationship Id="rId302" Type="http://schemas.openxmlformats.org/officeDocument/2006/relationships/hyperlink" Target="https://doi.org/10.4236/jpee.2024.125002" TargetMode="External"/><Relationship Id="rId323" Type="http://schemas.openxmlformats.org/officeDocument/2006/relationships/hyperlink" Target="https://doi.org/10.1038/s41598-024-75906-z" TargetMode="External"/><Relationship Id="rId344" Type="http://schemas.openxmlformats.org/officeDocument/2006/relationships/hyperlink" Target="https://doi.org/10.33140/jeee.02.02.11"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mailto:mo.achbab@gmail.com" TargetMode="External"/><Relationship Id="rId83"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79" Type="http://schemas.openxmlformats.org/officeDocument/2006/relationships/hyperlink" Target="https://doi.org/10.1016/j.rset.2021.100004" TargetMode="External"/><Relationship Id="rId365" Type="http://schemas.openxmlformats.org/officeDocument/2006/relationships/hyperlink" Target="https://doi.org/10.23919/saiee.2024.10520213" TargetMode="External"/><Relationship Id="rId386" Type="http://schemas.openxmlformats.org/officeDocument/2006/relationships/hyperlink" Target="https://doi.org/10.1016/j.seta.2021.101939" TargetMode="External"/><Relationship Id="rId190" Type="http://schemas.openxmlformats.org/officeDocument/2006/relationships/hyperlink" Target="mailto:mohammed.boussetta@usmba.ac.ma" TargetMode="External"/><Relationship Id="rId204" Type="http://schemas.openxmlformats.org/officeDocument/2006/relationships/hyperlink" Target="mailto:sbakarr@cemmatssl.com" TargetMode="External"/><Relationship Id="rId225" Type="http://schemas.openxmlformats.org/officeDocument/2006/relationships/hyperlink" Target="https://doi.org/10.1016/j.seta.2022.102189" TargetMode="External"/><Relationship Id="rId246" Type="http://schemas.openxmlformats.org/officeDocument/2006/relationships/hyperlink" Target="https://doi.org/10.21926/jept.2402010" TargetMode="External"/><Relationship Id="rId267" Type="http://schemas.openxmlformats.org/officeDocument/2006/relationships/hyperlink" Target="https://doi.org/10.1016/j.jclepro.2020.123534" TargetMode="External"/><Relationship Id="rId288" Type="http://schemas.openxmlformats.org/officeDocument/2006/relationships/hyperlink" Target="https://doi.org/10.1109/ACCESS.2024.3428640" TargetMode="External"/><Relationship Id="rId106" Type="http://schemas.openxmlformats.org/officeDocument/2006/relationships/hyperlink" Target="https://doi.org/10.1016/j.heliyon.2023.e18210" TargetMode="External"/><Relationship Id="rId127" Type="http://schemas.openxmlformats.org/officeDocument/2006/relationships/hyperlink" Target="https://doi.org/10.3390/su14010358" TargetMode="External"/><Relationship Id="rId313" Type="http://schemas.openxmlformats.org/officeDocument/2006/relationships/hyperlink" Target="https://doi.org/10.1016/j.rineng.2026.110109"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8/1748-9326/aa7b29" TargetMode="External"/><Relationship Id="rId73" Type="http://schemas.openxmlformats.org/officeDocument/2006/relationships/hyperlink" Target="https://kth.diva-portal.org/smash/record.jsf?pid=diva2%3A1119242&amp;dswid=7301" TargetMode="External"/><Relationship Id="rId94" Type="http://schemas.openxmlformats.org/officeDocument/2006/relationships/hyperlink" Target="https://doi.org/10.1016/j.ref.2023.08.004" TargetMode="External"/><Relationship Id="rId148" Type="http://schemas.openxmlformats.org/officeDocument/2006/relationships/hyperlink" Target="mailto:getachewbereta@gmail.com" TargetMode="External"/><Relationship Id="rId169" Type="http://schemas.openxmlformats.org/officeDocument/2006/relationships/hyperlink" Target="https://doi.org/10.1016/j.egypro.2013.11.009" TargetMode="External"/><Relationship Id="rId334" Type="http://schemas.openxmlformats.org/officeDocument/2006/relationships/hyperlink" Target="https://doi.org/10.1016/j.energy.2015.08.104" TargetMode="External"/><Relationship Id="rId355" Type="http://schemas.openxmlformats.org/officeDocument/2006/relationships/hyperlink" Target="https://doi.org/10.1016/j.egyr.2025.01.032" TargetMode="External"/><Relationship Id="rId376" Type="http://schemas.openxmlformats.org/officeDocument/2006/relationships/hyperlink" Target="https://doi.org/10.3390/electricity5010004" TargetMode="External"/><Relationship Id="rId4" Type="http://schemas.openxmlformats.org/officeDocument/2006/relationships/hyperlink" Target="https://doi.org/10.1007/978-3-031-58897-6_13" TargetMode="External"/><Relationship Id="rId180" Type="http://schemas.openxmlformats.org/officeDocument/2006/relationships/hyperlink" Target="mailto:anderson.kehbila@sei.org" TargetMode="External"/><Relationship Id="rId215" Type="http://schemas.openxmlformats.org/officeDocument/2006/relationships/hyperlink" Target="http://dx.doi.org/10.1016/j.enpol.2015.11.026" TargetMode="External"/><Relationship Id="rId236" Type="http://schemas.openxmlformats.org/officeDocument/2006/relationships/hyperlink" Target="http://dx.doi.org/10.3390/su12145732" TargetMode="External"/><Relationship Id="rId257" Type="http://schemas.openxmlformats.org/officeDocument/2006/relationships/hyperlink" Target="https://doi.org/10.1007/s43937-025-00073-9" TargetMode="External"/><Relationship Id="rId278" Type="http://schemas.openxmlformats.org/officeDocument/2006/relationships/hyperlink" Target="https://doi.org/10.3390/en18215580" TargetMode="External"/><Relationship Id="rId303" Type="http://schemas.openxmlformats.org/officeDocument/2006/relationships/hyperlink" Target="https://doi.org/10.1007/s10668-025-06687-2" TargetMode="External"/><Relationship Id="rId42" Type="http://schemas.openxmlformats.org/officeDocument/2006/relationships/hyperlink" Target="http://dx.doi.org/10.1016/j.apenergy.2013.08.083" TargetMode="External"/><Relationship Id="rId84" Type="http://schemas.openxmlformats.org/officeDocument/2006/relationships/hyperlink" Target="https://kth.diva-portal.org/smash/record.jsf?pid=diva2%3A1119648&amp;dswid=8009" TargetMode="External"/><Relationship Id="rId138" Type="http://schemas.openxmlformats.org/officeDocument/2006/relationships/hyperlink" Target="mailto:zafarakhan@ieee.org" TargetMode="External"/><Relationship Id="rId345" Type="http://schemas.openxmlformats.org/officeDocument/2006/relationships/hyperlink" Target="http://dx.doi.org/10.7166/34-3-2946" TargetMode="External"/><Relationship Id="rId387" Type="http://schemas.openxmlformats.org/officeDocument/2006/relationships/hyperlink" Target="https://doi.org/10.1080/23311916.2022.2110707" TargetMode="External"/><Relationship Id="rId191" Type="http://schemas.openxmlformats.org/officeDocument/2006/relationships/hyperlink" Target="https://doi.org/10.3390/en18123125" TargetMode="External"/><Relationship Id="rId205" Type="http://schemas.openxmlformats.org/officeDocument/2006/relationships/hyperlink" Target="https://doi.org/10.1016/j.ijhydene.2025.150193" TargetMode="External"/><Relationship Id="rId247" Type="http://schemas.openxmlformats.org/officeDocument/2006/relationships/hyperlink" Target="https://doi.org/10.1177/1063293X241266338" TargetMode="External"/><Relationship Id="rId107" Type="http://schemas.openxmlformats.org/officeDocument/2006/relationships/hyperlink" Target="mailto:bruce.mutume@metu.edu.tr" TargetMode="External"/><Relationship Id="rId289" Type="http://schemas.openxmlformats.org/officeDocument/2006/relationships/hyperlink" Target="https://doi.org/10.1016/j.rineng.2023.101321" TargetMode="External"/><Relationship Id="rId11" Type="http://schemas.openxmlformats.org/officeDocument/2006/relationships/hyperlink" Target="https://doi.org/10.1016/j.enpol.2021.112681" TargetMode="External"/><Relationship Id="rId53" Type="http://schemas.openxmlformats.org/officeDocument/2006/relationships/hyperlink" Target="https://doi.org/10.14710/ijred.2023.50104" TargetMode="External"/><Relationship Id="rId149" Type="http://schemas.openxmlformats.org/officeDocument/2006/relationships/hyperlink" Target="https://doi.org/10.1016/j.aej.2019.09.013" TargetMode="External"/><Relationship Id="rId314" Type="http://schemas.openxmlformats.org/officeDocument/2006/relationships/hyperlink" Target="https://doi.org/10.1109/ICPEE64457.2024.10949874" TargetMode="External"/><Relationship Id="rId356" Type="http://schemas.openxmlformats.org/officeDocument/2006/relationships/hyperlink" Target="https://doi.org/10.24084/reepqj25-385" TargetMode="External"/><Relationship Id="rId95" Type="http://schemas.openxmlformats.org/officeDocument/2006/relationships/hyperlink" Target="mailto:meryem.taoufik@gmail.com" TargetMode="External"/><Relationship Id="rId160" Type="http://schemas.openxmlformats.org/officeDocument/2006/relationships/hyperlink" Target="https://doi.org/10.3390/app12041954" TargetMode="External"/><Relationship Id="rId216" Type="http://schemas.openxmlformats.org/officeDocument/2006/relationships/hyperlink" Target="mailto:lhenneman@gmail.com" TargetMode="External"/><Relationship Id="rId258" Type="http://schemas.openxmlformats.org/officeDocument/2006/relationships/hyperlink" Target="https://doi.org/10.1016/j.apenergy.2022.119532" TargetMode="External"/><Relationship Id="rId22" Type="http://schemas.openxmlformats.org/officeDocument/2006/relationships/hyperlink" Target="https://www.wartsila.com/docs/default-source/energy-docs/afeu/wartsila_mozambique_final.pdf" TargetMode="External"/><Relationship Id="rId64" Type="http://schemas.openxmlformats.org/officeDocument/2006/relationships/hyperlink" Target="mailto:rbud@kth.se" TargetMode="External"/><Relationship Id="rId118" Type="http://schemas.openxmlformats.org/officeDocument/2006/relationships/hyperlink" Target="https://doi.org/10.1177/0309524X221133810" TargetMode="External"/><Relationship Id="rId325" Type="http://schemas.openxmlformats.org/officeDocument/2006/relationships/hyperlink" Target="https://doi.org/10.4314/njt.v40i3.15" TargetMode="External"/><Relationship Id="rId367" Type="http://schemas.openxmlformats.org/officeDocument/2006/relationships/hyperlink" Target="https://doi.org/10.1155/2016/8037892" TargetMode="External"/><Relationship Id="rId171" Type="http://schemas.openxmlformats.org/officeDocument/2006/relationships/hyperlink" Target="mailto:argaw2009@gmail.com" TargetMode="External"/><Relationship Id="rId227" Type="http://schemas.openxmlformats.org/officeDocument/2006/relationships/hyperlink" Target="https://doi.org/10.1016/j.renene.2023.119297" TargetMode="External"/><Relationship Id="rId269" Type="http://schemas.openxmlformats.org/officeDocument/2006/relationships/hyperlink" Target="https://doi.org/10.3390/hydrogen6040103" TargetMode="External"/><Relationship Id="rId33" Type="http://schemas.openxmlformats.org/officeDocument/2006/relationships/hyperlink" Target="https://www.irena.org/-/media/Files/IRENA/Agency/Publication/2013/WAPP.pdf" TargetMode="External"/><Relationship Id="rId129" Type="http://schemas.openxmlformats.org/officeDocument/2006/relationships/hyperlink" Target="https://doi.org/10.1038/s41598-025-94506-z" TargetMode="External"/><Relationship Id="rId280" Type="http://schemas.openxmlformats.org/officeDocument/2006/relationships/hyperlink" Target="https://doi.org/10.1002/er.7422" TargetMode="External"/><Relationship Id="rId336" Type="http://schemas.openxmlformats.org/officeDocument/2006/relationships/hyperlink" Target="https://doi.org/10.1016/j.esr.2025.101807" TargetMode="External"/><Relationship Id="rId75" Type="http://schemas.openxmlformats.org/officeDocument/2006/relationships/hyperlink" Target="https://doi.org/10.5923/j.ep.20120204.03" TargetMode="External"/><Relationship Id="rId140" Type="http://schemas.openxmlformats.org/officeDocument/2006/relationships/hyperlink" Target="mailto:khaled.bouchareb@univ-msila.dz" TargetMode="External"/><Relationship Id="rId182" Type="http://schemas.openxmlformats.org/officeDocument/2006/relationships/hyperlink" Target="mailto:mantuikong@gmail.com" TargetMode="External"/><Relationship Id="rId378" Type="http://schemas.openxmlformats.org/officeDocument/2006/relationships/hyperlink" Target="https://doi.org/10.1038/s41598-025-96401-z" TargetMode="External"/><Relationship Id="rId6" Type="http://schemas.openxmlformats.org/officeDocument/2006/relationships/hyperlink" Target="https://doi.org/10.1016/j.egyr.2024.07.055" TargetMode="External"/><Relationship Id="rId238" Type="http://schemas.openxmlformats.org/officeDocument/2006/relationships/hyperlink" Target="https://doi.org/10.1016/j.enconman.2024.119173" TargetMode="External"/><Relationship Id="rId291" Type="http://schemas.openxmlformats.org/officeDocument/2006/relationships/hyperlink" Target="https://doi.org/10.1016/j.eneco.2016.08.010" TargetMode="External"/><Relationship Id="rId305" Type="http://schemas.openxmlformats.org/officeDocument/2006/relationships/hyperlink" Target="https://doi.org/10.3389/fbioe.2024.1329878" TargetMode="External"/><Relationship Id="rId347" Type="http://schemas.openxmlformats.org/officeDocument/2006/relationships/hyperlink" Target="https://doi.org/10.5281/zenodo.18888176" TargetMode="External"/><Relationship Id="rId44" Type="http://schemas.openxmlformats.org/officeDocument/2006/relationships/hyperlink" Target="https://doi.org/10.1016/j.enconman.2024.119296" TargetMode="External"/><Relationship Id="rId86" Type="http://schemas.openxmlformats.org/officeDocument/2006/relationships/hyperlink" Target="mailto:stanley.eshiemogie@eng.uniben.edu,andrew.amenaghawon@uniben.edu,handoko.darmokoesoemo@gmail.com,heriseptyakusuma@gmail.com" TargetMode="External"/><Relationship Id="rId151" Type="http://schemas.openxmlformats.org/officeDocument/2006/relationships/hyperlink" Target="https://doi.org/10.9734/jenrr/2020/v5i430151" TargetMode="External"/><Relationship Id="rId389" Type="http://schemas.openxmlformats.org/officeDocument/2006/relationships/hyperlink" Target="https://doi.org/10.31763/aet.v2i2.1075" TargetMode="External"/><Relationship Id="rId193" Type="http://schemas.openxmlformats.org/officeDocument/2006/relationships/hyperlink" Target="https://doi.org/10.1016/j.solcom.2024.100071" TargetMode="External"/><Relationship Id="rId207" Type="http://schemas.openxmlformats.org/officeDocument/2006/relationships/hyperlink" Target="https://doi.org/10.1007/s11356-021-15517-7" TargetMode="External"/><Relationship Id="rId249" Type="http://schemas.openxmlformats.org/officeDocument/2006/relationships/hyperlink" Target="https://doi.org/10.1016/j.ecmx.2026.101637" TargetMode="External"/><Relationship Id="rId13" Type="http://schemas.openxmlformats.org/officeDocument/2006/relationships/hyperlink" Target="https://doi.org/10.1016/j.energy.2018.09.089" TargetMode="External"/><Relationship Id="rId109" Type="http://schemas.openxmlformats.org/officeDocument/2006/relationships/hyperlink" Target="mailto:amanuelkchk24@gmail.com" TargetMode="External"/><Relationship Id="rId260" Type="http://schemas.openxmlformats.org/officeDocument/2006/relationships/hyperlink" Target="https://doi.org/10.1088/2515-7620/ae256f" TargetMode="External"/><Relationship Id="rId316" Type="http://schemas.openxmlformats.org/officeDocument/2006/relationships/hyperlink" Target="https://doi.org/10.21608/jssae.2025.379482.1283" TargetMode="External"/><Relationship Id="rId55" Type="http://schemas.openxmlformats.org/officeDocument/2006/relationships/hyperlink" Target="https://doi.org/10.1016/j.energy.2017.09.093" TargetMode="External"/><Relationship Id="rId97" Type="http://schemas.openxmlformats.org/officeDocument/2006/relationships/hyperlink" Target="http://dx.doi.org/10.4314/njt.v41i4.6" TargetMode="External"/><Relationship Id="rId120" Type="http://schemas.openxmlformats.org/officeDocument/2006/relationships/hyperlink" Target="mailto:louliabd@gmail.com" TargetMode="External"/><Relationship Id="rId358" Type="http://schemas.openxmlformats.org/officeDocument/2006/relationships/hyperlink" Target="https://doi.org/10.1016/j.jenvman.2019.04.039" TargetMode="External"/><Relationship Id="rId162" Type="http://schemas.openxmlformats.org/officeDocument/2006/relationships/hyperlink" Target="mailto:huseyincoban@ardahan.edu.tr" TargetMode="External"/><Relationship Id="rId218" Type="http://schemas.openxmlformats.org/officeDocument/2006/relationships/hyperlink" Target="mailto:egimanm@gmail.com" TargetMode="External"/><Relationship Id="rId271" Type="http://schemas.openxmlformats.org/officeDocument/2006/relationships/hyperlink" Target="https://doi.org/10.3390/wind2010005" TargetMode="External"/><Relationship Id="rId24" Type="http://schemas.openxmlformats.org/officeDocument/2006/relationships/hyperlink" Target="https://doi.org/10.1016/j.esd.2019.01.003" TargetMode="External"/><Relationship Id="rId66" Type="http://schemas.openxmlformats.org/officeDocument/2006/relationships/hyperlink" Target="https://doi.org/10.46830/writn.21.00093" TargetMode="External"/><Relationship Id="rId131" Type="http://schemas.openxmlformats.org/officeDocument/2006/relationships/hyperlink" Target="https://doi.org/10.1016/j.solcom.2023.100062" TargetMode="External"/><Relationship Id="rId327" Type="http://schemas.openxmlformats.org/officeDocument/2006/relationships/hyperlink" Target="https://doi.org/10.1016/j.jup.2025.102132" TargetMode="External"/><Relationship Id="rId369" Type="http://schemas.openxmlformats.org/officeDocument/2006/relationships/hyperlink" Target="https://doi.org/10.1016/j.esr.2022.100988" TargetMode="External"/><Relationship Id="rId173" Type="http://schemas.openxmlformats.org/officeDocument/2006/relationships/hyperlink" Target="mailto:shehius61@yahoo.com" TargetMode="External"/><Relationship Id="rId229" Type="http://schemas.openxmlformats.org/officeDocument/2006/relationships/hyperlink" Target="https://doi.org/10.1155/2020/8855477" TargetMode="External"/><Relationship Id="rId380" Type="http://schemas.openxmlformats.org/officeDocument/2006/relationships/hyperlink" Target="https://doi.org/10.21608/SVUSRC.2024.250110.1162" TargetMode="External"/><Relationship Id="rId240" Type="http://schemas.openxmlformats.org/officeDocument/2006/relationships/hyperlink" Target="http://dx.doi.org/10.1080/23815639.2017.1280431" TargetMode="External"/><Relationship Id="rId35" Type="http://schemas.openxmlformats.org/officeDocument/2006/relationships/hyperlink" Target="https://doi.org/10.1016/j.energy.2021.120623" TargetMode="External"/><Relationship Id="rId77" Type="http://schemas.openxmlformats.org/officeDocument/2006/relationships/hyperlink" Target="https://doi.org/10.1109/ICASET.2018.8376780" TargetMode="External"/><Relationship Id="rId100" Type="http://schemas.openxmlformats.org/officeDocument/2006/relationships/hyperlink" Target="https://doi.org/10.17576/geo-2024-2003-03" TargetMode="External"/><Relationship Id="rId282" Type="http://schemas.openxmlformats.org/officeDocument/2006/relationships/hyperlink" Target="https://doi.org/10.61435/ijred.2025.61121" TargetMode="External"/><Relationship Id="rId338" Type="http://schemas.openxmlformats.org/officeDocument/2006/relationships/hyperlink" Target="https://doi.org/10.1016/j.sciaf.2020.e00675" TargetMode="External"/><Relationship Id="rId8" Type="http://schemas.openxmlformats.org/officeDocument/2006/relationships/hyperlink" Target="https://doi.org/10.3390/cli12060088" TargetMode="External"/><Relationship Id="rId142" Type="http://schemas.openxmlformats.org/officeDocument/2006/relationships/hyperlink" Target="mailto:alison.hughes@uct.ac.za" TargetMode="External"/><Relationship Id="rId184" Type="http://schemas.openxmlformats.org/officeDocument/2006/relationships/hyperlink" Target="mailto:dongjunsuh@knu.ac.kr" TargetMode="External"/><Relationship Id="rId391" Type="http://schemas.openxmlformats.org/officeDocument/2006/relationships/hyperlink" Target="https://doi.org/10.1109/ACCESS.2023.3332693" TargetMode="External"/><Relationship Id="rId251" Type="http://schemas.openxmlformats.org/officeDocument/2006/relationships/hyperlink" Target="https://doi.org/10.3390/biomass4040067" TargetMode="External"/><Relationship Id="rId46" Type="http://schemas.openxmlformats.org/officeDocument/2006/relationships/hyperlink" Target="http://dx.doi.org/10.1016/j.rser.2016.09.118" TargetMode="External"/><Relationship Id="rId293" Type="http://schemas.openxmlformats.org/officeDocument/2006/relationships/hyperlink" Target="https://doi.org/10.26437/ajar.v11i2.969" TargetMode="External"/><Relationship Id="rId307" Type="http://schemas.openxmlformats.org/officeDocument/2006/relationships/hyperlink" Target="https://doi.org/10.5194/piahs-376-3-2018" TargetMode="External"/><Relationship Id="rId349" Type="http://schemas.openxmlformats.org/officeDocument/2006/relationships/hyperlink" Target="https://doi.org/10.1016/j.seta.2021.101503" TargetMode="External"/><Relationship Id="rId88" Type="http://schemas.openxmlformats.org/officeDocument/2006/relationships/hyperlink" Target="https://doi.org/10.3390/su15108162" TargetMode="External"/><Relationship Id="rId111" Type="http://schemas.openxmlformats.org/officeDocument/2006/relationships/hyperlink" Target="mailto:larissa.nogueira@tno.nl" TargetMode="External"/><Relationship Id="rId153" Type="http://schemas.openxmlformats.org/officeDocument/2006/relationships/hyperlink" Target="https://doi.org/10.1002/ep.13571" TargetMode="External"/><Relationship Id="rId195" Type="http://schemas.openxmlformats.org/officeDocument/2006/relationships/hyperlink" Target="https://doi.org/10.20900/jsr20200008" TargetMode="External"/><Relationship Id="rId209" Type="http://schemas.openxmlformats.org/officeDocument/2006/relationships/hyperlink" Target="https://doi.org/10.1016/j.esr.2026.102155" TargetMode="External"/><Relationship Id="rId360" Type="http://schemas.openxmlformats.org/officeDocument/2006/relationships/hyperlink" Target="https://doi.org/10.1016/j.crsus.2024.100222" TargetMode="External"/><Relationship Id="rId220"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57" Type="http://schemas.openxmlformats.org/officeDocument/2006/relationships/hyperlink" Target="https://doi.org/10.3390/su142315933" TargetMode="External"/><Relationship Id="rId262" Type="http://schemas.openxmlformats.org/officeDocument/2006/relationships/hyperlink" Target="https://doi.org/10.20508/ijsmartgrid.v7i4.316.g310" TargetMode="External"/><Relationship Id="rId318" Type="http://schemas.openxmlformats.org/officeDocument/2006/relationships/hyperlink" Target="https://doi.org/10.1002/ese3.70532" TargetMode="External"/><Relationship Id="rId99" Type="http://schemas.openxmlformats.org/officeDocument/2006/relationships/hyperlink" Target="mailto:Souheil.elalimi@enim.u-monastir.tn" TargetMode="External"/><Relationship Id="rId122" Type="http://schemas.openxmlformats.org/officeDocument/2006/relationships/hyperlink" Target="mailto:makintag@gmail.com" TargetMode="External"/><Relationship Id="rId164" Type="http://schemas.openxmlformats.org/officeDocument/2006/relationships/hyperlink" Target="mailto:jsimfo@gmail.com" TargetMode="External"/><Relationship Id="rId371" Type="http://schemas.openxmlformats.org/officeDocument/2006/relationships/hyperlink" Target="https://doi.org/10.1016/j.est.2023.107853"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4447/jnmes.v25i2.a05" TargetMode="External"/><Relationship Id="rId273" Type="http://schemas.openxmlformats.org/officeDocument/2006/relationships/hyperlink" Target="https://doi.org/10.1016/j.enpol.2018.10.056" TargetMode="External"/><Relationship Id="rId329" Type="http://schemas.openxmlformats.org/officeDocument/2006/relationships/hyperlink" Target="https://doi.org/10.18488/journal.13.2019.81.48.61" TargetMode="External"/><Relationship Id="rId68" Type="http://schemas.openxmlformats.org/officeDocument/2006/relationships/hyperlink" Target="mailto:ktykei001@myuct.ac.za" TargetMode="External"/><Relationship Id="rId133" Type="http://schemas.openxmlformats.org/officeDocument/2006/relationships/hyperlink" Target="https://doi.org/10.1007/s43937-025-00117-0" TargetMode="External"/><Relationship Id="rId175" Type="http://schemas.openxmlformats.org/officeDocument/2006/relationships/hyperlink" Target="mailto:c.elmokhi@uca.ma" TargetMode="External"/><Relationship Id="rId340" Type="http://schemas.openxmlformats.org/officeDocument/2006/relationships/hyperlink" Target="https://doi.org/10.1016/j.esr.2023.101068" TargetMode="External"/><Relationship Id="rId200" Type="http://schemas.openxmlformats.org/officeDocument/2006/relationships/hyperlink" Target="mailto:e.i.come.zebra@rug.nl" TargetMode="External"/><Relationship Id="rId382" Type="http://schemas.openxmlformats.org/officeDocument/2006/relationships/hyperlink" Target="https://doi.org/10.1016/j.seta.2017.09.001"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D1054"/>
  <sheetViews>
    <sheetView tabSelected="1" zoomScale="120" zoomScaleNormal="120" workbookViewId="0">
      <pane xSplit="2" ySplit="1" topLeftCell="D14" activePane="bottomRight" state="frozen"/>
      <selection activeCell="C11" sqref="C11"/>
      <selection pane="topRight" activeCell="C11" sqref="C11"/>
      <selection pane="bottomLeft" activeCell="C11" sqref="C11"/>
      <selection pane="bottomRight" activeCell="E14" sqref="E14"/>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14.83203125" style="35" customWidth="1"/>
    <col min="46" max="46" width="15.83203125" style="35" customWidth="1"/>
    <col min="47" max="47" width="14.1640625" customWidth="1"/>
    <col min="48" max="48" width="12.33203125" style="36" customWidth="1"/>
    <col min="49" max="49" width="10.6640625" style="36" customWidth="1"/>
    <col min="50" max="50" width="11.5" style="36" customWidth="1"/>
    <col min="51" max="51" width="19.6640625" style="36" customWidth="1"/>
    <col min="52" max="52" width="19.33203125" style="35" customWidth="1"/>
    <col min="53" max="53" width="35.1640625" style="36" customWidth="1"/>
    <col min="54" max="54" width="41.1640625" style="36" customWidth="1"/>
    <col min="55" max="55" width="31" customWidth="1"/>
    <col min="56" max="56" width="27.6640625" style="36" customWidth="1"/>
    <col min="57" max="57" width="59.6640625" style="35" customWidth="1"/>
    <col min="58" max="16384" width="9" style="35"/>
  </cols>
  <sheetData>
    <row r="1" spans="1:54"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10622</v>
      </c>
      <c r="AW1" s="56" t="s">
        <v>10623</v>
      </c>
      <c r="AX1" s="56" t="s">
        <v>10624</v>
      </c>
      <c r="AY1" s="56" t="s">
        <v>47</v>
      </c>
      <c r="AZ1" s="56" t="s">
        <v>48</v>
      </c>
      <c r="BA1" s="56" t="s">
        <v>49</v>
      </c>
      <c r="BB1" s="57" t="s">
        <v>50</v>
      </c>
    </row>
    <row r="2" spans="1:54"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155</v>
      </c>
      <c r="R2" s="71" t="s">
        <v>61</v>
      </c>
      <c r="S2" s="71" t="s">
        <v>62</v>
      </c>
      <c r="T2" s="71" t="s">
        <v>62</v>
      </c>
      <c r="U2" s="71" t="s">
        <v>62</v>
      </c>
      <c r="V2" s="71" t="s">
        <v>63</v>
      </c>
      <c r="W2" s="71" t="s">
        <v>63</v>
      </c>
      <c r="X2" s="71" t="s">
        <v>63</v>
      </c>
      <c r="Y2" s="71" t="s">
        <v>62</v>
      </c>
      <c r="Z2" s="71" t="s">
        <v>63</v>
      </c>
      <c r="AA2" s="71" t="s">
        <v>63</v>
      </c>
      <c r="AB2" s="71" t="s">
        <v>64</v>
      </c>
      <c r="AC2" s="71" t="s">
        <v>84</v>
      </c>
      <c r="AD2" s="71" t="s">
        <v>62</v>
      </c>
      <c r="AE2" s="71" t="s">
        <v>62</v>
      </c>
      <c r="AF2" s="71" t="s">
        <v>63</v>
      </c>
      <c r="AG2" s="71" t="s">
        <v>63</v>
      </c>
      <c r="AH2" s="71" t="s">
        <v>66</v>
      </c>
      <c r="AI2" s="71" t="s">
        <v>63</v>
      </c>
      <c r="AJ2" s="71" t="s">
        <v>63</v>
      </c>
      <c r="AK2" s="71" t="s">
        <v>63</v>
      </c>
      <c r="AL2" s="71" t="s">
        <v>63</v>
      </c>
      <c r="AM2" s="71" t="s">
        <v>63</v>
      </c>
      <c r="AN2" s="71" t="s">
        <v>67</v>
      </c>
      <c r="AO2" s="71" t="s">
        <v>68</v>
      </c>
      <c r="AP2" s="71" t="s">
        <v>69</v>
      </c>
      <c r="AQ2" s="71" t="s">
        <v>70</v>
      </c>
      <c r="AR2" s="71" t="s">
        <v>63</v>
      </c>
      <c r="AS2" s="71" t="s">
        <v>71</v>
      </c>
      <c r="AT2" s="71" t="s">
        <v>63</v>
      </c>
      <c r="AU2" s="71" t="s">
        <v>72</v>
      </c>
      <c r="AV2" s="79" t="str" cm="1">
        <f t="array" ref="AV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 s="79" t="str" cm="1">
        <f t="array" ref="AW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 s="71" t="str" cm="1">
        <f t="array" ref="AX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 s="71" t="s">
        <v>63</v>
      </c>
      <c r="AZ2" s="71"/>
      <c r="BA2" s="22" t="s">
        <v>73</v>
      </c>
      <c r="BB2" s="73" t="s">
        <v>74</v>
      </c>
    </row>
    <row r="3" spans="1:54" s="38" customFormat="1" ht="145.5" customHeight="1">
      <c r="A3" s="70">
        <v>2</v>
      </c>
      <c r="B3" s="71" t="s">
        <v>75</v>
      </c>
      <c r="C3" s="71" t="s">
        <v>76</v>
      </c>
      <c r="D3" s="71" t="s">
        <v>77</v>
      </c>
      <c r="E3" s="71">
        <v>2018</v>
      </c>
      <c r="F3" s="71" t="s">
        <v>54</v>
      </c>
      <c r="G3" s="71" t="s">
        <v>78</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79</v>
      </c>
      <c r="M3" s="71" t="s">
        <v>80</v>
      </c>
      <c r="N3" s="71">
        <v>2016</v>
      </c>
      <c r="O3" s="71">
        <v>2030</v>
      </c>
      <c r="P3" s="71" t="s">
        <v>60</v>
      </c>
      <c r="Q3" s="71" t="s">
        <v>81</v>
      </c>
      <c r="R3" s="71" t="s">
        <v>82</v>
      </c>
      <c r="S3" s="71" t="s">
        <v>62</v>
      </c>
      <c r="T3" s="71" t="s">
        <v>62</v>
      </c>
      <c r="U3" s="71" t="s">
        <v>62</v>
      </c>
      <c r="V3" s="71" t="s">
        <v>62</v>
      </c>
      <c r="W3" s="71" t="s">
        <v>62</v>
      </c>
      <c r="X3" s="71" t="s">
        <v>62</v>
      </c>
      <c r="Y3" s="71" t="s">
        <v>62</v>
      </c>
      <c r="Z3" s="71" t="s">
        <v>63</v>
      </c>
      <c r="AA3" s="71" t="s">
        <v>62</v>
      </c>
      <c r="AB3" s="71" t="s">
        <v>83</v>
      </c>
      <c r="AC3" s="71" t="s">
        <v>84</v>
      </c>
      <c r="AD3" s="71" t="s">
        <v>62</v>
      </c>
      <c r="AE3" s="71" t="s">
        <v>62</v>
      </c>
      <c r="AF3" s="71" t="s">
        <v>63</v>
      </c>
      <c r="AG3" s="71" t="s">
        <v>63</v>
      </c>
      <c r="AH3" s="71" t="s">
        <v>85</v>
      </c>
      <c r="AI3" s="71" t="s">
        <v>63</v>
      </c>
      <c r="AJ3" s="71" t="s">
        <v>63</v>
      </c>
      <c r="AK3" s="71" t="s">
        <v>63</v>
      </c>
      <c r="AL3" s="71" t="s">
        <v>62</v>
      </c>
      <c r="AM3" s="71" t="s">
        <v>63</v>
      </c>
      <c r="AN3" s="71" t="s">
        <v>86</v>
      </c>
      <c r="AO3" s="71" t="s">
        <v>87</v>
      </c>
      <c r="AP3" s="71" t="s">
        <v>88</v>
      </c>
      <c r="AQ3" s="71" t="s">
        <v>89</v>
      </c>
      <c r="AR3" s="71" t="s">
        <v>63</v>
      </c>
      <c r="AS3" s="71" t="s">
        <v>90</v>
      </c>
      <c r="AT3" s="71" t="s">
        <v>62</v>
      </c>
      <c r="AU3" s="71" t="s">
        <v>72</v>
      </c>
      <c r="AV3" s="79" t="str" cm="1">
        <f t="array" ref="AV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 s="79" t="str" cm="1">
        <f t="array" ref="AW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 s="71" t="str" cm="1">
        <f t="array" ref="AX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 s="71" t="s">
        <v>62</v>
      </c>
      <c r="AZ3" s="71" t="s">
        <v>91</v>
      </c>
      <c r="BA3" s="72" t="s">
        <v>92</v>
      </c>
      <c r="BB3" s="73" t="s">
        <v>72</v>
      </c>
    </row>
    <row r="4" spans="1:54" s="38" customFormat="1" ht="138" customHeight="1">
      <c r="A4" s="70">
        <v>3</v>
      </c>
      <c r="B4" s="71" t="s">
        <v>93</v>
      </c>
      <c r="C4" s="71" t="s">
        <v>94</v>
      </c>
      <c r="D4" s="71" t="s">
        <v>95</v>
      </c>
      <c r="E4" s="71">
        <v>2025</v>
      </c>
      <c r="F4" s="71" t="s">
        <v>54</v>
      </c>
      <c r="G4" s="71" t="s">
        <v>96</v>
      </c>
      <c r="H4" s="71" t="s">
        <v>97</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98</v>
      </c>
      <c r="M4" s="71" t="s">
        <v>99</v>
      </c>
      <c r="N4" s="71">
        <v>2019</v>
      </c>
      <c r="O4" s="71">
        <v>2030</v>
      </c>
      <c r="P4" s="71" t="s">
        <v>60</v>
      </c>
      <c r="Q4" s="71" t="s">
        <v>81</v>
      </c>
      <c r="R4" s="71" t="s">
        <v>82</v>
      </c>
      <c r="S4" s="71" t="s">
        <v>62</v>
      </c>
      <c r="T4" s="71" t="s">
        <v>62</v>
      </c>
      <c r="U4" s="71" t="s">
        <v>62</v>
      </c>
      <c r="V4" s="71" t="s">
        <v>63</v>
      </c>
      <c r="W4" s="71" t="s">
        <v>62</v>
      </c>
      <c r="X4" s="71" t="s">
        <v>62</v>
      </c>
      <c r="Y4" s="71" t="s">
        <v>62</v>
      </c>
      <c r="Z4" s="71" t="s">
        <v>63</v>
      </c>
      <c r="AA4" s="71" t="s">
        <v>63</v>
      </c>
      <c r="AB4" s="71" t="s">
        <v>64</v>
      </c>
      <c r="AC4" s="71" t="s">
        <v>100</v>
      </c>
      <c r="AD4" s="71" t="s">
        <v>62</v>
      </c>
      <c r="AE4" s="71" t="s">
        <v>62</v>
      </c>
      <c r="AF4" s="71" t="s">
        <v>63</v>
      </c>
      <c r="AG4" s="71" t="s">
        <v>63</v>
      </c>
      <c r="AH4" s="71" t="s">
        <v>101</v>
      </c>
      <c r="AI4" s="71" t="s">
        <v>63</v>
      </c>
      <c r="AJ4" s="71" t="s">
        <v>63</v>
      </c>
      <c r="AK4" s="71" t="s">
        <v>63</v>
      </c>
      <c r="AL4" s="71" t="s">
        <v>62</v>
      </c>
      <c r="AM4" s="71" t="s">
        <v>63</v>
      </c>
      <c r="AN4" s="71" t="s">
        <v>102</v>
      </c>
      <c r="AO4" s="71" t="s">
        <v>103</v>
      </c>
      <c r="AP4" s="71" t="s">
        <v>104</v>
      </c>
      <c r="AQ4" s="71" t="s">
        <v>105</v>
      </c>
      <c r="AR4" s="71" t="s">
        <v>63</v>
      </c>
      <c r="AS4" s="71" t="s">
        <v>106</v>
      </c>
      <c r="AT4" s="71" t="s">
        <v>63</v>
      </c>
      <c r="AU4" s="71" t="s">
        <v>72</v>
      </c>
      <c r="AV4" s="79" t="str" cm="1">
        <f t="array" ref="AV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 s="79" t="str" cm="1">
        <f t="array" ref="AW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 s="71" t="str" cm="1">
        <f t="array" ref="AX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 s="71" t="s">
        <v>63</v>
      </c>
      <c r="AZ4" s="71"/>
      <c r="BA4" s="72" t="s">
        <v>107</v>
      </c>
      <c r="BB4" s="73" t="s">
        <v>108</v>
      </c>
    </row>
    <row r="5" spans="1:54" s="39" customFormat="1" ht="236.25" customHeight="1">
      <c r="A5" s="70">
        <v>4</v>
      </c>
      <c r="B5" s="71" t="s">
        <v>109</v>
      </c>
      <c r="C5" s="71" t="s">
        <v>110</v>
      </c>
      <c r="D5" s="71" t="s">
        <v>111</v>
      </c>
      <c r="E5" s="71">
        <v>2021</v>
      </c>
      <c r="F5" s="71" t="s">
        <v>54</v>
      </c>
      <c r="G5" s="71" t="s">
        <v>112</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113</v>
      </c>
      <c r="M5" s="71" t="s">
        <v>114</v>
      </c>
      <c r="N5" s="71">
        <v>2021</v>
      </c>
      <c r="O5" s="71">
        <v>2050</v>
      </c>
      <c r="P5" s="71" t="s">
        <v>60</v>
      </c>
      <c r="Q5" s="71" t="s">
        <v>81</v>
      </c>
      <c r="R5" s="71" t="s">
        <v>72</v>
      </c>
      <c r="S5" s="71" t="s">
        <v>62</v>
      </c>
      <c r="T5" s="71" t="s">
        <v>62</v>
      </c>
      <c r="U5" s="71" t="s">
        <v>62</v>
      </c>
      <c r="V5" s="71" t="s">
        <v>63</v>
      </c>
      <c r="W5" s="71" t="s">
        <v>63</v>
      </c>
      <c r="X5" s="71" t="s">
        <v>63</v>
      </c>
      <c r="Y5" s="71" t="s">
        <v>62</v>
      </c>
      <c r="Z5" s="71" t="s">
        <v>62</v>
      </c>
      <c r="AA5" s="71" t="s">
        <v>63</v>
      </c>
      <c r="AB5" s="71" t="s">
        <v>64</v>
      </c>
      <c r="AC5" s="71" t="s">
        <v>100</v>
      </c>
      <c r="AD5" s="71" t="s">
        <v>62</v>
      </c>
      <c r="AE5" s="71" t="s">
        <v>63</v>
      </c>
      <c r="AF5" s="71" t="s">
        <v>63</v>
      </c>
      <c r="AG5" s="71" t="s">
        <v>62</v>
      </c>
      <c r="AH5" s="71" t="s">
        <v>115</v>
      </c>
      <c r="AI5" s="71" t="s">
        <v>63</v>
      </c>
      <c r="AJ5" s="71" t="s">
        <v>63</v>
      </c>
      <c r="AK5" s="71" t="s">
        <v>63</v>
      </c>
      <c r="AL5" s="71" t="s">
        <v>63</v>
      </c>
      <c r="AM5" s="71" t="s">
        <v>62</v>
      </c>
      <c r="AN5" s="71" t="s">
        <v>116</v>
      </c>
      <c r="AO5" s="71" t="s">
        <v>117</v>
      </c>
      <c r="AP5" s="71" t="s">
        <v>118</v>
      </c>
      <c r="AQ5" s="71" t="s">
        <v>119</v>
      </c>
      <c r="AR5" s="71" t="s">
        <v>63</v>
      </c>
      <c r="AS5" s="71" t="s">
        <v>106</v>
      </c>
      <c r="AT5" s="71" t="s">
        <v>63</v>
      </c>
      <c r="AU5" s="71" t="s">
        <v>72</v>
      </c>
      <c r="AV5" s="79" t="str" cm="1">
        <f t="array" ref="AV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 s="79" t="str" cm="1">
        <f t="array" ref="AW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 s="71" t="str" cm="1">
        <f t="array" ref="AX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 s="71" t="s">
        <v>63</v>
      </c>
      <c r="AZ5" s="71"/>
      <c r="BA5" s="22" t="s">
        <v>120</v>
      </c>
      <c r="BB5" s="73" t="s">
        <v>121</v>
      </c>
    </row>
    <row r="6" spans="1:54" s="39" customFormat="1" ht="213" customHeight="1">
      <c r="A6" s="70">
        <v>5</v>
      </c>
      <c r="B6" s="71" t="s">
        <v>122</v>
      </c>
      <c r="C6" s="71" t="s">
        <v>123</v>
      </c>
      <c r="D6" s="71" t="s">
        <v>124</v>
      </c>
      <c r="E6" s="71">
        <v>2016</v>
      </c>
      <c r="F6" s="71" t="s">
        <v>54</v>
      </c>
      <c r="G6" s="71" t="s">
        <v>125</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126</v>
      </c>
      <c r="M6" s="71" t="s">
        <v>127</v>
      </c>
      <c r="N6" s="71">
        <v>2010</v>
      </c>
      <c r="O6" s="71">
        <v>2040</v>
      </c>
      <c r="P6" s="71" t="s">
        <v>60</v>
      </c>
      <c r="Q6" s="71" t="s">
        <v>81</v>
      </c>
      <c r="R6" s="71" t="s">
        <v>61</v>
      </c>
      <c r="S6" s="71" t="s">
        <v>62</v>
      </c>
      <c r="T6" s="71" t="s">
        <v>62</v>
      </c>
      <c r="U6" s="71" t="s">
        <v>62</v>
      </c>
      <c r="V6" s="71" t="s">
        <v>62</v>
      </c>
      <c r="W6" s="71" t="s">
        <v>62</v>
      </c>
      <c r="X6" s="71" t="s">
        <v>63</v>
      </c>
      <c r="Y6" s="71" t="s">
        <v>62</v>
      </c>
      <c r="Z6" s="71" t="s">
        <v>63</v>
      </c>
      <c r="AA6" s="71" t="s">
        <v>62</v>
      </c>
      <c r="AB6" s="71" t="s">
        <v>64</v>
      </c>
      <c r="AC6" s="71" t="s">
        <v>100</v>
      </c>
      <c r="AD6" s="71" t="s">
        <v>62</v>
      </c>
      <c r="AE6" s="71" t="s">
        <v>62</v>
      </c>
      <c r="AF6" s="71" t="s">
        <v>63</v>
      </c>
      <c r="AG6" s="71" t="s">
        <v>63</v>
      </c>
      <c r="AH6" s="71" t="s">
        <v>85</v>
      </c>
      <c r="AI6" s="71" t="s">
        <v>63</v>
      </c>
      <c r="AJ6" s="71" t="s">
        <v>63</v>
      </c>
      <c r="AK6" s="71" t="s">
        <v>63</v>
      </c>
      <c r="AL6" s="71" t="s">
        <v>62</v>
      </c>
      <c r="AM6" s="71" t="s">
        <v>62</v>
      </c>
      <c r="AN6" s="71" t="s">
        <v>128</v>
      </c>
      <c r="AO6" s="71" t="s">
        <v>129</v>
      </c>
      <c r="AP6" s="71" t="s">
        <v>130</v>
      </c>
      <c r="AQ6" s="71" t="s">
        <v>131</v>
      </c>
      <c r="AR6" s="71" t="s">
        <v>132</v>
      </c>
      <c r="AS6" s="71" t="s">
        <v>133</v>
      </c>
      <c r="AT6" s="71" t="s">
        <v>63</v>
      </c>
      <c r="AU6" s="74">
        <v>0.05</v>
      </c>
      <c r="AV6" s="79" cm="1">
        <f t="array" ref="AV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 s="79" cm="1">
        <f t="array" ref="AW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 s="71" t="str" cm="1">
        <f t="array" ref="AX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 s="71" t="s">
        <v>63</v>
      </c>
      <c r="AZ6" s="71"/>
      <c r="BA6" s="72" t="s">
        <v>134</v>
      </c>
      <c r="BB6" s="73" t="s">
        <v>135</v>
      </c>
    </row>
    <row r="7" spans="1:54" s="39" customFormat="1" ht="214.5" customHeight="1">
      <c r="A7" s="70">
        <v>6</v>
      </c>
      <c r="B7" s="71" t="s">
        <v>136</v>
      </c>
      <c r="C7" s="71" t="s">
        <v>137</v>
      </c>
      <c r="D7" s="71" t="s">
        <v>138</v>
      </c>
      <c r="E7" s="71">
        <v>2022</v>
      </c>
      <c r="F7" s="71" t="s">
        <v>54</v>
      </c>
      <c r="G7" s="71" t="s">
        <v>139</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140</v>
      </c>
      <c r="M7" s="71" t="s">
        <v>141</v>
      </c>
      <c r="N7" s="71">
        <v>2015</v>
      </c>
      <c r="O7" s="71">
        <v>2065</v>
      </c>
      <c r="P7" s="71" t="s">
        <v>60</v>
      </c>
      <c r="Q7" s="71" t="s">
        <v>81</v>
      </c>
      <c r="R7" s="71" t="s">
        <v>61</v>
      </c>
      <c r="S7" s="71" t="s">
        <v>62</v>
      </c>
      <c r="T7" s="71" t="s">
        <v>62</v>
      </c>
      <c r="U7" s="71" t="s">
        <v>62</v>
      </c>
      <c r="V7" s="71" t="s">
        <v>62</v>
      </c>
      <c r="W7" s="71" t="s">
        <v>62</v>
      </c>
      <c r="X7" s="71" t="s">
        <v>62</v>
      </c>
      <c r="Y7" s="71" t="s">
        <v>62</v>
      </c>
      <c r="Z7" s="71" t="s">
        <v>63</v>
      </c>
      <c r="AA7" s="71" t="s">
        <v>62</v>
      </c>
      <c r="AB7" s="71" t="s">
        <v>142</v>
      </c>
      <c r="AC7" s="71" t="s">
        <v>100</v>
      </c>
      <c r="AD7" s="71" t="s">
        <v>62</v>
      </c>
      <c r="AE7" s="71" t="s">
        <v>62</v>
      </c>
      <c r="AF7" s="71" t="s">
        <v>62</v>
      </c>
      <c r="AG7" s="71" t="s">
        <v>63</v>
      </c>
      <c r="AH7" s="71" t="s">
        <v>85</v>
      </c>
      <c r="AI7" s="71" t="s">
        <v>63</v>
      </c>
      <c r="AJ7" s="71" t="s">
        <v>62</v>
      </c>
      <c r="AK7" s="71" t="s">
        <v>63</v>
      </c>
      <c r="AL7" s="71" t="s">
        <v>62</v>
      </c>
      <c r="AM7" s="71" t="s">
        <v>62</v>
      </c>
      <c r="AN7" s="71" t="s">
        <v>143</v>
      </c>
      <c r="AO7" s="71" t="s">
        <v>144</v>
      </c>
      <c r="AP7" s="71" t="s">
        <v>145</v>
      </c>
      <c r="AQ7" s="71" t="s">
        <v>146</v>
      </c>
      <c r="AR7" s="71" t="s">
        <v>63</v>
      </c>
      <c r="AS7" s="71" t="s">
        <v>147</v>
      </c>
      <c r="AT7" s="71" t="s">
        <v>63</v>
      </c>
      <c r="AU7" s="71" t="s">
        <v>72</v>
      </c>
      <c r="AV7" s="79" t="str" cm="1">
        <f t="array" ref="AV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 s="79" t="str" cm="1">
        <f t="array" ref="AW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 s="71" t="str" cm="1">
        <f t="array" ref="AX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 s="71" t="s">
        <v>63</v>
      </c>
      <c r="AZ7" s="71"/>
      <c r="BA7" s="72" t="s">
        <v>148</v>
      </c>
      <c r="BB7" s="73" t="s">
        <v>149</v>
      </c>
    </row>
    <row r="8" spans="1:54" s="39" customFormat="1" ht="261" customHeight="1">
      <c r="A8" s="70">
        <v>7</v>
      </c>
      <c r="B8" s="71" t="s">
        <v>150</v>
      </c>
      <c r="C8" s="71" t="s">
        <v>151</v>
      </c>
      <c r="D8" s="71" t="s">
        <v>152</v>
      </c>
      <c r="E8" s="71">
        <v>2024</v>
      </c>
      <c r="F8" s="71" t="s">
        <v>54</v>
      </c>
      <c r="G8" s="71" t="s">
        <v>125</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153</v>
      </c>
      <c r="M8" s="71" t="s">
        <v>154</v>
      </c>
      <c r="N8" s="71">
        <v>2020</v>
      </c>
      <c r="O8" s="71">
        <v>2040</v>
      </c>
      <c r="P8" s="71" t="s">
        <v>155</v>
      </c>
      <c r="Q8" s="71" t="s">
        <v>81</v>
      </c>
      <c r="R8" s="71" t="s">
        <v>82</v>
      </c>
      <c r="S8" s="71" t="s">
        <v>62</v>
      </c>
      <c r="T8" s="71" t="s">
        <v>62</v>
      </c>
      <c r="U8" s="71" t="s">
        <v>62</v>
      </c>
      <c r="V8" s="71" t="s">
        <v>62</v>
      </c>
      <c r="W8" s="71" t="s">
        <v>62</v>
      </c>
      <c r="X8" s="71" t="s">
        <v>62</v>
      </c>
      <c r="Y8" s="71" t="s">
        <v>62</v>
      </c>
      <c r="Z8" s="71" t="s">
        <v>62</v>
      </c>
      <c r="AA8" s="71" t="s">
        <v>62</v>
      </c>
      <c r="AB8" s="71" t="s">
        <v>64</v>
      </c>
      <c r="AC8" s="71" t="s">
        <v>84</v>
      </c>
      <c r="AD8" s="71" t="s">
        <v>62</v>
      </c>
      <c r="AE8" s="71" t="s">
        <v>62</v>
      </c>
      <c r="AF8" s="71" t="s">
        <v>63</v>
      </c>
      <c r="AG8" s="71" t="s">
        <v>62</v>
      </c>
      <c r="AH8" s="71" t="s">
        <v>85</v>
      </c>
      <c r="AI8" s="71" t="s">
        <v>63</v>
      </c>
      <c r="AJ8" s="71" t="s">
        <v>63</v>
      </c>
      <c r="AK8" s="71" t="s">
        <v>63</v>
      </c>
      <c r="AL8" s="71" t="s">
        <v>62</v>
      </c>
      <c r="AM8" s="71" t="s">
        <v>62</v>
      </c>
      <c r="AN8" s="71" t="s">
        <v>156</v>
      </c>
      <c r="AO8" s="71" t="s">
        <v>157</v>
      </c>
      <c r="AP8" s="71" t="s">
        <v>158</v>
      </c>
      <c r="AQ8" s="71" t="s">
        <v>159</v>
      </c>
      <c r="AR8" s="71" t="s">
        <v>63</v>
      </c>
      <c r="AS8" s="71" t="s">
        <v>160</v>
      </c>
      <c r="AT8" s="71" t="s">
        <v>62</v>
      </c>
      <c r="AU8" s="74">
        <v>0.1</v>
      </c>
      <c r="AV8" s="79" cm="1">
        <f t="array" ref="AV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8" s="79" cm="1">
        <f t="array" ref="AW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8" s="71" t="str" cm="1">
        <f t="array" ref="AX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 s="71" t="s">
        <v>62</v>
      </c>
      <c r="AZ8" s="71" t="s">
        <v>161</v>
      </c>
      <c r="BA8" s="72" t="s">
        <v>162</v>
      </c>
      <c r="BB8" s="73" t="s">
        <v>150</v>
      </c>
    </row>
    <row r="9" spans="1:54" s="39" customFormat="1" ht="261" customHeight="1">
      <c r="A9" s="70">
        <v>8</v>
      </c>
      <c r="B9" s="71" t="s">
        <v>150</v>
      </c>
      <c r="C9" s="71" t="s">
        <v>163</v>
      </c>
      <c r="D9" s="71" t="s">
        <v>164</v>
      </c>
      <c r="E9" s="71">
        <v>2018</v>
      </c>
      <c r="F9" s="71" t="s">
        <v>54</v>
      </c>
      <c r="G9" s="71" t="s">
        <v>125</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165</v>
      </c>
      <c r="M9" s="71" t="s">
        <v>166</v>
      </c>
      <c r="N9" s="71">
        <v>2010</v>
      </c>
      <c r="O9" s="71">
        <v>2030</v>
      </c>
      <c r="P9" s="71" t="s">
        <v>60</v>
      </c>
      <c r="Q9" s="71" t="s">
        <v>81</v>
      </c>
      <c r="R9" s="71" t="s">
        <v>82</v>
      </c>
      <c r="S9" s="71" t="s">
        <v>62</v>
      </c>
      <c r="T9" s="71" t="s">
        <v>62</v>
      </c>
      <c r="U9" s="71" t="s">
        <v>62</v>
      </c>
      <c r="V9" s="71" t="s">
        <v>62</v>
      </c>
      <c r="W9" s="71" t="s">
        <v>63</v>
      </c>
      <c r="X9" s="71" t="s">
        <v>62</v>
      </c>
      <c r="Y9" s="71" t="s">
        <v>62</v>
      </c>
      <c r="Z9" s="71" t="s">
        <v>63</v>
      </c>
      <c r="AA9" s="71" t="s">
        <v>62</v>
      </c>
      <c r="AB9" s="71" t="s">
        <v>64</v>
      </c>
      <c r="AC9" s="71" t="s">
        <v>84</v>
      </c>
      <c r="AD9" s="71" t="s">
        <v>62</v>
      </c>
      <c r="AE9" s="71" t="s">
        <v>62</v>
      </c>
      <c r="AF9" s="71" t="s">
        <v>63</v>
      </c>
      <c r="AG9" s="71" t="s">
        <v>63</v>
      </c>
      <c r="AH9" s="71" t="s">
        <v>85</v>
      </c>
      <c r="AI9" s="71" t="s">
        <v>63</v>
      </c>
      <c r="AJ9" s="71" t="s">
        <v>63</v>
      </c>
      <c r="AK9" s="71" t="s">
        <v>63</v>
      </c>
      <c r="AL9" s="71" t="s">
        <v>62</v>
      </c>
      <c r="AM9" s="71" t="s">
        <v>63</v>
      </c>
      <c r="AN9" s="71" t="s">
        <v>168</v>
      </c>
      <c r="AO9" s="71" t="s">
        <v>169</v>
      </c>
      <c r="AP9" s="71" t="s">
        <v>170</v>
      </c>
      <c r="AQ9" s="71" t="s">
        <v>159</v>
      </c>
      <c r="AR9" s="71" t="s">
        <v>63</v>
      </c>
      <c r="AS9" s="71" t="s">
        <v>171</v>
      </c>
      <c r="AT9" s="71" t="s">
        <v>62</v>
      </c>
      <c r="AU9" s="74">
        <v>0.1</v>
      </c>
      <c r="AV9" s="79" cm="1">
        <f t="array" ref="AV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 s="79" cm="1">
        <f t="array" ref="AW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 s="71" t="str" cm="1">
        <f t="array" ref="AX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 s="71" t="s">
        <v>63</v>
      </c>
      <c r="AZ9" s="71"/>
      <c r="BA9" s="72" t="s">
        <v>172</v>
      </c>
      <c r="BB9" s="75" t="s">
        <v>150</v>
      </c>
    </row>
    <row r="10" spans="1:54" s="39" customFormat="1" ht="261" customHeight="1">
      <c r="A10" s="70">
        <v>9</v>
      </c>
      <c r="B10" s="71" t="s">
        <v>150</v>
      </c>
      <c r="C10" s="71" t="s">
        <v>173</v>
      </c>
      <c r="D10" s="71" t="s">
        <v>174</v>
      </c>
      <c r="E10" s="71">
        <v>2021</v>
      </c>
      <c r="F10" s="71" t="s">
        <v>54</v>
      </c>
      <c r="G10" s="71" t="s">
        <v>125</v>
      </c>
      <c r="H10" s="71" t="s">
        <v>97</v>
      </c>
      <c r="I10" s="71" t="str">
        <f t="array" ref="I10">_xlfn.TEXTJOIN(",", TRUE, IF(Table4[study_id]=Table3[[#This Row],[study_id]], Table4[iso_code], ""))</f>
        <v>AO,BW,BI,DJ,EG,SZ,ET,KE,LS,MW,MZ,NA,RW,ZA,SS,SD,TZ,UG,ZM,ZW,CD</v>
      </c>
      <c r="J10" s="71">
        <f>COUNTIF(study_countries!A:A,A10)</f>
        <v>21</v>
      </c>
      <c r="K10" s="71" t="s">
        <v>175</v>
      </c>
      <c r="L10" s="71" t="s">
        <v>176</v>
      </c>
      <c r="M10" s="71" t="s">
        <v>177</v>
      </c>
      <c r="N10" s="71">
        <v>2018</v>
      </c>
      <c r="O10" s="71">
        <v>2040</v>
      </c>
      <c r="P10" s="71" t="s">
        <v>60</v>
      </c>
      <c r="Q10" s="71" t="s">
        <v>81</v>
      </c>
      <c r="R10" s="71" t="s">
        <v>82</v>
      </c>
      <c r="S10" s="71" t="s">
        <v>62</v>
      </c>
      <c r="T10" s="71" t="s">
        <v>62</v>
      </c>
      <c r="U10" s="71" t="s">
        <v>62</v>
      </c>
      <c r="V10" s="71" t="s">
        <v>62</v>
      </c>
      <c r="W10" s="71" t="s">
        <v>62</v>
      </c>
      <c r="X10" s="71" t="s">
        <v>62</v>
      </c>
      <c r="Y10" s="71" t="s">
        <v>62</v>
      </c>
      <c r="Z10" s="71" t="s">
        <v>63</v>
      </c>
      <c r="AA10" s="71" t="s">
        <v>62</v>
      </c>
      <c r="AB10" s="71" t="s">
        <v>64</v>
      </c>
      <c r="AC10" s="71" t="s">
        <v>84</v>
      </c>
      <c r="AD10" s="71" t="s">
        <v>62</v>
      </c>
      <c r="AE10" s="71" t="s">
        <v>62</v>
      </c>
      <c r="AF10" s="71" t="s">
        <v>62</v>
      </c>
      <c r="AG10" s="71" t="s">
        <v>62</v>
      </c>
      <c r="AH10" s="71" t="s">
        <v>85</v>
      </c>
      <c r="AI10" s="71" t="s">
        <v>63</v>
      </c>
      <c r="AJ10" s="71" t="s">
        <v>63</v>
      </c>
      <c r="AK10" s="71" t="s">
        <v>63</v>
      </c>
      <c r="AL10" s="71" t="s">
        <v>62</v>
      </c>
      <c r="AM10" s="71" t="s">
        <v>63</v>
      </c>
      <c r="AN10" s="71" t="s">
        <v>178</v>
      </c>
      <c r="AO10" s="71" t="s">
        <v>179</v>
      </c>
      <c r="AP10" s="71" t="s">
        <v>150</v>
      </c>
      <c r="AQ10" s="71" t="s">
        <v>159</v>
      </c>
      <c r="AR10" s="71" t="s">
        <v>63</v>
      </c>
      <c r="AS10" s="71" t="s">
        <v>180</v>
      </c>
      <c r="AT10" s="71" t="s">
        <v>62</v>
      </c>
      <c r="AU10" s="74">
        <v>0.1</v>
      </c>
      <c r="AV10" s="79" cm="1">
        <f t="array" ref="AV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0" s="79" cm="1">
        <f t="array" ref="AW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0" s="71" t="str" cm="1">
        <f t="array" ref="AX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0" s="71" t="s">
        <v>63</v>
      </c>
      <c r="AZ10" s="71"/>
      <c r="BA10" s="76" t="s">
        <v>181</v>
      </c>
      <c r="BB10" s="77" t="s">
        <v>150</v>
      </c>
    </row>
    <row r="11" spans="1:54" s="38" customFormat="1" ht="208.25" customHeight="1">
      <c r="A11" s="70">
        <v>10</v>
      </c>
      <c r="B11" s="71" t="s">
        <v>182</v>
      </c>
      <c r="C11" s="71" t="s">
        <v>183</v>
      </c>
      <c r="D11" s="71" t="s">
        <v>184</v>
      </c>
      <c r="E11" s="71">
        <v>2017</v>
      </c>
      <c r="F11" s="71" t="s">
        <v>54</v>
      </c>
      <c r="G11" s="71" t="s">
        <v>125</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185</v>
      </c>
      <c r="L11" s="71" t="s">
        <v>186</v>
      </c>
      <c r="M11" s="71" t="s">
        <v>187</v>
      </c>
      <c r="N11" s="71">
        <v>2010</v>
      </c>
      <c r="O11" s="71">
        <v>2040</v>
      </c>
      <c r="P11" s="71" t="s">
        <v>155</v>
      </c>
      <c r="Q11" s="71" t="s">
        <v>188</v>
      </c>
      <c r="R11" s="71" t="s">
        <v>189</v>
      </c>
      <c r="S11" s="71" t="s">
        <v>62</v>
      </c>
      <c r="T11" s="71" t="s">
        <v>62</v>
      </c>
      <c r="U11" s="71" t="s">
        <v>62</v>
      </c>
      <c r="V11" s="71" t="s">
        <v>62</v>
      </c>
      <c r="W11" s="71" t="s">
        <v>63</v>
      </c>
      <c r="X11" s="71" t="s">
        <v>63</v>
      </c>
      <c r="Y11" s="71" t="s">
        <v>62</v>
      </c>
      <c r="Z11" s="71" t="s">
        <v>63</v>
      </c>
      <c r="AA11" s="71" t="s">
        <v>62</v>
      </c>
      <c r="AB11" s="71" t="s">
        <v>142</v>
      </c>
      <c r="AC11" s="71" t="s">
        <v>65</v>
      </c>
      <c r="AD11" s="71" t="s">
        <v>62</v>
      </c>
      <c r="AE11" s="71" t="s">
        <v>62</v>
      </c>
      <c r="AF11" s="71" t="s">
        <v>63</v>
      </c>
      <c r="AG11" s="71" t="s">
        <v>63</v>
      </c>
      <c r="AH11" s="71" t="s">
        <v>190</v>
      </c>
      <c r="AI11" s="71" t="s">
        <v>62</v>
      </c>
      <c r="AJ11" s="71" t="s">
        <v>62</v>
      </c>
      <c r="AK11" s="71" t="s">
        <v>62</v>
      </c>
      <c r="AL11" s="71" t="s">
        <v>62</v>
      </c>
      <c r="AM11" s="71" t="s">
        <v>62</v>
      </c>
      <c r="AN11" s="71" t="s">
        <v>191</v>
      </c>
      <c r="AO11" s="71" t="s">
        <v>192</v>
      </c>
      <c r="AP11" s="71" t="s">
        <v>193</v>
      </c>
      <c r="AQ11" s="71" t="s">
        <v>194</v>
      </c>
      <c r="AR11" s="71" t="s">
        <v>62</v>
      </c>
      <c r="AS11" s="71" t="s">
        <v>195</v>
      </c>
      <c r="AT11" s="71" t="s">
        <v>63</v>
      </c>
      <c r="AU11" s="71" t="s">
        <v>72</v>
      </c>
      <c r="AV11" s="79" t="str" cm="1">
        <f t="array" ref="AV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 s="79" t="str" cm="1">
        <f t="array" ref="AW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 s="71" t="str" cm="1">
        <f t="array" ref="AX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1" s="71" t="s">
        <v>63</v>
      </c>
      <c r="AZ11" s="71"/>
      <c r="BA11" s="72" t="s">
        <v>196</v>
      </c>
      <c r="BB11" s="78" t="s">
        <v>197</v>
      </c>
    </row>
    <row r="12" spans="1:54" s="39" customFormat="1" ht="215.25" customHeight="1">
      <c r="A12" s="70">
        <v>11</v>
      </c>
      <c r="B12" s="71" t="s">
        <v>198</v>
      </c>
      <c r="C12" s="71" t="s">
        <v>199</v>
      </c>
      <c r="D12" s="71" t="s">
        <v>200</v>
      </c>
      <c r="E12" s="71">
        <v>2021</v>
      </c>
      <c r="F12" s="71" t="s">
        <v>54</v>
      </c>
      <c r="G12" s="71" t="s">
        <v>201</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202</v>
      </c>
      <c r="L12" s="71" t="s">
        <v>203</v>
      </c>
      <c r="M12" s="71" t="s">
        <v>204</v>
      </c>
      <c r="N12" s="71">
        <v>2018</v>
      </c>
      <c r="O12" s="71">
        <v>2025</v>
      </c>
      <c r="P12" s="71" t="s">
        <v>60</v>
      </c>
      <c r="Q12" s="71" t="s">
        <v>205</v>
      </c>
      <c r="R12" s="71" t="s">
        <v>206</v>
      </c>
      <c r="S12" s="71" t="s">
        <v>62</v>
      </c>
      <c r="T12" s="71" t="s">
        <v>62</v>
      </c>
      <c r="U12" s="71" t="s">
        <v>62</v>
      </c>
      <c r="V12" s="71" t="s">
        <v>62</v>
      </c>
      <c r="W12" s="71" t="s">
        <v>62</v>
      </c>
      <c r="X12" s="71" t="s">
        <v>62</v>
      </c>
      <c r="Y12" s="71" t="s">
        <v>62</v>
      </c>
      <c r="Z12" s="71" t="s">
        <v>63</v>
      </c>
      <c r="AA12" s="71" t="s">
        <v>62</v>
      </c>
      <c r="AB12" s="71" t="s">
        <v>64</v>
      </c>
      <c r="AC12" s="71" t="s">
        <v>100</v>
      </c>
      <c r="AD12" s="71" t="s">
        <v>62</v>
      </c>
      <c r="AE12" s="71" t="s">
        <v>62</v>
      </c>
      <c r="AF12" s="71" t="s">
        <v>63</v>
      </c>
      <c r="AG12" s="71" t="s">
        <v>63</v>
      </c>
      <c r="AH12" s="71" t="s">
        <v>66</v>
      </c>
      <c r="AI12" s="71" t="s">
        <v>63</v>
      </c>
      <c r="AJ12" s="71" t="s">
        <v>63</v>
      </c>
      <c r="AK12" s="71" t="s">
        <v>63</v>
      </c>
      <c r="AL12" s="71" t="s">
        <v>62</v>
      </c>
      <c r="AM12" s="71" t="s">
        <v>63</v>
      </c>
      <c r="AN12" s="71" t="s">
        <v>207</v>
      </c>
      <c r="AO12" s="71" t="s">
        <v>208</v>
      </c>
      <c r="AP12" s="71" t="s">
        <v>209</v>
      </c>
      <c r="AQ12" s="71" t="s">
        <v>210</v>
      </c>
      <c r="AR12" s="71" t="s">
        <v>63</v>
      </c>
      <c r="AS12" s="71" t="s">
        <v>211</v>
      </c>
      <c r="AT12" s="71" t="s">
        <v>63</v>
      </c>
      <c r="AU12" s="71" t="s">
        <v>72</v>
      </c>
      <c r="AV12" s="79" t="str" cm="1">
        <f t="array" ref="AV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 s="79" t="str" cm="1">
        <f t="array" ref="AW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 s="71" t="str" cm="1">
        <f t="array" ref="AX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2" s="71" t="s">
        <v>63</v>
      </c>
      <c r="AZ12" s="71"/>
      <c r="BA12" s="72" t="s">
        <v>212</v>
      </c>
      <c r="BB12" s="73" t="s">
        <v>213</v>
      </c>
    </row>
    <row r="13" spans="1:54" s="39" customFormat="1" ht="215.25" customHeight="1">
      <c r="A13" s="70">
        <v>12</v>
      </c>
      <c r="B13" s="71" t="s">
        <v>214</v>
      </c>
      <c r="C13" s="71" t="s">
        <v>215</v>
      </c>
      <c r="D13" s="71" t="s">
        <v>216</v>
      </c>
      <c r="E13" s="71">
        <v>2024</v>
      </c>
      <c r="F13" s="71" t="s">
        <v>54</v>
      </c>
      <c r="G13" s="71" t="s">
        <v>125</v>
      </c>
      <c r="H13" s="71" t="s">
        <v>233</v>
      </c>
      <c r="I13" s="71" t="str">
        <f t="array" ref="I13">_xlfn.TEXTJOIN(",", TRUE, IF(Table4[study_id]=Table3[[#This Row],[study_id]], Table4[iso_code], ""))</f>
        <v>DZ</v>
      </c>
      <c r="J13" s="71">
        <f>COUNTIF(study_countries!A:A,A13)</f>
        <v>1</v>
      </c>
      <c r="K13" s="71" t="s">
        <v>218</v>
      </c>
      <c r="L13" s="71" t="s">
        <v>219</v>
      </c>
      <c r="M13" s="71" t="s">
        <v>220</v>
      </c>
      <c r="N13" s="71">
        <v>2016</v>
      </c>
      <c r="O13" s="71">
        <v>2070</v>
      </c>
      <c r="P13" s="71" t="s">
        <v>60</v>
      </c>
      <c r="Q13" s="71" t="s">
        <v>81</v>
      </c>
      <c r="R13" s="71" t="s">
        <v>61</v>
      </c>
      <c r="S13" s="71" t="s">
        <v>62</v>
      </c>
      <c r="T13" s="71" t="s">
        <v>62</v>
      </c>
      <c r="U13" s="71" t="s">
        <v>62</v>
      </c>
      <c r="V13" s="71" t="s">
        <v>62</v>
      </c>
      <c r="W13" s="71" t="s">
        <v>62</v>
      </c>
      <c r="X13" s="71" t="s">
        <v>63</v>
      </c>
      <c r="Y13" s="71" t="s">
        <v>62</v>
      </c>
      <c r="Z13" s="71" t="s">
        <v>62</v>
      </c>
      <c r="AA13" s="71" t="s">
        <v>63</v>
      </c>
      <c r="AB13" s="71" t="s">
        <v>64</v>
      </c>
      <c r="AC13" s="71" t="s">
        <v>84</v>
      </c>
      <c r="AD13" s="71" t="s">
        <v>62</v>
      </c>
      <c r="AE13" s="71" t="s">
        <v>62</v>
      </c>
      <c r="AF13" s="71" t="s">
        <v>62</v>
      </c>
      <c r="AG13" s="71" t="s">
        <v>63</v>
      </c>
      <c r="AH13" s="71" t="s">
        <v>85</v>
      </c>
      <c r="AI13" s="71" t="s">
        <v>63</v>
      </c>
      <c r="AJ13" s="71" t="s">
        <v>63</v>
      </c>
      <c r="AK13" s="71" t="s">
        <v>63</v>
      </c>
      <c r="AL13" s="71" t="s">
        <v>62</v>
      </c>
      <c r="AM13" s="71" t="s">
        <v>63</v>
      </c>
      <c r="AN13" s="71" t="s">
        <v>221</v>
      </c>
      <c r="AO13" s="71" t="s">
        <v>222</v>
      </c>
      <c r="AP13" s="71" t="s">
        <v>223</v>
      </c>
      <c r="AQ13" s="71" t="s">
        <v>224</v>
      </c>
      <c r="AR13" s="71" t="s">
        <v>63</v>
      </c>
      <c r="AS13" s="71" t="s">
        <v>225</v>
      </c>
      <c r="AT13" s="71" t="s">
        <v>63</v>
      </c>
      <c r="AU13" s="74">
        <v>0.08</v>
      </c>
      <c r="AV13" s="79" cm="1">
        <f t="array" ref="AV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3" s="79" cm="1">
        <f t="array" ref="AW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3" s="71" t="str" cm="1">
        <f t="array" ref="AX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3" s="71" t="s">
        <v>63</v>
      </c>
      <c r="AZ13" s="71"/>
      <c r="BA13" s="72" t="s">
        <v>226</v>
      </c>
      <c r="BB13" s="73" t="s">
        <v>227</v>
      </c>
    </row>
    <row r="14" spans="1:54" s="39" customFormat="1" ht="215.25" customHeight="1">
      <c r="A14" s="70">
        <v>13</v>
      </c>
      <c r="B14" s="71" t="s">
        <v>228</v>
      </c>
      <c r="C14" s="71" t="s">
        <v>229</v>
      </c>
      <c r="D14" s="71" t="s">
        <v>230</v>
      </c>
      <c r="E14" s="71">
        <v>2024</v>
      </c>
      <c r="F14" s="71" t="s">
        <v>231</v>
      </c>
      <c r="G14" s="71" t="s">
        <v>232</v>
      </c>
      <c r="H14" s="71" t="s">
        <v>233</v>
      </c>
      <c r="I14" s="71" t="str">
        <f t="array" ref="I14">_xlfn.TEXTJOIN(",", TRUE, IF(Table4[study_id]=Table3[[#This Row],[study_id]], Table4[iso_code], ""))</f>
        <v>DZ</v>
      </c>
      <c r="J14" s="71">
        <f>COUNTIF(study_countries!A:A,A14)</f>
        <v>1</v>
      </c>
      <c r="K14" s="71" t="s">
        <v>218</v>
      </c>
      <c r="L14" s="71" t="s">
        <v>234</v>
      </c>
      <c r="M14" s="71" t="s">
        <v>235</v>
      </c>
      <c r="N14" s="71"/>
      <c r="O14" s="71"/>
      <c r="P14" s="71"/>
      <c r="Q14" s="71"/>
      <c r="R14" s="71"/>
      <c r="S14" s="71"/>
      <c r="T14" s="71"/>
      <c r="U14" s="71"/>
      <c r="V14" s="71"/>
      <c r="W14" s="71"/>
      <c r="X14" s="71"/>
      <c r="Y14" s="71"/>
      <c r="Z14" s="71"/>
      <c r="AA14" s="71"/>
      <c r="AB14" s="71" t="s">
        <v>142</v>
      </c>
      <c r="AC14" s="71" t="s">
        <v>65</v>
      </c>
      <c r="AD14" s="71" t="s">
        <v>63</v>
      </c>
      <c r="AE14" s="71" t="s">
        <v>62</v>
      </c>
      <c r="AF14" s="71" t="s">
        <v>63</v>
      </c>
      <c r="AG14" s="71"/>
      <c r="AH14" s="71" t="s">
        <v>85</v>
      </c>
      <c r="AI14" s="71" t="s">
        <v>63</v>
      </c>
      <c r="AJ14" s="71" t="s">
        <v>63</v>
      </c>
      <c r="AK14" s="71" t="s">
        <v>63</v>
      </c>
      <c r="AL14" s="71" t="s">
        <v>63</v>
      </c>
      <c r="AM14" s="71" t="s">
        <v>62</v>
      </c>
      <c r="AN14" s="71"/>
      <c r="AO14" s="71"/>
      <c r="AP14" s="71" t="s">
        <v>236</v>
      </c>
      <c r="AQ14" s="71" t="s">
        <v>237</v>
      </c>
      <c r="AR14" s="71" t="s">
        <v>62</v>
      </c>
      <c r="AS14" s="71"/>
      <c r="AT14" s="71" t="s">
        <v>63</v>
      </c>
      <c r="AU14" s="71"/>
      <c r="AV14" s="79" t="str" cm="1">
        <f t="array" ref="AV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 s="79" t="str" cm="1">
        <f t="array" ref="AW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 s="71" t="str" cm="1">
        <f t="array" ref="AX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 s="71"/>
      <c r="AZ14" s="71"/>
      <c r="BA14" s="72" t="s">
        <v>238</v>
      </c>
      <c r="BB14" s="73" t="s">
        <v>239</v>
      </c>
    </row>
    <row r="15" spans="1:54" s="39" customFormat="1" ht="147" customHeight="1">
      <c r="A15" s="70">
        <v>14</v>
      </c>
      <c r="B15" s="71" t="s">
        <v>240</v>
      </c>
      <c r="C15" s="71" t="s">
        <v>241</v>
      </c>
      <c r="D15" s="71" t="s">
        <v>242</v>
      </c>
      <c r="E15" s="71">
        <v>2024</v>
      </c>
      <c r="F15" s="71" t="s">
        <v>54</v>
      </c>
      <c r="G15" s="71" t="s">
        <v>125</v>
      </c>
      <c r="H15" s="71" t="s">
        <v>233</v>
      </c>
      <c r="I15" s="71" t="str">
        <f t="array" ref="I15">_xlfn.TEXTJOIN(",", TRUE, IF(Table4[study_id]=Table3[[#This Row],[study_id]], Table4[iso_code], ""))</f>
        <v>BJ</v>
      </c>
      <c r="J15" s="71">
        <f>COUNTIF(study_countries!A:A,A15)</f>
        <v>1</v>
      </c>
      <c r="K15" s="71" t="s">
        <v>243</v>
      </c>
      <c r="L15" s="71" t="s">
        <v>244</v>
      </c>
      <c r="M15" s="71" t="s">
        <v>245</v>
      </c>
      <c r="N15" s="71">
        <v>2017</v>
      </c>
      <c r="O15" s="71">
        <v>2050</v>
      </c>
      <c r="P15" s="71" t="s">
        <v>60</v>
      </c>
      <c r="Q15" s="71" t="s">
        <v>246</v>
      </c>
      <c r="R15" s="71" t="s">
        <v>189</v>
      </c>
      <c r="S15" s="71" t="s">
        <v>62</v>
      </c>
      <c r="T15" s="71" t="s">
        <v>62</v>
      </c>
      <c r="U15" s="71" t="s">
        <v>62</v>
      </c>
      <c r="V15" s="71" t="s">
        <v>62</v>
      </c>
      <c r="W15" s="71" t="s">
        <v>63</v>
      </c>
      <c r="X15" s="71" t="s">
        <v>63</v>
      </c>
      <c r="Y15" s="71" t="s">
        <v>62</v>
      </c>
      <c r="Z15" s="71" t="s">
        <v>63</v>
      </c>
      <c r="AA15" s="71" t="s">
        <v>62</v>
      </c>
      <c r="AB15" s="71" t="s">
        <v>142</v>
      </c>
      <c r="AC15" s="71" t="s">
        <v>65</v>
      </c>
      <c r="AD15" s="71" t="s">
        <v>62</v>
      </c>
      <c r="AE15" s="71" t="s">
        <v>62</v>
      </c>
      <c r="AF15" s="71" t="s">
        <v>62</v>
      </c>
      <c r="AG15" s="71" t="s">
        <v>63</v>
      </c>
      <c r="AH15" s="71" t="s">
        <v>85</v>
      </c>
      <c r="AI15" s="71" t="s">
        <v>63</v>
      </c>
      <c r="AJ15" s="71" t="s">
        <v>62</v>
      </c>
      <c r="AK15" s="71" t="s">
        <v>62</v>
      </c>
      <c r="AL15" s="71" t="s">
        <v>62</v>
      </c>
      <c r="AM15" s="71" t="s">
        <v>62</v>
      </c>
      <c r="AN15" s="71" t="s">
        <v>247</v>
      </c>
      <c r="AO15" s="71" t="s">
        <v>248</v>
      </c>
      <c r="AP15" s="71" t="s">
        <v>249</v>
      </c>
      <c r="AQ15" s="71" t="s">
        <v>250</v>
      </c>
      <c r="AR15" s="71" t="s">
        <v>62</v>
      </c>
      <c r="AS15" s="71" t="s">
        <v>225</v>
      </c>
      <c r="AT15" s="71" t="s">
        <v>63</v>
      </c>
      <c r="AU15" s="71" t="s">
        <v>72</v>
      </c>
      <c r="AV15" s="79" t="str" cm="1">
        <f t="array" ref="AV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 s="79" t="str" cm="1">
        <f t="array" ref="AW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 s="71" t="str" cm="1">
        <f t="array" ref="AX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5" s="71" t="s">
        <v>63</v>
      </c>
      <c r="AZ15" s="71"/>
      <c r="BA15" s="72" t="s">
        <v>251</v>
      </c>
      <c r="BB15" s="73" t="s">
        <v>252</v>
      </c>
    </row>
    <row r="16" spans="1:54" s="39" customFormat="1" ht="229.25" customHeight="1">
      <c r="A16" s="70">
        <v>15</v>
      </c>
      <c r="B16" s="71" t="s">
        <v>253</v>
      </c>
      <c r="C16" s="71" t="s">
        <v>254</v>
      </c>
      <c r="D16" s="71" t="s">
        <v>255</v>
      </c>
      <c r="E16" s="71">
        <v>2020</v>
      </c>
      <c r="F16" s="71" t="s">
        <v>231</v>
      </c>
      <c r="G16" s="71" t="s">
        <v>256</v>
      </c>
      <c r="H16" s="71" t="s">
        <v>233</v>
      </c>
      <c r="I16" s="71" t="str">
        <f t="array" ref="I16">_xlfn.TEXTJOIN(",", TRUE, IF(Table4[study_id]=Table3[[#This Row],[study_id]], Table4[iso_code], ""))</f>
        <v>BF,CI</v>
      </c>
      <c r="J16" s="71">
        <f>COUNTIF(study_countries!A:A,A16)</f>
        <v>2</v>
      </c>
      <c r="K16" s="71" t="s">
        <v>243</v>
      </c>
      <c r="L16" s="71" t="s">
        <v>257</v>
      </c>
      <c r="M16" s="71" t="s">
        <v>258</v>
      </c>
      <c r="N16" s="71">
        <v>2015</v>
      </c>
      <c r="O16" s="71">
        <v>2030</v>
      </c>
      <c r="P16" s="71"/>
      <c r="Q16" s="71"/>
      <c r="R16" s="71"/>
      <c r="S16" s="71"/>
      <c r="T16" s="71"/>
      <c r="U16" s="71"/>
      <c r="V16" s="71"/>
      <c r="W16" s="71"/>
      <c r="X16" s="71"/>
      <c r="Y16" s="71"/>
      <c r="Z16" s="71"/>
      <c r="AA16" s="71"/>
      <c r="AB16" s="71" t="s">
        <v>64</v>
      </c>
      <c r="AC16" s="71" t="s">
        <v>100</v>
      </c>
      <c r="AD16" s="71" t="s">
        <v>62</v>
      </c>
      <c r="AE16" s="71" t="s">
        <v>63</v>
      </c>
      <c r="AF16" s="71" t="s">
        <v>63</v>
      </c>
      <c r="AG16" s="71"/>
      <c r="AH16" s="71" t="s">
        <v>66</v>
      </c>
      <c r="AI16" s="71" t="s">
        <v>62</v>
      </c>
      <c r="AJ16" s="71" t="s">
        <v>63</v>
      </c>
      <c r="AK16" s="71" t="s">
        <v>63</v>
      </c>
      <c r="AL16" s="71" t="s">
        <v>132</v>
      </c>
      <c r="AM16" s="71" t="s">
        <v>62</v>
      </c>
      <c r="AN16" s="71"/>
      <c r="AO16" s="71"/>
      <c r="AP16" s="71" t="s">
        <v>259</v>
      </c>
      <c r="AQ16" s="71" t="s">
        <v>260</v>
      </c>
      <c r="AR16" s="71" t="s">
        <v>63</v>
      </c>
      <c r="AS16" s="71"/>
      <c r="AT16" s="71" t="s">
        <v>63</v>
      </c>
      <c r="AU16" s="71"/>
      <c r="AV16" s="79" t="str" cm="1">
        <f t="array" ref="AV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 s="79" t="str" cm="1">
        <f t="array" ref="AW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 s="71" t="str" cm="1">
        <f t="array" ref="AX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 s="71"/>
      <c r="AZ16" s="71"/>
      <c r="BA16" s="72" t="s">
        <v>261</v>
      </c>
      <c r="BB16" s="73" t="s">
        <v>262</v>
      </c>
    </row>
    <row r="17" spans="1:54" s="39" customFormat="1" ht="161.25" customHeight="1">
      <c r="A17" s="70">
        <v>16</v>
      </c>
      <c r="B17" s="71" t="s">
        <v>263</v>
      </c>
      <c r="C17" s="71" t="s">
        <v>264</v>
      </c>
      <c r="D17" s="71" t="s">
        <v>265</v>
      </c>
      <c r="E17" s="71">
        <v>2023</v>
      </c>
      <c r="F17" s="71" t="s">
        <v>54</v>
      </c>
      <c r="G17" s="71" t="s">
        <v>125</v>
      </c>
      <c r="H17" s="71" t="s">
        <v>233</v>
      </c>
      <c r="I17" s="71" t="str">
        <f t="array" ref="I17">_xlfn.TEXTJOIN(",", TRUE, IF(Table4[study_id]=Table3[[#This Row],[study_id]], Table4[iso_code], ""))</f>
        <v>BW</v>
      </c>
      <c r="J17" s="71">
        <f>COUNTIF(study_countries!A:A,A17)</f>
        <v>1</v>
      </c>
      <c r="K17" s="71" t="s">
        <v>266</v>
      </c>
      <c r="L17" s="71" t="s">
        <v>267</v>
      </c>
      <c r="M17" s="71" t="s">
        <v>268</v>
      </c>
      <c r="N17" s="71">
        <v>2015</v>
      </c>
      <c r="O17" s="71">
        <v>2050</v>
      </c>
      <c r="P17" s="71" t="s">
        <v>60</v>
      </c>
      <c r="Q17" s="71" t="s">
        <v>81</v>
      </c>
      <c r="R17" s="71" t="s">
        <v>61</v>
      </c>
      <c r="S17" s="71" t="s">
        <v>62</v>
      </c>
      <c r="T17" s="71" t="s">
        <v>62</v>
      </c>
      <c r="U17" s="71" t="s">
        <v>62</v>
      </c>
      <c r="V17" s="71" t="s">
        <v>62</v>
      </c>
      <c r="W17" s="71" t="s">
        <v>62</v>
      </c>
      <c r="X17" s="71" t="s">
        <v>62</v>
      </c>
      <c r="Y17" s="71" t="s">
        <v>62</v>
      </c>
      <c r="Z17" s="71" t="s">
        <v>63</v>
      </c>
      <c r="AA17" s="71" t="s">
        <v>62</v>
      </c>
      <c r="AB17" s="71" t="s">
        <v>142</v>
      </c>
      <c r="AC17" s="71" t="s">
        <v>100</v>
      </c>
      <c r="AD17" s="71" t="s">
        <v>62</v>
      </c>
      <c r="AE17" s="71" t="s">
        <v>62</v>
      </c>
      <c r="AF17" s="71" t="s">
        <v>62</v>
      </c>
      <c r="AG17" s="71" t="s">
        <v>63</v>
      </c>
      <c r="AH17" s="71" t="s">
        <v>85</v>
      </c>
      <c r="AI17" s="71" t="s">
        <v>63</v>
      </c>
      <c r="AJ17" s="71" t="s">
        <v>132</v>
      </c>
      <c r="AK17" s="71" t="s">
        <v>62</v>
      </c>
      <c r="AL17" s="71" t="s">
        <v>62</v>
      </c>
      <c r="AM17" s="71" t="s">
        <v>63</v>
      </c>
      <c r="AN17" s="71" t="s">
        <v>269</v>
      </c>
      <c r="AO17" s="71" t="s">
        <v>270</v>
      </c>
      <c r="AP17" s="71" t="s">
        <v>271</v>
      </c>
      <c r="AQ17" s="71" t="s">
        <v>272</v>
      </c>
      <c r="AR17" s="71" t="s">
        <v>63</v>
      </c>
      <c r="AS17" s="71" t="s">
        <v>273</v>
      </c>
      <c r="AT17" s="71" t="s">
        <v>63</v>
      </c>
      <c r="AU17" s="79">
        <v>0.1</v>
      </c>
      <c r="AV17" s="79" cm="1">
        <f t="array" ref="AV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7" s="79" cm="1">
        <f t="array" ref="AW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7" s="71" t="str" cm="1">
        <f t="array" ref="AX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 s="71" t="s">
        <v>63</v>
      </c>
      <c r="AZ17" s="71"/>
      <c r="BA17" s="72" t="s">
        <v>274</v>
      </c>
      <c r="BB17" s="73" t="s">
        <v>275</v>
      </c>
    </row>
    <row r="18" spans="1:54" s="38" customFormat="1" ht="197.25" customHeight="1">
      <c r="A18" s="70">
        <v>17</v>
      </c>
      <c r="B18" s="71" t="s">
        <v>276</v>
      </c>
      <c r="C18" s="71" t="s">
        <v>277</v>
      </c>
      <c r="D18" s="71" t="s">
        <v>278</v>
      </c>
      <c r="E18" s="71">
        <v>2016</v>
      </c>
      <c r="F18" s="71" t="s">
        <v>54</v>
      </c>
      <c r="G18" s="71" t="s">
        <v>125</v>
      </c>
      <c r="H18" s="71" t="s">
        <v>233</v>
      </c>
      <c r="I18" s="71" t="str">
        <f t="array" ref="I18">_xlfn.TEXTJOIN(",", TRUE, IF(Table4[study_id]=Table3[[#This Row],[study_id]], Table4[iso_code], ""))</f>
        <v>CM</v>
      </c>
      <c r="J18" s="71">
        <f>COUNTIF(study_countries!A:A,A18)</f>
        <v>1</v>
      </c>
      <c r="K18" s="71" t="s">
        <v>279</v>
      </c>
      <c r="L18" s="71" t="s">
        <v>280</v>
      </c>
      <c r="M18" s="71" t="s">
        <v>281</v>
      </c>
      <c r="N18" s="71">
        <v>2012</v>
      </c>
      <c r="O18" s="71">
        <v>2035</v>
      </c>
      <c r="P18" s="71" t="s">
        <v>60</v>
      </c>
      <c r="Q18" s="71" t="s">
        <v>205</v>
      </c>
      <c r="R18" s="71" t="s">
        <v>61</v>
      </c>
      <c r="S18" s="71" t="s">
        <v>62</v>
      </c>
      <c r="T18" s="71" t="s">
        <v>62</v>
      </c>
      <c r="U18" s="71" t="s">
        <v>62</v>
      </c>
      <c r="V18" s="71" t="s">
        <v>62</v>
      </c>
      <c r="W18" s="71" t="s">
        <v>63</v>
      </c>
      <c r="X18" s="71" t="s">
        <v>63</v>
      </c>
      <c r="Y18" s="71" t="s">
        <v>62</v>
      </c>
      <c r="Z18" s="71" t="s">
        <v>63</v>
      </c>
      <c r="AA18" s="71" t="s">
        <v>63</v>
      </c>
      <c r="AB18" s="71" t="s">
        <v>64</v>
      </c>
      <c r="AC18" s="71" t="s">
        <v>84</v>
      </c>
      <c r="AD18" s="71" t="s">
        <v>62</v>
      </c>
      <c r="AE18" s="71" t="s">
        <v>62</v>
      </c>
      <c r="AF18" s="71" t="s">
        <v>63</v>
      </c>
      <c r="AG18" s="71" t="s">
        <v>63</v>
      </c>
      <c r="AH18" s="71" t="s">
        <v>85</v>
      </c>
      <c r="AI18" s="71" t="s">
        <v>63</v>
      </c>
      <c r="AJ18" s="71" t="s">
        <v>132</v>
      </c>
      <c r="AK18" s="71" t="s">
        <v>63</v>
      </c>
      <c r="AL18" s="71" t="s">
        <v>132</v>
      </c>
      <c r="AM18" s="71" t="s">
        <v>62</v>
      </c>
      <c r="AN18" s="71" t="s">
        <v>282</v>
      </c>
      <c r="AO18" s="71" t="s">
        <v>283</v>
      </c>
      <c r="AP18" s="71" t="s">
        <v>284</v>
      </c>
      <c r="AQ18" s="71" t="s">
        <v>285</v>
      </c>
      <c r="AR18" s="71" t="s">
        <v>62</v>
      </c>
      <c r="AS18" s="71" t="s">
        <v>225</v>
      </c>
      <c r="AT18" s="71" t="s">
        <v>63</v>
      </c>
      <c r="AU18" s="79">
        <v>0.12</v>
      </c>
      <c r="AV18" s="79" cm="1">
        <f t="array" ref="AV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18" s="79" cm="1">
        <f t="array" ref="AW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18" s="71" t="str" cm="1">
        <f t="array" ref="AX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8" s="71" t="s">
        <v>63</v>
      </c>
      <c r="AZ18" s="71"/>
      <c r="BA18" s="72" t="s">
        <v>286</v>
      </c>
      <c r="BB18" s="73" t="s">
        <v>287</v>
      </c>
    </row>
    <row r="19" spans="1:54" s="38" customFormat="1" ht="141.75" customHeight="1">
      <c r="A19" s="70">
        <v>18</v>
      </c>
      <c r="B19" s="71" t="s">
        <v>288</v>
      </c>
      <c r="C19" s="71" t="s">
        <v>289</v>
      </c>
      <c r="D19" s="71" t="s">
        <v>290</v>
      </c>
      <c r="E19" s="71">
        <v>2023</v>
      </c>
      <c r="F19" s="71" t="s">
        <v>231</v>
      </c>
      <c r="G19" s="71" t="s">
        <v>291</v>
      </c>
      <c r="H19" s="71" t="s">
        <v>233</v>
      </c>
      <c r="I19" s="71" t="str">
        <f t="array" ref="I19">_xlfn.TEXTJOIN(",", TRUE, IF(Table4[study_id]=Table3[[#This Row],[study_id]], Table4[iso_code], ""))</f>
        <v>CM</v>
      </c>
      <c r="J19" s="71">
        <f>COUNTIF(study_countries!A:A,A19)</f>
        <v>1</v>
      </c>
      <c r="K19" s="71" t="s">
        <v>279</v>
      </c>
      <c r="L19" s="71" t="s">
        <v>292</v>
      </c>
      <c r="M19" s="71" t="s">
        <v>293</v>
      </c>
      <c r="N19" s="71"/>
      <c r="O19" s="71"/>
      <c r="P19" s="71"/>
      <c r="Q19" s="71"/>
      <c r="R19" s="71"/>
      <c r="S19" s="71"/>
      <c r="T19" s="71"/>
      <c r="U19" s="71"/>
      <c r="V19" s="71"/>
      <c r="W19" s="71"/>
      <c r="X19" s="71"/>
      <c r="Y19" s="71"/>
      <c r="Z19" s="71"/>
      <c r="AA19" s="71"/>
      <c r="AB19" s="71" t="s">
        <v>64</v>
      </c>
      <c r="AC19" s="71" t="s">
        <v>100</v>
      </c>
      <c r="AD19" s="71" t="s">
        <v>62</v>
      </c>
      <c r="AE19" s="71" t="s">
        <v>63</v>
      </c>
      <c r="AF19" s="71" t="s">
        <v>63</v>
      </c>
      <c r="AG19" s="71"/>
      <c r="AH19" s="71" t="s">
        <v>294</v>
      </c>
      <c r="AI19" s="71" t="s">
        <v>63</v>
      </c>
      <c r="AJ19" s="71" t="s">
        <v>63</v>
      </c>
      <c r="AK19" s="71" t="s">
        <v>63</v>
      </c>
      <c r="AL19" s="71" t="s">
        <v>62</v>
      </c>
      <c r="AM19" s="71" t="s">
        <v>62</v>
      </c>
      <c r="AN19" s="71"/>
      <c r="AO19" s="71"/>
      <c r="AP19" s="71" t="s">
        <v>295</v>
      </c>
      <c r="AQ19" s="71" t="s">
        <v>194</v>
      </c>
      <c r="AR19" s="71" t="s">
        <v>62</v>
      </c>
      <c r="AS19" s="71"/>
      <c r="AT19" s="71" t="s">
        <v>63</v>
      </c>
      <c r="AU19" s="79"/>
      <c r="AV19" s="79" t="str" cm="1">
        <f t="array" ref="AV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 s="79" t="str" cm="1">
        <f t="array" ref="AW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 s="71" t="str" cm="1">
        <f t="array" ref="AX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 s="71"/>
      <c r="AZ19" s="71"/>
      <c r="BA19" s="72" t="s">
        <v>296</v>
      </c>
      <c r="BB19" s="73" t="s">
        <v>297</v>
      </c>
    </row>
    <row r="20" spans="1:54" s="40" customFormat="1" ht="127.5" customHeight="1">
      <c r="A20" s="70">
        <v>19</v>
      </c>
      <c r="B20" s="71" t="s">
        <v>298</v>
      </c>
      <c r="C20" s="71" t="s">
        <v>299</v>
      </c>
      <c r="D20" s="71" t="s">
        <v>300</v>
      </c>
      <c r="E20" s="71">
        <v>2022</v>
      </c>
      <c r="F20" s="71" t="s">
        <v>54</v>
      </c>
      <c r="G20" s="71" t="s">
        <v>301</v>
      </c>
      <c r="H20" s="71" t="s">
        <v>233</v>
      </c>
      <c r="I20" s="71" t="str">
        <f t="array" ref="I20">_xlfn.TEXTJOIN(",", TRUE, IF(Table4[study_id]=Table3[[#This Row],[study_id]], Table4[iso_code], ""))</f>
        <v>CI</v>
      </c>
      <c r="J20" s="71">
        <f>COUNTIF(study_countries!A:A,A20)</f>
        <v>1</v>
      </c>
      <c r="K20" s="71" t="s">
        <v>243</v>
      </c>
      <c r="L20" s="71" t="s">
        <v>302</v>
      </c>
      <c r="M20" s="71" t="s">
        <v>303</v>
      </c>
      <c r="N20" s="71">
        <v>2016</v>
      </c>
      <c r="O20" s="71">
        <v>2050</v>
      </c>
      <c r="P20" s="71" t="s">
        <v>60</v>
      </c>
      <c r="Q20" s="71" t="s">
        <v>81</v>
      </c>
      <c r="R20" s="71" t="s">
        <v>61</v>
      </c>
      <c r="S20" s="71" t="s">
        <v>62</v>
      </c>
      <c r="T20" s="71" t="s">
        <v>62</v>
      </c>
      <c r="U20" s="71" t="s">
        <v>62</v>
      </c>
      <c r="V20" s="71" t="s">
        <v>62</v>
      </c>
      <c r="W20" s="71" t="s">
        <v>63</v>
      </c>
      <c r="X20" s="71" t="s">
        <v>63</v>
      </c>
      <c r="Y20" s="71" t="s">
        <v>62</v>
      </c>
      <c r="Z20" s="71" t="s">
        <v>63</v>
      </c>
      <c r="AA20" s="71" t="s">
        <v>62</v>
      </c>
      <c r="AB20" s="71" t="s">
        <v>64</v>
      </c>
      <c r="AC20" s="71" t="s">
        <v>84</v>
      </c>
      <c r="AD20" s="71" t="s">
        <v>62</v>
      </c>
      <c r="AE20" s="71" t="s">
        <v>62</v>
      </c>
      <c r="AF20" s="71" t="s">
        <v>62</v>
      </c>
      <c r="AG20" s="71" t="s">
        <v>62</v>
      </c>
      <c r="AH20" s="71" t="s">
        <v>304</v>
      </c>
      <c r="AI20" s="71" t="s">
        <v>62</v>
      </c>
      <c r="AJ20" s="71" t="s">
        <v>132</v>
      </c>
      <c r="AK20" s="71" t="s">
        <v>63</v>
      </c>
      <c r="AL20" s="71" t="s">
        <v>62</v>
      </c>
      <c r="AM20" s="71" t="s">
        <v>63</v>
      </c>
      <c r="AN20" s="71" t="s">
        <v>305</v>
      </c>
      <c r="AO20" s="71" t="s">
        <v>306</v>
      </c>
      <c r="AP20" s="71" t="s">
        <v>307</v>
      </c>
      <c r="AQ20" s="71" t="s">
        <v>224</v>
      </c>
      <c r="AR20" s="71" t="s">
        <v>63</v>
      </c>
      <c r="AS20" s="71" t="s">
        <v>308</v>
      </c>
      <c r="AT20" s="71" t="s">
        <v>63</v>
      </c>
      <c r="AU20" s="79">
        <v>0.1</v>
      </c>
      <c r="AV20" s="79" cm="1">
        <f t="array" ref="AV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0" s="79" cm="1">
        <f t="array" ref="AW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0" s="71" t="str" cm="1">
        <f t="array" ref="AX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0" s="71" t="s">
        <v>62</v>
      </c>
      <c r="AZ20" s="71" t="s">
        <v>309</v>
      </c>
      <c r="BA20" s="72" t="s">
        <v>310</v>
      </c>
      <c r="BB20" s="73" t="s">
        <v>311</v>
      </c>
    </row>
    <row r="21" spans="1:54" s="38" customFormat="1" ht="183" customHeight="1">
      <c r="A21" s="70">
        <v>20</v>
      </c>
      <c r="B21" s="71" t="s">
        <v>312</v>
      </c>
      <c r="C21" s="71" t="s">
        <v>264</v>
      </c>
      <c r="D21" s="71" t="s">
        <v>313</v>
      </c>
      <c r="E21" s="71">
        <v>2022</v>
      </c>
      <c r="F21" s="71" t="s">
        <v>54</v>
      </c>
      <c r="G21" s="71" t="s">
        <v>314</v>
      </c>
      <c r="H21" s="71" t="s">
        <v>233</v>
      </c>
      <c r="I21" s="71" t="str">
        <f t="array" ref="I21">_xlfn.TEXTJOIN(",", TRUE, IF(Table4[study_id]=Table3[[#This Row],[study_id]], Table4[iso_code], ""))</f>
        <v>EG</v>
      </c>
      <c r="J21" s="71">
        <f>COUNTIF(study_countries!A:A,A21)</f>
        <v>1</v>
      </c>
      <c r="K21" s="71" t="s">
        <v>315</v>
      </c>
      <c r="L21" s="71" t="s">
        <v>316</v>
      </c>
      <c r="M21" s="71" t="s">
        <v>317</v>
      </c>
      <c r="N21" s="71">
        <v>2017</v>
      </c>
      <c r="O21" s="71">
        <v>2042</v>
      </c>
      <c r="P21" s="71" t="s">
        <v>60</v>
      </c>
      <c r="Q21" s="71" t="s">
        <v>81</v>
      </c>
      <c r="R21" s="71" t="s">
        <v>61</v>
      </c>
      <c r="S21" s="71" t="s">
        <v>62</v>
      </c>
      <c r="T21" s="71" t="s">
        <v>62</v>
      </c>
      <c r="U21" s="71" t="s">
        <v>62</v>
      </c>
      <c r="V21" s="71" t="s">
        <v>63</v>
      </c>
      <c r="W21" s="71" t="s">
        <v>62</v>
      </c>
      <c r="X21" s="71" t="s">
        <v>63</v>
      </c>
      <c r="Y21" s="71" t="s">
        <v>62</v>
      </c>
      <c r="Z21" s="71" t="s">
        <v>63</v>
      </c>
      <c r="AA21" s="71" t="s">
        <v>62</v>
      </c>
      <c r="AB21" s="71" t="s">
        <v>64</v>
      </c>
      <c r="AC21" s="71" t="s">
        <v>100</v>
      </c>
      <c r="AD21" s="71" t="s">
        <v>63</v>
      </c>
      <c r="AE21" s="71" t="s">
        <v>63</v>
      </c>
      <c r="AF21" s="71" t="s">
        <v>63</v>
      </c>
      <c r="AG21" s="71" t="s">
        <v>63</v>
      </c>
      <c r="AH21" s="71" t="s">
        <v>85</v>
      </c>
      <c r="AI21" s="71" t="s">
        <v>63</v>
      </c>
      <c r="AJ21" s="71" t="s">
        <v>63</v>
      </c>
      <c r="AK21" s="71" t="s">
        <v>63</v>
      </c>
      <c r="AL21" s="71" t="s">
        <v>132</v>
      </c>
      <c r="AM21" s="71" t="s">
        <v>132</v>
      </c>
      <c r="AN21" s="71" t="s">
        <v>318</v>
      </c>
      <c r="AO21" s="71" t="s">
        <v>319</v>
      </c>
      <c r="AP21" s="71" t="s">
        <v>320</v>
      </c>
      <c r="AQ21" s="71" t="s">
        <v>321</v>
      </c>
      <c r="AR21" s="71" t="s">
        <v>63</v>
      </c>
      <c r="AS21" s="71" t="s">
        <v>225</v>
      </c>
      <c r="AT21" s="71" t="s">
        <v>63</v>
      </c>
      <c r="AU21" s="79">
        <v>0.1</v>
      </c>
      <c r="AV21" s="79" cm="1">
        <f t="array" ref="AV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1" s="79" cm="1">
        <f t="array" ref="AW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1" s="71" t="str" cm="1">
        <f t="array" ref="AX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1" s="71" t="s">
        <v>63</v>
      </c>
      <c r="AZ21" s="71"/>
      <c r="BA21" s="72" t="s">
        <v>322</v>
      </c>
      <c r="BB21" s="73" t="s">
        <v>323</v>
      </c>
    </row>
    <row r="22" spans="1:54" s="38" customFormat="1" ht="173.25" customHeight="1">
      <c r="A22" s="70">
        <v>21</v>
      </c>
      <c r="B22" s="71" t="s">
        <v>324</v>
      </c>
      <c r="C22" s="71" t="s">
        <v>325</v>
      </c>
      <c r="D22" s="71" t="s">
        <v>326</v>
      </c>
      <c r="E22" s="71">
        <v>2018</v>
      </c>
      <c r="F22" s="71" t="s">
        <v>54</v>
      </c>
      <c r="G22" s="71" t="s">
        <v>125</v>
      </c>
      <c r="H22" s="71" t="s">
        <v>233</v>
      </c>
      <c r="I22" s="71" t="str">
        <f t="array" ref="I22">_xlfn.TEXTJOIN(",", TRUE, IF(Table4[study_id]=Table3[[#This Row],[study_id]], Table4[iso_code], ""))</f>
        <v>EG</v>
      </c>
      <c r="J22" s="71">
        <f>COUNTIF(study_countries!A:A,A22)</f>
        <v>1</v>
      </c>
      <c r="K22" s="71" t="s">
        <v>315</v>
      </c>
      <c r="L22" s="71" t="s">
        <v>327</v>
      </c>
      <c r="M22" s="71" t="s">
        <v>328</v>
      </c>
      <c r="N22" s="71">
        <v>2018</v>
      </c>
      <c r="O22" s="71">
        <v>2040</v>
      </c>
      <c r="P22" s="71" t="s">
        <v>60</v>
      </c>
      <c r="Q22" s="71" t="s">
        <v>81</v>
      </c>
      <c r="R22" s="71" t="s">
        <v>61</v>
      </c>
      <c r="S22" s="71" t="s">
        <v>62</v>
      </c>
      <c r="T22" s="71" t="s">
        <v>62</v>
      </c>
      <c r="U22" s="71" t="s">
        <v>62</v>
      </c>
      <c r="V22" s="71" t="s">
        <v>63</v>
      </c>
      <c r="W22" s="71" t="s">
        <v>62</v>
      </c>
      <c r="X22" s="71" t="s">
        <v>63</v>
      </c>
      <c r="Y22" s="71" t="s">
        <v>62</v>
      </c>
      <c r="Z22" s="71" t="s">
        <v>63</v>
      </c>
      <c r="AA22" s="71" t="s">
        <v>62</v>
      </c>
      <c r="AB22" s="71" t="s">
        <v>64</v>
      </c>
      <c r="AC22" s="71" t="s">
        <v>100</v>
      </c>
      <c r="AD22" s="71" t="s">
        <v>62</v>
      </c>
      <c r="AE22" s="71" t="s">
        <v>62</v>
      </c>
      <c r="AF22" s="71" t="s">
        <v>62</v>
      </c>
      <c r="AG22" s="71" t="s">
        <v>63</v>
      </c>
      <c r="AH22" s="71" t="s">
        <v>101</v>
      </c>
      <c r="AI22" s="71" t="s">
        <v>63</v>
      </c>
      <c r="AJ22" s="71" t="s">
        <v>63</v>
      </c>
      <c r="AK22" s="71" t="s">
        <v>63</v>
      </c>
      <c r="AL22" s="71" t="s">
        <v>63</v>
      </c>
      <c r="AM22" s="71" t="s">
        <v>63</v>
      </c>
      <c r="AN22" s="71" t="s">
        <v>329</v>
      </c>
      <c r="AO22" s="71" t="s">
        <v>330</v>
      </c>
      <c r="AP22" s="71" t="s">
        <v>331</v>
      </c>
      <c r="AQ22" s="71" t="s">
        <v>332</v>
      </c>
      <c r="AR22" s="71" t="s">
        <v>132</v>
      </c>
      <c r="AS22" s="71" t="s">
        <v>225</v>
      </c>
      <c r="AT22" s="71" t="s">
        <v>63</v>
      </c>
      <c r="AU22" s="79">
        <v>0.22</v>
      </c>
      <c r="AV22" s="79" cm="1">
        <f t="array" ref="AV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0.22</v>
      </c>
      <c r="AW22" s="79" cm="1">
        <f t="array" ref="AW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0.22</v>
      </c>
      <c r="AX22" s="71" t="str" cm="1">
        <f t="array" ref="AX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2" s="71" t="s">
        <v>63</v>
      </c>
      <c r="AZ22" s="71"/>
      <c r="BA22" s="72" t="s">
        <v>333</v>
      </c>
      <c r="BB22" s="73" t="s">
        <v>334</v>
      </c>
    </row>
    <row r="23" spans="1:54" s="38" customFormat="1" ht="173.25" customHeight="1">
      <c r="A23" s="70">
        <v>22</v>
      </c>
      <c r="B23" s="71" t="s">
        <v>335</v>
      </c>
      <c r="C23" s="71" t="s">
        <v>336</v>
      </c>
      <c r="D23" s="71" t="s">
        <v>337</v>
      </c>
      <c r="E23" s="71">
        <v>2019</v>
      </c>
      <c r="F23" s="71" t="s">
        <v>54</v>
      </c>
      <c r="G23" s="71" t="s">
        <v>125</v>
      </c>
      <c r="H23" s="71" t="s">
        <v>233</v>
      </c>
      <c r="I23" s="71" t="str">
        <f t="array" ref="I23">_xlfn.TEXTJOIN(",", TRUE, IF(Table4[study_id]=Table3[[#This Row],[study_id]], Table4[iso_code], ""))</f>
        <v>EG</v>
      </c>
      <c r="J23" s="71">
        <f>COUNTIF(study_countries!A:A,A23)</f>
        <v>1</v>
      </c>
      <c r="K23" s="71" t="s">
        <v>315</v>
      </c>
      <c r="L23" s="71" t="s">
        <v>338</v>
      </c>
      <c r="M23" s="71" t="s">
        <v>339</v>
      </c>
      <c r="N23" s="71">
        <v>2014</v>
      </c>
      <c r="O23" s="71">
        <v>2050</v>
      </c>
      <c r="P23" s="71" t="s">
        <v>155</v>
      </c>
      <c r="Q23" s="71" t="s">
        <v>81</v>
      </c>
      <c r="R23" s="71" t="s">
        <v>340</v>
      </c>
      <c r="S23" s="71" t="s">
        <v>62</v>
      </c>
      <c r="T23" s="71" t="s">
        <v>62</v>
      </c>
      <c r="U23" s="71" t="s">
        <v>62</v>
      </c>
      <c r="V23" s="71" t="s">
        <v>62</v>
      </c>
      <c r="W23" s="71" t="s">
        <v>62</v>
      </c>
      <c r="X23" s="71" t="s">
        <v>62</v>
      </c>
      <c r="Y23" s="71" t="s">
        <v>62</v>
      </c>
      <c r="Z23" s="71" t="s">
        <v>63</v>
      </c>
      <c r="AA23" s="71" t="s">
        <v>63</v>
      </c>
      <c r="AB23" s="71" t="s">
        <v>64</v>
      </c>
      <c r="AC23" s="71" t="s">
        <v>84</v>
      </c>
      <c r="AD23" s="71" t="s">
        <v>62</v>
      </c>
      <c r="AE23" s="71" t="s">
        <v>62</v>
      </c>
      <c r="AF23" s="71" t="s">
        <v>62</v>
      </c>
      <c r="AG23" s="71" t="s">
        <v>63</v>
      </c>
      <c r="AH23" s="71" t="s">
        <v>101</v>
      </c>
      <c r="AI23" s="71" t="s">
        <v>63</v>
      </c>
      <c r="AJ23" s="71" t="s">
        <v>63</v>
      </c>
      <c r="AK23" s="71" t="s">
        <v>63</v>
      </c>
      <c r="AL23" s="71" t="s">
        <v>63</v>
      </c>
      <c r="AM23" s="71" t="s">
        <v>63</v>
      </c>
      <c r="AN23" s="71" t="s">
        <v>341</v>
      </c>
      <c r="AO23" s="71" t="s">
        <v>342</v>
      </c>
      <c r="AP23" s="71" t="s">
        <v>343</v>
      </c>
      <c r="AQ23" s="71" t="s">
        <v>344</v>
      </c>
      <c r="AR23" s="71" t="s">
        <v>63</v>
      </c>
      <c r="AS23" s="71" t="s">
        <v>225</v>
      </c>
      <c r="AT23" s="71" t="s">
        <v>63</v>
      </c>
      <c r="AU23" s="79">
        <v>0.1</v>
      </c>
      <c r="AV23" s="79" cm="1">
        <f t="array" ref="AV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3" s="79" cm="1">
        <f t="array" ref="AW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3" s="71" t="str" cm="1">
        <f t="array" ref="AX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3" s="71" t="s">
        <v>63</v>
      </c>
      <c r="AZ23" s="71"/>
      <c r="BA23" s="72" t="s">
        <v>345</v>
      </c>
      <c r="BB23" s="73" t="s">
        <v>346</v>
      </c>
    </row>
    <row r="24" spans="1:54" s="38" customFormat="1" ht="127.5" customHeight="1">
      <c r="A24" s="70">
        <v>23</v>
      </c>
      <c r="B24" s="71" t="s">
        <v>347</v>
      </c>
      <c r="C24" s="71" t="s">
        <v>348</v>
      </c>
      <c r="D24" s="71" t="s">
        <v>349</v>
      </c>
      <c r="E24" s="71">
        <v>2023</v>
      </c>
      <c r="F24" s="71" t="s">
        <v>54</v>
      </c>
      <c r="G24" s="71" t="s">
        <v>125</v>
      </c>
      <c r="H24" s="71" t="s">
        <v>233</v>
      </c>
      <c r="I24" s="71" t="str">
        <f t="array" ref="I24">_xlfn.TEXTJOIN(",", TRUE, IF(Table4[study_id]=Table3[[#This Row],[study_id]], Table4[iso_code], ""))</f>
        <v>ET</v>
      </c>
      <c r="J24" s="71">
        <f>COUNTIF(study_countries!A:A,A24)</f>
        <v>1</v>
      </c>
      <c r="K24" s="71" t="s">
        <v>315</v>
      </c>
      <c r="L24" s="71" t="s">
        <v>350</v>
      </c>
      <c r="M24" s="71" t="s">
        <v>351</v>
      </c>
      <c r="N24" s="71">
        <v>2018</v>
      </c>
      <c r="O24" s="71">
        <v>2050</v>
      </c>
      <c r="P24" s="71" t="s">
        <v>155</v>
      </c>
      <c r="Q24" s="71" t="s">
        <v>81</v>
      </c>
      <c r="R24" s="71" t="s">
        <v>61</v>
      </c>
      <c r="S24" s="71" t="s">
        <v>62</v>
      </c>
      <c r="T24" s="71" t="s">
        <v>62</v>
      </c>
      <c r="U24" s="71" t="s">
        <v>62</v>
      </c>
      <c r="V24" s="71" t="s">
        <v>62</v>
      </c>
      <c r="W24" s="71" t="s">
        <v>62</v>
      </c>
      <c r="X24" s="71" t="s">
        <v>62</v>
      </c>
      <c r="Y24" s="71" t="s">
        <v>62</v>
      </c>
      <c r="Z24" s="71" t="s">
        <v>63</v>
      </c>
      <c r="AA24" s="71" t="s">
        <v>63</v>
      </c>
      <c r="AB24" s="71" t="s">
        <v>142</v>
      </c>
      <c r="AC24" s="71" t="s">
        <v>84</v>
      </c>
      <c r="AD24" s="71" t="s">
        <v>62</v>
      </c>
      <c r="AE24" s="71" t="s">
        <v>62</v>
      </c>
      <c r="AF24" s="71" t="s">
        <v>62</v>
      </c>
      <c r="AG24" s="71" t="s">
        <v>63</v>
      </c>
      <c r="AH24" s="71" t="s">
        <v>101</v>
      </c>
      <c r="AI24" s="71" t="s">
        <v>62</v>
      </c>
      <c r="AJ24" s="71" t="s">
        <v>62</v>
      </c>
      <c r="AK24" s="71" t="s">
        <v>62</v>
      </c>
      <c r="AL24" s="71" t="s">
        <v>62</v>
      </c>
      <c r="AM24" s="71" t="s">
        <v>62</v>
      </c>
      <c r="AN24" s="71" t="s">
        <v>352</v>
      </c>
      <c r="AO24" s="71" t="s">
        <v>353</v>
      </c>
      <c r="AP24" s="71" t="s">
        <v>354</v>
      </c>
      <c r="AQ24" s="71" t="s">
        <v>131</v>
      </c>
      <c r="AR24" s="71" t="s">
        <v>132</v>
      </c>
      <c r="AS24" s="71" t="s">
        <v>225</v>
      </c>
      <c r="AT24" s="71" t="s">
        <v>63</v>
      </c>
      <c r="AU24" s="79">
        <v>0.1</v>
      </c>
      <c r="AV24" s="79" cm="1">
        <f t="array" ref="AV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4" s="79" cm="1">
        <f t="array" ref="AW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4" s="71" t="str" cm="1">
        <f t="array" ref="AX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4" s="71" t="s">
        <v>63</v>
      </c>
      <c r="AZ24" s="71"/>
      <c r="BA24" s="72" t="s">
        <v>355</v>
      </c>
      <c r="BB24" s="73" t="s">
        <v>356</v>
      </c>
    </row>
    <row r="25" spans="1:54" s="38" customFormat="1" ht="177" customHeight="1">
      <c r="A25" s="70">
        <v>24</v>
      </c>
      <c r="B25" s="71" t="s">
        <v>335</v>
      </c>
      <c r="C25" s="71" t="s">
        <v>357</v>
      </c>
      <c r="D25" s="71" t="s">
        <v>358</v>
      </c>
      <c r="E25" s="71">
        <v>2017</v>
      </c>
      <c r="F25" s="71" t="s">
        <v>54</v>
      </c>
      <c r="G25" s="71" t="s">
        <v>359</v>
      </c>
      <c r="H25" s="71" t="s">
        <v>233</v>
      </c>
      <c r="I25" s="71" t="str">
        <f t="array" ref="I25">_xlfn.TEXTJOIN(",", TRUE, IF(Table4[study_id]=Table3[[#This Row],[study_id]], Table4[iso_code], ""))</f>
        <v>ET</v>
      </c>
      <c r="J25" s="71">
        <f>COUNTIF(study_countries!A:A,A25)</f>
        <v>1</v>
      </c>
      <c r="K25" s="71" t="s">
        <v>315</v>
      </c>
      <c r="L25" s="71" t="s">
        <v>360</v>
      </c>
      <c r="M25" s="71" t="s">
        <v>361</v>
      </c>
      <c r="N25" s="71">
        <v>2015</v>
      </c>
      <c r="O25" s="71">
        <v>2045</v>
      </c>
      <c r="P25" s="71" t="s">
        <v>60</v>
      </c>
      <c r="Q25" s="71" t="s">
        <v>362</v>
      </c>
      <c r="R25" s="71" t="s">
        <v>61</v>
      </c>
      <c r="S25" s="71" t="s">
        <v>62</v>
      </c>
      <c r="T25" s="71" t="s">
        <v>62</v>
      </c>
      <c r="U25" s="71" t="s">
        <v>62</v>
      </c>
      <c r="V25" s="71" t="s">
        <v>63</v>
      </c>
      <c r="W25" s="71" t="s">
        <v>63</v>
      </c>
      <c r="X25" s="71" t="s">
        <v>62</v>
      </c>
      <c r="Y25" s="71" t="s">
        <v>62</v>
      </c>
      <c r="Z25" s="71" t="s">
        <v>63</v>
      </c>
      <c r="AA25" s="71" t="s">
        <v>62</v>
      </c>
      <c r="AB25" s="71" t="s">
        <v>64</v>
      </c>
      <c r="AC25" s="71" t="s">
        <v>84</v>
      </c>
      <c r="AD25" s="71" t="s">
        <v>62</v>
      </c>
      <c r="AE25" s="71" t="s">
        <v>62</v>
      </c>
      <c r="AF25" s="71" t="s">
        <v>63</v>
      </c>
      <c r="AG25" s="71" t="s">
        <v>63</v>
      </c>
      <c r="AH25" s="71" t="s">
        <v>85</v>
      </c>
      <c r="AI25" s="71" t="s">
        <v>63</v>
      </c>
      <c r="AJ25" s="71" t="s">
        <v>63</v>
      </c>
      <c r="AK25" s="71" t="s">
        <v>63</v>
      </c>
      <c r="AL25" s="71" t="s">
        <v>62</v>
      </c>
      <c r="AM25" s="71" t="s">
        <v>62</v>
      </c>
      <c r="AN25" s="71" t="s">
        <v>363</v>
      </c>
      <c r="AO25" s="71" t="s">
        <v>364</v>
      </c>
      <c r="AP25" s="71" t="s">
        <v>365</v>
      </c>
      <c r="AQ25" s="71" t="s">
        <v>366</v>
      </c>
      <c r="AR25" s="71" t="s">
        <v>63</v>
      </c>
      <c r="AS25" s="71" t="s">
        <v>225</v>
      </c>
      <c r="AT25" s="71" t="s">
        <v>63</v>
      </c>
      <c r="AU25" s="79">
        <v>0.1</v>
      </c>
      <c r="AV25" s="79" cm="1">
        <f t="array" ref="AV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5" s="79" cm="1">
        <f t="array" ref="AW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5" s="71" t="str" cm="1">
        <f t="array" ref="AX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5" s="71" t="s">
        <v>63</v>
      </c>
      <c r="AZ25" s="71"/>
      <c r="BA25" s="72" t="s">
        <v>367</v>
      </c>
      <c r="BB25" s="73" t="s">
        <v>346</v>
      </c>
    </row>
    <row r="26" spans="1:54" s="38" customFormat="1" ht="127.5" customHeight="1">
      <c r="A26" s="70">
        <v>25</v>
      </c>
      <c r="B26" s="71" t="s">
        <v>368</v>
      </c>
      <c r="C26" s="71" t="s">
        <v>369</v>
      </c>
      <c r="D26" s="71" t="s">
        <v>370</v>
      </c>
      <c r="E26" s="71">
        <v>2018</v>
      </c>
      <c r="F26" s="71" t="s">
        <v>54</v>
      </c>
      <c r="G26" s="71" t="s">
        <v>125</v>
      </c>
      <c r="H26" s="71" t="s">
        <v>233</v>
      </c>
      <c r="I26" s="71" t="str">
        <f t="array" ref="I26">_xlfn.TEXTJOIN(",", TRUE, IF(Table4[study_id]=Table3[[#This Row],[study_id]], Table4[iso_code], ""))</f>
        <v>GM</v>
      </c>
      <c r="J26" s="71">
        <f>COUNTIF(study_countries!A:A,A26)</f>
        <v>1</v>
      </c>
      <c r="K26" s="71" t="s">
        <v>243</v>
      </c>
      <c r="L26" s="71" t="s">
        <v>371</v>
      </c>
      <c r="M26" s="71" t="s">
        <v>372</v>
      </c>
      <c r="N26" s="71">
        <v>2015</v>
      </c>
      <c r="O26" s="71">
        <v>2030</v>
      </c>
      <c r="P26" s="71" t="s">
        <v>60</v>
      </c>
      <c r="Q26" s="71" t="s">
        <v>81</v>
      </c>
      <c r="R26" s="71" t="s">
        <v>373</v>
      </c>
      <c r="S26" s="71" t="s">
        <v>62</v>
      </c>
      <c r="T26" s="71" t="s">
        <v>62</v>
      </c>
      <c r="U26" s="71" t="s">
        <v>62</v>
      </c>
      <c r="V26" s="71" t="s">
        <v>62</v>
      </c>
      <c r="W26" s="71" t="s">
        <v>63</v>
      </c>
      <c r="X26" s="71" t="s">
        <v>63</v>
      </c>
      <c r="Y26" s="71" t="s">
        <v>62</v>
      </c>
      <c r="Z26" s="71" t="s">
        <v>63</v>
      </c>
      <c r="AA26" s="71" t="s">
        <v>62</v>
      </c>
      <c r="AB26" s="71" t="s">
        <v>64</v>
      </c>
      <c r="AC26" s="71" t="s">
        <v>84</v>
      </c>
      <c r="AD26" s="71" t="s">
        <v>62</v>
      </c>
      <c r="AE26" s="71" t="s">
        <v>62</v>
      </c>
      <c r="AF26" s="71" t="s">
        <v>62</v>
      </c>
      <c r="AG26" s="71" t="s">
        <v>63</v>
      </c>
      <c r="AH26" s="71" t="s">
        <v>85</v>
      </c>
      <c r="AI26" s="71" t="s">
        <v>132</v>
      </c>
      <c r="AJ26" s="71" t="s">
        <v>132</v>
      </c>
      <c r="AK26" s="71" t="s">
        <v>63</v>
      </c>
      <c r="AL26" s="71" t="s">
        <v>63</v>
      </c>
      <c r="AM26" s="71" t="s">
        <v>62</v>
      </c>
      <c r="AN26" s="71" t="s">
        <v>374</v>
      </c>
      <c r="AO26" s="71" t="s">
        <v>375</v>
      </c>
      <c r="AP26" s="71" t="s">
        <v>376</v>
      </c>
      <c r="AQ26" s="71" t="s">
        <v>377</v>
      </c>
      <c r="AR26" s="71" t="s">
        <v>63</v>
      </c>
      <c r="AS26" s="71" t="s">
        <v>225</v>
      </c>
      <c r="AT26" s="71" t="s">
        <v>63</v>
      </c>
      <c r="AU26" s="79">
        <v>0.1</v>
      </c>
      <c r="AV26" s="79" cm="1">
        <f t="array" ref="AV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6" s="79" cm="1">
        <f t="array" ref="AW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6" s="71" t="str" cm="1">
        <f t="array" ref="AX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6" s="71" t="s">
        <v>63</v>
      </c>
      <c r="AZ26" s="71"/>
      <c r="BA26" s="72" t="s">
        <v>378</v>
      </c>
      <c r="BB26" s="73" t="s">
        <v>379</v>
      </c>
    </row>
    <row r="27" spans="1:54" s="38" customFormat="1" ht="220.25" customHeight="1">
      <c r="A27" s="70">
        <v>26</v>
      </c>
      <c r="B27" s="71" t="s">
        <v>380</v>
      </c>
      <c r="C27" s="71" t="s">
        <v>381</v>
      </c>
      <c r="D27" s="71" t="s">
        <v>382</v>
      </c>
      <c r="E27" s="71">
        <v>2022</v>
      </c>
      <c r="F27" s="71" t="s">
        <v>54</v>
      </c>
      <c r="G27" s="71" t="s">
        <v>125</v>
      </c>
      <c r="H27" s="71" t="s">
        <v>233</v>
      </c>
      <c r="I27" s="71" t="str">
        <f t="array" ref="I27">_xlfn.TEXTJOIN(",", TRUE, IF(Table4[study_id]=Table3[[#This Row],[study_id]], Table4[iso_code], ""))</f>
        <v>GH</v>
      </c>
      <c r="J27" s="71">
        <f>COUNTIF(study_countries!A:A,A27)</f>
        <v>1</v>
      </c>
      <c r="K27" s="71" t="s">
        <v>243</v>
      </c>
      <c r="L27" s="71" t="s">
        <v>383</v>
      </c>
      <c r="M27" s="71" t="s">
        <v>384</v>
      </c>
      <c r="N27" s="71">
        <v>2013</v>
      </c>
      <c r="O27" s="71">
        <v>2030</v>
      </c>
      <c r="P27" s="71" t="s">
        <v>60</v>
      </c>
      <c r="Q27" s="71" t="s">
        <v>188</v>
      </c>
      <c r="R27" s="71" t="s">
        <v>189</v>
      </c>
      <c r="S27" s="71" t="s">
        <v>62</v>
      </c>
      <c r="T27" s="71" t="s">
        <v>62</v>
      </c>
      <c r="U27" s="71" t="s">
        <v>63</v>
      </c>
      <c r="V27" s="71" t="s">
        <v>62</v>
      </c>
      <c r="W27" s="71" t="s">
        <v>63</v>
      </c>
      <c r="X27" s="71" t="s">
        <v>63</v>
      </c>
      <c r="Y27" s="71" t="s">
        <v>62</v>
      </c>
      <c r="Z27" s="71" t="s">
        <v>63</v>
      </c>
      <c r="AA27" s="71" t="s">
        <v>63</v>
      </c>
      <c r="AB27" s="71" t="s">
        <v>64</v>
      </c>
      <c r="AC27" s="71" t="s">
        <v>65</v>
      </c>
      <c r="AD27" s="71" t="s">
        <v>62</v>
      </c>
      <c r="AE27" s="71" t="s">
        <v>62</v>
      </c>
      <c r="AF27" s="71" t="s">
        <v>62</v>
      </c>
      <c r="AG27" s="71" t="s">
        <v>63</v>
      </c>
      <c r="AH27" s="71" t="s">
        <v>85</v>
      </c>
      <c r="AI27" s="71" t="s">
        <v>63</v>
      </c>
      <c r="AJ27" s="71" t="s">
        <v>132</v>
      </c>
      <c r="AK27" s="71" t="s">
        <v>63</v>
      </c>
      <c r="AL27" s="71" t="s">
        <v>62</v>
      </c>
      <c r="AM27" s="71" t="s">
        <v>63</v>
      </c>
      <c r="AN27" s="71" t="s">
        <v>72</v>
      </c>
      <c r="AO27" s="71" t="s">
        <v>72</v>
      </c>
      <c r="AP27" s="71" t="s">
        <v>385</v>
      </c>
      <c r="AQ27" s="71" t="s">
        <v>386</v>
      </c>
      <c r="AR27" s="71" t="s">
        <v>132</v>
      </c>
      <c r="AS27" s="71" t="s">
        <v>225</v>
      </c>
      <c r="AT27" s="71" t="s">
        <v>63</v>
      </c>
      <c r="AU27" s="74" t="s">
        <v>72</v>
      </c>
      <c r="AV27" s="79" t="str" cm="1">
        <f t="array" ref="AV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 s="79" t="str" cm="1">
        <f t="array" ref="AW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 s="71" t="str" cm="1">
        <f t="array" ref="AX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7" s="71" t="s">
        <v>63</v>
      </c>
      <c r="AZ27" s="71"/>
      <c r="BA27" s="72" t="s">
        <v>387</v>
      </c>
      <c r="BB27" s="73" t="s">
        <v>388</v>
      </c>
    </row>
    <row r="28" spans="1:54" s="38" customFormat="1" ht="127.5" customHeight="1">
      <c r="A28" s="70">
        <v>27</v>
      </c>
      <c r="B28" s="71" t="s">
        <v>389</v>
      </c>
      <c r="C28" s="71" t="s">
        <v>369</v>
      </c>
      <c r="D28" s="71" t="s">
        <v>390</v>
      </c>
      <c r="E28" s="71">
        <v>2023</v>
      </c>
      <c r="F28" s="71" t="s">
        <v>54</v>
      </c>
      <c r="G28" s="71" t="s">
        <v>125</v>
      </c>
      <c r="H28" s="71" t="s">
        <v>233</v>
      </c>
      <c r="I28" s="71" t="str">
        <f t="array" ref="I28">_xlfn.TEXTJOIN(",", TRUE, IF(Table4[study_id]=Table3[[#This Row],[study_id]], Table4[iso_code], ""))</f>
        <v>GH</v>
      </c>
      <c r="J28" s="71">
        <f>COUNTIF(study_countries!A:A,A28)</f>
        <v>1</v>
      </c>
      <c r="K28" s="71" t="s">
        <v>243</v>
      </c>
      <c r="L28" s="71" t="s">
        <v>391</v>
      </c>
      <c r="M28" s="71" t="s">
        <v>392</v>
      </c>
      <c r="N28" s="71">
        <v>2020</v>
      </c>
      <c r="O28" s="71">
        <v>2048</v>
      </c>
      <c r="P28" s="71" t="s">
        <v>60</v>
      </c>
      <c r="Q28" s="71" t="s">
        <v>81</v>
      </c>
      <c r="R28" s="71" t="s">
        <v>82</v>
      </c>
      <c r="S28" s="71" t="s">
        <v>62</v>
      </c>
      <c r="T28" s="71" t="s">
        <v>62</v>
      </c>
      <c r="U28" s="71" t="s">
        <v>62</v>
      </c>
      <c r="V28" s="71" t="s">
        <v>62</v>
      </c>
      <c r="W28" s="71" t="s">
        <v>62</v>
      </c>
      <c r="X28" s="71" t="s">
        <v>63</v>
      </c>
      <c r="Y28" s="71" t="s">
        <v>62</v>
      </c>
      <c r="Z28" s="71" t="s">
        <v>63</v>
      </c>
      <c r="AA28" s="71" t="s">
        <v>62</v>
      </c>
      <c r="AB28" s="71" t="s">
        <v>64</v>
      </c>
      <c r="AC28" s="71" t="s">
        <v>84</v>
      </c>
      <c r="AD28" s="71" t="s">
        <v>62</v>
      </c>
      <c r="AE28" s="71" t="s">
        <v>62</v>
      </c>
      <c r="AF28" s="71" t="s">
        <v>62</v>
      </c>
      <c r="AG28" s="71" t="s">
        <v>63</v>
      </c>
      <c r="AH28" s="71" t="s">
        <v>101</v>
      </c>
      <c r="AI28" s="71" t="s">
        <v>63</v>
      </c>
      <c r="AJ28" s="71" t="s">
        <v>132</v>
      </c>
      <c r="AK28" s="71" t="s">
        <v>63</v>
      </c>
      <c r="AL28" s="71" t="s">
        <v>62</v>
      </c>
      <c r="AM28" s="71" t="s">
        <v>63</v>
      </c>
      <c r="AN28" s="71" t="s">
        <v>72</v>
      </c>
      <c r="AO28" s="71" t="s">
        <v>72</v>
      </c>
      <c r="AP28" s="71" t="s">
        <v>393</v>
      </c>
      <c r="AQ28" s="71" t="s">
        <v>250</v>
      </c>
      <c r="AR28" s="71" t="s">
        <v>62</v>
      </c>
      <c r="AS28" s="71" t="s">
        <v>225</v>
      </c>
      <c r="AT28" s="71" t="s">
        <v>63</v>
      </c>
      <c r="AU28" s="79">
        <v>0.12</v>
      </c>
      <c r="AV28" s="79" cm="1">
        <f t="array" ref="AV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28" s="79" cm="1">
        <f t="array" ref="AW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28" s="71" t="str" cm="1">
        <f t="array" ref="AX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8" s="71" t="s">
        <v>63</v>
      </c>
      <c r="AZ28" s="71"/>
      <c r="BA28" s="72" t="s">
        <v>394</v>
      </c>
      <c r="BB28" s="73" t="s">
        <v>395</v>
      </c>
    </row>
    <row r="29" spans="1:54" s="38" customFormat="1" ht="127.5" customHeight="1">
      <c r="A29" s="70">
        <v>28</v>
      </c>
      <c r="B29" s="71" t="s">
        <v>396</v>
      </c>
      <c r="C29" s="71" t="s">
        <v>397</v>
      </c>
      <c r="D29" s="71" t="s">
        <v>398</v>
      </c>
      <c r="E29" s="71">
        <v>2017</v>
      </c>
      <c r="F29" s="71" t="s">
        <v>54</v>
      </c>
      <c r="G29" s="71" t="s">
        <v>125</v>
      </c>
      <c r="H29" s="71" t="s">
        <v>233</v>
      </c>
      <c r="I29" s="71" t="str">
        <f t="array" ref="I29">_xlfn.TEXTJOIN(",", TRUE, IF(Table4[study_id]=Table3[[#This Row],[study_id]], Table4[iso_code], ""))</f>
        <v>GH</v>
      </c>
      <c r="J29" s="71">
        <f>COUNTIF(study_countries!A:A,A29)</f>
        <v>1</v>
      </c>
      <c r="K29" s="71" t="s">
        <v>243</v>
      </c>
      <c r="L29" s="71" t="s">
        <v>399</v>
      </c>
      <c r="M29" s="71" t="s">
        <v>400</v>
      </c>
      <c r="N29" s="71">
        <v>2010</v>
      </c>
      <c r="O29" s="71">
        <v>2040</v>
      </c>
      <c r="P29" s="71" t="s">
        <v>60</v>
      </c>
      <c r="Q29" s="71" t="s">
        <v>81</v>
      </c>
      <c r="R29" s="71" t="s">
        <v>61</v>
      </c>
      <c r="S29" s="71" t="s">
        <v>62</v>
      </c>
      <c r="T29" s="71" t="s">
        <v>62</v>
      </c>
      <c r="U29" s="71" t="s">
        <v>62</v>
      </c>
      <c r="V29" s="71" t="s">
        <v>62</v>
      </c>
      <c r="W29" s="71" t="s">
        <v>63</v>
      </c>
      <c r="X29" s="71" t="s">
        <v>63</v>
      </c>
      <c r="Y29" s="71" t="s">
        <v>62</v>
      </c>
      <c r="Z29" s="71" t="s">
        <v>63</v>
      </c>
      <c r="AA29" s="71" t="s">
        <v>63</v>
      </c>
      <c r="AB29" s="71" t="s">
        <v>64</v>
      </c>
      <c r="AC29" s="71" t="s">
        <v>84</v>
      </c>
      <c r="AD29" s="71" t="s">
        <v>63</v>
      </c>
      <c r="AE29" s="71" t="s">
        <v>62</v>
      </c>
      <c r="AF29" s="71" t="s">
        <v>62</v>
      </c>
      <c r="AG29" s="71" t="s">
        <v>63</v>
      </c>
      <c r="AH29" s="71" t="s">
        <v>85</v>
      </c>
      <c r="AI29" s="71" t="s">
        <v>132</v>
      </c>
      <c r="AJ29" s="71" t="s">
        <v>63</v>
      </c>
      <c r="AK29" s="71" t="s">
        <v>63</v>
      </c>
      <c r="AL29" s="71" t="s">
        <v>62</v>
      </c>
      <c r="AM29" s="71" t="s">
        <v>63</v>
      </c>
      <c r="AN29" s="71" t="s">
        <v>401</v>
      </c>
      <c r="AO29" s="71" t="s">
        <v>402</v>
      </c>
      <c r="AP29" s="71" t="s">
        <v>403</v>
      </c>
      <c r="AQ29" s="71" t="s">
        <v>404</v>
      </c>
      <c r="AR29" s="71" t="s">
        <v>132</v>
      </c>
      <c r="AS29" s="71" t="s">
        <v>405</v>
      </c>
      <c r="AT29" s="71" t="s">
        <v>63</v>
      </c>
      <c r="AU29" s="79">
        <v>0.1</v>
      </c>
      <c r="AV29" s="79" cm="1">
        <f t="array" ref="AV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9" s="79" cm="1">
        <f t="array" ref="AW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9" s="71" t="str" cm="1">
        <f t="array" ref="AX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9" s="71" t="s">
        <v>62</v>
      </c>
      <c r="AZ29" s="71" t="s">
        <v>406</v>
      </c>
      <c r="BA29" s="72" t="s">
        <v>407</v>
      </c>
      <c r="BB29" s="73" t="s">
        <v>408</v>
      </c>
    </row>
    <row r="30" spans="1:54" s="38" customFormat="1" ht="110.25" customHeight="1">
      <c r="A30" s="70">
        <v>29</v>
      </c>
      <c r="B30" s="71" t="s">
        <v>409</v>
      </c>
      <c r="C30" s="71" t="s">
        <v>410</v>
      </c>
      <c r="D30" s="71" t="s">
        <v>411</v>
      </c>
      <c r="E30" s="71">
        <v>2021</v>
      </c>
      <c r="F30" s="71" t="s">
        <v>54</v>
      </c>
      <c r="G30" s="71" t="s">
        <v>125</v>
      </c>
      <c r="H30" s="71" t="s">
        <v>233</v>
      </c>
      <c r="I30" s="71" t="str">
        <f t="array" ref="I30">_xlfn.TEXTJOIN(",", TRUE, IF(Table4[study_id]=Table3[[#This Row],[study_id]], Table4[iso_code], ""))</f>
        <v>KE</v>
      </c>
      <c r="J30" s="71">
        <f>COUNTIF(study_countries!A:A,A30)</f>
        <v>1</v>
      </c>
      <c r="K30" s="71" t="s">
        <v>315</v>
      </c>
      <c r="L30" s="71" t="s">
        <v>412</v>
      </c>
      <c r="M30" s="71" t="s">
        <v>413</v>
      </c>
      <c r="N30" s="71">
        <v>2020</v>
      </c>
      <c r="O30" s="71">
        <v>2045</v>
      </c>
      <c r="P30" s="71" t="s">
        <v>60</v>
      </c>
      <c r="Q30" s="71" t="s">
        <v>81</v>
      </c>
      <c r="R30" s="71" t="s">
        <v>414</v>
      </c>
      <c r="S30" s="71" t="s">
        <v>62</v>
      </c>
      <c r="T30" s="71" t="s">
        <v>62</v>
      </c>
      <c r="U30" s="71" t="s">
        <v>62</v>
      </c>
      <c r="V30" s="71" t="s">
        <v>63</v>
      </c>
      <c r="W30" s="71" t="s">
        <v>62</v>
      </c>
      <c r="X30" s="71" t="s">
        <v>62</v>
      </c>
      <c r="Y30" s="71" t="s">
        <v>62</v>
      </c>
      <c r="Z30" s="71" t="s">
        <v>63</v>
      </c>
      <c r="AA30" s="71" t="s">
        <v>62</v>
      </c>
      <c r="AB30" s="71" t="s">
        <v>64</v>
      </c>
      <c r="AC30" s="71" t="s">
        <v>84</v>
      </c>
      <c r="AD30" s="71" t="s">
        <v>62</v>
      </c>
      <c r="AE30" s="71" t="s">
        <v>62</v>
      </c>
      <c r="AF30" s="71" t="s">
        <v>62</v>
      </c>
      <c r="AG30" s="71" t="s">
        <v>63</v>
      </c>
      <c r="AH30" s="71" t="s">
        <v>85</v>
      </c>
      <c r="AI30" s="71" t="s">
        <v>132</v>
      </c>
      <c r="AJ30" s="71" t="s">
        <v>132</v>
      </c>
      <c r="AK30" s="71" t="s">
        <v>132</v>
      </c>
      <c r="AL30" s="71" t="s">
        <v>132</v>
      </c>
      <c r="AM30" s="71" t="s">
        <v>132</v>
      </c>
      <c r="AN30" s="71" t="s">
        <v>415</v>
      </c>
      <c r="AO30" s="71" t="s">
        <v>416</v>
      </c>
      <c r="AP30" s="71" t="s">
        <v>417</v>
      </c>
      <c r="AQ30" s="71" t="s">
        <v>418</v>
      </c>
      <c r="AR30" s="71" t="s">
        <v>132</v>
      </c>
      <c r="AS30" s="71" t="s">
        <v>225</v>
      </c>
      <c r="AT30" s="71" t="s">
        <v>63</v>
      </c>
      <c r="AU30" s="79">
        <v>7.0000000000000007E-2</v>
      </c>
      <c r="AV30" s="79" cm="1">
        <f t="array" ref="AV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30" s="79" cm="1">
        <f t="array" ref="AW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30" s="71" t="str" cm="1">
        <f t="array" ref="AX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0" s="71" t="s">
        <v>63</v>
      </c>
      <c r="AZ30" s="71"/>
      <c r="BA30" s="72" t="s">
        <v>419</v>
      </c>
      <c r="BB30" s="73" t="s">
        <v>420</v>
      </c>
    </row>
    <row r="31" spans="1:54" s="38" customFormat="1" ht="135.75" customHeight="1">
      <c r="A31" s="70">
        <v>30</v>
      </c>
      <c r="B31" s="71" t="s">
        <v>421</v>
      </c>
      <c r="C31" s="71" t="s">
        <v>422</v>
      </c>
      <c r="D31" s="71" t="s">
        <v>423</v>
      </c>
      <c r="E31" s="71">
        <v>2022</v>
      </c>
      <c r="F31" s="71" t="s">
        <v>54</v>
      </c>
      <c r="G31" s="71" t="s">
        <v>125</v>
      </c>
      <c r="H31" s="71" t="s">
        <v>233</v>
      </c>
      <c r="I31" s="71" t="str">
        <f t="array" ref="I31">_xlfn.TEXTJOIN(",", TRUE, IF(Table4[study_id]=Table3[[#This Row],[study_id]], Table4[iso_code], ""))</f>
        <v>KE</v>
      </c>
      <c r="J31" s="71">
        <f>COUNTIF(study_countries!A:A,A31)</f>
        <v>1</v>
      </c>
      <c r="K31" s="71" t="s">
        <v>315</v>
      </c>
      <c r="L31" s="71" t="s">
        <v>424</v>
      </c>
      <c r="M31" s="71" t="s">
        <v>425</v>
      </c>
      <c r="N31" s="71">
        <v>2019</v>
      </c>
      <c r="O31" s="71">
        <v>2037</v>
      </c>
      <c r="P31" s="71" t="s">
        <v>60</v>
      </c>
      <c r="Q31" s="71" t="s">
        <v>81</v>
      </c>
      <c r="R31" s="71" t="s">
        <v>61</v>
      </c>
      <c r="S31" s="71" t="s">
        <v>62</v>
      </c>
      <c r="T31" s="71" t="s">
        <v>62</v>
      </c>
      <c r="U31" s="71" t="s">
        <v>62</v>
      </c>
      <c r="V31" s="71" t="s">
        <v>63</v>
      </c>
      <c r="W31" s="71" t="s">
        <v>62</v>
      </c>
      <c r="X31" s="71" t="s">
        <v>62</v>
      </c>
      <c r="Y31" s="71" t="s">
        <v>62</v>
      </c>
      <c r="Z31" s="71" t="s">
        <v>63</v>
      </c>
      <c r="AA31" s="71" t="s">
        <v>62</v>
      </c>
      <c r="AB31" s="71" t="s">
        <v>64</v>
      </c>
      <c r="AC31" s="71" t="s">
        <v>84</v>
      </c>
      <c r="AD31" s="71" t="s">
        <v>62</v>
      </c>
      <c r="AE31" s="71" t="s">
        <v>62</v>
      </c>
      <c r="AF31" s="71" t="s">
        <v>62</v>
      </c>
      <c r="AG31" s="71" t="s">
        <v>63</v>
      </c>
      <c r="AH31" s="71" t="s">
        <v>85</v>
      </c>
      <c r="AI31" s="71" t="s">
        <v>63</v>
      </c>
      <c r="AJ31" s="71" t="s">
        <v>63</v>
      </c>
      <c r="AK31" s="71" t="s">
        <v>63</v>
      </c>
      <c r="AL31" s="71" t="s">
        <v>62</v>
      </c>
      <c r="AM31" s="71" t="s">
        <v>62</v>
      </c>
      <c r="AN31" s="71" t="s">
        <v>426</v>
      </c>
      <c r="AO31" s="71"/>
      <c r="AP31" s="71" t="s">
        <v>427</v>
      </c>
      <c r="AQ31" s="71" t="s">
        <v>428</v>
      </c>
      <c r="AR31" s="71" t="s">
        <v>62</v>
      </c>
      <c r="AS31" s="71"/>
      <c r="AT31" s="71" t="s">
        <v>63</v>
      </c>
      <c r="AU31" s="74" t="s">
        <v>72</v>
      </c>
      <c r="AV31" s="79" t="str" cm="1">
        <f t="array" ref="AV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 s="79" t="str" cm="1">
        <f t="array" ref="AW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 s="71" t="str" cm="1">
        <f t="array" ref="AX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1" s="71" t="s">
        <v>63</v>
      </c>
      <c r="AZ31" s="71"/>
      <c r="BA31" s="72" t="s">
        <v>429</v>
      </c>
      <c r="BB31" s="73" t="s">
        <v>430</v>
      </c>
    </row>
    <row r="32" spans="1:54" s="38" customFormat="1" ht="135.75" customHeight="1">
      <c r="A32" s="70">
        <v>31</v>
      </c>
      <c r="B32" s="71" t="s">
        <v>6880</v>
      </c>
      <c r="C32" s="71" t="s">
        <v>381</v>
      </c>
      <c r="D32" s="71" t="s">
        <v>6881</v>
      </c>
      <c r="E32" s="71">
        <v>2017</v>
      </c>
      <c r="F32" s="71" t="s">
        <v>54</v>
      </c>
      <c r="G32" s="71" t="s">
        <v>125</v>
      </c>
      <c r="H32" s="71" t="s">
        <v>233</v>
      </c>
      <c r="I32" s="71" t="str">
        <f t="array" ref="I32">_xlfn.TEXTJOIN(",", TRUE, IF(Table4[study_id]=Table3[[#This Row],[study_id]], Table4[iso_code], ""))</f>
        <v>KE</v>
      </c>
      <c r="J32" s="71">
        <f>COUNTIF(study_countries!A:A,A32)</f>
        <v>1</v>
      </c>
      <c r="K32" s="71" t="s">
        <v>315</v>
      </c>
      <c r="L32" s="71" t="s">
        <v>6882</v>
      </c>
      <c r="M32" s="71" t="s">
        <v>6883</v>
      </c>
      <c r="N32" s="71">
        <v>2012</v>
      </c>
      <c r="O32" s="71">
        <v>2030</v>
      </c>
      <c r="P32" s="71" t="s">
        <v>60</v>
      </c>
      <c r="Q32" s="71" t="s">
        <v>188</v>
      </c>
      <c r="R32" s="71" t="s">
        <v>189</v>
      </c>
      <c r="S32" s="71" t="s">
        <v>62</v>
      </c>
      <c r="T32" s="71" t="s">
        <v>62</v>
      </c>
      <c r="U32" s="71" t="s">
        <v>62</v>
      </c>
      <c r="V32" s="71" t="s">
        <v>62</v>
      </c>
      <c r="W32" s="71" t="s">
        <v>62</v>
      </c>
      <c r="X32" s="71" t="s">
        <v>62</v>
      </c>
      <c r="Y32" s="71" t="s">
        <v>62</v>
      </c>
      <c r="Z32" s="71" t="s">
        <v>63</v>
      </c>
      <c r="AA32" s="71" t="s">
        <v>62</v>
      </c>
      <c r="AB32" s="71" t="s">
        <v>64</v>
      </c>
      <c r="AC32" s="71" t="s">
        <v>65</v>
      </c>
      <c r="AD32" s="71" t="s">
        <v>62</v>
      </c>
      <c r="AE32" s="71" t="s">
        <v>62</v>
      </c>
      <c r="AF32" s="71" t="s">
        <v>63</v>
      </c>
      <c r="AG32" s="71" t="s">
        <v>63</v>
      </c>
      <c r="AH32" s="71" t="s">
        <v>85</v>
      </c>
      <c r="AI32" s="71" t="s">
        <v>63</v>
      </c>
      <c r="AJ32" s="71" t="s">
        <v>63</v>
      </c>
      <c r="AK32" s="71" t="s">
        <v>63</v>
      </c>
      <c r="AL32" s="71" t="s">
        <v>62</v>
      </c>
      <c r="AM32" s="71" t="s">
        <v>63</v>
      </c>
      <c r="AN32" s="71" t="s">
        <v>6884</v>
      </c>
      <c r="AO32" s="71"/>
      <c r="AP32" s="80" t="s">
        <v>432</v>
      </c>
      <c r="AQ32" s="71" t="s">
        <v>428</v>
      </c>
      <c r="AR32" s="71" t="s">
        <v>62</v>
      </c>
      <c r="AS32" s="71"/>
      <c r="AT32" s="71" t="s">
        <v>62</v>
      </c>
      <c r="AU32" s="79">
        <v>0.08</v>
      </c>
      <c r="AV32" s="79" cm="1">
        <f t="array" ref="AV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32" s="79" cm="1">
        <f t="array" ref="AW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32" s="71" t="str" cm="1">
        <f t="array" ref="AX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2" s="71" t="s">
        <v>63</v>
      </c>
      <c r="AZ32" s="71"/>
      <c r="BA32" s="72" t="s">
        <v>433</v>
      </c>
      <c r="BB32" s="73" t="s">
        <v>434</v>
      </c>
    </row>
    <row r="33" spans="1:54" s="38" customFormat="1" ht="147.75" customHeight="1">
      <c r="A33" s="70">
        <v>32</v>
      </c>
      <c r="B33" s="71" t="s">
        <v>435</v>
      </c>
      <c r="C33" s="71" t="s">
        <v>436</v>
      </c>
      <c r="D33" s="71" t="s">
        <v>437</v>
      </c>
      <c r="E33" s="71">
        <v>2017</v>
      </c>
      <c r="F33" s="71" t="s">
        <v>54</v>
      </c>
      <c r="G33" s="71" t="s">
        <v>125</v>
      </c>
      <c r="H33" s="71" t="s">
        <v>233</v>
      </c>
      <c r="I33" s="71" t="str">
        <f t="array" ref="I33">_xlfn.TEXTJOIN(",", TRUE, IF(Table4[study_id]=Table3[[#This Row],[study_id]], Table4[iso_code], ""))</f>
        <v>KE</v>
      </c>
      <c r="J33" s="71">
        <f>COUNTIF(study_countries!A:A,A33)</f>
        <v>1</v>
      </c>
      <c r="K33" s="71" t="s">
        <v>315</v>
      </c>
      <c r="L33" s="71" t="s">
        <v>438</v>
      </c>
      <c r="M33" s="71" t="s">
        <v>439</v>
      </c>
      <c r="N33" s="71">
        <v>2020</v>
      </c>
      <c r="O33" s="71">
        <v>2035</v>
      </c>
      <c r="P33" s="71" t="s">
        <v>60</v>
      </c>
      <c r="Q33" s="71" t="s">
        <v>81</v>
      </c>
      <c r="R33" s="71" t="s">
        <v>373</v>
      </c>
      <c r="S33" s="71" t="s">
        <v>62</v>
      </c>
      <c r="T33" s="71" t="s">
        <v>62</v>
      </c>
      <c r="U33" s="71" t="s">
        <v>62</v>
      </c>
      <c r="V33" s="71" t="s">
        <v>63</v>
      </c>
      <c r="W33" s="71" t="s">
        <v>63</v>
      </c>
      <c r="X33" s="71" t="s">
        <v>62</v>
      </c>
      <c r="Y33" s="71" t="s">
        <v>62</v>
      </c>
      <c r="Z33" s="71" t="s">
        <v>63</v>
      </c>
      <c r="AA33" s="71" t="s">
        <v>62</v>
      </c>
      <c r="AB33" s="71" t="s">
        <v>64</v>
      </c>
      <c r="AC33" s="71" t="s">
        <v>100</v>
      </c>
      <c r="AD33" s="71" t="s">
        <v>62</v>
      </c>
      <c r="AE33" s="71" t="s">
        <v>62</v>
      </c>
      <c r="AF33" s="71" t="s">
        <v>63</v>
      </c>
      <c r="AG33" s="71" t="s">
        <v>63</v>
      </c>
      <c r="AH33" s="71" t="s">
        <v>85</v>
      </c>
      <c r="AI33" s="71" t="s">
        <v>63</v>
      </c>
      <c r="AJ33" s="71" t="s">
        <v>63</v>
      </c>
      <c r="AK33" s="71" t="s">
        <v>63</v>
      </c>
      <c r="AL33" s="71" t="s">
        <v>132</v>
      </c>
      <c r="AM33" s="71" t="s">
        <v>62</v>
      </c>
      <c r="AN33" s="71" t="s">
        <v>440</v>
      </c>
      <c r="AO33" s="71" t="s">
        <v>441</v>
      </c>
      <c r="AP33" s="71" t="s">
        <v>442</v>
      </c>
      <c r="AQ33" s="71" t="s">
        <v>366</v>
      </c>
      <c r="AR33" s="71" t="s">
        <v>63</v>
      </c>
      <c r="AS33" s="71"/>
      <c r="AT33" s="71" t="s">
        <v>63</v>
      </c>
      <c r="AU33" s="79">
        <v>7.0000000000000007E-2</v>
      </c>
      <c r="AV33" s="79" cm="1">
        <f t="array" ref="AV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33" s="79" cm="1">
        <f t="array" ref="AW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33" s="71" t="str" cm="1">
        <f t="array" ref="AX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3" s="71" t="s">
        <v>63</v>
      </c>
      <c r="AZ33" s="71"/>
      <c r="BA33" s="72" t="s">
        <v>443</v>
      </c>
      <c r="BB33" s="73" t="s">
        <v>444</v>
      </c>
    </row>
    <row r="34" spans="1:54" s="38" customFormat="1" ht="202.5" customHeight="1">
      <c r="A34" s="70">
        <v>33</v>
      </c>
      <c r="B34" s="71" t="s">
        <v>445</v>
      </c>
      <c r="C34" s="71" t="s">
        <v>446</v>
      </c>
      <c r="D34" s="71" t="s">
        <v>447</v>
      </c>
      <c r="E34" s="71">
        <v>2024</v>
      </c>
      <c r="F34" s="71" t="s">
        <v>54</v>
      </c>
      <c r="G34" s="71" t="s">
        <v>125</v>
      </c>
      <c r="H34" s="71" t="s">
        <v>233</v>
      </c>
      <c r="I34" s="71" t="str">
        <f t="array" ref="I34">_xlfn.TEXTJOIN(",", TRUE, IF(Table4[study_id]=Table3[[#This Row],[study_id]], Table4[iso_code], ""))</f>
        <v>KE</v>
      </c>
      <c r="J34" s="71">
        <f>COUNTIF(study_countries!A:A,A34)</f>
        <v>1</v>
      </c>
      <c r="K34" s="71" t="s">
        <v>315</v>
      </c>
      <c r="L34" s="71" t="s">
        <v>448</v>
      </c>
      <c r="M34" s="71" t="s">
        <v>449</v>
      </c>
      <c r="N34" s="71">
        <v>2019</v>
      </c>
      <c r="O34" s="71">
        <v>2050</v>
      </c>
      <c r="P34" s="71" t="s">
        <v>60</v>
      </c>
      <c r="Q34" s="71" t="s">
        <v>81</v>
      </c>
      <c r="R34" s="71" t="s">
        <v>61</v>
      </c>
      <c r="S34" s="71" t="s">
        <v>62</v>
      </c>
      <c r="T34" s="71" t="s">
        <v>62</v>
      </c>
      <c r="U34" s="71" t="s">
        <v>62</v>
      </c>
      <c r="V34" s="71" t="s">
        <v>62</v>
      </c>
      <c r="W34" s="71" t="s">
        <v>62</v>
      </c>
      <c r="X34" s="71" t="s">
        <v>62</v>
      </c>
      <c r="Y34" s="71" t="s">
        <v>62</v>
      </c>
      <c r="Z34" s="71" t="s">
        <v>63</v>
      </c>
      <c r="AA34" s="71" t="s">
        <v>62</v>
      </c>
      <c r="AB34" s="71" t="s">
        <v>64</v>
      </c>
      <c r="AC34" s="71" t="s">
        <v>100</v>
      </c>
      <c r="AD34" s="71" t="s">
        <v>62</v>
      </c>
      <c r="AE34" s="71" t="s">
        <v>62</v>
      </c>
      <c r="AF34" s="71" t="s">
        <v>62</v>
      </c>
      <c r="AG34" s="71" t="s">
        <v>63</v>
      </c>
      <c r="AH34" s="71" t="s">
        <v>85</v>
      </c>
      <c r="AI34" s="71" t="s">
        <v>63</v>
      </c>
      <c r="AJ34" s="71" t="s">
        <v>63</v>
      </c>
      <c r="AK34" s="71" t="s">
        <v>63</v>
      </c>
      <c r="AL34" s="71" t="s">
        <v>62</v>
      </c>
      <c r="AM34" s="71" t="s">
        <v>62</v>
      </c>
      <c r="AN34" s="71" t="s">
        <v>450</v>
      </c>
      <c r="AO34" s="71" t="s">
        <v>451</v>
      </c>
      <c r="AP34" s="71" t="s">
        <v>452</v>
      </c>
      <c r="AQ34" s="71" t="s">
        <v>453</v>
      </c>
      <c r="AR34" s="71" t="s">
        <v>132</v>
      </c>
      <c r="AS34" s="71"/>
      <c r="AT34" s="71" t="s">
        <v>63</v>
      </c>
      <c r="AU34" s="79">
        <v>8.8999999999999996E-2</v>
      </c>
      <c r="AV34" s="79" cm="1">
        <f t="array" ref="AV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8.8999999999999996E-2</v>
      </c>
      <c r="AW34" s="79" cm="1">
        <f t="array" ref="AW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8.8999999999999996E-2</v>
      </c>
      <c r="AX34" s="71" t="str" cm="1">
        <f t="array" ref="AX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4" s="71" t="s">
        <v>63</v>
      </c>
      <c r="AZ34" s="71"/>
      <c r="BA34" s="72" t="s">
        <v>454</v>
      </c>
      <c r="BB34" s="73" t="s">
        <v>455</v>
      </c>
    </row>
    <row r="35" spans="1:54" s="38" customFormat="1" ht="160.5" customHeight="1">
      <c r="A35" s="70">
        <v>34</v>
      </c>
      <c r="B35" s="71" t="s">
        <v>456</v>
      </c>
      <c r="C35" s="71" t="s">
        <v>457</v>
      </c>
      <c r="D35" s="71" t="s">
        <v>458</v>
      </c>
      <c r="E35" s="71">
        <v>2017</v>
      </c>
      <c r="F35" s="71" t="s">
        <v>54</v>
      </c>
      <c r="G35" s="71" t="s">
        <v>459</v>
      </c>
      <c r="H35" s="71" t="s">
        <v>233</v>
      </c>
      <c r="I35" s="71" t="str">
        <f t="array" ref="I35">_xlfn.TEXTJOIN(",", TRUE, IF(Table4[study_id]=Table3[[#This Row],[study_id]], Table4[iso_code], ""))</f>
        <v>KE</v>
      </c>
      <c r="J35" s="71">
        <f>COUNTIF(study_countries!A:A,A35)</f>
        <v>1</v>
      </c>
      <c r="K35" s="71" t="s">
        <v>315</v>
      </c>
      <c r="L35" s="71" t="s">
        <v>460</v>
      </c>
      <c r="M35" s="71" t="s">
        <v>461</v>
      </c>
      <c r="N35" s="71">
        <v>2012</v>
      </c>
      <c r="O35" s="71">
        <v>2040</v>
      </c>
      <c r="P35" s="71" t="s">
        <v>60</v>
      </c>
      <c r="Q35" s="71" t="s">
        <v>81</v>
      </c>
      <c r="R35" s="71" t="s">
        <v>61</v>
      </c>
      <c r="S35" s="71" t="s">
        <v>62</v>
      </c>
      <c r="T35" s="71" t="s">
        <v>62</v>
      </c>
      <c r="U35" s="71" t="s">
        <v>62</v>
      </c>
      <c r="V35" s="71" t="s">
        <v>62</v>
      </c>
      <c r="W35" s="71" t="s">
        <v>62</v>
      </c>
      <c r="X35" s="71" t="s">
        <v>62</v>
      </c>
      <c r="Y35" s="71" t="s">
        <v>62</v>
      </c>
      <c r="Z35" s="71" t="s">
        <v>63</v>
      </c>
      <c r="AA35" s="71" t="s">
        <v>62</v>
      </c>
      <c r="AB35" s="71" t="s">
        <v>64</v>
      </c>
      <c r="AC35" s="71" t="s">
        <v>100</v>
      </c>
      <c r="AD35" s="71" t="s">
        <v>62</v>
      </c>
      <c r="AE35" s="71" t="s">
        <v>63</v>
      </c>
      <c r="AF35" s="71" t="s">
        <v>63</v>
      </c>
      <c r="AG35" s="71" t="s">
        <v>63</v>
      </c>
      <c r="AH35" s="71" t="s">
        <v>66</v>
      </c>
      <c r="AI35" s="71" t="s">
        <v>63</v>
      </c>
      <c r="AJ35" s="71" t="s">
        <v>62</v>
      </c>
      <c r="AK35" s="71" t="s">
        <v>132</v>
      </c>
      <c r="AL35" s="71" t="s">
        <v>62</v>
      </c>
      <c r="AM35" s="71" t="s">
        <v>62</v>
      </c>
      <c r="AN35" s="71" t="s">
        <v>462</v>
      </c>
      <c r="AO35" s="71" t="s">
        <v>463</v>
      </c>
      <c r="AP35" s="71" t="s">
        <v>464</v>
      </c>
      <c r="AQ35" s="71" t="s">
        <v>465</v>
      </c>
      <c r="AR35" s="71" t="s">
        <v>63</v>
      </c>
      <c r="AS35" s="71"/>
      <c r="AT35" s="71" t="s">
        <v>63</v>
      </c>
      <c r="AU35" s="79">
        <v>9.8000000000000004E-2</v>
      </c>
      <c r="AV35" s="79" cm="1">
        <f t="array" ref="AV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9.8000000000000004E-2</v>
      </c>
      <c r="AW35" s="79" cm="1">
        <f t="array" ref="AW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9.8000000000000004E-2</v>
      </c>
      <c r="AX35" s="71" t="str" cm="1">
        <f t="array" ref="AX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5" s="71" t="s">
        <v>63</v>
      </c>
      <c r="AZ35" s="71"/>
      <c r="BA35" s="72" t="s">
        <v>466</v>
      </c>
      <c r="BB35" s="73" t="s">
        <v>467</v>
      </c>
    </row>
    <row r="36" spans="1:54" s="38" customFormat="1" ht="160.5" customHeight="1">
      <c r="A36" s="70">
        <v>35</v>
      </c>
      <c r="B36" s="71" t="s">
        <v>468</v>
      </c>
      <c r="C36" s="71" t="s">
        <v>469</v>
      </c>
      <c r="D36" s="71" t="s">
        <v>470</v>
      </c>
      <c r="E36" s="71">
        <v>2010</v>
      </c>
      <c r="F36" s="71" t="s">
        <v>54</v>
      </c>
      <c r="G36" s="71" t="s">
        <v>125</v>
      </c>
      <c r="H36" s="71" t="s">
        <v>97</v>
      </c>
      <c r="I36" s="71" t="str">
        <f t="array" ref="I36">_xlfn.TEXTJOIN(",", TRUE, IF(Table4[study_id]=Table3[[#This Row],[study_id]], Table4[iso_code], ""))</f>
        <v>MA,DZ,TN</v>
      </c>
      <c r="J36" s="71">
        <f>COUNTIF(study_countries!A:A,A36)</f>
        <v>3</v>
      </c>
      <c r="K36" s="71" t="s">
        <v>218</v>
      </c>
      <c r="L36" s="71" t="s">
        <v>471</v>
      </c>
      <c r="M36" s="71" t="s">
        <v>472</v>
      </c>
      <c r="N36" s="71">
        <v>2010</v>
      </c>
      <c r="O36" s="71">
        <v>2025</v>
      </c>
      <c r="P36" s="71" t="s">
        <v>60</v>
      </c>
      <c r="Q36" s="71" t="s">
        <v>81</v>
      </c>
      <c r="R36" s="71" t="s">
        <v>61</v>
      </c>
      <c r="S36" s="71" t="s">
        <v>62</v>
      </c>
      <c r="T36" s="71" t="s">
        <v>62</v>
      </c>
      <c r="U36" s="71" t="s">
        <v>62</v>
      </c>
      <c r="V36" s="71" t="s">
        <v>63</v>
      </c>
      <c r="W36" s="71" t="s">
        <v>63</v>
      </c>
      <c r="X36" s="71" t="s">
        <v>63</v>
      </c>
      <c r="Y36" s="71" t="s">
        <v>62</v>
      </c>
      <c r="Z36" s="71" t="s">
        <v>63</v>
      </c>
      <c r="AA36" s="71" t="s">
        <v>62</v>
      </c>
      <c r="AB36" s="71" t="s">
        <v>64</v>
      </c>
      <c r="AC36" s="71" t="s">
        <v>65</v>
      </c>
      <c r="AD36" s="71" t="s">
        <v>63</v>
      </c>
      <c r="AE36" s="71" t="s">
        <v>63</v>
      </c>
      <c r="AF36" s="71" t="s">
        <v>63</v>
      </c>
      <c r="AG36" s="71" t="s">
        <v>63</v>
      </c>
      <c r="AH36" s="71" t="s">
        <v>85</v>
      </c>
      <c r="AI36" s="71" t="s">
        <v>63</v>
      </c>
      <c r="AJ36" s="71" t="s">
        <v>63</v>
      </c>
      <c r="AK36" s="71" t="s">
        <v>63</v>
      </c>
      <c r="AL36" s="71" t="s">
        <v>62</v>
      </c>
      <c r="AM36" s="71" t="s">
        <v>63</v>
      </c>
      <c r="AN36" s="71" t="s">
        <v>473</v>
      </c>
      <c r="AO36" s="71" t="s">
        <v>474</v>
      </c>
      <c r="AP36" s="71" t="s">
        <v>475</v>
      </c>
      <c r="AQ36" s="71" t="s">
        <v>321</v>
      </c>
      <c r="AR36" s="71" t="s">
        <v>63</v>
      </c>
      <c r="AS36" s="71"/>
      <c r="AT36" s="71" t="s">
        <v>63</v>
      </c>
      <c r="AU36" s="74">
        <v>0.05</v>
      </c>
      <c r="AV36" s="79" cm="1">
        <f t="array" ref="AV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36" s="79" cm="1">
        <f t="array" ref="AW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36" s="71" t="str" cm="1">
        <f t="array" ref="AX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6" s="71" t="s">
        <v>63</v>
      </c>
      <c r="AZ36" s="71"/>
      <c r="BA36" s="72" t="s">
        <v>476</v>
      </c>
      <c r="BB36" s="73" t="s">
        <v>477</v>
      </c>
    </row>
    <row r="37" spans="1:54" s="38" customFormat="1" ht="160.5" customHeight="1">
      <c r="A37" s="70">
        <v>36</v>
      </c>
      <c r="B37" s="71" t="s">
        <v>478</v>
      </c>
      <c r="C37" s="71" t="s">
        <v>479</v>
      </c>
      <c r="D37" s="71" t="s">
        <v>480</v>
      </c>
      <c r="E37" s="71">
        <v>2021</v>
      </c>
      <c r="F37" s="71" t="s">
        <v>54</v>
      </c>
      <c r="G37" s="71" t="s">
        <v>459</v>
      </c>
      <c r="H37" s="71" t="s">
        <v>233</v>
      </c>
      <c r="I37" s="71" t="str">
        <f t="array" ref="I37">_xlfn.TEXTJOIN(",", TRUE, IF(Table4[study_id]=Table3[[#This Row],[study_id]], Table4[iso_code], ""))</f>
        <v>ML</v>
      </c>
      <c r="J37" s="71">
        <f>COUNTIF(study_countries!A:A,A37)</f>
        <v>1</v>
      </c>
      <c r="K37" s="71" t="s">
        <v>243</v>
      </c>
      <c r="L37" s="71" t="s">
        <v>481</v>
      </c>
      <c r="M37" s="71" t="s">
        <v>482</v>
      </c>
      <c r="N37" s="71">
        <v>2016</v>
      </c>
      <c r="O37" s="71">
        <v>2050</v>
      </c>
      <c r="P37" s="71" t="s">
        <v>60</v>
      </c>
      <c r="Q37" s="71" t="s">
        <v>431</v>
      </c>
      <c r="R37" s="71" t="s">
        <v>189</v>
      </c>
      <c r="S37" s="71" t="s">
        <v>62</v>
      </c>
      <c r="T37" s="71" t="s">
        <v>62</v>
      </c>
      <c r="U37" s="71" t="s">
        <v>62</v>
      </c>
      <c r="V37" s="71" t="s">
        <v>62</v>
      </c>
      <c r="W37" s="71" t="s">
        <v>63</v>
      </c>
      <c r="X37" s="71" t="s">
        <v>63</v>
      </c>
      <c r="Y37" s="71" t="s">
        <v>62</v>
      </c>
      <c r="Z37" s="71" t="s">
        <v>63</v>
      </c>
      <c r="AA37" s="71" t="s">
        <v>63</v>
      </c>
      <c r="AB37" s="71" t="s">
        <v>142</v>
      </c>
      <c r="AC37" s="71" t="s">
        <v>84</v>
      </c>
      <c r="AD37" s="71" t="s">
        <v>62</v>
      </c>
      <c r="AE37" s="71" t="s">
        <v>62</v>
      </c>
      <c r="AF37" s="71" t="s">
        <v>63</v>
      </c>
      <c r="AG37" s="71" t="s">
        <v>63</v>
      </c>
      <c r="AH37" s="71" t="s">
        <v>66</v>
      </c>
      <c r="AI37" s="71" t="s">
        <v>63</v>
      </c>
      <c r="AJ37" s="71" t="s">
        <v>62</v>
      </c>
      <c r="AK37" s="71" t="s">
        <v>62</v>
      </c>
      <c r="AL37" s="71" t="s">
        <v>62</v>
      </c>
      <c r="AM37" s="71" t="s">
        <v>62</v>
      </c>
      <c r="AN37" s="71" t="s">
        <v>483</v>
      </c>
      <c r="AO37" s="71" t="s">
        <v>484</v>
      </c>
      <c r="AP37" s="71" t="s">
        <v>485</v>
      </c>
      <c r="AQ37" s="71" t="s">
        <v>486</v>
      </c>
      <c r="AR37" s="71" t="s">
        <v>132</v>
      </c>
      <c r="AS37" s="71"/>
      <c r="AT37" s="71" t="s">
        <v>63</v>
      </c>
      <c r="AU37" s="74">
        <v>0.08</v>
      </c>
      <c r="AV37" s="79" cm="1">
        <f t="array" ref="AV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37" s="79" cm="1">
        <f t="array" ref="AW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37" s="71" t="str" cm="1">
        <f t="array" ref="AX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7" s="71" t="s">
        <v>62</v>
      </c>
      <c r="AZ37" s="71" t="s">
        <v>487</v>
      </c>
      <c r="BA37" s="72" t="s">
        <v>488</v>
      </c>
      <c r="BB37" s="73" t="s">
        <v>489</v>
      </c>
    </row>
    <row r="38" spans="1:54" s="38" customFormat="1" ht="160.5" customHeight="1">
      <c r="A38" s="70">
        <v>37</v>
      </c>
      <c r="B38" s="71" t="s">
        <v>490</v>
      </c>
      <c r="C38" s="71" t="s">
        <v>381</v>
      </c>
      <c r="D38" s="71" t="s">
        <v>491</v>
      </c>
      <c r="E38" s="71">
        <v>2014</v>
      </c>
      <c r="F38" s="71" t="s">
        <v>54</v>
      </c>
      <c r="G38" s="71" t="s">
        <v>125</v>
      </c>
      <c r="H38" s="71" t="s">
        <v>233</v>
      </c>
      <c r="I38" s="71" t="str">
        <f t="array" ref="I38">_xlfn.TEXTJOIN(",", TRUE, IF(Table4[study_id]=Table3[[#This Row],[study_id]], Table4[iso_code], ""))</f>
        <v>MU</v>
      </c>
      <c r="J38" s="71">
        <f>COUNTIF(study_countries!A:A,A38)</f>
        <v>1</v>
      </c>
      <c r="K38" s="71" t="s">
        <v>315</v>
      </c>
      <c r="L38" s="71" t="s">
        <v>492</v>
      </c>
      <c r="M38" s="71" t="s">
        <v>493</v>
      </c>
      <c r="N38" s="71">
        <v>2010</v>
      </c>
      <c r="O38" s="71">
        <v>2030</v>
      </c>
      <c r="P38" s="71" t="s">
        <v>60</v>
      </c>
      <c r="Q38" s="71" t="s">
        <v>431</v>
      </c>
      <c r="R38" s="71" t="s">
        <v>189</v>
      </c>
      <c r="S38" s="71" t="s">
        <v>62</v>
      </c>
      <c r="T38" s="71" t="s">
        <v>63</v>
      </c>
      <c r="U38" s="71" t="s">
        <v>62</v>
      </c>
      <c r="V38" s="71" t="s">
        <v>62</v>
      </c>
      <c r="W38" s="71" t="s">
        <v>63</v>
      </c>
      <c r="X38" s="71" t="s">
        <v>63</v>
      </c>
      <c r="Y38" s="71" t="s">
        <v>62</v>
      </c>
      <c r="Z38" s="71" t="s">
        <v>63</v>
      </c>
      <c r="AA38" s="71" t="s">
        <v>62</v>
      </c>
      <c r="AB38" s="71" t="s">
        <v>142</v>
      </c>
      <c r="AC38" s="71" t="s">
        <v>65</v>
      </c>
      <c r="AD38" s="71" t="s">
        <v>63</v>
      </c>
      <c r="AE38" s="71" t="s">
        <v>62</v>
      </c>
      <c r="AF38" s="71" t="s">
        <v>63</v>
      </c>
      <c r="AG38" s="71" t="s">
        <v>63</v>
      </c>
      <c r="AH38" s="71" t="s">
        <v>85</v>
      </c>
      <c r="AI38" s="71" t="s">
        <v>63</v>
      </c>
      <c r="AJ38" s="71" t="s">
        <v>63</v>
      </c>
      <c r="AK38" s="71" t="s">
        <v>63</v>
      </c>
      <c r="AL38" s="71" t="s">
        <v>62</v>
      </c>
      <c r="AM38" s="71" t="s">
        <v>62</v>
      </c>
      <c r="AN38" s="71" t="s">
        <v>494</v>
      </c>
      <c r="AO38" s="71" t="s">
        <v>495</v>
      </c>
      <c r="AP38" s="71" t="s">
        <v>496</v>
      </c>
      <c r="AQ38" s="71" t="s">
        <v>497</v>
      </c>
      <c r="AR38" s="71" t="s">
        <v>132</v>
      </c>
      <c r="AS38" s="71" t="s">
        <v>498</v>
      </c>
      <c r="AT38" s="71" t="s">
        <v>63</v>
      </c>
      <c r="AU38" s="74" t="s">
        <v>72</v>
      </c>
      <c r="AV38" s="79" t="str" cm="1">
        <f t="array" ref="AV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 s="79" t="str" cm="1">
        <f t="array" ref="AW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 s="71" t="str" cm="1">
        <f t="array" ref="AX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8" s="71" t="s">
        <v>63</v>
      </c>
      <c r="AZ38" s="71"/>
      <c r="BA38" s="72" t="s">
        <v>499</v>
      </c>
      <c r="BB38" s="73" t="s">
        <v>500</v>
      </c>
    </row>
    <row r="39" spans="1:54" s="38" customFormat="1" ht="124.5" customHeight="1">
      <c r="A39" s="70">
        <v>38</v>
      </c>
      <c r="B39" s="71" t="s">
        <v>501</v>
      </c>
      <c r="C39" s="71" t="s">
        <v>502</v>
      </c>
      <c r="D39" s="71" t="s">
        <v>503</v>
      </c>
      <c r="E39" s="71">
        <v>2024</v>
      </c>
      <c r="F39" s="71" t="s">
        <v>54</v>
      </c>
      <c r="G39" s="71" t="s">
        <v>125</v>
      </c>
      <c r="H39" s="71" t="s">
        <v>233</v>
      </c>
      <c r="I39" s="71" t="str">
        <f t="array" ref="I39">_xlfn.TEXTJOIN(",", TRUE, IF(Table4[study_id]=Table3[[#This Row],[study_id]], Table4[iso_code], ""))</f>
        <v>MA</v>
      </c>
      <c r="J39" s="71">
        <f>COUNTIF(study_countries!A:A,A39)</f>
        <v>1</v>
      </c>
      <c r="K39" s="71" t="s">
        <v>218</v>
      </c>
      <c r="L39" s="71" t="s">
        <v>504</v>
      </c>
      <c r="M39" s="71" t="s">
        <v>505</v>
      </c>
      <c r="N39" s="71">
        <v>2020</v>
      </c>
      <c r="O39" s="71">
        <v>2050</v>
      </c>
      <c r="P39" s="71" t="s">
        <v>60</v>
      </c>
      <c r="Q39" s="71" t="s">
        <v>81</v>
      </c>
      <c r="R39" s="71" t="s">
        <v>61</v>
      </c>
      <c r="S39" s="71" t="s">
        <v>62</v>
      </c>
      <c r="T39" s="71" t="s">
        <v>62</v>
      </c>
      <c r="U39" s="71" t="s">
        <v>62</v>
      </c>
      <c r="V39" s="71" t="s">
        <v>63</v>
      </c>
      <c r="W39" s="71" t="s">
        <v>63</v>
      </c>
      <c r="X39" s="71" t="s">
        <v>63</v>
      </c>
      <c r="Y39" s="71" t="s">
        <v>62</v>
      </c>
      <c r="Z39" s="71" t="s">
        <v>63</v>
      </c>
      <c r="AA39" s="71" t="s">
        <v>62</v>
      </c>
      <c r="AB39" s="71" t="s">
        <v>64</v>
      </c>
      <c r="AC39" s="71" t="s">
        <v>100</v>
      </c>
      <c r="AD39" s="71" t="s">
        <v>62</v>
      </c>
      <c r="AE39" s="71" t="s">
        <v>62</v>
      </c>
      <c r="AF39" s="71" t="s">
        <v>63</v>
      </c>
      <c r="AG39" s="71" t="s">
        <v>63</v>
      </c>
      <c r="AH39" s="71" t="s">
        <v>85</v>
      </c>
      <c r="AI39" s="71" t="s">
        <v>63</v>
      </c>
      <c r="AJ39" s="71" t="s">
        <v>63</v>
      </c>
      <c r="AK39" s="71" t="s">
        <v>63</v>
      </c>
      <c r="AL39" s="71" t="s">
        <v>62</v>
      </c>
      <c r="AM39" s="71" t="s">
        <v>62</v>
      </c>
      <c r="AN39" s="71" t="s">
        <v>506</v>
      </c>
      <c r="AO39" s="71" t="s">
        <v>507</v>
      </c>
      <c r="AP39" s="71" t="s">
        <v>508</v>
      </c>
      <c r="AQ39" s="71" t="s">
        <v>509</v>
      </c>
      <c r="AR39" s="71" t="s">
        <v>62</v>
      </c>
      <c r="AS39" s="71"/>
      <c r="AT39" s="71" t="s">
        <v>63</v>
      </c>
      <c r="AU39" s="74">
        <v>0.05</v>
      </c>
      <c r="AV39" s="79" cm="1">
        <f t="array" ref="AV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39" s="79" cm="1">
        <f t="array" ref="AW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39" s="71" t="str" cm="1">
        <f t="array" ref="AX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9" s="71" t="s">
        <v>63</v>
      </c>
      <c r="AZ39" s="71"/>
      <c r="BA39" s="72" t="s">
        <v>510</v>
      </c>
      <c r="BB39" s="73" t="s">
        <v>511</v>
      </c>
    </row>
    <row r="40" spans="1:54" s="38" customFormat="1" ht="124.5" customHeight="1">
      <c r="A40" s="70">
        <v>39</v>
      </c>
      <c r="B40" s="71" t="s">
        <v>512</v>
      </c>
      <c r="C40" s="71" t="s">
        <v>513</v>
      </c>
      <c r="D40" s="71" t="s">
        <v>514</v>
      </c>
      <c r="E40" s="71">
        <v>2025</v>
      </c>
      <c r="F40" s="71" t="s">
        <v>231</v>
      </c>
      <c r="G40" s="71" t="s">
        <v>232</v>
      </c>
      <c r="H40" s="71" t="s">
        <v>233</v>
      </c>
      <c r="I40" s="71" t="str">
        <f t="array" ref="I40">_xlfn.TEXTJOIN(",", TRUE, IF(Table4[study_id]=Table3[[#This Row],[study_id]], Table4[iso_code], ""))</f>
        <v>MA</v>
      </c>
      <c r="J40" s="71">
        <f>COUNTIF(study_countries!A:A,A40)</f>
        <v>1</v>
      </c>
      <c r="K40" s="71" t="s">
        <v>218</v>
      </c>
      <c r="L40" s="71" t="s">
        <v>515</v>
      </c>
      <c r="M40" s="71" t="s">
        <v>516</v>
      </c>
      <c r="N40" s="71"/>
      <c r="O40" s="71">
        <v>2050</v>
      </c>
      <c r="P40" s="71"/>
      <c r="Q40" s="71"/>
      <c r="R40" s="71"/>
      <c r="S40" s="71"/>
      <c r="T40" s="71"/>
      <c r="U40" s="71"/>
      <c r="V40" s="71"/>
      <c r="W40" s="71"/>
      <c r="X40" s="71"/>
      <c r="Y40" s="71"/>
      <c r="Z40" s="71"/>
      <c r="AA40" s="71"/>
      <c r="AB40" s="71" t="s">
        <v>517</v>
      </c>
      <c r="AC40" s="71" t="s">
        <v>84</v>
      </c>
      <c r="AD40" s="71" t="s">
        <v>62</v>
      </c>
      <c r="AE40" s="71" t="s">
        <v>62</v>
      </c>
      <c r="AF40" s="71" t="s">
        <v>62</v>
      </c>
      <c r="AG40" s="71"/>
      <c r="AH40" s="71" t="s">
        <v>85</v>
      </c>
      <c r="AI40" s="71" t="s">
        <v>63</v>
      </c>
      <c r="AJ40" s="71" t="s">
        <v>63</v>
      </c>
      <c r="AK40" s="71" t="s">
        <v>63</v>
      </c>
      <c r="AL40" s="71" t="s">
        <v>63</v>
      </c>
      <c r="AM40" s="71" t="s">
        <v>63</v>
      </c>
      <c r="AN40" s="71"/>
      <c r="AO40" s="71"/>
      <c r="AP40" s="71" t="s">
        <v>518</v>
      </c>
      <c r="AQ40" s="71" t="s">
        <v>509</v>
      </c>
      <c r="AR40" s="71" t="s">
        <v>62</v>
      </c>
      <c r="AS40" s="71"/>
      <c r="AT40" s="71" t="s">
        <v>63</v>
      </c>
      <c r="AU40" s="74"/>
      <c r="AV40" s="79" t="str" cm="1">
        <f t="array" ref="AV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 s="79" t="str" cm="1">
        <f t="array" ref="AW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 s="71" t="str" cm="1">
        <f t="array" ref="AX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 s="71"/>
      <c r="AZ40" s="71"/>
      <c r="BA40" s="72" t="s">
        <v>519</v>
      </c>
      <c r="BB40" s="73" t="s">
        <v>520</v>
      </c>
    </row>
    <row r="41" spans="1:54" s="38" customFormat="1" ht="124.5" customHeight="1">
      <c r="A41" s="70">
        <v>40</v>
      </c>
      <c r="B41" s="71" t="s">
        <v>521</v>
      </c>
      <c r="C41" s="71" t="s">
        <v>522</v>
      </c>
      <c r="D41" s="71" t="s">
        <v>523</v>
      </c>
      <c r="E41" s="71">
        <v>2022</v>
      </c>
      <c r="F41" s="71" t="s">
        <v>54</v>
      </c>
      <c r="G41" s="71" t="s">
        <v>125</v>
      </c>
      <c r="H41" s="71" t="s">
        <v>233</v>
      </c>
      <c r="I41" s="71" t="str">
        <f t="array" ref="I41">_xlfn.TEXTJOIN(",", TRUE, IF(Table4[study_id]=Table3[[#This Row],[study_id]], Table4[iso_code], ""))</f>
        <v>MZ</v>
      </c>
      <c r="J41" s="71">
        <f>COUNTIF(study_countries!A:A,A41)</f>
        <v>1</v>
      </c>
      <c r="K41" s="71" t="s">
        <v>266</v>
      </c>
      <c r="L41" s="71" t="s">
        <v>524</v>
      </c>
      <c r="M41" s="71" t="s">
        <v>525</v>
      </c>
      <c r="N41" s="71">
        <v>2022</v>
      </c>
      <c r="O41" s="71">
        <v>2032</v>
      </c>
      <c r="P41" s="71" t="s">
        <v>60</v>
      </c>
      <c r="Q41" s="71" t="s">
        <v>81</v>
      </c>
      <c r="R41" s="71" t="s">
        <v>61</v>
      </c>
      <c r="S41" s="71" t="s">
        <v>62</v>
      </c>
      <c r="T41" s="71" t="s">
        <v>62</v>
      </c>
      <c r="U41" s="71" t="s">
        <v>62</v>
      </c>
      <c r="V41" s="71" t="s">
        <v>63</v>
      </c>
      <c r="W41" s="71" t="s">
        <v>63</v>
      </c>
      <c r="X41" s="71" t="s">
        <v>63</v>
      </c>
      <c r="Y41" s="71" t="s">
        <v>62</v>
      </c>
      <c r="Z41" s="71" t="s">
        <v>62</v>
      </c>
      <c r="AA41" s="71" t="s">
        <v>63</v>
      </c>
      <c r="AB41" s="71" t="s">
        <v>64</v>
      </c>
      <c r="AC41" s="71" t="s">
        <v>65</v>
      </c>
      <c r="AD41" s="71" t="s">
        <v>62</v>
      </c>
      <c r="AE41" s="71" t="s">
        <v>62</v>
      </c>
      <c r="AF41" s="71" t="s">
        <v>63</v>
      </c>
      <c r="AG41" s="71" t="s">
        <v>63</v>
      </c>
      <c r="AH41" s="71" t="s">
        <v>85</v>
      </c>
      <c r="AI41" s="71" t="s">
        <v>63</v>
      </c>
      <c r="AJ41" s="71" t="s">
        <v>63</v>
      </c>
      <c r="AK41" s="71" t="s">
        <v>63</v>
      </c>
      <c r="AL41" s="71" t="s">
        <v>62</v>
      </c>
      <c r="AM41" s="71" t="s">
        <v>132</v>
      </c>
      <c r="AN41" s="71" t="s">
        <v>526</v>
      </c>
      <c r="AO41" s="71" t="s">
        <v>527</v>
      </c>
      <c r="AP41" s="71" t="s">
        <v>521</v>
      </c>
      <c r="AQ41" s="71" t="s">
        <v>528</v>
      </c>
      <c r="AR41" s="71" t="s">
        <v>63</v>
      </c>
      <c r="AS41" s="71" t="s">
        <v>529</v>
      </c>
      <c r="AT41" s="71" t="s">
        <v>62</v>
      </c>
      <c r="AU41" s="74" t="s">
        <v>72</v>
      </c>
      <c r="AV41" s="79" t="str" cm="1">
        <f t="array" ref="AV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 s="79" t="str" cm="1">
        <f t="array" ref="AW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 s="71" t="str" cm="1">
        <f t="array" ref="AX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1" s="71" t="s">
        <v>63</v>
      </c>
      <c r="AZ41" s="71"/>
      <c r="BA41" s="72" t="s">
        <v>530</v>
      </c>
      <c r="BB41" s="73" t="s">
        <v>531</v>
      </c>
    </row>
    <row r="42" spans="1:54" s="38" customFormat="1" ht="105" customHeight="1">
      <c r="A42" s="70">
        <v>41</v>
      </c>
      <c r="B42" s="71" t="s">
        <v>532</v>
      </c>
      <c r="C42" s="71" t="s">
        <v>381</v>
      </c>
      <c r="D42" s="71" t="s">
        <v>533</v>
      </c>
      <c r="E42" s="71">
        <v>2022</v>
      </c>
      <c r="F42" s="71" t="s">
        <v>54</v>
      </c>
      <c r="G42" s="71" t="s">
        <v>125</v>
      </c>
      <c r="H42" s="71" t="s">
        <v>233</v>
      </c>
      <c r="I42" s="71" t="str">
        <f t="array" ref="I42">_xlfn.TEXTJOIN(",", TRUE, IF(Table4[study_id]=Table3[[#This Row],[study_id]], Table4[iso_code], ""))</f>
        <v>NG</v>
      </c>
      <c r="J42" s="71">
        <f>COUNTIF(study_countries!A:A,A42)</f>
        <v>1</v>
      </c>
      <c r="K42" s="71" t="s">
        <v>243</v>
      </c>
      <c r="L42" s="71" t="s">
        <v>534</v>
      </c>
      <c r="M42" s="71" t="s">
        <v>535</v>
      </c>
      <c r="N42" s="71">
        <v>2017</v>
      </c>
      <c r="O42" s="71">
        <v>2040</v>
      </c>
      <c r="P42" s="71" t="s">
        <v>60</v>
      </c>
      <c r="Q42" s="71" t="s">
        <v>431</v>
      </c>
      <c r="R42" s="71" t="s">
        <v>189</v>
      </c>
      <c r="S42" s="71" t="s">
        <v>62</v>
      </c>
      <c r="T42" s="71" t="s">
        <v>62</v>
      </c>
      <c r="U42" s="71" t="s">
        <v>62</v>
      </c>
      <c r="V42" s="71" t="s">
        <v>62</v>
      </c>
      <c r="W42" s="71" t="s">
        <v>63</v>
      </c>
      <c r="X42" s="71" t="s">
        <v>63</v>
      </c>
      <c r="Y42" s="71" t="s">
        <v>62</v>
      </c>
      <c r="Z42" s="71" t="s">
        <v>63</v>
      </c>
      <c r="AA42" s="71" t="s">
        <v>62</v>
      </c>
      <c r="AB42" s="71" t="s">
        <v>64</v>
      </c>
      <c r="AC42" s="71" t="s">
        <v>65</v>
      </c>
      <c r="AD42" s="71" t="s">
        <v>62</v>
      </c>
      <c r="AE42" s="71" t="s">
        <v>62</v>
      </c>
      <c r="AF42" s="71" t="s">
        <v>63</v>
      </c>
      <c r="AG42" s="71" t="s">
        <v>63</v>
      </c>
      <c r="AH42" s="71" t="s">
        <v>85</v>
      </c>
      <c r="AI42" s="71" t="s">
        <v>63</v>
      </c>
      <c r="AJ42" s="71" t="s">
        <v>63</v>
      </c>
      <c r="AK42" s="71" t="s">
        <v>62</v>
      </c>
      <c r="AL42" s="71" t="s">
        <v>62</v>
      </c>
      <c r="AM42" s="71" t="s">
        <v>62</v>
      </c>
      <c r="AN42" s="71"/>
      <c r="AO42" s="71"/>
      <c r="AP42" s="71" t="s">
        <v>536</v>
      </c>
      <c r="AQ42" s="71" t="s">
        <v>537</v>
      </c>
      <c r="AR42" s="71" t="s">
        <v>132</v>
      </c>
      <c r="AS42" s="71"/>
      <c r="AT42" s="71" t="s">
        <v>63</v>
      </c>
      <c r="AU42" s="74" t="s">
        <v>72</v>
      </c>
      <c r="AV42" s="79" t="str" cm="1">
        <f t="array" ref="AV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 s="79" t="str" cm="1">
        <f t="array" ref="AW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 s="71" t="str" cm="1">
        <f t="array" ref="AX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2" s="71" t="s">
        <v>63</v>
      </c>
      <c r="AZ42" s="71"/>
      <c r="BA42" s="72" t="s">
        <v>538</v>
      </c>
      <c r="BB42" s="73" t="s">
        <v>539</v>
      </c>
    </row>
    <row r="43" spans="1:54" s="38" customFormat="1" ht="171.75" customHeight="1">
      <c r="A43" s="70">
        <v>42</v>
      </c>
      <c r="B43" s="71" t="s">
        <v>540</v>
      </c>
      <c r="C43" s="71" t="s">
        <v>381</v>
      </c>
      <c r="D43" s="71" t="s">
        <v>541</v>
      </c>
      <c r="E43" s="71">
        <v>2017</v>
      </c>
      <c r="F43" s="71" t="s">
        <v>54</v>
      </c>
      <c r="G43" s="71" t="s">
        <v>125</v>
      </c>
      <c r="H43" s="71" t="s">
        <v>233</v>
      </c>
      <c r="I43" s="71" t="str">
        <f t="array" ref="I43">_xlfn.TEXTJOIN(",", TRUE, IF(Table4[study_id]=Table3[[#This Row],[study_id]], Table4[iso_code], ""))</f>
        <v>NG</v>
      </c>
      <c r="J43" s="71">
        <f>COUNTIF(study_countries!A:A,A43)</f>
        <v>1</v>
      </c>
      <c r="K43" s="71" t="s">
        <v>243</v>
      </c>
      <c r="L43" s="71" t="s">
        <v>542</v>
      </c>
      <c r="M43" s="71" t="s">
        <v>543</v>
      </c>
      <c r="N43" s="71">
        <v>2010</v>
      </c>
      <c r="O43" s="71">
        <v>2040</v>
      </c>
      <c r="P43" s="71" t="s">
        <v>60</v>
      </c>
      <c r="Q43" s="71" t="s">
        <v>431</v>
      </c>
      <c r="R43" s="71" t="s">
        <v>189</v>
      </c>
      <c r="S43" s="71" t="s">
        <v>62</v>
      </c>
      <c r="T43" s="71" t="s">
        <v>62</v>
      </c>
      <c r="U43" s="71" t="s">
        <v>62</v>
      </c>
      <c r="V43" s="71" t="s">
        <v>62</v>
      </c>
      <c r="W43" s="71" t="s">
        <v>62</v>
      </c>
      <c r="X43" s="71" t="s">
        <v>62</v>
      </c>
      <c r="Y43" s="71" t="s">
        <v>62</v>
      </c>
      <c r="Z43" s="71" t="s">
        <v>63</v>
      </c>
      <c r="AA43" s="71" t="s">
        <v>62</v>
      </c>
      <c r="AB43" s="71" t="s">
        <v>142</v>
      </c>
      <c r="AC43" s="71" t="s">
        <v>65</v>
      </c>
      <c r="AD43" s="71" t="s">
        <v>62</v>
      </c>
      <c r="AE43" s="71" t="s">
        <v>62</v>
      </c>
      <c r="AF43" s="71" t="s">
        <v>63</v>
      </c>
      <c r="AG43" s="71" t="s">
        <v>63</v>
      </c>
      <c r="AH43" s="71" t="s">
        <v>85</v>
      </c>
      <c r="AI43" s="71" t="s">
        <v>63</v>
      </c>
      <c r="AJ43" s="71" t="s">
        <v>62</v>
      </c>
      <c r="AK43" s="71" t="s">
        <v>62</v>
      </c>
      <c r="AL43" s="71" t="s">
        <v>63</v>
      </c>
      <c r="AM43" s="71" t="s">
        <v>62</v>
      </c>
      <c r="AN43" s="71" t="s">
        <v>544</v>
      </c>
      <c r="AO43" s="71" t="s">
        <v>545</v>
      </c>
      <c r="AP43" s="71" t="s">
        <v>546</v>
      </c>
      <c r="AQ43" s="71" t="s">
        <v>547</v>
      </c>
      <c r="AR43" s="71" t="s">
        <v>132</v>
      </c>
      <c r="AS43" s="71"/>
      <c r="AT43" s="71" t="s">
        <v>63</v>
      </c>
      <c r="AU43" s="74">
        <v>0.05</v>
      </c>
      <c r="AV43" s="79" cm="1">
        <f t="array" ref="AV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43" s="79" cm="1">
        <f t="array" ref="AW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43" s="71" t="str" cm="1">
        <f t="array" ref="AX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3" s="71" t="s">
        <v>63</v>
      </c>
      <c r="AZ43" s="71"/>
      <c r="BA43" s="72" t="s">
        <v>548</v>
      </c>
      <c r="BB43" s="73" t="s">
        <v>549</v>
      </c>
    </row>
    <row r="44" spans="1:54" s="38" customFormat="1" ht="171.75" customHeight="1">
      <c r="A44" s="70">
        <v>43</v>
      </c>
      <c r="B44" s="71" t="s">
        <v>550</v>
      </c>
      <c r="C44" s="71" t="s">
        <v>551</v>
      </c>
      <c r="D44" s="71" t="s">
        <v>552</v>
      </c>
      <c r="E44" s="71">
        <v>2021</v>
      </c>
      <c r="F44" s="71" t="s">
        <v>54</v>
      </c>
      <c r="G44" s="71" t="s">
        <v>125</v>
      </c>
      <c r="H44" s="71" t="s">
        <v>233</v>
      </c>
      <c r="I44" s="71" t="str">
        <f t="array" ref="I44">_xlfn.TEXTJOIN(",", TRUE, IF(Table4[study_id]=Table3[[#This Row],[study_id]], Table4[iso_code], ""))</f>
        <v>NG</v>
      </c>
      <c r="J44" s="71">
        <f>COUNTIF(study_countries!A:A,A44)</f>
        <v>1</v>
      </c>
      <c r="K44" s="71" t="s">
        <v>243</v>
      </c>
      <c r="L44" s="71" t="s">
        <v>553</v>
      </c>
      <c r="M44" s="71" t="s">
        <v>554</v>
      </c>
      <c r="N44" s="71">
        <v>2015</v>
      </c>
      <c r="O44" s="71">
        <v>2060</v>
      </c>
      <c r="P44" s="71" t="s">
        <v>60</v>
      </c>
      <c r="Q44" s="71" t="s">
        <v>155</v>
      </c>
      <c r="R44" s="71" t="s">
        <v>82</v>
      </c>
      <c r="S44" s="71" t="s">
        <v>62</v>
      </c>
      <c r="T44" s="71" t="s">
        <v>62</v>
      </c>
      <c r="U44" s="71" t="s">
        <v>62</v>
      </c>
      <c r="V44" s="71" t="s">
        <v>63</v>
      </c>
      <c r="W44" s="71" t="s">
        <v>62</v>
      </c>
      <c r="X44" s="71" t="s">
        <v>63</v>
      </c>
      <c r="Y44" s="71" t="s">
        <v>62</v>
      </c>
      <c r="Z44" s="71" t="s">
        <v>63</v>
      </c>
      <c r="AA44" s="71" t="s">
        <v>63</v>
      </c>
      <c r="AB44" s="71" t="s">
        <v>64</v>
      </c>
      <c r="AC44" s="71" t="s">
        <v>65</v>
      </c>
      <c r="AD44" s="71" t="s">
        <v>63</v>
      </c>
      <c r="AE44" s="71" t="s">
        <v>62</v>
      </c>
      <c r="AF44" s="71" t="s">
        <v>62</v>
      </c>
      <c r="AG44" s="71" t="s">
        <v>63</v>
      </c>
      <c r="AH44" s="71" t="s">
        <v>85</v>
      </c>
      <c r="AI44" s="71" t="s">
        <v>63</v>
      </c>
      <c r="AJ44" s="71" t="s">
        <v>63</v>
      </c>
      <c r="AK44" s="71" t="s">
        <v>63</v>
      </c>
      <c r="AL44" s="71" t="s">
        <v>62</v>
      </c>
      <c r="AM44" s="71" t="s">
        <v>63</v>
      </c>
      <c r="AN44" s="71" t="s">
        <v>555</v>
      </c>
      <c r="AO44" s="71" t="s">
        <v>556</v>
      </c>
      <c r="AP44" s="71" t="s">
        <v>557</v>
      </c>
      <c r="AQ44" s="71" t="s">
        <v>558</v>
      </c>
      <c r="AR44" s="71" t="s">
        <v>63</v>
      </c>
      <c r="AS44" s="71"/>
      <c r="AT44" s="71" t="s">
        <v>63</v>
      </c>
      <c r="AU44" s="74">
        <v>0.15</v>
      </c>
      <c r="AV44" s="79" cm="1">
        <f t="array" ref="AV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0.15</v>
      </c>
      <c r="AW44" s="79" cm="1">
        <f t="array" ref="AW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0.15</v>
      </c>
      <c r="AX44" s="71" t="str" cm="1">
        <f t="array" ref="AX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4" s="71" t="s">
        <v>63</v>
      </c>
      <c r="AZ44" s="71"/>
      <c r="BA44" s="72" t="s">
        <v>559</v>
      </c>
      <c r="BB44" s="73" t="s">
        <v>560</v>
      </c>
    </row>
    <row r="45" spans="1:54" s="38" customFormat="1" ht="171.75" customHeight="1">
      <c r="A45" s="70">
        <v>44</v>
      </c>
      <c r="B45" s="71" t="s">
        <v>561</v>
      </c>
      <c r="C45" s="71" t="s">
        <v>562</v>
      </c>
      <c r="D45" s="71" t="s">
        <v>563</v>
      </c>
      <c r="E45" s="71">
        <v>2019</v>
      </c>
      <c r="F45" s="71" t="s">
        <v>231</v>
      </c>
      <c r="G45" s="71" t="s">
        <v>125</v>
      </c>
      <c r="H45" s="71" t="s">
        <v>233</v>
      </c>
      <c r="I45" s="71" t="str">
        <f t="array" ref="I45">_xlfn.TEXTJOIN(",", TRUE, IF(Table4[study_id]=Table3[[#This Row],[study_id]], Table4[iso_code], ""))</f>
        <v>NG</v>
      </c>
      <c r="J45" s="71">
        <f>COUNTIF(study_countries!A:A,A45)</f>
        <v>1</v>
      </c>
      <c r="K45" s="71" t="s">
        <v>243</v>
      </c>
      <c r="L45" s="71" t="s">
        <v>564</v>
      </c>
      <c r="M45" s="71" t="s">
        <v>565</v>
      </c>
      <c r="N45" s="71">
        <v>2010</v>
      </c>
      <c r="O45" s="71">
        <v>2050</v>
      </c>
      <c r="P45" s="71"/>
      <c r="Q45" s="71"/>
      <c r="R45" s="71"/>
      <c r="S45" s="71"/>
      <c r="T45" s="71"/>
      <c r="U45" s="71"/>
      <c r="V45" s="71"/>
      <c r="W45" s="71"/>
      <c r="X45" s="71"/>
      <c r="Y45" s="71"/>
      <c r="Z45" s="71"/>
      <c r="AA45" s="71"/>
      <c r="AB45" s="71" t="s">
        <v>142</v>
      </c>
      <c r="AC45" s="71" t="s">
        <v>100</v>
      </c>
      <c r="AD45" s="71" t="s">
        <v>62</v>
      </c>
      <c r="AE45" s="71" t="s">
        <v>62</v>
      </c>
      <c r="AF45" s="71" t="s">
        <v>62</v>
      </c>
      <c r="AG45" s="71"/>
      <c r="AH45" s="71" t="s">
        <v>85</v>
      </c>
      <c r="AI45" s="71" t="s">
        <v>63</v>
      </c>
      <c r="AJ45" s="71" t="s">
        <v>62</v>
      </c>
      <c r="AK45" s="71" t="s">
        <v>62</v>
      </c>
      <c r="AL45" s="71" t="s">
        <v>63</v>
      </c>
      <c r="AM45" s="71" t="s">
        <v>62</v>
      </c>
      <c r="AN45" s="71"/>
      <c r="AO45" s="71"/>
      <c r="AP45" s="71" t="s">
        <v>566</v>
      </c>
      <c r="AQ45" s="71" t="s">
        <v>567</v>
      </c>
      <c r="AR45" s="71" t="s">
        <v>132</v>
      </c>
      <c r="AS45" s="71"/>
      <c r="AT45" s="71" t="s">
        <v>63</v>
      </c>
      <c r="AU45" s="74"/>
      <c r="AV45" s="79" t="str" cm="1">
        <f t="array" ref="AV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 s="79" t="str" cm="1">
        <f t="array" ref="AW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 s="71" t="str" cm="1">
        <f t="array" ref="AX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 s="71"/>
      <c r="AZ45" s="71"/>
      <c r="BA45" s="72" t="s">
        <v>568</v>
      </c>
      <c r="BB45" s="73" t="s">
        <v>569</v>
      </c>
    </row>
    <row r="46" spans="1:54" s="38" customFormat="1" ht="105" customHeight="1">
      <c r="A46" s="70">
        <v>45</v>
      </c>
      <c r="B46" s="71" t="s">
        <v>570</v>
      </c>
      <c r="C46" s="71" t="s">
        <v>571</v>
      </c>
      <c r="D46" s="71" t="s">
        <v>572</v>
      </c>
      <c r="E46" s="71">
        <v>2021</v>
      </c>
      <c r="F46" s="71" t="s">
        <v>54</v>
      </c>
      <c r="G46" s="71" t="s">
        <v>125</v>
      </c>
      <c r="H46" s="71" t="s">
        <v>217</v>
      </c>
      <c r="I46" s="71" t="str">
        <f t="array" ref="I46">_xlfn.TEXTJOIN(",", TRUE, IF(Table4[study_id]=Table3[[#This Row],[study_id]], Table4[iso_code], ""))</f>
        <v>NG</v>
      </c>
      <c r="J46" s="71">
        <f>COUNTIF(study_countries!A:A,A46)</f>
        <v>1</v>
      </c>
      <c r="K46" s="71" t="s">
        <v>243</v>
      </c>
      <c r="L46" s="71" t="s">
        <v>573</v>
      </c>
      <c r="M46" s="71" t="s">
        <v>574</v>
      </c>
      <c r="N46" s="71">
        <v>2015</v>
      </c>
      <c r="O46" s="71">
        <v>2040</v>
      </c>
      <c r="P46" s="71" t="s">
        <v>155</v>
      </c>
      <c r="Q46" s="71" t="s">
        <v>155</v>
      </c>
      <c r="R46" s="71" t="s">
        <v>61</v>
      </c>
      <c r="S46" s="71" t="s">
        <v>63</v>
      </c>
      <c r="T46" s="71" t="s">
        <v>62</v>
      </c>
      <c r="U46" s="71" t="s">
        <v>63</v>
      </c>
      <c r="V46" s="71" t="s">
        <v>62</v>
      </c>
      <c r="W46" s="71" t="s">
        <v>63</v>
      </c>
      <c r="X46" s="71" t="s">
        <v>63</v>
      </c>
      <c r="Y46" s="71" t="s">
        <v>62</v>
      </c>
      <c r="Z46" s="71" t="s">
        <v>63</v>
      </c>
      <c r="AA46" s="71" t="s">
        <v>63</v>
      </c>
      <c r="AB46" s="71" t="s">
        <v>64</v>
      </c>
      <c r="AC46" s="71" t="s">
        <v>65</v>
      </c>
      <c r="AD46" s="71" t="s">
        <v>62</v>
      </c>
      <c r="AE46" s="71" t="s">
        <v>63</v>
      </c>
      <c r="AF46" s="71" t="s">
        <v>62</v>
      </c>
      <c r="AG46" s="71" t="s">
        <v>63</v>
      </c>
      <c r="AH46" s="71" t="s">
        <v>66</v>
      </c>
      <c r="AI46" s="71" t="s">
        <v>63</v>
      </c>
      <c r="AJ46" s="71" t="s">
        <v>63</v>
      </c>
      <c r="AK46" s="71" t="s">
        <v>63</v>
      </c>
      <c r="AL46" s="71" t="s">
        <v>62</v>
      </c>
      <c r="AM46" s="71" t="s">
        <v>63</v>
      </c>
      <c r="AN46" s="71" t="s">
        <v>575</v>
      </c>
      <c r="AO46" s="71" t="s">
        <v>576</v>
      </c>
      <c r="AP46" s="71" t="s">
        <v>577</v>
      </c>
      <c r="AQ46" s="71" t="s">
        <v>578</v>
      </c>
      <c r="AR46" s="71" t="s">
        <v>63</v>
      </c>
      <c r="AS46" s="71"/>
      <c r="AT46" s="71" t="s">
        <v>63</v>
      </c>
      <c r="AU46" s="74">
        <v>0.05</v>
      </c>
      <c r="AV46" s="79" cm="1">
        <f t="array" ref="AV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46" s="79" cm="1">
        <f t="array" ref="AW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46" s="71" t="str" cm="1">
        <f t="array" ref="AX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6" s="71" t="s">
        <v>63</v>
      </c>
      <c r="AZ46" s="71"/>
      <c r="BA46" s="72" t="s">
        <v>579</v>
      </c>
      <c r="BB46" s="73" t="s">
        <v>580</v>
      </c>
    </row>
    <row r="47" spans="1:54" s="38" customFormat="1" ht="105" customHeight="1">
      <c r="A47" s="70">
        <v>46</v>
      </c>
      <c r="B47" s="71" t="s">
        <v>581</v>
      </c>
      <c r="C47" s="71" t="s">
        <v>582</v>
      </c>
      <c r="D47" s="71" t="s">
        <v>583</v>
      </c>
      <c r="E47" s="71">
        <v>2023</v>
      </c>
      <c r="F47" s="71" t="s">
        <v>231</v>
      </c>
      <c r="G47" s="71" t="s">
        <v>584</v>
      </c>
      <c r="H47" s="71" t="s">
        <v>217</v>
      </c>
      <c r="I47" s="71" t="str">
        <f t="array" ref="I47">_xlfn.TEXTJOIN(",", TRUE, IF(Table4[study_id]=Table3[[#This Row],[study_id]], Table4[iso_code], ""))</f>
        <v>NG</v>
      </c>
      <c r="J47" s="71">
        <f>COUNTIF(study_countries!A:A,A47)</f>
        <v>1</v>
      </c>
      <c r="K47" s="71" t="s">
        <v>243</v>
      </c>
      <c r="L47" s="71" t="s">
        <v>585</v>
      </c>
      <c r="M47" s="71" t="s">
        <v>586</v>
      </c>
      <c r="N47" s="71">
        <v>2018</v>
      </c>
      <c r="O47" s="71">
        <v>2030</v>
      </c>
      <c r="P47" s="71"/>
      <c r="Q47" s="71"/>
      <c r="R47" s="71"/>
      <c r="S47" s="71"/>
      <c r="T47" s="71"/>
      <c r="U47" s="71"/>
      <c r="V47" s="71"/>
      <c r="W47" s="71"/>
      <c r="X47" s="71"/>
      <c r="Y47" s="71"/>
      <c r="Z47" s="71"/>
      <c r="AA47" s="71"/>
      <c r="AB47" s="71" t="s">
        <v>64</v>
      </c>
      <c r="AC47" s="71" t="s">
        <v>100</v>
      </c>
      <c r="AD47" s="71" t="s">
        <v>62</v>
      </c>
      <c r="AE47" s="71" t="s">
        <v>62</v>
      </c>
      <c r="AF47" s="71" t="s">
        <v>63</v>
      </c>
      <c r="AG47" s="71"/>
      <c r="AH47" s="71" t="s">
        <v>66</v>
      </c>
      <c r="AI47" s="71" t="s">
        <v>63</v>
      </c>
      <c r="AJ47" s="71" t="s">
        <v>63</v>
      </c>
      <c r="AK47" s="71" t="s">
        <v>63</v>
      </c>
      <c r="AL47" s="71" t="s">
        <v>63</v>
      </c>
      <c r="AM47" s="71" t="s">
        <v>62</v>
      </c>
      <c r="AN47" s="71"/>
      <c r="AO47" s="71"/>
      <c r="AP47" s="71" t="s">
        <v>587</v>
      </c>
      <c r="AQ47" s="71" t="s">
        <v>588</v>
      </c>
      <c r="AR47" s="71" t="s">
        <v>132</v>
      </c>
      <c r="AS47" s="71"/>
      <c r="AT47" s="71" t="s">
        <v>63</v>
      </c>
      <c r="AU47" s="74"/>
      <c r="AV47" s="79" t="str" cm="1">
        <f t="array" ref="AV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 s="79" t="str" cm="1">
        <f t="array" ref="AW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 s="71" t="str" cm="1">
        <f t="array" ref="AX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 s="71"/>
      <c r="AZ47" s="71"/>
      <c r="BA47" s="72" t="s">
        <v>589</v>
      </c>
      <c r="BB47" s="73" t="s">
        <v>590</v>
      </c>
    </row>
    <row r="48" spans="1:54" s="38" customFormat="1" ht="171.75" customHeight="1">
      <c r="A48" s="70">
        <v>47</v>
      </c>
      <c r="B48" s="71" t="s">
        <v>591</v>
      </c>
      <c r="C48" s="71" t="s">
        <v>592</v>
      </c>
      <c r="D48" s="71" t="s">
        <v>593</v>
      </c>
      <c r="E48" s="71">
        <v>2020</v>
      </c>
      <c r="F48" s="71" t="s">
        <v>231</v>
      </c>
      <c r="G48" s="71" t="s">
        <v>584</v>
      </c>
      <c r="H48" s="71" t="s">
        <v>233</v>
      </c>
      <c r="I48" s="71" t="str">
        <f t="array" ref="I48">_xlfn.TEXTJOIN(",", TRUE, IF(Table4[study_id]=Table3[[#This Row],[study_id]], Table4[iso_code], ""))</f>
        <v>RW</v>
      </c>
      <c r="J48" s="71">
        <f>COUNTIF(study_countries!A:A,A48)</f>
        <v>1</v>
      </c>
      <c r="K48" s="71" t="s">
        <v>315</v>
      </c>
      <c r="L48" s="71" t="s">
        <v>594</v>
      </c>
      <c r="M48" s="71" t="s">
        <v>595</v>
      </c>
      <c r="N48" s="71"/>
      <c r="O48" s="71"/>
      <c r="P48" s="71"/>
      <c r="Q48" s="71"/>
      <c r="R48" s="71"/>
      <c r="S48" s="71"/>
      <c r="T48" s="71"/>
      <c r="U48" s="71"/>
      <c r="V48" s="71"/>
      <c r="W48" s="71"/>
      <c r="X48" s="71"/>
      <c r="Y48" s="71"/>
      <c r="Z48" s="71"/>
      <c r="AA48" s="71"/>
      <c r="AB48" s="71" t="s">
        <v>64</v>
      </c>
      <c r="AC48" s="71" t="s">
        <v>65</v>
      </c>
      <c r="AD48" s="71" t="s">
        <v>62</v>
      </c>
      <c r="AE48" s="71" t="s">
        <v>62</v>
      </c>
      <c r="AF48" s="71" t="s">
        <v>63</v>
      </c>
      <c r="AG48" s="71"/>
      <c r="AH48" s="71" t="s">
        <v>85</v>
      </c>
      <c r="AI48" s="71" t="s">
        <v>63</v>
      </c>
      <c r="AJ48" s="71" t="s">
        <v>63</v>
      </c>
      <c r="AK48" s="71" t="s">
        <v>63</v>
      </c>
      <c r="AL48" s="71" t="s">
        <v>62</v>
      </c>
      <c r="AM48" s="71" t="s">
        <v>62</v>
      </c>
      <c r="AN48" s="71"/>
      <c r="AO48" s="71"/>
      <c r="AP48" s="71" t="s">
        <v>596</v>
      </c>
      <c r="AQ48" s="71" t="s">
        <v>597</v>
      </c>
      <c r="AR48" s="71" t="s">
        <v>132</v>
      </c>
      <c r="AS48" s="71"/>
      <c r="AT48" s="71" t="s">
        <v>63</v>
      </c>
      <c r="AU48" s="74"/>
      <c r="AV48" s="79" t="str" cm="1">
        <f t="array" ref="AV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 s="79" t="str" cm="1">
        <f t="array" ref="AW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 s="71" t="str" cm="1">
        <f t="array" ref="AX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 s="71"/>
      <c r="AZ48" s="71"/>
      <c r="BA48" s="72" t="s">
        <v>598</v>
      </c>
      <c r="BB48" s="73" t="s">
        <v>599</v>
      </c>
    </row>
    <row r="49" spans="1:56" s="38" customFormat="1" ht="157.5" customHeight="1">
      <c r="A49" s="70">
        <v>48</v>
      </c>
      <c r="B49" s="71" t="s">
        <v>600</v>
      </c>
      <c r="C49" s="71" t="s">
        <v>601</v>
      </c>
      <c r="D49" s="71" t="s">
        <v>602</v>
      </c>
      <c r="E49" s="71">
        <v>2024</v>
      </c>
      <c r="F49" s="71" t="s">
        <v>54</v>
      </c>
      <c r="G49" s="71" t="s">
        <v>125</v>
      </c>
      <c r="H49" s="71" t="s">
        <v>233</v>
      </c>
      <c r="I49" s="71" t="str">
        <f t="array" ref="I49">_xlfn.TEXTJOIN(",", TRUE, IF(Table4[study_id]=Table3[[#This Row],[study_id]], Table4[iso_code], ""))</f>
        <v>ZA</v>
      </c>
      <c r="J49" s="71">
        <f>COUNTIF(study_countries!A:A,A49)</f>
        <v>1</v>
      </c>
      <c r="K49" s="71" t="s">
        <v>266</v>
      </c>
      <c r="L49" s="71" t="s">
        <v>603</v>
      </c>
      <c r="M49" s="71" t="s">
        <v>604</v>
      </c>
      <c r="N49" s="71">
        <v>2017</v>
      </c>
      <c r="O49" s="71">
        <v>2050</v>
      </c>
      <c r="P49" s="71" t="s">
        <v>60</v>
      </c>
      <c r="Q49" s="71" t="s">
        <v>81</v>
      </c>
      <c r="R49" s="71" t="s">
        <v>61</v>
      </c>
      <c r="S49" s="71" t="s">
        <v>62</v>
      </c>
      <c r="T49" s="71" t="s">
        <v>62</v>
      </c>
      <c r="U49" s="71" t="s">
        <v>62</v>
      </c>
      <c r="V49" s="71" t="s">
        <v>62</v>
      </c>
      <c r="W49" s="71" t="s">
        <v>62</v>
      </c>
      <c r="X49" s="71" t="s">
        <v>63</v>
      </c>
      <c r="Y49" s="71" t="s">
        <v>62</v>
      </c>
      <c r="Z49" s="71" t="s">
        <v>62</v>
      </c>
      <c r="AA49" s="71" t="s">
        <v>62</v>
      </c>
      <c r="AB49" s="71" t="s">
        <v>142</v>
      </c>
      <c r="AC49" s="71" t="s">
        <v>84</v>
      </c>
      <c r="AD49" s="71" t="s">
        <v>62</v>
      </c>
      <c r="AE49" s="71" t="s">
        <v>62</v>
      </c>
      <c r="AF49" s="71" t="s">
        <v>62</v>
      </c>
      <c r="AG49" s="71" t="s">
        <v>63</v>
      </c>
      <c r="AH49" s="71" t="s">
        <v>85</v>
      </c>
      <c r="AI49" s="71" t="s">
        <v>62</v>
      </c>
      <c r="AJ49" s="71" t="s">
        <v>62</v>
      </c>
      <c r="AK49" s="71" t="s">
        <v>62</v>
      </c>
      <c r="AL49" s="71" t="s">
        <v>62</v>
      </c>
      <c r="AM49" s="71" t="s">
        <v>62</v>
      </c>
      <c r="AN49" s="71" t="s">
        <v>605</v>
      </c>
      <c r="AO49" s="71" t="s">
        <v>606</v>
      </c>
      <c r="AP49" s="71" t="s">
        <v>607</v>
      </c>
      <c r="AQ49" s="71" t="s">
        <v>608</v>
      </c>
      <c r="AR49" s="71" t="s">
        <v>62</v>
      </c>
      <c r="AS49" s="71" t="s">
        <v>609</v>
      </c>
      <c r="AT49" s="71" t="s">
        <v>63</v>
      </c>
      <c r="AU49" s="74" t="s">
        <v>72</v>
      </c>
      <c r="AV49" s="79" t="str" cm="1">
        <f t="array" ref="AV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 s="79" t="str" cm="1">
        <f t="array" ref="AW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 s="71" t="str" cm="1">
        <f t="array" ref="AX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 s="71" t="s">
        <v>63</v>
      </c>
      <c r="AZ49" s="71"/>
      <c r="BA49" s="72" t="s">
        <v>610</v>
      </c>
      <c r="BB49" s="73" t="s">
        <v>611</v>
      </c>
    </row>
    <row r="50" spans="1:56" s="38" customFormat="1" ht="157.5" customHeight="1">
      <c r="A50" s="70">
        <v>49</v>
      </c>
      <c r="B50" s="71" t="s">
        <v>614</v>
      </c>
      <c r="C50" s="71" t="s">
        <v>381</v>
      </c>
      <c r="D50" s="71" t="s">
        <v>615</v>
      </c>
      <c r="E50" s="71">
        <v>2024</v>
      </c>
      <c r="F50" s="71" t="s">
        <v>54</v>
      </c>
      <c r="G50" s="71" t="s">
        <v>125</v>
      </c>
      <c r="H50" s="71" t="s">
        <v>233</v>
      </c>
      <c r="I50" s="71" t="str">
        <f t="array" ref="I50">_xlfn.TEXTJOIN(",", TRUE, IF(Table4[study_id]=Table3[[#This Row],[study_id]], Table4[iso_code], ""))</f>
        <v>ZA</v>
      </c>
      <c r="J50" s="71">
        <f>COUNTIF(study_countries!A:A,A50)</f>
        <v>1</v>
      </c>
      <c r="K50" s="71" t="s">
        <v>266</v>
      </c>
      <c r="L50" s="71" t="s">
        <v>616</v>
      </c>
      <c r="M50" s="71" t="s">
        <v>617</v>
      </c>
      <c r="N50" s="71">
        <v>2020</v>
      </c>
      <c r="O50" s="71">
        <v>2050</v>
      </c>
      <c r="P50" s="71" t="s">
        <v>60</v>
      </c>
      <c r="Q50" s="71" t="s">
        <v>188</v>
      </c>
      <c r="R50" s="71" t="s">
        <v>189</v>
      </c>
      <c r="S50" s="71" t="s">
        <v>63</v>
      </c>
      <c r="T50" s="71" t="s">
        <v>63</v>
      </c>
      <c r="U50" s="71" t="s">
        <v>63</v>
      </c>
      <c r="V50" s="71" t="s">
        <v>63</v>
      </c>
      <c r="W50" s="71" t="s">
        <v>63</v>
      </c>
      <c r="X50" s="71" t="s">
        <v>63</v>
      </c>
      <c r="Y50" s="71" t="s">
        <v>62</v>
      </c>
      <c r="Z50" s="71" t="s">
        <v>63</v>
      </c>
      <c r="AA50" s="71" t="s">
        <v>63</v>
      </c>
      <c r="AB50" s="71" t="s">
        <v>189</v>
      </c>
      <c r="AC50" s="71" t="s">
        <v>65</v>
      </c>
      <c r="AD50" s="71" t="s">
        <v>63</v>
      </c>
      <c r="AE50" s="71" t="s">
        <v>62</v>
      </c>
      <c r="AF50" s="71" t="s">
        <v>63</v>
      </c>
      <c r="AG50" s="71" t="s">
        <v>63</v>
      </c>
      <c r="AH50" s="71" t="s">
        <v>85</v>
      </c>
      <c r="AI50" s="71" t="s">
        <v>63</v>
      </c>
      <c r="AJ50" s="71" t="s">
        <v>63</v>
      </c>
      <c r="AK50" s="71" t="s">
        <v>63</v>
      </c>
      <c r="AL50" s="71" t="s">
        <v>63</v>
      </c>
      <c r="AM50" s="71" t="s">
        <v>63</v>
      </c>
      <c r="AN50" s="71" t="s">
        <v>618</v>
      </c>
      <c r="AO50" s="71" t="s">
        <v>619</v>
      </c>
      <c r="AP50" s="71" t="s">
        <v>620</v>
      </c>
      <c r="AQ50" s="71" t="s">
        <v>621</v>
      </c>
      <c r="AR50" s="71" t="s">
        <v>132</v>
      </c>
      <c r="AS50" s="71"/>
      <c r="AT50" s="71" t="s">
        <v>63</v>
      </c>
      <c r="AU50" s="74" t="s">
        <v>72</v>
      </c>
      <c r="AV50" s="79" t="str" cm="1">
        <f t="array" ref="AV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 s="79" t="str" cm="1">
        <f t="array" ref="AW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 s="71" t="str" cm="1">
        <f t="array" ref="AX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 s="71" t="s">
        <v>63</v>
      </c>
      <c r="AZ50" s="71"/>
      <c r="BA50" s="72" t="s">
        <v>622</v>
      </c>
      <c r="BB50" s="73" t="s">
        <v>623</v>
      </c>
    </row>
    <row r="51" spans="1:56" s="38" customFormat="1" ht="157.5" customHeight="1">
      <c r="A51" s="70">
        <v>50</v>
      </c>
      <c r="B51" s="71" t="s">
        <v>624</v>
      </c>
      <c r="C51" s="71" t="s">
        <v>625</v>
      </c>
      <c r="D51" s="71" t="s">
        <v>626</v>
      </c>
      <c r="E51" s="71">
        <v>2019</v>
      </c>
      <c r="F51" s="71" t="s">
        <v>54</v>
      </c>
      <c r="G51" s="71" t="s">
        <v>125</v>
      </c>
      <c r="H51" s="71" t="s">
        <v>233</v>
      </c>
      <c r="I51" s="71" t="str">
        <f t="array" ref="I51">_xlfn.TEXTJOIN(",", TRUE, IF(Table4[study_id]=Table3[[#This Row],[study_id]], Table4[iso_code], ""))</f>
        <v>SS</v>
      </c>
      <c r="J51" s="71">
        <f>COUNTIF(study_countries!A:A,A51)</f>
        <v>1</v>
      </c>
      <c r="K51" s="71" t="s">
        <v>315</v>
      </c>
      <c r="L51" s="71" t="s">
        <v>627</v>
      </c>
      <c r="M51" s="71" t="s">
        <v>628</v>
      </c>
      <c r="N51" s="71">
        <v>2017</v>
      </c>
      <c r="O51" s="71">
        <v>2037</v>
      </c>
      <c r="P51" s="71" t="s">
        <v>60</v>
      </c>
      <c r="Q51" s="71" t="s">
        <v>81</v>
      </c>
      <c r="R51" s="71" t="s">
        <v>629</v>
      </c>
      <c r="S51" s="71" t="s">
        <v>62</v>
      </c>
      <c r="T51" s="71" t="s">
        <v>62</v>
      </c>
      <c r="U51" s="71" t="s">
        <v>63</v>
      </c>
      <c r="V51" s="71" t="s">
        <v>63</v>
      </c>
      <c r="W51" s="71" t="s">
        <v>63</v>
      </c>
      <c r="X51" s="71" t="s">
        <v>63</v>
      </c>
      <c r="Y51" s="71" t="s">
        <v>62</v>
      </c>
      <c r="Z51" s="71" t="s">
        <v>63</v>
      </c>
      <c r="AA51" s="71" t="s">
        <v>63</v>
      </c>
      <c r="AB51" s="71" t="s">
        <v>64</v>
      </c>
      <c r="AC51" s="71" t="s">
        <v>100</v>
      </c>
      <c r="AD51" s="71" t="s">
        <v>62</v>
      </c>
      <c r="AE51" s="71" t="s">
        <v>62</v>
      </c>
      <c r="AF51" s="71" t="s">
        <v>63</v>
      </c>
      <c r="AG51" s="71" t="s">
        <v>63</v>
      </c>
      <c r="AH51" s="71" t="s">
        <v>85</v>
      </c>
      <c r="AI51" s="71" t="s">
        <v>63</v>
      </c>
      <c r="AJ51" s="71" t="s">
        <v>63</v>
      </c>
      <c r="AK51" s="71" t="s">
        <v>63</v>
      </c>
      <c r="AL51" s="71" t="s">
        <v>132</v>
      </c>
      <c r="AM51" s="71" t="s">
        <v>63</v>
      </c>
      <c r="AN51" s="71" t="s">
        <v>630</v>
      </c>
      <c r="AO51" s="71" t="s">
        <v>631</v>
      </c>
      <c r="AP51" s="71" t="s">
        <v>632</v>
      </c>
      <c r="AQ51" s="71" t="s">
        <v>366</v>
      </c>
      <c r="AR51" s="71" t="s">
        <v>63</v>
      </c>
      <c r="AS51" s="71" t="s">
        <v>633</v>
      </c>
      <c r="AT51" s="71" t="s">
        <v>63</v>
      </c>
      <c r="AU51" s="74">
        <v>0.03</v>
      </c>
      <c r="AV51" s="79" cm="1">
        <f t="array" ref="AV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51" s="79" cm="1">
        <f t="array" ref="AW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51" s="71" t="str" cm="1">
        <f t="array" ref="AX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1" s="71" t="s">
        <v>63</v>
      </c>
      <c r="AZ51" s="71"/>
      <c r="BA51" s="72" t="s">
        <v>634</v>
      </c>
      <c r="BB51" s="76" t="s">
        <v>635</v>
      </c>
    </row>
    <row r="52" spans="1:56" s="38" customFormat="1" ht="197.25" customHeight="1">
      <c r="A52" s="70">
        <v>51</v>
      </c>
      <c r="B52" s="71" t="s">
        <v>636</v>
      </c>
      <c r="C52" s="71" t="s">
        <v>289</v>
      </c>
      <c r="D52" s="71" t="s">
        <v>637</v>
      </c>
      <c r="E52" s="71">
        <v>2017</v>
      </c>
      <c r="F52" s="71" t="s">
        <v>231</v>
      </c>
      <c r="G52" s="71" t="s">
        <v>584</v>
      </c>
      <c r="H52" s="71" t="s">
        <v>97</v>
      </c>
      <c r="I52" s="71" t="str">
        <f t="array" ref="I52">_xlfn.TEXTJOIN(",", TRUE, IF(Table4[study_id]=Table3[[#This Row],[study_id]], Table4[iso_code], ""))</f>
        <v>AO,BF,BI,BJ,BW,CD,CF,CG,CI,CM,DJ,ER,ET,GA,GH,GM,GN,GQ,GW,KE,LR,LS,MG,ML,MR,MW,MZ,NA,NE,NG,RW,SD,SL,SN,SO,SS,SZ,TD,TG,TZ,UG,ZA,ZM,ZW</v>
      </c>
      <c r="J52" s="71">
        <f>COUNTIF(study_countries!A:A,A52)</f>
        <v>44</v>
      </c>
      <c r="K52" s="71" t="s">
        <v>638</v>
      </c>
      <c r="L52" s="71" t="s">
        <v>639</v>
      </c>
      <c r="M52" s="71" t="s">
        <v>640</v>
      </c>
      <c r="N52" s="71">
        <v>2015</v>
      </c>
      <c r="O52" s="71">
        <v>2030</v>
      </c>
      <c r="P52" s="71"/>
      <c r="Q52" s="71"/>
      <c r="R52" s="71"/>
      <c r="S52" s="71"/>
      <c r="T52" s="71"/>
      <c r="U52" s="71"/>
      <c r="V52" s="71"/>
      <c r="W52" s="71"/>
      <c r="X52" s="71"/>
      <c r="Y52" s="71"/>
      <c r="Z52" s="71"/>
      <c r="AA52" s="71"/>
      <c r="AB52" s="71" t="s">
        <v>64</v>
      </c>
      <c r="AC52" s="71" t="s">
        <v>100</v>
      </c>
      <c r="AD52" s="71" t="s">
        <v>62</v>
      </c>
      <c r="AE52" s="71" t="s">
        <v>63</v>
      </c>
      <c r="AF52" s="71" t="s">
        <v>63</v>
      </c>
      <c r="AG52" s="71"/>
      <c r="AH52" s="71" t="s">
        <v>66</v>
      </c>
      <c r="AI52" s="71" t="s">
        <v>63</v>
      </c>
      <c r="AJ52" s="71" t="s">
        <v>63</v>
      </c>
      <c r="AK52" s="71" t="s">
        <v>63</v>
      </c>
      <c r="AL52" s="71" t="s">
        <v>63</v>
      </c>
      <c r="AM52" s="71" t="s">
        <v>62</v>
      </c>
      <c r="AN52" s="71"/>
      <c r="AO52" s="71"/>
      <c r="AP52" s="71" t="s">
        <v>641</v>
      </c>
      <c r="AQ52" s="71" t="s">
        <v>642</v>
      </c>
      <c r="AR52" s="71" t="s">
        <v>63</v>
      </c>
      <c r="AS52" s="71"/>
      <c r="AT52" s="71" t="s">
        <v>63</v>
      </c>
      <c r="AU52" s="74"/>
      <c r="AV52" s="79" t="str" cm="1">
        <f t="array" ref="AV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 s="79" t="str" cm="1">
        <f t="array" ref="AW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 s="71" t="str" cm="1">
        <f t="array" ref="AX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 s="71"/>
      <c r="AZ52" s="71"/>
      <c r="BA52" s="72" t="s">
        <v>643</v>
      </c>
      <c r="BB52" s="73" t="s">
        <v>644</v>
      </c>
    </row>
    <row r="53" spans="1:56" s="38" customFormat="1" ht="146.5" customHeight="1">
      <c r="A53" s="70">
        <v>52</v>
      </c>
      <c r="B53" s="71" t="s">
        <v>645</v>
      </c>
      <c r="C53" s="71" t="s">
        <v>646</v>
      </c>
      <c r="D53" s="71" t="s">
        <v>647</v>
      </c>
      <c r="E53" s="71">
        <v>2021</v>
      </c>
      <c r="F53" s="71" t="s">
        <v>54</v>
      </c>
      <c r="G53" s="71" t="s">
        <v>125</v>
      </c>
      <c r="H53" s="71" t="s">
        <v>233</v>
      </c>
      <c r="I53" s="71" t="str">
        <f t="array" ref="I53">_xlfn.TEXTJOIN(",", TRUE, IF(Table4[study_id]=Table3[[#This Row],[study_id]], Table4[iso_code], ""))</f>
        <v>TZ</v>
      </c>
      <c r="J53" s="71">
        <f>COUNTIF(study_countries!A:A,A53)</f>
        <v>1</v>
      </c>
      <c r="K53" s="71" t="s">
        <v>315</v>
      </c>
      <c r="L53" s="71" t="s">
        <v>648</v>
      </c>
      <c r="M53" s="71" t="s">
        <v>649</v>
      </c>
      <c r="N53" s="71">
        <v>2015</v>
      </c>
      <c r="O53" s="71">
        <v>2040</v>
      </c>
      <c r="P53" s="71" t="s">
        <v>60</v>
      </c>
      <c r="Q53" s="71" t="s">
        <v>81</v>
      </c>
      <c r="R53" s="71" t="s">
        <v>61</v>
      </c>
      <c r="S53" s="71" t="s">
        <v>62</v>
      </c>
      <c r="T53" s="71" t="s">
        <v>62</v>
      </c>
      <c r="U53" s="71" t="s">
        <v>62</v>
      </c>
      <c r="V53" s="71" t="s">
        <v>62</v>
      </c>
      <c r="W53" s="71" t="s">
        <v>63</v>
      </c>
      <c r="X53" s="71" t="s">
        <v>62</v>
      </c>
      <c r="Y53" s="71" t="s">
        <v>62</v>
      </c>
      <c r="Z53" s="71" t="s">
        <v>63</v>
      </c>
      <c r="AA53" s="71" t="s">
        <v>62</v>
      </c>
      <c r="AB53" s="71" t="s">
        <v>64</v>
      </c>
      <c r="AC53" s="71" t="s">
        <v>100</v>
      </c>
      <c r="AD53" s="71" t="s">
        <v>62</v>
      </c>
      <c r="AE53" s="71" t="s">
        <v>62</v>
      </c>
      <c r="AF53" s="71" t="s">
        <v>62</v>
      </c>
      <c r="AG53" s="71" t="s">
        <v>63</v>
      </c>
      <c r="AH53" s="71" t="s">
        <v>66</v>
      </c>
      <c r="AI53" s="71" t="s">
        <v>63</v>
      </c>
      <c r="AJ53" s="71" t="s">
        <v>132</v>
      </c>
      <c r="AK53" s="71" t="s">
        <v>63</v>
      </c>
      <c r="AL53" s="71" t="s">
        <v>62</v>
      </c>
      <c r="AM53" s="71" t="s">
        <v>62</v>
      </c>
      <c r="AN53" s="71" t="s">
        <v>650</v>
      </c>
      <c r="AO53" s="71" t="s">
        <v>651</v>
      </c>
      <c r="AP53" s="71" t="s">
        <v>652</v>
      </c>
      <c r="AQ53" s="71" t="s">
        <v>70</v>
      </c>
      <c r="AR53" s="71" t="s">
        <v>63</v>
      </c>
      <c r="AS53" s="71"/>
      <c r="AT53" s="71" t="s">
        <v>63</v>
      </c>
      <c r="AU53" s="74">
        <v>0.1</v>
      </c>
      <c r="AV53" s="79" cm="1">
        <f t="array" ref="AV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53" s="79" cm="1">
        <f t="array" ref="AW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53" s="71" t="str" cm="1">
        <f t="array" ref="AX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3" s="71" t="s">
        <v>63</v>
      </c>
      <c r="AZ53" s="71"/>
      <c r="BA53" s="72" t="s">
        <v>653</v>
      </c>
      <c r="BB53" s="73" t="s">
        <v>654</v>
      </c>
    </row>
    <row r="54" spans="1:56" s="38" customFormat="1" ht="192.75" customHeight="1">
      <c r="A54" s="70">
        <v>53</v>
      </c>
      <c r="B54" s="71" t="s">
        <v>655</v>
      </c>
      <c r="C54" s="71" t="s">
        <v>264</v>
      </c>
      <c r="D54" s="71" t="s">
        <v>656</v>
      </c>
      <c r="E54" s="71">
        <v>2022</v>
      </c>
      <c r="F54" s="71" t="s">
        <v>54</v>
      </c>
      <c r="G54" s="71" t="s">
        <v>125</v>
      </c>
      <c r="H54" s="71" t="s">
        <v>233</v>
      </c>
      <c r="I54" s="71" t="str">
        <f t="array" ref="I54">_xlfn.TEXTJOIN(",", TRUE, IF(Table4[study_id]=Table3[[#This Row],[study_id]], Table4[iso_code], ""))</f>
        <v>TG</v>
      </c>
      <c r="J54" s="71">
        <f>COUNTIF(study_countries!A:A,A54)</f>
        <v>1</v>
      </c>
      <c r="K54" s="71" t="s">
        <v>243</v>
      </c>
      <c r="L54" s="71" t="s">
        <v>657</v>
      </c>
      <c r="M54" s="71" t="s">
        <v>658</v>
      </c>
      <c r="N54" s="71">
        <v>2022</v>
      </c>
      <c r="O54" s="71">
        <v>2050</v>
      </c>
      <c r="P54" s="71" t="s">
        <v>60</v>
      </c>
      <c r="Q54" s="71" t="s">
        <v>81</v>
      </c>
      <c r="R54" s="71" t="s">
        <v>61</v>
      </c>
      <c r="S54" s="71" t="s">
        <v>62</v>
      </c>
      <c r="T54" s="71" t="s">
        <v>62</v>
      </c>
      <c r="U54" s="71" t="s">
        <v>62</v>
      </c>
      <c r="V54" s="71" t="s">
        <v>63</v>
      </c>
      <c r="W54" s="71" t="s">
        <v>63</v>
      </c>
      <c r="X54" s="71" t="s">
        <v>63</v>
      </c>
      <c r="Y54" s="71" t="s">
        <v>62</v>
      </c>
      <c r="Z54" s="71" t="s">
        <v>63</v>
      </c>
      <c r="AA54" s="71" t="s">
        <v>63</v>
      </c>
      <c r="AB54" s="71" t="s">
        <v>64</v>
      </c>
      <c r="AC54" s="71" t="s">
        <v>100</v>
      </c>
      <c r="AD54" s="71" t="s">
        <v>62</v>
      </c>
      <c r="AE54" s="71" t="s">
        <v>63</v>
      </c>
      <c r="AF54" s="71" t="s">
        <v>63</v>
      </c>
      <c r="AG54" s="71" t="s">
        <v>63</v>
      </c>
      <c r="AH54" s="71" t="s">
        <v>85</v>
      </c>
      <c r="AI54" s="71" t="s">
        <v>63</v>
      </c>
      <c r="AJ54" s="71" t="s">
        <v>63</v>
      </c>
      <c r="AK54" s="71" t="s">
        <v>63</v>
      </c>
      <c r="AL54" s="71" t="s">
        <v>63</v>
      </c>
      <c r="AM54" s="71" t="s">
        <v>63</v>
      </c>
      <c r="AN54" s="71" t="s">
        <v>659</v>
      </c>
      <c r="AO54" s="71" t="s">
        <v>660</v>
      </c>
      <c r="AP54" s="71" t="s">
        <v>661</v>
      </c>
      <c r="AQ54" s="71" t="s">
        <v>662</v>
      </c>
      <c r="AR54" s="71" t="s">
        <v>62</v>
      </c>
      <c r="AS54" s="71"/>
      <c r="AT54" s="71" t="s">
        <v>63</v>
      </c>
      <c r="AU54" s="74" t="s">
        <v>72</v>
      </c>
      <c r="AV54" s="79" t="str" cm="1">
        <f t="array" ref="AV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 s="79" t="str" cm="1">
        <f t="array" ref="AW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 s="71" t="str" cm="1">
        <f t="array" ref="AX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4" s="71" t="s">
        <v>62</v>
      </c>
      <c r="AZ54" s="71" t="s">
        <v>663</v>
      </c>
      <c r="BA54" s="72" t="s">
        <v>664</v>
      </c>
      <c r="BB54" s="73" t="s">
        <v>665</v>
      </c>
    </row>
    <row r="55" spans="1:56" s="38" customFormat="1" ht="192.75" customHeight="1">
      <c r="A55" s="70">
        <v>54</v>
      </c>
      <c r="B55" s="71" t="s">
        <v>666</v>
      </c>
      <c r="C55" s="71" t="s">
        <v>667</v>
      </c>
      <c r="D55" s="71" t="s">
        <v>668</v>
      </c>
      <c r="E55" s="71">
        <v>2024</v>
      </c>
      <c r="F55" s="71" t="s">
        <v>231</v>
      </c>
      <c r="G55" s="71" t="s">
        <v>584</v>
      </c>
      <c r="H55" s="71" t="s">
        <v>217</v>
      </c>
      <c r="I55" s="71" t="str">
        <f t="array" ref="I55">_xlfn.TEXTJOIN(",", TRUE, IF(Table4[study_id]=Table3[[#This Row],[study_id]], Table4[iso_code], ""))</f>
        <v>TN</v>
      </c>
      <c r="J55" s="71">
        <f>COUNTIF(study_countries!A:A,A55)</f>
        <v>1</v>
      </c>
      <c r="K55" s="71" t="s">
        <v>218</v>
      </c>
      <c r="L55" s="71" t="s">
        <v>669</v>
      </c>
      <c r="M55" s="71" t="s">
        <v>670</v>
      </c>
      <c r="N55" s="71"/>
      <c r="O55" s="71"/>
      <c r="P55" s="71"/>
      <c r="Q55" s="71"/>
      <c r="R55" s="71"/>
      <c r="S55" s="71"/>
      <c r="T55" s="71"/>
      <c r="U55" s="71"/>
      <c r="V55" s="71"/>
      <c r="W55" s="71"/>
      <c r="X55" s="71"/>
      <c r="Y55" s="71"/>
      <c r="Z55" s="71"/>
      <c r="AA55" s="71"/>
      <c r="AB55" s="71" t="s">
        <v>64</v>
      </c>
      <c r="AC55" s="71" t="s">
        <v>65</v>
      </c>
      <c r="AD55" s="71" t="s">
        <v>62</v>
      </c>
      <c r="AE55" s="71" t="s">
        <v>63</v>
      </c>
      <c r="AF55" s="71" t="s">
        <v>62</v>
      </c>
      <c r="AG55" s="71"/>
      <c r="AH55" s="71" t="s">
        <v>66</v>
      </c>
      <c r="AI55" s="71" t="s">
        <v>63</v>
      </c>
      <c r="AJ55" s="71" t="s">
        <v>63</v>
      </c>
      <c r="AK55" s="71" t="s">
        <v>63</v>
      </c>
      <c r="AL55" s="71" t="s">
        <v>62</v>
      </c>
      <c r="AM55" s="71" t="s">
        <v>63</v>
      </c>
      <c r="AN55" s="71"/>
      <c r="AO55" s="71"/>
      <c r="AP55" s="71" t="s">
        <v>671</v>
      </c>
      <c r="AQ55" s="71" t="s">
        <v>672</v>
      </c>
      <c r="AR55" s="71" t="s">
        <v>63</v>
      </c>
      <c r="AS55" s="71"/>
      <c r="AT55" s="71" t="s">
        <v>63</v>
      </c>
      <c r="AU55" s="74"/>
      <c r="AV55" s="79" t="str" cm="1">
        <f t="array" ref="AV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 s="79" t="str" cm="1">
        <f t="array" ref="AW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 s="71" t="str" cm="1">
        <f t="array" ref="AX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 s="71"/>
      <c r="AZ55" s="71"/>
      <c r="BA55" s="72" t="s">
        <v>673</v>
      </c>
      <c r="BB55" s="73" t="s">
        <v>674</v>
      </c>
    </row>
    <row r="56" spans="1:56" s="38" customFormat="1" ht="192.75" customHeight="1">
      <c r="A56" s="70">
        <v>55</v>
      </c>
      <c r="B56" s="71" t="s">
        <v>675</v>
      </c>
      <c r="C56" s="71" t="s">
        <v>264</v>
      </c>
      <c r="D56" s="71" t="s">
        <v>676</v>
      </c>
      <c r="E56" s="71">
        <v>2017</v>
      </c>
      <c r="F56" s="71" t="s">
        <v>54</v>
      </c>
      <c r="G56" s="71" t="s">
        <v>125</v>
      </c>
      <c r="H56" s="71" t="s">
        <v>233</v>
      </c>
      <c r="I56" s="71" t="str">
        <f t="array" ref="I56">_xlfn.TEXTJOIN(",", TRUE, IF(Table4[study_id]=Table3[[#This Row],[study_id]], Table4[iso_code], ""))</f>
        <v>TN</v>
      </c>
      <c r="J56" s="71">
        <f>COUNTIF(study_countries!A:A,A56)</f>
        <v>1</v>
      </c>
      <c r="K56" s="71" t="s">
        <v>218</v>
      </c>
      <c r="L56" s="71" t="s">
        <v>677</v>
      </c>
      <c r="M56" s="71" t="s">
        <v>678</v>
      </c>
      <c r="N56" s="71">
        <v>2010</v>
      </c>
      <c r="O56" s="71">
        <v>2030</v>
      </c>
      <c r="P56" s="71" t="s">
        <v>60</v>
      </c>
      <c r="Q56" s="71" t="s">
        <v>81</v>
      </c>
      <c r="R56" s="71" t="s">
        <v>61</v>
      </c>
      <c r="S56" s="71" t="s">
        <v>62</v>
      </c>
      <c r="T56" s="71" t="s">
        <v>62</v>
      </c>
      <c r="U56" s="71" t="s">
        <v>62</v>
      </c>
      <c r="V56" s="71" t="s">
        <v>63</v>
      </c>
      <c r="W56" s="71" t="s">
        <v>63</v>
      </c>
      <c r="X56" s="71" t="s">
        <v>63</v>
      </c>
      <c r="Y56" s="71" t="s">
        <v>62</v>
      </c>
      <c r="Z56" s="71" t="s">
        <v>63</v>
      </c>
      <c r="AA56" s="71" t="s">
        <v>63</v>
      </c>
      <c r="AB56" s="71" t="s">
        <v>64</v>
      </c>
      <c r="AC56" s="71" t="s">
        <v>100</v>
      </c>
      <c r="AD56" s="71" t="s">
        <v>62</v>
      </c>
      <c r="AE56" s="71" t="s">
        <v>63</v>
      </c>
      <c r="AF56" s="71" t="s">
        <v>63</v>
      </c>
      <c r="AG56" s="71" t="s">
        <v>63</v>
      </c>
      <c r="AH56" s="71" t="s">
        <v>85</v>
      </c>
      <c r="AI56" s="71" t="s">
        <v>63</v>
      </c>
      <c r="AJ56" s="71" t="s">
        <v>63</v>
      </c>
      <c r="AK56" s="71" t="s">
        <v>63</v>
      </c>
      <c r="AL56" s="71" t="s">
        <v>62</v>
      </c>
      <c r="AM56" s="71" t="s">
        <v>63</v>
      </c>
      <c r="AN56" s="71" t="s">
        <v>679</v>
      </c>
      <c r="AO56" s="71" t="s">
        <v>680</v>
      </c>
      <c r="AP56" s="71" t="s">
        <v>681</v>
      </c>
      <c r="AQ56" s="71" t="s">
        <v>682</v>
      </c>
      <c r="AR56" s="71" t="s">
        <v>132</v>
      </c>
      <c r="AS56" s="71"/>
      <c r="AT56" s="71" t="s">
        <v>63</v>
      </c>
      <c r="AU56" s="74">
        <v>0.05</v>
      </c>
      <c r="AV56" s="79" cm="1">
        <f t="array" ref="AV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6" s="79" cm="1">
        <f t="array" ref="AW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6" s="71" t="str" cm="1">
        <f t="array" ref="AX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6" s="71" t="s">
        <v>63</v>
      </c>
      <c r="AZ56" s="71"/>
      <c r="BA56" s="72" t="s">
        <v>683</v>
      </c>
      <c r="BB56" s="73" t="s">
        <v>684</v>
      </c>
    </row>
    <row r="57" spans="1:56" s="38" customFormat="1" ht="219" customHeight="1">
      <c r="A57" s="70">
        <v>56</v>
      </c>
      <c r="B57" s="71" t="s">
        <v>685</v>
      </c>
      <c r="C57" s="71" t="s">
        <v>686</v>
      </c>
      <c r="D57" s="71" t="s">
        <v>687</v>
      </c>
      <c r="E57" s="71">
        <v>2021</v>
      </c>
      <c r="F57" s="71" t="s">
        <v>54</v>
      </c>
      <c r="G57" s="71" t="s">
        <v>125</v>
      </c>
      <c r="H57" s="71" t="s">
        <v>233</v>
      </c>
      <c r="I57" s="71" t="str">
        <f t="array" ref="I57">_xlfn.TEXTJOIN(",", TRUE, IF(Table4[study_id]=Table3[[#This Row],[study_id]], Table4[iso_code], ""))</f>
        <v>TN</v>
      </c>
      <c r="J57" s="71">
        <f>COUNTIF(study_countries!A:A,A57)</f>
        <v>1</v>
      </c>
      <c r="K57" s="71" t="s">
        <v>218</v>
      </c>
      <c r="L57" s="71" t="s">
        <v>688</v>
      </c>
      <c r="M57" s="71" t="s">
        <v>689</v>
      </c>
      <c r="N57" s="71">
        <v>2015</v>
      </c>
      <c r="O57" s="71">
        <v>2040</v>
      </c>
      <c r="P57" s="71" t="s">
        <v>155</v>
      </c>
      <c r="Q57" s="71" t="s">
        <v>155</v>
      </c>
      <c r="R57" s="71" t="s">
        <v>61</v>
      </c>
      <c r="S57" s="71" t="s">
        <v>62</v>
      </c>
      <c r="T57" s="71" t="s">
        <v>62</v>
      </c>
      <c r="U57" s="71" t="s">
        <v>62</v>
      </c>
      <c r="V57" s="71" t="s">
        <v>62</v>
      </c>
      <c r="W57" s="71" t="s">
        <v>63</v>
      </c>
      <c r="X57" s="71" t="s">
        <v>63</v>
      </c>
      <c r="Y57" s="71" t="s">
        <v>62</v>
      </c>
      <c r="Z57" s="71" t="s">
        <v>63</v>
      </c>
      <c r="AA57" s="71" t="s">
        <v>63</v>
      </c>
      <c r="AB57" s="71" t="s">
        <v>64</v>
      </c>
      <c r="AC57" s="71" t="s">
        <v>100</v>
      </c>
      <c r="AD57" s="71" t="s">
        <v>62</v>
      </c>
      <c r="AE57" s="71" t="s">
        <v>62</v>
      </c>
      <c r="AF57" s="71" t="s">
        <v>62</v>
      </c>
      <c r="AG57" s="71" t="s">
        <v>63</v>
      </c>
      <c r="AH57" s="71" t="s">
        <v>85</v>
      </c>
      <c r="AI57" s="71" t="s">
        <v>63</v>
      </c>
      <c r="AJ57" s="71" t="s">
        <v>63</v>
      </c>
      <c r="AK57" s="71" t="s">
        <v>63</v>
      </c>
      <c r="AL57" s="71" t="s">
        <v>132</v>
      </c>
      <c r="AM57" s="71" t="s">
        <v>63</v>
      </c>
      <c r="AN57" s="71" t="s">
        <v>690</v>
      </c>
      <c r="AO57" s="71" t="s">
        <v>691</v>
      </c>
      <c r="AP57" s="71" t="s">
        <v>692</v>
      </c>
      <c r="AQ57" s="71" t="s">
        <v>693</v>
      </c>
      <c r="AR57" s="71" t="s">
        <v>132</v>
      </c>
      <c r="AS57" s="71"/>
      <c r="AT57" s="71" t="s">
        <v>63</v>
      </c>
      <c r="AU57" s="74" t="s">
        <v>72</v>
      </c>
      <c r="AV57" s="79" t="str" cm="1">
        <f t="array" ref="AV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 s="79" t="str" cm="1">
        <f t="array" ref="AW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 s="71" t="str" cm="1">
        <f t="array" ref="AX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 s="71" t="s">
        <v>63</v>
      </c>
      <c r="AZ57" s="71"/>
      <c r="BA57" s="72" t="s">
        <v>694</v>
      </c>
      <c r="BB57" s="93" t="s">
        <v>695</v>
      </c>
    </row>
    <row r="58" spans="1:56" s="38" customFormat="1" ht="141" customHeight="1">
      <c r="A58" s="70">
        <v>57</v>
      </c>
      <c r="B58" s="71" t="s">
        <v>696</v>
      </c>
      <c r="C58" s="71" t="s">
        <v>522</v>
      </c>
      <c r="D58" s="71" t="s">
        <v>697</v>
      </c>
      <c r="E58" s="71">
        <v>2019</v>
      </c>
      <c r="F58" s="71" t="s">
        <v>54</v>
      </c>
      <c r="G58" s="71" t="s">
        <v>125</v>
      </c>
      <c r="H58" s="71" t="s">
        <v>97</v>
      </c>
      <c r="I58" s="71" t="str">
        <f t="array" ref="I58">_xlfn.TEXTJOIN(",", TRUE, IF(Table4[study_id]=Table3[[#This Row],[study_id]], Table4[iso_code], ""))</f>
        <v>BJ,BF,CI,GM,GH,GN,GW,LR,ML,NE,NG,SN,SL,TG</v>
      </c>
      <c r="J58" s="71">
        <f>COUNTIF(study_countries!A:A,A58)</f>
        <v>14</v>
      </c>
      <c r="K58" s="71" t="s">
        <v>243</v>
      </c>
      <c r="L58" s="71" t="s">
        <v>698</v>
      </c>
      <c r="M58" s="71" t="s">
        <v>699</v>
      </c>
      <c r="N58" s="71">
        <v>2016</v>
      </c>
      <c r="O58" s="71">
        <v>2030</v>
      </c>
      <c r="P58" s="71" t="s">
        <v>60</v>
      </c>
      <c r="Q58" s="71" t="s">
        <v>81</v>
      </c>
      <c r="R58" s="71" t="s">
        <v>61</v>
      </c>
      <c r="S58" s="71" t="s">
        <v>62</v>
      </c>
      <c r="T58" s="71" t="s">
        <v>62</v>
      </c>
      <c r="U58" s="71" t="s">
        <v>62</v>
      </c>
      <c r="V58" s="71" t="s">
        <v>62</v>
      </c>
      <c r="W58" s="71" t="s">
        <v>63</v>
      </c>
      <c r="X58" s="71" t="s">
        <v>63</v>
      </c>
      <c r="Y58" s="71" t="s">
        <v>62</v>
      </c>
      <c r="Z58" s="71" t="s">
        <v>63</v>
      </c>
      <c r="AA58" s="71" t="s">
        <v>62</v>
      </c>
      <c r="AB58" s="71" t="s">
        <v>64</v>
      </c>
      <c r="AC58" s="71" t="s">
        <v>65</v>
      </c>
      <c r="AD58" s="71" t="s">
        <v>62</v>
      </c>
      <c r="AE58" s="71" t="s">
        <v>63</v>
      </c>
      <c r="AF58" s="71" t="s">
        <v>63</v>
      </c>
      <c r="AG58" s="71" t="s">
        <v>63</v>
      </c>
      <c r="AH58" s="71" t="s">
        <v>85</v>
      </c>
      <c r="AI58" s="71" t="s">
        <v>63</v>
      </c>
      <c r="AJ58" s="71" t="s">
        <v>63</v>
      </c>
      <c r="AK58" s="71" t="s">
        <v>63</v>
      </c>
      <c r="AL58" s="71" t="s">
        <v>62</v>
      </c>
      <c r="AM58" s="71" t="s">
        <v>63</v>
      </c>
      <c r="AN58" s="71" t="s">
        <v>700</v>
      </c>
      <c r="AO58" s="71" t="s">
        <v>701</v>
      </c>
      <c r="AP58" s="71" t="s">
        <v>702</v>
      </c>
      <c r="AQ58" s="71" t="s">
        <v>272</v>
      </c>
      <c r="AR58" s="71" t="s">
        <v>63</v>
      </c>
      <c r="AS58" s="71"/>
      <c r="AT58" s="71" t="s">
        <v>63</v>
      </c>
      <c r="AU58" s="74" t="s">
        <v>72</v>
      </c>
      <c r="AV58" s="79" t="str" cm="1">
        <f t="array" ref="AV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 s="79" t="str" cm="1">
        <f t="array" ref="AW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 s="71" t="str" cm="1">
        <f t="array" ref="AX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8" s="71" t="s">
        <v>63</v>
      </c>
      <c r="AZ58" s="71"/>
      <c r="BA58" s="72" t="s">
        <v>703</v>
      </c>
      <c r="BB58" s="73" t="s">
        <v>704</v>
      </c>
    </row>
    <row r="59" spans="1:56" s="38" customFormat="1" ht="168" customHeight="1">
      <c r="A59" s="70">
        <v>58</v>
      </c>
      <c r="B59" s="71" t="s">
        <v>705</v>
      </c>
      <c r="C59" s="71" t="s">
        <v>706</v>
      </c>
      <c r="D59" s="71" t="s">
        <v>707</v>
      </c>
      <c r="E59" s="71">
        <v>2022</v>
      </c>
      <c r="F59" s="71" t="s">
        <v>54</v>
      </c>
      <c r="G59" s="71" t="s">
        <v>125</v>
      </c>
      <c r="H59" s="71" t="s">
        <v>97</v>
      </c>
      <c r="I59" s="71" t="str">
        <f t="array" ref="I59">_xlfn.TEXTJOIN(",", TRUE, IF(Table4[study_id]=Table3[[#This Row],[study_id]], Table4[iso_code], ""))</f>
        <v>BJ,BF,CI,GM,GH,GN,GW,LR,ML,NE,NG,SN,SL,TG</v>
      </c>
      <c r="J59" s="71">
        <f>COUNTIF(study_countries!A:A,A59)</f>
        <v>14</v>
      </c>
      <c r="K59" s="71" t="s">
        <v>243</v>
      </c>
      <c r="L59" s="71" t="s">
        <v>708</v>
      </c>
      <c r="M59" s="71" t="s">
        <v>709</v>
      </c>
      <c r="N59" s="71">
        <v>2016</v>
      </c>
      <c r="O59" s="71">
        <v>2030</v>
      </c>
      <c r="P59" s="71" t="s">
        <v>60</v>
      </c>
      <c r="Q59" s="71" t="s">
        <v>431</v>
      </c>
      <c r="R59" s="71" t="s">
        <v>189</v>
      </c>
      <c r="S59" s="71" t="s">
        <v>62</v>
      </c>
      <c r="T59" s="71" t="s">
        <v>62</v>
      </c>
      <c r="U59" s="71" t="s">
        <v>62</v>
      </c>
      <c r="V59" s="71" t="s">
        <v>63</v>
      </c>
      <c r="W59" s="71" t="s">
        <v>63</v>
      </c>
      <c r="X59" s="71" t="s">
        <v>63</v>
      </c>
      <c r="Y59" s="71" t="s">
        <v>62</v>
      </c>
      <c r="Z59" s="71" t="s">
        <v>63</v>
      </c>
      <c r="AA59" s="71" t="s">
        <v>63</v>
      </c>
      <c r="AB59" s="71" t="s">
        <v>64</v>
      </c>
      <c r="AC59" s="71" t="s">
        <v>65</v>
      </c>
      <c r="AD59" s="71" t="s">
        <v>62</v>
      </c>
      <c r="AE59" s="71" t="s">
        <v>62</v>
      </c>
      <c r="AF59" s="71" t="s">
        <v>63</v>
      </c>
      <c r="AG59" s="71" t="s">
        <v>63</v>
      </c>
      <c r="AH59" s="71" t="s">
        <v>85</v>
      </c>
      <c r="AI59" s="71" t="s">
        <v>63</v>
      </c>
      <c r="AJ59" s="71" t="s">
        <v>63</v>
      </c>
      <c r="AK59" s="71" t="s">
        <v>63</v>
      </c>
      <c r="AL59" s="71" t="s">
        <v>62</v>
      </c>
      <c r="AM59" s="71" t="s">
        <v>132</v>
      </c>
      <c r="AN59" s="71"/>
      <c r="AO59" s="71"/>
      <c r="AP59" s="71" t="s">
        <v>710</v>
      </c>
      <c r="AQ59" s="71" t="s">
        <v>711</v>
      </c>
      <c r="AR59" s="71" t="s">
        <v>63</v>
      </c>
      <c r="AS59" s="71"/>
      <c r="AT59" s="71" t="s">
        <v>63</v>
      </c>
      <c r="AU59" s="74" t="s">
        <v>72</v>
      </c>
      <c r="AV59" s="79" t="str" cm="1">
        <f t="array" ref="AV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 s="79" t="str" cm="1">
        <f t="array" ref="AW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 s="71" t="str" cm="1">
        <f t="array" ref="AX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9" s="71" t="s">
        <v>63</v>
      </c>
      <c r="AZ59" s="71"/>
      <c r="BA59" s="72" t="s">
        <v>712</v>
      </c>
      <c r="BB59" s="73" t="s">
        <v>713</v>
      </c>
    </row>
    <row r="60" spans="1:56" s="38" customFormat="1" ht="168" customHeight="1">
      <c r="A60" s="70">
        <v>59</v>
      </c>
      <c r="B60" s="71" t="s">
        <v>714</v>
      </c>
      <c r="C60" s="71" t="s">
        <v>715</v>
      </c>
      <c r="D60" s="71" t="s">
        <v>716</v>
      </c>
      <c r="E60" s="71">
        <v>2025</v>
      </c>
      <c r="F60" s="71" t="s">
        <v>54</v>
      </c>
      <c r="G60" s="71" t="s">
        <v>125</v>
      </c>
      <c r="H60" s="71" t="s">
        <v>233</v>
      </c>
      <c r="I60" s="71" t="str">
        <f t="array" ref="I60">_xlfn.TEXTJOIN(",", TRUE, IF(Table4[study_id]=Table3[[#This Row],[study_id]], Table4[iso_code], ""))</f>
        <v>ZM</v>
      </c>
      <c r="J60" s="71">
        <f>COUNTIF(study_countries!A:A,A60)</f>
        <v>1</v>
      </c>
      <c r="K60" s="71" t="s">
        <v>266</v>
      </c>
      <c r="L60" s="71" t="s">
        <v>717</v>
      </c>
      <c r="M60" s="71" t="s">
        <v>718</v>
      </c>
      <c r="N60" s="71">
        <v>2023</v>
      </c>
      <c r="O60" s="71">
        <v>2030</v>
      </c>
      <c r="P60" s="71" t="s">
        <v>60</v>
      </c>
      <c r="Q60" s="71" t="s">
        <v>81</v>
      </c>
      <c r="R60" s="71" t="s">
        <v>61</v>
      </c>
      <c r="S60" s="71" t="s">
        <v>62</v>
      </c>
      <c r="T60" s="71" t="s">
        <v>62</v>
      </c>
      <c r="U60" s="71" t="s">
        <v>62</v>
      </c>
      <c r="V60" s="71" t="s">
        <v>62</v>
      </c>
      <c r="W60" s="71" t="s">
        <v>63</v>
      </c>
      <c r="X60" s="71" t="s">
        <v>63</v>
      </c>
      <c r="Y60" s="71" t="s">
        <v>62</v>
      </c>
      <c r="Z60" s="71" t="s">
        <v>63</v>
      </c>
      <c r="AA60" s="71" t="s">
        <v>62</v>
      </c>
      <c r="AB60" s="71" t="s">
        <v>64</v>
      </c>
      <c r="AC60" s="71" t="s">
        <v>100</v>
      </c>
      <c r="AD60" s="71" t="s">
        <v>62</v>
      </c>
      <c r="AE60" s="71" t="s">
        <v>62</v>
      </c>
      <c r="AF60" s="71" t="s">
        <v>63</v>
      </c>
      <c r="AG60" s="71" t="s">
        <v>63</v>
      </c>
      <c r="AH60" s="71" t="s">
        <v>66</v>
      </c>
      <c r="AI60" s="71" t="s">
        <v>63</v>
      </c>
      <c r="AJ60" s="71" t="s">
        <v>63</v>
      </c>
      <c r="AK60" s="71" t="s">
        <v>63</v>
      </c>
      <c r="AL60" s="71" t="s">
        <v>62</v>
      </c>
      <c r="AM60" s="71" t="s">
        <v>63</v>
      </c>
      <c r="AN60" s="71" t="s">
        <v>719</v>
      </c>
      <c r="AO60" s="71" t="s">
        <v>720</v>
      </c>
      <c r="AP60" s="71" t="s">
        <v>721</v>
      </c>
      <c r="AQ60" s="71" t="s">
        <v>722</v>
      </c>
      <c r="AR60" s="71" t="s">
        <v>132</v>
      </c>
      <c r="AS60" s="71"/>
      <c r="AT60" s="71" t="s">
        <v>63</v>
      </c>
      <c r="AU60" s="74">
        <v>7.0000000000000007E-2</v>
      </c>
      <c r="AV60" s="79" cm="1">
        <f t="array" ref="AV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60" s="79" cm="1">
        <f t="array" ref="AW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60" s="71" t="str" cm="1">
        <f t="array" ref="AX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0" s="71" t="s">
        <v>62</v>
      </c>
      <c r="AZ60" s="71" t="s">
        <v>723</v>
      </c>
      <c r="BA60" s="72" t="s">
        <v>724</v>
      </c>
      <c r="BB60" s="73" t="s">
        <v>725</v>
      </c>
    </row>
    <row r="61" spans="1:56" s="38" customFormat="1" ht="149.25" customHeight="1">
      <c r="A61" s="70">
        <v>60</v>
      </c>
      <c r="B61" s="81" t="s">
        <v>726</v>
      </c>
      <c r="C61" s="81" t="s">
        <v>727</v>
      </c>
      <c r="D61" s="81" t="s">
        <v>728</v>
      </c>
      <c r="E61" s="81">
        <v>2022</v>
      </c>
      <c r="F61" s="81" t="s">
        <v>54</v>
      </c>
      <c r="G61" s="71" t="s">
        <v>125</v>
      </c>
      <c r="H61" s="81" t="s">
        <v>233</v>
      </c>
      <c r="I61" s="71" t="str">
        <f t="array" ref="I61">_xlfn.TEXTJOIN(",", TRUE, IF(Table4[study_id]=Table3[[#This Row],[study_id]], Table4[iso_code], ""))</f>
        <v>ZM</v>
      </c>
      <c r="J61" s="71">
        <f>COUNTIF(study_countries!A:A,A61)</f>
        <v>1</v>
      </c>
      <c r="K61" s="81" t="s">
        <v>266</v>
      </c>
      <c r="L61" s="81" t="s">
        <v>729</v>
      </c>
      <c r="M61" s="81" t="s">
        <v>730</v>
      </c>
      <c r="N61" s="81">
        <v>2022</v>
      </c>
      <c r="O61" s="81">
        <v>2063</v>
      </c>
      <c r="P61" s="81" t="s">
        <v>60</v>
      </c>
      <c r="Q61" s="81" t="s">
        <v>81</v>
      </c>
      <c r="R61" s="71" t="s">
        <v>61</v>
      </c>
      <c r="S61" s="81" t="s">
        <v>62</v>
      </c>
      <c r="T61" s="81" t="s">
        <v>62</v>
      </c>
      <c r="U61" s="81" t="s">
        <v>62</v>
      </c>
      <c r="V61" s="81" t="s">
        <v>62</v>
      </c>
      <c r="W61" s="81" t="s">
        <v>63</v>
      </c>
      <c r="X61" s="81" t="s">
        <v>62</v>
      </c>
      <c r="Y61" s="81" t="s">
        <v>62</v>
      </c>
      <c r="Z61" s="81" t="s">
        <v>63</v>
      </c>
      <c r="AA61" s="81" t="s">
        <v>62</v>
      </c>
      <c r="AB61" s="71" t="s">
        <v>64</v>
      </c>
      <c r="AC61" s="81" t="s">
        <v>100</v>
      </c>
      <c r="AD61" s="81" t="s">
        <v>62</v>
      </c>
      <c r="AE61" s="81" t="s">
        <v>62</v>
      </c>
      <c r="AF61" s="81" t="s">
        <v>62</v>
      </c>
      <c r="AG61" s="71" t="s">
        <v>62</v>
      </c>
      <c r="AH61" s="71" t="s">
        <v>85</v>
      </c>
      <c r="AI61" s="81" t="s">
        <v>63</v>
      </c>
      <c r="AJ61" s="81" t="s">
        <v>63</v>
      </c>
      <c r="AK61" s="81" t="s">
        <v>63</v>
      </c>
      <c r="AL61" s="81" t="s">
        <v>62</v>
      </c>
      <c r="AM61" s="81" t="s">
        <v>63</v>
      </c>
      <c r="AN61" s="71"/>
      <c r="AO61" s="71" t="s">
        <v>731</v>
      </c>
      <c r="AP61" s="81" t="s">
        <v>732</v>
      </c>
      <c r="AQ61" s="81" t="s">
        <v>272</v>
      </c>
      <c r="AR61" s="81" t="s">
        <v>132</v>
      </c>
      <c r="AS61" s="81"/>
      <c r="AT61" s="71" t="s">
        <v>63</v>
      </c>
      <c r="AU61" s="74" t="s">
        <v>72</v>
      </c>
      <c r="AV61" s="79" t="str" cm="1">
        <f t="array" ref="AV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 s="79" t="str" cm="1">
        <f t="array" ref="AW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 s="71" t="str" cm="1">
        <f t="array" ref="AX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 s="71" t="s">
        <v>63</v>
      </c>
      <c r="AZ61" s="71"/>
      <c r="BA61" s="82" t="s">
        <v>733</v>
      </c>
      <c r="BB61" s="75" t="s">
        <v>734</v>
      </c>
    </row>
    <row r="62" spans="1:56" ht="72" customHeight="1">
      <c r="A62" s="70">
        <v>61</v>
      </c>
      <c r="B62" s="81" t="s">
        <v>738</v>
      </c>
      <c r="C62" s="81" t="s">
        <v>739</v>
      </c>
      <c r="D62" s="81" t="s">
        <v>740</v>
      </c>
      <c r="E62" s="81">
        <v>2024</v>
      </c>
      <c r="F62" s="81" t="s">
        <v>231</v>
      </c>
      <c r="G62" s="81" t="s">
        <v>125</v>
      </c>
      <c r="H62" s="81" t="s">
        <v>217</v>
      </c>
      <c r="I62" s="71" t="str">
        <f t="array" ref="I62">_xlfn.TEXTJOIN(",", TRUE, IF(Table4[study_id]=Table3[[#This Row],[study_id]], Table4[iso_code], ""))</f>
        <v>MA</v>
      </c>
      <c r="J62" s="81">
        <f>COUNTIF(study_countries!A:A,A62)</f>
        <v>1</v>
      </c>
      <c r="K62" s="81" t="s">
        <v>218</v>
      </c>
      <c r="L62" s="81" t="s">
        <v>741</v>
      </c>
      <c r="M62" s="81" t="s">
        <v>742</v>
      </c>
      <c r="N62" s="81"/>
      <c r="O62" s="81"/>
      <c r="P62" s="81"/>
      <c r="Q62" s="81"/>
      <c r="R62" s="71"/>
      <c r="S62" s="81"/>
      <c r="T62" s="81"/>
      <c r="U62" s="81"/>
      <c r="V62" s="81"/>
      <c r="W62" s="81"/>
      <c r="X62" s="81"/>
      <c r="Y62" s="81"/>
      <c r="Z62" s="81"/>
      <c r="AA62" s="81"/>
      <c r="AB62" s="71" t="s">
        <v>64</v>
      </c>
      <c r="AC62" s="81" t="s">
        <v>84</v>
      </c>
      <c r="AD62" s="81" t="s">
        <v>62</v>
      </c>
      <c r="AE62" s="81" t="s">
        <v>63</v>
      </c>
      <c r="AF62" s="81" t="s">
        <v>63</v>
      </c>
      <c r="AG62" s="81"/>
      <c r="AH62" s="81" t="s">
        <v>85</v>
      </c>
      <c r="AI62" s="81" t="s">
        <v>63</v>
      </c>
      <c r="AJ62" s="81" t="s">
        <v>63</v>
      </c>
      <c r="AK62" s="81" t="s">
        <v>63</v>
      </c>
      <c r="AL62" s="81" t="s">
        <v>62</v>
      </c>
      <c r="AM62" s="81" t="s">
        <v>63</v>
      </c>
      <c r="AN62" s="81"/>
      <c r="AO62" s="81"/>
      <c r="AP62" s="81" t="s">
        <v>743</v>
      </c>
      <c r="AQ62" s="81" t="s">
        <v>509</v>
      </c>
      <c r="AR62" s="81" t="s">
        <v>62</v>
      </c>
      <c r="AS62" s="81"/>
      <c r="AT62" s="81" t="s">
        <v>63</v>
      </c>
      <c r="AU62" s="81"/>
      <c r="AV62" s="79" t="str" cm="1">
        <f t="array" ref="AV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 s="79" t="str" cm="1">
        <f t="array" ref="AW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 s="71" t="str" cm="1">
        <f t="array" ref="AX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 s="81"/>
      <c r="AZ62" s="81"/>
      <c r="BA62" s="82" t="s">
        <v>744</v>
      </c>
      <c r="BB62" s="83" t="s">
        <v>745</v>
      </c>
      <c r="BC62" s="36"/>
      <c r="BD62" s="35"/>
    </row>
    <row r="63" spans="1:56" ht="96" customHeight="1">
      <c r="A63" s="70">
        <v>62</v>
      </c>
      <c r="B63" s="71" t="s">
        <v>746</v>
      </c>
      <c r="C63" s="71" t="s">
        <v>747</v>
      </c>
      <c r="D63" s="71" t="s">
        <v>748</v>
      </c>
      <c r="E63" s="81">
        <v>2019</v>
      </c>
      <c r="F63" s="71" t="s">
        <v>54</v>
      </c>
      <c r="G63" s="81" t="s">
        <v>125</v>
      </c>
      <c r="H63" s="71" t="s">
        <v>233</v>
      </c>
      <c r="I63" s="71" t="str">
        <f t="array" ref="I63">_xlfn.TEXTJOIN(",", TRUE, IF(Table4[study_id]=Table3[[#This Row],[study_id]], Table4[iso_code], ""))</f>
        <v>SL</v>
      </c>
      <c r="J63" s="81">
        <f>COUNTIF(study_countries!A:A,A63)</f>
        <v>1</v>
      </c>
      <c r="K63" s="71" t="s">
        <v>243</v>
      </c>
      <c r="L63" s="71" t="s">
        <v>749</v>
      </c>
      <c r="M63" s="71" t="s">
        <v>750</v>
      </c>
      <c r="N63" s="71">
        <v>2015</v>
      </c>
      <c r="O63" s="71">
        <v>2065</v>
      </c>
      <c r="P63" s="71" t="s">
        <v>60</v>
      </c>
      <c r="Q63" s="81" t="s">
        <v>81</v>
      </c>
      <c r="R63" s="71" t="s">
        <v>61</v>
      </c>
      <c r="S63" s="71" t="s">
        <v>62</v>
      </c>
      <c r="T63" s="71" t="s">
        <v>62</v>
      </c>
      <c r="U63" s="71" t="s">
        <v>62</v>
      </c>
      <c r="V63" s="71" t="s">
        <v>62</v>
      </c>
      <c r="W63" s="71" t="s">
        <v>63</v>
      </c>
      <c r="X63" s="71" t="s">
        <v>63</v>
      </c>
      <c r="Y63" s="71" t="s">
        <v>62</v>
      </c>
      <c r="Z63" s="71" t="s">
        <v>63</v>
      </c>
      <c r="AA63" s="71" t="s">
        <v>63</v>
      </c>
      <c r="AB63" s="71" t="s">
        <v>64</v>
      </c>
      <c r="AC63" s="71" t="s">
        <v>100</v>
      </c>
      <c r="AD63" s="71" t="s">
        <v>62</v>
      </c>
      <c r="AE63" s="81" t="s">
        <v>63</v>
      </c>
      <c r="AF63" s="71" t="s">
        <v>63</v>
      </c>
      <c r="AG63" s="71" t="s">
        <v>63</v>
      </c>
      <c r="AH63" s="71" t="s">
        <v>85</v>
      </c>
      <c r="AI63" s="71" t="s">
        <v>63</v>
      </c>
      <c r="AJ63" s="71" t="s">
        <v>63</v>
      </c>
      <c r="AK63" s="71" t="s">
        <v>63</v>
      </c>
      <c r="AL63" s="71" t="s">
        <v>63</v>
      </c>
      <c r="AM63" s="71" t="s">
        <v>132</v>
      </c>
      <c r="AN63" s="71" t="s">
        <v>751</v>
      </c>
      <c r="AO63" s="71" t="s">
        <v>752</v>
      </c>
      <c r="AP63" s="71" t="s">
        <v>464</v>
      </c>
      <c r="AQ63" s="71" t="s">
        <v>465</v>
      </c>
      <c r="AR63" s="71" t="s">
        <v>63</v>
      </c>
      <c r="AS63" s="71"/>
      <c r="AT63" s="71" t="s">
        <v>62</v>
      </c>
      <c r="AU63" s="74">
        <v>0.05</v>
      </c>
      <c r="AV63" s="79" cm="1">
        <f t="array" ref="AV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3" s="79" cm="1">
        <f t="array" ref="AW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3" s="71" t="str" cm="1">
        <f t="array" ref="AX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3" s="71" t="s">
        <v>63</v>
      </c>
      <c r="AZ63" s="71"/>
      <c r="BA63" s="72" t="s">
        <v>753</v>
      </c>
      <c r="BB63" s="76" t="s">
        <v>754</v>
      </c>
      <c r="BC63" s="36"/>
      <c r="BD63" s="35"/>
    </row>
    <row r="64" spans="1:56" ht="89.25" customHeight="1">
      <c r="A64" s="70">
        <v>63</v>
      </c>
      <c r="B64" s="71" t="s">
        <v>755</v>
      </c>
      <c r="C64" s="71" t="s">
        <v>756</v>
      </c>
      <c r="D64" s="71" t="s">
        <v>757</v>
      </c>
      <c r="E64" s="81">
        <v>2023</v>
      </c>
      <c r="F64" s="71" t="s">
        <v>231</v>
      </c>
      <c r="G64" s="81" t="s">
        <v>584</v>
      </c>
      <c r="H64" s="71" t="s">
        <v>233</v>
      </c>
      <c r="I64" s="71" t="str">
        <f t="array" ref="I64">_xlfn.TEXTJOIN(",", TRUE, IF(Table4[study_id]=Table3[[#This Row],[study_id]], Table4[iso_code], ""))</f>
        <v>UG</v>
      </c>
      <c r="J64" s="81">
        <f>COUNTIF(study_countries!A:A,A64)</f>
        <v>1</v>
      </c>
      <c r="K64" s="71" t="s">
        <v>315</v>
      </c>
      <c r="L64" s="71" t="s">
        <v>758</v>
      </c>
      <c r="M64" s="71" t="s">
        <v>759</v>
      </c>
      <c r="N64" s="71"/>
      <c r="O64" s="71"/>
      <c r="P64" s="71"/>
      <c r="Q64" s="81"/>
      <c r="R64" s="71"/>
      <c r="S64" s="71"/>
      <c r="T64" s="71"/>
      <c r="U64" s="71"/>
      <c r="V64" s="71"/>
      <c r="W64" s="71"/>
      <c r="X64" s="71"/>
      <c r="Y64" s="71"/>
      <c r="Z64" s="71"/>
      <c r="AA64" s="71"/>
      <c r="AB64" s="71" t="s">
        <v>64</v>
      </c>
      <c r="AC64" s="71" t="s">
        <v>100</v>
      </c>
      <c r="AD64" s="71" t="s">
        <v>62</v>
      </c>
      <c r="AE64" s="81" t="s">
        <v>63</v>
      </c>
      <c r="AF64" s="71" t="s">
        <v>63</v>
      </c>
      <c r="AG64" s="71"/>
      <c r="AH64" s="71" t="s">
        <v>66</v>
      </c>
      <c r="AI64" s="71" t="s">
        <v>63</v>
      </c>
      <c r="AJ64" s="71" t="s">
        <v>63</v>
      </c>
      <c r="AK64" s="71" t="s">
        <v>63</v>
      </c>
      <c r="AL64" s="71" t="s">
        <v>62</v>
      </c>
      <c r="AM64" s="71" t="s">
        <v>63</v>
      </c>
      <c r="AN64" s="71"/>
      <c r="AO64" s="71"/>
      <c r="AP64" s="71"/>
      <c r="AQ64" s="71" t="s">
        <v>760</v>
      </c>
      <c r="AR64" s="71" t="s">
        <v>132</v>
      </c>
      <c r="AS64" s="71"/>
      <c r="AT64" s="71" t="s">
        <v>62</v>
      </c>
      <c r="AU64" s="71"/>
      <c r="AV64" s="79" t="str" cm="1">
        <f t="array" ref="AV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 s="79" t="str" cm="1">
        <f t="array" ref="AW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 s="71" t="str" cm="1">
        <f t="array" ref="AX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4" s="71"/>
      <c r="AZ64" s="71"/>
      <c r="BA64" s="72" t="s">
        <v>761</v>
      </c>
      <c r="BB64" s="76" t="s">
        <v>762</v>
      </c>
      <c r="BC64" s="36"/>
      <c r="BD64" s="35"/>
    </row>
    <row r="65" spans="1:56" ht="80.25" customHeight="1">
      <c r="A65" s="70">
        <v>64</v>
      </c>
      <c r="B65" s="71" t="s">
        <v>763</v>
      </c>
      <c r="C65" s="71" t="s">
        <v>264</v>
      </c>
      <c r="D65" s="71" t="s">
        <v>764</v>
      </c>
      <c r="E65" s="81">
        <v>2025</v>
      </c>
      <c r="F65" s="71" t="s">
        <v>54</v>
      </c>
      <c r="G65" s="81" t="s">
        <v>125</v>
      </c>
      <c r="H65" s="71" t="s">
        <v>97</v>
      </c>
      <c r="I65" s="71" t="str">
        <f t="array" ref="I65">_xlfn.TEXTJOIN(",", TRUE, IF(Table4[study_id]=Table3[[#This Row],[study_id]], Table4[iso_code], ""))</f>
        <v>AO,BW,LS,MZ,NA,ZA,ZM,ZW</v>
      </c>
      <c r="J65" s="81">
        <f>COUNTIF(study_countries!A:A,A65)</f>
        <v>8</v>
      </c>
      <c r="K65" s="71" t="s">
        <v>266</v>
      </c>
      <c r="L65" s="71" t="s">
        <v>765</v>
      </c>
      <c r="M65" s="71" t="s">
        <v>766</v>
      </c>
      <c r="N65" s="71">
        <v>2024</v>
      </c>
      <c r="O65" s="71">
        <v>2040</v>
      </c>
      <c r="P65" s="71" t="s">
        <v>60</v>
      </c>
      <c r="Q65" s="81" t="s">
        <v>81</v>
      </c>
      <c r="R65" s="71" t="s">
        <v>61</v>
      </c>
      <c r="S65" s="71" t="s">
        <v>62</v>
      </c>
      <c r="T65" s="71" t="s">
        <v>62</v>
      </c>
      <c r="U65" s="71" t="s">
        <v>62</v>
      </c>
      <c r="V65" s="71" t="s">
        <v>63</v>
      </c>
      <c r="W65" s="71" t="s">
        <v>63</v>
      </c>
      <c r="X65" s="71" t="s">
        <v>63</v>
      </c>
      <c r="Y65" s="71" t="s">
        <v>62</v>
      </c>
      <c r="Z65" s="71" t="s">
        <v>63</v>
      </c>
      <c r="AA65" s="71" t="s">
        <v>62</v>
      </c>
      <c r="AB65" s="71" t="s">
        <v>64</v>
      </c>
      <c r="AC65" s="71" t="s">
        <v>84</v>
      </c>
      <c r="AD65" s="71" t="s">
        <v>62</v>
      </c>
      <c r="AE65" s="81" t="s">
        <v>62</v>
      </c>
      <c r="AF65" s="71" t="s">
        <v>63</v>
      </c>
      <c r="AG65" s="71" t="s">
        <v>63</v>
      </c>
      <c r="AH65" s="71" t="s">
        <v>85</v>
      </c>
      <c r="AI65" s="71" t="s">
        <v>63</v>
      </c>
      <c r="AJ65" s="71" t="s">
        <v>63</v>
      </c>
      <c r="AK65" s="71" t="s">
        <v>63</v>
      </c>
      <c r="AL65" s="71" t="s">
        <v>62</v>
      </c>
      <c r="AM65" s="71" t="s">
        <v>63</v>
      </c>
      <c r="AN65" s="71" t="s">
        <v>767</v>
      </c>
      <c r="AO65" s="71" t="s">
        <v>768</v>
      </c>
      <c r="AP65" s="71" t="s">
        <v>769</v>
      </c>
      <c r="AQ65" s="71" t="s">
        <v>608</v>
      </c>
      <c r="AR65" s="71" t="s">
        <v>62</v>
      </c>
      <c r="AS65" s="71"/>
      <c r="AT65" s="71" t="s">
        <v>63</v>
      </c>
      <c r="AU65" s="71" t="s">
        <v>72</v>
      </c>
      <c r="AV65" s="79" t="str" cm="1">
        <f t="array" ref="AV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 s="79" t="str" cm="1">
        <f t="array" ref="AW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 s="71" t="str" cm="1">
        <f t="array" ref="AX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5" s="71" t="s">
        <v>63</v>
      </c>
      <c r="AZ65" s="71"/>
      <c r="BA65" s="72" t="s">
        <v>770</v>
      </c>
      <c r="BB65" s="76" t="s">
        <v>771</v>
      </c>
      <c r="BC65" s="36"/>
      <c r="BD65" s="35"/>
    </row>
    <row r="66" spans="1:56" ht="82.5" customHeight="1">
      <c r="A66" s="70">
        <v>65</v>
      </c>
      <c r="B66" s="71" t="s">
        <v>772</v>
      </c>
      <c r="C66" s="71" t="s">
        <v>773</v>
      </c>
      <c r="D66" s="71" t="s">
        <v>774</v>
      </c>
      <c r="E66" s="81">
        <v>2005</v>
      </c>
      <c r="F66" s="71" t="s">
        <v>54</v>
      </c>
      <c r="G66" s="81" t="s">
        <v>125</v>
      </c>
      <c r="H66" s="71" t="s">
        <v>217</v>
      </c>
      <c r="I66" s="71" t="str">
        <f t="array" ref="I66">_xlfn.TEXTJOIN(",", TRUE, IF(Table4[study_id]=Table3[[#This Row],[study_id]], Table4[iso_code], ""))</f>
        <v>ZA</v>
      </c>
      <c r="J66" s="81">
        <f>COUNTIF(study_countries!A:A,A66)</f>
        <v>1</v>
      </c>
      <c r="K66" s="71" t="s">
        <v>266</v>
      </c>
      <c r="L66" s="71" t="s">
        <v>775</v>
      </c>
      <c r="M66" s="71" t="s">
        <v>776</v>
      </c>
      <c r="N66" s="71">
        <v>2003</v>
      </c>
      <c r="O66" s="71">
        <v>2018</v>
      </c>
      <c r="P66" s="71" t="s">
        <v>60</v>
      </c>
      <c r="Q66" s="81" t="s">
        <v>81</v>
      </c>
      <c r="R66" s="71" t="s">
        <v>61</v>
      </c>
      <c r="S66" s="71" t="s">
        <v>63</v>
      </c>
      <c r="T66" s="71" t="s">
        <v>62</v>
      </c>
      <c r="U66" s="71" t="s">
        <v>62</v>
      </c>
      <c r="V66" s="71" t="s">
        <v>62</v>
      </c>
      <c r="W66" s="71" t="s">
        <v>63</v>
      </c>
      <c r="X66" s="71" t="s">
        <v>63</v>
      </c>
      <c r="Y66" s="71" t="s">
        <v>62</v>
      </c>
      <c r="Z66" s="71" t="s">
        <v>63</v>
      </c>
      <c r="AA66" s="71" t="s">
        <v>62</v>
      </c>
      <c r="AB66" s="71" t="s">
        <v>142</v>
      </c>
      <c r="AC66" s="71" t="s">
        <v>84</v>
      </c>
      <c r="AD66" s="71" t="s">
        <v>62</v>
      </c>
      <c r="AE66" s="81" t="s">
        <v>62</v>
      </c>
      <c r="AF66" s="71" t="s">
        <v>63</v>
      </c>
      <c r="AG66" s="71" t="s">
        <v>63</v>
      </c>
      <c r="AH66" s="71" t="s">
        <v>66</v>
      </c>
      <c r="AI66" s="71" t="s">
        <v>62</v>
      </c>
      <c r="AJ66" s="71" t="s">
        <v>63</v>
      </c>
      <c r="AK66" s="71" t="s">
        <v>132</v>
      </c>
      <c r="AL66" s="71" t="s">
        <v>63</v>
      </c>
      <c r="AM66" s="71" t="s">
        <v>63</v>
      </c>
      <c r="AN66" s="71" t="s">
        <v>777</v>
      </c>
      <c r="AO66" s="71" t="s">
        <v>778</v>
      </c>
      <c r="AP66" s="71" t="s">
        <v>779</v>
      </c>
      <c r="AQ66" s="71" t="s">
        <v>780</v>
      </c>
      <c r="AR66" s="71" t="s">
        <v>62</v>
      </c>
      <c r="AS66" s="71"/>
      <c r="AT66" s="71" t="s">
        <v>62</v>
      </c>
      <c r="AU66" s="71" t="s">
        <v>72</v>
      </c>
      <c r="AV66" s="79" t="str" cm="1">
        <f t="array" ref="AV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 s="79" t="str" cm="1">
        <f t="array" ref="AW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 s="71" t="str" cm="1">
        <f t="array" ref="AX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6" s="71" t="s">
        <v>63</v>
      </c>
      <c r="AZ66" s="71"/>
      <c r="BA66" s="72" t="s">
        <v>781</v>
      </c>
      <c r="BB66" s="76" t="s">
        <v>782</v>
      </c>
      <c r="BC66" s="36"/>
      <c r="BD66" s="35"/>
    </row>
    <row r="67" spans="1:56" ht="72.75" customHeight="1">
      <c r="A67" s="70">
        <v>66</v>
      </c>
      <c r="B67" s="71" t="s">
        <v>783</v>
      </c>
      <c r="C67" s="71" t="s">
        <v>784</v>
      </c>
      <c r="D67" s="71" t="s">
        <v>785</v>
      </c>
      <c r="E67" s="81">
        <v>2024</v>
      </c>
      <c r="F67" s="71" t="s">
        <v>231</v>
      </c>
      <c r="G67" s="81" t="s">
        <v>786</v>
      </c>
      <c r="H67" s="71" t="s">
        <v>217</v>
      </c>
      <c r="I67" s="71" t="str">
        <f t="array" ref="I67">_xlfn.TEXTJOIN(",", TRUE, IF(Table4[study_id]=Table3[[#This Row],[study_id]], Table4[iso_code], ""))</f>
        <v>DZ</v>
      </c>
      <c r="J67" s="81">
        <f>COUNTIF(study_countries!A:A,A67)</f>
        <v>1</v>
      </c>
      <c r="K67" s="71" t="s">
        <v>218</v>
      </c>
      <c r="L67" s="71" t="s">
        <v>787</v>
      </c>
      <c r="M67" s="71" t="s">
        <v>788</v>
      </c>
      <c r="N67" s="71"/>
      <c r="O67" s="71"/>
      <c r="P67" s="71"/>
      <c r="Q67" s="81"/>
      <c r="R67" s="71"/>
      <c r="S67" s="71"/>
      <c r="T67" s="71"/>
      <c r="U67" s="71"/>
      <c r="V67" s="71"/>
      <c r="W67" s="71"/>
      <c r="X67" s="71"/>
      <c r="Y67" s="71"/>
      <c r="Z67" s="71"/>
      <c r="AA67" s="71"/>
      <c r="AB67" s="71"/>
      <c r="AC67" s="71" t="s">
        <v>100</v>
      </c>
      <c r="AD67" s="71" t="s">
        <v>62</v>
      </c>
      <c r="AE67" s="81" t="s">
        <v>62</v>
      </c>
      <c r="AF67" s="71" t="s">
        <v>63</v>
      </c>
      <c r="AG67" s="71"/>
      <c r="AH67" s="71" t="s">
        <v>85</v>
      </c>
      <c r="AI67" s="71" t="s">
        <v>63</v>
      </c>
      <c r="AJ67" s="71" t="s">
        <v>63</v>
      </c>
      <c r="AK67" s="71" t="s">
        <v>63</v>
      </c>
      <c r="AL67" s="71" t="s">
        <v>63</v>
      </c>
      <c r="AM67" s="71" t="s">
        <v>62</v>
      </c>
      <c r="AN67" s="71"/>
      <c r="AO67" s="71"/>
      <c r="AP67" s="71" t="s">
        <v>789</v>
      </c>
      <c r="AQ67" s="71" t="s">
        <v>790</v>
      </c>
      <c r="AR67" s="71" t="s">
        <v>62</v>
      </c>
      <c r="AS67" s="71"/>
      <c r="AT67" s="71" t="s">
        <v>63</v>
      </c>
      <c r="AU67" s="71"/>
      <c r="AV67" s="79" t="str" cm="1">
        <f t="array" ref="AV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 s="79" t="str" cm="1">
        <f t="array" ref="AW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 s="71" t="str" cm="1">
        <f t="array" ref="AX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 s="71"/>
      <c r="AZ67" s="71"/>
      <c r="BA67" s="72" t="s">
        <v>791</v>
      </c>
      <c r="BB67" s="76" t="s">
        <v>792</v>
      </c>
      <c r="BC67" s="36"/>
      <c r="BD67" s="35"/>
    </row>
    <row r="68" spans="1:56" ht="122.25" customHeight="1">
      <c r="A68" s="70">
        <v>67</v>
      </c>
      <c r="B68" s="71" t="s">
        <v>793</v>
      </c>
      <c r="C68" s="71" t="s">
        <v>264</v>
      </c>
      <c r="D68" s="71" t="s">
        <v>794</v>
      </c>
      <c r="E68" s="81">
        <v>2017</v>
      </c>
      <c r="F68" s="71" t="s">
        <v>54</v>
      </c>
      <c r="G68" s="81" t="s">
        <v>125</v>
      </c>
      <c r="H68" s="71" t="s">
        <v>233</v>
      </c>
      <c r="I68" s="71" t="str">
        <f t="array" ref="I68">_xlfn.TEXTJOIN(",", TRUE, IF(Table4[study_id]=Table3[[#This Row],[study_id]], Table4[iso_code], ""))</f>
        <v>GH</v>
      </c>
      <c r="J68" s="81">
        <f>COUNTIF(study_countries!A:A,A68)</f>
        <v>1</v>
      </c>
      <c r="K68" s="71" t="s">
        <v>243</v>
      </c>
      <c r="L68" s="71" t="s">
        <v>795</v>
      </c>
      <c r="M68" s="71" t="s">
        <v>796</v>
      </c>
      <c r="N68" s="71">
        <v>2015</v>
      </c>
      <c r="O68" s="71">
        <v>2050</v>
      </c>
      <c r="P68" s="71" t="s">
        <v>60</v>
      </c>
      <c r="Q68" s="81" t="s">
        <v>81</v>
      </c>
      <c r="R68" s="71" t="s">
        <v>61</v>
      </c>
      <c r="S68" s="71" t="s">
        <v>62</v>
      </c>
      <c r="T68" s="71" t="s">
        <v>62</v>
      </c>
      <c r="U68" s="71" t="s">
        <v>62</v>
      </c>
      <c r="V68" s="71" t="s">
        <v>63</v>
      </c>
      <c r="W68" s="71" t="s">
        <v>63</v>
      </c>
      <c r="X68" s="71" t="s">
        <v>63</v>
      </c>
      <c r="Y68" s="71" t="s">
        <v>62</v>
      </c>
      <c r="Z68" s="71" t="s">
        <v>63</v>
      </c>
      <c r="AA68" s="71" t="s">
        <v>62</v>
      </c>
      <c r="AB68" s="71" t="s">
        <v>64</v>
      </c>
      <c r="AC68" s="71" t="s">
        <v>100</v>
      </c>
      <c r="AD68" s="71" t="s">
        <v>62</v>
      </c>
      <c r="AE68" s="81" t="s">
        <v>62</v>
      </c>
      <c r="AF68" s="71" t="s">
        <v>63</v>
      </c>
      <c r="AG68" s="71" t="s">
        <v>63</v>
      </c>
      <c r="AH68" s="71" t="s">
        <v>85</v>
      </c>
      <c r="AI68" s="71" t="s">
        <v>63</v>
      </c>
      <c r="AJ68" s="71" t="s">
        <v>63</v>
      </c>
      <c r="AK68" s="71" t="s">
        <v>63</v>
      </c>
      <c r="AL68" s="71" t="s">
        <v>132</v>
      </c>
      <c r="AM68" s="71" t="s">
        <v>63</v>
      </c>
      <c r="AN68" s="71" t="s">
        <v>797</v>
      </c>
      <c r="AO68" s="71" t="s">
        <v>798</v>
      </c>
      <c r="AP68" s="71" t="s">
        <v>464</v>
      </c>
      <c r="AQ68" s="71" t="s">
        <v>465</v>
      </c>
      <c r="AR68" s="71" t="s">
        <v>63</v>
      </c>
      <c r="AS68" s="71"/>
      <c r="AT68" s="71" t="s">
        <v>62</v>
      </c>
      <c r="AU68" s="71" t="s">
        <v>72</v>
      </c>
      <c r="AV68" s="79" t="str" cm="1">
        <f t="array" ref="AV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 s="79" t="str" cm="1">
        <f t="array" ref="AW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 s="71" t="str" cm="1">
        <f t="array" ref="AX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8" s="71" t="s">
        <v>63</v>
      </c>
      <c r="AZ68" s="71"/>
      <c r="BA68" s="72" t="s">
        <v>799</v>
      </c>
      <c r="BB68" s="73"/>
      <c r="BC68" s="36"/>
      <c r="BD68" s="35"/>
    </row>
    <row r="69" spans="1:56" ht="102" customHeight="1">
      <c r="A69" s="70">
        <v>68</v>
      </c>
      <c r="B69" s="71" t="s">
        <v>801</v>
      </c>
      <c r="C69" s="71" t="s">
        <v>802</v>
      </c>
      <c r="D69" s="71" t="s">
        <v>803</v>
      </c>
      <c r="E69" s="81">
        <v>2018</v>
      </c>
      <c r="F69" s="71" t="s">
        <v>231</v>
      </c>
      <c r="G69" s="81" t="s">
        <v>736</v>
      </c>
      <c r="H69" s="71" t="s">
        <v>217</v>
      </c>
      <c r="I69" s="71" t="str">
        <f t="array" ref="I69">_xlfn.TEXTJOIN(",", TRUE, IF(Table4[study_id]=Table3[[#This Row],[study_id]], Table4[iso_code], ""))</f>
        <v>KE</v>
      </c>
      <c r="J69" s="81">
        <f>COUNTIF(study_countries!A:A,A69)</f>
        <v>1</v>
      </c>
      <c r="K69" s="71" t="s">
        <v>315</v>
      </c>
      <c r="L69" s="71" t="s">
        <v>804</v>
      </c>
      <c r="M69" s="71" t="s">
        <v>805</v>
      </c>
      <c r="N69" s="71"/>
      <c r="O69" s="71"/>
      <c r="P69" s="71"/>
      <c r="Q69" s="81"/>
      <c r="R69" s="71"/>
      <c r="S69" s="71"/>
      <c r="T69" s="71"/>
      <c r="U69" s="71"/>
      <c r="V69" s="71"/>
      <c r="W69" s="71"/>
      <c r="X69" s="71"/>
      <c r="Y69" s="71"/>
      <c r="Z69" s="71"/>
      <c r="AA69" s="71"/>
      <c r="AB69" s="71" t="s">
        <v>64</v>
      </c>
      <c r="AC69" s="71" t="s">
        <v>65</v>
      </c>
      <c r="AD69" s="71" t="s">
        <v>63</v>
      </c>
      <c r="AE69" s="81" t="s">
        <v>62</v>
      </c>
      <c r="AF69" s="71" t="s">
        <v>63</v>
      </c>
      <c r="AG69" s="71"/>
      <c r="AH69" s="71" t="s">
        <v>85</v>
      </c>
      <c r="AI69" s="71" t="s">
        <v>63</v>
      </c>
      <c r="AJ69" s="71" t="s">
        <v>63</v>
      </c>
      <c r="AK69" s="71" t="s">
        <v>63</v>
      </c>
      <c r="AL69" s="71" t="s">
        <v>62</v>
      </c>
      <c r="AM69" s="71" t="s">
        <v>63</v>
      </c>
      <c r="AN69" s="71"/>
      <c r="AO69" s="71"/>
      <c r="AP69" s="71" t="s">
        <v>806</v>
      </c>
      <c r="AQ69" s="71" t="s">
        <v>465</v>
      </c>
      <c r="AR69" s="71" t="s">
        <v>63</v>
      </c>
      <c r="AS69" s="71"/>
      <c r="AT69" s="71" t="s">
        <v>62</v>
      </c>
      <c r="AU69" s="71"/>
      <c r="AV69" s="79" t="str" cm="1">
        <f t="array" ref="AV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 s="79" t="str" cm="1">
        <f t="array" ref="AW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 s="71" t="str" cm="1">
        <f t="array" ref="AX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 s="71"/>
      <c r="AZ69" s="71"/>
      <c r="BA69" s="72" t="s">
        <v>807</v>
      </c>
      <c r="BB69" s="73"/>
      <c r="BC69" s="36"/>
      <c r="BD69" s="35"/>
    </row>
    <row r="70" spans="1:56" ht="79.5" customHeight="1">
      <c r="A70" s="70">
        <v>69</v>
      </c>
      <c r="B70" s="71" t="s">
        <v>808</v>
      </c>
      <c r="C70" s="71" t="s">
        <v>735</v>
      </c>
      <c r="D70" s="71" t="s">
        <v>809</v>
      </c>
      <c r="E70" s="81">
        <v>2012</v>
      </c>
      <c r="F70" s="71" t="s">
        <v>231</v>
      </c>
      <c r="G70" s="81" t="s">
        <v>786</v>
      </c>
      <c r="H70" s="71" t="s">
        <v>217</v>
      </c>
      <c r="I70" s="71" t="str">
        <f t="array" ref="I70">_xlfn.TEXTJOIN(",", TRUE, IF(Table4[study_id]=Table3[[#This Row],[study_id]], Table4[iso_code], ""))</f>
        <v>DZ</v>
      </c>
      <c r="J70" s="81">
        <f>COUNTIF(study_countries!A:A,A70)</f>
        <v>1</v>
      </c>
      <c r="K70" s="71" t="s">
        <v>218</v>
      </c>
      <c r="L70" s="71" t="s">
        <v>810</v>
      </c>
      <c r="M70" s="71" t="s">
        <v>811</v>
      </c>
      <c r="N70" s="71"/>
      <c r="O70" s="71"/>
      <c r="P70" s="71"/>
      <c r="Q70" s="81"/>
      <c r="R70" s="71"/>
      <c r="S70" s="71"/>
      <c r="T70" s="71"/>
      <c r="U70" s="71"/>
      <c r="V70" s="71"/>
      <c r="W70" s="71"/>
      <c r="X70" s="71"/>
      <c r="Y70" s="71"/>
      <c r="Z70" s="71"/>
      <c r="AA70" s="71"/>
      <c r="AB70" s="71" t="s">
        <v>64</v>
      </c>
      <c r="AC70" s="71" t="s">
        <v>65</v>
      </c>
      <c r="AD70" s="71" t="s">
        <v>62</v>
      </c>
      <c r="AE70" s="81" t="s">
        <v>62</v>
      </c>
      <c r="AF70" s="71" t="s">
        <v>63</v>
      </c>
      <c r="AG70" s="71"/>
      <c r="AH70" s="71" t="s">
        <v>85</v>
      </c>
      <c r="AI70" s="71" t="s">
        <v>63</v>
      </c>
      <c r="AJ70" s="71" t="s">
        <v>63</v>
      </c>
      <c r="AK70" s="71" t="s">
        <v>63</v>
      </c>
      <c r="AL70" s="71" t="s">
        <v>132</v>
      </c>
      <c r="AM70" s="71" t="s">
        <v>63</v>
      </c>
      <c r="AN70" s="71"/>
      <c r="AO70" s="71"/>
      <c r="AP70" s="71" t="s">
        <v>812</v>
      </c>
      <c r="AQ70" s="71" t="s">
        <v>790</v>
      </c>
      <c r="AR70" s="71" t="s">
        <v>62</v>
      </c>
      <c r="AS70" s="71"/>
      <c r="AT70" s="71" t="s">
        <v>63</v>
      </c>
      <c r="AU70" s="71"/>
      <c r="AV70" s="79" t="str" cm="1">
        <f t="array" ref="AV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 s="79" t="str" cm="1">
        <f t="array" ref="AW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 s="71" t="str" cm="1">
        <f t="array" ref="AX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 s="71"/>
      <c r="AZ70" s="71"/>
      <c r="BA70" s="72" t="s">
        <v>813</v>
      </c>
      <c r="BB70" s="76" t="s">
        <v>814</v>
      </c>
      <c r="BC70" s="36"/>
      <c r="BD70" s="35"/>
    </row>
    <row r="71" spans="1:56" ht="97.5" customHeight="1">
      <c r="A71" s="70">
        <v>70</v>
      </c>
      <c r="B71" s="71" t="s">
        <v>815</v>
      </c>
      <c r="C71" s="71" t="s">
        <v>816</v>
      </c>
      <c r="D71" s="71" t="s">
        <v>817</v>
      </c>
      <c r="E71" s="81">
        <v>2018</v>
      </c>
      <c r="F71" s="71" t="s">
        <v>231</v>
      </c>
      <c r="G71" s="81" t="s">
        <v>125</v>
      </c>
      <c r="H71" s="71" t="s">
        <v>233</v>
      </c>
      <c r="I71" s="71" t="str">
        <f t="array" ref="I71">_xlfn.TEXTJOIN(",", TRUE, IF(Table4[study_id]=Table3[[#This Row],[study_id]], Table4[iso_code], ""))</f>
        <v>NG</v>
      </c>
      <c r="J71" s="81">
        <f>COUNTIF(study_countries!A:A,A71)</f>
        <v>1</v>
      </c>
      <c r="K71" s="71" t="s">
        <v>243</v>
      </c>
      <c r="L71" s="71" t="s">
        <v>818</v>
      </c>
      <c r="M71" s="71" t="s">
        <v>819</v>
      </c>
      <c r="N71" s="71">
        <v>2010</v>
      </c>
      <c r="O71" s="71">
        <v>2050</v>
      </c>
      <c r="P71" s="71"/>
      <c r="Q71" s="81"/>
      <c r="R71" s="71"/>
      <c r="S71" s="71"/>
      <c r="T71" s="71"/>
      <c r="U71" s="71"/>
      <c r="V71" s="71"/>
      <c r="W71" s="71"/>
      <c r="X71" s="71"/>
      <c r="Y71" s="71"/>
      <c r="Z71" s="71"/>
      <c r="AA71" s="71"/>
      <c r="AB71" s="71" t="s">
        <v>64</v>
      </c>
      <c r="AC71" s="71" t="s">
        <v>65</v>
      </c>
      <c r="AD71" s="71" t="s">
        <v>62</v>
      </c>
      <c r="AE71" s="81" t="s">
        <v>63</v>
      </c>
      <c r="AF71" s="71" t="s">
        <v>63</v>
      </c>
      <c r="AG71" s="71"/>
      <c r="AH71" s="71" t="s">
        <v>85</v>
      </c>
      <c r="AI71" s="71" t="s">
        <v>63</v>
      </c>
      <c r="AJ71" s="71" t="s">
        <v>63</v>
      </c>
      <c r="AK71" s="71" t="s">
        <v>63</v>
      </c>
      <c r="AL71" s="71" t="s">
        <v>62</v>
      </c>
      <c r="AM71" s="71" t="s">
        <v>63</v>
      </c>
      <c r="AN71" s="71"/>
      <c r="AO71" s="71"/>
      <c r="AP71" s="71" t="s">
        <v>820</v>
      </c>
      <c r="AQ71" s="71" t="s">
        <v>821</v>
      </c>
      <c r="AR71" s="71" t="s">
        <v>62</v>
      </c>
      <c r="AS71" s="71"/>
      <c r="AT71" s="71" t="s">
        <v>63</v>
      </c>
      <c r="AU71" s="71"/>
      <c r="AV71" s="79" t="str" cm="1">
        <f t="array" ref="AV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 s="79" t="str" cm="1">
        <f t="array" ref="AW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 s="71" t="str" cm="1">
        <f t="array" ref="AX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 s="71"/>
      <c r="AZ71" s="71"/>
      <c r="BA71" s="72" t="s">
        <v>822</v>
      </c>
      <c r="BB71" s="76" t="s">
        <v>823</v>
      </c>
      <c r="BC71" s="36"/>
      <c r="BD71" s="35"/>
    </row>
    <row r="72" spans="1:56" ht="92.25" customHeight="1">
      <c r="A72" s="70">
        <v>71</v>
      </c>
      <c r="B72" s="71" t="s">
        <v>824</v>
      </c>
      <c r="C72" s="71" t="s">
        <v>735</v>
      </c>
      <c r="D72" s="71" t="s">
        <v>825</v>
      </c>
      <c r="E72" s="81">
        <v>2019</v>
      </c>
      <c r="F72" s="71" t="s">
        <v>231</v>
      </c>
      <c r="G72" s="81" t="s">
        <v>584</v>
      </c>
      <c r="H72" s="71" t="s">
        <v>217</v>
      </c>
      <c r="I72" s="71" t="str">
        <f t="array" ref="I72">_xlfn.TEXTJOIN(",", TRUE, IF(Table4[study_id]=Table3[[#This Row],[study_id]], Table4[iso_code], ""))</f>
        <v>ET</v>
      </c>
      <c r="J72" s="81">
        <f>COUNTIF(study_countries!A:A,A72)</f>
        <v>1</v>
      </c>
      <c r="K72" s="71" t="s">
        <v>315</v>
      </c>
      <c r="L72" s="71" t="s">
        <v>826</v>
      </c>
      <c r="M72" s="71" t="s">
        <v>827</v>
      </c>
      <c r="N72" s="71"/>
      <c r="O72" s="71"/>
      <c r="P72" s="71"/>
      <c r="Q72" s="81"/>
      <c r="R72" s="71"/>
      <c r="S72" s="71"/>
      <c r="T72" s="71"/>
      <c r="U72" s="71"/>
      <c r="V72" s="71"/>
      <c r="W72" s="71"/>
      <c r="X72" s="71"/>
      <c r="Y72" s="71"/>
      <c r="Z72" s="71"/>
      <c r="AA72" s="71"/>
      <c r="AB72" s="71" t="s">
        <v>64</v>
      </c>
      <c r="AC72" s="71" t="s">
        <v>65</v>
      </c>
      <c r="AD72" s="71" t="s">
        <v>62</v>
      </c>
      <c r="AE72" s="81" t="s">
        <v>63</v>
      </c>
      <c r="AF72" s="71" t="s">
        <v>63</v>
      </c>
      <c r="AG72" s="71"/>
      <c r="AH72" s="71" t="s">
        <v>66</v>
      </c>
      <c r="AI72" s="71" t="s">
        <v>63</v>
      </c>
      <c r="AJ72" s="71" t="s">
        <v>63</v>
      </c>
      <c r="AK72" s="71" t="s">
        <v>63</v>
      </c>
      <c r="AL72" s="71" t="s">
        <v>62</v>
      </c>
      <c r="AM72" s="71" t="s">
        <v>63</v>
      </c>
      <c r="AN72" s="71"/>
      <c r="AO72" s="71"/>
      <c r="AP72" s="71" t="s">
        <v>828</v>
      </c>
      <c r="AQ72" s="71" t="s">
        <v>194</v>
      </c>
      <c r="AR72" s="71" t="s">
        <v>62</v>
      </c>
      <c r="AS72" s="71"/>
      <c r="AT72" s="71" t="s">
        <v>63</v>
      </c>
      <c r="AU72" s="71"/>
      <c r="AV72" s="79" t="str" cm="1">
        <f t="array" ref="AV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 s="79" t="str" cm="1">
        <f t="array" ref="AW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 s="71" t="str" cm="1">
        <f t="array" ref="AX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 s="71"/>
      <c r="AZ72" s="71"/>
      <c r="BA72" s="72" t="s">
        <v>829</v>
      </c>
      <c r="BB72" s="76" t="s">
        <v>830</v>
      </c>
      <c r="BC72" s="36"/>
      <c r="BD72" s="35"/>
    </row>
    <row r="73" spans="1:56" ht="82.5" customHeight="1">
      <c r="A73" s="70">
        <v>72</v>
      </c>
      <c r="B73" s="71" t="s">
        <v>831</v>
      </c>
      <c r="C73" s="71" t="s">
        <v>832</v>
      </c>
      <c r="D73" s="71" t="s">
        <v>833</v>
      </c>
      <c r="E73" s="81">
        <v>2026</v>
      </c>
      <c r="F73" s="71" t="s">
        <v>54</v>
      </c>
      <c r="G73" s="81" t="s">
        <v>125</v>
      </c>
      <c r="H73" s="71" t="s">
        <v>233</v>
      </c>
      <c r="I73" s="71" t="str">
        <f t="array" ref="I73">_xlfn.TEXTJOIN(",", TRUE, IF(Table4[study_id]=Table3[[#This Row],[study_id]], Table4[iso_code], ""))</f>
        <v>KE</v>
      </c>
      <c r="J73" s="81">
        <f>COUNTIF(study_countries!A:A,A73)</f>
        <v>1</v>
      </c>
      <c r="K73" s="71" t="s">
        <v>315</v>
      </c>
      <c r="L73" s="71" t="s">
        <v>834</v>
      </c>
      <c r="M73" s="71" t="s">
        <v>835</v>
      </c>
      <c r="N73" s="71"/>
      <c r="O73" s="71">
        <v>2050</v>
      </c>
      <c r="P73" s="71" t="s">
        <v>60</v>
      </c>
      <c r="Q73" s="81" t="s">
        <v>81</v>
      </c>
      <c r="R73" s="71" t="s">
        <v>61</v>
      </c>
      <c r="S73" s="71" t="s">
        <v>62</v>
      </c>
      <c r="T73" s="71"/>
      <c r="U73" s="71"/>
      <c r="V73" s="71"/>
      <c r="W73" s="71"/>
      <c r="X73" s="71"/>
      <c r="Y73" s="71"/>
      <c r="Z73" s="71"/>
      <c r="AA73" s="71"/>
      <c r="AB73" s="71" t="s">
        <v>64</v>
      </c>
      <c r="AC73" s="71" t="s">
        <v>100</v>
      </c>
      <c r="AD73" s="71" t="s">
        <v>62</v>
      </c>
      <c r="AE73" s="81" t="s">
        <v>62</v>
      </c>
      <c r="AF73" s="71"/>
      <c r="AG73" s="71"/>
      <c r="AH73" s="71" t="s">
        <v>85</v>
      </c>
      <c r="AI73" s="71"/>
      <c r="AJ73" s="71"/>
      <c r="AK73" s="71"/>
      <c r="AL73" s="71"/>
      <c r="AM73" s="71"/>
      <c r="AN73" s="71"/>
      <c r="AO73" s="71"/>
      <c r="AP73" s="71" t="s">
        <v>836</v>
      </c>
      <c r="AQ73" s="71" t="s">
        <v>837</v>
      </c>
      <c r="AR73" s="71" t="s">
        <v>63</v>
      </c>
      <c r="AS73" s="71"/>
      <c r="AT73" s="71" t="s">
        <v>62</v>
      </c>
      <c r="AU73" s="71"/>
      <c r="AV73" s="79" t="str" cm="1">
        <f t="array" ref="AV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 s="79" t="str" cm="1">
        <f t="array" ref="AW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 s="71" t="str" cm="1">
        <f t="array" ref="AX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 s="71"/>
      <c r="AZ73" s="71"/>
      <c r="BA73" s="72" t="s">
        <v>838</v>
      </c>
      <c r="BB73" s="76" t="s">
        <v>839</v>
      </c>
      <c r="BC73" s="36"/>
      <c r="BD73" s="35"/>
    </row>
    <row r="74" spans="1:56" ht="150" customHeight="1">
      <c r="A74" s="70">
        <v>73</v>
      </c>
      <c r="B74" s="71" t="s">
        <v>844</v>
      </c>
      <c r="C74" s="71" t="s">
        <v>735</v>
      </c>
      <c r="D74" s="71" t="s">
        <v>845</v>
      </c>
      <c r="E74" s="81">
        <v>2019</v>
      </c>
      <c r="F74" s="71" t="s">
        <v>231</v>
      </c>
      <c r="G74" s="81" t="s">
        <v>584</v>
      </c>
      <c r="H74" s="71" t="s">
        <v>217</v>
      </c>
      <c r="I74" s="71" t="str">
        <f t="array" ref="I74">_xlfn.TEXTJOIN(",", TRUE, IF(Table4[study_id]=Table3[[#This Row],[study_id]], Table4[iso_code], ""))</f>
        <v>UG</v>
      </c>
      <c r="J74" s="81">
        <f>COUNTIF(study_countries!A:A,A74)</f>
        <v>1</v>
      </c>
      <c r="K74" s="71" t="s">
        <v>315</v>
      </c>
      <c r="L74" s="71" t="s">
        <v>846</v>
      </c>
      <c r="M74" s="71" t="s">
        <v>847</v>
      </c>
      <c r="N74" s="71">
        <v>2019</v>
      </c>
      <c r="O74" s="71">
        <v>2039</v>
      </c>
      <c r="P74" s="71"/>
      <c r="Q74" s="81"/>
      <c r="R74" s="71"/>
      <c r="S74" s="71"/>
      <c r="T74" s="71"/>
      <c r="U74" s="71"/>
      <c r="V74" s="71"/>
      <c r="W74" s="71"/>
      <c r="X74" s="71"/>
      <c r="Y74" s="71"/>
      <c r="Z74" s="71"/>
      <c r="AA74" s="71"/>
      <c r="AB74" s="71" t="s">
        <v>64</v>
      </c>
      <c r="AC74" s="71" t="s">
        <v>65</v>
      </c>
      <c r="AD74" s="71" t="s">
        <v>62</v>
      </c>
      <c r="AE74" s="71" t="s">
        <v>63</v>
      </c>
      <c r="AF74" s="81" t="s">
        <v>63</v>
      </c>
      <c r="AG74" s="71"/>
      <c r="AH74" s="71" t="s">
        <v>66</v>
      </c>
      <c r="AI74" s="71" t="s">
        <v>63</v>
      </c>
      <c r="AJ74" s="71" t="s">
        <v>63</v>
      </c>
      <c r="AK74" s="71" t="s">
        <v>63</v>
      </c>
      <c r="AL74" s="71" t="s">
        <v>132</v>
      </c>
      <c r="AM74" s="71" t="s">
        <v>63</v>
      </c>
      <c r="AN74" s="71"/>
      <c r="AO74" s="71"/>
      <c r="AP74" s="71" t="s">
        <v>464</v>
      </c>
      <c r="AQ74" s="71" t="s">
        <v>465</v>
      </c>
      <c r="AR74" s="71" t="s">
        <v>63</v>
      </c>
      <c r="AS74" s="71"/>
      <c r="AT74" s="71" t="s">
        <v>62</v>
      </c>
      <c r="AU74" s="71"/>
      <c r="AV74" s="79" t="str" cm="1">
        <f t="array" ref="AV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 s="79" t="str" cm="1">
        <f t="array" ref="AW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 s="71" t="str" cm="1">
        <f t="array" ref="AX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 s="71"/>
      <c r="AZ74" s="71"/>
      <c r="BA74" s="72" t="s">
        <v>848</v>
      </c>
      <c r="BB74" s="73"/>
      <c r="BC74" s="36"/>
      <c r="BD74" s="35"/>
    </row>
    <row r="75" spans="1:56" ht="109.5" customHeight="1">
      <c r="A75" s="70">
        <v>74</v>
      </c>
      <c r="B75" s="71" t="s">
        <v>849</v>
      </c>
      <c r="C75" s="71" t="s">
        <v>850</v>
      </c>
      <c r="D75" s="71" t="s">
        <v>851</v>
      </c>
      <c r="E75" s="81">
        <v>2017</v>
      </c>
      <c r="F75" s="71" t="s">
        <v>54</v>
      </c>
      <c r="G75" s="81" t="s">
        <v>125</v>
      </c>
      <c r="H75" s="71" t="s">
        <v>233</v>
      </c>
      <c r="I75" s="71" t="str">
        <f t="array" ref="I75">_xlfn.TEXTJOIN(",", TRUE, IF(Table4[study_id]=Table3[[#This Row],[study_id]], Table4[iso_code], ""))</f>
        <v>RW</v>
      </c>
      <c r="J75" s="81">
        <f>COUNTIF(study_countries!A:A,A75)</f>
        <v>1</v>
      </c>
      <c r="K75" s="71" t="s">
        <v>315</v>
      </c>
      <c r="L75" s="71" t="s">
        <v>852</v>
      </c>
      <c r="M75" s="71" t="s">
        <v>853</v>
      </c>
      <c r="N75" s="71">
        <v>2017</v>
      </c>
      <c r="O75" s="71">
        <v>2040</v>
      </c>
      <c r="P75" s="71" t="s">
        <v>60</v>
      </c>
      <c r="Q75" s="81" t="s">
        <v>81</v>
      </c>
      <c r="R75" s="71" t="s">
        <v>61</v>
      </c>
      <c r="S75" s="71" t="s">
        <v>62</v>
      </c>
      <c r="T75" s="71" t="s">
        <v>62</v>
      </c>
      <c r="U75" s="71" t="s">
        <v>63</v>
      </c>
      <c r="V75" s="71" t="s">
        <v>62</v>
      </c>
      <c r="W75" s="71" t="s">
        <v>63</v>
      </c>
      <c r="X75" s="71" t="s">
        <v>62</v>
      </c>
      <c r="Y75" s="71" t="s">
        <v>62</v>
      </c>
      <c r="Z75" s="71" t="s">
        <v>63</v>
      </c>
      <c r="AA75" s="71" t="s">
        <v>62</v>
      </c>
      <c r="AB75" s="71" t="s">
        <v>64</v>
      </c>
      <c r="AC75" s="71" t="s">
        <v>100</v>
      </c>
      <c r="AD75" s="71" t="s">
        <v>62</v>
      </c>
      <c r="AE75" s="81" t="s">
        <v>62</v>
      </c>
      <c r="AF75" s="71" t="s">
        <v>63</v>
      </c>
      <c r="AG75" s="71" t="s">
        <v>63</v>
      </c>
      <c r="AH75" s="71" t="s">
        <v>85</v>
      </c>
      <c r="AI75" s="71" t="s">
        <v>63</v>
      </c>
      <c r="AJ75" s="71" t="s">
        <v>132</v>
      </c>
      <c r="AK75" s="71" t="s">
        <v>63</v>
      </c>
      <c r="AL75" s="71" t="s">
        <v>63</v>
      </c>
      <c r="AM75" s="71" t="s">
        <v>132</v>
      </c>
      <c r="AN75" s="71"/>
      <c r="AO75" s="71"/>
      <c r="AP75" s="71" t="s">
        <v>464</v>
      </c>
      <c r="AQ75" s="71" t="s">
        <v>465</v>
      </c>
      <c r="AR75" s="71" t="s">
        <v>63</v>
      </c>
      <c r="AS75" s="71"/>
      <c r="AT75" s="71" t="s">
        <v>62</v>
      </c>
      <c r="AU75" s="74">
        <v>0.08</v>
      </c>
      <c r="AV75" s="79" cm="1">
        <f t="array" ref="AV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75" s="79" cm="1">
        <f t="array" ref="AW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75" s="71" t="str" cm="1">
        <f t="array" ref="AX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5" s="71" t="s">
        <v>63</v>
      </c>
      <c r="AZ75" s="71"/>
      <c r="BA75" s="72" t="s">
        <v>854</v>
      </c>
      <c r="BB75" s="73"/>
      <c r="BC75" s="36"/>
      <c r="BD75" s="35"/>
    </row>
    <row r="76" spans="1:56" ht="126" customHeight="1">
      <c r="A76" s="70">
        <v>75</v>
      </c>
      <c r="B76" s="77" t="s">
        <v>855</v>
      </c>
      <c r="C76" s="77" t="s">
        <v>735</v>
      </c>
      <c r="D76" s="77" t="s">
        <v>856</v>
      </c>
      <c r="E76" s="84">
        <v>2017</v>
      </c>
      <c r="F76" s="77" t="s">
        <v>231</v>
      </c>
      <c r="G76" s="84" t="s">
        <v>736</v>
      </c>
      <c r="H76" s="77" t="s">
        <v>217</v>
      </c>
      <c r="I76" s="71" t="str">
        <f t="array" ref="I76">_xlfn.TEXTJOIN(",", TRUE, IF(Table4[study_id]=Table3[[#This Row],[study_id]], Table4[iso_code], ""))</f>
        <v>ZA</v>
      </c>
      <c r="J76" s="84">
        <f>COUNTIF(study_countries!A:A,A76)</f>
        <v>1</v>
      </c>
      <c r="K76" s="77" t="s">
        <v>266</v>
      </c>
      <c r="L76" s="77" t="s">
        <v>857</v>
      </c>
      <c r="M76" s="77" t="s">
        <v>858</v>
      </c>
      <c r="N76" s="77"/>
      <c r="O76" s="77"/>
      <c r="P76" s="77"/>
      <c r="Q76" s="84"/>
      <c r="R76" s="71"/>
      <c r="S76" s="77"/>
      <c r="T76" s="77"/>
      <c r="U76" s="77"/>
      <c r="V76" s="77"/>
      <c r="W76" s="77"/>
      <c r="X76" s="77"/>
      <c r="Y76" s="77"/>
      <c r="Z76" s="77"/>
      <c r="AA76" s="77"/>
      <c r="AB76" s="77" t="s">
        <v>64</v>
      </c>
      <c r="AC76" s="77" t="s">
        <v>65</v>
      </c>
      <c r="AD76" s="77" t="s">
        <v>62</v>
      </c>
      <c r="AE76" s="84" t="s">
        <v>62</v>
      </c>
      <c r="AF76" s="77" t="s">
        <v>63</v>
      </c>
      <c r="AG76" s="77"/>
      <c r="AH76" s="77" t="s">
        <v>66</v>
      </c>
      <c r="AI76" s="77" t="s">
        <v>63</v>
      </c>
      <c r="AJ76" s="77" t="s">
        <v>63</v>
      </c>
      <c r="AK76" s="77" t="s">
        <v>63</v>
      </c>
      <c r="AL76" s="77" t="s">
        <v>132</v>
      </c>
      <c r="AM76" s="77" t="s">
        <v>63</v>
      </c>
      <c r="AN76" s="77"/>
      <c r="AO76" s="77"/>
      <c r="AP76" s="77" t="s">
        <v>859</v>
      </c>
      <c r="AQ76" s="77" t="s">
        <v>860</v>
      </c>
      <c r="AR76" s="77" t="s">
        <v>62</v>
      </c>
      <c r="AS76" s="77"/>
      <c r="AT76" s="77" t="s">
        <v>63</v>
      </c>
      <c r="AU76" s="85"/>
      <c r="AV76" s="79" t="str" cm="1">
        <f t="array" ref="AV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 s="79" t="str" cm="1">
        <f t="array" ref="AW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 s="71" t="str" cm="1">
        <f t="array" ref="AX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 s="77"/>
      <c r="AZ76" s="77"/>
      <c r="BA76" s="86" t="s">
        <v>861</v>
      </c>
      <c r="BB76" s="87" t="s">
        <v>862</v>
      </c>
      <c r="BC76" s="36"/>
      <c r="BD76" s="35"/>
    </row>
    <row r="77" spans="1:56" ht="144.75" customHeight="1">
      <c r="A77" s="70">
        <v>76</v>
      </c>
      <c r="B77" s="77" t="s">
        <v>863</v>
      </c>
      <c r="C77" s="77" t="s">
        <v>735</v>
      </c>
      <c r="D77" s="77" t="s">
        <v>864</v>
      </c>
      <c r="E77" s="84">
        <v>2024</v>
      </c>
      <c r="F77" s="77" t="s">
        <v>231</v>
      </c>
      <c r="G77" s="84" t="s">
        <v>736</v>
      </c>
      <c r="H77" s="77" t="s">
        <v>217</v>
      </c>
      <c r="I77" s="71" t="str">
        <f t="array" ref="I77">_xlfn.TEXTJOIN(",", TRUE, IF(Table4[study_id]=Table3[[#This Row],[study_id]], Table4[iso_code], ""))</f>
        <v>MA</v>
      </c>
      <c r="J77" s="84">
        <f>COUNTIF(study_countries!A:A,A77)</f>
        <v>1</v>
      </c>
      <c r="K77" s="77" t="s">
        <v>218</v>
      </c>
      <c r="L77" s="77" t="s">
        <v>865</v>
      </c>
      <c r="M77" s="77" t="s">
        <v>866</v>
      </c>
      <c r="N77" s="77"/>
      <c r="O77" s="77"/>
      <c r="P77" s="77"/>
      <c r="Q77" s="84"/>
      <c r="R77" s="71"/>
      <c r="S77" s="77"/>
      <c r="T77" s="77"/>
      <c r="U77" s="77"/>
      <c r="V77" s="77"/>
      <c r="W77" s="77"/>
      <c r="X77" s="77"/>
      <c r="Y77" s="77"/>
      <c r="Z77" s="77"/>
      <c r="AA77" s="77"/>
      <c r="AB77" s="77" t="s">
        <v>64</v>
      </c>
      <c r="AC77" s="77" t="s">
        <v>65</v>
      </c>
      <c r="AD77" s="77" t="s">
        <v>62</v>
      </c>
      <c r="AE77" s="84" t="s">
        <v>62</v>
      </c>
      <c r="AF77" s="77" t="s">
        <v>63</v>
      </c>
      <c r="AG77" s="77"/>
      <c r="AH77" s="77" t="s">
        <v>66</v>
      </c>
      <c r="AI77" s="77" t="s">
        <v>63</v>
      </c>
      <c r="AJ77" s="77" t="s">
        <v>63</v>
      </c>
      <c r="AK77" s="77" t="s">
        <v>63</v>
      </c>
      <c r="AL77" s="77" t="s">
        <v>62</v>
      </c>
      <c r="AM77" s="77" t="s">
        <v>63</v>
      </c>
      <c r="AN77" s="77"/>
      <c r="AO77" s="77"/>
      <c r="AP77" s="77" t="s">
        <v>867</v>
      </c>
      <c r="AQ77" s="77" t="s">
        <v>509</v>
      </c>
      <c r="AR77" s="77" t="s">
        <v>62</v>
      </c>
      <c r="AS77" s="77"/>
      <c r="AT77" s="77" t="s">
        <v>63</v>
      </c>
      <c r="AU77" s="85"/>
      <c r="AV77" s="79" t="str" cm="1">
        <f t="array" ref="AV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 s="79" t="str" cm="1">
        <f t="array" ref="AW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 s="71" t="str" cm="1">
        <f t="array" ref="AX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 s="77"/>
      <c r="AZ77" s="77"/>
      <c r="BA77" s="88" t="s">
        <v>868</v>
      </c>
      <c r="BB77" s="87" t="s">
        <v>869</v>
      </c>
      <c r="BC77" s="36"/>
      <c r="BD77" s="35"/>
    </row>
    <row r="78" spans="1:56" ht="162.75" customHeight="1">
      <c r="A78" s="70">
        <v>77</v>
      </c>
      <c r="B78" s="77" t="s">
        <v>870</v>
      </c>
      <c r="C78" s="77" t="s">
        <v>735</v>
      </c>
      <c r="D78" s="77" t="s">
        <v>871</v>
      </c>
      <c r="E78" s="84">
        <v>2021</v>
      </c>
      <c r="F78" s="77" t="s">
        <v>231</v>
      </c>
      <c r="G78" s="84" t="s">
        <v>736</v>
      </c>
      <c r="H78" s="77" t="s">
        <v>217</v>
      </c>
      <c r="I78" s="71" t="str">
        <f t="array" ref="I78">_xlfn.TEXTJOIN(",", TRUE, IF(Table4[study_id]=Table3[[#This Row],[study_id]], Table4[iso_code], ""))</f>
        <v>EG</v>
      </c>
      <c r="J78" s="84">
        <f>COUNTIF(study_countries!A:A,A78)</f>
        <v>1</v>
      </c>
      <c r="K78" s="77" t="s">
        <v>315</v>
      </c>
      <c r="L78" s="77" t="s">
        <v>872</v>
      </c>
      <c r="M78" s="77" t="s">
        <v>873</v>
      </c>
      <c r="N78" s="77"/>
      <c r="O78" s="77"/>
      <c r="P78" s="77"/>
      <c r="Q78" s="84"/>
      <c r="R78" s="71"/>
      <c r="S78" s="77"/>
      <c r="T78" s="77"/>
      <c r="U78" s="77"/>
      <c r="V78" s="77"/>
      <c r="W78" s="77"/>
      <c r="X78" s="77"/>
      <c r="Y78" s="77"/>
      <c r="Z78" s="77"/>
      <c r="AA78" s="77"/>
      <c r="AB78" s="77" t="s">
        <v>64</v>
      </c>
      <c r="AC78" s="77" t="s">
        <v>65</v>
      </c>
      <c r="AD78" s="77" t="s">
        <v>62</v>
      </c>
      <c r="AE78" s="84" t="s">
        <v>62</v>
      </c>
      <c r="AF78" s="77" t="s">
        <v>63</v>
      </c>
      <c r="AG78" s="77"/>
      <c r="AH78" s="77" t="s">
        <v>841</v>
      </c>
      <c r="AI78" s="77" t="s">
        <v>63</v>
      </c>
      <c r="AJ78" s="77" t="s">
        <v>63</v>
      </c>
      <c r="AK78" s="77" t="s">
        <v>63</v>
      </c>
      <c r="AL78" s="77" t="s">
        <v>62</v>
      </c>
      <c r="AM78" s="77" t="s">
        <v>63</v>
      </c>
      <c r="AN78" s="77"/>
      <c r="AO78" s="77"/>
      <c r="AP78" s="77" t="s">
        <v>874</v>
      </c>
      <c r="AQ78" s="77" t="s">
        <v>875</v>
      </c>
      <c r="AR78" s="77" t="s">
        <v>62</v>
      </c>
      <c r="AS78" s="77"/>
      <c r="AT78" s="77" t="s">
        <v>63</v>
      </c>
      <c r="AU78" s="85"/>
      <c r="AV78" s="79" t="str" cm="1">
        <f t="array" ref="AV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 s="79" t="str" cm="1">
        <f t="array" ref="AW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 s="71" t="str" cm="1">
        <f t="array" ref="AX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 s="77"/>
      <c r="AZ78" s="77"/>
      <c r="BA78" s="86" t="s">
        <v>876</v>
      </c>
      <c r="BB78" s="87" t="s">
        <v>877</v>
      </c>
      <c r="BC78" s="36"/>
      <c r="BD78" s="35"/>
    </row>
    <row r="79" spans="1:56" ht="88.5" customHeight="1">
      <c r="A79" s="70">
        <v>78</v>
      </c>
      <c r="B79" s="77" t="s">
        <v>878</v>
      </c>
      <c r="C79" s="77" t="s">
        <v>879</v>
      </c>
      <c r="D79" s="77" t="s">
        <v>880</v>
      </c>
      <c r="E79" s="84">
        <v>2019</v>
      </c>
      <c r="F79" s="77" t="s">
        <v>231</v>
      </c>
      <c r="G79" s="84" t="s">
        <v>232</v>
      </c>
      <c r="H79" s="77" t="s">
        <v>217</v>
      </c>
      <c r="I79" s="71" t="str">
        <f t="array" ref="I79">_xlfn.TEXTJOIN(",", TRUE, IF(Table4[study_id]=Table3[[#This Row],[study_id]], Table4[iso_code], ""))</f>
        <v>MA</v>
      </c>
      <c r="J79" s="84">
        <f>COUNTIF(study_countries!A:A,A79)</f>
        <v>1</v>
      </c>
      <c r="K79" s="77" t="s">
        <v>218</v>
      </c>
      <c r="L79" s="77" t="s">
        <v>881</v>
      </c>
      <c r="M79" s="77" t="s">
        <v>882</v>
      </c>
      <c r="N79" s="77"/>
      <c r="O79" s="77"/>
      <c r="P79" s="77"/>
      <c r="Q79" s="84"/>
      <c r="R79" s="71"/>
      <c r="S79" s="77"/>
      <c r="T79" s="77"/>
      <c r="U79" s="77"/>
      <c r="V79" s="77"/>
      <c r="W79" s="77"/>
      <c r="X79" s="77"/>
      <c r="Y79" s="77"/>
      <c r="Z79" s="77"/>
      <c r="AA79" s="77"/>
      <c r="AB79" s="77" t="s">
        <v>64</v>
      </c>
      <c r="AC79" s="77" t="s">
        <v>65</v>
      </c>
      <c r="AD79" s="77" t="s">
        <v>63</v>
      </c>
      <c r="AE79" s="84" t="s">
        <v>62</v>
      </c>
      <c r="AF79" s="77" t="s">
        <v>62</v>
      </c>
      <c r="AG79" s="77"/>
      <c r="AH79" s="77" t="s">
        <v>85</v>
      </c>
      <c r="AI79" s="77" t="s">
        <v>63</v>
      </c>
      <c r="AJ79" s="77" t="s">
        <v>63</v>
      </c>
      <c r="AK79" s="77" t="s">
        <v>63</v>
      </c>
      <c r="AL79" s="77" t="s">
        <v>63</v>
      </c>
      <c r="AM79" s="77" t="s">
        <v>63</v>
      </c>
      <c r="AN79" s="77"/>
      <c r="AO79" s="77"/>
      <c r="AP79" s="77" t="s">
        <v>883</v>
      </c>
      <c r="AQ79" s="77" t="s">
        <v>509</v>
      </c>
      <c r="AR79" s="77" t="s">
        <v>62</v>
      </c>
      <c r="AS79" s="77"/>
      <c r="AT79" s="77" t="s">
        <v>63</v>
      </c>
      <c r="AU79" s="85"/>
      <c r="AV79" s="79" t="str" cm="1">
        <f t="array" ref="AV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 s="79" t="str" cm="1">
        <f t="array" ref="AW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 s="71" t="str" cm="1">
        <f t="array" ref="AX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 s="77"/>
      <c r="AZ79" s="77"/>
      <c r="BA79" s="86" t="s">
        <v>884</v>
      </c>
      <c r="BB79" s="87" t="s">
        <v>885</v>
      </c>
      <c r="BC79" s="36"/>
      <c r="BD79" s="35"/>
    </row>
    <row r="80" spans="1:56" ht="131.25" customHeight="1">
      <c r="A80" s="70">
        <v>79</v>
      </c>
      <c r="B80" s="77" t="s">
        <v>886</v>
      </c>
      <c r="C80" s="77" t="s">
        <v>735</v>
      </c>
      <c r="D80" s="77" t="s">
        <v>887</v>
      </c>
      <c r="E80" s="84">
        <v>2023</v>
      </c>
      <c r="F80" s="77" t="s">
        <v>231</v>
      </c>
      <c r="G80" s="84" t="s">
        <v>584</v>
      </c>
      <c r="H80" s="77" t="s">
        <v>217</v>
      </c>
      <c r="I80" s="71" t="str">
        <f t="array" ref="I80">_xlfn.TEXTJOIN(",", TRUE, IF(Table4[study_id]=Table3[[#This Row],[study_id]], Table4[iso_code], ""))</f>
        <v>ET</v>
      </c>
      <c r="J80" s="84">
        <f>COUNTIF(study_countries!A:A,A80)</f>
        <v>1</v>
      </c>
      <c r="K80" s="77" t="s">
        <v>315</v>
      </c>
      <c r="L80" s="77" t="s">
        <v>888</v>
      </c>
      <c r="M80" s="77" t="s">
        <v>889</v>
      </c>
      <c r="N80" s="77"/>
      <c r="O80" s="77"/>
      <c r="P80" s="77"/>
      <c r="Q80" s="84"/>
      <c r="R80" s="71"/>
      <c r="S80" s="77"/>
      <c r="T80" s="77"/>
      <c r="U80" s="77"/>
      <c r="V80" s="77"/>
      <c r="W80" s="77"/>
      <c r="X80" s="77"/>
      <c r="Y80" s="77"/>
      <c r="Z80" s="77"/>
      <c r="AA80" s="77"/>
      <c r="AB80" s="77" t="s">
        <v>64</v>
      </c>
      <c r="AC80" s="77" t="s">
        <v>65</v>
      </c>
      <c r="AD80" s="77" t="s">
        <v>62</v>
      </c>
      <c r="AE80" s="84" t="s">
        <v>63</v>
      </c>
      <c r="AF80" s="77" t="s">
        <v>63</v>
      </c>
      <c r="AG80" s="77"/>
      <c r="AH80" s="77" t="s">
        <v>66</v>
      </c>
      <c r="AI80" s="77" t="s">
        <v>63</v>
      </c>
      <c r="AJ80" s="77" t="s">
        <v>132</v>
      </c>
      <c r="AK80" s="77" t="s">
        <v>132</v>
      </c>
      <c r="AL80" s="77" t="s">
        <v>62</v>
      </c>
      <c r="AM80" s="77" t="s">
        <v>63</v>
      </c>
      <c r="AN80" s="77"/>
      <c r="AO80" s="77"/>
      <c r="AP80" s="77" t="s">
        <v>890</v>
      </c>
      <c r="AQ80" s="77" t="s">
        <v>194</v>
      </c>
      <c r="AR80" s="77" t="s">
        <v>62</v>
      </c>
      <c r="AS80" s="77"/>
      <c r="AT80" s="77" t="s">
        <v>63</v>
      </c>
      <c r="AU80" s="85"/>
      <c r="AV80" s="79" t="str" cm="1">
        <f t="array" ref="AV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 s="79" t="str" cm="1">
        <f t="array" ref="AW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 s="71" t="str" cm="1">
        <f t="array" ref="AX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 s="77"/>
      <c r="AZ80" s="77"/>
      <c r="BA80" s="86" t="s">
        <v>891</v>
      </c>
      <c r="BB80" s="87" t="s">
        <v>892</v>
      </c>
      <c r="BC80" s="36"/>
      <c r="BD80" s="35"/>
    </row>
    <row r="81" spans="1:56" ht="123.75" customHeight="1">
      <c r="A81" s="70">
        <v>80</v>
      </c>
      <c r="B81" s="77" t="s">
        <v>893</v>
      </c>
      <c r="C81" s="77" t="s">
        <v>735</v>
      </c>
      <c r="D81" s="77" t="s">
        <v>894</v>
      </c>
      <c r="E81" s="84">
        <v>2015</v>
      </c>
      <c r="F81" s="77" t="s">
        <v>231</v>
      </c>
      <c r="G81" s="84" t="s">
        <v>584</v>
      </c>
      <c r="H81" s="77" t="s">
        <v>217</v>
      </c>
      <c r="I81" s="71" t="str">
        <f t="array" ref="I81">_xlfn.TEXTJOIN(",", TRUE, IF(Table4[study_id]=Table3[[#This Row],[study_id]], Table4[iso_code], ""))</f>
        <v>DZ</v>
      </c>
      <c r="J81" s="84">
        <f>COUNTIF(study_countries!A:A,A81)</f>
        <v>1</v>
      </c>
      <c r="K81" s="77" t="s">
        <v>218</v>
      </c>
      <c r="L81" s="77" t="s">
        <v>895</v>
      </c>
      <c r="M81" s="77" t="s">
        <v>896</v>
      </c>
      <c r="N81" s="77"/>
      <c r="O81" s="77"/>
      <c r="P81" s="77"/>
      <c r="Q81" s="84"/>
      <c r="R81" s="71"/>
      <c r="S81" s="77"/>
      <c r="T81" s="77"/>
      <c r="U81" s="77"/>
      <c r="V81" s="77"/>
      <c r="W81" s="77"/>
      <c r="X81" s="77"/>
      <c r="Y81" s="77"/>
      <c r="Z81" s="77"/>
      <c r="AA81" s="77"/>
      <c r="AB81" s="77" t="s">
        <v>64</v>
      </c>
      <c r="AC81" s="77" t="s">
        <v>65</v>
      </c>
      <c r="AD81" s="77" t="s">
        <v>62</v>
      </c>
      <c r="AE81" s="84" t="s">
        <v>62</v>
      </c>
      <c r="AF81" s="77" t="s">
        <v>63</v>
      </c>
      <c r="AG81" s="77"/>
      <c r="AH81" s="77" t="s">
        <v>66</v>
      </c>
      <c r="AI81" s="77" t="s">
        <v>63</v>
      </c>
      <c r="AJ81" s="77" t="s">
        <v>63</v>
      </c>
      <c r="AK81" s="77" t="s">
        <v>63</v>
      </c>
      <c r="AL81" s="77" t="s">
        <v>62</v>
      </c>
      <c r="AM81" s="77" t="s">
        <v>63</v>
      </c>
      <c r="AN81" s="77"/>
      <c r="AO81" s="77"/>
      <c r="AP81" s="77" t="s">
        <v>897</v>
      </c>
      <c r="AQ81" s="77" t="s">
        <v>790</v>
      </c>
      <c r="AR81" s="77" t="s">
        <v>62</v>
      </c>
      <c r="AS81" s="77"/>
      <c r="AT81" s="77" t="s">
        <v>63</v>
      </c>
      <c r="AU81" s="85"/>
      <c r="AV81" s="79" t="str" cm="1">
        <f t="array" ref="AV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 s="79" t="str" cm="1">
        <f t="array" ref="AW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 s="71" t="str" cm="1">
        <f t="array" ref="AX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 s="77"/>
      <c r="AZ81" s="77"/>
      <c r="BA81" s="86" t="s">
        <v>898</v>
      </c>
      <c r="BB81" s="87" t="s">
        <v>899</v>
      </c>
      <c r="BC81" s="36"/>
      <c r="BD81" s="35"/>
    </row>
    <row r="82" spans="1:56" ht="138" customHeight="1">
      <c r="A82" s="70">
        <v>81</v>
      </c>
      <c r="B82" s="77" t="s">
        <v>900</v>
      </c>
      <c r="C82" s="77" t="s">
        <v>264</v>
      </c>
      <c r="D82" s="77" t="s">
        <v>901</v>
      </c>
      <c r="E82" s="84">
        <v>2024</v>
      </c>
      <c r="F82" s="77" t="s">
        <v>54</v>
      </c>
      <c r="G82" s="84" t="s">
        <v>125</v>
      </c>
      <c r="H82" s="77" t="s">
        <v>233</v>
      </c>
      <c r="I82" s="71" t="str">
        <f t="array" ref="I82">_xlfn.TEXTJOIN(",", TRUE, IF(Table4[study_id]=Table3[[#This Row],[study_id]], Table4[iso_code], ""))</f>
        <v>MU</v>
      </c>
      <c r="J82" s="84">
        <f>COUNTIF(study_countries!A:A,A82)</f>
        <v>1</v>
      </c>
      <c r="K82" s="77" t="s">
        <v>315</v>
      </c>
      <c r="L82" s="77" t="s">
        <v>902</v>
      </c>
      <c r="M82" s="77" t="s">
        <v>903</v>
      </c>
      <c r="N82" s="77">
        <v>2015</v>
      </c>
      <c r="O82" s="77">
        <v>2040</v>
      </c>
      <c r="P82" s="77" t="s">
        <v>60</v>
      </c>
      <c r="Q82" s="84" t="s">
        <v>81</v>
      </c>
      <c r="R82" s="71" t="s">
        <v>61</v>
      </c>
      <c r="S82" s="77" t="s">
        <v>62</v>
      </c>
      <c r="T82" s="77" t="s">
        <v>62</v>
      </c>
      <c r="U82" s="77" t="s">
        <v>62</v>
      </c>
      <c r="V82" s="77" t="s">
        <v>62</v>
      </c>
      <c r="W82" s="77" t="s">
        <v>63</v>
      </c>
      <c r="X82" s="77" t="s">
        <v>63</v>
      </c>
      <c r="Y82" s="77" t="s">
        <v>62</v>
      </c>
      <c r="Z82" s="77" t="s">
        <v>63</v>
      </c>
      <c r="AA82" s="77" t="s">
        <v>62</v>
      </c>
      <c r="AB82" s="77" t="s">
        <v>64</v>
      </c>
      <c r="AC82" s="77" t="s">
        <v>100</v>
      </c>
      <c r="AD82" s="77" t="s">
        <v>62</v>
      </c>
      <c r="AE82" s="84" t="s">
        <v>62</v>
      </c>
      <c r="AF82" s="77" t="s">
        <v>62</v>
      </c>
      <c r="AG82" s="77" t="s">
        <v>63</v>
      </c>
      <c r="AH82" s="77" t="s">
        <v>85</v>
      </c>
      <c r="AI82" s="77" t="s">
        <v>63</v>
      </c>
      <c r="AJ82" s="77" t="s">
        <v>63</v>
      </c>
      <c r="AK82" s="77" t="s">
        <v>63</v>
      </c>
      <c r="AL82" s="77" t="s">
        <v>132</v>
      </c>
      <c r="AM82" s="77" t="s">
        <v>63</v>
      </c>
      <c r="AN82" s="77" t="s">
        <v>904</v>
      </c>
      <c r="AO82" s="77" t="s">
        <v>905</v>
      </c>
      <c r="AP82" s="77" t="s">
        <v>906</v>
      </c>
      <c r="AQ82" s="77" t="s">
        <v>907</v>
      </c>
      <c r="AR82" s="77" t="s">
        <v>63</v>
      </c>
      <c r="AS82" s="77"/>
      <c r="AT82" s="77" t="s">
        <v>63</v>
      </c>
      <c r="AU82" s="85">
        <v>0.05</v>
      </c>
      <c r="AV82" s="79" cm="1">
        <f t="array" ref="AV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82" s="79" cm="1">
        <f t="array" ref="AW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82" s="71" t="str" cm="1">
        <f t="array" ref="AX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2" s="77" t="s">
        <v>62</v>
      </c>
      <c r="AZ82" s="77" t="s">
        <v>908</v>
      </c>
      <c r="BA82" s="86" t="s">
        <v>909</v>
      </c>
      <c r="BB82" s="89" t="s">
        <v>910</v>
      </c>
      <c r="BC82" s="36"/>
      <c r="BD82" s="35"/>
    </row>
    <row r="83" spans="1:56" ht="110.25" customHeight="1">
      <c r="A83" s="70">
        <v>82</v>
      </c>
      <c r="B83" s="77" t="s">
        <v>911</v>
      </c>
      <c r="C83" s="77" t="s">
        <v>879</v>
      </c>
      <c r="D83" s="77" t="s">
        <v>912</v>
      </c>
      <c r="E83" s="84">
        <v>2023</v>
      </c>
      <c r="F83" s="77" t="s">
        <v>231</v>
      </c>
      <c r="G83" s="84" t="s">
        <v>232</v>
      </c>
      <c r="H83" s="77" t="s">
        <v>217</v>
      </c>
      <c r="I83" s="71" t="str">
        <f t="array" ref="I83">_xlfn.TEXTJOIN(",", TRUE, IF(Table4[study_id]=Table3[[#This Row],[study_id]], Table4[iso_code], ""))</f>
        <v>MA</v>
      </c>
      <c r="J83" s="84">
        <f>COUNTIF(study_countries!A:A,A83)</f>
        <v>1</v>
      </c>
      <c r="K83" s="77" t="s">
        <v>218</v>
      </c>
      <c r="L83" s="77" t="s">
        <v>913</v>
      </c>
      <c r="M83" s="77" t="s">
        <v>914</v>
      </c>
      <c r="N83" s="77"/>
      <c r="O83" s="77"/>
      <c r="P83" s="77"/>
      <c r="Q83" s="84"/>
      <c r="R83" s="71"/>
      <c r="S83" s="77"/>
      <c r="T83" s="77"/>
      <c r="U83" s="77"/>
      <c r="V83" s="77"/>
      <c r="W83" s="77"/>
      <c r="X83" s="77"/>
      <c r="Y83" s="77"/>
      <c r="Z83" s="77"/>
      <c r="AA83" s="77"/>
      <c r="AB83" s="77" t="s">
        <v>189</v>
      </c>
      <c r="AC83" s="77" t="s">
        <v>65</v>
      </c>
      <c r="AD83" s="77" t="s">
        <v>62</v>
      </c>
      <c r="AE83" s="84" t="s">
        <v>62</v>
      </c>
      <c r="AF83" s="77" t="s">
        <v>63</v>
      </c>
      <c r="AG83" s="77"/>
      <c r="AH83" s="77" t="s">
        <v>915</v>
      </c>
      <c r="AI83" s="77" t="s">
        <v>63</v>
      </c>
      <c r="AJ83" s="77" t="s">
        <v>63</v>
      </c>
      <c r="AK83" s="77" t="s">
        <v>63</v>
      </c>
      <c r="AL83" s="77" t="s">
        <v>63</v>
      </c>
      <c r="AM83" s="77" t="s">
        <v>63</v>
      </c>
      <c r="AN83" s="77"/>
      <c r="AO83" s="77"/>
      <c r="AP83" s="77" t="s">
        <v>916</v>
      </c>
      <c r="AQ83" s="77" t="s">
        <v>509</v>
      </c>
      <c r="AR83" s="77" t="s">
        <v>62</v>
      </c>
      <c r="AS83" s="77"/>
      <c r="AT83" s="77" t="s">
        <v>63</v>
      </c>
      <c r="AU83" s="85"/>
      <c r="AV83" s="79" t="str" cm="1">
        <f t="array" ref="AV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 s="79" t="str" cm="1">
        <f t="array" ref="AW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 s="71" t="str" cm="1">
        <f t="array" ref="AX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 s="77"/>
      <c r="AZ83" s="77"/>
      <c r="BA83" s="86" t="s">
        <v>917</v>
      </c>
      <c r="BB83" s="87" t="s">
        <v>918</v>
      </c>
      <c r="BC83" s="36"/>
      <c r="BD83" s="35"/>
    </row>
    <row r="84" spans="1:56" ht="121.5" customHeight="1">
      <c r="A84" s="70">
        <v>83</v>
      </c>
      <c r="B84" s="77" t="s">
        <v>919</v>
      </c>
      <c r="C84" s="77" t="s">
        <v>920</v>
      </c>
      <c r="D84" s="77" t="s">
        <v>921</v>
      </c>
      <c r="E84" s="84">
        <v>2025</v>
      </c>
      <c r="F84" s="77" t="s">
        <v>54</v>
      </c>
      <c r="G84" s="84" t="s">
        <v>125</v>
      </c>
      <c r="H84" s="77" t="s">
        <v>233</v>
      </c>
      <c r="I84" s="71" t="str">
        <f t="array" ref="I84">_xlfn.TEXTJOIN(",", TRUE, IF(Table4[study_id]=Table3[[#This Row],[study_id]], Table4[iso_code], ""))</f>
        <v>NG</v>
      </c>
      <c r="J84" s="84">
        <f>COUNTIF(study_countries!A:A,A84)</f>
        <v>1</v>
      </c>
      <c r="K84" s="77" t="s">
        <v>243</v>
      </c>
      <c r="L84" s="77" t="s">
        <v>922</v>
      </c>
      <c r="M84" s="77" t="s">
        <v>923</v>
      </c>
      <c r="N84" s="77"/>
      <c r="O84" s="77">
        <v>2050</v>
      </c>
      <c r="P84" s="77" t="s">
        <v>60</v>
      </c>
      <c r="Q84" s="84" t="s">
        <v>155</v>
      </c>
      <c r="R84" s="71" t="s">
        <v>189</v>
      </c>
      <c r="S84" s="77" t="s">
        <v>62</v>
      </c>
      <c r="T84" s="77" t="s">
        <v>62</v>
      </c>
      <c r="U84" s="77" t="s">
        <v>62</v>
      </c>
      <c r="V84" s="77" t="s">
        <v>63</v>
      </c>
      <c r="W84" s="77" t="s">
        <v>62</v>
      </c>
      <c r="X84" s="77" t="s">
        <v>63</v>
      </c>
      <c r="Y84" s="77" t="s">
        <v>62</v>
      </c>
      <c r="Z84" s="77" t="s">
        <v>63</v>
      </c>
      <c r="AA84" s="77" t="s">
        <v>63</v>
      </c>
      <c r="AB84" s="77" t="s">
        <v>64</v>
      </c>
      <c r="AC84" s="77" t="s">
        <v>84</v>
      </c>
      <c r="AD84" s="77" t="s">
        <v>62</v>
      </c>
      <c r="AE84" s="84" t="s">
        <v>62</v>
      </c>
      <c r="AF84" s="77" t="s">
        <v>63</v>
      </c>
      <c r="AG84" s="77" t="s">
        <v>63</v>
      </c>
      <c r="AH84" s="77" t="s">
        <v>85</v>
      </c>
      <c r="AI84" s="77" t="s">
        <v>63</v>
      </c>
      <c r="AJ84" s="77" t="s">
        <v>63</v>
      </c>
      <c r="AK84" s="77" t="s">
        <v>63</v>
      </c>
      <c r="AL84" s="77" t="s">
        <v>63</v>
      </c>
      <c r="AM84" s="77" t="s">
        <v>63</v>
      </c>
      <c r="AN84" s="77" t="s">
        <v>924</v>
      </c>
      <c r="AO84" s="77" t="s">
        <v>925</v>
      </c>
      <c r="AP84" s="77" t="s">
        <v>926</v>
      </c>
      <c r="AQ84" s="77" t="s">
        <v>927</v>
      </c>
      <c r="AR84" s="77" t="s">
        <v>62</v>
      </c>
      <c r="AS84" s="77"/>
      <c r="AT84" s="77" t="s">
        <v>63</v>
      </c>
      <c r="AU84" s="85" t="s">
        <v>72</v>
      </c>
      <c r="AV84" s="79" t="str" cm="1">
        <f t="array" ref="AV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 s="79" t="str" cm="1">
        <f t="array" ref="AW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 s="71" t="str" cm="1">
        <f t="array" ref="AX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4" s="77" t="s">
        <v>63</v>
      </c>
      <c r="AZ84" s="77"/>
      <c r="BA84" s="86" t="s">
        <v>928</v>
      </c>
      <c r="BB84" s="87" t="s">
        <v>929</v>
      </c>
      <c r="BC84" s="36"/>
      <c r="BD84" s="35"/>
    </row>
    <row r="85" spans="1:56" ht="138.75" customHeight="1">
      <c r="A85" s="70">
        <v>84</v>
      </c>
      <c r="B85" s="77" t="s">
        <v>930</v>
      </c>
      <c r="C85" s="77" t="s">
        <v>879</v>
      </c>
      <c r="D85" s="77" t="s">
        <v>931</v>
      </c>
      <c r="E85" s="84">
        <v>2024</v>
      </c>
      <c r="F85" s="77" t="s">
        <v>231</v>
      </c>
      <c r="G85" s="84" t="s">
        <v>232</v>
      </c>
      <c r="H85" s="77" t="s">
        <v>233</v>
      </c>
      <c r="I85" s="71" t="str">
        <f t="array" ref="I85">_xlfn.TEXTJOIN(",", TRUE, IF(Table4[study_id]=Table3[[#This Row],[study_id]], Table4[iso_code], ""))</f>
        <v>TN</v>
      </c>
      <c r="J85" s="84">
        <f>COUNTIF(study_countries!A:A,A85)</f>
        <v>1</v>
      </c>
      <c r="K85" s="77" t="s">
        <v>218</v>
      </c>
      <c r="L85" s="77" t="s">
        <v>932</v>
      </c>
      <c r="M85" s="77" t="s">
        <v>933</v>
      </c>
      <c r="N85" s="77"/>
      <c r="O85" s="77"/>
      <c r="P85" s="77"/>
      <c r="Q85" s="84"/>
      <c r="R85" s="71"/>
      <c r="S85" s="77"/>
      <c r="T85" s="77"/>
      <c r="U85" s="77"/>
      <c r="V85" s="77"/>
      <c r="W85" s="77"/>
      <c r="X85" s="77"/>
      <c r="Y85" s="77"/>
      <c r="Z85" s="77"/>
      <c r="AA85" s="77"/>
      <c r="AB85" s="77" t="s">
        <v>64</v>
      </c>
      <c r="AC85" s="77" t="s">
        <v>65</v>
      </c>
      <c r="AD85" s="77" t="s">
        <v>62</v>
      </c>
      <c r="AE85" s="84" t="s">
        <v>62</v>
      </c>
      <c r="AF85" s="77" t="s">
        <v>63</v>
      </c>
      <c r="AG85" s="77"/>
      <c r="AH85" s="77" t="s">
        <v>85</v>
      </c>
      <c r="AI85" s="77" t="s">
        <v>63</v>
      </c>
      <c r="AJ85" s="77" t="s">
        <v>63</v>
      </c>
      <c r="AK85" s="77" t="s">
        <v>63</v>
      </c>
      <c r="AL85" s="77" t="s">
        <v>62</v>
      </c>
      <c r="AM85" s="77" t="s">
        <v>62</v>
      </c>
      <c r="AN85" s="77"/>
      <c r="AO85" s="77"/>
      <c r="AP85" s="77" t="s">
        <v>934</v>
      </c>
      <c r="AQ85" s="77" t="s">
        <v>935</v>
      </c>
      <c r="AR85" s="77" t="s">
        <v>62</v>
      </c>
      <c r="AS85" s="77"/>
      <c r="AT85" s="77" t="s">
        <v>63</v>
      </c>
      <c r="AU85" s="85"/>
      <c r="AV85" s="79" t="str" cm="1">
        <f t="array" ref="AV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 s="79" t="str" cm="1">
        <f t="array" ref="AW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 s="71" t="str" cm="1">
        <f t="array" ref="AX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 s="77"/>
      <c r="AZ85" s="77"/>
      <c r="BA85" s="86" t="s">
        <v>936</v>
      </c>
      <c r="BB85" s="87" t="s">
        <v>937</v>
      </c>
      <c r="BC85" s="36"/>
      <c r="BD85" s="35"/>
    </row>
    <row r="86" spans="1:56" ht="153.75" customHeight="1">
      <c r="A86" s="70">
        <v>85</v>
      </c>
      <c r="B86" s="77" t="s">
        <v>938</v>
      </c>
      <c r="C86" s="77" t="s">
        <v>939</v>
      </c>
      <c r="D86" s="77" t="s">
        <v>940</v>
      </c>
      <c r="E86" s="84">
        <v>2023</v>
      </c>
      <c r="F86" s="77" t="s">
        <v>231</v>
      </c>
      <c r="G86" s="84" t="s">
        <v>232</v>
      </c>
      <c r="H86" s="77" t="s">
        <v>217</v>
      </c>
      <c r="I86" s="71" t="str">
        <f t="array" ref="I86">_xlfn.TEXTJOIN(",", TRUE, IF(Table4[study_id]=Table3[[#This Row],[study_id]], Table4[iso_code], ""))</f>
        <v>ZW</v>
      </c>
      <c r="J86" s="84">
        <f>COUNTIF(study_countries!A:A,A86)</f>
        <v>1</v>
      </c>
      <c r="K86" s="77" t="s">
        <v>266</v>
      </c>
      <c r="L86" s="77" t="s">
        <v>941</v>
      </c>
      <c r="M86" s="77" t="s">
        <v>942</v>
      </c>
      <c r="N86" s="77"/>
      <c r="O86" s="77"/>
      <c r="P86" s="77"/>
      <c r="Q86" s="84"/>
      <c r="R86" s="71"/>
      <c r="S86" s="77"/>
      <c r="T86" s="77"/>
      <c r="U86" s="77"/>
      <c r="V86" s="77"/>
      <c r="W86" s="77"/>
      <c r="X86" s="77"/>
      <c r="Y86" s="77"/>
      <c r="Z86" s="77"/>
      <c r="AA86" s="77"/>
      <c r="AB86" s="77" t="s">
        <v>64</v>
      </c>
      <c r="AC86" s="77" t="s">
        <v>65</v>
      </c>
      <c r="AD86" s="77" t="s">
        <v>62</v>
      </c>
      <c r="AE86" s="84" t="s">
        <v>62</v>
      </c>
      <c r="AF86" s="77" t="s">
        <v>62</v>
      </c>
      <c r="AG86" s="77"/>
      <c r="AH86" s="77" t="s">
        <v>85</v>
      </c>
      <c r="AI86" s="77" t="s">
        <v>63</v>
      </c>
      <c r="AJ86" s="77" t="s">
        <v>63</v>
      </c>
      <c r="AK86" s="77" t="s">
        <v>63</v>
      </c>
      <c r="AL86" s="77" t="s">
        <v>63</v>
      </c>
      <c r="AM86" s="77" t="s">
        <v>63</v>
      </c>
      <c r="AN86" s="77"/>
      <c r="AO86" s="77"/>
      <c r="AP86" s="77" t="s">
        <v>943</v>
      </c>
      <c r="AQ86" s="77" t="s">
        <v>711</v>
      </c>
      <c r="AR86" s="77" t="s">
        <v>63</v>
      </c>
      <c r="AS86" s="77"/>
      <c r="AT86" s="77" t="s">
        <v>63</v>
      </c>
      <c r="AU86" s="85"/>
      <c r="AV86" s="79" t="str" cm="1">
        <f t="array" ref="AV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 s="79" t="str" cm="1">
        <f t="array" ref="AW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 s="71" t="str" cm="1">
        <f t="array" ref="AX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 s="77"/>
      <c r="AZ86" s="77"/>
      <c r="BA86" s="86" t="s">
        <v>944</v>
      </c>
      <c r="BB86" s="87" t="s">
        <v>945</v>
      </c>
      <c r="BC86" s="36"/>
      <c r="BD86" s="35"/>
    </row>
    <row r="87" spans="1:56" ht="132.75" customHeight="1">
      <c r="A87" s="70">
        <v>86</v>
      </c>
      <c r="B87" s="77" t="s">
        <v>946</v>
      </c>
      <c r="C87" s="77" t="s">
        <v>706</v>
      </c>
      <c r="D87" s="77" t="s">
        <v>947</v>
      </c>
      <c r="E87" s="84">
        <v>2025</v>
      </c>
      <c r="F87" s="77" t="s">
        <v>54</v>
      </c>
      <c r="G87" s="84" t="s">
        <v>125</v>
      </c>
      <c r="H87" s="77" t="s">
        <v>233</v>
      </c>
      <c r="I87" s="71" t="str">
        <f t="array" ref="I87">_xlfn.TEXTJOIN(",", TRUE, IF(Table4[study_id]=Table3[[#This Row],[study_id]], Table4[iso_code], ""))</f>
        <v>MU</v>
      </c>
      <c r="J87" s="84">
        <f>COUNTIF(study_countries!A:A,A87)</f>
        <v>1</v>
      </c>
      <c r="K87" s="77" t="s">
        <v>315</v>
      </c>
      <c r="L87" s="77" t="s">
        <v>948</v>
      </c>
      <c r="M87" s="77" t="s">
        <v>949</v>
      </c>
      <c r="N87" s="77">
        <v>2016</v>
      </c>
      <c r="O87" s="77">
        <v>2050</v>
      </c>
      <c r="P87" s="77" t="s">
        <v>60</v>
      </c>
      <c r="Q87" s="84" t="s">
        <v>431</v>
      </c>
      <c r="R87" s="71" t="s">
        <v>189</v>
      </c>
      <c r="S87" s="77" t="s">
        <v>62</v>
      </c>
      <c r="T87" s="77" t="s">
        <v>62</v>
      </c>
      <c r="U87" s="77" t="s">
        <v>62</v>
      </c>
      <c r="V87" s="77" t="s">
        <v>62</v>
      </c>
      <c r="W87" s="77" t="s">
        <v>63</v>
      </c>
      <c r="X87" s="77" t="s">
        <v>63</v>
      </c>
      <c r="Y87" s="77" t="s">
        <v>62</v>
      </c>
      <c r="Z87" s="77" t="s">
        <v>63</v>
      </c>
      <c r="AA87" s="77" t="s">
        <v>62</v>
      </c>
      <c r="AB87" s="77" t="s">
        <v>142</v>
      </c>
      <c r="AC87" s="77" t="s">
        <v>84</v>
      </c>
      <c r="AD87" s="77" t="s">
        <v>62</v>
      </c>
      <c r="AE87" s="84" t="s">
        <v>62</v>
      </c>
      <c r="AF87" s="77" t="s">
        <v>63</v>
      </c>
      <c r="AG87" s="77" t="s">
        <v>63</v>
      </c>
      <c r="AH87" s="77" t="s">
        <v>85</v>
      </c>
      <c r="AI87" s="77" t="s">
        <v>63</v>
      </c>
      <c r="AJ87" s="77" t="s">
        <v>63</v>
      </c>
      <c r="AK87" s="77" t="s">
        <v>62</v>
      </c>
      <c r="AL87" s="77" t="s">
        <v>63</v>
      </c>
      <c r="AM87" s="77" t="s">
        <v>63</v>
      </c>
      <c r="AN87" s="77" t="s">
        <v>950</v>
      </c>
      <c r="AO87" s="77" t="s">
        <v>951</v>
      </c>
      <c r="AP87" s="77" t="s">
        <v>952</v>
      </c>
      <c r="AQ87" s="77" t="s">
        <v>953</v>
      </c>
      <c r="AR87" s="77" t="s">
        <v>62</v>
      </c>
      <c r="AS87" s="77"/>
      <c r="AT87" s="77" t="s">
        <v>63</v>
      </c>
      <c r="AU87" s="85" t="s">
        <v>72</v>
      </c>
      <c r="AV87" s="79" t="str" cm="1">
        <f t="array" ref="AV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 s="79" t="str" cm="1">
        <f t="array" ref="AW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 s="71" t="str" cm="1">
        <f t="array" ref="AX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7" s="77" t="s">
        <v>63</v>
      </c>
      <c r="AZ87" s="77"/>
      <c r="BA87" s="86" t="s">
        <v>954</v>
      </c>
      <c r="BB87" s="87" t="s">
        <v>955</v>
      </c>
      <c r="BC87" s="36"/>
      <c r="BD87" s="35"/>
    </row>
    <row r="88" spans="1:56" ht="102.75" customHeight="1">
      <c r="A88" s="70">
        <v>87</v>
      </c>
      <c r="B88" s="77" t="s">
        <v>956</v>
      </c>
      <c r="C88" s="77" t="s">
        <v>957</v>
      </c>
      <c r="D88" s="77" t="s">
        <v>958</v>
      </c>
      <c r="E88" s="84">
        <v>2024</v>
      </c>
      <c r="F88" s="77" t="s">
        <v>231</v>
      </c>
      <c r="G88" s="84" t="s">
        <v>232</v>
      </c>
      <c r="H88" s="77" t="s">
        <v>217</v>
      </c>
      <c r="I88" s="71" t="str">
        <f t="array" ref="I88">_xlfn.TEXTJOIN(",", TRUE, IF(Table4[study_id]=Table3[[#This Row],[study_id]], Table4[iso_code], ""))</f>
        <v>NG</v>
      </c>
      <c r="J88" s="84">
        <f>COUNTIF(study_countries!A:A,A88)</f>
        <v>1</v>
      </c>
      <c r="K88" s="77" t="s">
        <v>243</v>
      </c>
      <c r="L88" s="77" t="s">
        <v>959</v>
      </c>
      <c r="M88" s="77" t="s">
        <v>960</v>
      </c>
      <c r="N88" s="77"/>
      <c r="O88" s="77"/>
      <c r="P88" s="77"/>
      <c r="Q88" s="84"/>
      <c r="R88" s="77"/>
      <c r="S88" s="77"/>
      <c r="T88" s="77"/>
      <c r="U88" s="77"/>
      <c r="V88" s="77"/>
      <c r="W88" s="77"/>
      <c r="X88" s="77"/>
      <c r="Y88" s="77"/>
      <c r="Z88" s="77"/>
      <c r="AA88" s="77"/>
      <c r="AB88" s="77" t="s">
        <v>64</v>
      </c>
      <c r="AC88" s="77" t="s">
        <v>65</v>
      </c>
      <c r="AD88" s="77" t="s">
        <v>62</v>
      </c>
      <c r="AE88" s="84" t="s">
        <v>62</v>
      </c>
      <c r="AF88" s="77" t="s">
        <v>63</v>
      </c>
      <c r="AG88" s="77"/>
      <c r="AH88" s="77" t="s">
        <v>66</v>
      </c>
      <c r="AI88" s="77" t="s">
        <v>63</v>
      </c>
      <c r="AJ88" s="77" t="s">
        <v>63</v>
      </c>
      <c r="AK88" s="77" t="s">
        <v>63</v>
      </c>
      <c r="AL88" s="77" t="s">
        <v>63</v>
      </c>
      <c r="AM88" s="77" t="s">
        <v>63</v>
      </c>
      <c r="AN88" s="77"/>
      <c r="AO88" s="77"/>
      <c r="AP88" s="77" t="s">
        <v>961</v>
      </c>
      <c r="AQ88" s="77" t="s">
        <v>962</v>
      </c>
      <c r="AR88" s="77" t="s">
        <v>132</v>
      </c>
      <c r="AS88" s="77"/>
      <c r="AT88" s="77" t="s">
        <v>63</v>
      </c>
      <c r="AU88" s="85"/>
      <c r="AV88" s="79" t="str" cm="1">
        <f t="array" ref="AV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 s="79" t="str" cm="1">
        <f t="array" ref="AW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 s="71" t="str" cm="1">
        <f t="array" ref="AX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 s="77"/>
      <c r="AZ88" s="77"/>
      <c r="BA88" s="86" t="s">
        <v>963</v>
      </c>
      <c r="BB88" s="87" t="s">
        <v>964</v>
      </c>
      <c r="BC88" s="36"/>
      <c r="BD88" s="35"/>
    </row>
    <row r="89" spans="1:56" ht="173.25" customHeight="1">
      <c r="A89" s="70">
        <v>88</v>
      </c>
      <c r="B89" s="77" t="s">
        <v>965</v>
      </c>
      <c r="C89" s="77" t="s">
        <v>52</v>
      </c>
      <c r="D89" s="77" t="s">
        <v>966</v>
      </c>
      <c r="E89" s="84">
        <v>2020</v>
      </c>
      <c r="F89" s="77" t="s">
        <v>54</v>
      </c>
      <c r="G89" s="84" t="s">
        <v>125</v>
      </c>
      <c r="H89" s="77" t="s">
        <v>233</v>
      </c>
      <c r="I89" s="71" t="str">
        <f t="array" ref="I89">_xlfn.TEXTJOIN(",", TRUE, IF(Table4[study_id]=Table3[[#This Row],[study_id]], Table4[iso_code], ""))</f>
        <v>MG</v>
      </c>
      <c r="J89" s="84">
        <f>COUNTIF(study_countries!A:A,A89)</f>
        <v>1</v>
      </c>
      <c r="K89" s="77" t="s">
        <v>315</v>
      </c>
      <c r="L89" s="77" t="s">
        <v>967</v>
      </c>
      <c r="M89" s="77" t="s">
        <v>968</v>
      </c>
      <c r="N89" s="77">
        <v>2010</v>
      </c>
      <c r="O89" s="77">
        <v>2050</v>
      </c>
      <c r="P89" s="77" t="s">
        <v>60</v>
      </c>
      <c r="Q89" s="84" t="s">
        <v>81</v>
      </c>
      <c r="R89" s="71" t="s">
        <v>61</v>
      </c>
      <c r="S89" s="77" t="s">
        <v>62</v>
      </c>
      <c r="T89" s="77" t="s">
        <v>62</v>
      </c>
      <c r="U89" s="77" t="s">
        <v>62</v>
      </c>
      <c r="V89" s="77" t="s">
        <v>62</v>
      </c>
      <c r="W89" s="77" t="s">
        <v>63</v>
      </c>
      <c r="X89" s="77" t="s">
        <v>63</v>
      </c>
      <c r="Y89" s="77" t="s">
        <v>62</v>
      </c>
      <c r="Z89" s="77" t="s">
        <v>63</v>
      </c>
      <c r="AA89" s="77" t="s">
        <v>62</v>
      </c>
      <c r="AB89" s="77" t="s">
        <v>142</v>
      </c>
      <c r="AC89" s="77" t="s">
        <v>84</v>
      </c>
      <c r="AD89" s="77" t="s">
        <v>62</v>
      </c>
      <c r="AE89" s="84" t="s">
        <v>62</v>
      </c>
      <c r="AF89" s="77" t="s">
        <v>62</v>
      </c>
      <c r="AG89" s="77" t="s">
        <v>63</v>
      </c>
      <c r="AH89" s="77" t="s">
        <v>85</v>
      </c>
      <c r="AI89" s="77" t="s">
        <v>63</v>
      </c>
      <c r="AJ89" s="77" t="s">
        <v>62</v>
      </c>
      <c r="AK89" s="77" t="s">
        <v>62</v>
      </c>
      <c r="AL89" s="77" t="s">
        <v>63</v>
      </c>
      <c r="AM89" s="77" t="s">
        <v>63</v>
      </c>
      <c r="AN89" s="77" t="s">
        <v>969</v>
      </c>
      <c r="AO89" s="77" t="s">
        <v>970</v>
      </c>
      <c r="AP89" s="77" t="s">
        <v>971</v>
      </c>
      <c r="AQ89" s="77" t="s">
        <v>70</v>
      </c>
      <c r="AR89" s="77" t="s">
        <v>63</v>
      </c>
      <c r="AS89" s="77"/>
      <c r="AT89" s="77" t="s">
        <v>63</v>
      </c>
      <c r="AU89" s="85" t="s">
        <v>72</v>
      </c>
      <c r="AV89" s="79" t="str" cm="1">
        <f t="array" ref="AV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 s="79" t="str" cm="1">
        <f t="array" ref="AW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 s="71" t="str" cm="1">
        <f t="array" ref="AX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 s="77" t="s">
        <v>63</v>
      </c>
      <c r="AZ89" s="77"/>
      <c r="BA89" s="86" t="s">
        <v>972</v>
      </c>
      <c r="BB89" s="87" t="s">
        <v>973</v>
      </c>
      <c r="BC89" s="36"/>
      <c r="BD89" s="35"/>
    </row>
    <row r="90" spans="1:56" ht="93.75" customHeight="1">
      <c r="A90" s="70">
        <v>89</v>
      </c>
      <c r="B90" s="77" t="s">
        <v>974</v>
      </c>
      <c r="C90" s="77" t="s">
        <v>735</v>
      </c>
      <c r="D90" s="77" t="s">
        <v>975</v>
      </c>
      <c r="E90" s="84">
        <v>2023</v>
      </c>
      <c r="F90" s="77" t="s">
        <v>231</v>
      </c>
      <c r="G90" s="84" t="s">
        <v>736</v>
      </c>
      <c r="H90" s="77" t="s">
        <v>217</v>
      </c>
      <c r="I90" s="71" t="str">
        <f t="array" ref="I90">_xlfn.TEXTJOIN(",", TRUE, IF(Table4[study_id]=Table3[[#This Row],[study_id]], Table4[iso_code], ""))</f>
        <v>NG</v>
      </c>
      <c r="J90" s="84">
        <f>COUNTIF(study_countries!A:A,A90)</f>
        <v>1</v>
      </c>
      <c r="K90" s="77" t="s">
        <v>243</v>
      </c>
      <c r="L90" s="77" t="s">
        <v>976</v>
      </c>
      <c r="M90" s="77" t="s">
        <v>977</v>
      </c>
      <c r="N90" s="77"/>
      <c r="O90" s="77"/>
      <c r="P90" s="77"/>
      <c r="Q90" s="84"/>
      <c r="R90" s="71"/>
      <c r="S90" s="77"/>
      <c r="T90" s="77"/>
      <c r="U90" s="77"/>
      <c r="V90" s="77"/>
      <c r="W90" s="77"/>
      <c r="X90" s="77"/>
      <c r="Y90" s="77"/>
      <c r="Z90" s="77"/>
      <c r="AA90" s="77"/>
      <c r="AB90" s="77" t="s">
        <v>64</v>
      </c>
      <c r="AC90" s="77" t="s">
        <v>65</v>
      </c>
      <c r="AD90" s="77" t="s">
        <v>62</v>
      </c>
      <c r="AE90" s="84" t="s">
        <v>62</v>
      </c>
      <c r="AF90" s="77" t="s">
        <v>63</v>
      </c>
      <c r="AG90" s="77"/>
      <c r="AH90" s="77" t="s">
        <v>66</v>
      </c>
      <c r="AI90" s="77" t="s">
        <v>63</v>
      </c>
      <c r="AJ90" s="77" t="s">
        <v>63</v>
      </c>
      <c r="AK90" s="77" t="s">
        <v>63</v>
      </c>
      <c r="AL90" s="77" t="s">
        <v>63</v>
      </c>
      <c r="AM90" s="77" t="s">
        <v>62</v>
      </c>
      <c r="AN90" s="77"/>
      <c r="AO90" s="77"/>
      <c r="AP90" s="77" t="s">
        <v>978</v>
      </c>
      <c r="AQ90" s="77" t="s">
        <v>979</v>
      </c>
      <c r="AR90" s="77" t="s">
        <v>63</v>
      </c>
      <c r="AS90" s="77"/>
      <c r="AT90" s="77" t="s">
        <v>63</v>
      </c>
      <c r="AU90" s="85"/>
      <c r="AV90" s="79" t="str" cm="1">
        <f t="array" ref="AV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 s="79" t="str" cm="1">
        <f t="array" ref="AW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 s="71" t="str" cm="1">
        <f t="array" ref="AX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 s="77"/>
      <c r="AZ90" s="77"/>
      <c r="BA90" s="86" t="s">
        <v>980</v>
      </c>
      <c r="BB90" s="87" t="s">
        <v>981</v>
      </c>
      <c r="BC90" s="36"/>
      <c r="BD90" s="35"/>
    </row>
    <row r="91" spans="1:56" ht="128.25" customHeight="1">
      <c r="A91" s="70">
        <v>90</v>
      </c>
      <c r="B91" s="77" t="s">
        <v>982</v>
      </c>
      <c r="C91" s="77" t="s">
        <v>983</v>
      </c>
      <c r="D91" s="77" t="s">
        <v>984</v>
      </c>
      <c r="E91" s="84">
        <v>2024</v>
      </c>
      <c r="F91" s="77" t="s">
        <v>231</v>
      </c>
      <c r="G91" s="84" t="s">
        <v>786</v>
      </c>
      <c r="H91" s="77" t="s">
        <v>217</v>
      </c>
      <c r="I91" s="71" t="str">
        <f t="array" ref="I91">_xlfn.TEXTJOIN(",", TRUE, IF(Table4[study_id]=Table3[[#This Row],[study_id]], Table4[iso_code], ""))</f>
        <v>NE</v>
      </c>
      <c r="J91" s="84">
        <f>COUNTIF(study_countries!A:A,A91)</f>
        <v>1</v>
      </c>
      <c r="K91" s="77" t="s">
        <v>243</v>
      </c>
      <c r="L91" s="77" t="s">
        <v>985</v>
      </c>
      <c r="M91" s="77" t="s">
        <v>986</v>
      </c>
      <c r="N91" s="77"/>
      <c r="O91" s="77"/>
      <c r="P91" s="77"/>
      <c r="Q91" s="84"/>
      <c r="R91" s="71"/>
      <c r="S91" s="77"/>
      <c r="T91" s="77"/>
      <c r="U91" s="77"/>
      <c r="V91" s="77"/>
      <c r="W91" s="77"/>
      <c r="X91" s="77"/>
      <c r="Y91" s="77"/>
      <c r="Z91" s="77"/>
      <c r="AA91" s="77"/>
      <c r="AB91" s="77" t="s">
        <v>64</v>
      </c>
      <c r="AC91" s="77" t="s">
        <v>65</v>
      </c>
      <c r="AD91" s="77" t="s">
        <v>62</v>
      </c>
      <c r="AE91" s="84" t="s">
        <v>62</v>
      </c>
      <c r="AF91" s="77" t="s">
        <v>63</v>
      </c>
      <c r="AG91" s="77"/>
      <c r="AH91" s="77" t="s">
        <v>85</v>
      </c>
      <c r="AI91" s="77" t="s">
        <v>63</v>
      </c>
      <c r="AJ91" s="77" t="s">
        <v>63</v>
      </c>
      <c r="AK91" s="77" t="s">
        <v>63</v>
      </c>
      <c r="AL91" s="77" t="s">
        <v>63</v>
      </c>
      <c r="AM91" s="77" t="s">
        <v>63</v>
      </c>
      <c r="AN91" s="77"/>
      <c r="AO91" s="77"/>
      <c r="AP91" s="77" t="s">
        <v>987</v>
      </c>
      <c r="AQ91" s="77" t="s">
        <v>988</v>
      </c>
      <c r="AR91" s="77" t="s">
        <v>62</v>
      </c>
      <c r="AS91" s="77"/>
      <c r="AT91" s="77" t="s">
        <v>63</v>
      </c>
      <c r="AU91" s="85"/>
      <c r="AV91" s="79" t="str" cm="1">
        <f t="array" ref="AV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 s="79" t="str" cm="1">
        <f t="array" ref="AW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 s="71" t="str" cm="1">
        <f t="array" ref="AX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 s="77"/>
      <c r="AZ91" s="77"/>
      <c r="BA91" s="86" t="s">
        <v>989</v>
      </c>
      <c r="BB91" s="87" t="s">
        <v>990</v>
      </c>
      <c r="BC91" s="36"/>
      <c r="BD91" s="35"/>
    </row>
    <row r="92" spans="1:56" ht="110.25" customHeight="1">
      <c r="A92" s="70">
        <v>91</v>
      </c>
      <c r="B92" s="77" t="s">
        <v>991</v>
      </c>
      <c r="C92" s="77" t="s">
        <v>735</v>
      </c>
      <c r="D92" s="77" t="s">
        <v>992</v>
      </c>
      <c r="E92" s="84">
        <v>2023</v>
      </c>
      <c r="F92" s="77" t="s">
        <v>231</v>
      </c>
      <c r="G92" s="84" t="s">
        <v>584</v>
      </c>
      <c r="H92" s="77" t="s">
        <v>217</v>
      </c>
      <c r="I92" s="71" t="str">
        <f t="array" ref="I92">_xlfn.TEXTJOIN(",", TRUE, IF(Table4[study_id]=Table3[[#This Row],[study_id]], Table4[iso_code], ""))</f>
        <v>DZ</v>
      </c>
      <c r="J92" s="84">
        <f>COUNTIF(study_countries!A:A,A92)</f>
        <v>1</v>
      </c>
      <c r="K92" s="77" t="s">
        <v>218</v>
      </c>
      <c r="L92" s="77" t="s">
        <v>993</v>
      </c>
      <c r="M92" s="77" t="s">
        <v>994</v>
      </c>
      <c r="N92" s="77"/>
      <c r="O92" s="77"/>
      <c r="P92" s="77"/>
      <c r="Q92" s="84"/>
      <c r="R92" s="71"/>
      <c r="S92" s="77"/>
      <c r="T92" s="77"/>
      <c r="U92" s="77"/>
      <c r="V92" s="77"/>
      <c r="W92" s="77"/>
      <c r="X92" s="77"/>
      <c r="Y92" s="77"/>
      <c r="Z92" s="77"/>
      <c r="AA92" s="77"/>
      <c r="AB92" s="77" t="s">
        <v>64</v>
      </c>
      <c r="AC92" s="77" t="s">
        <v>65</v>
      </c>
      <c r="AD92" s="77" t="s">
        <v>62</v>
      </c>
      <c r="AE92" s="84" t="s">
        <v>62</v>
      </c>
      <c r="AF92" s="77" t="s">
        <v>63</v>
      </c>
      <c r="AG92" s="77"/>
      <c r="AH92" s="77" t="s">
        <v>66</v>
      </c>
      <c r="AI92" s="77" t="s">
        <v>63</v>
      </c>
      <c r="AJ92" s="77" t="s">
        <v>63</v>
      </c>
      <c r="AK92" s="77" t="s">
        <v>63</v>
      </c>
      <c r="AL92" s="77" t="s">
        <v>63</v>
      </c>
      <c r="AM92" s="77" t="s">
        <v>63</v>
      </c>
      <c r="AN92" s="77"/>
      <c r="AO92" s="77"/>
      <c r="AP92" s="77" t="s">
        <v>995</v>
      </c>
      <c r="AQ92" s="77" t="s">
        <v>790</v>
      </c>
      <c r="AR92" s="77" t="s">
        <v>62</v>
      </c>
      <c r="AS92" s="77"/>
      <c r="AT92" s="77" t="s">
        <v>63</v>
      </c>
      <c r="AU92" s="85"/>
      <c r="AV92" s="79" t="str" cm="1">
        <f t="array" ref="AV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 s="79" t="str" cm="1">
        <f t="array" ref="AW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 s="71" t="str" cm="1">
        <f t="array" ref="AX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 s="77"/>
      <c r="AZ92" s="77"/>
      <c r="BA92" s="86" t="s">
        <v>996</v>
      </c>
      <c r="BB92" s="87" t="s">
        <v>997</v>
      </c>
      <c r="BC92" s="36"/>
      <c r="BD92" s="35"/>
    </row>
    <row r="93" spans="1:56" ht="135.75" customHeight="1">
      <c r="A93" s="70">
        <v>92</v>
      </c>
      <c r="B93" s="77" t="s">
        <v>998</v>
      </c>
      <c r="C93" s="77" t="s">
        <v>999</v>
      </c>
      <c r="D93" s="77" t="s">
        <v>1000</v>
      </c>
      <c r="E93" s="84">
        <v>2022</v>
      </c>
      <c r="F93" s="77" t="s">
        <v>231</v>
      </c>
      <c r="G93" s="84" t="s">
        <v>232</v>
      </c>
      <c r="H93" s="77" t="s">
        <v>217</v>
      </c>
      <c r="I93" s="71" t="str">
        <f t="array" ref="I93">_xlfn.TEXTJOIN(",", TRUE, IF(Table4[study_id]=Table3[[#This Row],[study_id]], Table4[iso_code], ""))</f>
        <v>NG</v>
      </c>
      <c r="J93" s="84">
        <f>COUNTIF(study_countries!A:A,A93)</f>
        <v>1</v>
      </c>
      <c r="K93" s="77" t="s">
        <v>243</v>
      </c>
      <c r="L93" s="77" t="s">
        <v>1001</v>
      </c>
      <c r="M93" s="77" t="s">
        <v>1002</v>
      </c>
      <c r="N93" s="77"/>
      <c r="O93" s="77"/>
      <c r="P93" s="77"/>
      <c r="Q93" s="84"/>
      <c r="R93" s="71"/>
      <c r="S93" s="77"/>
      <c r="T93" s="77"/>
      <c r="U93" s="77"/>
      <c r="V93" s="77"/>
      <c r="W93" s="77"/>
      <c r="X93" s="77"/>
      <c r="Y93" s="77"/>
      <c r="Z93" s="77"/>
      <c r="AA93" s="77"/>
      <c r="AB93" s="77" t="s">
        <v>64</v>
      </c>
      <c r="AC93" s="77" t="s">
        <v>65</v>
      </c>
      <c r="AD93" s="77" t="s">
        <v>62</v>
      </c>
      <c r="AE93" s="84" t="s">
        <v>62</v>
      </c>
      <c r="AF93" s="77" t="s">
        <v>63</v>
      </c>
      <c r="AG93" s="77"/>
      <c r="AH93" s="77" t="s">
        <v>85</v>
      </c>
      <c r="AI93" s="77" t="s">
        <v>63</v>
      </c>
      <c r="AJ93" s="77" t="s">
        <v>63</v>
      </c>
      <c r="AK93" s="77" t="s">
        <v>63</v>
      </c>
      <c r="AL93" s="77" t="s">
        <v>63</v>
      </c>
      <c r="AM93" s="77" t="s">
        <v>63</v>
      </c>
      <c r="AN93" s="77"/>
      <c r="AO93" s="77"/>
      <c r="AP93" s="77" t="s">
        <v>1003</v>
      </c>
      <c r="AQ93" s="77" t="s">
        <v>1004</v>
      </c>
      <c r="AR93" s="77" t="s">
        <v>62</v>
      </c>
      <c r="AS93" s="77"/>
      <c r="AT93" s="77" t="s">
        <v>63</v>
      </c>
      <c r="AU93" s="85"/>
      <c r="AV93" s="79" t="str" cm="1">
        <f t="array" ref="AV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 s="79" t="str" cm="1">
        <f t="array" ref="AW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 s="71" t="str" cm="1">
        <f t="array" ref="AX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 s="77"/>
      <c r="AZ93" s="77"/>
      <c r="BA93" s="86" t="s">
        <v>1005</v>
      </c>
      <c r="BB93" s="89" t="s">
        <v>1006</v>
      </c>
      <c r="BC93" s="36"/>
      <c r="BD93" s="35"/>
    </row>
    <row r="94" spans="1:56" ht="146.25" customHeight="1">
      <c r="A94" s="70">
        <v>93</v>
      </c>
      <c r="B94" s="77" t="s">
        <v>1007</v>
      </c>
      <c r="C94" s="77" t="s">
        <v>264</v>
      </c>
      <c r="D94" s="77" t="s">
        <v>1008</v>
      </c>
      <c r="E94" s="84">
        <v>2024</v>
      </c>
      <c r="F94" s="77" t="s">
        <v>54</v>
      </c>
      <c r="G94" s="84" t="s">
        <v>125</v>
      </c>
      <c r="H94" s="77" t="s">
        <v>233</v>
      </c>
      <c r="I94" s="71" t="str">
        <f t="array" ref="I94">_xlfn.TEXTJOIN(",", TRUE, IF(Table4[study_id]=Table3[[#This Row],[study_id]], Table4[iso_code], ""))</f>
        <v>MA</v>
      </c>
      <c r="J94" s="84">
        <f>COUNTIF(study_countries!A:A,A94)</f>
        <v>1</v>
      </c>
      <c r="K94" s="77" t="s">
        <v>218</v>
      </c>
      <c r="L94" s="77" t="s">
        <v>1009</v>
      </c>
      <c r="M94" s="77" t="s">
        <v>1010</v>
      </c>
      <c r="N94" s="77">
        <v>2015</v>
      </c>
      <c r="O94" s="77">
        <v>2050</v>
      </c>
      <c r="P94" s="77" t="s">
        <v>60</v>
      </c>
      <c r="Q94" s="84" t="s">
        <v>81</v>
      </c>
      <c r="R94" s="71" t="s">
        <v>61</v>
      </c>
      <c r="S94" s="77" t="s">
        <v>62</v>
      </c>
      <c r="T94" s="77" t="s">
        <v>62</v>
      </c>
      <c r="U94" s="77" t="s">
        <v>62</v>
      </c>
      <c r="V94" s="77" t="s">
        <v>62</v>
      </c>
      <c r="W94" s="77" t="s">
        <v>62</v>
      </c>
      <c r="X94" s="77" t="s">
        <v>63</v>
      </c>
      <c r="Y94" s="77" t="s">
        <v>62</v>
      </c>
      <c r="Z94" s="77" t="s">
        <v>62</v>
      </c>
      <c r="AA94" s="77" t="s">
        <v>62</v>
      </c>
      <c r="AB94" s="77" t="s">
        <v>64</v>
      </c>
      <c r="AC94" s="77" t="s">
        <v>100</v>
      </c>
      <c r="AD94" s="77" t="s">
        <v>63</v>
      </c>
      <c r="AE94" s="84" t="s">
        <v>62</v>
      </c>
      <c r="AF94" s="77" t="s">
        <v>62</v>
      </c>
      <c r="AG94" s="77" t="s">
        <v>63</v>
      </c>
      <c r="AH94" s="77" t="s">
        <v>85</v>
      </c>
      <c r="AI94" s="77" t="s">
        <v>63</v>
      </c>
      <c r="AJ94" s="77" t="s">
        <v>132</v>
      </c>
      <c r="AK94" s="77" t="s">
        <v>63</v>
      </c>
      <c r="AL94" s="77" t="s">
        <v>62</v>
      </c>
      <c r="AM94" s="77" t="s">
        <v>63</v>
      </c>
      <c r="AN94" s="77" t="s">
        <v>1011</v>
      </c>
      <c r="AO94" s="77" t="s">
        <v>1012</v>
      </c>
      <c r="AP94" s="77" t="s">
        <v>1013</v>
      </c>
      <c r="AQ94" s="77" t="s">
        <v>272</v>
      </c>
      <c r="AR94" s="77" t="s">
        <v>63</v>
      </c>
      <c r="AS94" s="77"/>
      <c r="AT94" s="77" t="s">
        <v>63</v>
      </c>
      <c r="AU94" s="85">
        <v>0.1</v>
      </c>
      <c r="AV94" s="79" cm="1">
        <f t="array" ref="AV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4" s="79" cm="1">
        <f t="array" ref="AW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4" s="71" t="str" cm="1">
        <f t="array" ref="AX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4" s="77" t="s">
        <v>62</v>
      </c>
      <c r="AZ94" s="77" t="s">
        <v>1014</v>
      </c>
      <c r="BA94" s="86" t="s">
        <v>1015</v>
      </c>
      <c r="BB94" s="87" t="s">
        <v>1016</v>
      </c>
      <c r="BC94" s="36"/>
      <c r="BD94" s="35"/>
    </row>
    <row r="95" spans="1:56" ht="125.25" customHeight="1">
      <c r="A95" s="70">
        <v>94</v>
      </c>
      <c r="B95" s="77" t="s">
        <v>1017</v>
      </c>
      <c r="C95" s="77" t="s">
        <v>999</v>
      </c>
      <c r="D95" s="77" t="s">
        <v>1018</v>
      </c>
      <c r="E95" s="84">
        <v>2021</v>
      </c>
      <c r="F95" s="77" t="s">
        <v>231</v>
      </c>
      <c r="G95" s="84" t="s">
        <v>232</v>
      </c>
      <c r="H95" s="77" t="s">
        <v>233</v>
      </c>
      <c r="I95" s="71" t="str">
        <f t="array" ref="I95">_xlfn.TEXTJOIN(",", TRUE, IF(Table4[study_id]=Table3[[#This Row],[study_id]], Table4[iso_code], ""))</f>
        <v>DZ</v>
      </c>
      <c r="J95" s="84">
        <f>COUNTIF(study_countries!A:A,A95)</f>
        <v>1</v>
      </c>
      <c r="K95" s="77" t="s">
        <v>218</v>
      </c>
      <c r="L95" s="77" t="s">
        <v>1019</v>
      </c>
      <c r="M95" s="77" t="s">
        <v>1020</v>
      </c>
      <c r="N95" s="77"/>
      <c r="O95" s="77"/>
      <c r="P95" s="77"/>
      <c r="Q95" s="84"/>
      <c r="R95" s="71"/>
      <c r="S95" s="77"/>
      <c r="T95" s="77"/>
      <c r="U95" s="77"/>
      <c r="V95" s="77"/>
      <c r="W95" s="77"/>
      <c r="X95" s="77"/>
      <c r="Y95" s="77"/>
      <c r="Z95" s="77"/>
      <c r="AA95" s="77"/>
      <c r="AB95" s="77" t="s">
        <v>64</v>
      </c>
      <c r="AC95" s="77" t="s">
        <v>65</v>
      </c>
      <c r="AD95" s="77" t="s">
        <v>62</v>
      </c>
      <c r="AE95" s="84" t="s">
        <v>62</v>
      </c>
      <c r="AF95" s="77" t="s">
        <v>63</v>
      </c>
      <c r="AG95" s="77"/>
      <c r="AH95" s="77" t="s">
        <v>85</v>
      </c>
      <c r="AI95" s="77" t="s">
        <v>63</v>
      </c>
      <c r="AJ95" s="77" t="s">
        <v>63</v>
      </c>
      <c r="AK95" s="77" t="s">
        <v>63</v>
      </c>
      <c r="AL95" s="77" t="s">
        <v>63</v>
      </c>
      <c r="AM95" s="77" t="s">
        <v>132</v>
      </c>
      <c r="AN95" s="77"/>
      <c r="AO95" s="77"/>
      <c r="AP95" s="77" t="s">
        <v>1021</v>
      </c>
      <c r="AQ95" s="77" t="s">
        <v>790</v>
      </c>
      <c r="AR95" s="77" t="s">
        <v>62</v>
      </c>
      <c r="AS95" s="77"/>
      <c r="AT95" s="77" t="s">
        <v>63</v>
      </c>
      <c r="AU95" s="85"/>
      <c r="AV95" s="79" t="str" cm="1">
        <f t="array" ref="AV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 s="79" t="str" cm="1">
        <f t="array" ref="AW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 s="71" t="str" cm="1">
        <f t="array" ref="AX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 s="77"/>
      <c r="AZ95" s="77"/>
      <c r="BA95" s="86" t="s">
        <v>1022</v>
      </c>
      <c r="BB95" s="87" t="s">
        <v>1023</v>
      </c>
      <c r="BC95" s="36"/>
      <c r="BD95" s="35"/>
    </row>
    <row r="96" spans="1:56" ht="125.25" customHeight="1">
      <c r="A96" s="70">
        <v>95</v>
      </c>
      <c r="B96" s="77" t="s">
        <v>1024</v>
      </c>
      <c r="C96" s="77" t="s">
        <v>735</v>
      </c>
      <c r="D96" s="77" t="s">
        <v>1025</v>
      </c>
      <c r="E96" s="84">
        <v>2022</v>
      </c>
      <c r="F96" s="77" t="s">
        <v>231</v>
      </c>
      <c r="G96" s="84" t="s">
        <v>786</v>
      </c>
      <c r="H96" s="77" t="s">
        <v>217</v>
      </c>
      <c r="I96" s="71" t="str">
        <f t="array" ref="I96">_xlfn.TEXTJOIN(",", TRUE, IF(Table4[study_id]=Table3[[#This Row],[study_id]], Table4[iso_code], ""))</f>
        <v>ET</v>
      </c>
      <c r="J96" s="84">
        <f>COUNTIF(study_countries!A:A,A96)</f>
        <v>1</v>
      </c>
      <c r="K96" s="77" t="s">
        <v>315</v>
      </c>
      <c r="L96" s="77" t="s">
        <v>1026</v>
      </c>
      <c r="M96" s="77" t="s">
        <v>1027</v>
      </c>
      <c r="N96" s="77">
        <v>2020</v>
      </c>
      <c r="O96" s="77">
        <v>2035</v>
      </c>
      <c r="P96" s="77"/>
      <c r="Q96" s="84"/>
      <c r="R96" s="71"/>
      <c r="S96" s="77"/>
      <c r="T96" s="77"/>
      <c r="U96" s="77"/>
      <c r="V96" s="77"/>
      <c r="W96" s="77"/>
      <c r="X96" s="77"/>
      <c r="Y96" s="77"/>
      <c r="Z96" s="77"/>
      <c r="AA96" s="77"/>
      <c r="AB96" s="77" t="s">
        <v>64</v>
      </c>
      <c r="AC96" s="77" t="s">
        <v>65</v>
      </c>
      <c r="AD96" s="77" t="s">
        <v>62</v>
      </c>
      <c r="AE96" s="84" t="s">
        <v>62</v>
      </c>
      <c r="AF96" s="77" t="s">
        <v>63</v>
      </c>
      <c r="AG96" s="77"/>
      <c r="AH96" s="77" t="s">
        <v>66</v>
      </c>
      <c r="AI96" s="77" t="s">
        <v>63</v>
      </c>
      <c r="AJ96" s="77" t="s">
        <v>63</v>
      </c>
      <c r="AK96" s="77" t="s">
        <v>63</v>
      </c>
      <c r="AL96" s="77" t="s">
        <v>62</v>
      </c>
      <c r="AM96" s="77" t="s">
        <v>63</v>
      </c>
      <c r="AN96" s="77"/>
      <c r="AO96" s="77"/>
      <c r="AP96" s="77" t="s">
        <v>1028</v>
      </c>
      <c r="AQ96" s="77" t="s">
        <v>194</v>
      </c>
      <c r="AR96" s="77" t="s">
        <v>62</v>
      </c>
      <c r="AS96" s="77"/>
      <c r="AT96" s="77" t="s">
        <v>63</v>
      </c>
      <c r="AU96" s="85"/>
      <c r="AV96" s="79" t="str" cm="1">
        <f t="array" ref="AV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 s="79" t="str" cm="1">
        <f t="array" ref="AW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 s="71" t="str" cm="1">
        <f t="array" ref="AX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 s="77"/>
      <c r="AZ96" s="77"/>
      <c r="BA96" s="86" t="s">
        <v>1029</v>
      </c>
      <c r="BB96" s="87" t="s">
        <v>1030</v>
      </c>
      <c r="BC96" s="36"/>
      <c r="BD96" s="35"/>
    </row>
    <row r="97" spans="1:56" ht="104.25" customHeight="1">
      <c r="A97" s="70">
        <v>96</v>
      </c>
      <c r="B97" s="77" t="s">
        <v>1031</v>
      </c>
      <c r="C97" s="77" t="s">
        <v>735</v>
      </c>
      <c r="D97" s="77" t="s">
        <v>1032</v>
      </c>
      <c r="E97" s="84">
        <v>2025</v>
      </c>
      <c r="F97" s="77" t="s">
        <v>231</v>
      </c>
      <c r="G97" s="84" t="s">
        <v>736</v>
      </c>
      <c r="H97" s="77" t="s">
        <v>217</v>
      </c>
      <c r="I97" s="71" t="str">
        <f t="array" ref="I97">_xlfn.TEXTJOIN(",", TRUE, IF(Table4[study_id]=Table3[[#This Row],[study_id]], Table4[iso_code], ""))</f>
        <v>EG</v>
      </c>
      <c r="J97" s="84">
        <f>COUNTIF(study_countries!A:A,A97)</f>
        <v>1</v>
      </c>
      <c r="K97" s="77" t="s">
        <v>315</v>
      </c>
      <c r="L97" s="77" t="s">
        <v>1033</v>
      </c>
      <c r="M97" s="77" t="s">
        <v>1034</v>
      </c>
      <c r="N97" s="77"/>
      <c r="O97" s="77"/>
      <c r="P97" s="77"/>
      <c r="Q97" s="84"/>
      <c r="R97" s="71"/>
      <c r="S97" s="77"/>
      <c r="T97" s="77"/>
      <c r="U97" s="77"/>
      <c r="V97" s="77"/>
      <c r="W97" s="77"/>
      <c r="X97" s="77"/>
      <c r="Y97" s="77"/>
      <c r="Z97" s="77"/>
      <c r="AA97" s="77"/>
      <c r="AB97" s="77" t="s">
        <v>64</v>
      </c>
      <c r="AC97" s="77" t="s">
        <v>65</v>
      </c>
      <c r="AD97" s="77" t="s">
        <v>62</v>
      </c>
      <c r="AE97" s="84" t="s">
        <v>62</v>
      </c>
      <c r="AF97" s="77" t="s">
        <v>63</v>
      </c>
      <c r="AG97" s="77"/>
      <c r="AH97" s="77" t="s">
        <v>66</v>
      </c>
      <c r="AI97" s="77" t="s">
        <v>63</v>
      </c>
      <c r="AJ97" s="77" t="s">
        <v>63</v>
      </c>
      <c r="AK97" s="77" t="s">
        <v>63</v>
      </c>
      <c r="AL97" s="77" t="s">
        <v>62</v>
      </c>
      <c r="AM97" s="77" t="s">
        <v>63</v>
      </c>
      <c r="AN97" s="77"/>
      <c r="AO97" s="77"/>
      <c r="AP97" s="77" t="s">
        <v>1035</v>
      </c>
      <c r="AQ97" s="77" t="s">
        <v>840</v>
      </c>
      <c r="AR97" s="77" t="s">
        <v>62</v>
      </c>
      <c r="AS97" s="77"/>
      <c r="AT97" s="77" t="s">
        <v>63</v>
      </c>
      <c r="AU97" s="85"/>
      <c r="AV97" s="79" t="str" cm="1">
        <f t="array" ref="AV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 s="79" t="str" cm="1">
        <f t="array" ref="AW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 s="71" t="str" cm="1">
        <f t="array" ref="AX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 s="77"/>
      <c r="AZ97" s="77"/>
      <c r="BA97" s="86" t="s">
        <v>1036</v>
      </c>
      <c r="BB97" s="87" t="s">
        <v>1037</v>
      </c>
      <c r="BC97" s="36"/>
      <c r="BD97" s="35"/>
    </row>
    <row r="98" spans="1:56" ht="111.75" customHeight="1">
      <c r="A98" s="70">
        <v>97</v>
      </c>
      <c r="B98" s="77" t="s">
        <v>1038</v>
      </c>
      <c r="C98" s="77" t="s">
        <v>1039</v>
      </c>
      <c r="D98" s="77" t="s">
        <v>1040</v>
      </c>
      <c r="E98" s="84">
        <v>2022</v>
      </c>
      <c r="F98" s="77" t="s">
        <v>231</v>
      </c>
      <c r="G98" s="84" t="s">
        <v>232</v>
      </c>
      <c r="H98" s="77" t="s">
        <v>233</v>
      </c>
      <c r="I98" s="71" t="str">
        <f t="array" ref="I98">_xlfn.TEXTJOIN(",", TRUE, IF(Table4[study_id]=Table3[[#This Row],[study_id]], Table4[iso_code], ""))</f>
        <v>SD</v>
      </c>
      <c r="J98" s="84">
        <f>COUNTIF(study_countries!A:A,A98)</f>
        <v>1</v>
      </c>
      <c r="K98" s="77" t="s">
        <v>315</v>
      </c>
      <c r="L98" s="77" t="s">
        <v>1041</v>
      </c>
      <c r="M98" s="77" t="s">
        <v>1042</v>
      </c>
      <c r="N98" s="77"/>
      <c r="O98" s="77"/>
      <c r="P98" s="77"/>
      <c r="Q98" s="84"/>
      <c r="R98" s="71"/>
      <c r="S98" s="77"/>
      <c r="T98" s="77"/>
      <c r="U98" s="77"/>
      <c r="V98" s="77"/>
      <c r="W98" s="77"/>
      <c r="X98" s="77"/>
      <c r="Y98" s="77"/>
      <c r="Z98" s="77"/>
      <c r="AA98" s="77"/>
      <c r="AB98" s="77" t="s">
        <v>64</v>
      </c>
      <c r="AC98" s="77" t="s">
        <v>65</v>
      </c>
      <c r="AD98" s="77" t="s">
        <v>62</v>
      </c>
      <c r="AE98" s="84" t="s">
        <v>63</v>
      </c>
      <c r="AF98" s="77" t="s">
        <v>63</v>
      </c>
      <c r="AG98" s="77"/>
      <c r="AH98" s="77" t="s">
        <v>85</v>
      </c>
      <c r="AI98" s="77" t="s">
        <v>63</v>
      </c>
      <c r="AJ98" s="77" t="s">
        <v>63</v>
      </c>
      <c r="AK98" s="77" t="s">
        <v>63</v>
      </c>
      <c r="AL98" s="77" t="s">
        <v>63</v>
      </c>
      <c r="AM98" s="77" t="s">
        <v>63</v>
      </c>
      <c r="AN98" s="77"/>
      <c r="AO98" s="77"/>
      <c r="AP98" s="77" t="s">
        <v>1043</v>
      </c>
      <c r="AQ98" s="77" t="s">
        <v>1044</v>
      </c>
      <c r="AR98" s="77" t="s">
        <v>62</v>
      </c>
      <c r="AS98" s="77"/>
      <c r="AT98" s="77" t="s">
        <v>63</v>
      </c>
      <c r="AU98" s="85"/>
      <c r="AV98" s="79" t="str" cm="1">
        <f t="array" ref="AV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 s="79" t="str" cm="1">
        <f t="array" ref="AW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 s="71" t="str" cm="1">
        <f t="array" ref="AX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 s="77"/>
      <c r="AZ98" s="77"/>
      <c r="BA98" s="101" t="s">
        <v>1045</v>
      </c>
      <c r="BB98" s="87" t="s">
        <v>1046</v>
      </c>
      <c r="BC98" s="36"/>
      <c r="BD98" s="35"/>
    </row>
    <row r="99" spans="1:56" ht="131.25" customHeight="1">
      <c r="A99" s="70">
        <v>98</v>
      </c>
      <c r="B99" s="77" t="s">
        <v>1047</v>
      </c>
      <c r="C99" s="77" t="s">
        <v>800</v>
      </c>
      <c r="D99" s="77" t="s">
        <v>1048</v>
      </c>
      <c r="E99" s="84">
        <v>2023</v>
      </c>
      <c r="F99" s="77" t="s">
        <v>231</v>
      </c>
      <c r="G99" s="84" t="s">
        <v>736</v>
      </c>
      <c r="H99" s="77" t="s">
        <v>217</v>
      </c>
      <c r="I99" s="71" t="str">
        <f t="array" ref="I99">_xlfn.TEXTJOIN(",", TRUE, IF(Table4[study_id]=Table3[[#This Row],[study_id]], Table4[iso_code], ""))</f>
        <v>CD</v>
      </c>
      <c r="J99" s="84">
        <f>COUNTIF(study_countries!A:A,A99)</f>
        <v>1</v>
      </c>
      <c r="K99" s="77" t="s">
        <v>266</v>
      </c>
      <c r="L99" s="77" t="s">
        <v>1049</v>
      </c>
      <c r="M99" s="77" t="s">
        <v>1050</v>
      </c>
      <c r="N99" s="77"/>
      <c r="O99" s="77"/>
      <c r="P99" s="77"/>
      <c r="Q99" s="84"/>
      <c r="R99" s="71"/>
      <c r="S99" s="77"/>
      <c r="T99" s="77"/>
      <c r="U99" s="77"/>
      <c r="V99" s="77"/>
      <c r="W99" s="77"/>
      <c r="X99" s="77"/>
      <c r="Y99" s="77"/>
      <c r="Z99" s="77"/>
      <c r="AA99" s="77"/>
      <c r="AB99" s="77" t="s">
        <v>64</v>
      </c>
      <c r="AC99" s="77" t="s">
        <v>65</v>
      </c>
      <c r="AD99" s="77" t="s">
        <v>62</v>
      </c>
      <c r="AE99" s="84" t="s">
        <v>62</v>
      </c>
      <c r="AF99" s="77" t="s">
        <v>63</v>
      </c>
      <c r="AG99" s="77"/>
      <c r="AH99" s="77" t="s">
        <v>66</v>
      </c>
      <c r="AI99" s="77" t="s">
        <v>63</v>
      </c>
      <c r="AJ99" s="77" t="s">
        <v>63</v>
      </c>
      <c r="AK99" s="77" t="s">
        <v>63</v>
      </c>
      <c r="AL99" s="77" t="s">
        <v>63</v>
      </c>
      <c r="AM99" s="77" t="s">
        <v>63</v>
      </c>
      <c r="AN99" s="77"/>
      <c r="AO99" s="77"/>
      <c r="AP99" s="77" t="s">
        <v>1051</v>
      </c>
      <c r="AQ99" s="77" t="s">
        <v>1052</v>
      </c>
      <c r="AR99" s="77" t="s">
        <v>63</v>
      </c>
      <c r="AS99" s="77"/>
      <c r="AT99" s="77" t="s">
        <v>63</v>
      </c>
      <c r="AU99" s="85"/>
      <c r="AV99" s="79" t="str" cm="1">
        <f t="array" ref="AV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 s="79" t="str" cm="1">
        <f t="array" ref="AW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 s="71" t="str" cm="1">
        <f t="array" ref="AX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 s="77"/>
      <c r="AZ99" s="77"/>
      <c r="BA99" s="86" t="s">
        <v>1053</v>
      </c>
      <c r="BB99" s="87" t="s">
        <v>1054</v>
      </c>
      <c r="BC99" s="36"/>
      <c r="BD99" s="35"/>
    </row>
    <row r="100" spans="1:56" ht="132" customHeight="1">
      <c r="A100" s="70">
        <v>99</v>
      </c>
      <c r="B100" s="81" t="s">
        <v>1055</v>
      </c>
      <c r="C100" s="81" t="s">
        <v>1056</v>
      </c>
      <c r="D100" s="81" t="s">
        <v>1057</v>
      </c>
      <c r="E100" s="84">
        <v>2021</v>
      </c>
      <c r="F100" s="81" t="s">
        <v>231</v>
      </c>
      <c r="G100" s="84" t="s">
        <v>232</v>
      </c>
      <c r="H100" s="81" t="s">
        <v>233</v>
      </c>
      <c r="I100" s="71" t="str">
        <f t="array" ref="I100">_xlfn.TEXTJOIN(",", TRUE, IF(Table4[study_id]=Table3[[#This Row],[study_id]], Table4[iso_code], ""))</f>
        <v>UG</v>
      </c>
      <c r="J100" s="81">
        <f>COUNTIF(study_countries!A:A,A100)</f>
        <v>1</v>
      </c>
      <c r="K100" s="81" t="s">
        <v>315</v>
      </c>
      <c r="L100" s="81" t="s">
        <v>1058</v>
      </c>
      <c r="M100" s="81" t="s">
        <v>1059</v>
      </c>
      <c r="N100" s="81"/>
      <c r="O100" s="81"/>
      <c r="P100" s="81"/>
      <c r="Q100" s="84"/>
      <c r="R100" s="71"/>
      <c r="S100" s="81"/>
      <c r="T100" s="81"/>
      <c r="U100" s="81"/>
      <c r="V100" s="81"/>
      <c r="W100" s="81"/>
      <c r="X100" s="81"/>
      <c r="Y100" s="81"/>
      <c r="Z100" s="81"/>
      <c r="AA100" s="81"/>
      <c r="AB100" s="77" t="s">
        <v>64</v>
      </c>
      <c r="AC100" s="81" t="s">
        <v>100</v>
      </c>
      <c r="AD100" s="81" t="s">
        <v>62</v>
      </c>
      <c r="AE100" s="81" t="s">
        <v>62</v>
      </c>
      <c r="AF100" s="81" t="s">
        <v>63</v>
      </c>
      <c r="AG100" s="81"/>
      <c r="AH100" s="77" t="s">
        <v>66</v>
      </c>
      <c r="AI100" s="81" t="s">
        <v>63</v>
      </c>
      <c r="AJ100" s="81" t="s">
        <v>63</v>
      </c>
      <c r="AK100" s="81" t="s">
        <v>63</v>
      </c>
      <c r="AL100" s="81" t="s">
        <v>62</v>
      </c>
      <c r="AM100" s="81" t="s">
        <v>63</v>
      </c>
      <c r="AN100" s="81"/>
      <c r="AO100" s="81"/>
      <c r="AP100" s="81" t="s">
        <v>1060</v>
      </c>
      <c r="AQ100" s="81" t="s">
        <v>1061</v>
      </c>
      <c r="AR100" s="81" t="s">
        <v>132</v>
      </c>
      <c r="AS100" s="81"/>
      <c r="AT100" s="81" t="s">
        <v>63</v>
      </c>
      <c r="AU100" s="81"/>
      <c r="AV100" s="79" t="str" cm="1">
        <f t="array" ref="AV1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 s="79" t="str" cm="1">
        <f t="array" ref="AW1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 s="71" t="str" cm="1">
        <f t="array" ref="AX1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 s="81"/>
      <c r="AZ100" s="81"/>
      <c r="BA100" s="91" t="s">
        <v>5215</v>
      </c>
      <c r="BB100" s="83" t="s">
        <v>1062</v>
      </c>
      <c r="BC100" s="36"/>
      <c r="BD100" s="35"/>
    </row>
    <row r="101" spans="1:56" ht="102.75" customHeight="1">
      <c r="A101" s="70">
        <v>100</v>
      </c>
      <c r="B101" s="81" t="s">
        <v>1063</v>
      </c>
      <c r="C101" s="81" t="s">
        <v>735</v>
      </c>
      <c r="D101" s="81" t="s">
        <v>1064</v>
      </c>
      <c r="E101" s="84">
        <v>2023</v>
      </c>
      <c r="F101" s="81" t="s">
        <v>231</v>
      </c>
      <c r="G101" s="84" t="s">
        <v>736</v>
      </c>
      <c r="H101" s="81" t="s">
        <v>217</v>
      </c>
      <c r="I101" s="71" t="str">
        <f t="array" ref="I101">_xlfn.TEXTJOIN(",", TRUE, IF(Table4[study_id]=Table3[[#This Row],[study_id]], Table4[iso_code], ""))</f>
        <v>CM</v>
      </c>
      <c r="J101" s="81">
        <f>COUNTIF(study_countries!A:A,A101)</f>
        <v>1</v>
      </c>
      <c r="K101" s="81" t="s">
        <v>279</v>
      </c>
      <c r="L101" s="81" t="s">
        <v>1065</v>
      </c>
      <c r="M101" s="81" t="s">
        <v>1066</v>
      </c>
      <c r="N101" s="81"/>
      <c r="O101" s="81"/>
      <c r="P101" s="81"/>
      <c r="Q101" s="84"/>
      <c r="R101" s="71"/>
      <c r="S101" s="81"/>
      <c r="T101" s="81"/>
      <c r="U101" s="81"/>
      <c r="V101" s="81"/>
      <c r="W101" s="81"/>
      <c r="X101" s="81"/>
      <c r="Y101" s="81"/>
      <c r="Z101" s="81"/>
      <c r="AA101" s="81"/>
      <c r="AB101" s="77" t="s">
        <v>64</v>
      </c>
      <c r="AC101" s="81" t="s">
        <v>65</v>
      </c>
      <c r="AD101" s="81" t="s">
        <v>62</v>
      </c>
      <c r="AE101" s="81" t="s">
        <v>63</v>
      </c>
      <c r="AF101" s="81" t="s">
        <v>63</v>
      </c>
      <c r="AG101" s="81"/>
      <c r="AH101" s="77" t="s">
        <v>66</v>
      </c>
      <c r="AI101" s="81" t="s">
        <v>63</v>
      </c>
      <c r="AJ101" s="81" t="s">
        <v>63</v>
      </c>
      <c r="AK101" s="81" t="s">
        <v>63</v>
      </c>
      <c r="AL101" s="81" t="s">
        <v>62</v>
      </c>
      <c r="AM101" s="81" t="s">
        <v>63</v>
      </c>
      <c r="AN101" s="81"/>
      <c r="AO101" s="81"/>
      <c r="AP101" s="81" t="s">
        <v>1067</v>
      </c>
      <c r="AQ101" s="81" t="s">
        <v>1068</v>
      </c>
      <c r="AR101" s="81" t="s">
        <v>62</v>
      </c>
      <c r="AS101" s="81"/>
      <c r="AT101" s="81" t="s">
        <v>63</v>
      </c>
      <c r="AU101" s="81"/>
      <c r="AV101" s="79" t="str" cm="1">
        <f t="array" ref="AV1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 s="79" t="str" cm="1">
        <f t="array" ref="AW1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 s="71" t="str" cm="1">
        <f t="array" ref="AX1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 s="81"/>
      <c r="AZ101" s="81"/>
      <c r="BA101" s="82" t="s">
        <v>1069</v>
      </c>
      <c r="BB101" s="83" t="s">
        <v>1070</v>
      </c>
      <c r="BC101" s="36"/>
      <c r="BD101" s="35"/>
    </row>
    <row r="102" spans="1:56" ht="122.25" customHeight="1">
      <c r="A102" s="70">
        <v>101</v>
      </c>
      <c r="B102" s="71" t="s">
        <v>1071</v>
      </c>
      <c r="C102" s="71" t="s">
        <v>289</v>
      </c>
      <c r="D102" s="71" t="s">
        <v>1072</v>
      </c>
      <c r="E102" s="71">
        <v>2026</v>
      </c>
      <c r="F102" s="71" t="s">
        <v>231</v>
      </c>
      <c r="G102" s="84" t="s">
        <v>232</v>
      </c>
      <c r="H102" s="81" t="s">
        <v>217</v>
      </c>
      <c r="I102" s="71" t="str">
        <f t="array" ref="I102">_xlfn.TEXTJOIN(",", TRUE, IF(Table4[study_id]=Table3[[#This Row],[study_id]], Table4[iso_code], ""))</f>
        <v>CD</v>
      </c>
      <c r="J102" s="81">
        <f>COUNTIF(study_countries!A:A,A102)</f>
        <v>1</v>
      </c>
      <c r="K102" s="71" t="s">
        <v>266</v>
      </c>
      <c r="L102" s="71" t="s">
        <v>1073</v>
      </c>
      <c r="M102" s="71" t="s">
        <v>1074</v>
      </c>
      <c r="N102" s="71">
        <v>2020</v>
      </c>
      <c r="O102" s="71">
        <v>2030</v>
      </c>
      <c r="P102" s="71"/>
      <c r="Q102" s="84"/>
      <c r="R102" s="71"/>
      <c r="S102" s="71"/>
      <c r="T102" s="71"/>
      <c r="U102" s="71"/>
      <c r="V102" s="71"/>
      <c r="W102" s="71"/>
      <c r="X102" s="71"/>
      <c r="Y102" s="71"/>
      <c r="Z102" s="71"/>
      <c r="AA102" s="71"/>
      <c r="AB102" s="77" t="s">
        <v>64</v>
      </c>
      <c r="AC102" s="71" t="s">
        <v>100</v>
      </c>
      <c r="AD102" s="71" t="s">
        <v>62</v>
      </c>
      <c r="AE102" s="71" t="s">
        <v>63</v>
      </c>
      <c r="AF102" s="71" t="s">
        <v>63</v>
      </c>
      <c r="AG102" s="71"/>
      <c r="AH102" s="71" t="s">
        <v>85</v>
      </c>
      <c r="AI102" s="71" t="s">
        <v>63</v>
      </c>
      <c r="AJ102" s="71" t="s">
        <v>63</v>
      </c>
      <c r="AK102" s="71" t="s">
        <v>63</v>
      </c>
      <c r="AL102" s="71" t="s">
        <v>132</v>
      </c>
      <c r="AM102" s="71" t="s">
        <v>63</v>
      </c>
      <c r="AN102" s="71"/>
      <c r="AO102" s="71"/>
      <c r="AP102" s="71" t="s">
        <v>1075</v>
      </c>
      <c r="AQ102" s="71" t="s">
        <v>1076</v>
      </c>
      <c r="AR102" s="71" t="s">
        <v>63</v>
      </c>
      <c r="AS102" s="71"/>
      <c r="AT102" s="71" t="s">
        <v>63</v>
      </c>
      <c r="AU102" s="71"/>
      <c r="AV102" s="79" t="str" cm="1">
        <f t="array" ref="AV1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 s="79" t="str" cm="1">
        <f t="array" ref="AW1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 s="71" t="str" cm="1">
        <f t="array" ref="AX1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 s="71"/>
      <c r="AZ102" s="71"/>
      <c r="BA102" s="72" t="s">
        <v>1077</v>
      </c>
      <c r="BB102" s="76" t="s">
        <v>1078</v>
      </c>
      <c r="BC102" s="36"/>
      <c r="BD102" s="35"/>
    </row>
    <row r="103" spans="1:56" ht="84.75" customHeight="1">
      <c r="A103" s="70">
        <v>102</v>
      </c>
      <c r="B103" s="71" t="s">
        <v>1079</v>
      </c>
      <c r="C103" s="71" t="s">
        <v>735</v>
      </c>
      <c r="D103" s="71" t="s">
        <v>1080</v>
      </c>
      <c r="E103" s="71">
        <v>2016</v>
      </c>
      <c r="F103" s="71" t="s">
        <v>231</v>
      </c>
      <c r="G103" s="84" t="s">
        <v>736</v>
      </c>
      <c r="H103" s="71" t="s">
        <v>217</v>
      </c>
      <c r="I103" s="71" t="str" cm="1">
        <f t="array" ref="I103">_xlfn.TEXTJOIN(",", TRUE, IF(Table4[study_id]=Table3[[#This Row],[study_id]], Table4[iso_code], ""))</f>
        <v>TN</v>
      </c>
      <c r="J103" s="81">
        <f>COUNTIF(study_countries!A:A,A103)</f>
        <v>1</v>
      </c>
      <c r="K103" s="71" t="s">
        <v>218</v>
      </c>
      <c r="L103" s="71" t="s">
        <v>1081</v>
      </c>
      <c r="M103" s="71" t="s">
        <v>1082</v>
      </c>
      <c r="N103" s="71"/>
      <c r="O103" s="71"/>
      <c r="P103" s="71"/>
      <c r="Q103" s="84"/>
      <c r="R103" s="71"/>
      <c r="S103" s="71"/>
      <c r="T103" s="71"/>
      <c r="U103" s="71"/>
      <c r="V103" s="71"/>
      <c r="W103" s="71"/>
      <c r="X103" s="71"/>
      <c r="Y103" s="71"/>
      <c r="Z103" s="71"/>
      <c r="AA103" s="71"/>
      <c r="AB103" s="77" t="s">
        <v>64</v>
      </c>
      <c r="AC103" s="71" t="s">
        <v>65</v>
      </c>
      <c r="AD103" s="71" t="s">
        <v>62</v>
      </c>
      <c r="AE103" s="71" t="s">
        <v>62</v>
      </c>
      <c r="AF103" s="71" t="s">
        <v>63</v>
      </c>
      <c r="AG103" s="71"/>
      <c r="AH103" s="71" t="s">
        <v>66</v>
      </c>
      <c r="AI103" s="71" t="s">
        <v>63</v>
      </c>
      <c r="AJ103" s="71" t="s">
        <v>63</v>
      </c>
      <c r="AK103" s="71" t="s">
        <v>63</v>
      </c>
      <c r="AL103" s="71" t="s">
        <v>62</v>
      </c>
      <c r="AM103" s="71" t="s">
        <v>63</v>
      </c>
      <c r="AN103" s="71"/>
      <c r="AO103" s="71"/>
      <c r="AP103" s="71" t="s">
        <v>1083</v>
      </c>
      <c r="AQ103" s="71" t="s">
        <v>935</v>
      </c>
      <c r="AR103" s="71" t="s">
        <v>62</v>
      </c>
      <c r="AS103" s="71"/>
      <c r="AT103" s="71" t="s">
        <v>63</v>
      </c>
      <c r="AU103" s="71"/>
      <c r="AV103" s="79" t="str" cm="1">
        <f t="array" ref="AV1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 s="79" t="str" cm="1">
        <f t="array" ref="AW1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 s="71" t="str" cm="1">
        <f t="array" ref="AX1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 s="71"/>
      <c r="AZ103" s="71"/>
      <c r="BA103" s="72" t="s">
        <v>1084</v>
      </c>
      <c r="BB103" s="76" t="s">
        <v>1085</v>
      </c>
      <c r="BC103" s="36"/>
      <c r="BD103" s="35"/>
    </row>
    <row r="104" spans="1:56" ht="78" customHeight="1">
      <c r="A104" s="70">
        <v>103</v>
      </c>
      <c r="B104" s="71" t="s">
        <v>1086</v>
      </c>
      <c r="C104" s="71" t="s">
        <v>800</v>
      </c>
      <c r="D104" s="71" t="s">
        <v>1087</v>
      </c>
      <c r="E104" s="71">
        <v>2022</v>
      </c>
      <c r="F104" s="71" t="s">
        <v>231</v>
      </c>
      <c r="G104" s="84" t="s">
        <v>736</v>
      </c>
      <c r="H104" s="71" t="s">
        <v>217</v>
      </c>
      <c r="I104" s="71" t="str" cm="1">
        <f t="array" ref="I104">_xlfn.TEXTJOIN(",", TRUE, IF(Table4[study_id]=Table3[[#This Row],[study_id]], Table4[iso_code], ""))</f>
        <v>SD</v>
      </c>
      <c r="J104" s="81">
        <f>COUNTIF(study_countries!A:A,A104)</f>
        <v>1</v>
      </c>
      <c r="K104" s="71" t="s">
        <v>315</v>
      </c>
      <c r="L104" s="71" t="s">
        <v>1088</v>
      </c>
      <c r="M104" s="71" t="s">
        <v>1089</v>
      </c>
      <c r="N104" s="71"/>
      <c r="O104" s="71"/>
      <c r="P104" s="71"/>
      <c r="Q104" s="84"/>
      <c r="R104" s="71"/>
      <c r="S104" s="71"/>
      <c r="T104" s="71"/>
      <c r="U104" s="71"/>
      <c r="V104" s="71"/>
      <c r="W104" s="71"/>
      <c r="X104" s="71"/>
      <c r="Y104" s="71"/>
      <c r="Z104" s="71"/>
      <c r="AA104" s="71"/>
      <c r="AB104" s="77" t="s">
        <v>64</v>
      </c>
      <c r="AC104" s="71" t="s">
        <v>65</v>
      </c>
      <c r="AD104" s="71" t="s">
        <v>62</v>
      </c>
      <c r="AE104" s="71" t="s">
        <v>62</v>
      </c>
      <c r="AF104" s="71" t="s">
        <v>63</v>
      </c>
      <c r="AG104" s="71"/>
      <c r="AH104" s="71" t="s">
        <v>66</v>
      </c>
      <c r="AI104" s="71" t="s">
        <v>63</v>
      </c>
      <c r="AJ104" s="71" t="s">
        <v>63</v>
      </c>
      <c r="AK104" s="71" t="s">
        <v>63</v>
      </c>
      <c r="AL104" s="71" t="s">
        <v>62</v>
      </c>
      <c r="AM104" s="71" t="s">
        <v>63</v>
      </c>
      <c r="AN104" s="71"/>
      <c r="AO104" s="71"/>
      <c r="AP104" s="71" t="s">
        <v>1090</v>
      </c>
      <c r="AQ104" s="71" t="s">
        <v>1091</v>
      </c>
      <c r="AR104" s="71" t="s">
        <v>132</v>
      </c>
      <c r="AS104" s="71"/>
      <c r="AT104" s="71" t="s">
        <v>63</v>
      </c>
      <c r="AU104" s="71"/>
      <c r="AV104" s="79" t="str" cm="1">
        <f t="array" ref="AV1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 s="79" t="str" cm="1">
        <f t="array" ref="AW1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 s="71" t="str" cm="1">
        <f t="array" ref="AX1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 s="71"/>
      <c r="AZ104" s="71"/>
      <c r="BA104" s="72" t="s">
        <v>1092</v>
      </c>
      <c r="BB104" s="76" t="s">
        <v>1093</v>
      </c>
      <c r="BC104" s="36"/>
      <c r="BD104" s="35"/>
    </row>
    <row r="105" spans="1:56" ht="84.75" customHeight="1">
      <c r="A105" s="70">
        <v>104</v>
      </c>
      <c r="B105" s="71" t="s">
        <v>1094</v>
      </c>
      <c r="C105" s="71" t="s">
        <v>1095</v>
      </c>
      <c r="D105" s="71" t="s">
        <v>1096</v>
      </c>
      <c r="E105" s="71">
        <v>2023</v>
      </c>
      <c r="F105" s="71" t="s">
        <v>231</v>
      </c>
      <c r="G105" s="84" t="s">
        <v>786</v>
      </c>
      <c r="H105" s="71" t="s">
        <v>217</v>
      </c>
      <c r="I105" s="81" t="str">
        <f t="array" ref="I105">_xlfn.TEXTJOIN(",", TRUE, IF(Table4[study_id]=Table3[[#This Row],[study_id]], Table4[iso_code], ""))</f>
        <v>DZ</v>
      </c>
      <c r="J105" s="81">
        <f>COUNTIF(study_countries!A:A,A105)</f>
        <v>1</v>
      </c>
      <c r="K105" s="71" t="s">
        <v>218</v>
      </c>
      <c r="L105" s="71" t="s">
        <v>1097</v>
      </c>
      <c r="M105" s="71" t="s">
        <v>1098</v>
      </c>
      <c r="N105" s="71"/>
      <c r="O105" s="71"/>
      <c r="P105" s="71"/>
      <c r="Q105" s="84"/>
      <c r="R105" s="71"/>
      <c r="S105" s="71"/>
      <c r="T105" s="71"/>
      <c r="U105" s="71"/>
      <c r="V105" s="71"/>
      <c r="W105" s="71"/>
      <c r="X105" s="71"/>
      <c r="Y105" s="71"/>
      <c r="Z105" s="71"/>
      <c r="AA105" s="71"/>
      <c r="AB105" s="77" t="s">
        <v>64</v>
      </c>
      <c r="AC105" s="71" t="s">
        <v>100</v>
      </c>
      <c r="AD105" s="71" t="s">
        <v>62</v>
      </c>
      <c r="AE105" s="71" t="s">
        <v>62</v>
      </c>
      <c r="AF105" s="71" t="s">
        <v>63</v>
      </c>
      <c r="AG105" s="71"/>
      <c r="AH105" s="71" t="s">
        <v>85</v>
      </c>
      <c r="AI105" s="71" t="s">
        <v>63</v>
      </c>
      <c r="AJ105" s="71" t="s">
        <v>63</v>
      </c>
      <c r="AK105" s="71" t="s">
        <v>63</v>
      </c>
      <c r="AL105" s="71" t="s">
        <v>63</v>
      </c>
      <c r="AM105" s="71" t="s">
        <v>63</v>
      </c>
      <c r="AN105" s="71"/>
      <c r="AO105" s="71"/>
      <c r="AP105" s="71" t="s">
        <v>1099</v>
      </c>
      <c r="AQ105" s="71" t="s">
        <v>790</v>
      </c>
      <c r="AR105" s="71" t="s">
        <v>62</v>
      </c>
      <c r="AS105" s="71"/>
      <c r="AT105" s="71" t="s">
        <v>63</v>
      </c>
      <c r="AU105" s="71"/>
      <c r="AV105" s="79" t="str" cm="1">
        <f t="array" ref="AV1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 s="79" t="str" cm="1">
        <f t="array" ref="AW1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 s="71" t="str" cm="1">
        <f t="array" ref="AX1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 s="71"/>
      <c r="AZ105" s="71"/>
      <c r="BA105" s="72" t="s">
        <v>1100</v>
      </c>
      <c r="BB105" s="76" t="s">
        <v>1101</v>
      </c>
      <c r="BC105" s="36"/>
      <c r="BD105" s="35"/>
    </row>
    <row r="106" spans="1:56" ht="109.5" customHeight="1">
      <c r="A106" s="70">
        <v>105</v>
      </c>
      <c r="B106" s="71" t="s">
        <v>1102</v>
      </c>
      <c r="C106" s="71" t="s">
        <v>381</v>
      </c>
      <c r="D106" s="71" t="s">
        <v>1103</v>
      </c>
      <c r="E106" s="71">
        <v>2024</v>
      </c>
      <c r="F106" s="71" t="s">
        <v>54</v>
      </c>
      <c r="G106" s="84" t="s">
        <v>125</v>
      </c>
      <c r="H106" s="71" t="s">
        <v>233</v>
      </c>
      <c r="I106" s="81" t="str">
        <f t="array" ref="I106">_xlfn.TEXTJOIN(",", TRUE, IF(Table4[study_id]=Table3[[#This Row],[study_id]], Table4[iso_code], ""))</f>
        <v>ZA</v>
      </c>
      <c r="J106" s="81">
        <f>COUNTIF(study_countries!A:A,A106)</f>
        <v>1</v>
      </c>
      <c r="K106" s="71" t="s">
        <v>266</v>
      </c>
      <c r="L106" s="71" t="s">
        <v>1104</v>
      </c>
      <c r="M106" s="71" t="s">
        <v>1105</v>
      </c>
      <c r="N106" s="71">
        <v>2015</v>
      </c>
      <c r="O106" s="71">
        <v>2040</v>
      </c>
      <c r="P106" s="71" t="s">
        <v>60</v>
      </c>
      <c r="Q106" s="84" t="s">
        <v>431</v>
      </c>
      <c r="R106" s="71" t="s">
        <v>189</v>
      </c>
      <c r="S106" s="77" t="s">
        <v>63</v>
      </c>
      <c r="T106" s="77" t="s">
        <v>63</v>
      </c>
      <c r="U106" s="77" t="s">
        <v>63</v>
      </c>
      <c r="V106" s="77" t="s">
        <v>63</v>
      </c>
      <c r="W106" s="77" t="s">
        <v>63</v>
      </c>
      <c r="X106" s="77" t="s">
        <v>63</v>
      </c>
      <c r="Y106" s="77" t="s">
        <v>63</v>
      </c>
      <c r="Z106" s="77" t="s">
        <v>63</v>
      </c>
      <c r="AA106" s="77" t="s">
        <v>63</v>
      </c>
      <c r="AB106" s="71" t="s">
        <v>64</v>
      </c>
      <c r="AC106" s="71" t="s">
        <v>65</v>
      </c>
      <c r="AD106" s="71" t="s">
        <v>62</v>
      </c>
      <c r="AE106" s="71" t="s">
        <v>63</v>
      </c>
      <c r="AF106" s="71" t="s">
        <v>63</v>
      </c>
      <c r="AG106" s="71" t="s">
        <v>63</v>
      </c>
      <c r="AH106" s="71" t="s">
        <v>85</v>
      </c>
      <c r="AI106" s="71" t="s">
        <v>63</v>
      </c>
      <c r="AJ106" s="71" t="s">
        <v>63</v>
      </c>
      <c r="AK106" s="71" t="s">
        <v>63</v>
      </c>
      <c r="AL106" s="71" t="s">
        <v>63</v>
      </c>
      <c r="AM106" s="71" t="s">
        <v>63</v>
      </c>
      <c r="AN106" s="71" t="s">
        <v>1106</v>
      </c>
      <c r="AO106" s="71" t="s">
        <v>1107</v>
      </c>
      <c r="AP106" s="71" t="s">
        <v>769</v>
      </c>
      <c r="AQ106" s="71" t="s">
        <v>608</v>
      </c>
      <c r="AR106" s="71" t="s">
        <v>62</v>
      </c>
      <c r="AS106" s="71"/>
      <c r="AT106" s="71" t="s">
        <v>63</v>
      </c>
      <c r="AU106" s="71" t="s">
        <v>72</v>
      </c>
      <c r="AV106" s="79" t="str" cm="1">
        <f t="array" ref="AV1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6" s="79" t="str" cm="1">
        <f t="array" ref="AW1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6" s="71" t="str" cm="1">
        <f t="array" ref="AX1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6" s="71" t="s">
        <v>63</v>
      </c>
      <c r="AZ106" s="71"/>
      <c r="BA106" s="72" t="s">
        <v>1108</v>
      </c>
      <c r="BB106" s="76" t="s">
        <v>611</v>
      </c>
      <c r="BC106" s="36"/>
      <c r="BD106" s="35"/>
    </row>
    <row r="107" spans="1:56" ht="111.75" customHeight="1">
      <c r="A107" s="70">
        <v>106</v>
      </c>
      <c r="B107" s="71" t="s">
        <v>1109</v>
      </c>
      <c r="C107" s="71" t="s">
        <v>1110</v>
      </c>
      <c r="D107" s="71" t="s">
        <v>1111</v>
      </c>
      <c r="E107" s="71">
        <v>2024</v>
      </c>
      <c r="F107" s="71" t="s">
        <v>231</v>
      </c>
      <c r="G107" s="71" t="s">
        <v>232</v>
      </c>
      <c r="H107" s="71" t="s">
        <v>233</v>
      </c>
      <c r="I107" s="71" t="str">
        <f t="array" ref="I107">_xlfn.TEXTJOIN(",", TRUE, IF(Table4[study_id]=Table3[[#This Row],[study_id]], Table4[iso_code], ""))</f>
        <v>ZA</v>
      </c>
      <c r="J107" s="71">
        <f>COUNTIF(study_countries!A:A,A107)</f>
        <v>1</v>
      </c>
      <c r="K107" s="71" t="s">
        <v>266</v>
      </c>
      <c r="L107" s="71" t="s">
        <v>1112</v>
      </c>
      <c r="M107" s="71" t="s">
        <v>1113</v>
      </c>
      <c r="N107" s="71"/>
      <c r="O107" s="71"/>
      <c r="P107" s="71"/>
      <c r="Q107" s="71"/>
      <c r="R107" s="71"/>
      <c r="S107" s="71"/>
      <c r="T107" s="71"/>
      <c r="U107" s="71"/>
      <c r="V107" s="71"/>
      <c r="W107" s="71"/>
      <c r="X107" s="71"/>
      <c r="Y107" s="71"/>
      <c r="Z107" s="71"/>
      <c r="AA107" s="71"/>
      <c r="AB107" s="71" t="s">
        <v>64</v>
      </c>
      <c r="AC107" s="71" t="s">
        <v>65</v>
      </c>
      <c r="AD107" s="71" t="s">
        <v>62</v>
      </c>
      <c r="AE107" s="71" t="s">
        <v>62</v>
      </c>
      <c r="AF107" s="71" t="s">
        <v>63</v>
      </c>
      <c r="AG107" s="71"/>
      <c r="AH107" s="71" t="s">
        <v>85</v>
      </c>
      <c r="AI107" s="71" t="s">
        <v>63</v>
      </c>
      <c r="AJ107" s="71" t="s">
        <v>63</v>
      </c>
      <c r="AK107" s="71" t="s">
        <v>63</v>
      </c>
      <c r="AL107" s="71" t="s">
        <v>63</v>
      </c>
      <c r="AM107" s="71" t="s">
        <v>63</v>
      </c>
      <c r="AN107" s="71"/>
      <c r="AO107" s="71"/>
      <c r="AP107" s="71" t="s">
        <v>1114</v>
      </c>
      <c r="AQ107" s="71" t="s">
        <v>1115</v>
      </c>
      <c r="AR107" s="71" t="s">
        <v>63</v>
      </c>
      <c r="AS107" s="71"/>
      <c r="AT107" s="71" t="s">
        <v>63</v>
      </c>
      <c r="AU107" s="71"/>
      <c r="AV107" s="79" t="str" cm="1">
        <f t="array" ref="AV1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7" s="79" t="str" cm="1">
        <f t="array" ref="AW1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7" s="71" t="str" cm="1">
        <f t="array" ref="AX1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7" s="71"/>
      <c r="AZ107" s="71"/>
      <c r="BA107" s="22" t="s">
        <v>1116</v>
      </c>
      <c r="BB107" s="76" t="s">
        <v>1117</v>
      </c>
      <c r="BC107" s="36"/>
      <c r="BD107" s="35"/>
    </row>
    <row r="108" spans="1:56" ht="92.25" customHeight="1">
      <c r="A108" s="90">
        <v>107</v>
      </c>
      <c r="B108" s="81" t="s">
        <v>1118</v>
      </c>
      <c r="C108" s="81" t="s">
        <v>850</v>
      </c>
      <c r="D108" s="81" t="s">
        <v>1119</v>
      </c>
      <c r="E108" s="71">
        <v>2017</v>
      </c>
      <c r="F108" s="81" t="s">
        <v>54</v>
      </c>
      <c r="G108" s="71" t="s">
        <v>125</v>
      </c>
      <c r="H108" s="71" t="s">
        <v>233</v>
      </c>
      <c r="I108" s="71" t="str">
        <f t="array" ref="I108">_xlfn.TEXTJOIN(",", TRUE, IF(Table4[study_id]=Table3[[#This Row],[study_id]], Table4[iso_code], ""))</f>
        <v>GH</v>
      </c>
      <c r="J108" s="81">
        <f>COUNTIF(study_countries!A:A,A108)</f>
        <v>1</v>
      </c>
      <c r="K108" s="81" t="s">
        <v>243</v>
      </c>
      <c r="L108" s="81" t="s">
        <v>1120</v>
      </c>
      <c r="M108" s="81" t="s">
        <v>1121</v>
      </c>
      <c r="N108" s="81">
        <v>2010</v>
      </c>
      <c r="O108" s="81">
        <v>2050</v>
      </c>
      <c r="P108" s="71" t="s">
        <v>60</v>
      </c>
      <c r="Q108" s="84" t="s">
        <v>81</v>
      </c>
      <c r="R108" s="71" t="s">
        <v>61</v>
      </c>
      <c r="S108" s="71" t="s">
        <v>62</v>
      </c>
      <c r="T108" s="71" t="s">
        <v>62</v>
      </c>
      <c r="U108" s="71" t="s">
        <v>62</v>
      </c>
      <c r="V108" s="71" t="s">
        <v>62</v>
      </c>
      <c r="W108" s="71" t="s">
        <v>63</v>
      </c>
      <c r="X108" s="71" t="s">
        <v>63</v>
      </c>
      <c r="Y108" s="71" t="s">
        <v>62</v>
      </c>
      <c r="Z108" s="71" t="s">
        <v>63</v>
      </c>
      <c r="AA108" s="71" t="s">
        <v>62</v>
      </c>
      <c r="AB108" s="71" t="s">
        <v>64</v>
      </c>
      <c r="AC108" s="71" t="s">
        <v>100</v>
      </c>
      <c r="AD108" s="71" t="s">
        <v>62</v>
      </c>
      <c r="AE108" s="71" t="s">
        <v>62</v>
      </c>
      <c r="AF108" s="71" t="s">
        <v>63</v>
      </c>
      <c r="AG108" s="71" t="s">
        <v>63</v>
      </c>
      <c r="AH108" s="71" t="s">
        <v>85</v>
      </c>
      <c r="AI108" s="71" t="s">
        <v>63</v>
      </c>
      <c r="AJ108" s="71" t="s">
        <v>63</v>
      </c>
      <c r="AK108" s="71" t="s">
        <v>63</v>
      </c>
      <c r="AL108" s="71" t="s">
        <v>62</v>
      </c>
      <c r="AM108" s="71" t="s">
        <v>62</v>
      </c>
      <c r="AN108" s="81" t="s">
        <v>1122</v>
      </c>
      <c r="AO108" s="81" t="s">
        <v>1123</v>
      </c>
      <c r="AP108" s="81" t="s">
        <v>464</v>
      </c>
      <c r="AQ108" s="81" t="s">
        <v>465</v>
      </c>
      <c r="AR108" s="77" t="s">
        <v>63</v>
      </c>
      <c r="AS108" s="81"/>
      <c r="AT108" s="81" t="s">
        <v>62</v>
      </c>
      <c r="AU108" s="81" t="s">
        <v>72</v>
      </c>
      <c r="AV108" s="79" t="str" cm="1">
        <f t="array" ref="AV1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8" s="79" t="str" cm="1">
        <f t="array" ref="AW1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8" s="71" t="str" cm="1">
        <f t="array" ref="AX1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8" s="81" t="s">
        <v>63</v>
      </c>
      <c r="AZ108" s="81"/>
      <c r="BA108" s="91" t="s">
        <v>1124</v>
      </c>
      <c r="BB108" s="92" t="s">
        <v>1125</v>
      </c>
      <c r="BC108" s="36"/>
      <c r="BD108" s="35"/>
    </row>
    <row r="109" spans="1:56" ht="102.75" customHeight="1">
      <c r="A109" s="70">
        <v>108</v>
      </c>
      <c r="B109" s="71" t="s">
        <v>1126</v>
      </c>
      <c r="C109" s="71" t="s">
        <v>735</v>
      </c>
      <c r="D109" s="71" t="s">
        <v>1127</v>
      </c>
      <c r="E109" s="71">
        <v>2024</v>
      </c>
      <c r="F109" s="71" t="s">
        <v>231</v>
      </c>
      <c r="G109" s="71" t="s">
        <v>584</v>
      </c>
      <c r="H109" s="71" t="s">
        <v>217</v>
      </c>
      <c r="I109" s="71" t="str">
        <f t="array" ref="I109">_xlfn.TEXTJOIN(",", TRUE, IF(Table4[study_id]=Table3[[#This Row],[study_id]], Table4[iso_code], ""))</f>
        <v>ET</v>
      </c>
      <c r="J109" s="71">
        <f>COUNTIF(study_countries!A:A,A109)</f>
        <v>1</v>
      </c>
      <c r="K109" s="71" t="s">
        <v>315</v>
      </c>
      <c r="L109" s="71" t="s">
        <v>1128</v>
      </c>
      <c r="M109" s="71" t="s">
        <v>1129</v>
      </c>
      <c r="N109" s="71"/>
      <c r="O109" s="71"/>
      <c r="P109" s="71"/>
      <c r="Q109" s="84"/>
      <c r="R109" s="71"/>
      <c r="S109" s="71"/>
      <c r="T109" s="71"/>
      <c r="U109" s="71"/>
      <c r="V109" s="71"/>
      <c r="W109" s="71"/>
      <c r="X109" s="71"/>
      <c r="Y109" s="71"/>
      <c r="Z109" s="71"/>
      <c r="AA109" s="71"/>
      <c r="AB109" s="71" t="s">
        <v>64</v>
      </c>
      <c r="AC109" s="71" t="s">
        <v>65</v>
      </c>
      <c r="AD109" s="71" t="s">
        <v>62</v>
      </c>
      <c r="AE109" s="71" t="s">
        <v>62</v>
      </c>
      <c r="AF109" s="71" t="s">
        <v>63</v>
      </c>
      <c r="AG109" s="71"/>
      <c r="AH109" s="71" t="s">
        <v>66</v>
      </c>
      <c r="AI109" s="71" t="s">
        <v>63</v>
      </c>
      <c r="AJ109" s="71" t="s">
        <v>63</v>
      </c>
      <c r="AK109" s="71" t="s">
        <v>63</v>
      </c>
      <c r="AL109" s="71" t="s">
        <v>62</v>
      </c>
      <c r="AM109" s="71" t="s">
        <v>63</v>
      </c>
      <c r="AN109" s="71"/>
      <c r="AO109" s="71"/>
      <c r="AP109" s="71" t="s">
        <v>1130</v>
      </c>
      <c r="AQ109" s="71" t="s">
        <v>194</v>
      </c>
      <c r="AR109" s="77" t="s">
        <v>62</v>
      </c>
      <c r="AS109" s="71"/>
      <c r="AT109" s="71" t="s">
        <v>63</v>
      </c>
      <c r="AU109" s="71"/>
      <c r="AV109" s="79" t="str" cm="1">
        <f t="array" ref="AV1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9" s="79" t="str" cm="1">
        <f t="array" ref="AW1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9" s="71" t="str" cm="1">
        <f t="array" ref="AX1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9" s="71"/>
      <c r="AZ109" s="71"/>
      <c r="BA109" s="22" t="s">
        <v>1131</v>
      </c>
      <c r="BB109" s="93" t="s">
        <v>1132</v>
      </c>
      <c r="BC109" s="36"/>
      <c r="BD109" s="35"/>
    </row>
    <row r="110" spans="1:56" ht="87.75" customHeight="1">
      <c r="A110" s="70">
        <v>109</v>
      </c>
      <c r="B110" s="71" t="s">
        <v>1133</v>
      </c>
      <c r="C110" s="71" t="s">
        <v>735</v>
      </c>
      <c r="D110" s="71" t="s">
        <v>1134</v>
      </c>
      <c r="E110" s="71">
        <v>2019</v>
      </c>
      <c r="F110" s="71" t="s">
        <v>231</v>
      </c>
      <c r="G110" s="71" t="s">
        <v>584</v>
      </c>
      <c r="H110" s="71" t="s">
        <v>217</v>
      </c>
      <c r="I110" s="71" t="str">
        <f t="array" ref="I110">_xlfn.TEXTJOIN(",", TRUE, IF(Table4[study_id]=Table3[[#This Row],[study_id]], Table4[iso_code], ""))</f>
        <v>NG</v>
      </c>
      <c r="J110" s="71">
        <f>COUNTIF(study_countries!A:A,A110)</f>
        <v>1</v>
      </c>
      <c r="K110" s="71" t="s">
        <v>243</v>
      </c>
      <c r="L110" s="71" t="s">
        <v>1135</v>
      </c>
      <c r="M110" s="71" t="s">
        <v>1136</v>
      </c>
      <c r="N110" s="71"/>
      <c r="O110" s="71"/>
      <c r="P110" s="71"/>
      <c r="Q110" s="84"/>
      <c r="R110" s="71"/>
      <c r="S110" s="71"/>
      <c r="T110" s="71"/>
      <c r="U110" s="71"/>
      <c r="V110" s="71"/>
      <c r="W110" s="71"/>
      <c r="X110" s="71"/>
      <c r="Y110" s="71"/>
      <c r="Z110" s="71"/>
      <c r="AA110" s="71"/>
      <c r="AB110" s="71" t="s">
        <v>64</v>
      </c>
      <c r="AC110" s="71" t="s">
        <v>65</v>
      </c>
      <c r="AD110" s="71" t="s">
        <v>62</v>
      </c>
      <c r="AE110" s="71" t="s">
        <v>62</v>
      </c>
      <c r="AF110" s="71" t="s">
        <v>63</v>
      </c>
      <c r="AG110" s="71"/>
      <c r="AH110" s="71" t="s">
        <v>66</v>
      </c>
      <c r="AI110" s="71" t="s">
        <v>63</v>
      </c>
      <c r="AJ110" s="71" t="s">
        <v>63</v>
      </c>
      <c r="AK110" s="71" t="s">
        <v>63</v>
      </c>
      <c r="AL110" s="71" t="s">
        <v>62</v>
      </c>
      <c r="AM110" s="71" t="s">
        <v>63</v>
      </c>
      <c r="AN110" s="71"/>
      <c r="AO110" s="71"/>
      <c r="AP110" s="71" t="s">
        <v>1137</v>
      </c>
      <c r="AQ110" s="71" t="s">
        <v>1138</v>
      </c>
      <c r="AR110" s="77" t="s">
        <v>132</v>
      </c>
      <c r="AS110" s="71"/>
      <c r="AT110" s="71" t="s">
        <v>63</v>
      </c>
      <c r="AU110" s="71"/>
      <c r="AV110" s="79" t="str" cm="1">
        <f t="array" ref="AV1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0" s="79" t="str" cm="1">
        <f t="array" ref="AW1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0" s="71" t="str" cm="1">
        <f t="array" ref="AX1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0" s="71"/>
      <c r="AZ110" s="71"/>
      <c r="BA110" s="22" t="s">
        <v>1139</v>
      </c>
      <c r="BB110" s="93" t="s">
        <v>1140</v>
      </c>
      <c r="BC110" s="36"/>
      <c r="BD110" s="35"/>
    </row>
    <row r="111" spans="1:56" ht="93" customHeight="1">
      <c r="A111" s="70">
        <v>110</v>
      </c>
      <c r="B111" s="71" t="s">
        <v>1141</v>
      </c>
      <c r="C111" s="71" t="s">
        <v>1142</v>
      </c>
      <c r="D111" s="71" t="s">
        <v>1143</v>
      </c>
      <c r="E111" s="71">
        <v>2020</v>
      </c>
      <c r="F111" s="71" t="s">
        <v>231</v>
      </c>
      <c r="G111" s="71" t="s">
        <v>786</v>
      </c>
      <c r="H111" s="71" t="s">
        <v>217</v>
      </c>
      <c r="I111" s="71" t="str" cm="1">
        <f t="array" ref="I111">_xlfn.TEXTJOIN(",", TRUE, IF(Table4[study_id]=Table3[[#This Row],[study_id]], Table4[iso_code], ""))</f>
        <v>MW</v>
      </c>
      <c r="J111" s="71">
        <f>COUNTIF(study_countries!A:A,A111)</f>
        <v>1</v>
      </c>
      <c r="K111" s="71" t="s">
        <v>266</v>
      </c>
      <c r="L111" s="71" t="s">
        <v>1144</v>
      </c>
      <c r="M111" s="71" t="s">
        <v>1145</v>
      </c>
      <c r="N111" s="71"/>
      <c r="O111" s="71"/>
      <c r="P111" s="71"/>
      <c r="Q111" s="84"/>
      <c r="R111" s="71"/>
      <c r="S111" s="71"/>
      <c r="T111" s="71"/>
      <c r="U111" s="71"/>
      <c r="V111" s="71"/>
      <c r="W111" s="71"/>
      <c r="X111" s="71"/>
      <c r="Y111" s="71"/>
      <c r="Z111" s="71"/>
      <c r="AA111" s="71"/>
      <c r="AB111" s="71" t="s">
        <v>64</v>
      </c>
      <c r="AC111" s="71" t="s">
        <v>65</v>
      </c>
      <c r="AD111" s="71" t="s">
        <v>62</v>
      </c>
      <c r="AE111" s="71" t="s">
        <v>63</v>
      </c>
      <c r="AF111" s="71" t="s">
        <v>63</v>
      </c>
      <c r="AG111" s="71"/>
      <c r="AH111" s="71" t="s">
        <v>85</v>
      </c>
      <c r="AI111" s="71" t="s">
        <v>63</v>
      </c>
      <c r="AJ111" s="71" t="s">
        <v>63</v>
      </c>
      <c r="AK111" s="71" t="s">
        <v>63</v>
      </c>
      <c r="AL111" s="71" t="s">
        <v>62</v>
      </c>
      <c r="AM111" s="71" t="s">
        <v>63</v>
      </c>
      <c r="AN111" s="71"/>
      <c r="AO111" s="71"/>
      <c r="AP111" s="71" t="s">
        <v>1146</v>
      </c>
      <c r="AQ111" s="71" t="s">
        <v>1147</v>
      </c>
      <c r="AR111" s="77" t="s">
        <v>62</v>
      </c>
      <c r="AS111" s="71"/>
      <c r="AT111" s="71" t="s">
        <v>63</v>
      </c>
      <c r="AU111" s="71"/>
      <c r="AV111" s="79" t="str" cm="1">
        <f t="array" ref="AV1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1" s="79" t="str" cm="1">
        <f t="array" ref="AW1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1" s="71" t="str" cm="1">
        <f t="array" ref="AX1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1" s="71"/>
      <c r="AZ111" s="71"/>
      <c r="BA111" s="22" t="s">
        <v>1148</v>
      </c>
      <c r="BB111" s="93" t="s">
        <v>1149</v>
      </c>
      <c r="BC111" s="36"/>
      <c r="BD111" s="35"/>
    </row>
    <row r="112" spans="1:56" ht="75.75" customHeight="1">
      <c r="A112" s="70">
        <v>111</v>
      </c>
      <c r="B112" s="71" t="s">
        <v>1150</v>
      </c>
      <c r="C112" s="71" t="s">
        <v>1151</v>
      </c>
      <c r="D112" s="71" t="s">
        <v>1152</v>
      </c>
      <c r="E112" s="71">
        <v>2020</v>
      </c>
      <c r="F112" s="71" t="s">
        <v>231</v>
      </c>
      <c r="G112" s="71" t="s">
        <v>125</v>
      </c>
      <c r="H112" s="71" t="s">
        <v>233</v>
      </c>
      <c r="I112" s="71" t="str" cm="1">
        <f t="array" ref="I112">_xlfn.TEXTJOIN(",", TRUE, IF(Table4[study_id]=Table3[[#This Row],[study_id]], Table4[iso_code], ""))</f>
        <v>MA</v>
      </c>
      <c r="J112" s="71">
        <f>COUNTIF(study_countries!A:A,A112)</f>
        <v>1</v>
      </c>
      <c r="K112" s="71" t="s">
        <v>218</v>
      </c>
      <c r="L112" s="71" t="s">
        <v>1153</v>
      </c>
      <c r="M112" s="71" t="s">
        <v>1154</v>
      </c>
      <c r="N112" s="71">
        <v>2009</v>
      </c>
      <c r="O112" s="71">
        <v>2030</v>
      </c>
      <c r="P112" s="71"/>
      <c r="Q112" s="84"/>
      <c r="R112" s="71"/>
      <c r="S112" s="71"/>
      <c r="T112" s="71"/>
      <c r="U112" s="71"/>
      <c r="V112" s="71"/>
      <c r="W112" s="71"/>
      <c r="X112" s="71"/>
      <c r="Y112" s="71"/>
      <c r="Z112" s="71"/>
      <c r="AA112" s="71"/>
      <c r="AB112" s="71" t="s">
        <v>64</v>
      </c>
      <c r="AC112" s="71" t="s">
        <v>65</v>
      </c>
      <c r="AD112" s="71" t="s">
        <v>62</v>
      </c>
      <c r="AE112" s="71" t="s">
        <v>62</v>
      </c>
      <c r="AF112" s="71" t="s">
        <v>63</v>
      </c>
      <c r="AG112" s="71"/>
      <c r="AH112" s="71" t="s">
        <v>85</v>
      </c>
      <c r="AI112" s="71" t="s">
        <v>63</v>
      </c>
      <c r="AJ112" s="71" t="s">
        <v>63</v>
      </c>
      <c r="AK112" s="71" t="s">
        <v>63</v>
      </c>
      <c r="AL112" s="71" t="s">
        <v>63</v>
      </c>
      <c r="AM112" s="71" t="s">
        <v>63</v>
      </c>
      <c r="AN112" s="71"/>
      <c r="AO112" s="71"/>
      <c r="AP112" s="71" t="s">
        <v>1155</v>
      </c>
      <c r="AQ112" s="71" t="s">
        <v>509</v>
      </c>
      <c r="AR112" s="77" t="s">
        <v>62</v>
      </c>
      <c r="AS112" s="71"/>
      <c r="AT112" s="71" t="s">
        <v>63</v>
      </c>
      <c r="AU112" s="71"/>
      <c r="AV112" s="79" t="str" cm="1">
        <f t="array" ref="AV1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2" s="79" t="str" cm="1">
        <f t="array" ref="AW1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2" s="71" t="str" cm="1">
        <f t="array" ref="AX1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2" s="71"/>
      <c r="AZ112" s="71"/>
      <c r="BA112" s="22" t="s">
        <v>1156</v>
      </c>
      <c r="BB112" s="93" t="s">
        <v>1157</v>
      </c>
      <c r="BC112" s="36"/>
      <c r="BD112" s="35"/>
    </row>
    <row r="113" spans="1:56" ht="84.75" customHeight="1">
      <c r="A113" s="70">
        <v>112</v>
      </c>
      <c r="B113" s="71" t="s">
        <v>1158</v>
      </c>
      <c r="C113" s="71" t="s">
        <v>735</v>
      </c>
      <c r="D113" s="71" t="s">
        <v>1159</v>
      </c>
      <c r="E113" s="71">
        <v>2021</v>
      </c>
      <c r="F113" s="71" t="s">
        <v>231</v>
      </c>
      <c r="G113" s="71" t="s">
        <v>736</v>
      </c>
      <c r="H113" s="71" t="s">
        <v>217</v>
      </c>
      <c r="I113" s="71" t="str" cm="1">
        <f t="array" ref="I113">_xlfn.TEXTJOIN(",", TRUE, IF(Table4[study_id]=Table3[[#This Row],[study_id]], Table4[iso_code], ""))</f>
        <v>SO</v>
      </c>
      <c r="J113" s="71">
        <f>COUNTIF(study_countries!A:A,A113)</f>
        <v>1</v>
      </c>
      <c r="K113" s="71" t="s">
        <v>315</v>
      </c>
      <c r="L113" s="71" t="s">
        <v>1160</v>
      </c>
      <c r="M113" s="71" t="s">
        <v>1161</v>
      </c>
      <c r="N113" s="71"/>
      <c r="O113" s="71"/>
      <c r="P113" s="71"/>
      <c r="Q113" s="71"/>
      <c r="R113" s="71"/>
      <c r="S113" s="71"/>
      <c r="T113" s="71"/>
      <c r="U113" s="71"/>
      <c r="V113" s="71"/>
      <c r="W113" s="71"/>
      <c r="X113" s="71"/>
      <c r="Y113" s="71"/>
      <c r="Z113" s="71"/>
      <c r="AA113" s="71"/>
      <c r="AB113" s="71" t="s">
        <v>64</v>
      </c>
      <c r="AC113" s="71" t="s">
        <v>65</v>
      </c>
      <c r="AD113" s="71" t="s">
        <v>62</v>
      </c>
      <c r="AE113" s="71" t="s">
        <v>62</v>
      </c>
      <c r="AF113" s="71" t="s">
        <v>63</v>
      </c>
      <c r="AG113" s="71"/>
      <c r="AH113" s="71" t="s">
        <v>66</v>
      </c>
      <c r="AI113" s="71" t="s">
        <v>63</v>
      </c>
      <c r="AJ113" s="71" t="s">
        <v>63</v>
      </c>
      <c r="AK113" s="71" t="s">
        <v>63</v>
      </c>
      <c r="AL113" s="71" t="s">
        <v>62</v>
      </c>
      <c r="AM113" s="71" t="s">
        <v>63</v>
      </c>
      <c r="AN113" s="71"/>
      <c r="AO113" s="71"/>
      <c r="AP113" s="71" t="s">
        <v>1162</v>
      </c>
      <c r="AQ113" s="71" t="s">
        <v>711</v>
      </c>
      <c r="AR113" s="77" t="s">
        <v>63</v>
      </c>
      <c r="AS113" s="71"/>
      <c r="AT113" s="71" t="s">
        <v>63</v>
      </c>
      <c r="AU113" s="71"/>
      <c r="AV113" s="79" t="str" cm="1">
        <f t="array" ref="AV1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3" s="79" t="str" cm="1">
        <f t="array" ref="AW1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3" s="71" t="str" cm="1">
        <f t="array" ref="AX1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3" s="71"/>
      <c r="AZ113" s="71"/>
      <c r="BA113" s="22" t="s">
        <v>1163</v>
      </c>
      <c r="BB113" s="93" t="s">
        <v>1164</v>
      </c>
      <c r="BC113" s="36"/>
      <c r="BD113" s="35"/>
    </row>
    <row r="114" spans="1:56" ht="95.25" customHeight="1">
      <c r="A114" s="70">
        <v>113</v>
      </c>
      <c r="B114" s="71" t="s">
        <v>1165</v>
      </c>
      <c r="C114" s="71" t="s">
        <v>381</v>
      </c>
      <c r="D114" s="71" t="s">
        <v>1166</v>
      </c>
      <c r="E114" s="71">
        <v>2023</v>
      </c>
      <c r="F114" s="71" t="s">
        <v>54</v>
      </c>
      <c r="G114" s="71" t="s">
        <v>125</v>
      </c>
      <c r="H114" s="71" t="s">
        <v>233</v>
      </c>
      <c r="I114" s="71" t="str" cm="1">
        <f t="array" ref="I114">_xlfn.TEXTJOIN(",", TRUE, IF(Table4[study_id]=Table3[[#This Row],[study_id]], Table4[iso_code], ""))</f>
        <v>CM</v>
      </c>
      <c r="J114" s="71">
        <f>COUNTIF(study_countries!A:A,A114)</f>
        <v>1</v>
      </c>
      <c r="K114" s="71" t="s">
        <v>279</v>
      </c>
      <c r="L114" s="71" t="s">
        <v>1167</v>
      </c>
      <c r="M114" s="71" t="s">
        <v>1168</v>
      </c>
      <c r="N114" s="71">
        <v>2016</v>
      </c>
      <c r="O114" s="71">
        <v>2045</v>
      </c>
      <c r="P114" s="71" t="s">
        <v>60</v>
      </c>
      <c r="Q114" s="71" t="s">
        <v>431</v>
      </c>
      <c r="R114" s="71" t="s">
        <v>189</v>
      </c>
      <c r="S114" s="71" t="s">
        <v>63</v>
      </c>
      <c r="T114" s="71" t="s">
        <v>63</v>
      </c>
      <c r="U114" s="71" t="s">
        <v>63</v>
      </c>
      <c r="V114" s="71" t="s">
        <v>62</v>
      </c>
      <c r="W114" s="71" t="s">
        <v>63</v>
      </c>
      <c r="X114" s="71" t="s">
        <v>63</v>
      </c>
      <c r="Y114" s="71" t="s">
        <v>62</v>
      </c>
      <c r="Z114" s="71" t="s">
        <v>63</v>
      </c>
      <c r="AA114" s="71" t="s">
        <v>63</v>
      </c>
      <c r="AB114" s="71" t="s">
        <v>142</v>
      </c>
      <c r="AC114" s="71" t="s">
        <v>65</v>
      </c>
      <c r="AD114" s="71" t="s">
        <v>62</v>
      </c>
      <c r="AE114" s="71" t="s">
        <v>62</v>
      </c>
      <c r="AF114" s="71" t="s">
        <v>62</v>
      </c>
      <c r="AG114" s="71" t="s">
        <v>63</v>
      </c>
      <c r="AH114" s="71" t="s">
        <v>85</v>
      </c>
      <c r="AI114" s="71" t="s">
        <v>63</v>
      </c>
      <c r="AJ114" s="71" t="s">
        <v>62</v>
      </c>
      <c r="AK114" s="71" t="s">
        <v>62</v>
      </c>
      <c r="AL114" s="71" t="s">
        <v>63</v>
      </c>
      <c r="AM114" s="71" t="s">
        <v>62</v>
      </c>
      <c r="AN114" s="71" t="s">
        <v>1169</v>
      </c>
      <c r="AO114" s="71" t="s">
        <v>1170</v>
      </c>
      <c r="AP114" s="71" t="s">
        <v>1171</v>
      </c>
      <c r="AQ114" s="71" t="s">
        <v>1172</v>
      </c>
      <c r="AR114" s="77" t="s">
        <v>62</v>
      </c>
      <c r="AS114" s="71"/>
      <c r="AT114" s="71" t="s">
        <v>63</v>
      </c>
      <c r="AU114" s="71" t="s">
        <v>72</v>
      </c>
      <c r="AV114" s="79" t="str" cm="1">
        <f t="array" ref="AV1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4" s="79" t="str" cm="1">
        <f t="array" ref="AW1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4" s="71" t="str" cm="1">
        <f t="array" ref="AX1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14" s="71" t="s">
        <v>63</v>
      </c>
      <c r="AZ114" s="71"/>
      <c r="BA114" s="22" t="s">
        <v>1173</v>
      </c>
      <c r="BB114" s="93" t="s">
        <v>1174</v>
      </c>
      <c r="BC114" s="36"/>
      <c r="BD114" s="35"/>
    </row>
    <row r="115" spans="1:56" ht="99" customHeight="1">
      <c r="A115" s="70">
        <v>114</v>
      </c>
      <c r="B115" s="71" t="s">
        <v>1175</v>
      </c>
      <c r="C115" s="71" t="s">
        <v>264</v>
      </c>
      <c r="D115" s="71" t="s">
        <v>1176</v>
      </c>
      <c r="E115" s="71">
        <v>2022</v>
      </c>
      <c r="F115" s="71" t="s">
        <v>54</v>
      </c>
      <c r="G115" s="71" t="s">
        <v>125</v>
      </c>
      <c r="H115" s="71" t="s">
        <v>233</v>
      </c>
      <c r="I115" s="71" t="str" cm="1">
        <f t="array" ref="I115">_xlfn.TEXTJOIN(",", TRUE, IF(Table4[study_id]=Table3[[#This Row],[study_id]], Table4[iso_code], ""))</f>
        <v>ET</v>
      </c>
      <c r="J115" s="71">
        <f>COUNTIF(study_countries!A:A,A115)</f>
        <v>1</v>
      </c>
      <c r="K115" s="71" t="s">
        <v>315</v>
      </c>
      <c r="L115" s="71" t="s">
        <v>1177</v>
      </c>
      <c r="M115" s="71" t="s">
        <v>1178</v>
      </c>
      <c r="N115" s="71">
        <v>2015</v>
      </c>
      <c r="O115" s="71">
        <v>2065</v>
      </c>
      <c r="P115" s="71" t="s">
        <v>60</v>
      </c>
      <c r="Q115" s="71" t="s">
        <v>81</v>
      </c>
      <c r="R115" s="71" t="s">
        <v>61</v>
      </c>
      <c r="S115" s="71" t="s">
        <v>62</v>
      </c>
      <c r="T115" s="71" t="s">
        <v>62</v>
      </c>
      <c r="U115" s="71" t="s">
        <v>62</v>
      </c>
      <c r="V115" s="71" t="s">
        <v>62</v>
      </c>
      <c r="W115" s="71" t="s">
        <v>62</v>
      </c>
      <c r="X115" s="71" t="s">
        <v>62</v>
      </c>
      <c r="Y115" s="71" t="s">
        <v>62</v>
      </c>
      <c r="Z115" s="71" t="s">
        <v>63</v>
      </c>
      <c r="AA115" s="71" t="s">
        <v>62</v>
      </c>
      <c r="AB115" s="71" t="s">
        <v>64</v>
      </c>
      <c r="AC115" s="71" t="s">
        <v>100</v>
      </c>
      <c r="AD115" s="71" t="s">
        <v>62</v>
      </c>
      <c r="AE115" s="71" t="s">
        <v>62</v>
      </c>
      <c r="AF115" s="71" t="s">
        <v>62</v>
      </c>
      <c r="AG115" s="71" t="s">
        <v>63</v>
      </c>
      <c r="AH115" s="71" t="s">
        <v>85</v>
      </c>
      <c r="AI115" s="71" t="s">
        <v>63</v>
      </c>
      <c r="AJ115" s="71" t="s">
        <v>63</v>
      </c>
      <c r="AK115" s="71" t="s">
        <v>63</v>
      </c>
      <c r="AL115" s="71" t="s">
        <v>62</v>
      </c>
      <c r="AM115" s="71" t="s">
        <v>63</v>
      </c>
      <c r="AN115" s="71" t="s">
        <v>1179</v>
      </c>
      <c r="AO115" s="71" t="s">
        <v>1180</v>
      </c>
      <c r="AP115" s="71" t="s">
        <v>1181</v>
      </c>
      <c r="AQ115" s="71" t="s">
        <v>1182</v>
      </c>
      <c r="AR115" s="77" t="s">
        <v>62</v>
      </c>
      <c r="AS115" s="71"/>
      <c r="AT115" s="71" t="s">
        <v>63</v>
      </c>
      <c r="AU115" s="71" t="s">
        <v>72</v>
      </c>
      <c r="AV115" s="79" t="str" cm="1">
        <f t="array" ref="AV1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5" s="79" t="str" cm="1">
        <f t="array" ref="AW1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5" s="71" t="str" cm="1">
        <f t="array" ref="AX1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15" s="71" t="s">
        <v>63</v>
      </c>
      <c r="AZ115" s="22"/>
      <c r="BA115" s="22" t="s">
        <v>1183</v>
      </c>
      <c r="BB115" s="93" t="s">
        <v>1184</v>
      </c>
      <c r="BC115" s="36"/>
      <c r="BD115" s="35"/>
    </row>
    <row r="116" spans="1:56" ht="75.75" customHeight="1">
      <c r="A116" s="70">
        <v>115</v>
      </c>
      <c r="B116" s="71" t="s">
        <v>1185</v>
      </c>
      <c r="C116" s="71" t="s">
        <v>735</v>
      </c>
      <c r="D116" s="71" t="s">
        <v>1186</v>
      </c>
      <c r="E116" s="71">
        <v>2022</v>
      </c>
      <c r="F116" s="71" t="s">
        <v>231</v>
      </c>
      <c r="G116" s="71" t="s">
        <v>736</v>
      </c>
      <c r="H116" s="71" t="s">
        <v>217</v>
      </c>
      <c r="I116" s="71" t="str" cm="1">
        <f t="array" ref="I116">_xlfn.TEXTJOIN(",", TRUE, IF(Table4[study_id]=Table3[[#This Row],[study_id]], Table4[iso_code], ""))</f>
        <v>ET</v>
      </c>
      <c r="J116" s="71">
        <f>COUNTIF(study_countries!A:A,A116)</f>
        <v>1</v>
      </c>
      <c r="K116" s="71" t="s">
        <v>315</v>
      </c>
      <c r="L116" s="71" t="s">
        <v>1187</v>
      </c>
      <c r="M116" s="71" t="s">
        <v>1188</v>
      </c>
      <c r="N116" s="71"/>
      <c r="O116" s="71"/>
      <c r="P116" s="71"/>
      <c r="Q116" s="71"/>
      <c r="R116" s="71"/>
      <c r="S116" s="71"/>
      <c r="T116" s="71"/>
      <c r="U116" s="71"/>
      <c r="V116" s="71"/>
      <c r="W116" s="71"/>
      <c r="X116" s="71"/>
      <c r="Y116" s="71"/>
      <c r="Z116" s="71"/>
      <c r="AA116" s="71"/>
      <c r="AB116" s="71" t="s">
        <v>64</v>
      </c>
      <c r="AC116" s="71" t="s">
        <v>65</v>
      </c>
      <c r="AD116" s="71" t="s">
        <v>63</v>
      </c>
      <c r="AE116" s="71" t="s">
        <v>63</v>
      </c>
      <c r="AF116" s="71" t="s">
        <v>63</v>
      </c>
      <c r="AG116" s="71"/>
      <c r="AH116" s="71" t="s">
        <v>66</v>
      </c>
      <c r="AI116" s="71" t="s">
        <v>63</v>
      </c>
      <c r="AJ116" s="71" t="s">
        <v>63</v>
      </c>
      <c r="AK116" s="71" t="s">
        <v>63</v>
      </c>
      <c r="AL116" s="71" t="s">
        <v>62</v>
      </c>
      <c r="AM116" s="71" t="s">
        <v>63</v>
      </c>
      <c r="AN116" s="71"/>
      <c r="AO116" s="71"/>
      <c r="AP116" s="71" t="s">
        <v>1189</v>
      </c>
      <c r="AQ116" s="71" t="s">
        <v>711</v>
      </c>
      <c r="AR116" s="77" t="s">
        <v>63</v>
      </c>
      <c r="AS116" s="71"/>
      <c r="AT116" s="71" t="s">
        <v>63</v>
      </c>
      <c r="AU116" s="71"/>
      <c r="AV116" s="79" t="str" cm="1">
        <f t="array" ref="AV1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6" s="79" t="str" cm="1">
        <f t="array" ref="AW1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6" s="71" t="str" cm="1">
        <f t="array" ref="AX1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6" s="71"/>
      <c r="AZ116" s="71"/>
      <c r="BA116" s="22" t="s">
        <v>1190</v>
      </c>
      <c r="BB116" s="93" t="s">
        <v>1191</v>
      </c>
      <c r="BC116" s="36"/>
      <c r="BD116" s="35"/>
    </row>
    <row r="117" spans="1:56" ht="94.5" customHeight="1">
      <c r="A117" s="70">
        <v>116</v>
      </c>
      <c r="B117" s="71" t="s">
        <v>1192</v>
      </c>
      <c r="C117" s="71" t="s">
        <v>800</v>
      </c>
      <c r="D117" s="71" t="s">
        <v>1193</v>
      </c>
      <c r="E117" s="71">
        <v>2025</v>
      </c>
      <c r="F117" s="71" t="s">
        <v>231</v>
      </c>
      <c r="G117" s="71" t="s">
        <v>736</v>
      </c>
      <c r="H117" s="71" t="s">
        <v>217</v>
      </c>
      <c r="I117" s="71" t="str" cm="1">
        <f t="array" ref="I117">_xlfn.TEXTJOIN(",", TRUE, IF(Table4[study_id]=Table3[[#This Row],[study_id]], Table4[iso_code], ""))</f>
        <v>TZ</v>
      </c>
      <c r="J117" s="71">
        <f>COUNTIF(study_countries!A:A,A117)</f>
        <v>1</v>
      </c>
      <c r="K117" s="71" t="s">
        <v>315</v>
      </c>
      <c r="L117" s="71" t="s">
        <v>1194</v>
      </c>
      <c r="M117" s="71" t="s">
        <v>1195</v>
      </c>
      <c r="N117" s="71"/>
      <c r="O117" s="71"/>
      <c r="P117" s="71"/>
      <c r="Q117" s="71"/>
      <c r="R117" s="71"/>
      <c r="S117" s="71"/>
      <c r="T117" s="71"/>
      <c r="U117" s="71"/>
      <c r="V117" s="71"/>
      <c r="W117" s="71"/>
      <c r="X117" s="71"/>
      <c r="Y117" s="71"/>
      <c r="Z117" s="71"/>
      <c r="AA117" s="71"/>
      <c r="AB117" s="71" t="s">
        <v>64</v>
      </c>
      <c r="AC117" s="71" t="s">
        <v>65</v>
      </c>
      <c r="AD117" s="71" t="s">
        <v>63</v>
      </c>
      <c r="AE117" s="71" t="s">
        <v>63</v>
      </c>
      <c r="AF117" s="71" t="s">
        <v>63</v>
      </c>
      <c r="AG117" s="71"/>
      <c r="AH117" s="71" t="s">
        <v>66</v>
      </c>
      <c r="AI117" s="71" t="s">
        <v>63</v>
      </c>
      <c r="AJ117" s="71" t="s">
        <v>63</v>
      </c>
      <c r="AK117" s="71" t="s">
        <v>63</v>
      </c>
      <c r="AL117" s="71" t="s">
        <v>62</v>
      </c>
      <c r="AM117" s="71" t="s">
        <v>63</v>
      </c>
      <c r="AN117" s="71"/>
      <c r="AO117" s="71"/>
      <c r="AP117" s="71" t="s">
        <v>1196</v>
      </c>
      <c r="AQ117" s="71" t="s">
        <v>842</v>
      </c>
      <c r="AR117" s="77" t="s">
        <v>62</v>
      </c>
      <c r="AS117" s="71"/>
      <c r="AT117" s="71" t="s">
        <v>63</v>
      </c>
      <c r="AU117" s="71"/>
      <c r="AV117" s="79" t="str" cm="1">
        <f t="array" ref="AV1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7" s="79" t="str" cm="1">
        <f t="array" ref="AW1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7" s="71" t="str" cm="1">
        <f t="array" ref="AX1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7" s="71"/>
      <c r="AZ117" s="71"/>
      <c r="BA117" s="22" t="s">
        <v>1197</v>
      </c>
      <c r="BB117" s="93" t="s">
        <v>1198</v>
      </c>
      <c r="BC117" s="36"/>
      <c r="BD117" s="35"/>
    </row>
    <row r="118" spans="1:56" ht="80.25" customHeight="1">
      <c r="A118" s="70">
        <v>117</v>
      </c>
      <c r="B118" s="71" t="s">
        <v>1199</v>
      </c>
      <c r="C118" s="71" t="s">
        <v>735</v>
      </c>
      <c r="D118" s="71" t="s">
        <v>1200</v>
      </c>
      <c r="E118" s="71">
        <v>2014</v>
      </c>
      <c r="F118" s="71" t="s">
        <v>231</v>
      </c>
      <c r="G118" s="71" t="s">
        <v>584</v>
      </c>
      <c r="H118" s="71" t="s">
        <v>217</v>
      </c>
      <c r="I118" s="71" t="str" cm="1">
        <f t="array" ref="I118">_xlfn.TEXTJOIN(",", TRUE, IF(Table4[study_id]=Table3[[#This Row],[study_id]], Table4[iso_code], ""))</f>
        <v>NG</v>
      </c>
      <c r="J118" s="71">
        <f>COUNTIF(study_countries!A:A,A118)</f>
        <v>1</v>
      </c>
      <c r="K118" s="71" t="s">
        <v>243</v>
      </c>
      <c r="L118" s="71" t="s">
        <v>1201</v>
      </c>
      <c r="M118" s="71" t="s">
        <v>1202</v>
      </c>
      <c r="N118" s="71"/>
      <c r="O118" s="71"/>
      <c r="P118" s="71"/>
      <c r="Q118" s="71"/>
      <c r="R118" s="71"/>
      <c r="S118" s="71"/>
      <c r="T118" s="71"/>
      <c r="U118" s="71"/>
      <c r="V118" s="71"/>
      <c r="W118" s="71"/>
      <c r="X118" s="71"/>
      <c r="Y118" s="71"/>
      <c r="Z118" s="71"/>
      <c r="AA118" s="71"/>
      <c r="AB118" s="71" t="s">
        <v>64</v>
      </c>
      <c r="AC118" s="71" t="s">
        <v>65</v>
      </c>
      <c r="AD118" s="71" t="s">
        <v>62</v>
      </c>
      <c r="AE118" s="71" t="s">
        <v>62</v>
      </c>
      <c r="AF118" s="71" t="s">
        <v>63</v>
      </c>
      <c r="AG118" s="71"/>
      <c r="AH118" s="71" t="s">
        <v>66</v>
      </c>
      <c r="AI118" s="71" t="s">
        <v>63</v>
      </c>
      <c r="AJ118" s="71" t="s">
        <v>63</v>
      </c>
      <c r="AK118" s="71" t="s">
        <v>63</v>
      </c>
      <c r="AL118" s="71" t="s">
        <v>62</v>
      </c>
      <c r="AM118" s="71" t="s">
        <v>63</v>
      </c>
      <c r="AN118" s="71"/>
      <c r="AO118" s="71"/>
      <c r="AP118" s="71" t="s">
        <v>1203</v>
      </c>
      <c r="AQ118" s="71" t="s">
        <v>1204</v>
      </c>
      <c r="AR118" s="77" t="s">
        <v>132</v>
      </c>
      <c r="AS118" s="71"/>
      <c r="AT118" s="71" t="s">
        <v>63</v>
      </c>
      <c r="AU118" s="71"/>
      <c r="AV118" s="79" t="str" cm="1">
        <f t="array" ref="AV1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8" s="79" t="str" cm="1">
        <f t="array" ref="AW1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8" s="71" t="str" cm="1">
        <f t="array" ref="AX1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8" s="71"/>
      <c r="AZ118" s="71"/>
      <c r="BA118" s="22" t="s">
        <v>1205</v>
      </c>
      <c r="BB118" s="93" t="s">
        <v>1206</v>
      </c>
      <c r="BC118" s="36"/>
      <c r="BD118" s="35"/>
    </row>
    <row r="119" spans="1:56" ht="99.75" customHeight="1">
      <c r="A119" s="70">
        <v>118</v>
      </c>
      <c r="B119" s="71" t="s">
        <v>1207</v>
      </c>
      <c r="C119" s="71" t="s">
        <v>735</v>
      </c>
      <c r="D119" s="71" t="s">
        <v>1208</v>
      </c>
      <c r="E119" s="71">
        <v>2019</v>
      </c>
      <c r="F119" s="71" t="s">
        <v>231</v>
      </c>
      <c r="G119" s="71" t="s">
        <v>584</v>
      </c>
      <c r="H119" s="71" t="s">
        <v>233</v>
      </c>
      <c r="I119" s="71" t="str" cm="1">
        <f t="array" ref="I119">_xlfn.TEXTJOIN(",", TRUE, IF(Table4[study_id]=Table3[[#This Row],[study_id]], Table4[iso_code], ""))</f>
        <v>NG</v>
      </c>
      <c r="J119" s="71">
        <f>COUNTIF(study_countries!A:A,A119)</f>
        <v>1</v>
      </c>
      <c r="K119" s="71" t="s">
        <v>243</v>
      </c>
      <c r="L119" s="71" t="s">
        <v>1209</v>
      </c>
      <c r="M119" s="71" t="s">
        <v>1210</v>
      </c>
      <c r="N119" s="71"/>
      <c r="O119" s="71"/>
      <c r="P119" s="71"/>
      <c r="Q119" s="71"/>
      <c r="R119" s="71"/>
      <c r="S119" s="71"/>
      <c r="T119" s="71"/>
      <c r="U119" s="71"/>
      <c r="V119" s="71"/>
      <c r="W119" s="71"/>
      <c r="X119" s="71"/>
      <c r="Y119" s="71"/>
      <c r="Z119" s="71"/>
      <c r="AA119" s="71"/>
      <c r="AB119" s="71" t="s">
        <v>64</v>
      </c>
      <c r="AC119" s="71" t="s">
        <v>65</v>
      </c>
      <c r="AD119" s="71" t="s">
        <v>62</v>
      </c>
      <c r="AE119" s="71" t="s">
        <v>62</v>
      </c>
      <c r="AF119" s="71" t="s">
        <v>63</v>
      </c>
      <c r="AG119" s="71"/>
      <c r="AH119" s="71" t="s">
        <v>66</v>
      </c>
      <c r="AI119" s="71" t="s">
        <v>63</v>
      </c>
      <c r="AJ119" s="71" t="s">
        <v>63</v>
      </c>
      <c r="AK119" s="71" t="s">
        <v>63</v>
      </c>
      <c r="AL119" s="71" t="s">
        <v>62</v>
      </c>
      <c r="AM119" s="71" t="s">
        <v>63</v>
      </c>
      <c r="AN119" s="71"/>
      <c r="AO119" s="71"/>
      <c r="AP119" s="71" t="s">
        <v>1211</v>
      </c>
      <c r="AQ119" s="71" t="s">
        <v>1212</v>
      </c>
      <c r="AR119" s="77" t="s">
        <v>62</v>
      </c>
      <c r="AS119" s="71"/>
      <c r="AT119" s="71" t="s">
        <v>63</v>
      </c>
      <c r="AU119" s="71"/>
      <c r="AV119" s="79" t="str" cm="1">
        <f t="array" ref="AV1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9" s="79" t="str" cm="1">
        <f t="array" ref="AW1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9" s="71" t="str" cm="1">
        <f t="array" ref="AX1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9" s="71"/>
      <c r="AZ119" s="71"/>
      <c r="BA119" s="22" t="s">
        <v>1213</v>
      </c>
      <c r="BB119" s="93" t="s">
        <v>1214</v>
      </c>
      <c r="BC119" s="36"/>
      <c r="BD119" s="35"/>
    </row>
    <row r="120" spans="1:56" ht="99.75" customHeight="1">
      <c r="A120" s="70">
        <v>119</v>
      </c>
      <c r="B120" s="71" t="s">
        <v>1216</v>
      </c>
      <c r="C120" s="71" t="s">
        <v>739</v>
      </c>
      <c r="D120" s="71" t="s">
        <v>1217</v>
      </c>
      <c r="E120" s="71">
        <v>2013</v>
      </c>
      <c r="F120" s="71" t="s">
        <v>231</v>
      </c>
      <c r="G120" s="71" t="s">
        <v>786</v>
      </c>
      <c r="H120" s="71" t="s">
        <v>233</v>
      </c>
      <c r="I120" s="71" t="str" cm="1">
        <f t="array" ref="I120">_xlfn.TEXTJOIN(",", TRUE, IF(Table4[study_id]=Table3[[#This Row],[study_id]], Table4[iso_code], ""))</f>
        <v>DZ</v>
      </c>
      <c r="J120" s="71">
        <f>COUNTIF(study_countries!A:A,A120)</f>
        <v>1</v>
      </c>
      <c r="K120" s="71" t="s">
        <v>218</v>
      </c>
      <c r="L120" s="71" t="s">
        <v>1218</v>
      </c>
      <c r="M120" s="71" t="s">
        <v>1219</v>
      </c>
      <c r="N120" s="71"/>
      <c r="O120" s="71"/>
      <c r="P120" s="71"/>
      <c r="Q120" s="71"/>
      <c r="R120" s="71"/>
      <c r="S120" s="71"/>
      <c r="T120" s="71"/>
      <c r="U120" s="71"/>
      <c r="V120" s="71"/>
      <c r="W120" s="71"/>
      <c r="X120" s="71"/>
      <c r="Y120" s="71"/>
      <c r="Z120" s="71"/>
      <c r="AA120" s="71"/>
      <c r="AB120" s="71" t="s">
        <v>64</v>
      </c>
      <c r="AC120" s="71" t="s">
        <v>100</v>
      </c>
      <c r="AD120" s="71" t="s">
        <v>63</v>
      </c>
      <c r="AE120" s="71" t="s">
        <v>63</v>
      </c>
      <c r="AF120" s="71" t="s">
        <v>63</v>
      </c>
      <c r="AG120" s="71"/>
      <c r="AH120" s="71" t="s">
        <v>85</v>
      </c>
      <c r="AI120" s="71" t="s">
        <v>63</v>
      </c>
      <c r="AJ120" s="71" t="s">
        <v>63</v>
      </c>
      <c r="AK120" s="71" t="s">
        <v>63</v>
      </c>
      <c r="AL120" s="71" t="s">
        <v>63</v>
      </c>
      <c r="AM120" s="71" t="s">
        <v>63</v>
      </c>
      <c r="AN120" s="71"/>
      <c r="AO120" s="71"/>
      <c r="AP120" s="71" t="s">
        <v>1220</v>
      </c>
      <c r="AQ120" s="71" t="s">
        <v>790</v>
      </c>
      <c r="AR120" s="77" t="s">
        <v>62</v>
      </c>
      <c r="AS120" s="71"/>
      <c r="AT120" s="71" t="s">
        <v>63</v>
      </c>
      <c r="AU120" s="71"/>
      <c r="AV120" s="79" t="str" cm="1">
        <f t="array" ref="AV1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0" s="79" t="str" cm="1">
        <f t="array" ref="AW1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0" s="71" t="str" cm="1">
        <f t="array" ref="AX1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0" s="71"/>
      <c r="AZ120" s="71"/>
      <c r="BA120" s="22" t="s">
        <v>1221</v>
      </c>
      <c r="BB120" s="73"/>
      <c r="BC120" s="36"/>
      <c r="BD120" s="35"/>
    </row>
    <row r="121" spans="1:56" ht="97.5" customHeight="1">
      <c r="A121" s="70">
        <v>120</v>
      </c>
      <c r="B121" s="71" t="s">
        <v>1222</v>
      </c>
      <c r="C121" s="71" t="s">
        <v>800</v>
      </c>
      <c r="D121" s="71" t="s">
        <v>1223</v>
      </c>
      <c r="E121" s="71">
        <v>2025</v>
      </c>
      <c r="F121" s="71" t="s">
        <v>231</v>
      </c>
      <c r="G121" s="71" t="s">
        <v>736</v>
      </c>
      <c r="H121" s="71" t="s">
        <v>217</v>
      </c>
      <c r="I121" s="71" t="str" cm="1">
        <f t="array" ref="I121">_xlfn.TEXTJOIN(",", TRUE, IF(Table4[study_id]=Table3[[#This Row],[study_id]], Table4[iso_code], ""))</f>
        <v>ET</v>
      </c>
      <c r="J121" s="71">
        <f>COUNTIF(study_countries!A:A,A121)</f>
        <v>1</v>
      </c>
      <c r="K121" s="71" t="s">
        <v>315</v>
      </c>
      <c r="L121" s="71" t="s">
        <v>1224</v>
      </c>
      <c r="M121" s="71" t="s">
        <v>1225</v>
      </c>
      <c r="N121" s="71"/>
      <c r="O121" s="71"/>
      <c r="P121" s="71"/>
      <c r="Q121" s="71"/>
      <c r="R121" s="71"/>
      <c r="S121" s="71"/>
      <c r="T121" s="71"/>
      <c r="U121" s="71"/>
      <c r="V121" s="71"/>
      <c r="W121" s="71"/>
      <c r="X121" s="71"/>
      <c r="Y121" s="71"/>
      <c r="Z121" s="71"/>
      <c r="AA121" s="71"/>
      <c r="AB121" s="71" t="s">
        <v>64</v>
      </c>
      <c r="AC121" s="71" t="s">
        <v>65</v>
      </c>
      <c r="AD121" s="71" t="s">
        <v>62</v>
      </c>
      <c r="AE121" s="71" t="s">
        <v>62</v>
      </c>
      <c r="AF121" s="71" t="s">
        <v>63</v>
      </c>
      <c r="AG121" s="71"/>
      <c r="AH121" s="71" t="s">
        <v>66</v>
      </c>
      <c r="AI121" s="71" t="s">
        <v>63</v>
      </c>
      <c r="AJ121" s="71" t="s">
        <v>63</v>
      </c>
      <c r="AK121" s="71" t="s">
        <v>63</v>
      </c>
      <c r="AL121" s="71" t="s">
        <v>62</v>
      </c>
      <c r="AM121" s="71" t="s">
        <v>63</v>
      </c>
      <c r="AN121" s="71"/>
      <c r="AO121" s="71"/>
      <c r="AP121" s="71" t="s">
        <v>1226</v>
      </c>
      <c r="AQ121" s="71" t="s">
        <v>1227</v>
      </c>
      <c r="AR121" s="77" t="s">
        <v>62</v>
      </c>
      <c r="AS121" s="71"/>
      <c r="AT121" s="71" t="s">
        <v>63</v>
      </c>
      <c r="AU121" s="71"/>
      <c r="AV121" s="79" t="str" cm="1">
        <f t="array" ref="AV1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1" s="79" t="str" cm="1">
        <f t="array" ref="AW1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1" s="71" t="str" cm="1">
        <f t="array" ref="AX1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1" s="71"/>
      <c r="AZ121" s="71"/>
      <c r="BA121" s="22" t="s">
        <v>1228</v>
      </c>
      <c r="BB121" s="93" t="s">
        <v>1229</v>
      </c>
      <c r="BC121" s="36"/>
      <c r="BD121" s="35"/>
    </row>
    <row r="122" spans="1:56" ht="89.25" customHeight="1">
      <c r="A122" s="70">
        <v>121</v>
      </c>
      <c r="B122" s="71" t="s">
        <v>1230</v>
      </c>
      <c r="C122" s="71" t="s">
        <v>735</v>
      </c>
      <c r="D122" s="71" t="s">
        <v>1231</v>
      </c>
      <c r="E122" s="71">
        <v>2020</v>
      </c>
      <c r="F122" s="71" t="s">
        <v>231</v>
      </c>
      <c r="G122" s="71" t="s">
        <v>736</v>
      </c>
      <c r="H122" s="71" t="s">
        <v>217</v>
      </c>
      <c r="I122" s="71" t="str" cm="1">
        <f t="array" ref="I122">_xlfn.TEXTJOIN(",", TRUE, IF(Table4[study_id]=Table3[[#This Row],[study_id]], Table4[iso_code], ""))</f>
        <v>NG</v>
      </c>
      <c r="J122" s="71">
        <f>COUNTIF(study_countries!A:A,A122)</f>
        <v>1</v>
      </c>
      <c r="K122" s="71" t="s">
        <v>243</v>
      </c>
      <c r="L122" s="71" t="s">
        <v>1232</v>
      </c>
      <c r="M122" s="71" t="s">
        <v>1233</v>
      </c>
      <c r="N122" s="71"/>
      <c r="O122" s="71"/>
      <c r="P122" s="71"/>
      <c r="Q122" s="71"/>
      <c r="R122" s="71"/>
      <c r="S122" s="71"/>
      <c r="T122" s="71"/>
      <c r="U122" s="71"/>
      <c r="V122" s="71"/>
      <c r="W122" s="71"/>
      <c r="X122" s="71"/>
      <c r="Y122" s="71"/>
      <c r="Z122" s="71"/>
      <c r="AA122" s="71"/>
      <c r="AB122" s="71" t="s">
        <v>64</v>
      </c>
      <c r="AC122" s="71" t="s">
        <v>65</v>
      </c>
      <c r="AD122" s="71" t="s">
        <v>62</v>
      </c>
      <c r="AE122" s="71" t="s">
        <v>62</v>
      </c>
      <c r="AF122" s="71" t="s">
        <v>63</v>
      </c>
      <c r="AG122" s="71"/>
      <c r="AH122" s="71" t="s">
        <v>85</v>
      </c>
      <c r="AI122" s="71" t="s">
        <v>63</v>
      </c>
      <c r="AJ122" s="71" t="s">
        <v>63</v>
      </c>
      <c r="AK122" s="71" t="s">
        <v>62</v>
      </c>
      <c r="AL122" s="71" t="s">
        <v>62</v>
      </c>
      <c r="AM122" s="71" t="s">
        <v>63</v>
      </c>
      <c r="AN122" s="71"/>
      <c r="AO122" s="71"/>
      <c r="AP122" s="71" t="s">
        <v>1234</v>
      </c>
      <c r="AQ122" s="71" t="s">
        <v>1235</v>
      </c>
      <c r="AR122" s="77" t="s">
        <v>62</v>
      </c>
      <c r="AS122" s="71"/>
      <c r="AT122" s="71" t="s">
        <v>63</v>
      </c>
      <c r="AU122" s="71"/>
      <c r="AV122" s="79" t="str" cm="1">
        <f t="array" ref="AV1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2" s="79" t="str" cm="1">
        <f t="array" ref="AW1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2" s="71" t="str" cm="1">
        <f t="array" ref="AX1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2" s="71"/>
      <c r="AZ122" s="71"/>
      <c r="BA122" s="22" t="s">
        <v>1236</v>
      </c>
      <c r="BB122" s="93" t="s">
        <v>1237</v>
      </c>
      <c r="BC122" s="36"/>
      <c r="BD122" s="35"/>
    </row>
    <row r="123" spans="1:56" ht="95.25" customHeight="1">
      <c r="A123" s="70">
        <v>122</v>
      </c>
      <c r="B123" s="71" t="s">
        <v>1238</v>
      </c>
      <c r="C123" s="71" t="s">
        <v>800</v>
      </c>
      <c r="D123" s="71" t="s">
        <v>1239</v>
      </c>
      <c r="E123" s="71">
        <v>2023</v>
      </c>
      <c r="F123" s="71" t="s">
        <v>231</v>
      </c>
      <c r="G123" s="71" t="s">
        <v>736</v>
      </c>
      <c r="H123" s="71" t="s">
        <v>217</v>
      </c>
      <c r="I123" s="71" t="str" cm="1">
        <f t="array" ref="I123">_xlfn.TEXTJOIN(",", TRUE, IF(Table4[study_id]=Table3[[#This Row],[study_id]], Table4[iso_code], ""))</f>
        <v>MA</v>
      </c>
      <c r="J123" s="71">
        <f>COUNTIF(study_countries!A:A,A123)</f>
        <v>1</v>
      </c>
      <c r="K123" s="71" t="s">
        <v>218</v>
      </c>
      <c r="L123" s="71" t="s">
        <v>1240</v>
      </c>
      <c r="M123" s="71" t="s">
        <v>1241</v>
      </c>
      <c r="N123" s="71"/>
      <c r="O123" s="71"/>
      <c r="P123" s="71"/>
      <c r="Q123" s="71"/>
      <c r="R123" s="71"/>
      <c r="S123" s="71"/>
      <c r="T123" s="71"/>
      <c r="U123" s="71"/>
      <c r="V123" s="71"/>
      <c r="W123" s="71"/>
      <c r="X123" s="71"/>
      <c r="Y123" s="71"/>
      <c r="Z123" s="71"/>
      <c r="AA123" s="71"/>
      <c r="AB123" s="71" t="s">
        <v>64</v>
      </c>
      <c r="AC123" s="71" t="s">
        <v>65</v>
      </c>
      <c r="AD123" s="71" t="s">
        <v>63</v>
      </c>
      <c r="AE123" s="71" t="s">
        <v>62</v>
      </c>
      <c r="AF123" s="71" t="s">
        <v>63</v>
      </c>
      <c r="AG123" s="71"/>
      <c r="AH123" s="71" t="s">
        <v>101</v>
      </c>
      <c r="AI123" s="71" t="s">
        <v>63</v>
      </c>
      <c r="AJ123" s="71" t="s">
        <v>63</v>
      </c>
      <c r="AK123" s="71" t="s">
        <v>63</v>
      </c>
      <c r="AL123" s="71" t="s">
        <v>63</v>
      </c>
      <c r="AM123" s="71" t="s">
        <v>63</v>
      </c>
      <c r="AN123" s="71"/>
      <c r="AO123" s="71"/>
      <c r="AP123" s="71" t="s">
        <v>1242</v>
      </c>
      <c r="AQ123" s="71" t="s">
        <v>509</v>
      </c>
      <c r="AR123" s="77" t="s">
        <v>62</v>
      </c>
      <c r="AS123" s="71"/>
      <c r="AT123" s="71" t="s">
        <v>63</v>
      </c>
      <c r="AU123" s="71"/>
      <c r="AV123" s="79" t="str" cm="1">
        <f t="array" ref="AV1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3" s="79" t="str" cm="1">
        <f t="array" ref="AW1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3" s="71" t="str" cm="1">
        <f t="array" ref="AX1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3" s="71"/>
      <c r="AZ123" s="71"/>
      <c r="BA123" s="22" t="s">
        <v>1243</v>
      </c>
      <c r="BB123" s="93" t="s">
        <v>1244</v>
      </c>
      <c r="BC123" s="36"/>
      <c r="BD123" s="35"/>
    </row>
    <row r="124" spans="1:56" ht="85.5" customHeight="1">
      <c r="A124" s="70">
        <v>123</v>
      </c>
      <c r="B124" s="71" t="s">
        <v>1245</v>
      </c>
      <c r="C124" s="71" t="s">
        <v>264</v>
      </c>
      <c r="D124" s="71" t="s">
        <v>1246</v>
      </c>
      <c r="E124" s="71">
        <v>2025</v>
      </c>
      <c r="F124" s="71" t="s">
        <v>54</v>
      </c>
      <c r="G124" s="71" t="s">
        <v>125</v>
      </c>
      <c r="H124" s="71" t="s">
        <v>233</v>
      </c>
      <c r="I124" s="71" t="str" cm="1">
        <f t="array" ref="I124">_xlfn.TEXTJOIN(",", TRUE, IF(Table4[study_id]=Table3[[#This Row],[study_id]], Table4[iso_code], ""))</f>
        <v>TN</v>
      </c>
      <c r="J124" s="71">
        <f>COUNTIF(study_countries!A:A,A124)</f>
        <v>1</v>
      </c>
      <c r="K124" s="71" t="s">
        <v>218</v>
      </c>
      <c r="L124" s="71" t="s">
        <v>1247</v>
      </c>
      <c r="M124" s="71" t="s">
        <v>1248</v>
      </c>
      <c r="N124" s="71">
        <v>2023</v>
      </c>
      <c r="O124" s="71">
        <v>2050</v>
      </c>
      <c r="P124" s="71" t="s">
        <v>60</v>
      </c>
      <c r="Q124" s="71" t="s">
        <v>81</v>
      </c>
      <c r="R124" s="71" t="s">
        <v>61</v>
      </c>
      <c r="S124" s="71" t="s">
        <v>62</v>
      </c>
      <c r="T124" s="71" t="s">
        <v>62</v>
      </c>
      <c r="U124" s="71" t="s">
        <v>62</v>
      </c>
      <c r="V124" s="71" t="s">
        <v>63</v>
      </c>
      <c r="W124" s="71" t="s">
        <v>63</v>
      </c>
      <c r="X124" s="71" t="s">
        <v>63</v>
      </c>
      <c r="Y124" s="71" t="s">
        <v>62</v>
      </c>
      <c r="Z124" s="71" t="s">
        <v>62</v>
      </c>
      <c r="AA124" s="71" t="s">
        <v>63</v>
      </c>
      <c r="AB124" s="71" t="s">
        <v>64</v>
      </c>
      <c r="AC124" s="71" t="s">
        <v>100</v>
      </c>
      <c r="AD124" s="71" t="s">
        <v>62</v>
      </c>
      <c r="AE124" s="71" t="s">
        <v>62</v>
      </c>
      <c r="AF124" s="71" t="s">
        <v>62</v>
      </c>
      <c r="AG124" s="71" t="s">
        <v>63</v>
      </c>
      <c r="AH124" s="71" t="s">
        <v>85</v>
      </c>
      <c r="AI124" s="71" t="s">
        <v>63</v>
      </c>
      <c r="AJ124" s="71" t="s">
        <v>63</v>
      </c>
      <c r="AK124" s="71" t="s">
        <v>63</v>
      </c>
      <c r="AL124" s="71" t="s">
        <v>63</v>
      </c>
      <c r="AM124" s="71" t="s">
        <v>63</v>
      </c>
      <c r="AN124" s="71" t="s">
        <v>1249</v>
      </c>
      <c r="AO124" s="71" t="s">
        <v>1250</v>
      </c>
      <c r="AP124" s="71" t="s">
        <v>464</v>
      </c>
      <c r="AQ124" s="71" t="s">
        <v>465</v>
      </c>
      <c r="AR124" s="77" t="s">
        <v>63</v>
      </c>
      <c r="AS124" s="71"/>
      <c r="AT124" s="71" t="s">
        <v>62</v>
      </c>
      <c r="AU124" s="74">
        <v>0.08</v>
      </c>
      <c r="AV124" s="79" cm="1">
        <f t="array" ref="AV1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24" s="79" cm="1">
        <f t="array" ref="AW1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24" s="71" t="str" cm="1">
        <f t="array" ref="AX1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24" s="71" t="s">
        <v>63</v>
      </c>
      <c r="AZ124" s="71"/>
      <c r="BA124" s="22" t="s">
        <v>1251</v>
      </c>
      <c r="BB124" s="93" t="s">
        <v>695</v>
      </c>
      <c r="BC124" s="36"/>
      <c r="BD124" s="35"/>
    </row>
    <row r="125" spans="1:56" ht="91.5" customHeight="1">
      <c r="A125" s="70">
        <v>124</v>
      </c>
      <c r="B125" s="71" t="s">
        <v>1252</v>
      </c>
      <c r="C125" s="71" t="s">
        <v>1253</v>
      </c>
      <c r="D125" s="71" t="s">
        <v>1254</v>
      </c>
      <c r="E125" s="71">
        <v>2021</v>
      </c>
      <c r="F125" s="71" t="s">
        <v>54</v>
      </c>
      <c r="G125" s="71" t="s">
        <v>125</v>
      </c>
      <c r="H125" s="71" t="s">
        <v>233</v>
      </c>
      <c r="I125" s="71" t="str" cm="1">
        <f t="array" ref="I125">_xlfn.TEXTJOIN(",", TRUE, IF(Table4[study_id]=Table3[[#This Row],[study_id]], Table4[iso_code], ""))</f>
        <v>KE</v>
      </c>
      <c r="J125" s="71">
        <f>COUNTIF(study_countries!A:A,A125)</f>
        <v>1</v>
      </c>
      <c r="K125" s="71" t="s">
        <v>315</v>
      </c>
      <c r="L125" s="71" t="s">
        <v>1255</v>
      </c>
      <c r="M125" s="71" t="s">
        <v>1256</v>
      </c>
      <c r="N125" s="71">
        <v>2010</v>
      </c>
      <c r="O125" s="71">
        <v>2040</v>
      </c>
      <c r="P125" s="71" t="s">
        <v>60</v>
      </c>
      <c r="Q125" s="71" t="s">
        <v>431</v>
      </c>
      <c r="R125" s="71" t="s">
        <v>189</v>
      </c>
      <c r="S125" s="71" t="s">
        <v>62</v>
      </c>
      <c r="T125" s="71" t="s">
        <v>62</v>
      </c>
      <c r="U125" s="71" t="s">
        <v>62</v>
      </c>
      <c r="V125" s="71" t="s">
        <v>62</v>
      </c>
      <c r="W125" s="71" t="s">
        <v>62</v>
      </c>
      <c r="X125" s="71" t="s">
        <v>62</v>
      </c>
      <c r="Y125" s="71" t="s">
        <v>62</v>
      </c>
      <c r="Z125" s="71" t="s">
        <v>63</v>
      </c>
      <c r="AA125" s="71" t="s">
        <v>62</v>
      </c>
      <c r="AB125" s="71" t="s">
        <v>64</v>
      </c>
      <c r="AC125" s="71" t="s">
        <v>65</v>
      </c>
      <c r="AD125" s="71" t="s">
        <v>62</v>
      </c>
      <c r="AE125" s="71" t="s">
        <v>62</v>
      </c>
      <c r="AF125" s="71" t="s">
        <v>62</v>
      </c>
      <c r="AG125" s="71" t="s">
        <v>62</v>
      </c>
      <c r="AH125" s="71" t="s">
        <v>85</v>
      </c>
      <c r="AI125" s="71" t="s">
        <v>63</v>
      </c>
      <c r="AJ125" s="71" t="s">
        <v>63</v>
      </c>
      <c r="AK125" s="71" t="s">
        <v>63</v>
      </c>
      <c r="AL125" s="71" t="s">
        <v>63</v>
      </c>
      <c r="AM125" s="71" t="s">
        <v>63</v>
      </c>
      <c r="AN125" s="71"/>
      <c r="AO125" s="71" t="s">
        <v>1257</v>
      </c>
      <c r="AP125" s="71" t="s">
        <v>1258</v>
      </c>
      <c r="AQ125" s="71" t="s">
        <v>1259</v>
      </c>
      <c r="AR125" s="77" t="s">
        <v>62</v>
      </c>
      <c r="AS125" s="71"/>
      <c r="AT125" s="71" t="s">
        <v>63</v>
      </c>
      <c r="AU125" s="74" t="s">
        <v>72</v>
      </c>
      <c r="AV125" s="79" t="str" cm="1">
        <f t="array" ref="AV1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5" s="79" t="str" cm="1">
        <f t="array" ref="AW1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5" s="71" t="str" cm="1">
        <f t="array" ref="AX1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25" s="71" t="s">
        <v>63</v>
      </c>
      <c r="AZ125" s="71"/>
      <c r="BA125" s="22" t="s">
        <v>1260</v>
      </c>
      <c r="BB125" s="93" t="s">
        <v>1261</v>
      </c>
      <c r="BC125" s="36"/>
      <c r="BD125" s="35"/>
    </row>
    <row r="126" spans="1:56" ht="79.5" customHeight="1">
      <c r="A126" s="70">
        <v>125</v>
      </c>
      <c r="B126" s="71" t="s">
        <v>1262</v>
      </c>
      <c r="C126" s="71" t="s">
        <v>735</v>
      </c>
      <c r="D126" s="71" t="s">
        <v>1263</v>
      </c>
      <c r="E126" s="71">
        <v>2025</v>
      </c>
      <c r="F126" s="71" t="s">
        <v>231</v>
      </c>
      <c r="G126" s="71" t="s">
        <v>584</v>
      </c>
      <c r="H126" s="71" t="s">
        <v>217</v>
      </c>
      <c r="I126" s="71" t="str" cm="1">
        <f t="array" ref="I126">_xlfn.TEXTJOIN(",", TRUE, IF(Table4[study_id]=Table3[[#This Row],[study_id]], Table4[iso_code], ""))</f>
        <v>KE</v>
      </c>
      <c r="J126" s="71">
        <f>COUNTIF(study_countries!A:A,A126)</f>
        <v>1</v>
      </c>
      <c r="K126" s="71" t="s">
        <v>315</v>
      </c>
      <c r="L126" s="71" t="s">
        <v>1263</v>
      </c>
      <c r="M126" s="71" t="s">
        <v>1264</v>
      </c>
      <c r="N126" s="71"/>
      <c r="O126" s="71"/>
      <c r="P126" s="71"/>
      <c r="Q126" s="71"/>
      <c r="R126" s="71"/>
      <c r="S126" s="71"/>
      <c r="T126" s="71"/>
      <c r="U126" s="71"/>
      <c r="V126" s="71"/>
      <c r="W126" s="71"/>
      <c r="X126" s="71"/>
      <c r="Y126" s="71"/>
      <c r="Z126" s="71"/>
      <c r="AA126" s="71"/>
      <c r="AB126" s="71" t="s">
        <v>64</v>
      </c>
      <c r="AC126" s="71" t="s">
        <v>65</v>
      </c>
      <c r="AD126" s="71" t="s">
        <v>62</v>
      </c>
      <c r="AE126" s="71" t="s">
        <v>62</v>
      </c>
      <c r="AF126" s="71" t="s">
        <v>63</v>
      </c>
      <c r="AG126" s="71"/>
      <c r="AH126" s="71" t="s">
        <v>66</v>
      </c>
      <c r="AI126" s="71" t="s">
        <v>63</v>
      </c>
      <c r="AJ126" s="71" t="s">
        <v>62</v>
      </c>
      <c r="AK126" s="71" t="s">
        <v>62</v>
      </c>
      <c r="AL126" s="71" t="s">
        <v>63</v>
      </c>
      <c r="AM126" s="71" t="s">
        <v>63</v>
      </c>
      <c r="AN126" s="71"/>
      <c r="AO126" s="71"/>
      <c r="AP126" s="71" t="s">
        <v>1265</v>
      </c>
      <c r="AQ126" s="71" t="s">
        <v>428</v>
      </c>
      <c r="AR126" s="77" t="s">
        <v>62</v>
      </c>
      <c r="AS126" s="71"/>
      <c r="AT126" s="71" t="s">
        <v>63</v>
      </c>
      <c r="AU126" s="71"/>
      <c r="AV126" s="79" t="str" cm="1">
        <f t="array" ref="AV1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6" s="79" t="str" cm="1">
        <f t="array" ref="AW1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6" s="71" t="str" cm="1">
        <f t="array" ref="AX1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6" s="71"/>
      <c r="AZ126" s="71"/>
      <c r="BA126" s="22" t="s">
        <v>1266</v>
      </c>
      <c r="BB126" s="93" t="s">
        <v>1267</v>
      </c>
      <c r="BC126" s="36"/>
      <c r="BD126" s="35"/>
    </row>
    <row r="127" spans="1:56" ht="67.5" customHeight="1">
      <c r="A127" s="70">
        <v>126</v>
      </c>
      <c r="B127" s="71" t="s">
        <v>1268</v>
      </c>
      <c r="C127" s="71" t="s">
        <v>1269</v>
      </c>
      <c r="D127" s="71" t="s">
        <v>1270</v>
      </c>
      <c r="E127" s="71">
        <v>2023</v>
      </c>
      <c r="F127" s="71" t="s">
        <v>231</v>
      </c>
      <c r="G127" s="71" t="s">
        <v>786</v>
      </c>
      <c r="H127" s="71" t="s">
        <v>217</v>
      </c>
      <c r="I127" s="71" t="str" cm="1">
        <f t="array" ref="I127">_xlfn.TEXTJOIN(",", TRUE, IF(Table4[study_id]=Table3[[#This Row],[study_id]], Table4[iso_code], ""))</f>
        <v>NG</v>
      </c>
      <c r="J127" s="71">
        <f>COUNTIF(study_countries!A:A,A127)</f>
        <v>1</v>
      </c>
      <c r="K127" s="71" t="s">
        <v>243</v>
      </c>
      <c r="L127" s="71" t="s">
        <v>1271</v>
      </c>
      <c r="M127" s="71" t="s">
        <v>1272</v>
      </c>
      <c r="N127" s="71"/>
      <c r="O127" s="71"/>
      <c r="P127" s="71"/>
      <c r="Q127" s="71"/>
      <c r="R127" s="71"/>
      <c r="S127" s="71"/>
      <c r="T127" s="71"/>
      <c r="U127" s="71"/>
      <c r="V127" s="71"/>
      <c r="W127" s="71"/>
      <c r="X127" s="71"/>
      <c r="Y127" s="71"/>
      <c r="Z127" s="71"/>
      <c r="AA127" s="71"/>
      <c r="AB127" s="71" t="s">
        <v>64</v>
      </c>
      <c r="AC127" s="71" t="s">
        <v>65</v>
      </c>
      <c r="AD127" s="71" t="s">
        <v>62</v>
      </c>
      <c r="AE127" s="71" t="s">
        <v>62</v>
      </c>
      <c r="AF127" s="71" t="s">
        <v>63</v>
      </c>
      <c r="AG127" s="71"/>
      <c r="AH127" s="71" t="s">
        <v>66</v>
      </c>
      <c r="AI127" s="71" t="s">
        <v>63</v>
      </c>
      <c r="AJ127" s="71" t="s">
        <v>63</v>
      </c>
      <c r="AK127" s="71" t="s">
        <v>63</v>
      </c>
      <c r="AL127" s="71" t="s">
        <v>62</v>
      </c>
      <c r="AM127" s="71" t="s">
        <v>63</v>
      </c>
      <c r="AN127" s="71"/>
      <c r="AO127" s="71"/>
      <c r="AP127" s="71" t="s">
        <v>1273</v>
      </c>
      <c r="AQ127" s="71" t="s">
        <v>1274</v>
      </c>
      <c r="AR127" s="77" t="s">
        <v>62</v>
      </c>
      <c r="AS127" s="71"/>
      <c r="AT127" s="71" t="s">
        <v>63</v>
      </c>
      <c r="AU127" s="71"/>
      <c r="AV127" s="79" t="str" cm="1">
        <f t="array" ref="AV1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7" s="79" t="str" cm="1">
        <f t="array" ref="AW1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7" s="71" t="str" cm="1">
        <f t="array" ref="AX1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7" s="71"/>
      <c r="AZ127" s="71"/>
      <c r="BA127" s="22" t="s">
        <v>1275</v>
      </c>
      <c r="BB127" s="93" t="s">
        <v>1276</v>
      </c>
      <c r="BC127" s="36"/>
      <c r="BD127" s="35"/>
    </row>
    <row r="128" spans="1:56" ht="83.25" customHeight="1">
      <c r="A128" s="70">
        <v>127</v>
      </c>
      <c r="B128" s="71" t="s">
        <v>1277</v>
      </c>
      <c r="C128" s="71" t="s">
        <v>735</v>
      </c>
      <c r="D128" s="71" t="s">
        <v>1278</v>
      </c>
      <c r="E128" s="71">
        <v>2021</v>
      </c>
      <c r="F128" s="71" t="s">
        <v>231</v>
      </c>
      <c r="G128" s="71" t="s">
        <v>736</v>
      </c>
      <c r="H128" s="71" t="s">
        <v>217</v>
      </c>
      <c r="I128" s="71" t="str">
        <f t="array" ref="I128">_xlfn.TEXTJOIN(",", TRUE, IF(Table4[study_id]=Table3[[#This Row],[study_id]], Table4[iso_code], ""))</f>
        <v>NG</v>
      </c>
      <c r="J128" s="71">
        <f>COUNTIF(study_countries!A:A,A128)</f>
        <v>1</v>
      </c>
      <c r="K128" s="71" t="s">
        <v>243</v>
      </c>
      <c r="L128" s="71" t="s">
        <v>1279</v>
      </c>
      <c r="M128" s="71" t="s">
        <v>1280</v>
      </c>
      <c r="N128" s="71"/>
      <c r="O128" s="71"/>
      <c r="P128" s="71"/>
      <c r="Q128" s="71"/>
      <c r="R128" s="71"/>
      <c r="S128" s="71"/>
      <c r="T128" s="71"/>
      <c r="U128" s="71"/>
      <c r="V128" s="71"/>
      <c r="W128" s="71"/>
      <c r="X128" s="71"/>
      <c r="Y128" s="71"/>
      <c r="Z128" s="71"/>
      <c r="AA128" s="71"/>
      <c r="AB128" s="71" t="s">
        <v>64</v>
      </c>
      <c r="AC128" s="71" t="s">
        <v>65</v>
      </c>
      <c r="AD128" s="71" t="s">
        <v>62</v>
      </c>
      <c r="AE128" s="71" t="s">
        <v>62</v>
      </c>
      <c r="AF128" s="71" t="s">
        <v>63</v>
      </c>
      <c r="AG128" s="71"/>
      <c r="AH128" s="71" t="s">
        <v>85</v>
      </c>
      <c r="AI128" s="71" t="s">
        <v>63</v>
      </c>
      <c r="AJ128" s="71" t="s">
        <v>63</v>
      </c>
      <c r="AK128" s="71" t="s">
        <v>63</v>
      </c>
      <c r="AL128" s="71" t="s">
        <v>62</v>
      </c>
      <c r="AM128" s="71" t="s">
        <v>63</v>
      </c>
      <c r="AN128" s="71"/>
      <c r="AO128" s="71"/>
      <c r="AP128" s="71" t="s">
        <v>1281</v>
      </c>
      <c r="AQ128" s="71" t="s">
        <v>1282</v>
      </c>
      <c r="AR128" s="77" t="s">
        <v>62</v>
      </c>
      <c r="AS128" s="71"/>
      <c r="AT128" s="71" t="s">
        <v>63</v>
      </c>
      <c r="AU128" s="71"/>
      <c r="AV128" s="79" t="str" cm="1">
        <f t="array" ref="AV1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8" s="79" t="str" cm="1">
        <f t="array" ref="AW1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8" s="71" t="str" cm="1">
        <f t="array" ref="AX1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8" s="71"/>
      <c r="AZ128" s="71"/>
      <c r="BA128" s="22" t="s">
        <v>1283</v>
      </c>
      <c r="BB128" s="93" t="s">
        <v>1284</v>
      </c>
      <c r="BC128" s="36"/>
      <c r="BD128" s="35"/>
    </row>
    <row r="129" spans="1:56" ht="89.25" customHeight="1">
      <c r="A129" s="70">
        <v>128</v>
      </c>
      <c r="B129" s="71" t="s">
        <v>1285</v>
      </c>
      <c r="C129" s="71" t="s">
        <v>381</v>
      </c>
      <c r="D129" s="71" t="s">
        <v>1286</v>
      </c>
      <c r="E129" s="71">
        <v>2021</v>
      </c>
      <c r="F129" s="71" t="s">
        <v>54</v>
      </c>
      <c r="G129" s="71" t="s">
        <v>125</v>
      </c>
      <c r="H129" s="71" t="s">
        <v>233</v>
      </c>
      <c r="I129" s="71" t="str">
        <f t="array" ref="I129">_xlfn.TEXTJOIN(",", TRUE, IF(Table4[study_id]=Table3[[#This Row],[study_id]], Table4[iso_code], ""))</f>
        <v>ZA</v>
      </c>
      <c r="J129" s="71">
        <f>COUNTIF(study_countries!A:A,A129)</f>
        <v>1</v>
      </c>
      <c r="K129" s="71" t="s">
        <v>266</v>
      </c>
      <c r="L129" s="71" t="s">
        <v>1287</v>
      </c>
      <c r="M129" s="71" t="s">
        <v>1288</v>
      </c>
      <c r="N129" s="71">
        <v>2020</v>
      </c>
      <c r="O129" s="71">
        <v>2050</v>
      </c>
      <c r="P129" s="71" t="s">
        <v>60</v>
      </c>
      <c r="Q129" s="71" t="s">
        <v>431</v>
      </c>
      <c r="R129" s="71" t="s">
        <v>189</v>
      </c>
      <c r="S129" s="71" t="s">
        <v>62</v>
      </c>
      <c r="T129" s="71" t="s">
        <v>63</v>
      </c>
      <c r="U129" s="71" t="s">
        <v>62</v>
      </c>
      <c r="V129" s="71" t="s">
        <v>62</v>
      </c>
      <c r="W129" s="71" t="s">
        <v>62</v>
      </c>
      <c r="X129" s="71" t="s">
        <v>63</v>
      </c>
      <c r="Y129" s="71" t="s">
        <v>62</v>
      </c>
      <c r="Z129" s="71" t="s">
        <v>63</v>
      </c>
      <c r="AA129" s="71" t="s">
        <v>62</v>
      </c>
      <c r="AB129" s="71" t="s">
        <v>142</v>
      </c>
      <c r="AC129" s="71" t="s">
        <v>65</v>
      </c>
      <c r="AD129" s="71" t="s">
        <v>62</v>
      </c>
      <c r="AE129" s="71" t="s">
        <v>62</v>
      </c>
      <c r="AF129" s="71" t="s">
        <v>63</v>
      </c>
      <c r="AG129" s="71" t="s">
        <v>63</v>
      </c>
      <c r="AH129" s="71" t="s">
        <v>85</v>
      </c>
      <c r="AI129" s="71" t="s">
        <v>63</v>
      </c>
      <c r="AJ129" s="71" t="s">
        <v>63</v>
      </c>
      <c r="AK129" s="71" t="s">
        <v>62</v>
      </c>
      <c r="AL129" s="71" t="s">
        <v>63</v>
      </c>
      <c r="AM129" s="71" t="s">
        <v>63</v>
      </c>
      <c r="AN129" s="71" t="s">
        <v>1289</v>
      </c>
      <c r="AO129" s="71" t="s">
        <v>1290</v>
      </c>
      <c r="AP129" s="71" t="s">
        <v>1291</v>
      </c>
      <c r="AQ129" s="71" t="s">
        <v>608</v>
      </c>
      <c r="AR129" s="77" t="s">
        <v>62</v>
      </c>
      <c r="AS129" s="71"/>
      <c r="AT129" s="71" t="s">
        <v>63</v>
      </c>
      <c r="AU129" s="94">
        <v>9.7000000000000003E-2</v>
      </c>
      <c r="AV129" s="79" cm="1">
        <f t="array" ref="AV1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9.7000000000000003E-2</v>
      </c>
      <c r="AW129" s="79" cm="1">
        <f t="array" ref="AW1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9.7000000000000003E-2</v>
      </c>
      <c r="AX129" s="71" t="str" cm="1">
        <f t="array" ref="AX1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29" s="71" t="s">
        <v>63</v>
      </c>
      <c r="AZ129" s="71"/>
      <c r="BA129" s="22" t="s">
        <v>1292</v>
      </c>
      <c r="BB129" s="93" t="s">
        <v>1293</v>
      </c>
      <c r="BC129" s="36"/>
      <c r="BD129" s="35"/>
    </row>
    <row r="130" spans="1:56" ht="52.5" customHeight="1">
      <c r="A130" s="70">
        <v>129</v>
      </c>
      <c r="B130" s="71" t="s">
        <v>1294</v>
      </c>
      <c r="C130" s="71" t="s">
        <v>735</v>
      </c>
      <c r="D130" s="71" t="s">
        <v>1295</v>
      </c>
      <c r="E130" s="71">
        <v>2017</v>
      </c>
      <c r="F130" s="71" t="s">
        <v>231</v>
      </c>
      <c r="G130" s="71" t="s">
        <v>736</v>
      </c>
      <c r="H130" s="71" t="s">
        <v>233</v>
      </c>
      <c r="I130" s="71" t="str">
        <f t="array" ref="I130">_xlfn.TEXTJOIN(",", TRUE, IF(Table4[study_id]=Table3[[#This Row],[study_id]], Table4[iso_code], ""))</f>
        <v>MA</v>
      </c>
      <c r="J130" s="71">
        <f>COUNTIF(study_countries!A:A,A130)</f>
        <v>1</v>
      </c>
      <c r="K130" s="71" t="s">
        <v>218</v>
      </c>
      <c r="L130" s="71" t="s">
        <v>1296</v>
      </c>
      <c r="M130" s="71" t="s">
        <v>1297</v>
      </c>
      <c r="N130" s="71"/>
      <c r="O130" s="71"/>
      <c r="P130" s="71"/>
      <c r="Q130" s="71"/>
      <c r="R130" s="71"/>
      <c r="S130" s="71"/>
      <c r="T130" s="71"/>
      <c r="U130" s="71"/>
      <c r="V130" s="71"/>
      <c r="W130" s="71"/>
      <c r="X130" s="71"/>
      <c r="Y130" s="71"/>
      <c r="Z130" s="71"/>
      <c r="AA130" s="71"/>
      <c r="AB130" s="71" t="s">
        <v>64</v>
      </c>
      <c r="AC130" s="71" t="s">
        <v>65</v>
      </c>
      <c r="AD130" s="71" t="s">
        <v>62</v>
      </c>
      <c r="AE130" s="71" t="s">
        <v>62</v>
      </c>
      <c r="AF130" s="71" t="s">
        <v>63</v>
      </c>
      <c r="AG130" s="71"/>
      <c r="AH130" s="71" t="s">
        <v>85</v>
      </c>
      <c r="AI130" s="71" t="s">
        <v>63</v>
      </c>
      <c r="AJ130" s="71" t="s">
        <v>63</v>
      </c>
      <c r="AK130" s="71" t="s">
        <v>63</v>
      </c>
      <c r="AL130" s="71" t="s">
        <v>63</v>
      </c>
      <c r="AM130" s="71" t="s">
        <v>63</v>
      </c>
      <c r="AN130" s="71"/>
      <c r="AO130" s="71"/>
      <c r="AP130" s="71" t="s">
        <v>1298</v>
      </c>
      <c r="AQ130" s="71" t="s">
        <v>509</v>
      </c>
      <c r="AR130" s="77" t="s">
        <v>62</v>
      </c>
      <c r="AS130" s="71"/>
      <c r="AT130" s="71" t="s">
        <v>63</v>
      </c>
      <c r="AU130" s="71"/>
      <c r="AV130" s="79" t="str" cm="1">
        <f t="array" ref="AV1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0" s="79" t="str" cm="1">
        <f t="array" ref="AW1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0" s="71" t="str" cm="1">
        <f t="array" ref="AX1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0" s="71"/>
      <c r="AZ130" s="71"/>
      <c r="BA130" s="22" t="s">
        <v>1299</v>
      </c>
      <c r="BB130" s="93" t="s">
        <v>1300</v>
      </c>
      <c r="BC130" s="36"/>
      <c r="BD130" s="35"/>
    </row>
    <row r="131" spans="1:56" ht="70.5" customHeight="1">
      <c r="A131" s="70">
        <v>130</v>
      </c>
      <c r="B131" s="71" t="s">
        <v>1301</v>
      </c>
      <c r="C131" s="71" t="s">
        <v>800</v>
      </c>
      <c r="D131" s="71" t="s">
        <v>1302</v>
      </c>
      <c r="E131" s="71">
        <v>2025</v>
      </c>
      <c r="F131" s="71" t="s">
        <v>231</v>
      </c>
      <c r="G131" s="71" t="s">
        <v>786</v>
      </c>
      <c r="H131" s="71" t="s">
        <v>217</v>
      </c>
      <c r="I131" s="71" t="str">
        <f t="array" ref="I131">_xlfn.TEXTJOIN(",", TRUE, IF(Table4[study_id]=Table3[[#This Row],[study_id]], Table4[iso_code], ""))</f>
        <v>AO</v>
      </c>
      <c r="J131" s="71">
        <f>COUNTIF(study_countries!A:A,A131)</f>
        <v>1</v>
      </c>
      <c r="K131" s="71" t="s">
        <v>266</v>
      </c>
      <c r="L131" s="71" t="s">
        <v>1303</v>
      </c>
      <c r="M131" s="71" t="s">
        <v>1304</v>
      </c>
      <c r="N131" s="71"/>
      <c r="O131" s="71"/>
      <c r="P131" s="71"/>
      <c r="Q131" s="71"/>
      <c r="R131" s="71"/>
      <c r="S131" s="71"/>
      <c r="T131" s="71"/>
      <c r="U131" s="71"/>
      <c r="V131" s="71"/>
      <c r="W131" s="71"/>
      <c r="X131" s="71"/>
      <c r="Y131" s="71"/>
      <c r="Z131" s="71"/>
      <c r="AA131" s="71"/>
      <c r="AB131" s="71" t="s">
        <v>64</v>
      </c>
      <c r="AC131" s="71" t="s">
        <v>65</v>
      </c>
      <c r="AD131" s="71" t="s">
        <v>62</v>
      </c>
      <c r="AE131" s="71" t="s">
        <v>62</v>
      </c>
      <c r="AF131" s="71" t="s">
        <v>63</v>
      </c>
      <c r="AG131" s="71"/>
      <c r="AH131" s="71" t="s">
        <v>66</v>
      </c>
      <c r="AI131" s="71" t="s">
        <v>63</v>
      </c>
      <c r="AJ131" s="71" t="s">
        <v>63</v>
      </c>
      <c r="AK131" s="71" t="s">
        <v>63</v>
      </c>
      <c r="AL131" s="71" t="s">
        <v>62</v>
      </c>
      <c r="AM131" s="71" t="s">
        <v>62</v>
      </c>
      <c r="AN131" s="71"/>
      <c r="AO131" s="71"/>
      <c r="AP131" s="71" t="s">
        <v>1305</v>
      </c>
      <c r="AQ131" s="71" t="s">
        <v>260</v>
      </c>
      <c r="AR131" s="77" t="s">
        <v>63</v>
      </c>
      <c r="AS131" s="71"/>
      <c r="AT131" s="71" t="s">
        <v>63</v>
      </c>
      <c r="AU131" s="71"/>
      <c r="AV131" s="79" t="str" cm="1">
        <f t="array" ref="AV1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1" s="79" t="str" cm="1">
        <f t="array" ref="AW1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1" s="71" t="str" cm="1">
        <f t="array" ref="AX1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1" s="71"/>
      <c r="AZ131" s="71"/>
      <c r="BA131" s="22" t="s">
        <v>1306</v>
      </c>
      <c r="BB131" s="93" t="s">
        <v>1307</v>
      </c>
      <c r="BC131" s="36"/>
      <c r="BD131" s="35"/>
    </row>
    <row r="132" spans="1:56" ht="102.75" customHeight="1">
      <c r="A132" s="70">
        <v>131</v>
      </c>
      <c r="B132" s="71" t="s">
        <v>1308</v>
      </c>
      <c r="C132" s="71" t="s">
        <v>1309</v>
      </c>
      <c r="D132" s="71" t="s">
        <v>1310</v>
      </c>
      <c r="E132" s="71">
        <v>2024</v>
      </c>
      <c r="F132" s="71" t="s">
        <v>231</v>
      </c>
      <c r="G132" s="71" t="s">
        <v>1311</v>
      </c>
      <c r="H132" s="71" t="s">
        <v>217</v>
      </c>
      <c r="I132" s="71" t="str">
        <f t="array" ref="I132">_xlfn.TEXTJOIN(",", TRUE, IF(Table4[study_id]=Table3[[#This Row],[study_id]], Table4[iso_code], ""))</f>
        <v>GH</v>
      </c>
      <c r="J132" s="71">
        <f>COUNTIF(study_countries!A:A,A132)</f>
        <v>1</v>
      </c>
      <c r="K132" s="71" t="s">
        <v>243</v>
      </c>
      <c r="L132" s="71" t="s">
        <v>1312</v>
      </c>
      <c r="M132" s="71" t="s">
        <v>1313</v>
      </c>
      <c r="N132" s="71"/>
      <c r="O132" s="71"/>
      <c r="P132" s="71"/>
      <c r="Q132" s="71"/>
      <c r="R132" s="71"/>
      <c r="S132" s="71"/>
      <c r="T132" s="71"/>
      <c r="U132" s="71"/>
      <c r="V132" s="71"/>
      <c r="W132" s="71"/>
      <c r="X132" s="71"/>
      <c r="Y132" s="71"/>
      <c r="Z132" s="71"/>
      <c r="AA132" s="71"/>
      <c r="AB132" s="71" t="s">
        <v>64</v>
      </c>
      <c r="AC132" s="71" t="s">
        <v>65</v>
      </c>
      <c r="AD132" s="71" t="s">
        <v>62</v>
      </c>
      <c r="AE132" s="71" t="s">
        <v>62</v>
      </c>
      <c r="AF132" s="71" t="s">
        <v>63</v>
      </c>
      <c r="AG132" s="71"/>
      <c r="AH132" s="71" t="s">
        <v>85</v>
      </c>
      <c r="AI132" s="71" t="s">
        <v>63</v>
      </c>
      <c r="AJ132" s="71" t="s">
        <v>63</v>
      </c>
      <c r="AK132" s="71" t="s">
        <v>63</v>
      </c>
      <c r="AL132" s="71" t="s">
        <v>62</v>
      </c>
      <c r="AM132" s="71" t="s">
        <v>63</v>
      </c>
      <c r="AN132" s="71"/>
      <c r="AO132" s="71"/>
      <c r="AP132" s="71" t="s">
        <v>1314</v>
      </c>
      <c r="AQ132" s="71" t="s">
        <v>250</v>
      </c>
      <c r="AR132" s="77" t="s">
        <v>62</v>
      </c>
      <c r="AS132" s="71"/>
      <c r="AT132" s="71" t="s">
        <v>63</v>
      </c>
      <c r="AU132" s="71"/>
      <c r="AV132" s="79" t="str" cm="1">
        <f t="array" ref="AV1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2" s="79" t="str" cm="1">
        <f t="array" ref="AW1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2" s="71" t="str" cm="1">
        <f t="array" ref="AX1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2" s="71"/>
      <c r="AZ132" s="71"/>
      <c r="BA132" s="22" t="s">
        <v>1315</v>
      </c>
      <c r="BB132" s="93" t="s">
        <v>1316</v>
      </c>
      <c r="BC132" s="36"/>
      <c r="BD132" s="35"/>
    </row>
    <row r="133" spans="1:56" ht="85.5" customHeight="1">
      <c r="A133" s="70">
        <v>132</v>
      </c>
      <c r="B133" s="71" t="s">
        <v>1317</v>
      </c>
      <c r="C133" s="71" t="s">
        <v>1318</v>
      </c>
      <c r="D133" s="71" t="s">
        <v>1319</v>
      </c>
      <c r="E133" s="71">
        <v>2020</v>
      </c>
      <c r="F133" s="71" t="s">
        <v>231</v>
      </c>
      <c r="G133" s="71" t="s">
        <v>584</v>
      </c>
      <c r="H133" s="71" t="s">
        <v>233</v>
      </c>
      <c r="I133" s="71" t="str">
        <f t="array" ref="I133">_xlfn.TEXTJOIN(",", TRUE, IF(Table4[study_id]=Table3[[#This Row],[study_id]], Table4[iso_code], ""))</f>
        <v>MW</v>
      </c>
      <c r="J133" s="71">
        <f>COUNTIF(study_countries!A:A,A133)</f>
        <v>1</v>
      </c>
      <c r="K133" s="71" t="s">
        <v>266</v>
      </c>
      <c r="L133" s="71" t="s">
        <v>1320</v>
      </c>
      <c r="M133" s="71" t="s">
        <v>1321</v>
      </c>
      <c r="N133" s="71"/>
      <c r="O133" s="71"/>
      <c r="P133" s="71"/>
      <c r="Q133" s="71"/>
      <c r="R133" s="71"/>
      <c r="S133" s="71"/>
      <c r="T133" s="71"/>
      <c r="U133" s="71"/>
      <c r="V133" s="71"/>
      <c r="W133" s="71"/>
      <c r="X133" s="71"/>
      <c r="Y133" s="71"/>
      <c r="Z133" s="71"/>
      <c r="AA133" s="71"/>
      <c r="AB133" s="71" t="s">
        <v>64</v>
      </c>
      <c r="AC133" s="71" t="s">
        <v>65</v>
      </c>
      <c r="AD133" s="71" t="s">
        <v>62</v>
      </c>
      <c r="AE133" s="71" t="s">
        <v>63</v>
      </c>
      <c r="AF133" s="71" t="s">
        <v>63</v>
      </c>
      <c r="AG133" s="71"/>
      <c r="AH133" s="71" t="s">
        <v>66</v>
      </c>
      <c r="AI133" s="71" t="s">
        <v>63</v>
      </c>
      <c r="AJ133" s="71" t="s">
        <v>63</v>
      </c>
      <c r="AK133" s="71" t="s">
        <v>63</v>
      </c>
      <c r="AL133" s="71" t="s">
        <v>132</v>
      </c>
      <c r="AM133" s="71" t="s">
        <v>63</v>
      </c>
      <c r="AN133" s="71"/>
      <c r="AO133" s="71"/>
      <c r="AP133" s="71" t="s">
        <v>1322</v>
      </c>
      <c r="AQ133" s="71" t="s">
        <v>272</v>
      </c>
      <c r="AR133" s="77" t="s">
        <v>63</v>
      </c>
      <c r="AS133" s="71"/>
      <c r="AT133" s="71" t="s">
        <v>63</v>
      </c>
      <c r="AU133" s="71"/>
      <c r="AV133" s="79" t="str" cm="1">
        <f t="array" ref="AV1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3" s="79" t="str" cm="1">
        <f t="array" ref="AW1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3" s="71" t="str" cm="1">
        <f t="array" ref="AX1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3" s="71"/>
      <c r="AZ133" s="71"/>
      <c r="BA133" s="22" t="s">
        <v>1323</v>
      </c>
      <c r="BB133" s="93" t="s">
        <v>1324</v>
      </c>
      <c r="BC133" s="36"/>
      <c r="BD133" s="35"/>
    </row>
    <row r="134" spans="1:56" ht="105.75" customHeight="1">
      <c r="A134" s="70">
        <v>133</v>
      </c>
      <c r="B134" s="71" t="s">
        <v>1325</v>
      </c>
      <c r="C134" s="71" t="s">
        <v>1326</v>
      </c>
      <c r="D134" s="71" t="s">
        <v>1327</v>
      </c>
      <c r="E134" s="71">
        <v>2026</v>
      </c>
      <c r="F134" s="71" t="s">
        <v>54</v>
      </c>
      <c r="G134" s="71" t="s">
        <v>125</v>
      </c>
      <c r="H134" s="71" t="s">
        <v>233</v>
      </c>
      <c r="I134" s="71" t="str">
        <f t="array" ref="I134">_xlfn.TEXTJOIN(",", TRUE, IF(Table4[study_id]=Table3[[#This Row],[study_id]], Table4[iso_code], ""))</f>
        <v>KE</v>
      </c>
      <c r="J134" s="71">
        <f>COUNTIF(study_countries!A:A,A134)</f>
        <v>1</v>
      </c>
      <c r="K134" s="71" t="s">
        <v>315</v>
      </c>
      <c r="L134" s="71" t="s">
        <v>1328</v>
      </c>
      <c r="M134" s="71" t="s">
        <v>1329</v>
      </c>
      <c r="N134" s="71">
        <v>2020</v>
      </c>
      <c r="O134" s="71">
        <v>2040</v>
      </c>
      <c r="P134" s="71" t="s">
        <v>60</v>
      </c>
      <c r="Q134" s="71" t="s">
        <v>81</v>
      </c>
      <c r="R134" s="71" t="s">
        <v>61</v>
      </c>
      <c r="S134" s="71" t="s">
        <v>62</v>
      </c>
      <c r="T134" s="71" t="s">
        <v>62</v>
      </c>
      <c r="U134" s="71" t="s">
        <v>62</v>
      </c>
      <c r="V134" s="71" t="s">
        <v>62</v>
      </c>
      <c r="W134" s="71" t="s">
        <v>63</v>
      </c>
      <c r="X134" s="71" t="s">
        <v>62</v>
      </c>
      <c r="Y134" s="71" t="s">
        <v>62</v>
      </c>
      <c r="Z134" s="71" t="s">
        <v>63</v>
      </c>
      <c r="AA134" s="71" t="s">
        <v>62</v>
      </c>
      <c r="AB134" s="71" t="s">
        <v>142</v>
      </c>
      <c r="AC134" s="71" t="s">
        <v>100</v>
      </c>
      <c r="AD134" s="71" t="s">
        <v>62</v>
      </c>
      <c r="AE134" s="71" t="s">
        <v>62</v>
      </c>
      <c r="AF134" s="71" t="s">
        <v>62</v>
      </c>
      <c r="AG134" s="71" t="s">
        <v>63</v>
      </c>
      <c r="AH134" s="71" t="s">
        <v>85</v>
      </c>
      <c r="AI134" s="71" t="s">
        <v>63</v>
      </c>
      <c r="AJ134" s="71" t="s">
        <v>63</v>
      </c>
      <c r="AK134" s="71" t="s">
        <v>63</v>
      </c>
      <c r="AL134" s="71" t="s">
        <v>62</v>
      </c>
      <c r="AM134" s="71" t="s">
        <v>63</v>
      </c>
      <c r="AN134" s="71" t="s">
        <v>1330</v>
      </c>
      <c r="AO134" s="71" t="s">
        <v>1331</v>
      </c>
      <c r="AP134" s="71" t="s">
        <v>1332</v>
      </c>
      <c r="AQ134" s="71" t="s">
        <v>1259</v>
      </c>
      <c r="AR134" s="77" t="s">
        <v>62</v>
      </c>
      <c r="AS134" s="71"/>
      <c r="AT134" s="71" t="s">
        <v>63</v>
      </c>
      <c r="AU134" s="71" t="s">
        <v>72</v>
      </c>
      <c r="AV134" s="79" t="str" cm="1">
        <f t="array" ref="AV1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4" s="79" t="str" cm="1">
        <f t="array" ref="AW1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4" s="71" t="str" cm="1">
        <f t="array" ref="AX1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34" s="71" t="s">
        <v>63</v>
      </c>
      <c r="AZ134" s="71"/>
      <c r="BA134" s="22" t="s">
        <v>1333</v>
      </c>
      <c r="BB134" s="93" t="s">
        <v>1334</v>
      </c>
      <c r="BC134" s="36"/>
      <c r="BD134" s="35"/>
    </row>
    <row r="135" spans="1:56" ht="92.25" customHeight="1">
      <c r="A135" s="70">
        <v>134</v>
      </c>
      <c r="B135" s="71" t="s">
        <v>1335</v>
      </c>
      <c r="C135" s="71" t="s">
        <v>381</v>
      </c>
      <c r="D135" s="71" t="s">
        <v>1336</v>
      </c>
      <c r="E135" s="71">
        <v>2021</v>
      </c>
      <c r="F135" s="71" t="s">
        <v>54</v>
      </c>
      <c r="G135" s="71" t="s">
        <v>125</v>
      </c>
      <c r="H135" s="71" t="s">
        <v>233</v>
      </c>
      <c r="I135" s="71" t="str">
        <f t="array" ref="I135">_xlfn.TEXTJOIN(",", TRUE, IF(Table4[study_id]=Table3[[#This Row],[study_id]], Table4[iso_code], ""))</f>
        <v>MZ</v>
      </c>
      <c r="J135" s="71">
        <f>COUNTIF(study_countries!A:A,A135)</f>
        <v>1</v>
      </c>
      <c r="K135" s="71" t="s">
        <v>266</v>
      </c>
      <c r="L135" s="71" t="s">
        <v>1337</v>
      </c>
      <c r="M135" s="71" t="s">
        <v>1338</v>
      </c>
      <c r="N135" s="71">
        <v>2019</v>
      </c>
      <c r="O135" s="71">
        <v>2030</v>
      </c>
      <c r="P135" s="71" t="s">
        <v>60</v>
      </c>
      <c r="Q135" s="71" t="s">
        <v>431</v>
      </c>
      <c r="R135" s="71" t="s">
        <v>189</v>
      </c>
      <c r="S135" s="71" t="s">
        <v>62</v>
      </c>
      <c r="T135" s="71" t="s">
        <v>62</v>
      </c>
      <c r="U135" s="71" t="s">
        <v>62</v>
      </c>
      <c r="V135" s="71" t="s">
        <v>62</v>
      </c>
      <c r="W135" s="71" t="s">
        <v>63</v>
      </c>
      <c r="X135" s="71" t="s">
        <v>63</v>
      </c>
      <c r="Y135" s="71" t="s">
        <v>62</v>
      </c>
      <c r="Z135" s="71" t="s">
        <v>63</v>
      </c>
      <c r="AA135" s="71" t="s">
        <v>63</v>
      </c>
      <c r="AB135" s="71" t="s">
        <v>64</v>
      </c>
      <c r="AC135" s="71" t="s">
        <v>65</v>
      </c>
      <c r="AD135" s="71" t="s">
        <v>62</v>
      </c>
      <c r="AE135" s="71" t="s">
        <v>62</v>
      </c>
      <c r="AF135" s="71" t="s">
        <v>62</v>
      </c>
      <c r="AG135" s="71" t="s">
        <v>63</v>
      </c>
      <c r="AH135" s="71" t="s">
        <v>85</v>
      </c>
      <c r="AI135" s="71" t="s">
        <v>63</v>
      </c>
      <c r="AJ135" s="71" t="s">
        <v>132</v>
      </c>
      <c r="AK135" s="71" t="s">
        <v>63</v>
      </c>
      <c r="AL135" s="71" t="s">
        <v>62</v>
      </c>
      <c r="AM135" s="71" t="s">
        <v>63</v>
      </c>
      <c r="AN135" s="71" t="s">
        <v>1339</v>
      </c>
      <c r="AO135" s="71" t="s">
        <v>1340</v>
      </c>
      <c r="AP135" s="71" t="s">
        <v>1341</v>
      </c>
      <c r="AQ135" s="71" t="s">
        <v>1342</v>
      </c>
      <c r="AR135" s="77" t="s">
        <v>132</v>
      </c>
      <c r="AS135" s="71" t="s">
        <v>1343</v>
      </c>
      <c r="AT135" s="71" t="s">
        <v>63</v>
      </c>
      <c r="AU135" s="71" t="s">
        <v>72</v>
      </c>
      <c r="AV135" s="79" t="str" cm="1">
        <f t="array" ref="AV1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5" s="79" t="str" cm="1">
        <f t="array" ref="AW1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5" s="71" t="str" cm="1">
        <f t="array" ref="AX1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35" s="71" t="s">
        <v>63</v>
      </c>
      <c r="AZ135" s="71"/>
      <c r="BA135" s="22" t="s">
        <v>1344</v>
      </c>
      <c r="BB135" s="93" t="s">
        <v>1345</v>
      </c>
      <c r="BC135" s="36"/>
      <c r="BD135" s="35"/>
    </row>
    <row r="136" spans="1:56" ht="75.75" customHeight="1">
      <c r="A136" s="70">
        <v>135</v>
      </c>
      <c r="B136" s="71" t="s">
        <v>1346</v>
      </c>
      <c r="C136" s="71" t="s">
        <v>1347</v>
      </c>
      <c r="D136" s="71" t="s">
        <v>1348</v>
      </c>
      <c r="E136" s="71">
        <v>2016</v>
      </c>
      <c r="F136" s="71" t="s">
        <v>231</v>
      </c>
      <c r="G136" s="71" t="s">
        <v>125</v>
      </c>
      <c r="H136" s="71" t="s">
        <v>233</v>
      </c>
      <c r="I136" s="71" t="str">
        <f t="array" ref="I136">_xlfn.TEXTJOIN(",", TRUE, IF(Table4[study_id]=Table3[[#This Row],[study_id]], Table4[iso_code], ""))</f>
        <v>EG</v>
      </c>
      <c r="J136" s="71">
        <f>COUNTIF(study_countries!A:A,A136)</f>
        <v>1</v>
      </c>
      <c r="K136" s="71" t="s">
        <v>315</v>
      </c>
      <c r="L136" s="71" t="s">
        <v>1349</v>
      </c>
      <c r="M136" s="71" t="s">
        <v>1350</v>
      </c>
      <c r="N136" s="71">
        <v>2007</v>
      </c>
      <c r="O136" s="71">
        <v>2030</v>
      </c>
      <c r="P136" s="71"/>
      <c r="Q136" s="71"/>
      <c r="R136" s="71"/>
      <c r="S136" s="71"/>
      <c r="T136" s="71"/>
      <c r="U136" s="71"/>
      <c r="V136" s="71"/>
      <c r="W136" s="71"/>
      <c r="X136" s="71"/>
      <c r="Y136" s="71"/>
      <c r="Z136" s="71"/>
      <c r="AA136" s="71"/>
      <c r="AB136" s="71" t="s">
        <v>142</v>
      </c>
      <c r="AC136" s="71" t="s">
        <v>65</v>
      </c>
      <c r="AD136" s="71" t="s">
        <v>62</v>
      </c>
      <c r="AE136" s="71" t="s">
        <v>62</v>
      </c>
      <c r="AF136" s="71" t="s">
        <v>63</v>
      </c>
      <c r="AG136" s="71"/>
      <c r="AH136" s="71" t="s">
        <v>85</v>
      </c>
      <c r="AI136" s="71" t="s">
        <v>63</v>
      </c>
      <c r="AJ136" s="71" t="s">
        <v>63</v>
      </c>
      <c r="AK136" s="71" t="s">
        <v>63</v>
      </c>
      <c r="AL136" s="71" t="s">
        <v>63</v>
      </c>
      <c r="AM136" s="71" t="s">
        <v>63</v>
      </c>
      <c r="AN136" s="71"/>
      <c r="AO136" s="71"/>
      <c r="AP136" s="71" t="s">
        <v>1351</v>
      </c>
      <c r="AQ136" s="71" t="s">
        <v>840</v>
      </c>
      <c r="AR136" s="77" t="s">
        <v>62</v>
      </c>
      <c r="AS136" s="71"/>
      <c r="AT136" s="71" t="s">
        <v>63</v>
      </c>
      <c r="AU136" s="71"/>
      <c r="AV136" s="79" t="str" cm="1">
        <f t="array" ref="AV1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6" s="79" t="str" cm="1">
        <f t="array" ref="AW1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6" s="71" t="str" cm="1">
        <f t="array" ref="AX1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6" s="71"/>
      <c r="AZ136" s="71"/>
      <c r="BA136" s="22" t="s">
        <v>1352</v>
      </c>
      <c r="BB136" s="93" t="s">
        <v>1353</v>
      </c>
      <c r="BC136" s="36"/>
      <c r="BD136" s="35"/>
    </row>
    <row r="137" spans="1:56" ht="76.5" customHeight="1">
      <c r="A137" s="70">
        <v>136</v>
      </c>
      <c r="B137" s="71" t="s">
        <v>1354</v>
      </c>
      <c r="C137" s="71" t="s">
        <v>1355</v>
      </c>
      <c r="D137" s="71" t="s">
        <v>1356</v>
      </c>
      <c r="E137" s="71">
        <v>2025</v>
      </c>
      <c r="F137" s="71" t="s">
        <v>54</v>
      </c>
      <c r="G137" s="71" t="s">
        <v>125</v>
      </c>
      <c r="H137" s="71" t="s">
        <v>233</v>
      </c>
      <c r="I137" s="71" t="str">
        <f t="array" ref="I137">_xlfn.TEXTJOIN(",", TRUE, IF(Table4[study_id]=Table3[[#This Row],[study_id]], Table4[iso_code], ""))</f>
        <v>SL</v>
      </c>
      <c r="J137" s="71">
        <f>COUNTIF(study_countries!A:A,A137)</f>
        <v>1</v>
      </c>
      <c r="K137" s="71" t="s">
        <v>243</v>
      </c>
      <c r="L137" s="71" t="s">
        <v>1357</v>
      </c>
      <c r="M137" s="71" t="s">
        <v>1358</v>
      </c>
      <c r="N137" s="71">
        <v>2023</v>
      </c>
      <c r="O137" s="71">
        <v>2050</v>
      </c>
      <c r="P137" s="71" t="s">
        <v>60</v>
      </c>
      <c r="Q137" s="71" t="s">
        <v>155</v>
      </c>
      <c r="R137" s="71" t="s">
        <v>61</v>
      </c>
      <c r="S137" s="71" t="s">
        <v>62</v>
      </c>
      <c r="T137" s="71" t="s">
        <v>62</v>
      </c>
      <c r="U137" s="71" t="s">
        <v>63</v>
      </c>
      <c r="V137" s="71" t="s">
        <v>62</v>
      </c>
      <c r="W137" s="71" t="s">
        <v>63</v>
      </c>
      <c r="X137" s="71" t="s">
        <v>63</v>
      </c>
      <c r="Y137" s="71" t="s">
        <v>62</v>
      </c>
      <c r="Z137" s="71" t="s">
        <v>63</v>
      </c>
      <c r="AA137" s="71" t="s">
        <v>63</v>
      </c>
      <c r="AB137" s="71" t="s">
        <v>64</v>
      </c>
      <c r="AC137" s="71" t="s">
        <v>84</v>
      </c>
      <c r="AD137" s="71" t="s">
        <v>62</v>
      </c>
      <c r="AE137" s="71" t="s">
        <v>62</v>
      </c>
      <c r="AF137" s="71" t="s">
        <v>62</v>
      </c>
      <c r="AG137" s="71" t="s">
        <v>63</v>
      </c>
      <c r="AH137" s="71" t="s">
        <v>85</v>
      </c>
      <c r="AI137" s="71" t="s">
        <v>63</v>
      </c>
      <c r="AJ137" s="71" t="s">
        <v>63</v>
      </c>
      <c r="AK137" s="71" t="s">
        <v>63</v>
      </c>
      <c r="AL137" s="71" t="s">
        <v>132</v>
      </c>
      <c r="AM137" s="71" t="s">
        <v>63</v>
      </c>
      <c r="AN137" s="71" t="s">
        <v>1359</v>
      </c>
      <c r="AO137" s="71" t="s">
        <v>1360</v>
      </c>
      <c r="AP137" s="71" t="s">
        <v>1361</v>
      </c>
      <c r="AQ137" s="71" t="s">
        <v>250</v>
      </c>
      <c r="AR137" s="77" t="s">
        <v>62</v>
      </c>
      <c r="AS137" s="71"/>
      <c r="AT137" s="71" t="s">
        <v>63</v>
      </c>
      <c r="AU137" s="74">
        <v>0.1</v>
      </c>
      <c r="AV137" s="79" cm="1">
        <f t="array" ref="AV1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37" s="79" cm="1">
        <f t="array" ref="AW1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37" s="71" t="str" cm="1">
        <f t="array" ref="AX1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37" s="71" t="s">
        <v>63</v>
      </c>
      <c r="AZ137" s="71"/>
      <c r="BA137" s="22" t="s">
        <v>1362</v>
      </c>
      <c r="BB137" s="93" t="s">
        <v>1363</v>
      </c>
      <c r="BC137" s="36"/>
      <c r="BD137" s="35"/>
    </row>
    <row r="138" spans="1:56" ht="78.75" customHeight="1">
      <c r="A138" s="70">
        <v>137</v>
      </c>
      <c r="B138" s="71" t="s">
        <v>1364</v>
      </c>
      <c r="C138" s="71" t="s">
        <v>1365</v>
      </c>
      <c r="D138" s="71" t="s">
        <v>1366</v>
      </c>
      <c r="E138" s="71">
        <v>2025</v>
      </c>
      <c r="F138" s="71" t="s">
        <v>54</v>
      </c>
      <c r="G138" s="71" t="s">
        <v>125</v>
      </c>
      <c r="H138" s="71" t="s">
        <v>97</v>
      </c>
      <c r="I138" s="71" t="str">
        <f t="array" ref="I138">_xlfn.TEXTJOIN(",", TRUE, IF(Table4[study_id]=Table3[[#This Row],[study_id]], Table4[iso_code], ""))</f>
        <v>MA,TN,DZ</v>
      </c>
      <c r="J138" s="71">
        <f>COUNTIF(study_countries!A:A,A138)</f>
        <v>3</v>
      </c>
      <c r="K138" s="71" t="s">
        <v>218</v>
      </c>
      <c r="L138" s="71" t="s">
        <v>1367</v>
      </c>
      <c r="M138" s="71" t="s">
        <v>1368</v>
      </c>
      <c r="N138" s="71">
        <v>2018</v>
      </c>
      <c r="O138" s="71">
        <v>2050</v>
      </c>
      <c r="P138" s="71" t="s">
        <v>155</v>
      </c>
      <c r="Q138" s="71" t="s">
        <v>81</v>
      </c>
      <c r="R138" s="71" t="s">
        <v>61</v>
      </c>
      <c r="S138" s="71" t="s">
        <v>62</v>
      </c>
      <c r="T138" s="71" t="s">
        <v>62</v>
      </c>
      <c r="U138" s="71" t="s">
        <v>62</v>
      </c>
      <c r="V138" s="71" t="s">
        <v>63</v>
      </c>
      <c r="W138" s="71" t="s">
        <v>63</v>
      </c>
      <c r="X138" s="71" t="s">
        <v>63</v>
      </c>
      <c r="Y138" s="71" t="s">
        <v>62</v>
      </c>
      <c r="Z138" s="71" t="s">
        <v>62</v>
      </c>
      <c r="AA138" s="71" t="s">
        <v>62</v>
      </c>
      <c r="AB138" s="71" t="s">
        <v>64</v>
      </c>
      <c r="AC138" s="71" t="s">
        <v>84</v>
      </c>
      <c r="AD138" s="71" t="s">
        <v>62</v>
      </c>
      <c r="AE138" s="71" t="s">
        <v>62</v>
      </c>
      <c r="AF138" s="71" t="s">
        <v>62</v>
      </c>
      <c r="AG138" s="71" t="s">
        <v>63</v>
      </c>
      <c r="AH138" s="71" t="s">
        <v>85</v>
      </c>
      <c r="AI138" s="71" t="s">
        <v>63</v>
      </c>
      <c r="AJ138" s="71" t="s">
        <v>63</v>
      </c>
      <c r="AK138" s="71" t="s">
        <v>63</v>
      </c>
      <c r="AL138" s="71" t="s">
        <v>63</v>
      </c>
      <c r="AM138" s="71" t="s">
        <v>63</v>
      </c>
      <c r="AN138" s="71" t="s">
        <v>1369</v>
      </c>
      <c r="AO138" s="71" t="s">
        <v>1370</v>
      </c>
      <c r="AP138" s="71" t="s">
        <v>1371</v>
      </c>
      <c r="AQ138" s="71" t="s">
        <v>1372</v>
      </c>
      <c r="AR138" s="71" t="s">
        <v>63</v>
      </c>
      <c r="AS138" s="71"/>
      <c r="AT138" s="71" t="s">
        <v>63</v>
      </c>
      <c r="AU138" s="74">
        <v>0.05</v>
      </c>
      <c r="AV138" s="79" cm="1">
        <f t="array" ref="AV1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138" s="79" cm="1">
        <f t="array" ref="AW1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138" s="71" t="str" cm="1">
        <f t="array" ref="AX1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38" s="71" t="s">
        <v>63</v>
      </c>
      <c r="AZ138" s="71"/>
      <c r="BA138" s="22" t="s">
        <v>1373</v>
      </c>
      <c r="BB138" s="93" t="s">
        <v>1374</v>
      </c>
      <c r="BC138" s="36"/>
      <c r="BD138" s="35"/>
    </row>
    <row r="139" spans="1:56" ht="108.75" customHeight="1">
      <c r="A139" s="70">
        <v>138</v>
      </c>
      <c r="B139" s="71" t="s">
        <v>1375</v>
      </c>
      <c r="C139" s="71" t="s">
        <v>735</v>
      </c>
      <c r="D139" s="71" t="s">
        <v>1376</v>
      </c>
      <c r="E139" s="71">
        <v>2021</v>
      </c>
      <c r="F139" s="71" t="s">
        <v>231</v>
      </c>
      <c r="G139" s="71" t="s">
        <v>584</v>
      </c>
      <c r="H139" s="71" t="s">
        <v>217</v>
      </c>
      <c r="I139" s="71" t="str">
        <f t="array" ref="I139">_xlfn.TEXTJOIN(",", TRUE, IF(Table4[study_id]=Table3[[#This Row],[study_id]], Table4[iso_code], ""))</f>
        <v>GH</v>
      </c>
      <c r="J139" s="71">
        <f>COUNTIF(study_countries!A:A,A139)</f>
        <v>1</v>
      </c>
      <c r="K139" s="71" t="s">
        <v>243</v>
      </c>
      <c r="L139" s="71" t="s">
        <v>1377</v>
      </c>
      <c r="M139" s="71" t="s">
        <v>1378</v>
      </c>
      <c r="N139" s="71"/>
      <c r="O139" s="71"/>
      <c r="P139" s="71"/>
      <c r="Q139" s="71"/>
      <c r="R139" s="71"/>
      <c r="S139" s="71"/>
      <c r="T139" s="71"/>
      <c r="U139" s="71"/>
      <c r="V139" s="71"/>
      <c r="W139" s="71"/>
      <c r="X139" s="71"/>
      <c r="Y139" s="71"/>
      <c r="Z139" s="71"/>
      <c r="AA139" s="71"/>
      <c r="AB139" s="71" t="s">
        <v>64</v>
      </c>
      <c r="AC139" s="71" t="s">
        <v>65</v>
      </c>
      <c r="AD139" s="71" t="s">
        <v>62</v>
      </c>
      <c r="AE139" s="71" t="s">
        <v>62</v>
      </c>
      <c r="AF139" s="71" t="s">
        <v>63</v>
      </c>
      <c r="AG139" s="71"/>
      <c r="AH139" s="71" t="s">
        <v>66</v>
      </c>
      <c r="AI139" s="71" t="s">
        <v>63</v>
      </c>
      <c r="AJ139" s="71" t="s">
        <v>63</v>
      </c>
      <c r="AK139" s="71" t="s">
        <v>62</v>
      </c>
      <c r="AL139" s="71" t="s">
        <v>63</v>
      </c>
      <c r="AM139" s="71" t="s">
        <v>63</v>
      </c>
      <c r="AN139" s="71"/>
      <c r="AO139" s="71"/>
      <c r="AP139" s="71" t="s">
        <v>1379</v>
      </c>
      <c r="AQ139" s="71" t="s">
        <v>1380</v>
      </c>
      <c r="AR139" s="71" t="s">
        <v>63</v>
      </c>
      <c r="AS139" s="71"/>
      <c r="AT139" s="71" t="s">
        <v>63</v>
      </c>
      <c r="AU139" s="71"/>
      <c r="AV139" s="79" t="str" cm="1">
        <f t="array" ref="AV1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9" s="79" t="str" cm="1">
        <f t="array" ref="AW1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9" s="71" t="str" cm="1">
        <f t="array" ref="AX1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9" s="71"/>
      <c r="AZ139" s="71"/>
      <c r="BA139" s="22" t="s">
        <v>1381</v>
      </c>
      <c r="BB139" s="93" t="s">
        <v>1382</v>
      </c>
      <c r="BC139" s="36"/>
      <c r="BD139" s="35"/>
    </row>
    <row r="140" spans="1:56" ht="83.25" customHeight="1">
      <c r="A140" s="70">
        <v>139</v>
      </c>
      <c r="B140" s="71" t="s">
        <v>1383</v>
      </c>
      <c r="C140" s="71" t="s">
        <v>381</v>
      </c>
      <c r="D140" s="71" t="s">
        <v>1384</v>
      </c>
      <c r="E140" s="71">
        <v>2026</v>
      </c>
      <c r="F140" s="71" t="s">
        <v>54</v>
      </c>
      <c r="G140" s="71" t="s">
        <v>125</v>
      </c>
      <c r="H140" s="71" t="s">
        <v>233</v>
      </c>
      <c r="I140" s="71" t="str">
        <f t="array" ref="I140">_xlfn.TEXTJOIN(",", TRUE, IF(Table4[study_id]=Table3[[#This Row],[study_id]], Table4[iso_code], ""))</f>
        <v>BI</v>
      </c>
      <c r="J140" s="71">
        <f>COUNTIF(study_countries!A:A,A140)</f>
        <v>1</v>
      </c>
      <c r="K140" s="71" t="s">
        <v>315</v>
      </c>
      <c r="L140" s="71" t="s">
        <v>1385</v>
      </c>
      <c r="M140" s="71" t="s">
        <v>1386</v>
      </c>
      <c r="N140" s="71">
        <v>2015</v>
      </c>
      <c r="O140" s="71">
        <v>2040</v>
      </c>
      <c r="P140" s="71" t="s">
        <v>60</v>
      </c>
      <c r="Q140" s="71" t="s">
        <v>431</v>
      </c>
      <c r="R140" s="71" t="s">
        <v>189</v>
      </c>
      <c r="S140" s="71" t="s">
        <v>62</v>
      </c>
      <c r="T140" s="71" t="s">
        <v>62</v>
      </c>
      <c r="U140" s="71" t="s">
        <v>62</v>
      </c>
      <c r="V140" s="71" t="s">
        <v>62</v>
      </c>
      <c r="W140" s="71" t="s">
        <v>63</v>
      </c>
      <c r="X140" s="71" t="s">
        <v>63</v>
      </c>
      <c r="Y140" s="71" t="s">
        <v>62</v>
      </c>
      <c r="Z140" s="71" t="s">
        <v>63</v>
      </c>
      <c r="AA140" s="71" t="s">
        <v>63</v>
      </c>
      <c r="AB140" s="71" t="s">
        <v>64</v>
      </c>
      <c r="AC140" s="71" t="s">
        <v>65</v>
      </c>
      <c r="AD140" s="71" t="s">
        <v>62</v>
      </c>
      <c r="AE140" s="71" t="s">
        <v>62</v>
      </c>
      <c r="AF140" s="71" t="s">
        <v>63</v>
      </c>
      <c r="AG140" s="71" t="s">
        <v>63</v>
      </c>
      <c r="AH140" s="71" t="s">
        <v>85</v>
      </c>
      <c r="AI140" s="71" t="s">
        <v>63</v>
      </c>
      <c r="AJ140" s="71" t="s">
        <v>62</v>
      </c>
      <c r="AK140" s="71" t="s">
        <v>62</v>
      </c>
      <c r="AL140" s="71" t="s">
        <v>62</v>
      </c>
      <c r="AM140" s="71" t="s">
        <v>62</v>
      </c>
      <c r="AN140" s="71" t="s">
        <v>1387</v>
      </c>
      <c r="AO140" s="71" t="s">
        <v>1388</v>
      </c>
      <c r="AP140" s="71" t="s">
        <v>1389</v>
      </c>
      <c r="AQ140" s="71" t="s">
        <v>1390</v>
      </c>
      <c r="AR140" s="71" t="s">
        <v>62</v>
      </c>
      <c r="AS140" s="71"/>
      <c r="AT140" s="71" t="s">
        <v>63</v>
      </c>
      <c r="AU140" s="71" t="s">
        <v>72</v>
      </c>
      <c r="AV140" s="79" t="str" cm="1">
        <f t="array" ref="AV1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0" s="79" t="str" cm="1">
        <f t="array" ref="AW1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0" s="71" t="str" cm="1">
        <f t="array" ref="AX1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40" s="71" t="s">
        <v>63</v>
      </c>
      <c r="AZ140" s="71"/>
      <c r="BA140" s="22" t="s">
        <v>1391</v>
      </c>
      <c r="BB140" s="93" t="s">
        <v>1392</v>
      </c>
      <c r="BC140" s="36"/>
      <c r="BD140" s="35"/>
    </row>
    <row r="141" spans="1:56" ht="84.75" customHeight="1">
      <c r="A141" s="70">
        <v>140</v>
      </c>
      <c r="B141" s="71" t="s">
        <v>1393</v>
      </c>
      <c r="C141" s="71" t="s">
        <v>264</v>
      </c>
      <c r="D141" s="71" t="s">
        <v>1394</v>
      </c>
      <c r="E141" s="71">
        <v>2026</v>
      </c>
      <c r="F141" s="71" t="s">
        <v>54</v>
      </c>
      <c r="G141" s="71" t="s">
        <v>125</v>
      </c>
      <c r="H141" s="71" t="s">
        <v>233</v>
      </c>
      <c r="I141" s="71" t="str">
        <f t="array" ref="I141">_xlfn.TEXTJOIN(",", TRUE, IF(Table4[study_id]=Table3[[#This Row],[study_id]], Table4[iso_code], ""))</f>
        <v>ET</v>
      </c>
      <c r="J141" s="71">
        <f>COUNTIF(study_countries!A:A,A141)</f>
        <v>1</v>
      </c>
      <c r="K141" s="71" t="s">
        <v>315</v>
      </c>
      <c r="L141" s="71" t="s">
        <v>1395</v>
      </c>
      <c r="M141" s="71" t="s">
        <v>1396</v>
      </c>
      <c r="N141" s="71">
        <v>2022</v>
      </c>
      <c r="O141" s="71">
        <v>2050</v>
      </c>
      <c r="P141" s="71" t="s">
        <v>60</v>
      </c>
      <c r="Q141" s="71" t="s">
        <v>81</v>
      </c>
      <c r="R141" s="71" t="s">
        <v>61</v>
      </c>
      <c r="S141" s="71" t="s">
        <v>62</v>
      </c>
      <c r="T141" s="71" t="s">
        <v>62</v>
      </c>
      <c r="U141" s="71" t="s">
        <v>62</v>
      </c>
      <c r="V141" s="71" t="s">
        <v>63</v>
      </c>
      <c r="W141" s="71" t="s">
        <v>63</v>
      </c>
      <c r="X141" s="71" t="s">
        <v>62</v>
      </c>
      <c r="Y141" s="71" t="s">
        <v>62</v>
      </c>
      <c r="Z141" s="71" t="s">
        <v>63</v>
      </c>
      <c r="AA141" s="71" t="s">
        <v>62</v>
      </c>
      <c r="AB141" s="71" t="s">
        <v>142</v>
      </c>
      <c r="AC141" s="71" t="s">
        <v>100</v>
      </c>
      <c r="AD141" s="71" t="s">
        <v>62</v>
      </c>
      <c r="AE141" s="71" t="s">
        <v>62</v>
      </c>
      <c r="AF141" s="71" t="s">
        <v>63</v>
      </c>
      <c r="AG141" s="71" t="s">
        <v>63</v>
      </c>
      <c r="AH141" s="71" t="s">
        <v>841</v>
      </c>
      <c r="AI141" s="71" t="s">
        <v>63</v>
      </c>
      <c r="AJ141" s="71" t="s">
        <v>63</v>
      </c>
      <c r="AK141" s="71" t="s">
        <v>63</v>
      </c>
      <c r="AL141" s="71" t="s">
        <v>63</v>
      </c>
      <c r="AM141" s="71" t="s">
        <v>63</v>
      </c>
      <c r="AN141" s="71" t="s">
        <v>1397</v>
      </c>
      <c r="AO141" s="71"/>
      <c r="AP141" s="71" t="s">
        <v>1398</v>
      </c>
      <c r="AQ141" s="71" t="s">
        <v>194</v>
      </c>
      <c r="AR141" s="71" t="s">
        <v>62</v>
      </c>
      <c r="AS141" s="71"/>
      <c r="AT141" s="71" t="s">
        <v>62</v>
      </c>
      <c r="AU141" s="71" t="s">
        <v>72</v>
      </c>
      <c r="AV141" s="79" t="str" cm="1">
        <f t="array" ref="AV1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1" s="79" t="str" cm="1">
        <f t="array" ref="AW1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1" s="71" t="str" cm="1">
        <f t="array" ref="AX1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41" s="71" t="s">
        <v>63</v>
      </c>
      <c r="AZ141" s="71"/>
      <c r="BA141" s="22" t="s">
        <v>1399</v>
      </c>
      <c r="BB141" s="93" t="s">
        <v>1400</v>
      </c>
      <c r="BC141" s="36"/>
      <c r="BD141" s="35"/>
    </row>
    <row r="142" spans="1:56" ht="84" customHeight="1">
      <c r="A142" s="70">
        <v>141</v>
      </c>
      <c r="B142" s="71" t="s">
        <v>1401</v>
      </c>
      <c r="C142" s="71" t="s">
        <v>1402</v>
      </c>
      <c r="D142" s="71" t="s">
        <v>1403</v>
      </c>
      <c r="E142" s="71">
        <v>2024</v>
      </c>
      <c r="F142" s="71" t="s">
        <v>231</v>
      </c>
      <c r="G142" s="71" t="s">
        <v>189</v>
      </c>
      <c r="H142" s="71" t="s">
        <v>217</v>
      </c>
      <c r="I142" s="71" t="str">
        <f t="array" ref="I142">_xlfn.TEXTJOIN(",", TRUE, IF(Table4[study_id]=Table3[[#This Row],[study_id]], Table4[iso_code], ""))</f>
        <v>KE</v>
      </c>
      <c r="J142" s="71">
        <f>COUNTIF(study_countries!A:A,A142)</f>
        <v>1</v>
      </c>
      <c r="K142" s="71" t="s">
        <v>315</v>
      </c>
      <c r="L142" s="71" t="s">
        <v>1404</v>
      </c>
      <c r="M142" s="71" t="s">
        <v>1405</v>
      </c>
      <c r="N142" s="71"/>
      <c r="O142" s="71"/>
      <c r="P142" s="71"/>
      <c r="Q142" s="71"/>
      <c r="R142" s="71"/>
      <c r="S142" s="71"/>
      <c r="T142" s="71"/>
      <c r="U142" s="71"/>
      <c r="V142" s="71"/>
      <c r="W142" s="71"/>
      <c r="X142" s="71"/>
      <c r="Y142" s="71"/>
      <c r="Z142" s="71"/>
      <c r="AA142" s="71"/>
      <c r="AB142" s="71" t="s">
        <v>64</v>
      </c>
      <c r="AC142" s="71" t="s">
        <v>65</v>
      </c>
      <c r="AD142" s="71" t="s">
        <v>62</v>
      </c>
      <c r="AE142" s="71" t="s">
        <v>63</v>
      </c>
      <c r="AF142" s="71" t="s">
        <v>63</v>
      </c>
      <c r="AG142" s="71"/>
      <c r="AH142" s="71" t="s">
        <v>85</v>
      </c>
      <c r="AI142" s="71" t="s">
        <v>63</v>
      </c>
      <c r="AJ142" s="71" t="s">
        <v>63</v>
      </c>
      <c r="AK142" s="71" t="s">
        <v>63</v>
      </c>
      <c r="AL142" s="71" t="s">
        <v>62</v>
      </c>
      <c r="AM142" s="71" t="s">
        <v>63</v>
      </c>
      <c r="AN142" s="71"/>
      <c r="AO142" s="71"/>
      <c r="AP142" s="71" t="s">
        <v>1406</v>
      </c>
      <c r="AQ142" s="71" t="s">
        <v>558</v>
      </c>
      <c r="AR142" s="71" t="s">
        <v>63</v>
      </c>
      <c r="AS142" s="71"/>
      <c r="AT142" s="71" t="s">
        <v>63</v>
      </c>
      <c r="AU142" s="71"/>
      <c r="AV142" s="79" t="str" cm="1">
        <f t="array" ref="AV1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2" s="79" t="str" cm="1">
        <f t="array" ref="AW1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2" s="71" t="str" cm="1">
        <f t="array" ref="AX1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2" s="71"/>
      <c r="AZ142" s="71"/>
      <c r="BA142" s="22" t="s">
        <v>1407</v>
      </c>
      <c r="BB142" s="93" t="s">
        <v>1408</v>
      </c>
      <c r="BC142" s="36"/>
      <c r="BD142" s="35"/>
    </row>
    <row r="143" spans="1:56" ht="90.75" customHeight="1">
      <c r="A143" s="70">
        <v>142</v>
      </c>
      <c r="B143" s="71" t="s">
        <v>1409</v>
      </c>
      <c r="C143" s="71" t="s">
        <v>1410</v>
      </c>
      <c r="D143" s="71" t="s">
        <v>1411</v>
      </c>
      <c r="E143" s="71">
        <v>2016</v>
      </c>
      <c r="F143" s="71" t="s">
        <v>231</v>
      </c>
      <c r="G143" s="71" t="s">
        <v>201</v>
      </c>
      <c r="H143" s="71" t="s">
        <v>233</v>
      </c>
      <c r="I143" s="71" t="str">
        <f t="array" ref="I143">_xlfn.TEXTJOIN(",", TRUE, IF(Table4[study_id]=Table3[[#This Row],[study_id]], Table4[iso_code], ""))</f>
        <v>ZA</v>
      </c>
      <c r="J143" s="71">
        <f>COUNTIF(study_countries!A:A,A143)</f>
        <v>1</v>
      </c>
      <c r="K143" s="71" t="s">
        <v>266</v>
      </c>
      <c r="L143" s="71" t="s">
        <v>1412</v>
      </c>
      <c r="M143" s="71" t="s">
        <v>1413</v>
      </c>
      <c r="N143" s="71">
        <v>2015</v>
      </c>
      <c r="O143" s="71">
        <v>2050</v>
      </c>
      <c r="P143" s="71"/>
      <c r="Q143" s="71"/>
      <c r="R143" s="71"/>
      <c r="S143" s="71"/>
      <c r="T143" s="71"/>
      <c r="U143" s="71"/>
      <c r="V143" s="71"/>
      <c r="W143" s="71"/>
      <c r="X143" s="71"/>
      <c r="Y143" s="71"/>
      <c r="Z143" s="71"/>
      <c r="AA143" s="71"/>
      <c r="AB143" s="71" t="s">
        <v>142</v>
      </c>
      <c r="AC143" s="71" t="s">
        <v>65</v>
      </c>
      <c r="AD143" s="71" t="s">
        <v>62</v>
      </c>
      <c r="AE143" s="71" t="s">
        <v>62</v>
      </c>
      <c r="AF143" s="71" t="s">
        <v>63</v>
      </c>
      <c r="AG143" s="71"/>
      <c r="AH143" s="71" t="s">
        <v>85</v>
      </c>
      <c r="AI143" s="71" t="s">
        <v>63</v>
      </c>
      <c r="AJ143" s="71" t="s">
        <v>62</v>
      </c>
      <c r="AK143" s="71" t="s">
        <v>62</v>
      </c>
      <c r="AL143" s="71" t="s">
        <v>63</v>
      </c>
      <c r="AM143" s="71" t="s">
        <v>63</v>
      </c>
      <c r="AN143" s="71"/>
      <c r="AO143" s="71"/>
      <c r="AP143" s="71" t="s">
        <v>1414</v>
      </c>
      <c r="AQ143" s="71" t="s">
        <v>1415</v>
      </c>
      <c r="AR143" s="71" t="s">
        <v>132</v>
      </c>
      <c r="AS143" s="71"/>
      <c r="AT143" s="71" t="s">
        <v>63</v>
      </c>
      <c r="AU143" s="71"/>
      <c r="AV143" s="79" t="str" cm="1">
        <f t="array" ref="AV1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3" s="79" t="str" cm="1">
        <f t="array" ref="AW1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3" s="71" t="str" cm="1">
        <f t="array" ref="AX1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3" s="71"/>
      <c r="AZ143" s="71"/>
      <c r="BA143" s="22" t="s">
        <v>1416</v>
      </c>
      <c r="BB143" s="93" t="s">
        <v>1417</v>
      </c>
      <c r="BC143" s="36"/>
      <c r="BD143" s="35"/>
    </row>
    <row r="144" spans="1:56" ht="91.5" customHeight="1">
      <c r="A144" s="70">
        <v>143</v>
      </c>
      <c r="B144" s="71" t="s">
        <v>1419</v>
      </c>
      <c r="C144" s="71" t="s">
        <v>381</v>
      </c>
      <c r="D144" s="71" t="s">
        <v>1420</v>
      </c>
      <c r="E144" s="71">
        <v>2024</v>
      </c>
      <c r="F144" s="71" t="s">
        <v>54</v>
      </c>
      <c r="G144" s="71" t="s">
        <v>125</v>
      </c>
      <c r="H144" s="71" t="s">
        <v>233</v>
      </c>
      <c r="I144" s="71" t="str">
        <f t="array" ref="I144">_xlfn.TEXTJOIN(",", TRUE, IF(Table4[study_id]=Table3[[#This Row],[study_id]], Table4[iso_code], ""))</f>
        <v>KE</v>
      </c>
      <c r="J144" s="71">
        <f>COUNTIF(study_countries!A:A,A144)</f>
        <v>1</v>
      </c>
      <c r="K144" s="71" t="s">
        <v>315</v>
      </c>
      <c r="L144" s="71" t="s">
        <v>1421</v>
      </c>
      <c r="M144" s="71" t="s">
        <v>1422</v>
      </c>
      <c r="N144" s="71">
        <v>2015</v>
      </c>
      <c r="O144" s="71">
        <v>2040</v>
      </c>
      <c r="P144" s="71" t="s">
        <v>155</v>
      </c>
      <c r="Q144" s="71" t="s">
        <v>431</v>
      </c>
      <c r="R144" s="71" t="s">
        <v>189</v>
      </c>
      <c r="S144" s="71" t="s">
        <v>62</v>
      </c>
      <c r="T144" s="71" t="s">
        <v>62</v>
      </c>
      <c r="U144" s="71" t="s">
        <v>63</v>
      </c>
      <c r="V144" s="71" t="s">
        <v>62</v>
      </c>
      <c r="W144" s="71" t="s">
        <v>62</v>
      </c>
      <c r="X144" s="71" t="s">
        <v>62</v>
      </c>
      <c r="Y144" s="71" t="s">
        <v>62</v>
      </c>
      <c r="Z144" s="71" t="s">
        <v>63</v>
      </c>
      <c r="AA144" s="71" t="s">
        <v>62</v>
      </c>
      <c r="AB144" s="71" t="s">
        <v>142</v>
      </c>
      <c r="AC144" s="71" t="s">
        <v>65</v>
      </c>
      <c r="AD144" s="71" t="s">
        <v>62</v>
      </c>
      <c r="AE144" s="71" t="s">
        <v>62</v>
      </c>
      <c r="AF144" s="71" t="s">
        <v>63</v>
      </c>
      <c r="AG144" s="71" t="s">
        <v>63</v>
      </c>
      <c r="AH144" s="71" t="s">
        <v>85</v>
      </c>
      <c r="AI144" s="71" t="s">
        <v>132</v>
      </c>
      <c r="AJ144" s="71" t="s">
        <v>62</v>
      </c>
      <c r="AK144" s="71" t="s">
        <v>62</v>
      </c>
      <c r="AL144" s="71" t="s">
        <v>63</v>
      </c>
      <c r="AM144" s="71" t="s">
        <v>62</v>
      </c>
      <c r="AN144" s="71" t="s">
        <v>1423</v>
      </c>
      <c r="AO144" s="71" t="s">
        <v>1424</v>
      </c>
      <c r="AP144" s="71" t="s">
        <v>1425</v>
      </c>
      <c r="AQ144" s="71" t="s">
        <v>1390</v>
      </c>
      <c r="AR144" s="71" t="s">
        <v>62</v>
      </c>
      <c r="AS144" s="71"/>
      <c r="AT144" s="71" t="s">
        <v>63</v>
      </c>
      <c r="AU144" s="71" t="s">
        <v>72</v>
      </c>
      <c r="AV144" s="79" t="str" cm="1">
        <f t="array" ref="AV1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4" s="79" t="str" cm="1">
        <f t="array" ref="AW1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4" s="71" t="str" cm="1">
        <f t="array" ref="AX1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44" s="71" t="s">
        <v>63</v>
      </c>
      <c r="AZ144" s="71"/>
      <c r="BA144" s="22" t="s">
        <v>1426</v>
      </c>
      <c r="BB144" s="93" t="s">
        <v>1392</v>
      </c>
      <c r="BC144" s="36"/>
      <c r="BD144" s="35"/>
    </row>
    <row r="145" spans="1:56" ht="75" customHeight="1">
      <c r="A145" s="70">
        <v>144</v>
      </c>
      <c r="B145" s="71" t="s">
        <v>1427</v>
      </c>
      <c r="C145" s="71" t="s">
        <v>1428</v>
      </c>
      <c r="D145" s="71" t="s">
        <v>1429</v>
      </c>
      <c r="E145" s="71" t="s">
        <v>1430</v>
      </c>
      <c r="F145" s="71" t="s">
        <v>231</v>
      </c>
      <c r="G145" s="71" t="s">
        <v>584</v>
      </c>
      <c r="H145" s="71" t="s">
        <v>217</v>
      </c>
      <c r="I145" s="71" t="s">
        <v>1431</v>
      </c>
      <c r="J145" s="71" t="s">
        <v>1432</v>
      </c>
      <c r="K145" s="71" t="s">
        <v>266</v>
      </c>
      <c r="L145" s="71" t="s">
        <v>1433</v>
      </c>
      <c r="M145" s="71" t="s">
        <v>1434</v>
      </c>
      <c r="N145" s="71" t="s">
        <v>1430</v>
      </c>
      <c r="O145" s="71" t="s">
        <v>1435</v>
      </c>
      <c r="P145" s="71"/>
      <c r="Q145" s="71"/>
      <c r="R145" s="71"/>
      <c r="S145" s="71"/>
      <c r="T145" s="71"/>
      <c r="U145" s="71"/>
      <c r="V145" s="71"/>
      <c r="W145" s="71"/>
      <c r="X145" s="71"/>
      <c r="Y145" s="71"/>
      <c r="Z145" s="71"/>
      <c r="AA145" s="71"/>
      <c r="AB145" s="71" t="s">
        <v>64</v>
      </c>
      <c r="AC145" s="71" t="s">
        <v>100</v>
      </c>
      <c r="AD145" s="71" t="s">
        <v>62</v>
      </c>
      <c r="AE145" s="71" t="s">
        <v>62</v>
      </c>
      <c r="AF145" s="71" t="s">
        <v>63</v>
      </c>
      <c r="AG145" s="71"/>
      <c r="AH145" s="71" t="s">
        <v>66</v>
      </c>
      <c r="AI145" s="71" t="s">
        <v>132</v>
      </c>
      <c r="AJ145" s="71" t="s">
        <v>63</v>
      </c>
      <c r="AK145" s="71" t="s">
        <v>63</v>
      </c>
      <c r="AL145" s="71" t="s">
        <v>62</v>
      </c>
      <c r="AM145" s="71" t="s">
        <v>63</v>
      </c>
      <c r="AN145" s="71"/>
      <c r="AO145" s="71"/>
      <c r="AP145" s="71" t="s">
        <v>1436</v>
      </c>
      <c r="AQ145" s="71" t="s">
        <v>1437</v>
      </c>
      <c r="AR145" s="71" t="s">
        <v>132</v>
      </c>
      <c r="AS145" s="71"/>
      <c r="AT145" s="71" t="s">
        <v>63</v>
      </c>
      <c r="AU145" s="71"/>
      <c r="AV145" s="79" t="str" cm="1">
        <f t="array" ref="AV1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5" s="79" t="str" cm="1">
        <f t="array" ref="AW1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5" s="71" t="str" cm="1">
        <f t="array" ref="AX1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5" s="71"/>
      <c r="AZ145" s="71"/>
      <c r="BA145" s="71" t="s">
        <v>1438</v>
      </c>
      <c r="BB145" s="73" t="s">
        <v>1439</v>
      </c>
      <c r="BC145" s="36"/>
      <c r="BD145" s="35"/>
    </row>
    <row r="146" spans="1:56" ht="75" customHeight="1">
      <c r="A146" s="70">
        <v>145</v>
      </c>
      <c r="B146" s="71" t="s">
        <v>1440</v>
      </c>
      <c r="C146" s="71" t="s">
        <v>735</v>
      </c>
      <c r="D146" s="71" t="s">
        <v>1441</v>
      </c>
      <c r="E146" s="71" t="s">
        <v>1442</v>
      </c>
      <c r="F146" s="71" t="s">
        <v>231</v>
      </c>
      <c r="G146" s="71" t="s">
        <v>584</v>
      </c>
      <c r="H146" s="71" t="s">
        <v>233</v>
      </c>
      <c r="I146" s="71" t="s">
        <v>1443</v>
      </c>
      <c r="J146" s="71" t="s">
        <v>1432</v>
      </c>
      <c r="K146" s="71" t="s">
        <v>315</v>
      </c>
      <c r="L146" s="71" t="s">
        <v>1444</v>
      </c>
      <c r="M146" s="71" t="s">
        <v>1445</v>
      </c>
      <c r="N146" s="71"/>
      <c r="O146" s="71"/>
      <c r="P146" s="71"/>
      <c r="Q146" s="71"/>
      <c r="R146" s="71"/>
      <c r="S146" s="71"/>
      <c r="T146" s="71"/>
      <c r="U146" s="71"/>
      <c r="V146" s="71"/>
      <c r="W146" s="71"/>
      <c r="X146" s="71"/>
      <c r="Y146" s="71"/>
      <c r="Z146" s="71"/>
      <c r="AA146" s="71"/>
      <c r="AB146" s="71" t="s">
        <v>64</v>
      </c>
      <c r="AC146" s="71" t="s">
        <v>65</v>
      </c>
      <c r="AD146" s="71" t="s">
        <v>62</v>
      </c>
      <c r="AE146" s="71" t="s">
        <v>62</v>
      </c>
      <c r="AF146" s="71" t="s">
        <v>63</v>
      </c>
      <c r="AG146" s="71"/>
      <c r="AH146" s="71" t="s">
        <v>66</v>
      </c>
      <c r="AI146" s="71" t="s">
        <v>63</v>
      </c>
      <c r="AJ146" s="71" t="s">
        <v>63</v>
      </c>
      <c r="AK146" s="71" t="s">
        <v>63</v>
      </c>
      <c r="AL146" s="71" t="s">
        <v>62</v>
      </c>
      <c r="AM146" s="71" t="s">
        <v>63</v>
      </c>
      <c r="AN146" s="71"/>
      <c r="AO146" s="71"/>
      <c r="AP146" s="71" t="s">
        <v>1446</v>
      </c>
      <c r="AQ146" s="71" t="s">
        <v>1447</v>
      </c>
      <c r="AR146" s="71" t="s">
        <v>63</v>
      </c>
      <c r="AS146" s="71"/>
      <c r="AT146" s="71" t="s">
        <v>63</v>
      </c>
      <c r="AU146" s="71"/>
      <c r="AV146" s="79" t="str" cm="1">
        <f t="array" ref="AV1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6" s="79" t="str" cm="1">
        <f t="array" ref="AW1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6" s="71" t="str" cm="1">
        <f t="array" ref="AX1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6" s="71"/>
      <c r="AZ146" s="71"/>
      <c r="BA146" s="71" t="s">
        <v>1448</v>
      </c>
      <c r="BB146" s="73" t="s">
        <v>1449</v>
      </c>
      <c r="BC146" s="36"/>
      <c r="BD146" s="35"/>
    </row>
    <row r="147" spans="1:56" ht="75" customHeight="1">
      <c r="A147" s="70">
        <v>146</v>
      </c>
      <c r="B147" s="71" t="s">
        <v>1450</v>
      </c>
      <c r="C147" s="71" t="s">
        <v>735</v>
      </c>
      <c r="D147" s="71" t="s">
        <v>1451</v>
      </c>
      <c r="E147" s="71" t="s">
        <v>1452</v>
      </c>
      <c r="F147" s="71" t="s">
        <v>231</v>
      </c>
      <c r="G147" s="71" t="s">
        <v>736</v>
      </c>
      <c r="H147" s="71" t="s">
        <v>217</v>
      </c>
      <c r="I147" s="71" t="s">
        <v>194</v>
      </c>
      <c r="J147" s="71" t="s">
        <v>1432</v>
      </c>
      <c r="K147" s="71" t="s">
        <v>315</v>
      </c>
      <c r="L147" s="71" t="s">
        <v>1453</v>
      </c>
      <c r="M147" s="71" t="s">
        <v>1454</v>
      </c>
      <c r="N147" s="71"/>
      <c r="O147" s="71"/>
      <c r="P147" s="71"/>
      <c r="Q147" s="71"/>
      <c r="R147" s="71"/>
      <c r="S147" s="71"/>
      <c r="T147" s="71"/>
      <c r="U147" s="71"/>
      <c r="V147" s="71"/>
      <c r="W147" s="71"/>
      <c r="X147" s="71"/>
      <c r="Y147" s="71"/>
      <c r="Z147" s="71"/>
      <c r="AA147" s="71"/>
      <c r="AB147" s="71" t="s">
        <v>64</v>
      </c>
      <c r="AC147" s="71" t="s">
        <v>65</v>
      </c>
      <c r="AD147" s="71" t="s">
        <v>62</v>
      </c>
      <c r="AE147" s="71" t="s">
        <v>62</v>
      </c>
      <c r="AF147" s="71" t="s">
        <v>63</v>
      </c>
      <c r="AG147" s="71"/>
      <c r="AH147" s="71" t="s">
        <v>66</v>
      </c>
      <c r="AI147" s="71" t="s">
        <v>63</v>
      </c>
      <c r="AJ147" s="71" t="s">
        <v>63</v>
      </c>
      <c r="AK147" s="71" t="s">
        <v>63</v>
      </c>
      <c r="AL147" s="71" t="s">
        <v>62</v>
      </c>
      <c r="AM147" s="71" t="s">
        <v>63</v>
      </c>
      <c r="AN147" s="71"/>
      <c r="AO147" s="71"/>
      <c r="AP147" s="71" t="s">
        <v>1455</v>
      </c>
      <c r="AQ147" s="71" t="s">
        <v>1456</v>
      </c>
      <c r="AR147" s="71" t="s">
        <v>62</v>
      </c>
      <c r="AS147" s="71"/>
      <c r="AT147" s="71" t="s">
        <v>63</v>
      </c>
      <c r="AU147" s="71"/>
      <c r="AV147" s="79" t="str" cm="1">
        <f t="array" ref="AV1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7" s="79" t="str" cm="1">
        <f t="array" ref="AW1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7" s="71" t="str" cm="1">
        <f t="array" ref="AX1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7" s="71"/>
      <c r="AZ147" s="71"/>
      <c r="BA147" s="71" t="s">
        <v>1457</v>
      </c>
      <c r="BB147" s="73" t="s">
        <v>1458</v>
      </c>
      <c r="BC147" s="36"/>
      <c r="BD147" s="35"/>
    </row>
    <row r="148" spans="1:56" ht="75" customHeight="1">
      <c r="A148" s="70">
        <v>147</v>
      </c>
      <c r="B148" s="71" t="s">
        <v>1459</v>
      </c>
      <c r="C148" s="71" t="s">
        <v>800</v>
      </c>
      <c r="D148" s="71" t="s">
        <v>1460</v>
      </c>
      <c r="E148" s="71" t="s">
        <v>1461</v>
      </c>
      <c r="F148" s="71" t="s">
        <v>231</v>
      </c>
      <c r="G148" s="71" t="s">
        <v>736</v>
      </c>
      <c r="H148" s="71" t="s">
        <v>217</v>
      </c>
      <c r="I148" s="71" t="s">
        <v>1215</v>
      </c>
      <c r="J148" s="71" t="s">
        <v>1432</v>
      </c>
      <c r="K148" s="71" t="s">
        <v>243</v>
      </c>
      <c r="L148" s="71" t="s">
        <v>1462</v>
      </c>
      <c r="M148" s="71" t="s">
        <v>1463</v>
      </c>
      <c r="N148" s="71"/>
      <c r="O148" s="71"/>
      <c r="P148" s="71"/>
      <c r="Q148" s="71"/>
      <c r="R148" s="71"/>
      <c r="S148" s="71"/>
      <c r="T148" s="71"/>
      <c r="U148" s="71"/>
      <c r="V148" s="71"/>
      <c r="W148" s="71"/>
      <c r="X148" s="71"/>
      <c r="Y148" s="71"/>
      <c r="Z148" s="71"/>
      <c r="AA148" s="71"/>
      <c r="AB148" s="71" t="s">
        <v>64</v>
      </c>
      <c r="AC148" s="71" t="s">
        <v>65</v>
      </c>
      <c r="AD148" s="71" t="s">
        <v>62</v>
      </c>
      <c r="AE148" s="71" t="s">
        <v>62</v>
      </c>
      <c r="AF148" s="71" t="s">
        <v>63</v>
      </c>
      <c r="AG148" s="71"/>
      <c r="AH148" s="71" t="s">
        <v>85</v>
      </c>
      <c r="AI148" s="71" t="s">
        <v>63</v>
      </c>
      <c r="AJ148" s="71" t="s">
        <v>63</v>
      </c>
      <c r="AK148" s="71" t="s">
        <v>63</v>
      </c>
      <c r="AL148" s="71" t="s">
        <v>63</v>
      </c>
      <c r="AM148" s="71" t="s">
        <v>63</v>
      </c>
      <c r="AN148" s="71"/>
      <c r="AO148" s="71"/>
      <c r="AP148" s="71" t="s">
        <v>1464</v>
      </c>
      <c r="AQ148" s="71" t="s">
        <v>1215</v>
      </c>
      <c r="AR148" s="71" t="s">
        <v>62</v>
      </c>
      <c r="AS148" s="71"/>
      <c r="AT148" s="71" t="s">
        <v>63</v>
      </c>
      <c r="AU148" s="71"/>
      <c r="AV148" s="79" t="str" cm="1">
        <f t="array" ref="AV1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8" s="79" t="str" cm="1">
        <f t="array" ref="AW1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8" s="71" t="str" cm="1">
        <f t="array" ref="AX1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8" s="71"/>
      <c r="AZ148" s="71"/>
      <c r="BA148" s="71" t="s">
        <v>1465</v>
      </c>
      <c r="BB148" s="73" t="s">
        <v>1466</v>
      </c>
      <c r="BC148" s="36"/>
      <c r="BD148" s="35"/>
    </row>
    <row r="149" spans="1:56" ht="75" customHeight="1">
      <c r="A149" s="70">
        <v>148</v>
      </c>
      <c r="B149" s="71" t="s">
        <v>1467</v>
      </c>
      <c r="C149" s="71" t="s">
        <v>735</v>
      </c>
      <c r="D149" s="71" t="s">
        <v>1468</v>
      </c>
      <c r="E149" s="71" t="s">
        <v>1452</v>
      </c>
      <c r="F149" s="71" t="s">
        <v>231</v>
      </c>
      <c r="G149" s="71" t="s">
        <v>736</v>
      </c>
      <c r="H149" s="71" t="s">
        <v>217</v>
      </c>
      <c r="I149" s="71" t="s">
        <v>1215</v>
      </c>
      <c r="J149" s="71" t="s">
        <v>1432</v>
      </c>
      <c r="K149" s="71" t="s">
        <v>243</v>
      </c>
      <c r="L149" s="71" t="s">
        <v>1469</v>
      </c>
      <c r="M149" s="71" t="s">
        <v>1470</v>
      </c>
      <c r="N149" s="71"/>
      <c r="O149" s="71"/>
      <c r="P149" s="71"/>
      <c r="Q149" s="71"/>
      <c r="R149" s="71"/>
      <c r="S149" s="71"/>
      <c r="T149" s="71"/>
      <c r="U149" s="71"/>
      <c r="V149" s="71"/>
      <c r="W149" s="71"/>
      <c r="X149" s="71"/>
      <c r="Y149" s="71"/>
      <c r="Z149" s="71"/>
      <c r="AA149" s="71"/>
      <c r="AB149" s="71" t="s">
        <v>64</v>
      </c>
      <c r="AC149" s="71" t="s">
        <v>65</v>
      </c>
      <c r="AD149" s="71" t="s">
        <v>62</v>
      </c>
      <c r="AE149" s="71" t="s">
        <v>62</v>
      </c>
      <c r="AF149" s="71" t="s">
        <v>63</v>
      </c>
      <c r="AG149" s="71"/>
      <c r="AH149" s="71" t="s">
        <v>66</v>
      </c>
      <c r="AI149" s="71" t="s">
        <v>63</v>
      </c>
      <c r="AJ149" s="71" t="s">
        <v>63</v>
      </c>
      <c r="AK149" s="71" t="s">
        <v>63</v>
      </c>
      <c r="AL149" s="71" t="s">
        <v>62</v>
      </c>
      <c r="AM149" s="71" t="s">
        <v>63</v>
      </c>
      <c r="AN149" s="71"/>
      <c r="AO149" s="71"/>
      <c r="AP149" s="71" t="s">
        <v>1471</v>
      </c>
      <c r="AQ149" s="71" t="s">
        <v>1215</v>
      </c>
      <c r="AR149" s="71" t="s">
        <v>62</v>
      </c>
      <c r="AS149" s="71"/>
      <c r="AT149" s="71" t="s">
        <v>63</v>
      </c>
      <c r="AU149" s="71"/>
      <c r="AV149" s="79" t="str" cm="1">
        <f t="array" ref="AV1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9" s="79" t="str" cm="1">
        <f t="array" ref="AW1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9" s="71" t="str" cm="1">
        <f t="array" ref="AX1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9" s="71"/>
      <c r="AZ149" s="71"/>
      <c r="BA149" s="71" t="s">
        <v>1472</v>
      </c>
      <c r="BB149" s="73" t="s">
        <v>1473</v>
      </c>
      <c r="BC149" s="36"/>
      <c r="BD149" s="35"/>
    </row>
    <row r="150" spans="1:56" ht="75" customHeight="1">
      <c r="A150" s="70">
        <v>149</v>
      </c>
      <c r="B150" s="71" t="s">
        <v>1474</v>
      </c>
      <c r="C150" s="71" t="s">
        <v>289</v>
      </c>
      <c r="D150" s="71" t="s">
        <v>1475</v>
      </c>
      <c r="E150" s="71" t="s">
        <v>1430</v>
      </c>
      <c r="F150" s="71" t="s">
        <v>231</v>
      </c>
      <c r="G150" s="71" t="s">
        <v>584</v>
      </c>
      <c r="H150" s="71" t="s">
        <v>217</v>
      </c>
      <c r="I150" s="71" t="s">
        <v>428</v>
      </c>
      <c r="J150" s="71" t="s">
        <v>1432</v>
      </c>
      <c r="K150" s="71" t="s">
        <v>315</v>
      </c>
      <c r="L150" s="71" t="s">
        <v>1476</v>
      </c>
      <c r="M150" s="71" t="s">
        <v>1477</v>
      </c>
      <c r="N150" s="71" t="s">
        <v>1478</v>
      </c>
      <c r="O150" s="71" t="s">
        <v>1479</v>
      </c>
      <c r="P150" s="71"/>
      <c r="Q150" s="71"/>
      <c r="R150" s="71"/>
      <c r="S150" s="71"/>
      <c r="T150" s="71"/>
      <c r="U150" s="71"/>
      <c r="V150" s="71"/>
      <c r="W150" s="71"/>
      <c r="X150" s="71"/>
      <c r="Y150" s="71"/>
      <c r="Z150" s="71"/>
      <c r="AA150" s="71"/>
      <c r="AB150" s="71" t="s">
        <v>64</v>
      </c>
      <c r="AC150" s="71" t="s">
        <v>84</v>
      </c>
      <c r="AD150" s="71" t="s">
        <v>62</v>
      </c>
      <c r="AE150" s="71" t="s">
        <v>63</v>
      </c>
      <c r="AF150" s="71" t="s">
        <v>63</v>
      </c>
      <c r="AG150" s="71"/>
      <c r="AH150" s="71" t="s">
        <v>66</v>
      </c>
      <c r="AI150" s="71" t="s">
        <v>63</v>
      </c>
      <c r="AJ150" s="71" t="s">
        <v>62</v>
      </c>
      <c r="AK150" s="71" t="s">
        <v>62</v>
      </c>
      <c r="AL150" s="71" t="s">
        <v>63</v>
      </c>
      <c r="AM150" s="71" t="s">
        <v>63</v>
      </c>
      <c r="AN150" s="71"/>
      <c r="AO150" s="71"/>
      <c r="AP150" s="71" t="s">
        <v>1480</v>
      </c>
      <c r="AQ150" s="71" t="s">
        <v>1481</v>
      </c>
      <c r="AR150" s="71" t="s">
        <v>62</v>
      </c>
      <c r="AS150" s="71"/>
      <c r="AT150" s="71" t="s">
        <v>62</v>
      </c>
      <c r="AU150" s="71"/>
      <c r="AV150" s="79" t="str" cm="1">
        <f t="array" ref="AV1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0" s="79" t="str" cm="1">
        <f t="array" ref="AW1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0" s="71" t="str" cm="1">
        <f t="array" ref="AX1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0" s="71"/>
      <c r="AZ150" s="71"/>
      <c r="BA150" s="71" t="s">
        <v>1482</v>
      </c>
      <c r="BB150" s="73" t="s">
        <v>1483</v>
      </c>
      <c r="BC150" s="36"/>
      <c r="BD150" s="35"/>
    </row>
    <row r="151" spans="1:56" ht="75" customHeight="1">
      <c r="A151" s="70">
        <v>150</v>
      </c>
      <c r="B151" s="71" t="s">
        <v>1484</v>
      </c>
      <c r="C151" s="71" t="s">
        <v>800</v>
      </c>
      <c r="D151" s="71" t="s">
        <v>1485</v>
      </c>
      <c r="E151" s="71" t="s">
        <v>1486</v>
      </c>
      <c r="F151" s="71" t="s">
        <v>231</v>
      </c>
      <c r="G151" s="71" t="s">
        <v>1311</v>
      </c>
      <c r="H151" s="71" t="s">
        <v>233</v>
      </c>
      <c r="I151" s="71" t="s">
        <v>608</v>
      </c>
      <c r="J151" s="71" t="s">
        <v>1432</v>
      </c>
      <c r="K151" s="71" t="s">
        <v>266</v>
      </c>
      <c r="L151" s="71" t="s">
        <v>1487</v>
      </c>
      <c r="M151" s="71" t="s">
        <v>1488</v>
      </c>
      <c r="N151" s="71"/>
      <c r="O151" s="71"/>
      <c r="P151" s="71"/>
      <c r="Q151" s="71"/>
      <c r="R151" s="71"/>
      <c r="S151" s="71"/>
      <c r="T151" s="71"/>
      <c r="U151" s="71"/>
      <c r="V151" s="71"/>
      <c r="W151" s="71"/>
      <c r="X151" s="71"/>
      <c r="Y151" s="71"/>
      <c r="Z151" s="71"/>
      <c r="AA151" s="71"/>
      <c r="AB151" s="71" t="s">
        <v>64</v>
      </c>
      <c r="AC151" s="71" t="s">
        <v>65</v>
      </c>
      <c r="AD151" s="71" t="s">
        <v>62</v>
      </c>
      <c r="AE151" s="71" t="s">
        <v>62</v>
      </c>
      <c r="AF151" s="71" t="s">
        <v>63</v>
      </c>
      <c r="AG151" s="71"/>
      <c r="AH151" s="71" t="s">
        <v>85</v>
      </c>
      <c r="AI151" s="71" t="s">
        <v>63</v>
      </c>
      <c r="AJ151" s="71" t="s">
        <v>63</v>
      </c>
      <c r="AK151" s="71" t="s">
        <v>63</v>
      </c>
      <c r="AL151" s="71" t="s">
        <v>62</v>
      </c>
      <c r="AM151" s="71" t="s">
        <v>63</v>
      </c>
      <c r="AN151" s="71"/>
      <c r="AO151" s="71"/>
      <c r="AP151" s="71" t="s">
        <v>1489</v>
      </c>
      <c r="AQ151" s="71" t="s">
        <v>608</v>
      </c>
      <c r="AR151" s="71" t="s">
        <v>62</v>
      </c>
      <c r="AS151" s="71"/>
      <c r="AT151" s="71" t="s">
        <v>63</v>
      </c>
      <c r="AU151" s="71"/>
      <c r="AV151" s="79" t="str" cm="1">
        <f t="array" ref="AV1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1" s="79" t="str" cm="1">
        <f t="array" ref="AW1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1" s="71" t="str" cm="1">
        <f t="array" ref="AX1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1" s="71"/>
      <c r="AZ151" s="71"/>
      <c r="BA151" s="71" t="s">
        <v>1490</v>
      </c>
      <c r="BB151" s="73" t="s">
        <v>1491</v>
      </c>
      <c r="BC151" s="36"/>
      <c r="BD151" s="35"/>
    </row>
    <row r="152" spans="1:56" ht="75" customHeight="1">
      <c r="A152" s="70">
        <v>151</v>
      </c>
      <c r="B152" s="71" t="s">
        <v>1492</v>
      </c>
      <c r="C152" s="71" t="s">
        <v>800</v>
      </c>
      <c r="D152" s="71" t="s">
        <v>1493</v>
      </c>
      <c r="E152" s="71" t="s">
        <v>1494</v>
      </c>
      <c r="F152" s="71" t="s">
        <v>231</v>
      </c>
      <c r="G152" s="71" t="s">
        <v>584</v>
      </c>
      <c r="H152" s="71" t="s">
        <v>217</v>
      </c>
      <c r="I152" s="71" t="s">
        <v>285</v>
      </c>
      <c r="J152" s="71" t="s">
        <v>1432</v>
      </c>
      <c r="K152" s="71" t="s">
        <v>279</v>
      </c>
      <c r="L152" s="71" t="s">
        <v>1495</v>
      </c>
      <c r="M152" s="71" t="s">
        <v>1496</v>
      </c>
      <c r="N152" s="71"/>
      <c r="O152" s="71"/>
      <c r="P152" s="71"/>
      <c r="Q152" s="71"/>
      <c r="R152" s="71"/>
      <c r="S152" s="71"/>
      <c r="T152" s="71"/>
      <c r="U152" s="71"/>
      <c r="V152" s="71"/>
      <c r="W152" s="71"/>
      <c r="X152" s="71"/>
      <c r="Y152" s="71"/>
      <c r="Z152" s="71"/>
      <c r="AA152" s="71"/>
      <c r="AB152" s="71" t="s">
        <v>64</v>
      </c>
      <c r="AC152" s="71" t="s">
        <v>65</v>
      </c>
      <c r="AD152" s="71" t="s">
        <v>62</v>
      </c>
      <c r="AE152" s="71" t="s">
        <v>63</v>
      </c>
      <c r="AF152" s="71" t="s">
        <v>63</v>
      </c>
      <c r="AG152" s="71"/>
      <c r="AH152" s="71" t="s">
        <v>66</v>
      </c>
      <c r="AI152" s="71" t="s">
        <v>63</v>
      </c>
      <c r="AJ152" s="71" t="s">
        <v>63</v>
      </c>
      <c r="AK152" s="71" t="s">
        <v>63</v>
      </c>
      <c r="AL152" s="71" t="s">
        <v>62</v>
      </c>
      <c r="AM152" s="71" t="s">
        <v>63</v>
      </c>
      <c r="AN152" s="71"/>
      <c r="AO152" s="71"/>
      <c r="AP152" s="71" t="s">
        <v>1497</v>
      </c>
      <c r="AQ152" s="71" t="s">
        <v>285</v>
      </c>
      <c r="AR152" s="71" t="s">
        <v>62</v>
      </c>
      <c r="AS152" s="71"/>
      <c r="AT152" s="71" t="s">
        <v>63</v>
      </c>
      <c r="AU152" s="71"/>
      <c r="AV152" s="79" t="str" cm="1">
        <f t="array" ref="AV1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2" s="79" t="str" cm="1">
        <f t="array" ref="AW1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2" s="71" t="str" cm="1">
        <f t="array" ref="AX1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2" s="71"/>
      <c r="AZ152" s="71"/>
      <c r="BA152" s="71" t="s">
        <v>1498</v>
      </c>
      <c r="BB152" s="73" t="s">
        <v>1499</v>
      </c>
      <c r="BC152" s="36"/>
      <c r="BD152" s="35"/>
    </row>
    <row r="153" spans="1:56" ht="75" customHeight="1">
      <c r="A153" s="70">
        <v>152</v>
      </c>
      <c r="B153" s="71" t="s">
        <v>1500</v>
      </c>
      <c r="C153" s="71" t="s">
        <v>289</v>
      </c>
      <c r="D153" s="71" t="s">
        <v>1501</v>
      </c>
      <c r="E153" s="71" t="s">
        <v>1502</v>
      </c>
      <c r="F153" s="71" t="s">
        <v>231</v>
      </c>
      <c r="G153" s="71" t="s">
        <v>584</v>
      </c>
      <c r="H153" s="71" t="s">
        <v>233</v>
      </c>
      <c r="I153" s="71" t="s">
        <v>194</v>
      </c>
      <c r="J153" s="71" t="s">
        <v>1432</v>
      </c>
      <c r="K153" s="71" t="s">
        <v>315</v>
      </c>
      <c r="L153" s="71" t="s">
        <v>1503</v>
      </c>
      <c r="M153" s="71" t="s">
        <v>1504</v>
      </c>
      <c r="N153" s="71" t="s">
        <v>1505</v>
      </c>
      <c r="O153" s="71" t="s">
        <v>1506</v>
      </c>
      <c r="P153" s="71"/>
      <c r="Q153" s="71"/>
      <c r="R153" s="71"/>
      <c r="S153" s="71"/>
      <c r="T153" s="71"/>
      <c r="U153" s="71"/>
      <c r="V153" s="71"/>
      <c r="W153" s="71"/>
      <c r="X153" s="71"/>
      <c r="Y153" s="71"/>
      <c r="Z153" s="71"/>
      <c r="AA153" s="71"/>
      <c r="AB153" s="71" t="s">
        <v>64</v>
      </c>
      <c r="AC153" s="71" t="s">
        <v>100</v>
      </c>
      <c r="AD153" s="71" t="s">
        <v>62</v>
      </c>
      <c r="AE153" s="71" t="s">
        <v>63</v>
      </c>
      <c r="AF153" s="71" t="s">
        <v>63</v>
      </c>
      <c r="AG153" s="71"/>
      <c r="AH153" s="71" t="s">
        <v>85</v>
      </c>
      <c r="AI153" s="71" t="s">
        <v>63</v>
      </c>
      <c r="AJ153" s="71" t="s">
        <v>63</v>
      </c>
      <c r="AK153" s="71" t="s">
        <v>63</v>
      </c>
      <c r="AL153" s="71" t="s">
        <v>63</v>
      </c>
      <c r="AM153" s="71" t="s">
        <v>63</v>
      </c>
      <c r="AN153" s="71"/>
      <c r="AO153" s="71"/>
      <c r="AP153" s="71" t="s">
        <v>1507</v>
      </c>
      <c r="AQ153" s="71" t="s">
        <v>1508</v>
      </c>
      <c r="AR153" s="71" t="s">
        <v>62</v>
      </c>
      <c r="AS153" s="71"/>
      <c r="AT153" s="71" t="s">
        <v>63</v>
      </c>
      <c r="AU153" s="71"/>
      <c r="AV153" s="79" t="str" cm="1">
        <f t="array" ref="AV1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3" s="79" t="str" cm="1">
        <f t="array" ref="AW1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3" s="71" t="str" cm="1">
        <f t="array" ref="AX1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3" s="71"/>
      <c r="AZ153" s="71"/>
      <c r="BA153" s="71" t="s">
        <v>1509</v>
      </c>
      <c r="BB153" s="73" t="s">
        <v>1510</v>
      </c>
      <c r="BC153" s="36"/>
      <c r="BD153" s="35"/>
    </row>
    <row r="154" spans="1:56" ht="75" customHeight="1">
      <c r="A154" s="70">
        <v>153</v>
      </c>
      <c r="B154" s="71" t="s">
        <v>1511</v>
      </c>
      <c r="C154" s="71" t="s">
        <v>800</v>
      </c>
      <c r="D154" s="71" t="s">
        <v>1512</v>
      </c>
      <c r="E154" s="71" t="s">
        <v>1430</v>
      </c>
      <c r="F154" s="71" t="s">
        <v>231</v>
      </c>
      <c r="G154" s="71" t="s">
        <v>786</v>
      </c>
      <c r="H154" s="71" t="s">
        <v>217</v>
      </c>
      <c r="I154" s="71" t="s">
        <v>1215</v>
      </c>
      <c r="J154" s="71" t="s">
        <v>1432</v>
      </c>
      <c r="K154" s="71" t="s">
        <v>243</v>
      </c>
      <c r="L154" s="71" t="s">
        <v>1513</v>
      </c>
      <c r="M154" s="71" t="s">
        <v>1514</v>
      </c>
      <c r="N154" s="71"/>
      <c r="O154" s="71"/>
      <c r="P154" s="71"/>
      <c r="Q154" s="71"/>
      <c r="R154" s="71"/>
      <c r="S154" s="71"/>
      <c r="T154" s="71"/>
      <c r="U154" s="71"/>
      <c r="V154" s="71"/>
      <c r="W154" s="71"/>
      <c r="X154" s="71"/>
      <c r="Y154" s="71"/>
      <c r="Z154" s="71"/>
      <c r="AA154" s="71"/>
      <c r="AB154" s="71" t="s">
        <v>64</v>
      </c>
      <c r="AC154" s="71" t="s">
        <v>65</v>
      </c>
      <c r="AD154" s="71" t="s">
        <v>62</v>
      </c>
      <c r="AE154" s="71" t="s">
        <v>62</v>
      </c>
      <c r="AF154" s="71" t="s">
        <v>63</v>
      </c>
      <c r="AG154" s="71"/>
      <c r="AH154" s="71" t="s">
        <v>1515</v>
      </c>
      <c r="AI154" s="71" t="s">
        <v>63</v>
      </c>
      <c r="AJ154" s="71" t="s">
        <v>63</v>
      </c>
      <c r="AK154" s="71" t="s">
        <v>63</v>
      </c>
      <c r="AL154" s="71" t="s">
        <v>63</v>
      </c>
      <c r="AM154" s="71" t="s">
        <v>63</v>
      </c>
      <c r="AN154" s="71"/>
      <c r="AO154" s="71"/>
      <c r="AP154" s="71" t="s">
        <v>1516</v>
      </c>
      <c r="AQ154" s="71" t="s">
        <v>979</v>
      </c>
      <c r="AR154" s="71" t="s">
        <v>63</v>
      </c>
      <c r="AS154" s="71"/>
      <c r="AT154" s="71" t="s">
        <v>63</v>
      </c>
      <c r="AU154" s="71"/>
      <c r="AV154" s="79" t="str" cm="1">
        <f t="array" ref="AV1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4" s="79" t="str" cm="1">
        <f t="array" ref="AW1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4" s="71" t="str" cm="1">
        <f t="array" ref="AX1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4" s="71"/>
      <c r="AZ154" s="71"/>
      <c r="BA154" s="71" t="s">
        <v>1517</v>
      </c>
      <c r="BB154" s="73" t="s">
        <v>1518</v>
      </c>
      <c r="BC154" s="36"/>
      <c r="BD154" s="35"/>
    </row>
    <row r="155" spans="1:56" ht="75" customHeight="1">
      <c r="A155" s="70">
        <v>154</v>
      </c>
      <c r="B155" s="71" t="s">
        <v>1519</v>
      </c>
      <c r="C155" s="71" t="s">
        <v>1520</v>
      </c>
      <c r="D155" s="71" t="s">
        <v>1521</v>
      </c>
      <c r="E155" s="71" t="s">
        <v>1522</v>
      </c>
      <c r="F155" s="71" t="s">
        <v>231</v>
      </c>
      <c r="G155" s="71" t="s">
        <v>232</v>
      </c>
      <c r="H155" s="71" t="s">
        <v>217</v>
      </c>
      <c r="I155" s="71" t="s">
        <v>285</v>
      </c>
      <c r="J155" s="71" t="s">
        <v>1432</v>
      </c>
      <c r="K155" s="71" t="s">
        <v>279</v>
      </c>
      <c r="L155" s="71" t="s">
        <v>1523</v>
      </c>
      <c r="M155" s="71" t="s">
        <v>1524</v>
      </c>
      <c r="N155" s="71" t="s">
        <v>1525</v>
      </c>
      <c r="O155" s="71" t="s">
        <v>1526</v>
      </c>
      <c r="P155" s="71"/>
      <c r="Q155" s="71"/>
      <c r="R155" s="71"/>
      <c r="S155" s="71"/>
      <c r="T155" s="71"/>
      <c r="U155" s="71"/>
      <c r="V155" s="71"/>
      <c r="W155" s="71"/>
      <c r="X155" s="71"/>
      <c r="Y155" s="71"/>
      <c r="Z155" s="71"/>
      <c r="AA155" s="71"/>
      <c r="AB155" s="71" t="s">
        <v>64</v>
      </c>
      <c r="AC155" s="71" t="s">
        <v>65</v>
      </c>
      <c r="AD155" s="71" t="s">
        <v>62</v>
      </c>
      <c r="AE155" s="71" t="s">
        <v>63</v>
      </c>
      <c r="AF155" s="71" t="s">
        <v>63</v>
      </c>
      <c r="AG155" s="71"/>
      <c r="AH155" s="71" t="s">
        <v>66</v>
      </c>
      <c r="AI155" s="71" t="s">
        <v>63</v>
      </c>
      <c r="AJ155" s="71" t="s">
        <v>63</v>
      </c>
      <c r="AK155" s="71" t="s">
        <v>63</v>
      </c>
      <c r="AL155" s="71" t="s">
        <v>132</v>
      </c>
      <c r="AM155" s="71" t="s">
        <v>63</v>
      </c>
      <c r="AN155" s="71"/>
      <c r="AO155" s="71"/>
      <c r="AP155" s="71" t="s">
        <v>1527</v>
      </c>
      <c r="AQ155" s="71" t="s">
        <v>285</v>
      </c>
      <c r="AR155" s="71" t="s">
        <v>62</v>
      </c>
      <c r="AS155" s="71"/>
      <c r="AT155" s="71" t="s">
        <v>63</v>
      </c>
      <c r="AU155" s="71"/>
      <c r="AV155" s="79" t="str" cm="1">
        <f t="array" ref="AV1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5" s="79" t="str" cm="1">
        <f t="array" ref="AW1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5" s="71" t="str" cm="1">
        <f t="array" ref="AX1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5" s="71"/>
      <c r="AZ155" s="71"/>
      <c r="BA155" s="71" t="s">
        <v>1528</v>
      </c>
      <c r="BB155" s="73" t="s">
        <v>1529</v>
      </c>
      <c r="BC155" s="36"/>
      <c r="BD155" s="35"/>
    </row>
    <row r="156" spans="1:56" ht="75" customHeight="1">
      <c r="A156" s="70">
        <v>155</v>
      </c>
      <c r="B156" s="71" t="s">
        <v>1530</v>
      </c>
      <c r="C156" s="71" t="s">
        <v>735</v>
      </c>
      <c r="D156" s="71" t="s">
        <v>1531</v>
      </c>
      <c r="E156" s="71" t="s">
        <v>1452</v>
      </c>
      <c r="F156" s="71" t="s">
        <v>231</v>
      </c>
      <c r="G156" s="71" t="s">
        <v>736</v>
      </c>
      <c r="H156" s="71" t="s">
        <v>233</v>
      </c>
      <c r="I156" s="71" t="s">
        <v>840</v>
      </c>
      <c r="J156" s="71" t="s">
        <v>1432</v>
      </c>
      <c r="K156" s="71" t="s">
        <v>315</v>
      </c>
      <c r="L156" s="71" t="s">
        <v>1532</v>
      </c>
      <c r="M156" s="71" t="s">
        <v>1533</v>
      </c>
      <c r="N156" s="71"/>
      <c r="O156" s="71"/>
      <c r="P156" s="71"/>
      <c r="Q156" s="71"/>
      <c r="R156" s="71"/>
      <c r="S156" s="71"/>
      <c r="T156" s="71"/>
      <c r="U156" s="71"/>
      <c r="V156" s="71"/>
      <c r="W156" s="71"/>
      <c r="X156" s="71"/>
      <c r="Y156" s="71"/>
      <c r="Z156" s="71"/>
      <c r="AA156" s="71"/>
      <c r="AB156" s="71" t="s">
        <v>64</v>
      </c>
      <c r="AC156" s="71" t="s">
        <v>65</v>
      </c>
      <c r="AD156" s="71" t="s">
        <v>62</v>
      </c>
      <c r="AE156" s="71" t="s">
        <v>62</v>
      </c>
      <c r="AF156" s="71" t="s">
        <v>63</v>
      </c>
      <c r="AG156" s="71"/>
      <c r="AH156" s="71" t="s">
        <v>85</v>
      </c>
      <c r="AI156" s="71" t="s">
        <v>63</v>
      </c>
      <c r="AJ156" s="71" t="s">
        <v>63</v>
      </c>
      <c r="AK156" s="71" t="s">
        <v>63</v>
      </c>
      <c r="AL156" s="71" t="s">
        <v>63</v>
      </c>
      <c r="AM156" s="71" t="s">
        <v>63</v>
      </c>
      <c r="AN156" s="71"/>
      <c r="AO156" s="71"/>
      <c r="AP156" s="71" t="s">
        <v>1534</v>
      </c>
      <c r="AQ156" s="71" t="s">
        <v>840</v>
      </c>
      <c r="AR156" s="71" t="s">
        <v>62</v>
      </c>
      <c r="AS156" s="71"/>
      <c r="AT156" s="71" t="s">
        <v>63</v>
      </c>
      <c r="AU156" s="71"/>
      <c r="AV156" s="79" t="str" cm="1">
        <f t="array" ref="AV1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6" s="79" t="str" cm="1">
        <f t="array" ref="AW1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6" s="71" t="str" cm="1">
        <f t="array" ref="AX1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6" s="71"/>
      <c r="AZ156" s="71"/>
      <c r="BA156" s="71" t="s">
        <v>1535</v>
      </c>
      <c r="BB156" s="73" t="s">
        <v>1536</v>
      </c>
      <c r="BC156" s="36"/>
      <c r="BD156" s="35"/>
    </row>
    <row r="157" spans="1:56" ht="75" customHeight="1">
      <c r="A157" s="70">
        <v>156</v>
      </c>
      <c r="B157" s="71" t="s">
        <v>1537</v>
      </c>
      <c r="C157" s="71" t="s">
        <v>735</v>
      </c>
      <c r="D157" s="71" t="s">
        <v>1538</v>
      </c>
      <c r="E157" s="71" t="s">
        <v>1522</v>
      </c>
      <c r="F157" s="71" t="s">
        <v>231</v>
      </c>
      <c r="G157" s="71" t="s">
        <v>736</v>
      </c>
      <c r="H157" s="71" t="s">
        <v>217</v>
      </c>
      <c r="I157" s="71" t="s">
        <v>1443</v>
      </c>
      <c r="J157" s="71" t="s">
        <v>1432</v>
      </c>
      <c r="K157" s="71" t="s">
        <v>315</v>
      </c>
      <c r="L157" s="71" t="s">
        <v>1539</v>
      </c>
      <c r="M157" s="71" t="s">
        <v>1540</v>
      </c>
      <c r="N157" s="71"/>
      <c r="O157" s="71"/>
      <c r="P157" s="71"/>
      <c r="Q157" s="71"/>
      <c r="R157" s="71"/>
      <c r="S157" s="71"/>
      <c r="T157" s="71"/>
      <c r="U157" s="71"/>
      <c r="V157" s="71"/>
      <c r="W157" s="71"/>
      <c r="X157" s="71"/>
      <c r="Y157" s="71"/>
      <c r="Z157" s="71"/>
      <c r="AA157" s="71"/>
      <c r="AB157" s="71" t="s">
        <v>64</v>
      </c>
      <c r="AC157" s="71" t="s">
        <v>65</v>
      </c>
      <c r="AD157" s="71" t="s">
        <v>62</v>
      </c>
      <c r="AE157" s="71" t="s">
        <v>63</v>
      </c>
      <c r="AF157" s="71" t="s">
        <v>63</v>
      </c>
      <c r="AG157" s="71"/>
      <c r="AH157" s="71" t="s">
        <v>66</v>
      </c>
      <c r="AI157" s="71" t="s">
        <v>63</v>
      </c>
      <c r="AJ157" s="71" t="s">
        <v>63</v>
      </c>
      <c r="AK157" s="71" t="s">
        <v>63</v>
      </c>
      <c r="AL157" s="71" t="s">
        <v>62</v>
      </c>
      <c r="AM157" s="71" t="s">
        <v>63</v>
      </c>
      <c r="AN157" s="71"/>
      <c r="AO157" s="71"/>
      <c r="AP157" s="71" t="s">
        <v>1541</v>
      </c>
      <c r="AQ157" s="71" t="s">
        <v>1542</v>
      </c>
      <c r="AR157" s="71" t="s">
        <v>63</v>
      </c>
      <c r="AS157" s="71"/>
      <c r="AT157" s="71" t="s">
        <v>63</v>
      </c>
      <c r="AU157" s="71"/>
      <c r="AV157" s="79" t="str" cm="1">
        <f t="array" ref="AV1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7" s="79" t="str" cm="1">
        <f t="array" ref="AW1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7" s="71" t="str" cm="1">
        <f t="array" ref="AX1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7" s="71"/>
      <c r="AZ157" s="71"/>
      <c r="BA157" s="71" t="s">
        <v>1543</v>
      </c>
      <c r="BB157" s="73" t="s">
        <v>1544</v>
      </c>
      <c r="BC157" s="36"/>
      <c r="BD157" s="35"/>
    </row>
    <row r="158" spans="1:56" ht="75" customHeight="1">
      <c r="A158" s="70">
        <v>157</v>
      </c>
      <c r="B158" s="71" t="s">
        <v>1545</v>
      </c>
      <c r="C158" s="71" t="s">
        <v>1546</v>
      </c>
      <c r="D158" s="71" t="s">
        <v>1547</v>
      </c>
      <c r="E158" s="71" t="s">
        <v>1486</v>
      </c>
      <c r="F158" s="71" t="s">
        <v>231</v>
      </c>
      <c r="G158" s="71" t="s">
        <v>786</v>
      </c>
      <c r="H158" s="71" t="s">
        <v>233</v>
      </c>
      <c r="I158" s="71" t="s">
        <v>194</v>
      </c>
      <c r="J158" s="71" t="s">
        <v>1432</v>
      </c>
      <c r="K158" s="71" t="s">
        <v>315</v>
      </c>
      <c r="L158" s="71" t="s">
        <v>1548</v>
      </c>
      <c r="M158" s="71" t="s">
        <v>1549</v>
      </c>
      <c r="N158" s="71" t="s">
        <v>1505</v>
      </c>
      <c r="O158" s="71" t="s">
        <v>1435</v>
      </c>
      <c r="P158" s="71"/>
      <c r="Q158" s="71"/>
      <c r="R158" s="71"/>
      <c r="S158" s="71"/>
      <c r="T158" s="71"/>
      <c r="U158" s="71"/>
      <c r="V158" s="71"/>
      <c r="W158" s="71"/>
      <c r="X158" s="71"/>
      <c r="Y158" s="71"/>
      <c r="Z158" s="71"/>
      <c r="AA158" s="71"/>
      <c r="AB158" s="71" t="s">
        <v>142</v>
      </c>
      <c r="AC158" s="71" t="s">
        <v>84</v>
      </c>
      <c r="AD158" s="71" t="s">
        <v>62</v>
      </c>
      <c r="AE158" s="71" t="s">
        <v>62</v>
      </c>
      <c r="AF158" s="71" t="s">
        <v>63</v>
      </c>
      <c r="AG158" s="71"/>
      <c r="AH158" s="71" t="s">
        <v>85</v>
      </c>
      <c r="AI158" s="71" t="s">
        <v>63</v>
      </c>
      <c r="AJ158" s="71" t="s">
        <v>63</v>
      </c>
      <c r="AK158" s="71" t="s">
        <v>63</v>
      </c>
      <c r="AL158" s="71" t="s">
        <v>63</v>
      </c>
      <c r="AM158" s="71" t="s">
        <v>62</v>
      </c>
      <c r="AN158" s="71"/>
      <c r="AO158" s="71"/>
      <c r="AP158" s="71" t="s">
        <v>1550</v>
      </c>
      <c r="AQ158" s="71" t="s">
        <v>194</v>
      </c>
      <c r="AR158" s="71" t="s">
        <v>62</v>
      </c>
      <c r="AS158" s="71"/>
      <c r="AT158" s="71" t="s">
        <v>63</v>
      </c>
      <c r="AU158" s="71"/>
      <c r="AV158" s="79" t="str" cm="1">
        <f t="array" ref="AV1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8" s="79" t="str" cm="1">
        <f t="array" ref="AW1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8" s="71" t="str" cm="1">
        <f t="array" ref="AX1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8" s="71"/>
      <c r="AZ158" s="71"/>
      <c r="BA158" s="71" t="s">
        <v>1551</v>
      </c>
      <c r="BB158" s="73" t="s">
        <v>1552</v>
      </c>
      <c r="BC158" s="36"/>
      <c r="BD158" s="35"/>
    </row>
    <row r="159" spans="1:56" ht="75" customHeight="1">
      <c r="A159" s="70">
        <v>158</v>
      </c>
      <c r="B159" s="71" t="s">
        <v>1553</v>
      </c>
      <c r="C159" s="71" t="s">
        <v>1554</v>
      </c>
      <c r="D159" s="71" t="s">
        <v>1555</v>
      </c>
      <c r="E159" s="71" t="s">
        <v>1479</v>
      </c>
      <c r="F159" s="71" t="s">
        <v>231</v>
      </c>
      <c r="G159" s="71" t="s">
        <v>232</v>
      </c>
      <c r="H159" s="71" t="s">
        <v>233</v>
      </c>
      <c r="I159" s="71" t="s">
        <v>988</v>
      </c>
      <c r="J159" s="71" t="s">
        <v>1432</v>
      </c>
      <c r="K159" s="71" t="s">
        <v>243</v>
      </c>
      <c r="L159" s="71" t="s">
        <v>1556</v>
      </c>
      <c r="M159" s="71" t="s">
        <v>1557</v>
      </c>
      <c r="N159" s="71"/>
      <c r="O159" s="71"/>
      <c r="P159" s="71"/>
      <c r="Q159" s="71"/>
      <c r="R159" s="71"/>
      <c r="S159" s="71"/>
      <c r="T159" s="71"/>
      <c r="U159" s="71"/>
      <c r="V159" s="71"/>
      <c r="W159" s="71"/>
      <c r="X159" s="71"/>
      <c r="Y159" s="71"/>
      <c r="Z159" s="71"/>
      <c r="AA159" s="71"/>
      <c r="AB159" s="71" t="s">
        <v>64</v>
      </c>
      <c r="AC159" s="71" t="s">
        <v>65</v>
      </c>
      <c r="AD159" s="71" t="s">
        <v>62</v>
      </c>
      <c r="AE159" s="71" t="s">
        <v>62</v>
      </c>
      <c r="AF159" s="71" t="s">
        <v>63</v>
      </c>
      <c r="AG159" s="71"/>
      <c r="AH159" s="71" t="s">
        <v>85</v>
      </c>
      <c r="AI159" s="71" t="s">
        <v>63</v>
      </c>
      <c r="AJ159" s="71" t="s">
        <v>63</v>
      </c>
      <c r="AK159" s="71" t="s">
        <v>63</v>
      </c>
      <c r="AL159" s="71" t="s">
        <v>63</v>
      </c>
      <c r="AM159" s="71" t="s">
        <v>63</v>
      </c>
      <c r="AN159" s="71"/>
      <c r="AO159" s="71"/>
      <c r="AP159" s="71" t="s">
        <v>1558</v>
      </c>
      <c r="AQ159" s="71" t="s">
        <v>1559</v>
      </c>
      <c r="AR159" s="71" t="s">
        <v>132</v>
      </c>
      <c r="AS159" s="71"/>
      <c r="AT159" s="71" t="s">
        <v>63</v>
      </c>
      <c r="AU159" s="71"/>
      <c r="AV159" s="79" t="str" cm="1">
        <f t="array" ref="AV1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9" s="79" t="str" cm="1">
        <f t="array" ref="AW1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9" s="71" t="str" cm="1">
        <f t="array" ref="AX1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9" s="71"/>
      <c r="AZ159" s="71"/>
      <c r="BA159" s="71" t="s">
        <v>1560</v>
      </c>
      <c r="BB159" s="73" t="s">
        <v>1561</v>
      </c>
      <c r="BC159" s="36"/>
      <c r="BD159" s="35"/>
    </row>
    <row r="160" spans="1:56" ht="75" customHeight="1">
      <c r="A160" s="70">
        <v>159</v>
      </c>
      <c r="B160" s="71" t="s">
        <v>1562</v>
      </c>
      <c r="C160" s="71" t="s">
        <v>1563</v>
      </c>
      <c r="D160" s="71" t="s">
        <v>1564</v>
      </c>
      <c r="E160" s="71" t="s">
        <v>1565</v>
      </c>
      <c r="F160" s="71" t="s">
        <v>231</v>
      </c>
      <c r="G160" s="71" t="s">
        <v>786</v>
      </c>
      <c r="H160" s="71" t="s">
        <v>233</v>
      </c>
      <c r="I160" s="71" t="s">
        <v>428</v>
      </c>
      <c r="J160" s="71" t="s">
        <v>1432</v>
      </c>
      <c r="K160" s="71" t="s">
        <v>315</v>
      </c>
      <c r="L160" s="71" t="s">
        <v>1566</v>
      </c>
      <c r="M160" s="71" t="s">
        <v>1567</v>
      </c>
      <c r="N160" s="71"/>
      <c r="O160" s="71"/>
      <c r="P160" s="71"/>
      <c r="Q160" s="71"/>
      <c r="R160" s="71"/>
      <c r="S160" s="71"/>
      <c r="T160" s="71"/>
      <c r="U160" s="71"/>
      <c r="V160" s="71"/>
      <c r="W160" s="71"/>
      <c r="X160" s="71"/>
      <c r="Y160" s="71"/>
      <c r="Z160" s="71"/>
      <c r="AA160" s="71"/>
      <c r="AB160" s="71" t="s">
        <v>64</v>
      </c>
      <c r="AC160" s="71" t="s">
        <v>65</v>
      </c>
      <c r="AD160" s="71" t="s">
        <v>63</v>
      </c>
      <c r="AE160" s="71" t="s">
        <v>63</v>
      </c>
      <c r="AF160" s="71" t="s">
        <v>63</v>
      </c>
      <c r="AG160" s="71"/>
      <c r="AH160" s="71" t="s">
        <v>85</v>
      </c>
      <c r="AI160" s="71" t="s">
        <v>63</v>
      </c>
      <c r="AJ160" s="71" t="s">
        <v>63</v>
      </c>
      <c r="AK160" s="71" t="s">
        <v>63</v>
      </c>
      <c r="AL160" s="71" t="s">
        <v>62</v>
      </c>
      <c r="AM160" s="71" t="s">
        <v>63</v>
      </c>
      <c r="AN160" s="71"/>
      <c r="AO160" s="71"/>
      <c r="AP160" s="71" t="s">
        <v>1568</v>
      </c>
      <c r="AQ160" s="71" t="s">
        <v>608</v>
      </c>
      <c r="AR160" s="71" t="s">
        <v>62</v>
      </c>
      <c r="AS160" s="71"/>
      <c r="AT160" s="71" t="s">
        <v>63</v>
      </c>
      <c r="AU160" s="71"/>
      <c r="AV160" s="79" t="str" cm="1">
        <f t="array" ref="AV1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0" s="79" t="str" cm="1">
        <f t="array" ref="AW1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0" s="71" t="str" cm="1">
        <f t="array" ref="AX1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0" s="71"/>
      <c r="AZ160" s="71"/>
      <c r="BA160" s="71" t="s">
        <v>1569</v>
      </c>
      <c r="BB160" s="73" t="s">
        <v>1570</v>
      </c>
      <c r="BC160" s="36"/>
      <c r="BD160" s="35"/>
    </row>
    <row r="161" spans="1:56" ht="75" customHeight="1">
      <c r="A161" s="70">
        <v>160</v>
      </c>
      <c r="B161" s="71" t="s">
        <v>1571</v>
      </c>
      <c r="C161" s="71" t="s">
        <v>381</v>
      </c>
      <c r="D161" s="71" t="s">
        <v>1572</v>
      </c>
      <c r="E161" s="71" t="s">
        <v>1478</v>
      </c>
      <c r="F161" s="71" t="s">
        <v>54</v>
      </c>
      <c r="G161" s="71" t="s">
        <v>125</v>
      </c>
      <c r="H161" s="71" t="s">
        <v>233</v>
      </c>
      <c r="I161" s="71" t="s">
        <v>428</v>
      </c>
      <c r="J161" s="71" t="s">
        <v>1432</v>
      </c>
      <c r="K161" s="71" t="s">
        <v>315</v>
      </c>
      <c r="L161" s="71" t="s">
        <v>1573</v>
      </c>
      <c r="M161" s="71" t="s">
        <v>1574</v>
      </c>
      <c r="N161" s="71" t="s">
        <v>1575</v>
      </c>
      <c r="O161" s="71" t="s">
        <v>1435</v>
      </c>
      <c r="P161" s="71" t="s">
        <v>60</v>
      </c>
      <c r="Q161" s="71" t="s">
        <v>431</v>
      </c>
      <c r="R161" s="71" t="s">
        <v>189</v>
      </c>
      <c r="S161" s="71" t="s">
        <v>62</v>
      </c>
      <c r="T161" s="71" t="s">
        <v>62</v>
      </c>
      <c r="U161" s="71" t="s">
        <v>62</v>
      </c>
      <c r="V161" s="71" t="s">
        <v>63</v>
      </c>
      <c r="W161" s="71" t="s">
        <v>62</v>
      </c>
      <c r="X161" s="71" t="s">
        <v>62</v>
      </c>
      <c r="Y161" s="71" t="s">
        <v>62</v>
      </c>
      <c r="Z161" s="71" t="s">
        <v>63</v>
      </c>
      <c r="AA161" s="71" t="s">
        <v>62</v>
      </c>
      <c r="AB161" s="71" t="s">
        <v>64</v>
      </c>
      <c r="AC161" s="71" t="s">
        <v>65</v>
      </c>
      <c r="AD161" s="71" t="s">
        <v>62</v>
      </c>
      <c r="AE161" s="71" t="s">
        <v>62</v>
      </c>
      <c r="AF161" s="71" t="s">
        <v>62</v>
      </c>
      <c r="AG161" s="71" t="s">
        <v>63</v>
      </c>
      <c r="AH161" s="71" t="s">
        <v>85</v>
      </c>
      <c r="AI161" s="71" t="s">
        <v>63</v>
      </c>
      <c r="AJ161" s="71" t="s">
        <v>63</v>
      </c>
      <c r="AK161" s="71" t="s">
        <v>63</v>
      </c>
      <c r="AL161" s="71" t="s">
        <v>63</v>
      </c>
      <c r="AM161" s="71" t="s">
        <v>132</v>
      </c>
      <c r="AN161" s="71" t="s">
        <v>1576</v>
      </c>
      <c r="AO161" s="71" t="s">
        <v>1577</v>
      </c>
      <c r="AP161" s="71" t="s">
        <v>1578</v>
      </c>
      <c r="AQ161" s="71" t="s">
        <v>428</v>
      </c>
      <c r="AR161" s="71" t="s">
        <v>62</v>
      </c>
      <c r="AS161" s="71"/>
      <c r="AT161" s="71" t="s">
        <v>63</v>
      </c>
      <c r="AU161" s="71" t="s">
        <v>1579</v>
      </c>
      <c r="AV161" s="79" cm="1">
        <f t="array" ref="AV1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61" s="79" cm="1">
        <f t="array" ref="AW1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161" s="71" t="str" cm="1">
        <f t="array" ref="AX1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161" s="71" t="s">
        <v>63</v>
      </c>
      <c r="AZ161" s="71"/>
      <c r="BA161" s="71" t="s">
        <v>1580</v>
      </c>
      <c r="BB161" s="73" t="s">
        <v>1581</v>
      </c>
      <c r="BC161" s="36"/>
      <c r="BD161" s="35"/>
    </row>
    <row r="162" spans="1:56" ht="75" customHeight="1">
      <c r="A162" s="70">
        <v>161</v>
      </c>
      <c r="B162" s="71" t="s">
        <v>1582</v>
      </c>
      <c r="C162" s="71" t="s">
        <v>735</v>
      </c>
      <c r="D162" s="71" t="s">
        <v>1583</v>
      </c>
      <c r="E162" s="71" t="s">
        <v>1565</v>
      </c>
      <c r="F162" s="71" t="s">
        <v>231</v>
      </c>
      <c r="G162" s="71" t="s">
        <v>584</v>
      </c>
      <c r="H162" s="71" t="s">
        <v>217</v>
      </c>
      <c r="I162" s="71" t="s">
        <v>1215</v>
      </c>
      <c r="J162" s="71" t="s">
        <v>1432</v>
      </c>
      <c r="K162" s="71" t="s">
        <v>243</v>
      </c>
      <c r="L162" s="71" t="s">
        <v>1584</v>
      </c>
      <c r="M162" s="71" t="s">
        <v>1585</v>
      </c>
      <c r="N162" s="71"/>
      <c r="O162" s="71"/>
      <c r="P162" s="71"/>
      <c r="Q162" s="71"/>
      <c r="R162" s="71"/>
      <c r="S162" s="71"/>
      <c r="T162" s="71"/>
      <c r="U162" s="71"/>
      <c r="V162" s="71"/>
      <c r="W162" s="71"/>
      <c r="X162" s="71"/>
      <c r="Y162" s="71"/>
      <c r="Z162" s="71"/>
      <c r="AA162" s="71"/>
      <c r="AB162" s="71" t="s">
        <v>64</v>
      </c>
      <c r="AC162" s="71" t="s">
        <v>65</v>
      </c>
      <c r="AD162" s="71" t="s">
        <v>62</v>
      </c>
      <c r="AE162" s="71" t="s">
        <v>63</v>
      </c>
      <c r="AF162" s="71" t="s">
        <v>63</v>
      </c>
      <c r="AG162" s="71"/>
      <c r="AH162" s="71" t="s">
        <v>66</v>
      </c>
      <c r="AI162" s="71" t="s">
        <v>63</v>
      </c>
      <c r="AJ162" s="71" t="s">
        <v>63</v>
      </c>
      <c r="AK162" s="71" t="s">
        <v>63</v>
      </c>
      <c r="AL162" s="71" t="s">
        <v>62</v>
      </c>
      <c r="AM162" s="71" t="s">
        <v>63</v>
      </c>
      <c r="AN162" s="71"/>
      <c r="AO162" s="71"/>
      <c r="AP162" s="71" t="s">
        <v>1586</v>
      </c>
      <c r="AQ162" s="71" t="s">
        <v>1587</v>
      </c>
      <c r="AR162" s="71" t="s">
        <v>63</v>
      </c>
      <c r="AS162" s="71"/>
      <c r="AT162" s="71" t="s">
        <v>63</v>
      </c>
      <c r="AU162" s="71"/>
      <c r="AV162" s="79" t="str" cm="1">
        <f t="array" ref="AV1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2" s="79" t="str" cm="1">
        <f t="array" ref="AW1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2" s="71" t="str" cm="1">
        <f t="array" ref="AX1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2" s="71"/>
      <c r="AZ162" s="71"/>
      <c r="BA162" s="71" t="s">
        <v>1588</v>
      </c>
      <c r="BB162" s="73" t="s">
        <v>1589</v>
      </c>
      <c r="BC162" s="36"/>
      <c r="BD162" s="35"/>
    </row>
    <row r="163" spans="1:56" ht="75" customHeight="1">
      <c r="A163" s="70">
        <v>162</v>
      </c>
      <c r="B163" s="71" t="s">
        <v>1590</v>
      </c>
      <c r="C163" s="71" t="s">
        <v>1591</v>
      </c>
      <c r="D163" s="71" t="s">
        <v>1592</v>
      </c>
      <c r="E163" s="71" t="s">
        <v>1452</v>
      </c>
      <c r="F163" s="71" t="s">
        <v>231</v>
      </c>
      <c r="G163" s="71" t="s">
        <v>232</v>
      </c>
      <c r="H163" s="71" t="s">
        <v>217</v>
      </c>
      <c r="I163" s="71" t="s">
        <v>988</v>
      </c>
      <c r="J163" s="71" t="s">
        <v>1432</v>
      </c>
      <c r="K163" s="71" t="s">
        <v>243</v>
      </c>
      <c r="L163" s="71" t="s">
        <v>1593</v>
      </c>
      <c r="M163" s="71" t="s">
        <v>1594</v>
      </c>
      <c r="N163" s="71"/>
      <c r="O163" s="71"/>
      <c r="P163" s="71"/>
      <c r="Q163" s="71"/>
      <c r="R163" s="71"/>
      <c r="S163" s="71"/>
      <c r="T163" s="71"/>
      <c r="U163" s="71"/>
      <c r="V163" s="71"/>
      <c r="W163" s="71"/>
      <c r="X163" s="71"/>
      <c r="Y163" s="71"/>
      <c r="Z163" s="71"/>
      <c r="AA163" s="71"/>
      <c r="AB163" s="71" t="s">
        <v>64</v>
      </c>
      <c r="AC163" s="71" t="s">
        <v>65</v>
      </c>
      <c r="AD163" s="71" t="s">
        <v>62</v>
      </c>
      <c r="AE163" s="71" t="s">
        <v>62</v>
      </c>
      <c r="AF163" s="71" t="s">
        <v>63</v>
      </c>
      <c r="AG163" s="71"/>
      <c r="AH163" s="71" t="s">
        <v>85</v>
      </c>
      <c r="AI163" s="71" t="s">
        <v>63</v>
      </c>
      <c r="AJ163" s="71" t="s">
        <v>132</v>
      </c>
      <c r="AK163" s="71" t="s">
        <v>63</v>
      </c>
      <c r="AL163" s="71" t="s">
        <v>132</v>
      </c>
      <c r="AM163" s="71" t="s">
        <v>132</v>
      </c>
      <c r="AN163" s="71"/>
      <c r="AO163" s="71"/>
      <c r="AP163" s="71" t="s">
        <v>1595</v>
      </c>
      <c r="AQ163" s="71" t="s">
        <v>711</v>
      </c>
      <c r="AR163" s="71" t="s">
        <v>63</v>
      </c>
      <c r="AS163" s="71"/>
      <c r="AT163" s="71" t="s">
        <v>63</v>
      </c>
      <c r="AU163" s="71"/>
      <c r="AV163" s="79" t="str" cm="1">
        <f t="array" ref="AV1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3" s="79" t="str" cm="1">
        <f t="array" ref="AW1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3" s="71" t="str" cm="1">
        <f t="array" ref="AX1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3" s="71"/>
      <c r="AZ163" s="71"/>
      <c r="BA163" s="71" t="s">
        <v>1596</v>
      </c>
      <c r="BB163" s="73" t="s">
        <v>1597</v>
      </c>
      <c r="BC163" s="36"/>
      <c r="BD163" s="35"/>
    </row>
    <row r="164" spans="1:56" ht="75" customHeight="1">
      <c r="A164" s="70">
        <v>163</v>
      </c>
      <c r="B164" s="71" t="s">
        <v>1199</v>
      </c>
      <c r="C164" s="71" t="s">
        <v>735</v>
      </c>
      <c r="D164" s="71" t="s">
        <v>1598</v>
      </c>
      <c r="E164" s="71" t="s">
        <v>1522</v>
      </c>
      <c r="F164" s="71" t="s">
        <v>231</v>
      </c>
      <c r="G164" s="71" t="s">
        <v>736</v>
      </c>
      <c r="H164" s="71" t="s">
        <v>217</v>
      </c>
      <c r="I164" s="71" t="s">
        <v>250</v>
      </c>
      <c r="J164" s="71" t="s">
        <v>1432</v>
      </c>
      <c r="K164" s="71" t="s">
        <v>243</v>
      </c>
      <c r="L164" s="71" t="s">
        <v>1599</v>
      </c>
      <c r="M164" s="71" t="s">
        <v>1600</v>
      </c>
      <c r="N164" s="71"/>
      <c r="O164" s="71"/>
      <c r="P164" s="71"/>
      <c r="Q164" s="71"/>
      <c r="R164" s="71"/>
      <c r="S164" s="71"/>
      <c r="T164" s="71"/>
      <c r="U164" s="71"/>
      <c r="V164" s="71"/>
      <c r="W164" s="71"/>
      <c r="X164" s="71"/>
      <c r="Y164" s="71"/>
      <c r="Z164" s="71"/>
      <c r="AA164" s="71"/>
      <c r="AB164" s="71" t="s">
        <v>64</v>
      </c>
      <c r="AC164" s="71" t="s">
        <v>65</v>
      </c>
      <c r="AD164" s="71" t="s">
        <v>62</v>
      </c>
      <c r="AE164" s="71" t="s">
        <v>63</v>
      </c>
      <c r="AF164" s="71" t="s">
        <v>63</v>
      </c>
      <c r="AG164" s="71"/>
      <c r="AH164" s="71" t="s">
        <v>85</v>
      </c>
      <c r="AI164" s="71" t="s">
        <v>63</v>
      </c>
      <c r="AJ164" s="71" t="s">
        <v>63</v>
      </c>
      <c r="AK164" s="71" t="s">
        <v>63</v>
      </c>
      <c r="AL164" s="71" t="s">
        <v>63</v>
      </c>
      <c r="AM164" s="71" t="s">
        <v>63</v>
      </c>
      <c r="AN164" s="71"/>
      <c r="AO164" s="71"/>
      <c r="AP164" s="71" t="s">
        <v>1601</v>
      </c>
      <c r="AQ164" s="71" t="s">
        <v>1602</v>
      </c>
      <c r="AR164" s="71" t="s">
        <v>63</v>
      </c>
      <c r="AS164" s="71"/>
      <c r="AT164" s="71" t="s">
        <v>63</v>
      </c>
      <c r="AU164" s="71"/>
      <c r="AV164" s="79" t="str" cm="1">
        <f t="array" ref="AV1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4" s="79" t="str" cm="1">
        <f t="array" ref="AW1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4" s="71" t="str" cm="1">
        <f t="array" ref="AX1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4" s="71"/>
      <c r="AZ164" s="71"/>
      <c r="BA164" s="71" t="s">
        <v>1603</v>
      </c>
      <c r="BB164" s="73" t="s">
        <v>1206</v>
      </c>
      <c r="BC164" s="36"/>
      <c r="BD164" s="35"/>
    </row>
    <row r="165" spans="1:56" ht="75" customHeight="1">
      <c r="A165" s="70">
        <v>164</v>
      </c>
      <c r="B165" s="71" t="s">
        <v>1604</v>
      </c>
      <c r="C165" s="71" t="s">
        <v>381</v>
      </c>
      <c r="D165" s="71" t="s">
        <v>1605</v>
      </c>
      <c r="E165" s="71" t="s">
        <v>1505</v>
      </c>
      <c r="F165" s="71" t="s">
        <v>54</v>
      </c>
      <c r="G165" s="71" t="s">
        <v>125</v>
      </c>
      <c r="H165" s="71" t="s">
        <v>217</v>
      </c>
      <c r="I165" s="71" t="s">
        <v>1606</v>
      </c>
      <c r="J165" s="71" t="s">
        <v>1432</v>
      </c>
      <c r="K165" s="71" t="s">
        <v>243</v>
      </c>
      <c r="L165" s="71" t="s">
        <v>1607</v>
      </c>
      <c r="M165" s="71" t="s">
        <v>1608</v>
      </c>
      <c r="N165" s="71" t="s">
        <v>1565</v>
      </c>
      <c r="O165" s="71" t="s">
        <v>1609</v>
      </c>
      <c r="P165" s="71" t="s">
        <v>60</v>
      </c>
      <c r="Q165" s="71" t="s">
        <v>431</v>
      </c>
      <c r="R165" s="71" t="s">
        <v>189</v>
      </c>
      <c r="S165" s="71" t="s">
        <v>63</v>
      </c>
      <c r="T165" s="71" t="s">
        <v>62</v>
      </c>
      <c r="U165" s="71" t="s">
        <v>62</v>
      </c>
      <c r="V165" s="71" t="s">
        <v>63</v>
      </c>
      <c r="W165" s="71" t="s">
        <v>63</v>
      </c>
      <c r="X165" s="71" t="s">
        <v>63</v>
      </c>
      <c r="Y165" s="71" t="s">
        <v>62</v>
      </c>
      <c r="Z165" s="71" t="s">
        <v>63</v>
      </c>
      <c r="AA165" s="71" t="s">
        <v>63</v>
      </c>
      <c r="AB165" s="71" t="s">
        <v>64</v>
      </c>
      <c r="AC165" s="71" t="s">
        <v>65</v>
      </c>
      <c r="AD165" s="71" t="s">
        <v>62</v>
      </c>
      <c r="AE165" s="71" t="s">
        <v>62</v>
      </c>
      <c r="AF165" s="71" t="s">
        <v>63</v>
      </c>
      <c r="AG165" s="71" t="s">
        <v>63</v>
      </c>
      <c r="AH165" s="71" t="s">
        <v>85</v>
      </c>
      <c r="AI165" s="71" t="s">
        <v>63</v>
      </c>
      <c r="AJ165" s="71" t="s">
        <v>63</v>
      </c>
      <c r="AK165" s="71" t="s">
        <v>63</v>
      </c>
      <c r="AL165" s="71" t="s">
        <v>63</v>
      </c>
      <c r="AM165" s="71" t="s">
        <v>63</v>
      </c>
      <c r="AN165" s="71" t="s">
        <v>1610</v>
      </c>
      <c r="AO165" s="71" t="s">
        <v>1611</v>
      </c>
      <c r="AP165" s="71" t="s">
        <v>1612</v>
      </c>
      <c r="AQ165" s="71" t="s">
        <v>1613</v>
      </c>
      <c r="AR165" s="71" t="s">
        <v>62</v>
      </c>
      <c r="AS165" s="71"/>
      <c r="AT165" s="71" t="s">
        <v>63</v>
      </c>
      <c r="AU165" s="71" t="s">
        <v>72</v>
      </c>
      <c r="AV165" s="79" t="str" cm="1">
        <f t="array" ref="AV1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5" s="79" t="str" cm="1">
        <f t="array" ref="AW1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5" s="71" t="str" cm="1">
        <f t="array" ref="AX1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65" s="71" t="s">
        <v>63</v>
      </c>
      <c r="AZ165" s="71"/>
      <c r="BA165" s="71" t="s">
        <v>1614</v>
      </c>
      <c r="BB165" s="73" t="s">
        <v>1615</v>
      </c>
      <c r="BC165" s="36"/>
      <c r="BD165" s="35"/>
    </row>
    <row r="166" spans="1:56" ht="75" customHeight="1">
      <c r="A166" s="70">
        <v>165</v>
      </c>
      <c r="B166" s="71" t="s">
        <v>1616</v>
      </c>
      <c r="C166" s="71" t="s">
        <v>735</v>
      </c>
      <c r="D166" s="71" t="s">
        <v>1617</v>
      </c>
      <c r="E166" s="71" t="s">
        <v>1442</v>
      </c>
      <c r="F166" s="71" t="s">
        <v>231</v>
      </c>
      <c r="G166" s="71" t="s">
        <v>736</v>
      </c>
      <c r="H166" s="71" t="s">
        <v>217</v>
      </c>
      <c r="I166" s="71" t="s">
        <v>608</v>
      </c>
      <c r="J166" s="71" t="s">
        <v>1432</v>
      </c>
      <c r="K166" s="71" t="s">
        <v>266</v>
      </c>
      <c r="L166" s="71" t="s">
        <v>1618</v>
      </c>
      <c r="M166" s="71" t="s">
        <v>1619</v>
      </c>
      <c r="N166" s="71"/>
      <c r="O166" s="71"/>
      <c r="P166" s="71"/>
      <c r="Q166" s="71"/>
      <c r="R166" s="71"/>
      <c r="S166" s="71"/>
      <c r="T166" s="71"/>
      <c r="U166" s="71"/>
      <c r="V166" s="71"/>
      <c r="W166" s="71"/>
      <c r="X166" s="71"/>
      <c r="Y166" s="71"/>
      <c r="Z166" s="71"/>
      <c r="AA166" s="71"/>
      <c r="AB166" s="71" t="s">
        <v>64</v>
      </c>
      <c r="AC166" s="71" t="s">
        <v>65</v>
      </c>
      <c r="AD166" s="71" t="s">
        <v>63</v>
      </c>
      <c r="AE166" s="71" t="s">
        <v>63</v>
      </c>
      <c r="AF166" s="71" t="s">
        <v>63</v>
      </c>
      <c r="AG166" s="71"/>
      <c r="AH166" s="71" t="s">
        <v>85</v>
      </c>
      <c r="AI166" s="71" t="s">
        <v>63</v>
      </c>
      <c r="AJ166" s="71" t="s">
        <v>63</v>
      </c>
      <c r="AK166" s="71" t="s">
        <v>63</v>
      </c>
      <c r="AL166" s="71" t="s">
        <v>62</v>
      </c>
      <c r="AM166" s="71" t="s">
        <v>63</v>
      </c>
      <c r="AN166" s="71"/>
      <c r="AO166" s="71"/>
      <c r="AP166" s="71" t="s">
        <v>1620</v>
      </c>
      <c r="AQ166" s="71" t="s">
        <v>608</v>
      </c>
      <c r="AR166" s="71" t="s">
        <v>62</v>
      </c>
      <c r="AS166" s="71"/>
      <c r="AT166" s="71" t="s">
        <v>63</v>
      </c>
      <c r="AU166" s="71"/>
      <c r="AV166" s="79" t="str" cm="1">
        <f t="array" ref="AV1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6" s="79" t="str" cm="1">
        <f t="array" ref="AW1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6" s="71" t="str" cm="1">
        <f t="array" ref="AX1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6" s="71"/>
      <c r="AZ166" s="71"/>
      <c r="BA166" s="71" t="s">
        <v>1621</v>
      </c>
      <c r="BB166" s="73"/>
      <c r="BC166" s="36"/>
      <c r="BD166" s="35"/>
    </row>
    <row r="167" spans="1:56" ht="75" customHeight="1">
      <c r="A167" s="70">
        <v>166</v>
      </c>
      <c r="B167" s="71" t="s">
        <v>1622</v>
      </c>
      <c r="C167" s="71" t="s">
        <v>735</v>
      </c>
      <c r="D167" s="71" t="s">
        <v>1623</v>
      </c>
      <c r="E167" s="71" t="s">
        <v>1505</v>
      </c>
      <c r="F167" s="71" t="s">
        <v>231</v>
      </c>
      <c r="G167" s="71" t="s">
        <v>584</v>
      </c>
      <c r="H167" s="71" t="s">
        <v>217</v>
      </c>
      <c r="I167" s="71" t="s">
        <v>1215</v>
      </c>
      <c r="J167" s="71" t="s">
        <v>1432</v>
      </c>
      <c r="K167" s="71" t="s">
        <v>243</v>
      </c>
      <c r="L167" s="71" t="s">
        <v>1624</v>
      </c>
      <c r="M167" s="71" t="s">
        <v>1625</v>
      </c>
      <c r="N167" s="71"/>
      <c r="O167" s="71"/>
      <c r="P167" s="71"/>
      <c r="Q167" s="71"/>
      <c r="R167" s="71"/>
      <c r="S167" s="71"/>
      <c r="T167" s="71"/>
      <c r="U167" s="71"/>
      <c r="V167" s="71"/>
      <c r="W167" s="71"/>
      <c r="X167" s="71"/>
      <c r="Y167" s="71"/>
      <c r="Z167" s="71"/>
      <c r="AA167" s="71"/>
      <c r="AB167" s="71" t="s">
        <v>64</v>
      </c>
      <c r="AC167" s="71" t="s">
        <v>65</v>
      </c>
      <c r="AD167" s="71" t="s">
        <v>62</v>
      </c>
      <c r="AE167" s="71" t="s">
        <v>62</v>
      </c>
      <c r="AF167" s="71" t="s">
        <v>63</v>
      </c>
      <c r="AG167" s="71"/>
      <c r="AH167" s="71" t="s">
        <v>66</v>
      </c>
      <c r="AI167" s="71" t="s">
        <v>63</v>
      </c>
      <c r="AJ167" s="71" t="s">
        <v>132</v>
      </c>
      <c r="AK167" s="71" t="s">
        <v>63</v>
      </c>
      <c r="AL167" s="71" t="s">
        <v>132</v>
      </c>
      <c r="AM167" s="71" t="s">
        <v>63</v>
      </c>
      <c r="AN167" s="71"/>
      <c r="AO167" s="71"/>
      <c r="AP167" s="71" t="s">
        <v>1626</v>
      </c>
      <c r="AQ167" s="71" t="s">
        <v>1215</v>
      </c>
      <c r="AR167" s="71" t="s">
        <v>62</v>
      </c>
      <c r="AS167" s="71"/>
      <c r="AT167" s="71" t="s">
        <v>63</v>
      </c>
      <c r="AU167" s="71"/>
      <c r="AV167" s="79" t="str" cm="1">
        <f t="array" ref="AV1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7" s="79" t="str" cm="1">
        <f t="array" ref="AW1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7" s="71" t="str" cm="1">
        <f t="array" ref="AX1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7" s="71"/>
      <c r="AZ167" s="71"/>
      <c r="BA167" s="71" t="s">
        <v>1627</v>
      </c>
      <c r="BB167" s="73" t="s">
        <v>1628</v>
      </c>
      <c r="BC167" s="36"/>
      <c r="BD167" s="35"/>
    </row>
    <row r="168" spans="1:56" ht="75" customHeight="1">
      <c r="A168" s="70">
        <v>167</v>
      </c>
      <c r="B168" s="71" t="s">
        <v>1629</v>
      </c>
      <c r="C168" s="71" t="s">
        <v>1630</v>
      </c>
      <c r="D168" s="71" t="s">
        <v>1631</v>
      </c>
      <c r="E168" s="71" t="s">
        <v>1505</v>
      </c>
      <c r="F168" s="71" t="s">
        <v>231</v>
      </c>
      <c r="G168" s="71" t="s">
        <v>786</v>
      </c>
      <c r="H168" s="71" t="s">
        <v>217</v>
      </c>
      <c r="I168" s="71" t="s">
        <v>1632</v>
      </c>
      <c r="J168" s="71" t="s">
        <v>1432</v>
      </c>
      <c r="K168" s="71" t="s">
        <v>279</v>
      </c>
      <c r="L168" s="71" t="s">
        <v>1633</v>
      </c>
      <c r="M168" s="71" t="s">
        <v>1634</v>
      </c>
      <c r="N168" s="71"/>
      <c r="O168" s="71"/>
      <c r="P168" s="71"/>
      <c r="Q168" s="71"/>
      <c r="R168" s="71"/>
      <c r="S168" s="71"/>
      <c r="T168" s="71"/>
      <c r="U168" s="71"/>
      <c r="V168" s="71"/>
      <c r="W168" s="71"/>
      <c r="X168" s="71"/>
      <c r="Y168" s="71"/>
      <c r="Z168" s="71"/>
      <c r="AA168" s="71"/>
      <c r="AB168" s="71" t="s">
        <v>64</v>
      </c>
      <c r="AC168" s="71" t="s">
        <v>65</v>
      </c>
      <c r="AD168" s="71" t="s">
        <v>62</v>
      </c>
      <c r="AE168" s="71" t="s">
        <v>63</v>
      </c>
      <c r="AF168" s="71" t="s">
        <v>63</v>
      </c>
      <c r="AG168" s="71"/>
      <c r="AH168" s="71" t="s">
        <v>66</v>
      </c>
      <c r="AI168" s="71" t="s">
        <v>63</v>
      </c>
      <c r="AJ168" s="71" t="s">
        <v>63</v>
      </c>
      <c r="AK168" s="71" t="s">
        <v>63</v>
      </c>
      <c r="AL168" s="71" t="s">
        <v>63</v>
      </c>
      <c r="AM168" s="71" t="s">
        <v>63</v>
      </c>
      <c r="AN168" s="71"/>
      <c r="AO168" s="71"/>
      <c r="AP168" s="71" t="s">
        <v>1635</v>
      </c>
      <c r="AQ168" s="71" t="s">
        <v>1636</v>
      </c>
      <c r="AR168" s="71" t="s">
        <v>62</v>
      </c>
      <c r="AS168" s="71"/>
      <c r="AT168" s="71" t="s">
        <v>63</v>
      </c>
      <c r="AU168" s="71"/>
      <c r="AV168" s="79" t="str" cm="1">
        <f t="array" ref="AV1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8" s="79" t="str" cm="1">
        <f t="array" ref="AW1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8" s="71" t="str" cm="1">
        <f t="array" ref="AX1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8" s="71"/>
      <c r="AZ168" s="71"/>
      <c r="BA168" s="71" t="s">
        <v>1637</v>
      </c>
      <c r="BB168" s="73" t="s">
        <v>1638</v>
      </c>
      <c r="BC168" s="36"/>
      <c r="BD168" s="35"/>
    </row>
    <row r="169" spans="1:56" ht="75" customHeight="1">
      <c r="A169" s="70">
        <v>168</v>
      </c>
      <c r="B169" s="71" t="s">
        <v>1639</v>
      </c>
      <c r="C169" s="71" t="s">
        <v>1142</v>
      </c>
      <c r="D169" s="71" t="s">
        <v>1640</v>
      </c>
      <c r="E169" s="71" t="s">
        <v>1452</v>
      </c>
      <c r="F169" s="71" t="s">
        <v>231</v>
      </c>
      <c r="G169" s="71" t="s">
        <v>584</v>
      </c>
      <c r="H169" s="71" t="s">
        <v>217</v>
      </c>
      <c r="I169" s="71" t="s">
        <v>1215</v>
      </c>
      <c r="J169" s="71" t="s">
        <v>1432</v>
      </c>
      <c r="K169" s="71" t="s">
        <v>243</v>
      </c>
      <c r="L169" s="71" t="s">
        <v>1641</v>
      </c>
      <c r="M169" s="71" t="s">
        <v>1642</v>
      </c>
      <c r="N169" s="71"/>
      <c r="O169" s="71"/>
      <c r="P169" s="71"/>
      <c r="Q169" s="71"/>
      <c r="R169" s="71"/>
      <c r="S169" s="71"/>
      <c r="T169" s="71"/>
      <c r="U169" s="71"/>
      <c r="V169" s="71"/>
      <c r="W169" s="71"/>
      <c r="X169" s="71"/>
      <c r="Y169" s="71"/>
      <c r="Z169" s="71"/>
      <c r="AA169" s="71"/>
      <c r="AB169" s="71" t="s">
        <v>64</v>
      </c>
      <c r="AC169" s="71" t="s">
        <v>65</v>
      </c>
      <c r="AD169" s="71" t="s">
        <v>62</v>
      </c>
      <c r="AE169" s="71" t="s">
        <v>62</v>
      </c>
      <c r="AF169" s="71" t="s">
        <v>63</v>
      </c>
      <c r="AG169" s="71"/>
      <c r="AH169" s="71" t="s">
        <v>66</v>
      </c>
      <c r="AI169" s="71" t="s">
        <v>63</v>
      </c>
      <c r="AJ169" s="71" t="s">
        <v>63</v>
      </c>
      <c r="AK169" s="71" t="s">
        <v>63</v>
      </c>
      <c r="AL169" s="71" t="s">
        <v>63</v>
      </c>
      <c r="AM169" s="71" t="s">
        <v>63</v>
      </c>
      <c r="AN169" s="71"/>
      <c r="AO169" s="71"/>
      <c r="AP169" s="71" t="s">
        <v>1643</v>
      </c>
      <c r="AQ169" s="71" t="s">
        <v>1644</v>
      </c>
      <c r="AR169" s="71" t="s">
        <v>62</v>
      </c>
      <c r="AS169" s="71"/>
      <c r="AT169" s="71" t="s">
        <v>63</v>
      </c>
      <c r="AU169" s="71"/>
      <c r="AV169" s="79" t="str" cm="1">
        <f t="array" ref="AV1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9" s="79" t="str" cm="1">
        <f t="array" ref="AW1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9" s="71" t="str" cm="1">
        <f t="array" ref="AX1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9" s="71"/>
      <c r="AZ169" s="71"/>
      <c r="BA169" s="71" t="s">
        <v>1645</v>
      </c>
      <c r="BB169" s="73" t="s">
        <v>1646</v>
      </c>
      <c r="BC169" s="36"/>
      <c r="BD169" s="35"/>
    </row>
    <row r="170" spans="1:56" ht="75" customHeight="1">
      <c r="A170" s="70">
        <v>169</v>
      </c>
      <c r="B170" s="71" t="s">
        <v>1647</v>
      </c>
      <c r="C170" s="71" t="s">
        <v>735</v>
      </c>
      <c r="D170" s="71" t="s">
        <v>1648</v>
      </c>
      <c r="E170" s="71" t="s">
        <v>1478</v>
      </c>
      <c r="F170" s="71" t="s">
        <v>231</v>
      </c>
      <c r="G170" s="71" t="s">
        <v>584</v>
      </c>
      <c r="H170" s="71" t="s">
        <v>217</v>
      </c>
      <c r="I170" s="71" t="s">
        <v>1215</v>
      </c>
      <c r="J170" s="71" t="s">
        <v>1432</v>
      </c>
      <c r="K170" s="71" t="s">
        <v>243</v>
      </c>
      <c r="L170" s="71" t="s">
        <v>1649</v>
      </c>
      <c r="M170" s="71" t="s">
        <v>1650</v>
      </c>
      <c r="N170" s="71"/>
      <c r="O170" s="71"/>
      <c r="P170" s="71"/>
      <c r="Q170" s="71"/>
      <c r="R170" s="71"/>
      <c r="S170" s="71"/>
      <c r="T170" s="71"/>
      <c r="U170" s="71"/>
      <c r="V170" s="71"/>
      <c r="W170" s="71"/>
      <c r="X170" s="71"/>
      <c r="Y170" s="71"/>
      <c r="Z170" s="71"/>
      <c r="AA170" s="71"/>
      <c r="AB170" s="71" t="s">
        <v>64</v>
      </c>
      <c r="AC170" s="71" t="s">
        <v>65</v>
      </c>
      <c r="AD170" s="71" t="s">
        <v>62</v>
      </c>
      <c r="AE170" s="71" t="s">
        <v>62</v>
      </c>
      <c r="AF170" s="71" t="s">
        <v>63</v>
      </c>
      <c r="AG170" s="71"/>
      <c r="AH170" s="71" t="s">
        <v>66</v>
      </c>
      <c r="AI170" s="71" t="s">
        <v>63</v>
      </c>
      <c r="AJ170" s="71" t="s">
        <v>63</v>
      </c>
      <c r="AK170" s="71" t="s">
        <v>63</v>
      </c>
      <c r="AL170" s="71" t="s">
        <v>62</v>
      </c>
      <c r="AM170" s="71" t="s">
        <v>63</v>
      </c>
      <c r="AN170" s="71"/>
      <c r="AO170" s="71"/>
      <c r="AP170" s="71" t="s">
        <v>1651</v>
      </c>
      <c r="AQ170" s="71" t="s">
        <v>608</v>
      </c>
      <c r="AR170" s="71" t="s">
        <v>62</v>
      </c>
      <c r="AS170" s="71"/>
      <c r="AT170" s="71" t="s">
        <v>63</v>
      </c>
      <c r="AU170" s="71"/>
      <c r="AV170" s="79" t="str" cm="1">
        <f t="array" ref="AV1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0" s="79" t="str" cm="1">
        <f t="array" ref="AW1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0" s="71" t="str" cm="1">
        <f t="array" ref="AX1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70" s="71"/>
      <c r="AZ170" s="71"/>
      <c r="BA170" s="71" t="s">
        <v>1652</v>
      </c>
      <c r="BB170" s="73" t="s">
        <v>1653</v>
      </c>
      <c r="BC170" s="36"/>
      <c r="BD170" s="35"/>
    </row>
    <row r="171" spans="1:56" ht="75" customHeight="1">
      <c r="A171" s="70">
        <v>170</v>
      </c>
      <c r="B171" s="71" t="s">
        <v>1654</v>
      </c>
      <c r="C171" s="71" t="s">
        <v>1655</v>
      </c>
      <c r="D171" s="71" t="s">
        <v>1656</v>
      </c>
      <c r="E171" s="71" t="s">
        <v>1505</v>
      </c>
      <c r="F171" s="71" t="s">
        <v>231</v>
      </c>
      <c r="G171" s="71" t="s">
        <v>786</v>
      </c>
      <c r="H171" s="71" t="s">
        <v>233</v>
      </c>
      <c r="I171" s="71" t="s">
        <v>1657</v>
      </c>
      <c r="J171" s="71" t="s">
        <v>1432</v>
      </c>
      <c r="K171" s="71" t="s">
        <v>243</v>
      </c>
      <c r="L171" s="71" t="s">
        <v>1658</v>
      </c>
      <c r="M171" s="71" t="s">
        <v>1659</v>
      </c>
      <c r="N171" s="71"/>
      <c r="O171" s="71"/>
      <c r="P171" s="71"/>
      <c r="Q171" s="71"/>
      <c r="R171" s="71"/>
      <c r="S171" s="71"/>
      <c r="T171" s="71"/>
      <c r="U171" s="71"/>
      <c r="V171" s="71"/>
      <c r="W171" s="71"/>
      <c r="X171" s="71"/>
      <c r="Y171" s="71"/>
      <c r="Z171" s="71"/>
      <c r="AA171" s="71"/>
      <c r="AB171" s="71" t="s">
        <v>64</v>
      </c>
      <c r="AC171" s="71" t="s">
        <v>65</v>
      </c>
      <c r="AD171" s="71" t="s">
        <v>63</v>
      </c>
      <c r="AE171" s="71" t="s">
        <v>63</v>
      </c>
      <c r="AF171" s="71" t="s">
        <v>63</v>
      </c>
      <c r="AG171" s="71"/>
      <c r="AH171" s="71" t="s">
        <v>85</v>
      </c>
      <c r="AI171" s="71" t="s">
        <v>63</v>
      </c>
      <c r="AJ171" s="71" t="s">
        <v>63</v>
      </c>
      <c r="AK171" s="71" t="s">
        <v>63</v>
      </c>
      <c r="AL171" s="71" t="s">
        <v>62</v>
      </c>
      <c r="AM171" s="71" t="s">
        <v>63</v>
      </c>
      <c r="AN171" s="71"/>
      <c r="AO171" s="71"/>
      <c r="AP171" s="71" t="s">
        <v>1660</v>
      </c>
      <c r="AQ171" s="71" t="s">
        <v>1657</v>
      </c>
      <c r="AR171" s="71" t="s">
        <v>62</v>
      </c>
      <c r="AS171" s="71"/>
      <c r="AT171" s="71" t="s">
        <v>63</v>
      </c>
      <c r="AU171" s="71"/>
      <c r="AV171" s="79" t="str" cm="1">
        <f t="array" ref="AV1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1" s="79" t="str" cm="1">
        <f t="array" ref="AW1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1" s="71" t="str" cm="1">
        <f t="array" ref="AX1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71" s="71"/>
      <c r="AZ171" s="71"/>
      <c r="BA171" s="71" t="s">
        <v>1661</v>
      </c>
      <c r="BB171" s="73" t="s">
        <v>1662</v>
      </c>
      <c r="BC171" s="36"/>
      <c r="BD171" s="35"/>
    </row>
    <row r="172" spans="1:56" ht="75" customHeight="1">
      <c r="A172" s="70">
        <v>171</v>
      </c>
      <c r="B172" s="71" t="s">
        <v>1663</v>
      </c>
      <c r="C172" s="71" t="s">
        <v>1664</v>
      </c>
      <c r="D172" s="71" t="s">
        <v>1665</v>
      </c>
      <c r="E172" s="71" t="s">
        <v>1452</v>
      </c>
      <c r="F172" s="71" t="s">
        <v>54</v>
      </c>
      <c r="G172" s="71" t="s">
        <v>125</v>
      </c>
      <c r="H172" s="71" t="s">
        <v>233</v>
      </c>
      <c r="I172" s="71" t="s">
        <v>840</v>
      </c>
      <c r="J172" s="71" t="s">
        <v>1432</v>
      </c>
      <c r="K172" s="71" t="s">
        <v>315</v>
      </c>
      <c r="L172" s="71" t="s">
        <v>1666</v>
      </c>
      <c r="M172" s="71" t="s">
        <v>1667</v>
      </c>
      <c r="N172" s="71" t="s">
        <v>1505</v>
      </c>
      <c r="O172" s="71" t="s">
        <v>1668</v>
      </c>
      <c r="P172" s="71" t="s">
        <v>60</v>
      </c>
      <c r="Q172" s="71" t="s">
        <v>81</v>
      </c>
      <c r="R172" s="71" t="s">
        <v>1669</v>
      </c>
      <c r="S172" s="71" t="s">
        <v>62</v>
      </c>
      <c r="T172" s="71" t="s">
        <v>62</v>
      </c>
      <c r="U172" s="71" t="s">
        <v>62</v>
      </c>
      <c r="V172" s="71" t="s">
        <v>62</v>
      </c>
      <c r="W172" s="71" t="s">
        <v>63</v>
      </c>
      <c r="X172" s="71" t="s">
        <v>62</v>
      </c>
      <c r="Y172" s="71" t="s">
        <v>62</v>
      </c>
      <c r="Z172" s="71" t="s">
        <v>62</v>
      </c>
      <c r="AA172" s="71" t="s">
        <v>63</v>
      </c>
      <c r="AB172" s="71" t="s">
        <v>142</v>
      </c>
      <c r="AC172" s="71" t="s">
        <v>65</v>
      </c>
      <c r="AD172" s="71" t="s">
        <v>62</v>
      </c>
      <c r="AE172" s="71" t="s">
        <v>62</v>
      </c>
      <c r="AF172" s="71" t="s">
        <v>63</v>
      </c>
      <c r="AG172" s="71" t="s">
        <v>63</v>
      </c>
      <c r="AH172" s="71" t="s">
        <v>85</v>
      </c>
      <c r="AI172" s="71" t="s">
        <v>63</v>
      </c>
      <c r="AJ172" s="71" t="s">
        <v>63</v>
      </c>
      <c r="AK172" s="71" t="s">
        <v>63</v>
      </c>
      <c r="AL172" s="71" t="s">
        <v>132</v>
      </c>
      <c r="AM172" s="71" t="s">
        <v>63</v>
      </c>
      <c r="AN172" s="71" t="s">
        <v>1670</v>
      </c>
      <c r="AO172" s="71" t="s">
        <v>1671</v>
      </c>
      <c r="AP172" s="71" t="s">
        <v>1672</v>
      </c>
      <c r="AQ172" s="71" t="s">
        <v>528</v>
      </c>
      <c r="AR172" s="71" t="s">
        <v>63</v>
      </c>
      <c r="AS172" s="71"/>
      <c r="AT172" s="71" t="s">
        <v>63</v>
      </c>
      <c r="AU172" s="71" t="s">
        <v>1673</v>
      </c>
      <c r="AV172" s="79" cm="1">
        <f t="array" ref="AV1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172" s="79" cm="1">
        <f t="array" ref="AW1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172" s="71" t="str" cm="1">
        <f t="array" ref="AX1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2" s="71" t="s">
        <v>63</v>
      </c>
      <c r="AZ172" s="71"/>
      <c r="BA172" s="71" t="s">
        <v>1674</v>
      </c>
      <c r="BB172" s="73" t="s">
        <v>1675</v>
      </c>
      <c r="BC172" s="36"/>
      <c r="BD172" s="35"/>
    </row>
    <row r="173" spans="1:56" ht="75" customHeight="1">
      <c r="A173" s="70">
        <v>172</v>
      </c>
      <c r="B173" s="71" t="s">
        <v>1676</v>
      </c>
      <c r="C173" s="71" t="s">
        <v>1677</v>
      </c>
      <c r="D173" s="71" t="s">
        <v>1678</v>
      </c>
      <c r="E173" s="71" t="s">
        <v>1502</v>
      </c>
      <c r="F173" s="71" t="s">
        <v>54</v>
      </c>
      <c r="G173" s="71" t="s">
        <v>125</v>
      </c>
      <c r="H173" s="71" t="s">
        <v>233</v>
      </c>
      <c r="I173" s="71" t="s">
        <v>608</v>
      </c>
      <c r="J173" s="71" t="s">
        <v>1432</v>
      </c>
      <c r="K173" s="71" t="s">
        <v>266</v>
      </c>
      <c r="L173" s="71" t="s">
        <v>1679</v>
      </c>
      <c r="M173" s="71" t="s">
        <v>1680</v>
      </c>
      <c r="N173" s="71"/>
      <c r="O173" s="71" t="s">
        <v>1506</v>
      </c>
      <c r="P173" s="71" t="s">
        <v>60</v>
      </c>
      <c r="Q173" s="71" t="s">
        <v>81</v>
      </c>
      <c r="R173" s="71" t="s">
        <v>373</v>
      </c>
      <c r="S173" s="71" t="s">
        <v>62</v>
      </c>
      <c r="T173" s="71" t="s">
        <v>62</v>
      </c>
      <c r="U173" s="71" t="s">
        <v>62</v>
      </c>
      <c r="V173" s="71" t="s">
        <v>63</v>
      </c>
      <c r="W173" s="71" t="s">
        <v>62</v>
      </c>
      <c r="X173" s="71" t="s">
        <v>63</v>
      </c>
      <c r="Y173" s="71" t="s">
        <v>62</v>
      </c>
      <c r="Z173" s="71" t="s">
        <v>62</v>
      </c>
      <c r="AA173" s="71" t="s">
        <v>62</v>
      </c>
      <c r="AB173" s="71" t="s">
        <v>64</v>
      </c>
      <c r="AC173" s="71" t="s">
        <v>65</v>
      </c>
      <c r="AD173" s="71" t="s">
        <v>62</v>
      </c>
      <c r="AE173" s="71" t="s">
        <v>62</v>
      </c>
      <c r="AF173" s="71" t="s">
        <v>63</v>
      </c>
      <c r="AG173" s="71" t="s">
        <v>63</v>
      </c>
      <c r="AH173" s="71" t="s">
        <v>85</v>
      </c>
      <c r="AI173" s="71" t="s">
        <v>63</v>
      </c>
      <c r="AJ173" s="71" t="s">
        <v>63</v>
      </c>
      <c r="AK173" s="71" t="s">
        <v>63</v>
      </c>
      <c r="AL173" s="71" t="s">
        <v>62</v>
      </c>
      <c r="AM173" s="71" t="s">
        <v>63</v>
      </c>
      <c r="AN173" s="71" t="s">
        <v>1681</v>
      </c>
      <c r="AO173" s="71" t="s">
        <v>1682</v>
      </c>
      <c r="AP173" s="71" t="s">
        <v>1683</v>
      </c>
      <c r="AQ173" s="71" t="s">
        <v>1684</v>
      </c>
      <c r="AR173" s="71" t="s">
        <v>132</v>
      </c>
      <c r="AS173" s="71"/>
      <c r="AT173" s="71" t="s">
        <v>63</v>
      </c>
      <c r="AU173" s="71" t="s">
        <v>1685</v>
      </c>
      <c r="AV173" s="79" cm="1">
        <f t="array" ref="AV1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73" s="79" cm="1">
        <f t="array" ref="AW1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73" s="71" t="str" cm="1">
        <f t="array" ref="AX1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3" s="71" t="s">
        <v>63</v>
      </c>
      <c r="AZ173" s="71"/>
      <c r="BA173" s="71" t="s">
        <v>1686</v>
      </c>
      <c r="BB173" s="73" t="s">
        <v>1687</v>
      </c>
      <c r="BC173" s="36"/>
      <c r="BD173" s="35"/>
    </row>
    <row r="174" spans="1:56" ht="75" customHeight="1">
      <c r="A174" s="70">
        <v>173</v>
      </c>
      <c r="B174" s="71" t="s">
        <v>1688</v>
      </c>
      <c r="C174" s="71" t="s">
        <v>264</v>
      </c>
      <c r="D174" s="71" t="s">
        <v>1689</v>
      </c>
      <c r="E174" s="71" t="s">
        <v>1565</v>
      </c>
      <c r="F174" s="71" t="s">
        <v>54</v>
      </c>
      <c r="G174" s="71" t="s">
        <v>201</v>
      </c>
      <c r="H174" s="71" t="s">
        <v>233</v>
      </c>
      <c r="I174" s="71" t="s">
        <v>1215</v>
      </c>
      <c r="J174" s="71" t="s">
        <v>1432</v>
      </c>
      <c r="K174" s="71" t="s">
        <v>243</v>
      </c>
      <c r="L174" s="71" t="s">
        <v>1690</v>
      </c>
      <c r="M174" s="71" t="s">
        <v>1691</v>
      </c>
      <c r="N174" s="71" t="s">
        <v>1575</v>
      </c>
      <c r="O174" s="71" t="s">
        <v>1506</v>
      </c>
      <c r="P174" s="71" t="s">
        <v>60</v>
      </c>
      <c r="Q174" s="71" t="s">
        <v>81</v>
      </c>
      <c r="R174" s="71" t="s">
        <v>1669</v>
      </c>
      <c r="S174" s="71" t="s">
        <v>62</v>
      </c>
      <c r="T174" s="71" t="s">
        <v>62</v>
      </c>
      <c r="U174" s="71" t="s">
        <v>62</v>
      </c>
      <c r="V174" s="71" t="s">
        <v>62</v>
      </c>
      <c r="W174" s="71" t="s">
        <v>63</v>
      </c>
      <c r="X174" s="71" t="s">
        <v>63</v>
      </c>
      <c r="Y174" s="71" t="s">
        <v>62</v>
      </c>
      <c r="Z174" s="71" t="s">
        <v>63</v>
      </c>
      <c r="AA174" s="71" t="s">
        <v>62</v>
      </c>
      <c r="AB174" s="71" t="s">
        <v>1692</v>
      </c>
      <c r="AC174" s="71" t="s">
        <v>100</v>
      </c>
      <c r="AD174" s="71" t="s">
        <v>62</v>
      </c>
      <c r="AE174" s="71" t="s">
        <v>62</v>
      </c>
      <c r="AF174" s="71" t="s">
        <v>62</v>
      </c>
      <c r="AG174" s="71" t="s">
        <v>63</v>
      </c>
      <c r="AH174" s="71" t="s">
        <v>85</v>
      </c>
      <c r="AI174" s="71" t="s">
        <v>132</v>
      </c>
      <c r="AJ174" s="71" t="s">
        <v>62</v>
      </c>
      <c r="AK174" s="71" t="s">
        <v>62</v>
      </c>
      <c r="AL174" s="71" t="s">
        <v>62</v>
      </c>
      <c r="AM174" s="71" t="s">
        <v>132</v>
      </c>
      <c r="AN174" s="71"/>
      <c r="AO174" s="71" t="s">
        <v>1693</v>
      </c>
      <c r="AP174" s="71" t="s">
        <v>464</v>
      </c>
      <c r="AQ174" s="71" t="s">
        <v>465</v>
      </c>
      <c r="AR174" s="71" t="s">
        <v>63</v>
      </c>
      <c r="AS174" s="71"/>
      <c r="AT174" s="71" t="s">
        <v>62</v>
      </c>
      <c r="AU174" s="71" t="s">
        <v>72</v>
      </c>
      <c r="AV174" s="79" t="str" cm="1">
        <f t="array" ref="AV1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4" s="79" t="str" cm="1">
        <f t="array" ref="AW1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4" s="71" t="str" cm="1">
        <f t="array" ref="AX1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74" s="71" t="s">
        <v>63</v>
      </c>
      <c r="AZ174" s="71"/>
      <c r="BA174" s="71" t="s">
        <v>1694</v>
      </c>
      <c r="BB174" s="73"/>
      <c r="BC174" s="36"/>
      <c r="BD174" s="35"/>
    </row>
    <row r="175" spans="1:56" ht="75" customHeight="1">
      <c r="A175" s="70">
        <v>174</v>
      </c>
      <c r="B175" s="71" t="s">
        <v>1695</v>
      </c>
      <c r="C175" s="71" t="s">
        <v>264</v>
      </c>
      <c r="D175" s="71" t="s">
        <v>1696</v>
      </c>
      <c r="E175" s="71" t="s">
        <v>1461</v>
      </c>
      <c r="F175" s="71" t="s">
        <v>54</v>
      </c>
      <c r="G175" s="71" t="s">
        <v>125</v>
      </c>
      <c r="H175" s="71" t="s">
        <v>233</v>
      </c>
      <c r="I175" s="71" t="s">
        <v>509</v>
      </c>
      <c r="J175" s="71" t="s">
        <v>1432</v>
      </c>
      <c r="K175" s="71" t="s">
        <v>218</v>
      </c>
      <c r="L175" s="71" t="s">
        <v>1697</v>
      </c>
      <c r="M175" s="71" t="s">
        <v>1698</v>
      </c>
      <c r="N175" s="71" t="s">
        <v>1575</v>
      </c>
      <c r="O175" s="71" t="s">
        <v>1668</v>
      </c>
      <c r="P175" s="71" t="s">
        <v>60</v>
      </c>
      <c r="Q175" s="71" t="s">
        <v>81</v>
      </c>
      <c r="R175" s="71" t="s">
        <v>373</v>
      </c>
      <c r="S175" s="71" t="s">
        <v>62</v>
      </c>
      <c r="T175" s="71" t="s">
        <v>62</v>
      </c>
      <c r="U175" s="71" t="s">
        <v>62</v>
      </c>
      <c r="V175" s="71" t="s">
        <v>63</v>
      </c>
      <c r="W175" s="71" t="s">
        <v>63</v>
      </c>
      <c r="X175" s="71" t="s">
        <v>63</v>
      </c>
      <c r="Y175" s="71" t="s">
        <v>62</v>
      </c>
      <c r="Z175" s="71" t="s">
        <v>63</v>
      </c>
      <c r="AA175" s="71" t="s">
        <v>62</v>
      </c>
      <c r="AB175" s="71" t="s">
        <v>64</v>
      </c>
      <c r="AC175" s="71" t="s">
        <v>100</v>
      </c>
      <c r="AD175" s="71" t="s">
        <v>62</v>
      </c>
      <c r="AE175" s="71" t="s">
        <v>62</v>
      </c>
      <c r="AF175" s="71" t="s">
        <v>63</v>
      </c>
      <c r="AG175" s="71" t="s">
        <v>63</v>
      </c>
      <c r="AH175" s="71" t="s">
        <v>85</v>
      </c>
      <c r="AI175" s="71" t="s">
        <v>63</v>
      </c>
      <c r="AJ175" s="71" t="s">
        <v>63</v>
      </c>
      <c r="AK175" s="71" t="s">
        <v>63</v>
      </c>
      <c r="AL175" s="71" t="s">
        <v>62</v>
      </c>
      <c r="AM175" s="71" t="s">
        <v>63</v>
      </c>
      <c r="AN175" s="71" t="s">
        <v>1699</v>
      </c>
      <c r="AO175" s="71" t="s">
        <v>1700</v>
      </c>
      <c r="AP175" s="71" t="s">
        <v>1701</v>
      </c>
      <c r="AQ175" s="71" t="s">
        <v>509</v>
      </c>
      <c r="AR175" s="71" t="s">
        <v>62</v>
      </c>
      <c r="AS175" s="71"/>
      <c r="AT175" s="71" t="s">
        <v>63</v>
      </c>
      <c r="AU175" s="71" t="s">
        <v>1702</v>
      </c>
      <c r="AV175" s="79" cm="1">
        <f t="array" ref="AV1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175" s="79" cm="1">
        <f t="array" ref="AW1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175" s="71" t="str" cm="1">
        <f t="array" ref="AX1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5" s="71" t="s">
        <v>63</v>
      </c>
      <c r="AZ175" s="71"/>
      <c r="BA175" s="71" t="s">
        <v>1703</v>
      </c>
      <c r="BB175" s="73" t="s">
        <v>1704</v>
      </c>
      <c r="BC175" s="36"/>
      <c r="BD175" s="35"/>
    </row>
    <row r="176" spans="1:56" ht="75" customHeight="1">
      <c r="A176" s="70">
        <v>175</v>
      </c>
      <c r="B176" s="71" t="s">
        <v>1705</v>
      </c>
      <c r="C176" s="71" t="s">
        <v>1706</v>
      </c>
      <c r="D176" s="71" t="s">
        <v>1707</v>
      </c>
      <c r="E176" s="71" t="s">
        <v>1565</v>
      </c>
      <c r="F176" s="71" t="s">
        <v>54</v>
      </c>
      <c r="G176" s="71" t="s">
        <v>125</v>
      </c>
      <c r="H176" s="71" t="s">
        <v>233</v>
      </c>
      <c r="I176" s="71" t="s">
        <v>250</v>
      </c>
      <c r="J176" s="71" t="s">
        <v>1432</v>
      </c>
      <c r="K176" s="71" t="s">
        <v>243</v>
      </c>
      <c r="L176" s="71" t="s">
        <v>1708</v>
      </c>
      <c r="M176" s="71" t="s">
        <v>1709</v>
      </c>
      <c r="N176" s="71" t="s">
        <v>1710</v>
      </c>
      <c r="O176" s="71" t="s">
        <v>1609</v>
      </c>
      <c r="P176" s="71" t="s">
        <v>60</v>
      </c>
      <c r="Q176" s="71" t="s">
        <v>81</v>
      </c>
      <c r="R176" s="71" t="s">
        <v>1669</v>
      </c>
      <c r="S176" s="71" t="s">
        <v>62</v>
      </c>
      <c r="T176" s="71" t="s">
        <v>62</v>
      </c>
      <c r="U176" s="71" t="s">
        <v>62</v>
      </c>
      <c r="V176" s="71" t="s">
        <v>62</v>
      </c>
      <c r="W176" s="71" t="s">
        <v>63</v>
      </c>
      <c r="X176" s="71" t="s">
        <v>63</v>
      </c>
      <c r="Y176" s="71" t="s">
        <v>62</v>
      </c>
      <c r="Z176" s="71" t="s">
        <v>63</v>
      </c>
      <c r="AA176" s="71" t="s">
        <v>63</v>
      </c>
      <c r="AB176" s="71" t="s">
        <v>64</v>
      </c>
      <c r="AC176" s="71" t="s">
        <v>84</v>
      </c>
      <c r="AD176" s="71" t="s">
        <v>62</v>
      </c>
      <c r="AE176" s="71" t="s">
        <v>62</v>
      </c>
      <c r="AF176" s="71" t="s">
        <v>62</v>
      </c>
      <c r="AG176" s="71" t="s">
        <v>63</v>
      </c>
      <c r="AH176" s="71" t="s">
        <v>85</v>
      </c>
      <c r="AI176" s="71" t="s">
        <v>63</v>
      </c>
      <c r="AJ176" s="71" t="s">
        <v>63</v>
      </c>
      <c r="AK176" s="71" t="s">
        <v>63</v>
      </c>
      <c r="AL176" s="71" t="s">
        <v>62</v>
      </c>
      <c r="AM176" s="71" t="s">
        <v>132</v>
      </c>
      <c r="AN176" s="71" t="s">
        <v>1711</v>
      </c>
      <c r="AO176" s="71"/>
      <c r="AP176" s="71" t="s">
        <v>1712</v>
      </c>
      <c r="AQ176" s="71" t="s">
        <v>272</v>
      </c>
      <c r="AR176" s="71" t="s">
        <v>63</v>
      </c>
      <c r="AS176" s="71"/>
      <c r="AT176" s="71" t="s">
        <v>63</v>
      </c>
      <c r="AU176" s="71" t="s">
        <v>1713</v>
      </c>
      <c r="AV176" s="79" cm="1">
        <f t="array" ref="AV1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76" s="79" cm="1">
        <f t="array" ref="AW1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76" s="71" t="str" cm="1">
        <f t="array" ref="AX1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6" s="71" t="s">
        <v>63</v>
      </c>
      <c r="AZ176" s="71"/>
      <c r="BA176" s="71" t="s">
        <v>1714</v>
      </c>
      <c r="BB176" s="73" t="s">
        <v>1715</v>
      </c>
      <c r="BC176" s="36"/>
      <c r="BD176" s="35"/>
    </row>
    <row r="177" spans="1:56" ht="75" customHeight="1">
      <c r="A177" s="70">
        <v>176</v>
      </c>
      <c r="B177" s="71" t="s">
        <v>772</v>
      </c>
      <c r="C177" s="71" t="s">
        <v>1716</v>
      </c>
      <c r="D177" s="71" t="s">
        <v>1717</v>
      </c>
      <c r="E177" s="71" t="s">
        <v>1718</v>
      </c>
      <c r="F177" s="71" t="s">
        <v>54</v>
      </c>
      <c r="G177" s="71" t="s">
        <v>125</v>
      </c>
      <c r="H177" s="71" t="s">
        <v>233</v>
      </c>
      <c r="I177" s="71" t="s">
        <v>608</v>
      </c>
      <c r="J177" s="71" t="s">
        <v>1432</v>
      </c>
      <c r="K177" s="71" t="s">
        <v>266</v>
      </c>
      <c r="L177" s="71" t="s">
        <v>1719</v>
      </c>
      <c r="M177" s="71" t="s">
        <v>1720</v>
      </c>
      <c r="N177" s="71" t="s">
        <v>1721</v>
      </c>
      <c r="O177" s="71" t="s">
        <v>1505</v>
      </c>
      <c r="P177" s="71" t="s">
        <v>60</v>
      </c>
      <c r="Q177" s="71" t="s">
        <v>155</v>
      </c>
      <c r="R177" s="71" t="s">
        <v>1669</v>
      </c>
      <c r="S177" s="71" t="s">
        <v>62</v>
      </c>
      <c r="T177" s="71" t="s">
        <v>62</v>
      </c>
      <c r="U177" s="71" t="s">
        <v>62</v>
      </c>
      <c r="V177" s="71" t="s">
        <v>62</v>
      </c>
      <c r="W177" s="71" t="s">
        <v>62</v>
      </c>
      <c r="X177" s="71" t="s">
        <v>63</v>
      </c>
      <c r="Y177" s="71" t="s">
        <v>62</v>
      </c>
      <c r="Z177" s="71" t="s">
        <v>63</v>
      </c>
      <c r="AA177" s="71" t="s">
        <v>62</v>
      </c>
      <c r="AB177" s="71" t="s">
        <v>142</v>
      </c>
      <c r="AC177" s="71" t="s">
        <v>84</v>
      </c>
      <c r="AD177" s="71" t="s">
        <v>62</v>
      </c>
      <c r="AE177" s="71" t="s">
        <v>62</v>
      </c>
      <c r="AF177" s="71" t="s">
        <v>63</v>
      </c>
      <c r="AG177" s="71" t="s">
        <v>63</v>
      </c>
      <c r="AH177" s="71" t="s">
        <v>85</v>
      </c>
      <c r="AI177" s="71" t="s">
        <v>63</v>
      </c>
      <c r="AJ177" s="71" t="s">
        <v>63</v>
      </c>
      <c r="AK177" s="71" t="s">
        <v>63</v>
      </c>
      <c r="AL177" s="71" t="s">
        <v>132</v>
      </c>
      <c r="AM177" s="71" t="s">
        <v>63</v>
      </c>
      <c r="AN177" s="71" t="s">
        <v>1722</v>
      </c>
      <c r="AO177" s="71"/>
      <c r="AP177" s="71" t="s">
        <v>1723</v>
      </c>
      <c r="AQ177" s="71" t="s">
        <v>608</v>
      </c>
      <c r="AR177" s="71" t="s">
        <v>62</v>
      </c>
      <c r="AS177" s="71"/>
      <c r="AT177" s="71" t="s">
        <v>63</v>
      </c>
      <c r="AU177" s="71" t="s">
        <v>1724</v>
      </c>
      <c r="AV177" s="79" cm="1">
        <f t="array" ref="AV1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0.11</v>
      </c>
      <c r="AW177" s="79" cm="1">
        <f t="array" ref="AW1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0.11</v>
      </c>
      <c r="AX177" s="71" t="str" cm="1">
        <f t="array" ref="AX1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7" s="71" t="s">
        <v>63</v>
      </c>
      <c r="AZ177" s="71"/>
      <c r="BA177" s="71" t="s">
        <v>1725</v>
      </c>
      <c r="BB177" s="73" t="s">
        <v>1726</v>
      </c>
      <c r="BC177" s="36"/>
      <c r="BD177" s="35"/>
    </row>
    <row r="178" spans="1:56" ht="75" customHeight="1">
      <c r="A178" s="70">
        <v>177</v>
      </c>
      <c r="B178" s="71" t="s">
        <v>1727</v>
      </c>
      <c r="C178" s="71" t="s">
        <v>735</v>
      </c>
      <c r="D178" s="71" t="s">
        <v>1728</v>
      </c>
      <c r="E178" s="71" t="s">
        <v>1478</v>
      </c>
      <c r="F178" s="71" t="s">
        <v>231</v>
      </c>
      <c r="G178" s="71" t="s">
        <v>736</v>
      </c>
      <c r="H178" s="71" t="s">
        <v>217</v>
      </c>
      <c r="I178" s="71" t="s">
        <v>1215</v>
      </c>
      <c r="J178" s="71" t="s">
        <v>1432</v>
      </c>
      <c r="K178" s="71" t="s">
        <v>243</v>
      </c>
      <c r="L178" s="71" t="s">
        <v>1729</v>
      </c>
      <c r="M178" s="71" t="s">
        <v>1730</v>
      </c>
      <c r="N178" s="71"/>
      <c r="O178" s="71"/>
      <c r="P178" s="71"/>
      <c r="Q178" s="71"/>
      <c r="R178" s="71"/>
      <c r="S178" s="71"/>
      <c r="T178" s="71"/>
      <c r="U178" s="71"/>
      <c r="V178" s="71"/>
      <c r="W178" s="71"/>
      <c r="X178" s="71"/>
      <c r="Y178" s="71"/>
      <c r="Z178" s="71"/>
      <c r="AA178" s="71"/>
      <c r="AB178" s="71" t="s">
        <v>64</v>
      </c>
      <c r="AC178" s="71" t="s">
        <v>65</v>
      </c>
      <c r="AD178" s="71" t="s">
        <v>62</v>
      </c>
      <c r="AE178" s="71" t="s">
        <v>62</v>
      </c>
      <c r="AF178" s="71" t="s">
        <v>63</v>
      </c>
      <c r="AG178" s="71"/>
      <c r="AH178" s="71" t="s">
        <v>66</v>
      </c>
      <c r="AI178" s="71" t="s">
        <v>63</v>
      </c>
      <c r="AJ178" s="71" t="s">
        <v>63</v>
      </c>
      <c r="AK178" s="71" t="s">
        <v>63</v>
      </c>
      <c r="AL178" s="71" t="s">
        <v>62</v>
      </c>
      <c r="AM178" s="71" t="s">
        <v>62</v>
      </c>
      <c r="AN178" s="71"/>
      <c r="AO178" s="71"/>
      <c r="AP178" s="71" t="s">
        <v>1731</v>
      </c>
      <c r="AQ178" s="71" t="s">
        <v>608</v>
      </c>
      <c r="AR178" s="71" t="s">
        <v>132</v>
      </c>
      <c r="AS178" s="71"/>
      <c r="AT178" s="71" t="s">
        <v>63</v>
      </c>
      <c r="AU178" s="71"/>
      <c r="AV178" s="79" t="str" cm="1">
        <f t="array" ref="AV1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8" s="79" t="str" cm="1">
        <f t="array" ref="AW1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8" s="71" t="str" cm="1">
        <f t="array" ref="AX1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78" s="71"/>
      <c r="AZ178" s="71"/>
      <c r="BA178" s="71" t="s">
        <v>1732</v>
      </c>
      <c r="BB178" s="73" t="s">
        <v>1733</v>
      </c>
      <c r="BC178" s="36"/>
      <c r="BD178" s="35"/>
    </row>
    <row r="179" spans="1:56" ht="146.25" customHeight="1">
      <c r="A179" s="70">
        <v>178</v>
      </c>
      <c r="B179" s="71" t="s">
        <v>1734</v>
      </c>
      <c r="C179" s="71" t="s">
        <v>52</v>
      </c>
      <c r="D179" s="71" t="s">
        <v>1735</v>
      </c>
      <c r="E179" s="71" t="s">
        <v>1494</v>
      </c>
      <c r="F179" s="71" t="s">
        <v>54</v>
      </c>
      <c r="G179" s="71" t="s">
        <v>125</v>
      </c>
      <c r="H179" s="71" t="s">
        <v>56</v>
      </c>
      <c r="I179" s="71" t="s">
        <v>1736</v>
      </c>
      <c r="J179" s="71" t="s">
        <v>1737</v>
      </c>
      <c r="K179" s="71" t="s">
        <v>1738</v>
      </c>
      <c r="L179" s="71" t="s">
        <v>1739</v>
      </c>
      <c r="M179" s="71" t="s">
        <v>1740</v>
      </c>
      <c r="N179" s="71" t="s">
        <v>1710</v>
      </c>
      <c r="O179" s="71" t="s">
        <v>1668</v>
      </c>
      <c r="P179" s="71" t="s">
        <v>60</v>
      </c>
      <c r="Q179" s="71" t="s">
        <v>81</v>
      </c>
      <c r="R179" s="71" t="s">
        <v>1669</v>
      </c>
      <c r="S179" s="71" t="s">
        <v>62</v>
      </c>
      <c r="T179" s="71" t="s">
        <v>62</v>
      </c>
      <c r="U179" s="71" t="s">
        <v>62</v>
      </c>
      <c r="V179" s="71" t="s">
        <v>62</v>
      </c>
      <c r="W179" s="71" t="s">
        <v>62</v>
      </c>
      <c r="X179" s="71" t="s">
        <v>62</v>
      </c>
      <c r="Y179" s="71" t="s">
        <v>62</v>
      </c>
      <c r="Z179" s="71" t="s">
        <v>63</v>
      </c>
      <c r="AA179" s="71" t="s">
        <v>62</v>
      </c>
      <c r="AB179" s="71" t="s">
        <v>142</v>
      </c>
      <c r="AC179" s="71" t="s">
        <v>84</v>
      </c>
      <c r="AD179" s="71" t="s">
        <v>62</v>
      </c>
      <c r="AE179" s="71" t="s">
        <v>62</v>
      </c>
      <c r="AF179" s="71" t="s">
        <v>62</v>
      </c>
      <c r="AG179" s="71" t="s">
        <v>63</v>
      </c>
      <c r="AH179" s="71" t="s">
        <v>85</v>
      </c>
      <c r="AI179" s="71" t="s">
        <v>63</v>
      </c>
      <c r="AJ179" s="71" t="s">
        <v>62</v>
      </c>
      <c r="AK179" s="71" t="s">
        <v>62</v>
      </c>
      <c r="AL179" s="71" t="s">
        <v>63</v>
      </c>
      <c r="AM179" s="71" t="s">
        <v>63</v>
      </c>
      <c r="AN179" s="71" t="s">
        <v>1741</v>
      </c>
      <c r="AO179" s="71" t="s">
        <v>1742</v>
      </c>
      <c r="AP179" s="71" t="s">
        <v>1743</v>
      </c>
      <c r="AQ179" s="71" t="s">
        <v>1744</v>
      </c>
      <c r="AR179" s="71" t="s">
        <v>63</v>
      </c>
      <c r="AS179" s="71"/>
      <c r="AT179" s="71" t="s">
        <v>63</v>
      </c>
      <c r="AU179" s="71" t="s">
        <v>72</v>
      </c>
      <c r="AV179" s="79" t="str" cm="1">
        <f t="array" ref="AV1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9" s="79" t="str" cm="1">
        <f t="array" ref="AW1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9" s="71" t="str" cm="1">
        <f t="array" ref="AX1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79" s="71" t="s">
        <v>63</v>
      </c>
      <c r="AZ179" s="71"/>
      <c r="BA179" s="71" t="s">
        <v>1745</v>
      </c>
      <c r="BB179" s="73" t="s">
        <v>1746</v>
      </c>
      <c r="BC179" s="36"/>
      <c r="BD179" s="35"/>
    </row>
    <row r="180" spans="1:56" ht="75" customHeight="1">
      <c r="A180" s="70">
        <v>179</v>
      </c>
      <c r="B180" s="71" t="s">
        <v>1749</v>
      </c>
      <c r="C180" s="71" t="s">
        <v>381</v>
      </c>
      <c r="D180" s="71" t="s">
        <v>1750</v>
      </c>
      <c r="E180" s="71" t="s">
        <v>1751</v>
      </c>
      <c r="F180" s="71" t="s">
        <v>54</v>
      </c>
      <c r="G180" s="71" t="s">
        <v>125</v>
      </c>
      <c r="H180" s="71" t="s">
        <v>233</v>
      </c>
      <c r="I180" s="71" t="s">
        <v>608</v>
      </c>
      <c r="J180" s="71" t="s">
        <v>1432</v>
      </c>
      <c r="K180" s="71" t="s">
        <v>266</v>
      </c>
      <c r="L180" s="71" t="s">
        <v>1752</v>
      </c>
      <c r="M180" s="71" t="s">
        <v>1753</v>
      </c>
      <c r="N180" s="71" t="s">
        <v>1754</v>
      </c>
      <c r="O180" s="71" t="s">
        <v>1506</v>
      </c>
      <c r="P180" s="71" t="s">
        <v>60</v>
      </c>
      <c r="Q180" s="71" t="s">
        <v>431</v>
      </c>
      <c r="R180" s="71" t="s">
        <v>189</v>
      </c>
      <c r="S180" s="71" t="s">
        <v>62</v>
      </c>
      <c r="T180" s="71" t="s">
        <v>62</v>
      </c>
      <c r="U180" s="71" t="s">
        <v>62</v>
      </c>
      <c r="V180" s="71" t="s">
        <v>62</v>
      </c>
      <c r="W180" s="71" t="s">
        <v>62</v>
      </c>
      <c r="X180" s="71" t="s">
        <v>63</v>
      </c>
      <c r="Y180" s="71" t="s">
        <v>62</v>
      </c>
      <c r="Z180" s="71" t="s">
        <v>63</v>
      </c>
      <c r="AA180" s="71" t="s">
        <v>62</v>
      </c>
      <c r="AB180" s="71" t="s">
        <v>142</v>
      </c>
      <c r="AC180" s="71" t="s">
        <v>65</v>
      </c>
      <c r="AD180" s="71" t="s">
        <v>62</v>
      </c>
      <c r="AE180" s="71" t="s">
        <v>62</v>
      </c>
      <c r="AF180" s="71" t="s">
        <v>63</v>
      </c>
      <c r="AG180" s="71" t="s">
        <v>63</v>
      </c>
      <c r="AH180" s="71" t="s">
        <v>85</v>
      </c>
      <c r="AI180" s="71" t="s">
        <v>63</v>
      </c>
      <c r="AJ180" s="71" t="s">
        <v>62</v>
      </c>
      <c r="AK180" s="71" t="s">
        <v>132</v>
      </c>
      <c r="AL180" s="71" t="s">
        <v>63</v>
      </c>
      <c r="AM180" s="71" t="s">
        <v>63</v>
      </c>
      <c r="AN180" s="71" t="s">
        <v>1755</v>
      </c>
      <c r="AO180" s="71" t="s">
        <v>1756</v>
      </c>
      <c r="AP180" s="71" t="s">
        <v>1757</v>
      </c>
      <c r="AQ180" s="71" t="s">
        <v>608</v>
      </c>
      <c r="AR180" s="71" t="s">
        <v>62</v>
      </c>
      <c r="AS180" s="71"/>
      <c r="AT180" s="71" t="s">
        <v>63</v>
      </c>
      <c r="AU180" s="71" t="s">
        <v>72</v>
      </c>
      <c r="AV180" s="79" t="str" cm="1">
        <f t="array" ref="AV1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0" s="79" t="str" cm="1">
        <f t="array" ref="AW1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0" s="71" t="str" cm="1">
        <f t="array" ref="AX1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80" s="71" t="s">
        <v>63</v>
      </c>
      <c r="AZ180" s="71"/>
      <c r="BA180" s="71" t="s">
        <v>1758</v>
      </c>
      <c r="BB180" s="73" t="s">
        <v>1759</v>
      </c>
      <c r="BC180" s="36"/>
      <c r="BD180" s="35"/>
    </row>
    <row r="181" spans="1:56" ht="75" customHeight="1">
      <c r="A181" s="70">
        <v>180</v>
      </c>
      <c r="B181" s="71" t="s">
        <v>1760</v>
      </c>
      <c r="C181" s="71" t="s">
        <v>735</v>
      </c>
      <c r="D181" s="71" t="s">
        <v>1761</v>
      </c>
      <c r="E181" s="71" t="s">
        <v>1494</v>
      </c>
      <c r="F181" s="71" t="s">
        <v>231</v>
      </c>
      <c r="G181" s="71" t="s">
        <v>736</v>
      </c>
      <c r="H181" s="71" t="s">
        <v>217</v>
      </c>
      <c r="I181" s="71" t="s">
        <v>842</v>
      </c>
      <c r="J181" s="71" t="s">
        <v>1432</v>
      </c>
      <c r="K181" s="71" t="s">
        <v>315</v>
      </c>
      <c r="L181" s="71" t="s">
        <v>1762</v>
      </c>
      <c r="M181" s="71" t="s">
        <v>1763</v>
      </c>
      <c r="N181" s="71"/>
      <c r="O181" s="71"/>
      <c r="P181" s="71"/>
      <c r="Q181" s="71"/>
      <c r="R181" s="71"/>
      <c r="S181" s="71"/>
      <c r="T181" s="71"/>
      <c r="U181" s="71"/>
      <c r="V181" s="71"/>
      <c r="W181" s="71"/>
      <c r="X181" s="71"/>
      <c r="Y181" s="71"/>
      <c r="Z181" s="71"/>
      <c r="AA181" s="71"/>
      <c r="AB181" s="71" t="s">
        <v>64</v>
      </c>
      <c r="AC181" s="71" t="s">
        <v>65</v>
      </c>
      <c r="AD181" s="71" t="s">
        <v>62</v>
      </c>
      <c r="AE181" s="71" t="s">
        <v>62</v>
      </c>
      <c r="AF181" s="71" t="s">
        <v>63</v>
      </c>
      <c r="AG181" s="71"/>
      <c r="AH181" s="71" t="s">
        <v>66</v>
      </c>
      <c r="AI181" s="71" t="s">
        <v>63</v>
      </c>
      <c r="AJ181" s="71" t="s">
        <v>63</v>
      </c>
      <c r="AK181" s="71" t="s">
        <v>63</v>
      </c>
      <c r="AL181" s="71" t="s">
        <v>62</v>
      </c>
      <c r="AM181" s="71" t="s">
        <v>63</v>
      </c>
      <c r="AN181" s="71"/>
      <c r="AO181" s="71"/>
      <c r="AP181" s="71" t="s">
        <v>1764</v>
      </c>
      <c r="AQ181" s="71" t="s">
        <v>1765</v>
      </c>
      <c r="AR181" s="71" t="s">
        <v>63</v>
      </c>
      <c r="AS181" s="71"/>
      <c r="AT181" s="71" t="s">
        <v>63</v>
      </c>
      <c r="AU181" s="71"/>
      <c r="AV181" s="79" t="str" cm="1">
        <f t="array" ref="AV1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1" s="79" t="str" cm="1">
        <f t="array" ref="AW1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1" s="71" t="str" cm="1">
        <f t="array" ref="AX1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1" s="71"/>
      <c r="AZ181" s="71"/>
      <c r="BA181" s="71" t="s">
        <v>1766</v>
      </c>
      <c r="BB181" s="73" t="s">
        <v>1767</v>
      </c>
      <c r="BC181" s="36"/>
      <c r="BD181" s="35"/>
    </row>
    <row r="182" spans="1:56" ht="75" customHeight="1">
      <c r="A182" s="70">
        <v>181</v>
      </c>
      <c r="B182" s="71" t="s">
        <v>1768</v>
      </c>
      <c r="C182" s="71" t="s">
        <v>1769</v>
      </c>
      <c r="D182" s="71" t="s">
        <v>1770</v>
      </c>
      <c r="E182" s="71" t="s">
        <v>1522</v>
      </c>
      <c r="F182" s="71" t="s">
        <v>231</v>
      </c>
      <c r="G182" s="71" t="s">
        <v>232</v>
      </c>
      <c r="H182" s="71" t="s">
        <v>233</v>
      </c>
      <c r="I182" s="71" t="s">
        <v>285</v>
      </c>
      <c r="J182" s="71" t="s">
        <v>1432</v>
      </c>
      <c r="K182" s="71" t="s">
        <v>279</v>
      </c>
      <c r="L182" s="71" t="s">
        <v>1771</v>
      </c>
      <c r="M182" s="71" t="s">
        <v>1772</v>
      </c>
      <c r="N182" s="71"/>
      <c r="O182" s="71"/>
      <c r="P182" s="71"/>
      <c r="Q182" s="71"/>
      <c r="R182" s="71"/>
      <c r="S182" s="71"/>
      <c r="T182" s="71"/>
      <c r="U182" s="71"/>
      <c r="V182" s="71"/>
      <c r="W182" s="71"/>
      <c r="X182" s="71"/>
      <c r="Y182" s="71"/>
      <c r="Z182" s="71"/>
      <c r="AA182" s="71"/>
      <c r="AB182" s="71" t="s">
        <v>64</v>
      </c>
      <c r="AC182" s="71" t="s">
        <v>65</v>
      </c>
      <c r="AD182" s="71" t="s">
        <v>62</v>
      </c>
      <c r="AE182" s="71" t="s">
        <v>62</v>
      </c>
      <c r="AF182" s="71" t="s">
        <v>63</v>
      </c>
      <c r="AG182" s="71"/>
      <c r="AH182" s="71" t="s">
        <v>85</v>
      </c>
      <c r="AI182" s="71" t="s">
        <v>63</v>
      </c>
      <c r="AJ182" s="71" t="s">
        <v>63</v>
      </c>
      <c r="AK182" s="71" t="s">
        <v>63</v>
      </c>
      <c r="AL182" s="71" t="s">
        <v>63</v>
      </c>
      <c r="AM182" s="71" t="s">
        <v>63</v>
      </c>
      <c r="AN182" s="71"/>
      <c r="AO182" s="71"/>
      <c r="AP182" s="71" t="s">
        <v>1773</v>
      </c>
      <c r="AQ182" s="71" t="s">
        <v>1774</v>
      </c>
      <c r="AR182" s="71" t="s">
        <v>63</v>
      </c>
      <c r="AS182" s="71"/>
      <c r="AT182" s="71" t="s">
        <v>63</v>
      </c>
      <c r="AU182" s="71"/>
      <c r="AV182" s="79" t="str" cm="1">
        <f t="array" ref="AV1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2" s="79" t="str" cm="1">
        <f t="array" ref="AW1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2" s="71" t="str" cm="1">
        <f t="array" ref="AX1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2" s="71"/>
      <c r="AZ182" s="71"/>
      <c r="BA182" s="71" t="s">
        <v>1775</v>
      </c>
      <c r="BB182" s="73" t="s">
        <v>1776</v>
      </c>
      <c r="BC182" s="36"/>
      <c r="BD182" s="35"/>
    </row>
    <row r="183" spans="1:56" ht="75" customHeight="1">
      <c r="A183" s="70">
        <v>182</v>
      </c>
      <c r="B183" s="71" t="s">
        <v>1777</v>
      </c>
      <c r="C183" s="71" t="s">
        <v>1778</v>
      </c>
      <c r="D183" s="71" t="s">
        <v>1779</v>
      </c>
      <c r="E183" s="71" t="s">
        <v>1461</v>
      </c>
      <c r="F183" s="71" t="s">
        <v>231</v>
      </c>
      <c r="G183" s="71" t="s">
        <v>201</v>
      </c>
      <c r="H183" s="71" t="s">
        <v>217</v>
      </c>
      <c r="I183" s="71" t="s">
        <v>285</v>
      </c>
      <c r="J183" s="71" t="s">
        <v>1432</v>
      </c>
      <c r="K183" s="71" t="s">
        <v>279</v>
      </c>
      <c r="L183" s="71" t="s">
        <v>1780</v>
      </c>
      <c r="M183" s="71" t="s">
        <v>1781</v>
      </c>
      <c r="N183" s="71"/>
      <c r="O183" s="71"/>
      <c r="P183" s="71"/>
      <c r="Q183" s="71"/>
      <c r="R183" s="71"/>
      <c r="S183" s="71"/>
      <c r="T183" s="71"/>
      <c r="U183" s="71"/>
      <c r="V183" s="71"/>
      <c r="W183" s="71"/>
      <c r="X183" s="71"/>
      <c r="Y183" s="71"/>
      <c r="Z183" s="71"/>
      <c r="AA183" s="71"/>
      <c r="AB183" s="71" t="s">
        <v>64</v>
      </c>
      <c r="AC183" s="71" t="s">
        <v>84</v>
      </c>
      <c r="AD183" s="71" t="s">
        <v>62</v>
      </c>
      <c r="AE183" s="71" t="s">
        <v>62</v>
      </c>
      <c r="AF183" s="71" t="s">
        <v>63</v>
      </c>
      <c r="AG183" s="71"/>
      <c r="AH183" s="71" t="s">
        <v>85</v>
      </c>
      <c r="AI183" s="71" t="s">
        <v>63</v>
      </c>
      <c r="AJ183" s="71" t="s">
        <v>63</v>
      </c>
      <c r="AK183" s="71" t="s">
        <v>63</v>
      </c>
      <c r="AL183" s="71" t="s">
        <v>63</v>
      </c>
      <c r="AM183" s="71" t="s">
        <v>63</v>
      </c>
      <c r="AN183" s="71"/>
      <c r="AO183" s="71"/>
      <c r="AP183" s="71" t="s">
        <v>1782</v>
      </c>
      <c r="AQ183" s="71" t="s">
        <v>1783</v>
      </c>
      <c r="AR183" s="71" t="s">
        <v>62</v>
      </c>
      <c r="AS183" s="71"/>
      <c r="AT183" s="71" t="s">
        <v>63</v>
      </c>
      <c r="AU183" s="71"/>
      <c r="AV183" s="79" t="str" cm="1">
        <f t="array" ref="AV1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3" s="79" t="str" cm="1">
        <f t="array" ref="AW1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3" s="71" t="str" cm="1">
        <f t="array" ref="AX1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3" s="71"/>
      <c r="AZ183" s="71"/>
      <c r="BA183" s="71" t="s">
        <v>1784</v>
      </c>
      <c r="BB183" s="73"/>
      <c r="BC183" s="36"/>
      <c r="BD183" s="35"/>
    </row>
    <row r="184" spans="1:56" ht="75" customHeight="1">
      <c r="A184" s="70">
        <v>183</v>
      </c>
      <c r="B184" s="71" t="s">
        <v>1785</v>
      </c>
      <c r="C184" s="71" t="s">
        <v>800</v>
      </c>
      <c r="D184" s="71" t="s">
        <v>1786</v>
      </c>
      <c r="E184" s="71" t="s">
        <v>1478</v>
      </c>
      <c r="F184" s="71" t="s">
        <v>231</v>
      </c>
      <c r="G184" s="71" t="s">
        <v>584</v>
      </c>
      <c r="H184" s="71" t="s">
        <v>217</v>
      </c>
      <c r="I184" s="71" t="s">
        <v>1787</v>
      </c>
      <c r="J184" s="71" t="s">
        <v>1432</v>
      </c>
      <c r="K184" s="71" t="s">
        <v>266</v>
      </c>
      <c r="L184" s="71" t="s">
        <v>1788</v>
      </c>
      <c r="M184" s="71" t="s">
        <v>1789</v>
      </c>
      <c r="N184" s="71"/>
      <c r="O184" s="71"/>
      <c r="P184" s="71"/>
      <c r="Q184" s="71"/>
      <c r="R184" s="71"/>
      <c r="S184" s="71"/>
      <c r="T184" s="71"/>
      <c r="U184" s="71"/>
      <c r="V184" s="71"/>
      <c r="W184" s="71"/>
      <c r="X184" s="71"/>
      <c r="Y184" s="71"/>
      <c r="Z184" s="71"/>
      <c r="AA184" s="71"/>
      <c r="AB184" s="71" t="s">
        <v>64</v>
      </c>
      <c r="AC184" s="71" t="s">
        <v>65</v>
      </c>
      <c r="AD184" s="71" t="s">
        <v>62</v>
      </c>
      <c r="AE184" s="71" t="s">
        <v>62</v>
      </c>
      <c r="AF184" s="71" t="s">
        <v>63</v>
      </c>
      <c r="AG184" s="71"/>
      <c r="AH184" s="71" t="s">
        <v>66</v>
      </c>
      <c r="AI184" s="71" t="s">
        <v>132</v>
      </c>
      <c r="AJ184" s="71" t="s">
        <v>132</v>
      </c>
      <c r="AK184" s="71" t="s">
        <v>63</v>
      </c>
      <c r="AL184" s="71" t="s">
        <v>62</v>
      </c>
      <c r="AM184" s="71" t="s">
        <v>63</v>
      </c>
      <c r="AN184" s="71"/>
      <c r="AO184" s="71"/>
      <c r="AP184" s="71" t="s">
        <v>1790</v>
      </c>
      <c r="AQ184" s="71" t="s">
        <v>1791</v>
      </c>
      <c r="AR184" s="71" t="s">
        <v>62</v>
      </c>
      <c r="AS184" s="71"/>
      <c r="AT184" s="71" t="s">
        <v>63</v>
      </c>
      <c r="AU184" s="71"/>
      <c r="AV184" s="79" t="str" cm="1">
        <f t="array" ref="AV1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4" s="79" t="str" cm="1">
        <f t="array" ref="AW1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4" s="71" t="str" cm="1">
        <f t="array" ref="AX1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4" s="71"/>
      <c r="AZ184" s="71"/>
      <c r="BA184" s="71" t="s">
        <v>1792</v>
      </c>
      <c r="BB184" s="73" t="s">
        <v>1793</v>
      </c>
      <c r="BC184" s="36"/>
      <c r="BD184" s="35"/>
    </row>
    <row r="185" spans="1:56" ht="75" customHeight="1">
      <c r="A185" s="70">
        <v>184</v>
      </c>
      <c r="B185" s="71" t="s">
        <v>1794</v>
      </c>
      <c r="C185" s="71" t="s">
        <v>706</v>
      </c>
      <c r="D185" s="71" t="s">
        <v>1795</v>
      </c>
      <c r="E185" s="71" t="s">
        <v>1505</v>
      </c>
      <c r="F185" s="71" t="s">
        <v>54</v>
      </c>
      <c r="G185" s="71" t="s">
        <v>125</v>
      </c>
      <c r="H185" s="71" t="s">
        <v>233</v>
      </c>
      <c r="I185" s="71" t="s">
        <v>1215</v>
      </c>
      <c r="J185" s="71" t="s">
        <v>1432</v>
      </c>
      <c r="K185" s="71" t="s">
        <v>243</v>
      </c>
      <c r="L185" s="71" t="s">
        <v>1796</v>
      </c>
      <c r="M185" s="71" t="s">
        <v>1797</v>
      </c>
      <c r="N185" s="71"/>
      <c r="O185" s="71" t="s">
        <v>1506</v>
      </c>
      <c r="P185" s="71" t="s">
        <v>60</v>
      </c>
      <c r="Q185" s="71" t="s">
        <v>81</v>
      </c>
      <c r="R185" s="71" t="s">
        <v>189</v>
      </c>
      <c r="S185" s="71" t="s">
        <v>62</v>
      </c>
      <c r="T185" s="71" t="s">
        <v>62</v>
      </c>
      <c r="U185" s="71" t="s">
        <v>62</v>
      </c>
      <c r="V185" s="71" t="s">
        <v>63</v>
      </c>
      <c r="W185" s="71" t="s">
        <v>63</v>
      </c>
      <c r="X185" s="71" t="s">
        <v>63</v>
      </c>
      <c r="Y185" s="71" t="s">
        <v>62</v>
      </c>
      <c r="Z185" s="71" t="s">
        <v>63</v>
      </c>
      <c r="AA185" s="71" t="s">
        <v>63</v>
      </c>
      <c r="AB185" s="71" t="s">
        <v>64</v>
      </c>
      <c r="AC185" s="71" t="s">
        <v>65</v>
      </c>
      <c r="AD185" s="71" t="s">
        <v>62</v>
      </c>
      <c r="AE185" s="71" t="s">
        <v>62</v>
      </c>
      <c r="AF185" s="71" t="s">
        <v>63</v>
      </c>
      <c r="AG185" s="71" t="s">
        <v>63</v>
      </c>
      <c r="AH185" s="71" t="s">
        <v>85</v>
      </c>
      <c r="AI185" s="71" t="s">
        <v>63</v>
      </c>
      <c r="AJ185" s="71" t="s">
        <v>63</v>
      </c>
      <c r="AK185" s="71" t="s">
        <v>63</v>
      </c>
      <c r="AL185" s="71" t="s">
        <v>62</v>
      </c>
      <c r="AM185" s="71" t="s">
        <v>63</v>
      </c>
      <c r="AN185" s="71" t="s">
        <v>1798</v>
      </c>
      <c r="AO185" s="71" t="s">
        <v>1799</v>
      </c>
      <c r="AP185" s="71" t="s">
        <v>1800</v>
      </c>
      <c r="AQ185" s="71" t="s">
        <v>1801</v>
      </c>
      <c r="AR185" s="71" t="s">
        <v>63</v>
      </c>
      <c r="AS185" s="71"/>
      <c r="AT185" s="71" t="s">
        <v>63</v>
      </c>
      <c r="AU185" s="71" t="s">
        <v>1802</v>
      </c>
      <c r="AV185" s="79" cm="1">
        <f t="array" ref="AV1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185" s="79" cm="1">
        <f t="array" ref="AW1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185" s="71" t="str" cm="1">
        <f t="array" ref="AX1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85" s="71" t="s">
        <v>63</v>
      </c>
      <c r="AZ185" s="71"/>
      <c r="BA185" s="71" t="s">
        <v>1803</v>
      </c>
      <c r="BB185" s="73" t="s">
        <v>1804</v>
      </c>
      <c r="BC185" s="36"/>
      <c r="BD185" s="35"/>
    </row>
    <row r="186" spans="1:56" ht="75" customHeight="1">
      <c r="A186" s="70">
        <v>185</v>
      </c>
      <c r="B186" s="71" t="s">
        <v>1805</v>
      </c>
      <c r="C186" s="71" t="s">
        <v>1806</v>
      </c>
      <c r="D186" s="71" t="s">
        <v>1807</v>
      </c>
      <c r="E186" s="71" t="s">
        <v>1478</v>
      </c>
      <c r="F186" s="71" t="s">
        <v>231</v>
      </c>
      <c r="G186" s="71" t="s">
        <v>232</v>
      </c>
      <c r="H186" s="71" t="s">
        <v>233</v>
      </c>
      <c r="I186" s="71" t="s">
        <v>509</v>
      </c>
      <c r="J186" s="71" t="s">
        <v>1432</v>
      </c>
      <c r="K186" s="71" t="s">
        <v>218</v>
      </c>
      <c r="L186" s="71" t="s">
        <v>1808</v>
      </c>
      <c r="M186" s="71" t="s">
        <v>1809</v>
      </c>
      <c r="N186" s="71"/>
      <c r="O186" s="71"/>
      <c r="P186" s="71"/>
      <c r="Q186" s="71"/>
      <c r="R186" s="71"/>
      <c r="S186" s="71"/>
      <c r="T186" s="71"/>
      <c r="U186" s="71"/>
      <c r="V186" s="71"/>
      <c r="W186" s="71"/>
      <c r="X186" s="71"/>
      <c r="Y186" s="71"/>
      <c r="Z186" s="71"/>
      <c r="AA186" s="71"/>
      <c r="AB186" s="71" t="s">
        <v>64</v>
      </c>
      <c r="AC186" s="71" t="s">
        <v>100</v>
      </c>
      <c r="AD186" s="71" t="s">
        <v>62</v>
      </c>
      <c r="AE186" s="71" t="s">
        <v>63</v>
      </c>
      <c r="AF186" s="71" t="s">
        <v>63</v>
      </c>
      <c r="AG186" s="71"/>
      <c r="AH186" s="71" t="s">
        <v>85</v>
      </c>
      <c r="AI186" s="71" t="s">
        <v>63</v>
      </c>
      <c r="AJ186" s="71" t="s">
        <v>63</v>
      </c>
      <c r="AK186" s="71" t="s">
        <v>63</v>
      </c>
      <c r="AL186" s="71" t="s">
        <v>63</v>
      </c>
      <c r="AM186" s="71" t="s">
        <v>63</v>
      </c>
      <c r="AN186" s="71"/>
      <c r="AO186" s="71"/>
      <c r="AP186" s="71" t="s">
        <v>1810</v>
      </c>
      <c r="AQ186" s="71" t="s">
        <v>509</v>
      </c>
      <c r="AR186" s="71" t="s">
        <v>62</v>
      </c>
      <c r="AS186" s="71"/>
      <c r="AT186" s="71" t="s">
        <v>63</v>
      </c>
      <c r="AU186" s="71"/>
      <c r="AV186" s="79" t="str" cm="1">
        <f t="array" ref="AV1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6" s="79" t="str" cm="1">
        <f t="array" ref="AW1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6" s="71" t="str" cm="1">
        <f t="array" ref="AX1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6" s="71"/>
      <c r="AZ186" s="71"/>
      <c r="BA186" s="71" t="s">
        <v>1811</v>
      </c>
      <c r="BB186" s="73" t="s">
        <v>1812</v>
      </c>
      <c r="BC186" s="36"/>
      <c r="BD186" s="35"/>
    </row>
    <row r="187" spans="1:56" ht="75" customHeight="1">
      <c r="A187" s="70">
        <v>186</v>
      </c>
      <c r="B187" s="71" t="s">
        <v>1813</v>
      </c>
      <c r="C187" s="71" t="s">
        <v>1630</v>
      </c>
      <c r="D187" s="71" t="s">
        <v>1814</v>
      </c>
      <c r="E187" s="71" t="s">
        <v>1502</v>
      </c>
      <c r="F187" s="71" t="s">
        <v>231</v>
      </c>
      <c r="G187" s="71" t="s">
        <v>232</v>
      </c>
      <c r="H187" s="71" t="s">
        <v>217</v>
      </c>
      <c r="I187" s="71" t="s">
        <v>790</v>
      </c>
      <c r="J187" s="71" t="s">
        <v>1432</v>
      </c>
      <c r="K187" s="71" t="s">
        <v>218</v>
      </c>
      <c r="L187" s="71" t="s">
        <v>1815</v>
      </c>
      <c r="M187" s="71" t="s">
        <v>1816</v>
      </c>
      <c r="N187" s="71"/>
      <c r="O187" s="71"/>
      <c r="P187" s="71"/>
      <c r="Q187" s="71"/>
      <c r="R187" s="71"/>
      <c r="S187" s="71"/>
      <c r="T187" s="71"/>
      <c r="U187" s="71"/>
      <c r="V187" s="71"/>
      <c r="W187" s="71"/>
      <c r="X187" s="71"/>
      <c r="Y187" s="71"/>
      <c r="Z187" s="71"/>
      <c r="AA187" s="71"/>
      <c r="AB187" s="71" t="s">
        <v>64</v>
      </c>
      <c r="AC187" s="71" t="s">
        <v>65</v>
      </c>
      <c r="AD187" s="71" t="s">
        <v>62</v>
      </c>
      <c r="AE187" s="71" t="s">
        <v>62</v>
      </c>
      <c r="AF187" s="71" t="s">
        <v>63</v>
      </c>
      <c r="AG187" s="71"/>
      <c r="AH187" s="71" t="s">
        <v>85</v>
      </c>
      <c r="AI187" s="71" t="s">
        <v>63</v>
      </c>
      <c r="AJ187" s="71" t="s">
        <v>63</v>
      </c>
      <c r="AK187" s="71" t="s">
        <v>63</v>
      </c>
      <c r="AL187" s="71" t="s">
        <v>63</v>
      </c>
      <c r="AM187" s="71" t="s">
        <v>63</v>
      </c>
      <c r="AN187" s="71"/>
      <c r="AO187" s="71"/>
      <c r="AP187" s="71" t="s">
        <v>1817</v>
      </c>
      <c r="AQ187" s="71" t="s">
        <v>790</v>
      </c>
      <c r="AR187" s="71" t="s">
        <v>62</v>
      </c>
      <c r="AS187" s="71"/>
      <c r="AT187" s="71" t="s">
        <v>63</v>
      </c>
      <c r="AU187" s="71"/>
      <c r="AV187" s="79" t="str" cm="1">
        <f t="array" ref="AV1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7" s="79" t="str" cm="1">
        <f t="array" ref="AW1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7" s="71" t="str" cm="1">
        <f t="array" ref="AX1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7" s="71"/>
      <c r="AZ187" s="71"/>
      <c r="BA187" s="71" t="s">
        <v>1818</v>
      </c>
      <c r="BB187" s="73" t="s">
        <v>1819</v>
      </c>
      <c r="BC187" s="36"/>
      <c r="BD187" s="35"/>
    </row>
    <row r="188" spans="1:56" ht="75" customHeight="1">
      <c r="A188" s="70">
        <v>187</v>
      </c>
      <c r="B188" s="71" t="s">
        <v>1820</v>
      </c>
      <c r="C188" s="71" t="s">
        <v>1821</v>
      </c>
      <c r="D188" s="71" t="s">
        <v>1822</v>
      </c>
      <c r="E188" s="71" t="s">
        <v>1478</v>
      </c>
      <c r="F188" s="71" t="s">
        <v>231</v>
      </c>
      <c r="G188" s="71" t="s">
        <v>736</v>
      </c>
      <c r="H188" s="71" t="s">
        <v>217</v>
      </c>
      <c r="I188" s="71" t="s">
        <v>840</v>
      </c>
      <c r="J188" s="71" t="s">
        <v>1432</v>
      </c>
      <c r="K188" s="71" t="s">
        <v>315</v>
      </c>
      <c r="L188" s="71" t="s">
        <v>1823</v>
      </c>
      <c r="M188" s="71" t="s">
        <v>1824</v>
      </c>
      <c r="N188" s="71"/>
      <c r="O188" s="71"/>
      <c r="P188" s="71"/>
      <c r="Q188" s="71"/>
      <c r="R188" s="71"/>
      <c r="S188" s="71"/>
      <c r="T188" s="71"/>
      <c r="U188" s="71"/>
      <c r="V188" s="71"/>
      <c r="W188" s="71"/>
      <c r="X188" s="71"/>
      <c r="Y188" s="71"/>
      <c r="Z188" s="71"/>
      <c r="AA188" s="71"/>
      <c r="AB188" s="71" t="s">
        <v>64</v>
      </c>
      <c r="AC188" s="71" t="s">
        <v>65</v>
      </c>
      <c r="AD188" s="71" t="s">
        <v>62</v>
      </c>
      <c r="AE188" s="71" t="s">
        <v>62</v>
      </c>
      <c r="AF188" s="71" t="s">
        <v>63</v>
      </c>
      <c r="AG188" s="71"/>
      <c r="AH188" s="71" t="s">
        <v>66</v>
      </c>
      <c r="AI188" s="71" t="s">
        <v>63</v>
      </c>
      <c r="AJ188" s="71" t="s">
        <v>63</v>
      </c>
      <c r="AK188" s="71" t="s">
        <v>63</v>
      </c>
      <c r="AL188" s="71" t="s">
        <v>63</v>
      </c>
      <c r="AM188" s="71" t="s">
        <v>63</v>
      </c>
      <c r="AN188" s="71"/>
      <c r="AO188" s="71"/>
      <c r="AP188" s="71" t="s">
        <v>1825</v>
      </c>
      <c r="AQ188" s="71" t="s">
        <v>840</v>
      </c>
      <c r="AR188" s="71" t="s">
        <v>62</v>
      </c>
      <c r="AS188" s="71"/>
      <c r="AT188" s="71" t="s">
        <v>63</v>
      </c>
      <c r="AU188" s="71"/>
      <c r="AV188" s="79" t="str" cm="1">
        <f t="array" ref="AV1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8" s="79" t="str" cm="1">
        <f t="array" ref="AW1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8" s="71" t="str" cm="1">
        <f t="array" ref="AX1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8" s="71"/>
      <c r="AZ188" s="71"/>
      <c r="BA188" s="71" t="s">
        <v>1826</v>
      </c>
      <c r="BB188" s="73"/>
      <c r="BC188" s="36"/>
      <c r="BD188" s="35"/>
    </row>
    <row r="189" spans="1:56" ht="75" customHeight="1">
      <c r="A189" s="70">
        <v>188</v>
      </c>
      <c r="B189" s="71" t="s">
        <v>1827</v>
      </c>
      <c r="C189" s="71" t="s">
        <v>1828</v>
      </c>
      <c r="D189" s="71" t="s">
        <v>1829</v>
      </c>
      <c r="E189" s="71" t="s">
        <v>1461</v>
      </c>
      <c r="F189" s="71" t="s">
        <v>54</v>
      </c>
      <c r="G189" s="71" t="s">
        <v>201</v>
      </c>
      <c r="H189" s="71" t="s">
        <v>97</v>
      </c>
      <c r="I189" s="71" t="s">
        <v>1830</v>
      </c>
      <c r="J189" s="71" t="s">
        <v>1831</v>
      </c>
      <c r="K189" s="71" t="s">
        <v>266</v>
      </c>
      <c r="L189" s="71" t="s">
        <v>1832</v>
      </c>
      <c r="M189" s="71" t="s">
        <v>1833</v>
      </c>
      <c r="N189" s="71"/>
      <c r="O189" s="71"/>
      <c r="P189" s="71" t="s">
        <v>60</v>
      </c>
      <c r="Q189" s="71" t="s">
        <v>81</v>
      </c>
      <c r="R189" s="71" t="s">
        <v>1669</v>
      </c>
      <c r="S189" s="71" t="s">
        <v>62</v>
      </c>
      <c r="T189" s="71" t="s">
        <v>62</v>
      </c>
      <c r="U189" s="71" t="s">
        <v>62</v>
      </c>
      <c r="V189" s="71" t="s">
        <v>62</v>
      </c>
      <c r="W189" s="71" t="s">
        <v>62</v>
      </c>
      <c r="X189" s="71" t="s">
        <v>63</v>
      </c>
      <c r="Y189" s="71" t="s">
        <v>62</v>
      </c>
      <c r="Z189" s="71" t="s">
        <v>63</v>
      </c>
      <c r="AA189" s="71" t="s">
        <v>62</v>
      </c>
      <c r="AB189" s="71" t="s">
        <v>64</v>
      </c>
      <c r="AC189" s="71" t="s">
        <v>100</v>
      </c>
      <c r="AD189" s="71" t="s">
        <v>62</v>
      </c>
      <c r="AE189" s="71" t="s">
        <v>63</v>
      </c>
      <c r="AF189" s="71" t="s">
        <v>63</v>
      </c>
      <c r="AG189" s="71" t="s">
        <v>63</v>
      </c>
      <c r="AH189" s="71" t="s">
        <v>85</v>
      </c>
      <c r="AI189" s="71" t="s">
        <v>63</v>
      </c>
      <c r="AJ189" s="71" t="s">
        <v>63</v>
      </c>
      <c r="AK189" s="71" t="s">
        <v>63</v>
      </c>
      <c r="AL189" s="71" t="s">
        <v>63</v>
      </c>
      <c r="AM189" s="71" t="s">
        <v>63</v>
      </c>
      <c r="AN189" s="71" t="s">
        <v>1834</v>
      </c>
      <c r="AO189" s="71" t="s">
        <v>1835</v>
      </c>
      <c r="AP189" s="71" t="s">
        <v>1836</v>
      </c>
      <c r="AQ189" s="71" t="s">
        <v>105</v>
      </c>
      <c r="AR189" s="71" t="s">
        <v>63</v>
      </c>
      <c r="AS189" s="71"/>
      <c r="AT189" s="71" t="s">
        <v>63</v>
      </c>
      <c r="AU189" s="71" t="s">
        <v>72</v>
      </c>
      <c r="AV189" s="79" t="str" cm="1">
        <f t="array" ref="AV1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9" s="79" t="str" cm="1">
        <f t="array" ref="AW1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9" s="71" t="str" cm="1">
        <f t="array" ref="AX1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89" s="71" t="s">
        <v>63</v>
      </c>
      <c r="AZ189" s="71"/>
      <c r="BA189" s="71" t="s">
        <v>1837</v>
      </c>
      <c r="BB189" s="73" t="s">
        <v>108</v>
      </c>
      <c r="BC189" s="36"/>
      <c r="BD189" s="35"/>
    </row>
    <row r="190" spans="1:56" ht="75" customHeight="1">
      <c r="A190" s="70">
        <v>189</v>
      </c>
      <c r="B190" s="71" t="s">
        <v>1838</v>
      </c>
      <c r="C190" s="71" t="s">
        <v>800</v>
      </c>
      <c r="D190" s="71" t="s">
        <v>1839</v>
      </c>
      <c r="E190" s="71" t="s">
        <v>1430</v>
      </c>
      <c r="F190" s="71" t="s">
        <v>231</v>
      </c>
      <c r="G190" s="71" t="s">
        <v>584</v>
      </c>
      <c r="H190" s="71" t="s">
        <v>233</v>
      </c>
      <c r="I190" s="71" t="s">
        <v>790</v>
      </c>
      <c r="J190" s="71" t="s">
        <v>1432</v>
      </c>
      <c r="K190" s="71" t="s">
        <v>218</v>
      </c>
      <c r="L190" s="71" t="s">
        <v>1840</v>
      </c>
      <c r="M190" s="71" t="s">
        <v>1841</v>
      </c>
      <c r="N190" s="71"/>
      <c r="O190" s="71"/>
      <c r="P190" s="71"/>
      <c r="Q190" s="71"/>
      <c r="R190" s="71"/>
      <c r="S190" s="71"/>
      <c r="T190" s="71"/>
      <c r="U190" s="71"/>
      <c r="V190" s="71"/>
      <c r="W190" s="71"/>
      <c r="X190" s="71"/>
      <c r="Y190" s="71"/>
      <c r="Z190" s="71"/>
      <c r="AA190" s="71"/>
      <c r="AB190" s="71" t="s">
        <v>64</v>
      </c>
      <c r="AC190" s="71" t="s">
        <v>65</v>
      </c>
      <c r="AD190" s="71" t="s">
        <v>62</v>
      </c>
      <c r="AE190" s="71" t="s">
        <v>62</v>
      </c>
      <c r="AF190" s="71" t="s">
        <v>63</v>
      </c>
      <c r="AG190" s="71"/>
      <c r="AH190" s="71" t="s">
        <v>85</v>
      </c>
      <c r="AI190" s="71" t="s">
        <v>63</v>
      </c>
      <c r="AJ190" s="71" t="s">
        <v>63</v>
      </c>
      <c r="AK190" s="71" t="s">
        <v>63</v>
      </c>
      <c r="AL190" s="71" t="s">
        <v>62</v>
      </c>
      <c r="AM190" s="71" t="s">
        <v>63</v>
      </c>
      <c r="AN190" s="71"/>
      <c r="AO190" s="71"/>
      <c r="AP190" s="71" t="s">
        <v>1842</v>
      </c>
      <c r="AQ190" s="71" t="s">
        <v>1843</v>
      </c>
      <c r="AR190" s="71" t="s">
        <v>62</v>
      </c>
      <c r="AS190" s="71"/>
      <c r="AT190" s="71" t="s">
        <v>63</v>
      </c>
      <c r="AU190" s="71"/>
      <c r="AV190" s="79" t="str" cm="1">
        <f t="array" ref="AV1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0" s="79" t="str" cm="1">
        <f t="array" ref="AW1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0" s="71" t="str" cm="1">
        <f t="array" ref="AX1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0" s="71"/>
      <c r="AZ190" s="71"/>
      <c r="BA190" s="71" t="s">
        <v>1844</v>
      </c>
      <c r="BB190" s="73" t="s">
        <v>1845</v>
      </c>
      <c r="BC190" s="36"/>
      <c r="BD190" s="35"/>
    </row>
    <row r="191" spans="1:56" ht="75" customHeight="1">
      <c r="A191" s="70">
        <v>190</v>
      </c>
      <c r="B191" s="71" t="s">
        <v>1846</v>
      </c>
      <c r="C191" s="71" t="s">
        <v>52</v>
      </c>
      <c r="D191" s="71" t="s">
        <v>1847</v>
      </c>
      <c r="E191" s="71" t="s">
        <v>1494</v>
      </c>
      <c r="F191" s="71" t="s">
        <v>54</v>
      </c>
      <c r="G191" s="71" t="s">
        <v>125</v>
      </c>
      <c r="H191" s="71" t="s">
        <v>233</v>
      </c>
      <c r="I191" s="71" t="s">
        <v>194</v>
      </c>
      <c r="J191" s="71" t="s">
        <v>1432</v>
      </c>
      <c r="K191" s="71" t="s">
        <v>315</v>
      </c>
      <c r="L191" s="71" t="s">
        <v>1848</v>
      </c>
      <c r="M191" s="71" t="s">
        <v>1849</v>
      </c>
      <c r="N191" s="71" t="s">
        <v>1710</v>
      </c>
      <c r="O191" s="71" t="s">
        <v>1668</v>
      </c>
      <c r="P191" s="71" t="s">
        <v>60</v>
      </c>
      <c r="Q191" s="71" t="s">
        <v>81</v>
      </c>
      <c r="R191" s="71" t="s">
        <v>1669</v>
      </c>
      <c r="S191" s="71" t="s">
        <v>62</v>
      </c>
      <c r="T191" s="71" t="s">
        <v>62</v>
      </c>
      <c r="U191" s="71" t="s">
        <v>62</v>
      </c>
      <c r="V191" s="71" t="s">
        <v>62</v>
      </c>
      <c r="W191" s="71" t="s">
        <v>63</v>
      </c>
      <c r="X191" s="71" t="s">
        <v>62</v>
      </c>
      <c r="Y191" s="71" t="s">
        <v>62</v>
      </c>
      <c r="Z191" s="71" t="s">
        <v>63</v>
      </c>
      <c r="AA191" s="71" t="s">
        <v>62</v>
      </c>
      <c r="AB191" s="71" t="s">
        <v>64</v>
      </c>
      <c r="AC191" s="71" t="s">
        <v>84</v>
      </c>
      <c r="AD191" s="71" t="s">
        <v>62</v>
      </c>
      <c r="AE191" s="71" t="s">
        <v>62</v>
      </c>
      <c r="AF191" s="71" t="s">
        <v>62</v>
      </c>
      <c r="AG191" s="71" t="s">
        <v>63</v>
      </c>
      <c r="AH191" s="71" t="s">
        <v>85</v>
      </c>
      <c r="AI191" s="71" t="s">
        <v>63</v>
      </c>
      <c r="AJ191" s="71" t="s">
        <v>63</v>
      </c>
      <c r="AK191" s="71" t="s">
        <v>63</v>
      </c>
      <c r="AL191" s="71" t="s">
        <v>63</v>
      </c>
      <c r="AM191" s="71" t="s">
        <v>63</v>
      </c>
      <c r="AN191" s="71" t="s">
        <v>1850</v>
      </c>
      <c r="AO191" s="71" t="s">
        <v>1851</v>
      </c>
      <c r="AP191" s="71" t="s">
        <v>1852</v>
      </c>
      <c r="AQ191" s="71" t="s">
        <v>1853</v>
      </c>
      <c r="AR191" s="71" t="s">
        <v>63</v>
      </c>
      <c r="AS191" s="71"/>
      <c r="AT191" s="71" t="s">
        <v>63</v>
      </c>
      <c r="AU191" s="71" t="s">
        <v>72</v>
      </c>
      <c r="AV191" s="79" t="str" cm="1">
        <f t="array" ref="AV1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1" s="79" t="str" cm="1">
        <f t="array" ref="AW1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1" s="71" t="str" cm="1">
        <f t="array" ref="AX1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91" s="71" t="s">
        <v>63</v>
      </c>
      <c r="AZ191" s="71"/>
      <c r="BA191" s="71" t="s">
        <v>1854</v>
      </c>
      <c r="BB191" s="73" t="s">
        <v>1855</v>
      </c>
      <c r="BC191" s="36"/>
      <c r="BD191" s="35"/>
    </row>
    <row r="192" spans="1:56" ht="75" customHeight="1">
      <c r="A192" s="70">
        <v>191</v>
      </c>
      <c r="B192" s="71" t="s">
        <v>1856</v>
      </c>
      <c r="C192" s="71" t="s">
        <v>800</v>
      </c>
      <c r="D192" s="71" t="s">
        <v>1857</v>
      </c>
      <c r="E192" s="71" t="s">
        <v>1502</v>
      </c>
      <c r="F192" s="71" t="s">
        <v>231</v>
      </c>
      <c r="G192" s="71" t="s">
        <v>584</v>
      </c>
      <c r="H192" s="71" t="s">
        <v>217</v>
      </c>
      <c r="I192" s="71" t="s">
        <v>1215</v>
      </c>
      <c r="J192" s="71" t="s">
        <v>1432</v>
      </c>
      <c r="K192" s="71" t="s">
        <v>243</v>
      </c>
      <c r="L192" s="71" t="s">
        <v>1858</v>
      </c>
      <c r="M192" s="71" t="s">
        <v>1859</v>
      </c>
      <c r="N192" s="71"/>
      <c r="O192" s="71"/>
      <c r="P192" s="71"/>
      <c r="Q192" s="71"/>
      <c r="R192" s="71"/>
      <c r="S192" s="71"/>
      <c r="T192" s="71"/>
      <c r="U192" s="71"/>
      <c r="V192" s="71"/>
      <c r="W192" s="71"/>
      <c r="X192" s="71"/>
      <c r="Y192" s="71"/>
      <c r="Z192" s="71"/>
      <c r="AA192" s="71"/>
      <c r="AB192" s="71" t="s">
        <v>64</v>
      </c>
      <c r="AC192" s="71" t="s">
        <v>65</v>
      </c>
      <c r="AD192" s="71" t="s">
        <v>62</v>
      </c>
      <c r="AE192" s="71" t="s">
        <v>63</v>
      </c>
      <c r="AF192" s="71" t="s">
        <v>63</v>
      </c>
      <c r="AG192" s="71"/>
      <c r="AH192" s="71" t="s">
        <v>66</v>
      </c>
      <c r="AI192" s="71" t="s">
        <v>63</v>
      </c>
      <c r="AJ192" s="71" t="s">
        <v>132</v>
      </c>
      <c r="AK192" s="71" t="s">
        <v>63</v>
      </c>
      <c r="AL192" s="71" t="s">
        <v>62</v>
      </c>
      <c r="AM192" s="71" t="s">
        <v>63</v>
      </c>
      <c r="AN192" s="71"/>
      <c r="AO192" s="71"/>
      <c r="AP192" s="71" t="s">
        <v>1860</v>
      </c>
      <c r="AQ192" s="71" t="s">
        <v>1861</v>
      </c>
      <c r="AR192" s="71" t="s">
        <v>132</v>
      </c>
      <c r="AS192" s="71"/>
      <c r="AT192" s="71" t="s">
        <v>63</v>
      </c>
      <c r="AU192" s="71"/>
      <c r="AV192" s="79" t="str" cm="1">
        <f t="array" ref="AV1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2" s="79" t="str" cm="1">
        <f t="array" ref="AW1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2" s="71" t="str" cm="1">
        <f t="array" ref="AX1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2" s="71"/>
      <c r="AZ192" s="71"/>
      <c r="BA192" s="71" t="s">
        <v>1862</v>
      </c>
      <c r="BB192" s="73" t="s">
        <v>1863</v>
      </c>
      <c r="BC192" s="36"/>
      <c r="BD192" s="35"/>
    </row>
    <row r="193" spans="1:56" ht="75" customHeight="1">
      <c r="A193" s="70">
        <v>192</v>
      </c>
      <c r="B193" s="71" t="s">
        <v>1864</v>
      </c>
      <c r="C193" s="71" t="s">
        <v>1142</v>
      </c>
      <c r="D193" s="71" t="s">
        <v>1865</v>
      </c>
      <c r="E193" s="71" t="s">
        <v>1502</v>
      </c>
      <c r="F193" s="71" t="s">
        <v>231</v>
      </c>
      <c r="G193" s="71" t="s">
        <v>584</v>
      </c>
      <c r="H193" s="71" t="s">
        <v>217</v>
      </c>
      <c r="I193" s="71" t="s">
        <v>250</v>
      </c>
      <c r="J193" s="71" t="s">
        <v>1432</v>
      </c>
      <c r="K193" s="71" t="s">
        <v>243</v>
      </c>
      <c r="L193" s="71" t="s">
        <v>1866</v>
      </c>
      <c r="M193" s="71" t="s">
        <v>1867</v>
      </c>
      <c r="N193" s="71"/>
      <c r="O193" s="71"/>
      <c r="P193" s="71"/>
      <c r="Q193" s="71"/>
      <c r="R193" s="71"/>
      <c r="S193" s="71"/>
      <c r="T193" s="71"/>
      <c r="U193" s="71"/>
      <c r="V193" s="71"/>
      <c r="W193" s="71"/>
      <c r="X193" s="71"/>
      <c r="Y193" s="71"/>
      <c r="Z193" s="71"/>
      <c r="AA193" s="71"/>
      <c r="AB193" s="71" t="s">
        <v>64</v>
      </c>
      <c r="AC193" s="71" t="s">
        <v>65</v>
      </c>
      <c r="AD193" s="71" t="s">
        <v>62</v>
      </c>
      <c r="AE193" s="71" t="s">
        <v>62</v>
      </c>
      <c r="AF193" s="71" t="s">
        <v>63</v>
      </c>
      <c r="AG193" s="71"/>
      <c r="AH193" s="71" t="s">
        <v>66</v>
      </c>
      <c r="AI193" s="71" t="s">
        <v>63</v>
      </c>
      <c r="AJ193" s="71" t="s">
        <v>63</v>
      </c>
      <c r="AK193" s="71" t="s">
        <v>63</v>
      </c>
      <c r="AL193" s="71" t="s">
        <v>63</v>
      </c>
      <c r="AM193" s="71" t="s">
        <v>63</v>
      </c>
      <c r="AN193" s="71"/>
      <c r="AO193" s="71"/>
      <c r="AP193" s="71" t="s">
        <v>1868</v>
      </c>
      <c r="AQ193" s="71" t="s">
        <v>1869</v>
      </c>
      <c r="AR193" s="71" t="s">
        <v>132</v>
      </c>
      <c r="AS193" s="71"/>
      <c r="AT193" s="71" t="s">
        <v>63</v>
      </c>
      <c r="AU193" s="71"/>
      <c r="AV193" s="79" t="str" cm="1">
        <f t="array" ref="AV1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3" s="79" t="str" cm="1">
        <f t="array" ref="AW1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3" s="71" t="str" cm="1">
        <f t="array" ref="AX1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3" s="71"/>
      <c r="AZ193" s="71"/>
      <c r="BA193" s="71" t="s">
        <v>1870</v>
      </c>
      <c r="BB193" s="73" t="s">
        <v>1871</v>
      </c>
      <c r="BC193" s="36"/>
      <c r="BD193" s="35"/>
    </row>
    <row r="194" spans="1:56" ht="75" customHeight="1">
      <c r="A194" s="70">
        <v>193</v>
      </c>
      <c r="B194" s="71" t="s">
        <v>1872</v>
      </c>
      <c r="C194" s="71" t="s">
        <v>381</v>
      </c>
      <c r="D194" s="71" t="s">
        <v>1873</v>
      </c>
      <c r="E194" s="71" t="s">
        <v>1505</v>
      </c>
      <c r="F194" s="71" t="s">
        <v>54</v>
      </c>
      <c r="G194" s="71" t="s">
        <v>125</v>
      </c>
      <c r="H194" s="71" t="s">
        <v>233</v>
      </c>
      <c r="I194" s="71" t="s">
        <v>1215</v>
      </c>
      <c r="J194" s="71" t="s">
        <v>1432</v>
      </c>
      <c r="K194" s="71" t="s">
        <v>243</v>
      </c>
      <c r="L194" s="71" t="s">
        <v>1874</v>
      </c>
      <c r="M194" s="71" t="s">
        <v>1875</v>
      </c>
      <c r="N194" s="71" t="s">
        <v>1575</v>
      </c>
      <c r="O194" s="71" t="s">
        <v>1506</v>
      </c>
      <c r="P194" s="71" t="s">
        <v>60</v>
      </c>
      <c r="Q194" s="71" t="s">
        <v>188</v>
      </c>
      <c r="R194" s="71" t="s">
        <v>189</v>
      </c>
      <c r="S194" s="71" t="s">
        <v>62</v>
      </c>
      <c r="T194" s="71" t="s">
        <v>62</v>
      </c>
      <c r="U194" s="71" t="s">
        <v>62</v>
      </c>
      <c r="V194" s="71" t="s">
        <v>62</v>
      </c>
      <c r="W194" s="71" t="s">
        <v>63</v>
      </c>
      <c r="X194" s="71" t="s">
        <v>63</v>
      </c>
      <c r="Y194" s="71" t="s">
        <v>62</v>
      </c>
      <c r="Z194" s="71" t="s">
        <v>63</v>
      </c>
      <c r="AA194" s="71" t="s">
        <v>62</v>
      </c>
      <c r="AB194" s="71" t="s">
        <v>64</v>
      </c>
      <c r="AC194" s="71" t="s">
        <v>65</v>
      </c>
      <c r="AD194" s="71" t="s">
        <v>62</v>
      </c>
      <c r="AE194" s="71" t="s">
        <v>62</v>
      </c>
      <c r="AF194" s="71" t="s">
        <v>62</v>
      </c>
      <c r="AG194" s="71" t="s">
        <v>63</v>
      </c>
      <c r="AH194" s="71" t="s">
        <v>85</v>
      </c>
      <c r="AI194" s="71" t="s">
        <v>63</v>
      </c>
      <c r="AJ194" s="71" t="s">
        <v>63</v>
      </c>
      <c r="AK194" s="71" t="s">
        <v>63</v>
      </c>
      <c r="AL194" s="71" t="s">
        <v>62</v>
      </c>
      <c r="AM194" s="71" t="s">
        <v>63</v>
      </c>
      <c r="AN194" s="71" t="s">
        <v>1876</v>
      </c>
      <c r="AO194" s="71" t="s">
        <v>1877</v>
      </c>
      <c r="AP194" s="71" t="s">
        <v>1878</v>
      </c>
      <c r="AQ194" s="71" t="s">
        <v>1879</v>
      </c>
      <c r="AR194" s="71" t="s">
        <v>132</v>
      </c>
      <c r="AS194" s="71"/>
      <c r="AT194" s="71" t="s">
        <v>63</v>
      </c>
      <c r="AU194" s="71" t="s">
        <v>72</v>
      </c>
      <c r="AV194" s="79" t="str" cm="1">
        <f t="array" ref="AV1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4" s="79" t="str" cm="1">
        <f t="array" ref="AW1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4" s="71" t="str" cm="1">
        <f t="array" ref="AX1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94" s="71" t="s">
        <v>63</v>
      </c>
      <c r="AZ194" s="71"/>
      <c r="BA194" s="71" t="s">
        <v>1880</v>
      </c>
      <c r="BB194" s="73" t="s">
        <v>1881</v>
      </c>
      <c r="BC194" s="36"/>
      <c r="BD194" s="35"/>
    </row>
    <row r="195" spans="1:56" ht="75" customHeight="1">
      <c r="A195" s="70">
        <v>194</v>
      </c>
      <c r="B195" s="71" t="s">
        <v>1882</v>
      </c>
      <c r="C195" s="71" t="s">
        <v>1883</v>
      </c>
      <c r="D195" s="71" t="s">
        <v>1884</v>
      </c>
      <c r="E195" s="71" t="s">
        <v>1748</v>
      </c>
      <c r="F195" s="71" t="s">
        <v>54</v>
      </c>
      <c r="G195" s="71" t="s">
        <v>125</v>
      </c>
      <c r="H195" s="71" t="s">
        <v>233</v>
      </c>
      <c r="I195" s="71" t="s">
        <v>608</v>
      </c>
      <c r="J195" s="71" t="s">
        <v>1432</v>
      </c>
      <c r="K195" s="71" t="s">
        <v>266</v>
      </c>
      <c r="L195" s="71" t="s">
        <v>1885</v>
      </c>
      <c r="M195" s="71" t="s">
        <v>1886</v>
      </c>
      <c r="N195" s="71" t="s">
        <v>1887</v>
      </c>
      <c r="O195" s="71" t="s">
        <v>1668</v>
      </c>
      <c r="P195" s="71" t="s">
        <v>155</v>
      </c>
      <c r="Q195" s="71" t="s">
        <v>155</v>
      </c>
      <c r="R195" s="71" t="s">
        <v>1669</v>
      </c>
      <c r="S195" s="71" t="s">
        <v>63</v>
      </c>
      <c r="T195" s="71" t="s">
        <v>62</v>
      </c>
      <c r="U195" s="71" t="s">
        <v>62</v>
      </c>
      <c r="V195" s="71" t="s">
        <v>63</v>
      </c>
      <c r="W195" s="71" t="s">
        <v>63</v>
      </c>
      <c r="X195" s="71" t="s">
        <v>63</v>
      </c>
      <c r="Y195" s="71" t="s">
        <v>62</v>
      </c>
      <c r="Z195" s="71" t="s">
        <v>62</v>
      </c>
      <c r="AA195" s="71" t="s">
        <v>62</v>
      </c>
      <c r="AB195" s="71" t="s">
        <v>142</v>
      </c>
      <c r="AC195" s="71" t="s">
        <v>84</v>
      </c>
      <c r="AD195" s="71" t="s">
        <v>62</v>
      </c>
      <c r="AE195" s="71" t="s">
        <v>62</v>
      </c>
      <c r="AF195" s="71" t="s">
        <v>62</v>
      </c>
      <c r="AG195" s="71" t="s">
        <v>63</v>
      </c>
      <c r="AH195" s="71" t="s">
        <v>85</v>
      </c>
      <c r="AI195" s="71" t="s">
        <v>63</v>
      </c>
      <c r="AJ195" s="71" t="s">
        <v>132</v>
      </c>
      <c r="AK195" s="71" t="s">
        <v>62</v>
      </c>
      <c r="AL195" s="71" t="s">
        <v>132</v>
      </c>
      <c r="AM195" s="71" t="s">
        <v>132</v>
      </c>
      <c r="AN195" s="71" t="s">
        <v>1888</v>
      </c>
      <c r="AO195" s="71" t="s">
        <v>1889</v>
      </c>
      <c r="AP195" s="71" t="s">
        <v>1890</v>
      </c>
      <c r="AQ195" s="71" t="s">
        <v>608</v>
      </c>
      <c r="AR195" s="71" t="s">
        <v>62</v>
      </c>
      <c r="AS195" s="71"/>
      <c r="AT195" s="71" t="s">
        <v>63</v>
      </c>
      <c r="AU195" s="71" t="s">
        <v>1685</v>
      </c>
      <c r="AV195" s="79" cm="1">
        <f t="array" ref="AV1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95" s="79" cm="1">
        <f t="array" ref="AW1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95" s="71" t="str" cm="1">
        <f t="array" ref="AX1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95" s="71" t="s">
        <v>63</v>
      </c>
      <c r="AZ195" s="71"/>
      <c r="BA195" s="71" t="s">
        <v>1891</v>
      </c>
      <c r="BB195" s="73" t="s">
        <v>1892</v>
      </c>
      <c r="BC195" s="36"/>
      <c r="BD195" s="35"/>
    </row>
    <row r="196" spans="1:56" ht="75" customHeight="1">
      <c r="A196" s="70">
        <v>195</v>
      </c>
      <c r="B196" s="71" t="s">
        <v>1893</v>
      </c>
      <c r="C196" s="71" t="s">
        <v>800</v>
      </c>
      <c r="D196" s="71" t="s">
        <v>1894</v>
      </c>
      <c r="E196" s="71" t="s">
        <v>1461</v>
      </c>
      <c r="F196" s="71" t="s">
        <v>231</v>
      </c>
      <c r="G196" s="71" t="s">
        <v>736</v>
      </c>
      <c r="H196" s="71" t="s">
        <v>217</v>
      </c>
      <c r="I196" s="71" t="s">
        <v>840</v>
      </c>
      <c r="J196" s="71" t="s">
        <v>1432</v>
      </c>
      <c r="K196" s="71" t="s">
        <v>315</v>
      </c>
      <c r="L196" s="71" t="s">
        <v>1895</v>
      </c>
      <c r="M196" s="71" t="s">
        <v>1896</v>
      </c>
      <c r="N196" s="71"/>
      <c r="O196" s="71"/>
      <c r="P196" s="71"/>
      <c r="Q196" s="71"/>
      <c r="R196" s="71"/>
      <c r="S196" s="71"/>
      <c r="T196" s="71"/>
      <c r="U196" s="71"/>
      <c r="V196" s="71"/>
      <c r="W196" s="71"/>
      <c r="X196" s="71"/>
      <c r="Y196" s="71"/>
      <c r="Z196" s="71"/>
      <c r="AA196" s="71"/>
      <c r="AB196" s="71" t="s">
        <v>64</v>
      </c>
      <c r="AC196" s="71" t="s">
        <v>65</v>
      </c>
      <c r="AD196" s="71" t="s">
        <v>62</v>
      </c>
      <c r="AE196" s="71" t="s">
        <v>62</v>
      </c>
      <c r="AF196" s="71" t="s">
        <v>63</v>
      </c>
      <c r="AG196" s="71"/>
      <c r="AH196" s="71" t="s">
        <v>1515</v>
      </c>
      <c r="AI196" s="71" t="s">
        <v>63</v>
      </c>
      <c r="AJ196" s="71" t="s">
        <v>63</v>
      </c>
      <c r="AK196" s="71" t="s">
        <v>63</v>
      </c>
      <c r="AL196" s="71" t="s">
        <v>62</v>
      </c>
      <c r="AM196" s="71" t="s">
        <v>62</v>
      </c>
      <c r="AN196" s="71"/>
      <c r="AO196" s="71"/>
      <c r="AP196" s="71" t="s">
        <v>1897</v>
      </c>
      <c r="AQ196" s="71" t="s">
        <v>1898</v>
      </c>
      <c r="AR196" s="71" t="s">
        <v>132</v>
      </c>
      <c r="AS196" s="71"/>
      <c r="AT196" s="71" t="s">
        <v>63</v>
      </c>
      <c r="AU196" s="71"/>
      <c r="AV196" s="79" t="str" cm="1">
        <f t="array" ref="AV1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6" s="79" t="str" cm="1">
        <f t="array" ref="AW1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6" s="71" t="str" cm="1">
        <f t="array" ref="AX1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6" s="71"/>
      <c r="AZ196" s="71"/>
      <c r="BA196" s="71" t="s">
        <v>1899</v>
      </c>
      <c r="BB196" s="73" t="s">
        <v>1900</v>
      </c>
      <c r="BC196" s="36"/>
      <c r="BD196" s="35"/>
    </row>
    <row r="197" spans="1:56" ht="75" customHeight="1">
      <c r="A197" s="70">
        <v>196</v>
      </c>
      <c r="B197" s="71" t="s">
        <v>1901</v>
      </c>
      <c r="C197" s="71" t="s">
        <v>800</v>
      </c>
      <c r="D197" s="71" t="s">
        <v>1902</v>
      </c>
      <c r="E197" s="71" t="s">
        <v>1502</v>
      </c>
      <c r="F197" s="71" t="s">
        <v>231</v>
      </c>
      <c r="G197" s="71" t="s">
        <v>584</v>
      </c>
      <c r="H197" s="71" t="s">
        <v>217</v>
      </c>
      <c r="I197" s="71" t="s">
        <v>840</v>
      </c>
      <c r="J197" s="71" t="s">
        <v>1432</v>
      </c>
      <c r="K197" s="71" t="s">
        <v>315</v>
      </c>
      <c r="L197" s="71" t="s">
        <v>1903</v>
      </c>
      <c r="M197" s="71" t="s">
        <v>1904</v>
      </c>
      <c r="N197" s="71"/>
      <c r="O197" s="71"/>
      <c r="P197" s="71"/>
      <c r="Q197" s="71"/>
      <c r="R197" s="71"/>
      <c r="S197" s="71"/>
      <c r="T197" s="71"/>
      <c r="U197" s="71"/>
      <c r="V197" s="71"/>
      <c r="W197" s="71"/>
      <c r="X197" s="71"/>
      <c r="Y197" s="71"/>
      <c r="Z197" s="71"/>
      <c r="AA197" s="71"/>
      <c r="AB197" s="71" t="s">
        <v>64</v>
      </c>
      <c r="AC197" s="71" t="s">
        <v>65</v>
      </c>
      <c r="AD197" s="71" t="s">
        <v>62</v>
      </c>
      <c r="AE197" s="71" t="s">
        <v>62</v>
      </c>
      <c r="AF197" s="71" t="s">
        <v>63</v>
      </c>
      <c r="AG197" s="71"/>
      <c r="AH197" s="71" t="s">
        <v>66</v>
      </c>
      <c r="AI197" s="71" t="s">
        <v>63</v>
      </c>
      <c r="AJ197" s="71" t="s">
        <v>63</v>
      </c>
      <c r="AK197" s="71" t="s">
        <v>63</v>
      </c>
      <c r="AL197" s="71" t="s">
        <v>62</v>
      </c>
      <c r="AM197" s="71" t="s">
        <v>63</v>
      </c>
      <c r="AN197" s="71"/>
      <c r="AO197" s="71"/>
      <c r="AP197" s="71" t="s">
        <v>1905</v>
      </c>
      <c r="AQ197" s="71" t="s">
        <v>1906</v>
      </c>
      <c r="AR197" s="71" t="s">
        <v>62</v>
      </c>
      <c r="AS197" s="71"/>
      <c r="AT197" s="71" t="s">
        <v>63</v>
      </c>
      <c r="AU197" s="71"/>
      <c r="AV197" s="79" t="str" cm="1">
        <f t="array" ref="AV1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7" s="79" t="str" cm="1">
        <f t="array" ref="AW1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7" s="71" t="str" cm="1">
        <f t="array" ref="AX1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7" s="71"/>
      <c r="AZ197" s="71"/>
      <c r="BA197" s="71" t="s">
        <v>1907</v>
      </c>
      <c r="BB197" s="73" t="s">
        <v>1908</v>
      </c>
      <c r="BC197" s="36"/>
      <c r="BD197" s="35"/>
    </row>
    <row r="198" spans="1:56" ht="75" customHeight="1">
      <c r="A198" s="70">
        <v>197</v>
      </c>
      <c r="B198" s="71" t="s">
        <v>1909</v>
      </c>
      <c r="C198" s="71" t="s">
        <v>800</v>
      </c>
      <c r="D198" s="71" t="s">
        <v>1910</v>
      </c>
      <c r="E198" s="71" t="s">
        <v>1502</v>
      </c>
      <c r="F198" s="71" t="s">
        <v>231</v>
      </c>
      <c r="G198" s="71" t="s">
        <v>736</v>
      </c>
      <c r="H198" s="71" t="s">
        <v>217</v>
      </c>
      <c r="I198" s="71" t="s">
        <v>285</v>
      </c>
      <c r="J198" s="71" t="s">
        <v>1432</v>
      </c>
      <c r="K198" s="71" t="s">
        <v>279</v>
      </c>
      <c r="L198" s="71" t="s">
        <v>1911</v>
      </c>
      <c r="M198" s="71" t="s">
        <v>1912</v>
      </c>
      <c r="N198" s="71"/>
      <c r="O198" s="71"/>
      <c r="P198" s="71"/>
      <c r="Q198" s="71"/>
      <c r="R198" s="71"/>
      <c r="S198" s="71"/>
      <c r="T198" s="71"/>
      <c r="U198" s="71"/>
      <c r="V198" s="71"/>
      <c r="W198" s="71"/>
      <c r="X198" s="71"/>
      <c r="Y198" s="71"/>
      <c r="Z198" s="71"/>
      <c r="AA198" s="71"/>
      <c r="AB198" s="71" t="s">
        <v>64</v>
      </c>
      <c r="AC198" s="71" t="s">
        <v>65</v>
      </c>
      <c r="AD198" s="71" t="s">
        <v>62</v>
      </c>
      <c r="AE198" s="71" t="s">
        <v>63</v>
      </c>
      <c r="AF198" s="71" t="s">
        <v>63</v>
      </c>
      <c r="AG198" s="71"/>
      <c r="AH198" s="71" t="s">
        <v>1515</v>
      </c>
      <c r="AI198" s="71" t="s">
        <v>63</v>
      </c>
      <c r="AJ198" s="71" t="s">
        <v>63</v>
      </c>
      <c r="AK198" s="71" t="s">
        <v>63</v>
      </c>
      <c r="AL198" s="71" t="s">
        <v>62</v>
      </c>
      <c r="AM198" s="71" t="s">
        <v>62</v>
      </c>
      <c r="AN198" s="71"/>
      <c r="AO198" s="71"/>
      <c r="AP198" s="71" t="s">
        <v>1913</v>
      </c>
      <c r="AQ198" s="71" t="s">
        <v>1914</v>
      </c>
      <c r="AR198" s="71" t="s">
        <v>62</v>
      </c>
      <c r="AS198" s="71"/>
      <c r="AT198" s="71" t="s">
        <v>63</v>
      </c>
      <c r="AU198" s="71"/>
      <c r="AV198" s="79" t="str" cm="1">
        <f t="array" ref="AV1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8" s="79" t="str" cm="1">
        <f t="array" ref="AW1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8" s="71" t="str" cm="1">
        <f t="array" ref="AX1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8" s="71"/>
      <c r="AZ198" s="71"/>
      <c r="BA198" s="71" t="s">
        <v>1915</v>
      </c>
      <c r="BB198" s="73" t="s">
        <v>1916</v>
      </c>
      <c r="BC198" s="36"/>
      <c r="BD198" s="35"/>
    </row>
    <row r="199" spans="1:56" ht="75" customHeight="1">
      <c r="A199" s="70">
        <v>198</v>
      </c>
      <c r="B199" s="71" t="s">
        <v>1917</v>
      </c>
      <c r="C199" s="71" t="s">
        <v>735</v>
      </c>
      <c r="D199" s="71" t="s">
        <v>1918</v>
      </c>
      <c r="E199" s="71" t="s">
        <v>1505</v>
      </c>
      <c r="F199" s="71" t="s">
        <v>231</v>
      </c>
      <c r="G199" s="71" t="s">
        <v>786</v>
      </c>
      <c r="H199" s="71" t="s">
        <v>217</v>
      </c>
      <c r="I199" s="71" t="s">
        <v>194</v>
      </c>
      <c r="J199" s="71" t="s">
        <v>1432</v>
      </c>
      <c r="K199" s="71" t="s">
        <v>315</v>
      </c>
      <c r="L199" s="71" t="s">
        <v>1919</v>
      </c>
      <c r="M199" s="71" t="s">
        <v>1920</v>
      </c>
      <c r="N199" s="71"/>
      <c r="O199" s="71"/>
      <c r="P199" s="71"/>
      <c r="Q199" s="71"/>
      <c r="R199" s="71"/>
      <c r="S199" s="71"/>
      <c r="T199" s="71"/>
      <c r="U199" s="71"/>
      <c r="V199" s="71"/>
      <c r="W199" s="71"/>
      <c r="X199" s="71"/>
      <c r="Y199" s="71"/>
      <c r="Z199" s="71"/>
      <c r="AA199" s="71"/>
      <c r="AB199" s="71" t="s">
        <v>64</v>
      </c>
      <c r="AC199" s="71" t="s">
        <v>65</v>
      </c>
      <c r="AD199" s="71" t="s">
        <v>62</v>
      </c>
      <c r="AE199" s="71" t="s">
        <v>62</v>
      </c>
      <c r="AF199" s="71" t="s">
        <v>63</v>
      </c>
      <c r="AG199" s="71"/>
      <c r="AH199" s="71" t="s">
        <v>85</v>
      </c>
      <c r="AI199" s="71" t="s">
        <v>63</v>
      </c>
      <c r="AJ199" s="71" t="s">
        <v>63</v>
      </c>
      <c r="AK199" s="71" t="s">
        <v>63</v>
      </c>
      <c r="AL199" s="71" t="s">
        <v>63</v>
      </c>
      <c r="AM199" s="71" t="s">
        <v>63</v>
      </c>
      <c r="AN199" s="71"/>
      <c r="AO199" s="71"/>
      <c r="AP199" s="71" t="s">
        <v>1921</v>
      </c>
      <c r="AQ199" s="71" t="s">
        <v>1922</v>
      </c>
      <c r="AR199" s="71" t="s">
        <v>62</v>
      </c>
      <c r="AS199" s="71"/>
      <c r="AT199" s="71" t="s">
        <v>63</v>
      </c>
      <c r="AU199" s="71"/>
      <c r="AV199" s="79" t="str" cm="1">
        <f t="array" ref="AV1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9" s="79" t="str" cm="1">
        <f t="array" ref="AW1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9" s="71" t="str" cm="1">
        <f t="array" ref="AX1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9" s="71"/>
      <c r="AZ199" s="71"/>
      <c r="BA199" s="71" t="s">
        <v>1923</v>
      </c>
      <c r="BB199" s="73" t="s">
        <v>1924</v>
      </c>
      <c r="BC199" s="36"/>
      <c r="BD199" s="35"/>
    </row>
    <row r="200" spans="1:56" ht="75" customHeight="1">
      <c r="A200" s="70">
        <v>199</v>
      </c>
      <c r="B200" s="71" t="s">
        <v>1925</v>
      </c>
      <c r="C200" s="71" t="s">
        <v>735</v>
      </c>
      <c r="D200" s="71" t="s">
        <v>1926</v>
      </c>
      <c r="E200" s="71" t="s">
        <v>1502</v>
      </c>
      <c r="F200" s="71" t="s">
        <v>231</v>
      </c>
      <c r="G200" s="71" t="s">
        <v>584</v>
      </c>
      <c r="H200" s="71" t="s">
        <v>217</v>
      </c>
      <c r="I200" s="71" t="s">
        <v>1282</v>
      </c>
      <c r="J200" s="71" t="s">
        <v>1927</v>
      </c>
      <c r="K200" s="71" t="s">
        <v>1928</v>
      </c>
      <c r="L200" s="71" t="s">
        <v>1929</v>
      </c>
      <c r="M200" s="71" t="s">
        <v>1930</v>
      </c>
      <c r="N200" s="71"/>
      <c r="O200" s="71"/>
      <c r="P200" s="71"/>
      <c r="Q200" s="71"/>
      <c r="R200" s="71"/>
      <c r="S200" s="71"/>
      <c r="T200" s="71"/>
      <c r="U200" s="71"/>
      <c r="V200" s="71"/>
      <c r="W200" s="71"/>
      <c r="X200" s="71"/>
      <c r="Y200" s="71"/>
      <c r="Z200" s="71"/>
      <c r="AA200" s="71"/>
      <c r="AB200" s="71" t="s">
        <v>64</v>
      </c>
      <c r="AC200" s="71" t="s">
        <v>65</v>
      </c>
      <c r="AD200" s="71" t="s">
        <v>62</v>
      </c>
      <c r="AE200" s="71" t="s">
        <v>62</v>
      </c>
      <c r="AF200" s="71" t="s">
        <v>63</v>
      </c>
      <c r="AG200" s="71"/>
      <c r="AH200" s="71" t="s">
        <v>66</v>
      </c>
      <c r="AI200" s="71" t="s">
        <v>63</v>
      </c>
      <c r="AJ200" s="71" t="s">
        <v>63</v>
      </c>
      <c r="AK200" s="71" t="s">
        <v>63</v>
      </c>
      <c r="AL200" s="71" t="s">
        <v>62</v>
      </c>
      <c r="AM200" s="71" t="s">
        <v>63</v>
      </c>
      <c r="AN200" s="71"/>
      <c r="AO200" s="71"/>
      <c r="AP200" s="71" t="s">
        <v>1931</v>
      </c>
      <c r="AQ200" s="71" t="s">
        <v>1932</v>
      </c>
      <c r="AR200" s="71" t="s">
        <v>62</v>
      </c>
      <c r="AS200" s="71"/>
      <c r="AT200" s="71" t="s">
        <v>63</v>
      </c>
      <c r="AU200" s="71"/>
      <c r="AV200" s="79" t="str" cm="1">
        <f t="array" ref="AV2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0" s="79" t="str" cm="1">
        <f t="array" ref="AW2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0" s="71" t="str" cm="1">
        <f t="array" ref="AX2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0" s="71"/>
      <c r="AZ200" s="71"/>
      <c r="BA200" s="71" t="s">
        <v>1933</v>
      </c>
      <c r="BB200" s="73" t="s">
        <v>1934</v>
      </c>
      <c r="BC200" s="36"/>
      <c r="BD200" s="35"/>
    </row>
    <row r="201" spans="1:56" ht="75" customHeight="1">
      <c r="A201" s="70">
        <v>200</v>
      </c>
      <c r="B201" s="71" t="s">
        <v>1165</v>
      </c>
      <c r="C201" s="71" t="s">
        <v>381</v>
      </c>
      <c r="D201" s="71" t="s">
        <v>1935</v>
      </c>
      <c r="E201" s="71" t="s">
        <v>1452</v>
      </c>
      <c r="F201" s="71" t="s">
        <v>54</v>
      </c>
      <c r="G201" s="71" t="s">
        <v>125</v>
      </c>
      <c r="H201" s="71" t="s">
        <v>233</v>
      </c>
      <c r="I201" s="71" t="s">
        <v>285</v>
      </c>
      <c r="J201" s="71" t="s">
        <v>1432</v>
      </c>
      <c r="K201" s="71" t="s">
        <v>279</v>
      </c>
      <c r="L201" s="71" t="s">
        <v>1936</v>
      </c>
      <c r="M201" s="71" t="s">
        <v>1937</v>
      </c>
      <c r="N201" s="71" t="s">
        <v>1748</v>
      </c>
      <c r="O201" s="71" t="s">
        <v>1938</v>
      </c>
      <c r="P201" s="71" t="s">
        <v>60</v>
      </c>
      <c r="Q201" s="71" t="s">
        <v>431</v>
      </c>
      <c r="R201" s="71" t="s">
        <v>189</v>
      </c>
      <c r="S201" s="71" t="s">
        <v>62</v>
      </c>
      <c r="T201" s="71" t="s">
        <v>62</v>
      </c>
      <c r="U201" s="71" t="s">
        <v>62</v>
      </c>
      <c r="V201" s="71" t="s">
        <v>62</v>
      </c>
      <c r="W201" s="71" t="s">
        <v>63</v>
      </c>
      <c r="X201" s="71" t="s">
        <v>63</v>
      </c>
      <c r="Y201" s="71" t="s">
        <v>62</v>
      </c>
      <c r="Z201" s="71" t="s">
        <v>63</v>
      </c>
      <c r="AA201" s="71" t="s">
        <v>63</v>
      </c>
      <c r="AB201" s="71" t="s">
        <v>64</v>
      </c>
      <c r="AC201" s="71" t="s">
        <v>65</v>
      </c>
      <c r="AD201" s="71" t="s">
        <v>62</v>
      </c>
      <c r="AE201" s="71" t="s">
        <v>62</v>
      </c>
      <c r="AF201" s="71" t="s">
        <v>62</v>
      </c>
      <c r="AG201" s="71" t="s">
        <v>63</v>
      </c>
      <c r="AH201" s="71" t="s">
        <v>85</v>
      </c>
      <c r="AI201" s="71" t="s">
        <v>63</v>
      </c>
      <c r="AJ201" s="71" t="s">
        <v>132</v>
      </c>
      <c r="AK201" s="71" t="s">
        <v>63</v>
      </c>
      <c r="AL201" s="71" t="s">
        <v>62</v>
      </c>
      <c r="AM201" s="71" t="s">
        <v>132</v>
      </c>
      <c r="AN201" s="71"/>
      <c r="AO201" s="71" t="s">
        <v>1939</v>
      </c>
      <c r="AP201" s="71" t="s">
        <v>1940</v>
      </c>
      <c r="AQ201" s="71" t="s">
        <v>1172</v>
      </c>
      <c r="AR201" s="71" t="s">
        <v>62</v>
      </c>
      <c r="AS201" s="71"/>
      <c r="AT201" s="71" t="s">
        <v>63</v>
      </c>
      <c r="AU201" s="71" t="s">
        <v>1685</v>
      </c>
      <c r="AV201" s="79" cm="1">
        <f t="array" ref="AV2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201" s="79" cm="1">
        <f t="array" ref="AW2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201" s="71" t="str" cm="1">
        <f t="array" ref="AX2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01" s="71" t="s">
        <v>63</v>
      </c>
      <c r="AZ201" s="71"/>
      <c r="BA201" s="71" t="s">
        <v>1941</v>
      </c>
      <c r="BB201" s="73" t="s">
        <v>1174</v>
      </c>
      <c r="BC201" s="36"/>
      <c r="BD201" s="35"/>
    </row>
    <row r="202" spans="1:56" ht="75" customHeight="1">
      <c r="A202" s="70">
        <v>201</v>
      </c>
      <c r="B202" s="71" t="s">
        <v>1942</v>
      </c>
      <c r="C202" s="71" t="s">
        <v>800</v>
      </c>
      <c r="D202" s="71" t="s">
        <v>1943</v>
      </c>
      <c r="E202" s="71" t="s">
        <v>1502</v>
      </c>
      <c r="F202" s="71" t="s">
        <v>231</v>
      </c>
      <c r="G202" s="71" t="s">
        <v>786</v>
      </c>
      <c r="H202" s="71" t="s">
        <v>217</v>
      </c>
      <c r="I202" s="71" t="s">
        <v>1944</v>
      </c>
      <c r="J202" s="71" t="s">
        <v>1432</v>
      </c>
      <c r="K202" s="71" t="s">
        <v>218</v>
      </c>
      <c r="L202" s="71" t="s">
        <v>1945</v>
      </c>
      <c r="M202" s="71" t="s">
        <v>1946</v>
      </c>
      <c r="N202" s="71"/>
      <c r="O202" s="71"/>
      <c r="P202" s="71"/>
      <c r="Q202" s="71"/>
      <c r="R202" s="71"/>
      <c r="S202" s="71"/>
      <c r="T202" s="71"/>
      <c r="U202" s="71"/>
      <c r="V202" s="71"/>
      <c r="W202" s="71"/>
      <c r="X202" s="71"/>
      <c r="Y202" s="71"/>
      <c r="Z202" s="71"/>
      <c r="AA202" s="71"/>
      <c r="AB202" s="71" t="s">
        <v>64</v>
      </c>
      <c r="AC202" s="71" t="s">
        <v>65</v>
      </c>
      <c r="AD202" s="71" t="s">
        <v>62</v>
      </c>
      <c r="AE202" s="71" t="s">
        <v>62</v>
      </c>
      <c r="AF202" s="71" t="s">
        <v>63</v>
      </c>
      <c r="AG202" s="71"/>
      <c r="AH202" s="71" t="s">
        <v>66</v>
      </c>
      <c r="AI202" s="71" t="s">
        <v>63</v>
      </c>
      <c r="AJ202" s="71" t="s">
        <v>63</v>
      </c>
      <c r="AK202" s="71" t="s">
        <v>63</v>
      </c>
      <c r="AL202" s="71" t="s">
        <v>62</v>
      </c>
      <c r="AM202" s="71" t="s">
        <v>62</v>
      </c>
      <c r="AN202" s="71"/>
      <c r="AO202" s="71"/>
      <c r="AP202" s="71" t="s">
        <v>1947</v>
      </c>
      <c r="AQ202" s="71" t="s">
        <v>1948</v>
      </c>
      <c r="AR202" s="71" t="s">
        <v>132</v>
      </c>
      <c r="AS202" s="71"/>
      <c r="AT202" s="71" t="s">
        <v>63</v>
      </c>
      <c r="AU202" s="71"/>
      <c r="AV202" s="79" t="str" cm="1">
        <f t="array" ref="AV2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2" s="79" t="str" cm="1">
        <f t="array" ref="AW2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2" s="71" t="str" cm="1">
        <f t="array" ref="AX2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2" s="71"/>
      <c r="AZ202" s="71"/>
      <c r="BA202" s="71" t="s">
        <v>1949</v>
      </c>
      <c r="BB202" s="73" t="s">
        <v>1950</v>
      </c>
      <c r="BC202" s="36"/>
      <c r="BD202" s="35"/>
    </row>
    <row r="203" spans="1:56" ht="75" customHeight="1">
      <c r="A203" s="70">
        <v>202</v>
      </c>
      <c r="B203" s="71" t="s">
        <v>1951</v>
      </c>
      <c r="C203" s="71" t="s">
        <v>800</v>
      </c>
      <c r="D203" s="71" t="s">
        <v>1952</v>
      </c>
      <c r="E203" s="71" t="s">
        <v>1452</v>
      </c>
      <c r="F203" s="71" t="s">
        <v>231</v>
      </c>
      <c r="G203" s="71" t="s">
        <v>736</v>
      </c>
      <c r="H203" s="71" t="s">
        <v>217</v>
      </c>
      <c r="I203" s="71" t="s">
        <v>285</v>
      </c>
      <c r="J203" s="71" t="s">
        <v>1432</v>
      </c>
      <c r="K203" s="71" t="s">
        <v>279</v>
      </c>
      <c r="L203" s="71" t="s">
        <v>1953</v>
      </c>
      <c r="M203" s="71" t="s">
        <v>1954</v>
      </c>
      <c r="N203" s="71"/>
      <c r="O203" s="71"/>
      <c r="P203" s="71"/>
      <c r="Q203" s="71"/>
      <c r="R203" s="71"/>
      <c r="S203" s="71"/>
      <c r="T203" s="71"/>
      <c r="U203" s="71"/>
      <c r="V203" s="71"/>
      <c r="W203" s="71"/>
      <c r="X203" s="71"/>
      <c r="Y203" s="71"/>
      <c r="Z203" s="71"/>
      <c r="AA203" s="71"/>
      <c r="AB203" s="71" t="s">
        <v>64</v>
      </c>
      <c r="AC203" s="71" t="s">
        <v>65</v>
      </c>
      <c r="AD203" s="71" t="s">
        <v>62</v>
      </c>
      <c r="AE203" s="71" t="s">
        <v>62</v>
      </c>
      <c r="AF203" s="71" t="s">
        <v>63</v>
      </c>
      <c r="AG203" s="71"/>
      <c r="AH203" s="71" t="s">
        <v>66</v>
      </c>
      <c r="AI203" s="71" t="s">
        <v>63</v>
      </c>
      <c r="AJ203" s="71" t="s">
        <v>63</v>
      </c>
      <c r="AK203" s="71" t="s">
        <v>63</v>
      </c>
      <c r="AL203" s="71" t="s">
        <v>62</v>
      </c>
      <c r="AM203" s="71" t="s">
        <v>63</v>
      </c>
      <c r="AN203" s="71"/>
      <c r="AO203" s="71"/>
      <c r="AP203" s="71" t="s">
        <v>1955</v>
      </c>
      <c r="AQ203" s="71" t="s">
        <v>1956</v>
      </c>
      <c r="AR203" s="71" t="s">
        <v>62</v>
      </c>
      <c r="AS203" s="71"/>
      <c r="AT203" s="71" t="s">
        <v>63</v>
      </c>
      <c r="AU203" s="71"/>
      <c r="AV203" s="79" t="str" cm="1">
        <f t="array" ref="AV2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3" s="79" t="str" cm="1">
        <f t="array" ref="AW2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3" s="71" t="str" cm="1">
        <f t="array" ref="AX2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3" s="71"/>
      <c r="AZ203" s="71"/>
      <c r="BA203" s="22" t="s">
        <v>1957</v>
      </c>
      <c r="BB203" s="73" t="s">
        <v>1958</v>
      </c>
      <c r="BC203" s="36"/>
      <c r="BD203" s="35"/>
    </row>
    <row r="204" spans="1:56" ht="75" customHeight="1">
      <c r="A204" s="70">
        <v>203</v>
      </c>
      <c r="B204" s="71" t="s">
        <v>1893</v>
      </c>
      <c r="C204" s="71" t="s">
        <v>800</v>
      </c>
      <c r="D204" s="71" t="s">
        <v>1959</v>
      </c>
      <c r="E204" s="71" t="s">
        <v>1505</v>
      </c>
      <c r="F204" s="71" t="s">
        <v>231</v>
      </c>
      <c r="G204" s="71" t="s">
        <v>736</v>
      </c>
      <c r="H204" s="71" t="s">
        <v>217</v>
      </c>
      <c r="I204" s="71" t="s">
        <v>840</v>
      </c>
      <c r="J204" s="71" t="s">
        <v>1432</v>
      </c>
      <c r="K204" s="71" t="s">
        <v>315</v>
      </c>
      <c r="L204" s="71" t="s">
        <v>1960</v>
      </c>
      <c r="M204" s="71" t="s">
        <v>1961</v>
      </c>
      <c r="N204" s="71"/>
      <c r="O204" s="71"/>
      <c r="P204" s="71"/>
      <c r="Q204" s="71"/>
      <c r="R204" s="71"/>
      <c r="S204" s="71"/>
      <c r="T204" s="71"/>
      <c r="U204" s="71"/>
      <c r="V204" s="71"/>
      <c r="W204" s="71"/>
      <c r="X204" s="71"/>
      <c r="Y204" s="71"/>
      <c r="Z204" s="71"/>
      <c r="AA204" s="71"/>
      <c r="AB204" s="71" t="s">
        <v>64</v>
      </c>
      <c r="AC204" s="71" t="s">
        <v>65</v>
      </c>
      <c r="AD204" s="71" t="s">
        <v>62</v>
      </c>
      <c r="AE204" s="71" t="s">
        <v>62</v>
      </c>
      <c r="AF204" s="71" t="s">
        <v>63</v>
      </c>
      <c r="AG204" s="71"/>
      <c r="AH204" s="71" t="s">
        <v>66</v>
      </c>
      <c r="AI204" s="71" t="s">
        <v>63</v>
      </c>
      <c r="AJ204" s="71" t="s">
        <v>63</v>
      </c>
      <c r="AK204" s="71" t="s">
        <v>63</v>
      </c>
      <c r="AL204" s="71" t="s">
        <v>62</v>
      </c>
      <c r="AM204" s="71" t="s">
        <v>62</v>
      </c>
      <c r="AN204" s="71"/>
      <c r="AO204" s="71"/>
      <c r="AP204" s="71" t="s">
        <v>1962</v>
      </c>
      <c r="AQ204" s="71" t="s">
        <v>1747</v>
      </c>
      <c r="AR204" s="71" t="s">
        <v>132</v>
      </c>
      <c r="AS204" s="71"/>
      <c r="AT204" s="71" t="s">
        <v>63</v>
      </c>
      <c r="AU204" s="71"/>
      <c r="AV204" s="79" t="str" cm="1">
        <f t="array" ref="AV2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4" s="79" t="str" cm="1">
        <f t="array" ref="AW2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4" s="71" t="str" cm="1">
        <f t="array" ref="AX2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4" s="71"/>
      <c r="AZ204" s="71"/>
      <c r="BA204" s="71" t="s">
        <v>1963</v>
      </c>
      <c r="BB204" s="73" t="s">
        <v>1964</v>
      </c>
      <c r="BC204" s="36"/>
      <c r="BD204" s="35"/>
    </row>
    <row r="205" spans="1:56" ht="75" customHeight="1">
      <c r="A205" s="70">
        <v>204</v>
      </c>
      <c r="B205" s="71" t="s">
        <v>1965</v>
      </c>
      <c r="C205" s="71" t="s">
        <v>1966</v>
      </c>
      <c r="D205" s="71" t="s">
        <v>1967</v>
      </c>
      <c r="E205" s="71" t="s">
        <v>1461</v>
      </c>
      <c r="F205" s="71" t="s">
        <v>231</v>
      </c>
      <c r="G205" s="71" t="s">
        <v>786</v>
      </c>
      <c r="H205" s="71" t="s">
        <v>217</v>
      </c>
      <c r="I205" s="71" t="s">
        <v>1968</v>
      </c>
      <c r="J205" s="71" t="s">
        <v>1432</v>
      </c>
      <c r="K205" s="71" t="s">
        <v>243</v>
      </c>
      <c r="L205" s="71" t="s">
        <v>1969</v>
      </c>
      <c r="M205" s="71" t="s">
        <v>1970</v>
      </c>
      <c r="N205" s="71" t="s">
        <v>1721</v>
      </c>
      <c r="O205" s="71" t="s">
        <v>1668</v>
      </c>
      <c r="P205" s="71"/>
      <c r="Q205" s="71"/>
      <c r="R205" s="71"/>
      <c r="S205" s="71"/>
      <c r="T205" s="71"/>
      <c r="U205" s="71"/>
      <c r="V205" s="71"/>
      <c r="W205" s="71"/>
      <c r="X205" s="71"/>
      <c r="Y205" s="71"/>
      <c r="Z205" s="71"/>
      <c r="AA205" s="71"/>
      <c r="AB205" s="71" t="s">
        <v>64</v>
      </c>
      <c r="AC205" s="71" t="s">
        <v>65</v>
      </c>
      <c r="AD205" s="71" t="s">
        <v>62</v>
      </c>
      <c r="AE205" s="71" t="s">
        <v>63</v>
      </c>
      <c r="AF205" s="71" t="s">
        <v>63</v>
      </c>
      <c r="AG205" s="71"/>
      <c r="AH205" s="71" t="s">
        <v>1515</v>
      </c>
      <c r="AI205" s="71" t="s">
        <v>63</v>
      </c>
      <c r="AJ205" s="71" t="s">
        <v>63</v>
      </c>
      <c r="AK205" s="71" t="s">
        <v>63</v>
      </c>
      <c r="AL205" s="71" t="s">
        <v>63</v>
      </c>
      <c r="AM205" s="71" t="s">
        <v>132</v>
      </c>
      <c r="AN205" s="71"/>
      <c r="AO205" s="71"/>
      <c r="AP205" s="71" t="s">
        <v>1971</v>
      </c>
      <c r="AQ205" s="71" t="s">
        <v>1972</v>
      </c>
      <c r="AR205" s="71" t="s">
        <v>62</v>
      </c>
      <c r="AS205" s="71"/>
      <c r="AT205" s="71" t="s">
        <v>63</v>
      </c>
      <c r="AU205" s="71"/>
      <c r="AV205" s="79" t="str" cm="1">
        <f t="array" ref="AV2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5" s="79" t="str" cm="1">
        <f t="array" ref="AW2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5" s="71" t="str" cm="1">
        <f t="array" ref="AX2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5" s="71"/>
      <c r="AZ205" s="71"/>
      <c r="BA205" s="71" t="s">
        <v>1973</v>
      </c>
      <c r="BB205" s="73"/>
      <c r="BC205" s="36"/>
      <c r="BD205" s="35"/>
    </row>
    <row r="206" spans="1:56" ht="75" customHeight="1">
      <c r="A206" s="70">
        <v>205</v>
      </c>
      <c r="B206" s="71" t="s">
        <v>1974</v>
      </c>
      <c r="C206" s="71" t="s">
        <v>816</v>
      </c>
      <c r="D206" s="71" t="s">
        <v>1975</v>
      </c>
      <c r="E206" s="71" t="s">
        <v>1502</v>
      </c>
      <c r="F206" s="71" t="s">
        <v>231</v>
      </c>
      <c r="G206" s="71" t="s">
        <v>201</v>
      </c>
      <c r="H206" s="71" t="s">
        <v>217</v>
      </c>
      <c r="I206" s="71" t="s">
        <v>1976</v>
      </c>
      <c r="J206" s="71" t="s">
        <v>1432</v>
      </c>
      <c r="K206" s="71" t="s">
        <v>266</v>
      </c>
      <c r="L206" s="71" t="s">
        <v>1977</v>
      </c>
      <c r="M206" s="71" t="s">
        <v>1978</v>
      </c>
      <c r="N206" s="71" t="s">
        <v>1478</v>
      </c>
      <c r="O206" s="71" t="s">
        <v>1668</v>
      </c>
      <c r="P206" s="71"/>
      <c r="Q206" s="71"/>
      <c r="R206" s="71"/>
      <c r="S206" s="71"/>
      <c r="T206" s="71"/>
      <c r="U206" s="71"/>
      <c r="V206" s="71"/>
      <c r="W206" s="71"/>
      <c r="X206" s="71"/>
      <c r="Y206" s="71"/>
      <c r="Z206" s="71"/>
      <c r="AA206" s="71"/>
      <c r="AB206" s="71" t="s">
        <v>189</v>
      </c>
      <c r="AC206" s="71" t="s">
        <v>65</v>
      </c>
      <c r="AD206" s="71" t="s">
        <v>62</v>
      </c>
      <c r="AE206" s="71" t="s">
        <v>62</v>
      </c>
      <c r="AF206" s="71" t="s">
        <v>63</v>
      </c>
      <c r="AG206" s="71"/>
      <c r="AH206" s="71" t="s">
        <v>1515</v>
      </c>
      <c r="AI206" s="71" t="s">
        <v>63</v>
      </c>
      <c r="AJ206" s="71" t="s">
        <v>62</v>
      </c>
      <c r="AK206" s="71" t="s">
        <v>132</v>
      </c>
      <c r="AL206" s="71" t="s">
        <v>62</v>
      </c>
      <c r="AM206" s="71" t="s">
        <v>62</v>
      </c>
      <c r="AN206" s="71"/>
      <c r="AO206" s="71"/>
      <c r="AP206" s="71" t="s">
        <v>1979</v>
      </c>
      <c r="AQ206" s="71" t="s">
        <v>1980</v>
      </c>
      <c r="AR206" s="71" t="s">
        <v>132</v>
      </c>
      <c r="AS206" s="71"/>
      <c r="AT206" s="71" t="s">
        <v>63</v>
      </c>
      <c r="AU206" s="71"/>
      <c r="AV206" s="79" t="str" cm="1">
        <f t="array" ref="AV2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6" s="79" t="str" cm="1">
        <f t="array" ref="AW2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6" s="71" t="str" cm="1">
        <f t="array" ref="AX2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6" s="71"/>
      <c r="AZ206" s="71"/>
      <c r="BA206" s="71" t="s">
        <v>1981</v>
      </c>
      <c r="BB206" s="73" t="s">
        <v>1982</v>
      </c>
      <c r="BC206" s="36"/>
      <c r="BD206" s="35"/>
    </row>
    <row r="207" spans="1:56" ht="75" customHeight="1">
      <c r="A207" s="70">
        <v>206</v>
      </c>
      <c r="B207" s="71" t="s">
        <v>1983</v>
      </c>
      <c r="C207" s="71" t="s">
        <v>1984</v>
      </c>
      <c r="D207" s="71" t="s">
        <v>1985</v>
      </c>
      <c r="E207" s="71" t="s">
        <v>1430</v>
      </c>
      <c r="F207" s="71" t="s">
        <v>231</v>
      </c>
      <c r="G207" s="71" t="s">
        <v>125</v>
      </c>
      <c r="H207" s="71" t="s">
        <v>233</v>
      </c>
      <c r="I207" s="71" t="s">
        <v>194</v>
      </c>
      <c r="J207" s="71" t="s">
        <v>1432</v>
      </c>
      <c r="K207" s="71" t="s">
        <v>315</v>
      </c>
      <c r="L207" s="71" t="s">
        <v>1986</v>
      </c>
      <c r="M207" s="71" t="s">
        <v>1987</v>
      </c>
      <c r="N207" s="71" t="s">
        <v>1721</v>
      </c>
      <c r="O207" s="71" t="s">
        <v>1668</v>
      </c>
      <c r="P207" s="71"/>
      <c r="Q207" s="71"/>
      <c r="R207" s="71"/>
      <c r="S207" s="71"/>
      <c r="T207" s="71"/>
      <c r="U207" s="71"/>
      <c r="V207" s="71"/>
      <c r="W207" s="71"/>
      <c r="X207" s="71"/>
      <c r="Y207" s="71"/>
      <c r="Z207" s="71"/>
      <c r="AA207" s="71"/>
      <c r="AB207" s="71" t="s">
        <v>64</v>
      </c>
      <c r="AC207" s="71" t="s">
        <v>65</v>
      </c>
      <c r="AD207" s="71" t="s">
        <v>62</v>
      </c>
      <c r="AE207" s="71" t="s">
        <v>62</v>
      </c>
      <c r="AF207" s="71" t="s">
        <v>63</v>
      </c>
      <c r="AG207" s="71"/>
      <c r="AH207" s="71" t="s">
        <v>85</v>
      </c>
      <c r="AI207" s="71" t="s">
        <v>63</v>
      </c>
      <c r="AJ207" s="71" t="s">
        <v>63</v>
      </c>
      <c r="AK207" s="71" t="s">
        <v>63</v>
      </c>
      <c r="AL207" s="71" t="s">
        <v>62</v>
      </c>
      <c r="AM207" s="71" t="s">
        <v>62</v>
      </c>
      <c r="AN207" s="71"/>
      <c r="AO207" s="71"/>
      <c r="AP207" s="71" t="s">
        <v>1988</v>
      </c>
      <c r="AQ207" s="71" t="s">
        <v>1989</v>
      </c>
      <c r="AR207" s="71" t="s">
        <v>62</v>
      </c>
      <c r="AS207" s="71"/>
      <c r="AT207" s="71" t="s">
        <v>63</v>
      </c>
      <c r="AU207" s="71"/>
      <c r="AV207" s="79" t="str" cm="1">
        <f t="array" ref="AV2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7" s="79" t="str" cm="1">
        <f t="array" ref="AW2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7" s="71" t="str" cm="1">
        <f t="array" ref="AX2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7" s="71"/>
      <c r="AZ207" s="71"/>
      <c r="BA207" s="71" t="s">
        <v>1990</v>
      </c>
      <c r="BB207" s="73" t="s">
        <v>1991</v>
      </c>
      <c r="BC207" s="36"/>
      <c r="BD207" s="35"/>
    </row>
    <row r="208" spans="1:56" ht="75" customHeight="1">
      <c r="A208" s="70">
        <v>207</v>
      </c>
      <c r="B208" s="71" t="s">
        <v>1992</v>
      </c>
      <c r="C208" s="71" t="s">
        <v>1993</v>
      </c>
      <c r="D208" s="71" t="s">
        <v>1994</v>
      </c>
      <c r="E208" s="71" t="s">
        <v>1442</v>
      </c>
      <c r="F208" s="71" t="s">
        <v>231</v>
      </c>
      <c r="G208" s="71" t="s">
        <v>201</v>
      </c>
      <c r="H208" s="71" t="s">
        <v>217</v>
      </c>
      <c r="I208" s="71" t="s">
        <v>608</v>
      </c>
      <c r="J208" s="71" t="s">
        <v>1432</v>
      </c>
      <c r="K208" s="71" t="s">
        <v>266</v>
      </c>
      <c r="L208" s="71" t="s">
        <v>1995</v>
      </c>
      <c r="M208" s="71" t="s">
        <v>1996</v>
      </c>
      <c r="N208" s="71" t="s">
        <v>1754</v>
      </c>
      <c r="O208" s="71" t="s">
        <v>1997</v>
      </c>
      <c r="P208" s="71"/>
      <c r="Q208" s="71"/>
      <c r="R208" s="71"/>
      <c r="S208" s="71"/>
      <c r="T208" s="71"/>
      <c r="U208" s="71"/>
      <c r="V208" s="71"/>
      <c r="W208" s="71"/>
      <c r="X208" s="71"/>
      <c r="Y208" s="71"/>
      <c r="Z208" s="71"/>
      <c r="AA208" s="71"/>
      <c r="AB208" s="71" t="s">
        <v>189</v>
      </c>
      <c r="AC208" s="71" t="s">
        <v>65</v>
      </c>
      <c r="AD208" s="71" t="s">
        <v>63</v>
      </c>
      <c r="AE208" s="71" t="s">
        <v>63</v>
      </c>
      <c r="AF208" s="71" t="s">
        <v>63</v>
      </c>
      <c r="AG208" s="71"/>
      <c r="AH208" s="71" t="s">
        <v>85</v>
      </c>
      <c r="AI208" s="71" t="s">
        <v>63</v>
      </c>
      <c r="AJ208" s="71" t="s">
        <v>63</v>
      </c>
      <c r="AK208" s="71" t="s">
        <v>63</v>
      </c>
      <c r="AL208" s="71" t="s">
        <v>63</v>
      </c>
      <c r="AM208" s="71" t="s">
        <v>63</v>
      </c>
      <c r="AN208" s="71"/>
      <c r="AO208" s="71"/>
      <c r="AP208" s="71" t="s">
        <v>1998</v>
      </c>
      <c r="AQ208" s="71" t="s">
        <v>1418</v>
      </c>
      <c r="AR208" s="71" t="s">
        <v>62</v>
      </c>
      <c r="AS208" s="71"/>
      <c r="AT208" s="71" t="s">
        <v>63</v>
      </c>
      <c r="AU208" s="71"/>
      <c r="AV208" s="79" t="str" cm="1">
        <f t="array" ref="AV2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8" s="79" t="str" cm="1">
        <f t="array" ref="AW2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8" s="71" t="str" cm="1">
        <f t="array" ref="AX2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8" s="71"/>
      <c r="AZ208" s="71"/>
      <c r="BA208" s="22" t="s">
        <v>1999</v>
      </c>
      <c r="BB208" s="73" t="s">
        <v>2000</v>
      </c>
      <c r="BC208" s="36"/>
      <c r="BD208" s="35"/>
    </row>
    <row r="209" spans="1:56" ht="75" customHeight="1">
      <c r="A209" s="70">
        <v>208</v>
      </c>
      <c r="B209" s="71" t="s">
        <v>2001</v>
      </c>
      <c r="C209" s="71" t="s">
        <v>2002</v>
      </c>
      <c r="D209" s="71" t="s">
        <v>2003</v>
      </c>
      <c r="E209" s="71" t="s">
        <v>1478</v>
      </c>
      <c r="F209" s="71" t="s">
        <v>231</v>
      </c>
      <c r="G209" s="71" t="s">
        <v>232</v>
      </c>
      <c r="H209" s="71" t="s">
        <v>233</v>
      </c>
      <c r="I209" s="71" t="s">
        <v>840</v>
      </c>
      <c r="J209" s="71" t="s">
        <v>1432</v>
      </c>
      <c r="K209" s="71" t="s">
        <v>315</v>
      </c>
      <c r="L209" s="71" t="s">
        <v>2004</v>
      </c>
      <c r="M209" s="71" t="s">
        <v>2005</v>
      </c>
      <c r="N209" s="71"/>
      <c r="O209" s="71"/>
      <c r="P209" s="71"/>
      <c r="Q209" s="71"/>
      <c r="R209" s="71"/>
      <c r="S209" s="71"/>
      <c r="T209" s="71"/>
      <c r="U209" s="71"/>
      <c r="V209" s="71"/>
      <c r="W209" s="71"/>
      <c r="X209" s="71"/>
      <c r="Y209" s="71"/>
      <c r="Z209" s="71"/>
      <c r="AA209" s="71"/>
      <c r="AB209" s="71" t="s">
        <v>64</v>
      </c>
      <c r="AC209" s="71" t="s">
        <v>65</v>
      </c>
      <c r="AD209" s="71" t="s">
        <v>62</v>
      </c>
      <c r="AE209" s="71" t="s">
        <v>63</v>
      </c>
      <c r="AF209" s="71" t="s">
        <v>63</v>
      </c>
      <c r="AG209" s="71"/>
      <c r="AH209" s="71" t="s">
        <v>85</v>
      </c>
      <c r="AI209" s="71" t="s">
        <v>63</v>
      </c>
      <c r="AJ209" s="71" t="s">
        <v>63</v>
      </c>
      <c r="AK209" s="71" t="s">
        <v>63</v>
      </c>
      <c r="AL209" s="71" t="s">
        <v>63</v>
      </c>
      <c r="AM209" s="71" t="s">
        <v>63</v>
      </c>
      <c r="AN209" s="71"/>
      <c r="AO209" s="71"/>
      <c r="AP209" s="71" t="s">
        <v>2006</v>
      </c>
      <c r="AQ209" s="71" t="s">
        <v>2007</v>
      </c>
      <c r="AR209" s="71" t="s">
        <v>62</v>
      </c>
      <c r="AS209" s="71"/>
      <c r="AT209" s="71" t="s">
        <v>63</v>
      </c>
      <c r="AU209" s="71"/>
      <c r="AV209" s="79" t="str" cm="1">
        <f t="array" ref="AV2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9" s="79" t="str" cm="1">
        <f t="array" ref="AW2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9" s="71" t="str" cm="1">
        <f t="array" ref="AX2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9" s="71"/>
      <c r="AZ209" s="71"/>
      <c r="BA209" s="71" t="s">
        <v>2008</v>
      </c>
      <c r="BB209" s="73" t="s">
        <v>1046</v>
      </c>
      <c r="BC209" s="36"/>
      <c r="BD209" s="35"/>
    </row>
    <row r="210" spans="1:56" ht="75" customHeight="1">
      <c r="A210" s="70">
        <v>209</v>
      </c>
      <c r="B210" s="71" t="s">
        <v>2009</v>
      </c>
      <c r="C210" s="71" t="s">
        <v>369</v>
      </c>
      <c r="D210" s="71" t="s">
        <v>2010</v>
      </c>
      <c r="E210" s="71" t="s">
        <v>1478</v>
      </c>
      <c r="F210" s="71" t="s">
        <v>54</v>
      </c>
      <c r="G210" s="71" t="s">
        <v>125</v>
      </c>
      <c r="H210" s="71" t="s">
        <v>233</v>
      </c>
      <c r="I210" s="71" t="s">
        <v>1443</v>
      </c>
      <c r="J210" s="71" t="s">
        <v>1432</v>
      </c>
      <c r="K210" s="71" t="s">
        <v>315</v>
      </c>
      <c r="L210" s="71" t="s">
        <v>2011</v>
      </c>
      <c r="M210" s="71" t="s">
        <v>2012</v>
      </c>
      <c r="N210" s="71" t="s">
        <v>1575</v>
      </c>
      <c r="O210" s="71" t="s">
        <v>1668</v>
      </c>
      <c r="P210" s="71" t="s">
        <v>60</v>
      </c>
      <c r="Q210" s="71" t="s">
        <v>81</v>
      </c>
      <c r="R210" s="71" t="s">
        <v>1669</v>
      </c>
      <c r="S210" s="71" t="s">
        <v>62</v>
      </c>
      <c r="T210" s="71" t="s">
        <v>62</v>
      </c>
      <c r="U210" s="71" t="s">
        <v>63</v>
      </c>
      <c r="V210" s="71" t="s">
        <v>62</v>
      </c>
      <c r="W210" s="71" t="s">
        <v>62</v>
      </c>
      <c r="X210" s="71" t="s">
        <v>62</v>
      </c>
      <c r="Y210" s="71" t="s">
        <v>62</v>
      </c>
      <c r="Z210" s="71" t="s">
        <v>63</v>
      </c>
      <c r="AA210" s="71" t="s">
        <v>63</v>
      </c>
      <c r="AB210" s="71" t="s">
        <v>64</v>
      </c>
      <c r="AC210" s="71" t="s">
        <v>65</v>
      </c>
      <c r="AD210" s="71" t="s">
        <v>62</v>
      </c>
      <c r="AE210" s="71" t="s">
        <v>62</v>
      </c>
      <c r="AF210" s="71" t="s">
        <v>63</v>
      </c>
      <c r="AG210" s="71" t="s">
        <v>63</v>
      </c>
      <c r="AH210" s="71" t="s">
        <v>85</v>
      </c>
      <c r="AI210" s="71" t="s">
        <v>63</v>
      </c>
      <c r="AJ210" s="71" t="s">
        <v>63</v>
      </c>
      <c r="AK210" s="71" t="s">
        <v>63</v>
      </c>
      <c r="AL210" s="71" t="s">
        <v>63</v>
      </c>
      <c r="AM210" s="71" t="s">
        <v>63</v>
      </c>
      <c r="AN210" s="71" t="s">
        <v>2013</v>
      </c>
      <c r="AO210" s="71" t="s">
        <v>2014</v>
      </c>
      <c r="AP210" s="71" t="s">
        <v>1406</v>
      </c>
      <c r="AQ210" s="71" t="s">
        <v>558</v>
      </c>
      <c r="AR210" s="71" t="s">
        <v>63</v>
      </c>
      <c r="AS210" s="71"/>
      <c r="AT210" s="71" t="s">
        <v>63</v>
      </c>
      <c r="AU210" s="71" t="s">
        <v>1702</v>
      </c>
      <c r="AV210" s="79" cm="1">
        <f t="array" ref="AV2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10" s="79" cm="1">
        <f t="array" ref="AW2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10" s="71" t="str" cm="1">
        <f t="array" ref="AX2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10" s="71" t="s">
        <v>63</v>
      </c>
      <c r="AZ210" s="71"/>
      <c r="BA210" s="71" t="s">
        <v>2015</v>
      </c>
      <c r="BB210" s="73" t="s">
        <v>2016</v>
      </c>
      <c r="BC210" s="36"/>
      <c r="BD210" s="35"/>
    </row>
    <row r="211" spans="1:56" ht="75" customHeight="1">
      <c r="A211" s="70">
        <v>210</v>
      </c>
      <c r="B211" s="71" t="s">
        <v>2017</v>
      </c>
      <c r="C211" s="71" t="s">
        <v>1095</v>
      </c>
      <c r="D211" s="71" t="s">
        <v>2018</v>
      </c>
      <c r="E211" s="71" t="s">
        <v>1461</v>
      </c>
      <c r="F211" s="71" t="s">
        <v>231</v>
      </c>
      <c r="G211" s="71" t="s">
        <v>786</v>
      </c>
      <c r="H211" s="71" t="s">
        <v>233</v>
      </c>
      <c r="I211" s="71" t="s">
        <v>737</v>
      </c>
      <c r="J211" s="71" t="s">
        <v>1432</v>
      </c>
      <c r="K211" s="71" t="s">
        <v>266</v>
      </c>
      <c r="L211" s="71" t="s">
        <v>2019</v>
      </c>
      <c r="M211" s="71" t="s">
        <v>2020</v>
      </c>
      <c r="N211" s="71"/>
      <c r="O211" s="71"/>
      <c r="P211" s="71"/>
      <c r="Q211" s="71"/>
      <c r="R211" s="71"/>
      <c r="S211" s="71"/>
      <c r="T211" s="71"/>
      <c r="U211" s="71"/>
      <c r="V211" s="71"/>
      <c r="W211" s="71"/>
      <c r="X211" s="71"/>
      <c r="Y211" s="71"/>
      <c r="Z211" s="71"/>
      <c r="AA211" s="71"/>
      <c r="AB211" s="71" t="s">
        <v>64</v>
      </c>
      <c r="AC211" s="71" t="s">
        <v>100</v>
      </c>
      <c r="AD211" s="71" t="s">
        <v>62</v>
      </c>
      <c r="AE211" s="71" t="s">
        <v>63</v>
      </c>
      <c r="AF211" s="71" t="s">
        <v>63</v>
      </c>
      <c r="AG211" s="71"/>
      <c r="AH211" s="71" t="s">
        <v>66</v>
      </c>
      <c r="AI211" s="71" t="s">
        <v>63</v>
      </c>
      <c r="AJ211" s="71" t="s">
        <v>63</v>
      </c>
      <c r="AK211" s="71" t="s">
        <v>63</v>
      </c>
      <c r="AL211" s="71" t="s">
        <v>62</v>
      </c>
      <c r="AM211" s="71" t="s">
        <v>63</v>
      </c>
      <c r="AN211" s="71"/>
      <c r="AO211" s="71"/>
      <c r="AP211" s="71" t="s">
        <v>2021</v>
      </c>
      <c r="AQ211" s="71" t="s">
        <v>2022</v>
      </c>
      <c r="AR211" s="71" t="s">
        <v>62</v>
      </c>
      <c r="AS211" s="71"/>
      <c r="AT211" s="71" t="s">
        <v>63</v>
      </c>
      <c r="AU211" s="71"/>
      <c r="AV211" s="79" t="str" cm="1">
        <f t="array" ref="AV2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1" s="79" t="str" cm="1">
        <f t="array" ref="AW2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1" s="71" t="str" cm="1">
        <f t="array" ref="AX2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1" s="71"/>
      <c r="AZ211" s="71"/>
      <c r="BA211" s="71" t="s">
        <v>2023</v>
      </c>
      <c r="BB211" s="73" t="s">
        <v>2024</v>
      </c>
      <c r="BC211" s="36"/>
      <c r="BD211" s="35"/>
    </row>
    <row r="212" spans="1:56" ht="75" customHeight="1">
      <c r="A212" s="70">
        <v>211</v>
      </c>
      <c r="B212" s="71" t="s">
        <v>2025</v>
      </c>
      <c r="C212" s="71" t="s">
        <v>2026</v>
      </c>
      <c r="D212" s="71" t="s">
        <v>2027</v>
      </c>
      <c r="E212" s="71" t="s">
        <v>1430</v>
      </c>
      <c r="F212" s="71" t="s">
        <v>231</v>
      </c>
      <c r="G212" s="71" t="s">
        <v>1311</v>
      </c>
      <c r="H212" s="71" t="s">
        <v>97</v>
      </c>
      <c r="I212" s="71" t="s">
        <v>2028</v>
      </c>
      <c r="J212" s="71" t="s">
        <v>2029</v>
      </c>
      <c r="K212" s="71" t="s">
        <v>315</v>
      </c>
      <c r="L212" s="71" t="s">
        <v>2030</v>
      </c>
      <c r="M212" s="71" t="s">
        <v>2031</v>
      </c>
      <c r="N212" s="71"/>
      <c r="O212" s="71"/>
      <c r="P212" s="71"/>
      <c r="Q212" s="71"/>
      <c r="R212" s="71"/>
      <c r="S212" s="71"/>
      <c r="T212" s="71"/>
      <c r="U212" s="71"/>
      <c r="V212" s="71"/>
      <c r="W212" s="71"/>
      <c r="X212" s="71"/>
      <c r="Y212" s="71"/>
      <c r="Z212" s="71"/>
      <c r="AA212" s="71"/>
      <c r="AB212" s="71" t="s">
        <v>64</v>
      </c>
      <c r="AC212" s="71" t="s">
        <v>100</v>
      </c>
      <c r="AD212" s="71" t="s">
        <v>63</v>
      </c>
      <c r="AE212" s="71" t="s">
        <v>63</v>
      </c>
      <c r="AF212" s="71" t="s">
        <v>63</v>
      </c>
      <c r="AG212" s="71"/>
      <c r="AH212" s="71" t="s">
        <v>85</v>
      </c>
      <c r="AI212" s="71" t="s">
        <v>63</v>
      </c>
      <c r="AJ212" s="71" t="s">
        <v>63</v>
      </c>
      <c r="AK212" s="71" t="s">
        <v>63</v>
      </c>
      <c r="AL212" s="71" t="s">
        <v>62</v>
      </c>
      <c r="AM212" s="71" t="s">
        <v>63</v>
      </c>
      <c r="AN212" s="71"/>
      <c r="AO212" s="71"/>
      <c r="AP212" s="71" t="s">
        <v>2032</v>
      </c>
      <c r="AQ212" s="71" t="s">
        <v>2033</v>
      </c>
      <c r="AR212" s="71" t="s">
        <v>62</v>
      </c>
      <c r="AS212" s="71"/>
      <c r="AT212" s="71" t="s">
        <v>63</v>
      </c>
      <c r="AU212" s="71"/>
      <c r="AV212" s="79" t="str" cm="1">
        <f t="array" ref="AV2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2" s="79" t="str" cm="1">
        <f t="array" ref="AW2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2" s="71" t="str" cm="1">
        <f t="array" ref="AX2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2" s="71"/>
      <c r="AZ212" s="71"/>
      <c r="BA212" s="22" t="s">
        <v>2034</v>
      </c>
      <c r="BB212" s="73" t="s">
        <v>2035</v>
      </c>
      <c r="BC212" s="36"/>
      <c r="BD212" s="35"/>
    </row>
    <row r="213" spans="1:56" ht="75" customHeight="1">
      <c r="A213" s="70">
        <v>212</v>
      </c>
      <c r="B213" s="71" t="s">
        <v>2036</v>
      </c>
      <c r="C213" s="71" t="s">
        <v>1883</v>
      </c>
      <c r="D213" s="71" t="s">
        <v>2037</v>
      </c>
      <c r="E213" s="71" t="s">
        <v>1748</v>
      </c>
      <c r="F213" s="71" t="s">
        <v>54</v>
      </c>
      <c r="G213" s="71" t="s">
        <v>125</v>
      </c>
      <c r="H213" s="71" t="s">
        <v>233</v>
      </c>
      <c r="I213" s="71" t="s">
        <v>608</v>
      </c>
      <c r="J213" s="71" t="s">
        <v>1432</v>
      </c>
      <c r="K213" s="71" t="s">
        <v>266</v>
      </c>
      <c r="L213" s="71" t="s">
        <v>2038</v>
      </c>
      <c r="M213" s="71" t="s">
        <v>2039</v>
      </c>
      <c r="N213" s="71" t="s">
        <v>1710</v>
      </c>
      <c r="O213" s="71" t="s">
        <v>1435</v>
      </c>
      <c r="P213" s="71" t="s">
        <v>60</v>
      </c>
      <c r="Q213" s="71" t="s">
        <v>155</v>
      </c>
      <c r="R213" s="71" t="s">
        <v>1669</v>
      </c>
      <c r="S213" s="71" t="s">
        <v>62</v>
      </c>
      <c r="T213" s="71" t="s">
        <v>62</v>
      </c>
      <c r="U213" s="71" t="s">
        <v>62</v>
      </c>
      <c r="V213" s="71" t="s">
        <v>63</v>
      </c>
      <c r="W213" s="71" t="s">
        <v>62</v>
      </c>
      <c r="X213" s="71" t="s">
        <v>63</v>
      </c>
      <c r="Y213" s="71" t="s">
        <v>62</v>
      </c>
      <c r="Z213" s="71" t="s">
        <v>63</v>
      </c>
      <c r="AA213" s="71" t="s">
        <v>62</v>
      </c>
      <c r="AB213" s="71" t="s">
        <v>64</v>
      </c>
      <c r="AC213" s="71" t="s">
        <v>84</v>
      </c>
      <c r="AD213" s="71" t="s">
        <v>62</v>
      </c>
      <c r="AE213" s="71" t="s">
        <v>62</v>
      </c>
      <c r="AF213" s="71" t="s">
        <v>63</v>
      </c>
      <c r="AG213" s="71" t="s">
        <v>63</v>
      </c>
      <c r="AH213" s="71" t="s">
        <v>85</v>
      </c>
      <c r="AI213" s="71" t="s">
        <v>63</v>
      </c>
      <c r="AJ213" s="71" t="s">
        <v>63</v>
      </c>
      <c r="AK213" s="71" t="s">
        <v>63</v>
      </c>
      <c r="AL213" s="71" t="s">
        <v>62</v>
      </c>
      <c r="AM213" s="71" t="s">
        <v>63</v>
      </c>
      <c r="AN213" s="71"/>
      <c r="AO213" s="71"/>
      <c r="AP213" s="71" t="s">
        <v>2040</v>
      </c>
      <c r="AQ213" s="71" t="s">
        <v>2041</v>
      </c>
      <c r="AR213" s="71" t="s">
        <v>132</v>
      </c>
      <c r="AS213" s="71"/>
      <c r="AT213" s="71" t="s">
        <v>63</v>
      </c>
      <c r="AU213" s="71" t="s">
        <v>72</v>
      </c>
      <c r="AV213" s="79" t="str" cm="1">
        <f t="array" ref="AV2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3" s="79" t="str" cm="1">
        <f t="array" ref="AW2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3" s="71" t="str" cm="1">
        <f t="array" ref="AX2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13" s="71" t="s">
        <v>63</v>
      </c>
      <c r="AZ213" s="71"/>
      <c r="BA213" s="71" t="s">
        <v>2042</v>
      </c>
      <c r="BB213" s="73" t="s">
        <v>2043</v>
      </c>
      <c r="BC213" s="36"/>
      <c r="BD213" s="35"/>
    </row>
    <row r="214" spans="1:56" ht="75" customHeight="1">
      <c r="A214" s="70">
        <v>213</v>
      </c>
      <c r="B214" s="71" t="s">
        <v>2044</v>
      </c>
      <c r="C214" s="71" t="s">
        <v>735</v>
      </c>
      <c r="D214" s="71" t="s">
        <v>2045</v>
      </c>
      <c r="E214" s="71" t="s">
        <v>1452</v>
      </c>
      <c r="F214" s="71" t="s">
        <v>231</v>
      </c>
      <c r="G214" s="71" t="s">
        <v>584</v>
      </c>
      <c r="H214" s="71" t="s">
        <v>217</v>
      </c>
      <c r="I214" s="71" t="s">
        <v>2046</v>
      </c>
      <c r="J214" s="71" t="s">
        <v>1432</v>
      </c>
      <c r="K214" s="71" t="s">
        <v>243</v>
      </c>
      <c r="L214" s="71" t="s">
        <v>2047</v>
      </c>
      <c r="M214" s="71" t="s">
        <v>2048</v>
      </c>
      <c r="N214" s="71"/>
      <c r="O214" s="71"/>
      <c r="P214" s="71"/>
      <c r="Q214" s="71"/>
      <c r="R214" s="71"/>
      <c r="S214" s="71"/>
      <c r="T214" s="71"/>
      <c r="U214" s="71"/>
      <c r="V214" s="71"/>
      <c r="W214" s="71"/>
      <c r="X214" s="71"/>
      <c r="Y214" s="71"/>
      <c r="Z214" s="71"/>
      <c r="AA214" s="71"/>
      <c r="AB214" s="71" t="s">
        <v>64</v>
      </c>
      <c r="AC214" s="71" t="s">
        <v>65</v>
      </c>
      <c r="AD214" s="71" t="s">
        <v>62</v>
      </c>
      <c r="AE214" s="71" t="s">
        <v>62</v>
      </c>
      <c r="AF214" s="71" t="s">
        <v>63</v>
      </c>
      <c r="AG214" s="71"/>
      <c r="AH214" s="71" t="s">
        <v>66</v>
      </c>
      <c r="AI214" s="71" t="s">
        <v>63</v>
      </c>
      <c r="AJ214" s="71" t="s">
        <v>63</v>
      </c>
      <c r="AK214" s="71" t="s">
        <v>63</v>
      </c>
      <c r="AL214" s="71" t="s">
        <v>62</v>
      </c>
      <c r="AM214" s="71" t="s">
        <v>63</v>
      </c>
      <c r="AN214" s="71"/>
      <c r="AO214" s="71"/>
      <c r="AP214" s="71" t="s">
        <v>2049</v>
      </c>
      <c r="AQ214" s="71" t="s">
        <v>2050</v>
      </c>
      <c r="AR214" s="71" t="s">
        <v>63</v>
      </c>
      <c r="AS214" s="71"/>
      <c r="AT214" s="71" t="s">
        <v>63</v>
      </c>
      <c r="AU214" s="71"/>
      <c r="AV214" s="79" t="str" cm="1">
        <f t="array" ref="AV2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4" s="79" t="str" cm="1">
        <f t="array" ref="AW2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4" s="71" t="str" cm="1">
        <f t="array" ref="AX2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4" s="71"/>
      <c r="AZ214" s="71"/>
      <c r="BA214" s="71" t="s">
        <v>2051</v>
      </c>
      <c r="BB214" s="73" t="s">
        <v>2052</v>
      </c>
      <c r="BC214" s="36"/>
      <c r="BD214" s="35"/>
    </row>
    <row r="215" spans="1:56" ht="75" customHeight="1">
      <c r="A215" s="70">
        <v>214</v>
      </c>
      <c r="B215" s="71" t="s">
        <v>2053</v>
      </c>
      <c r="C215" s="71" t="s">
        <v>735</v>
      </c>
      <c r="D215" s="71" t="s">
        <v>2054</v>
      </c>
      <c r="E215" s="71" t="s">
        <v>1494</v>
      </c>
      <c r="F215" s="71" t="s">
        <v>231</v>
      </c>
      <c r="G215" s="71" t="s">
        <v>584</v>
      </c>
      <c r="H215" s="71" t="s">
        <v>217</v>
      </c>
      <c r="I215" s="71" t="s">
        <v>842</v>
      </c>
      <c r="J215" s="71" t="s">
        <v>1432</v>
      </c>
      <c r="K215" s="71" t="s">
        <v>315</v>
      </c>
      <c r="L215" s="71" t="s">
        <v>2055</v>
      </c>
      <c r="M215" s="71" t="s">
        <v>2056</v>
      </c>
      <c r="N215" s="71"/>
      <c r="O215" s="71"/>
      <c r="P215" s="71"/>
      <c r="Q215" s="71"/>
      <c r="R215" s="71"/>
      <c r="S215" s="71"/>
      <c r="T215" s="71"/>
      <c r="U215" s="71"/>
      <c r="V215" s="71"/>
      <c r="W215" s="71"/>
      <c r="X215" s="71"/>
      <c r="Y215" s="71"/>
      <c r="Z215" s="71"/>
      <c r="AA215" s="71"/>
      <c r="AB215" s="71" t="s">
        <v>64</v>
      </c>
      <c r="AC215" s="71" t="s">
        <v>65</v>
      </c>
      <c r="AD215" s="71" t="s">
        <v>62</v>
      </c>
      <c r="AE215" s="71" t="s">
        <v>63</v>
      </c>
      <c r="AF215" s="71" t="s">
        <v>63</v>
      </c>
      <c r="AG215" s="71"/>
      <c r="AH215" s="71" t="s">
        <v>66</v>
      </c>
      <c r="AI215" s="71" t="s">
        <v>63</v>
      </c>
      <c r="AJ215" s="71" t="s">
        <v>63</v>
      </c>
      <c r="AK215" s="71" t="s">
        <v>63</v>
      </c>
      <c r="AL215" s="71" t="s">
        <v>62</v>
      </c>
      <c r="AM215" s="71" t="s">
        <v>63</v>
      </c>
      <c r="AN215" s="71"/>
      <c r="AO215" s="71"/>
      <c r="AP215" s="71" t="s">
        <v>2057</v>
      </c>
      <c r="AQ215" s="71" t="s">
        <v>558</v>
      </c>
      <c r="AR215" s="71" t="s">
        <v>63</v>
      </c>
      <c r="AS215" s="71"/>
      <c r="AT215" s="71" t="s">
        <v>63</v>
      </c>
      <c r="AU215" s="71"/>
      <c r="AV215" s="79" t="str" cm="1">
        <f t="array" ref="AV2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5" s="79" t="str" cm="1">
        <f t="array" ref="AW2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5" s="71" t="str" cm="1">
        <f t="array" ref="AX2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5" s="71"/>
      <c r="AZ215" s="71"/>
      <c r="BA215" s="71" t="s">
        <v>2058</v>
      </c>
      <c r="BB215" s="73" t="s">
        <v>2059</v>
      </c>
      <c r="BC215" s="36"/>
      <c r="BD215" s="35"/>
    </row>
    <row r="216" spans="1:56" ht="75" customHeight="1">
      <c r="A216" s="70">
        <v>215</v>
      </c>
      <c r="B216" s="71" t="s">
        <v>2060</v>
      </c>
      <c r="C216" s="71" t="s">
        <v>800</v>
      </c>
      <c r="D216" s="71" t="s">
        <v>2061</v>
      </c>
      <c r="E216" s="71" t="s">
        <v>1452</v>
      </c>
      <c r="F216" s="71" t="s">
        <v>231</v>
      </c>
      <c r="G216" s="71" t="s">
        <v>584</v>
      </c>
      <c r="H216" s="71" t="s">
        <v>217</v>
      </c>
      <c r="I216" s="71" t="s">
        <v>2062</v>
      </c>
      <c r="J216" s="71" t="s">
        <v>1432</v>
      </c>
      <c r="K216" s="71" t="s">
        <v>218</v>
      </c>
      <c r="L216" s="71" t="s">
        <v>2063</v>
      </c>
      <c r="M216" s="71" t="s">
        <v>2064</v>
      </c>
      <c r="N216" s="71" t="s">
        <v>1452</v>
      </c>
      <c r="O216" s="71" t="s">
        <v>2065</v>
      </c>
      <c r="P216" s="71"/>
      <c r="Q216" s="71"/>
      <c r="R216" s="71"/>
      <c r="S216" s="71"/>
      <c r="T216" s="71"/>
      <c r="U216" s="71"/>
      <c r="V216" s="71"/>
      <c r="W216" s="71"/>
      <c r="X216" s="71"/>
      <c r="Y216" s="71"/>
      <c r="Z216" s="71"/>
      <c r="AA216" s="71"/>
      <c r="AB216" s="71" t="s">
        <v>64</v>
      </c>
      <c r="AC216" s="71" t="s">
        <v>65</v>
      </c>
      <c r="AD216" s="71" t="s">
        <v>62</v>
      </c>
      <c r="AE216" s="71" t="s">
        <v>63</v>
      </c>
      <c r="AF216" s="71" t="s">
        <v>63</v>
      </c>
      <c r="AG216" s="71"/>
      <c r="AH216" s="71" t="s">
        <v>66</v>
      </c>
      <c r="AI216" s="71" t="s">
        <v>63</v>
      </c>
      <c r="AJ216" s="71" t="s">
        <v>63</v>
      </c>
      <c r="AK216" s="71" t="s">
        <v>63</v>
      </c>
      <c r="AL216" s="71" t="s">
        <v>63</v>
      </c>
      <c r="AM216" s="71" t="s">
        <v>63</v>
      </c>
      <c r="AN216" s="71"/>
      <c r="AO216" s="71"/>
      <c r="AP216" s="71" t="s">
        <v>2066</v>
      </c>
      <c r="AQ216" s="71" t="s">
        <v>2067</v>
      </c>
      <c r="AR216" s="71" t="s">
        <v>62</v>
      </c>
      <c r="AS216" s="71"/>
      <c r="AT216" s="71" t="s">
        <v>63</v>
      </c>
      <c r="AU216" s="71"/>
      <c r="AV216" s="79" t="str" cm="1">
        <f t="array" ref="AV2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6" s="79" t="str" cm="1">
        <f t="array" ref="AW2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6" s="71" t="str" cm="1">
        <f t="array" ref="AX2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6" s="71"/>
      <c r="AZ216" s="71"/>
      <c r="BA216" s="71" t="s">
        <v>2068</v>
      </c>
      <c r="BB216" s="73" t="s">
        <v>2069</v>
      </c>
      <c r="BC216" s="36"/>
      <c r="BD216" s="35"/>
    </row>
    <row r="217" spans="1:56" ht="75" customHeight="1">
      <c r="A217" s="70">
        <v>216</v>
      </c>
      <c r="B217" s="71" t="s">
        <v>2070</v>
      </c>
      <c r="C217" s="71" t="s">
        <v>735</v>
      </c>
      <c r="D217" s="71" t="s">
        <v>2071</v>
      </c>
      <c r="E217" s="71" t="s">
        <v>1452</v>
      </c>
      <c r="F217" s="71" t="s">
        <v>231</v>
      </c>
      <c r="G217" s="71" t="s">
        <v>786</v>
      </c>
      <c r="H217" s="71" t="s">
        <v>217</v>
      </c>
      <c r="I217" s="71" t="s">
        <v>840</v>
      </c>
      <c r="J217" s="71" t="s">
        <v>1432</v>
      </c>
      <c r="K217" s="71" t="s">
        <v>315</v>
      </c>
      <c r="L217" s="71" t="s">
        <v>2072</v>
      </c>
      <c r="M217" s="71" t="s">
        <v>2073</v>
      </c>
      <c r="N217" s="71"/>
      <c r="O217" s="71"/>
      <c r="P217" s="71"/>
      <c r="Q217" s="71"/>
      <c r="R217" s="71"/>
      <c r="S217" s="71"/>
      <c r="T217" s="71"/>
      <c r="U217" s="71"/>
      <c r="V217" s="71"/>
      <c r="W217" s="71"/>
      <c r="X217" s="71"/>
      <c r="Y217" s="71"/>
      <c r="Z217" s="71"/>
      <c r="AA217" s="71"/>
      <c r="AB217" s="71" t="s">
        <v>64</v>
      </c>
      <c r="AC217" s="71" t="s">
        <v>65</v>
      </c>
      <c r="AD217" s="71" t="s">
        <v>62</v>
      </c>
      <c r="AE217" s="71" t="s">
        <v>62</v>
      </c>
      <c r="AF217" s="71" t="s">
        <v>63</v>
      </c>
      <c r="AG217" s="71"/>
      <c r="AH217" s="71" t="s">
        <v>915</v>
      </c>
      <c r="AI217" s="71" t="s">
        <v>63</v>
      </c>
      <c r="AJ217" s="71" t="s">
        <v>63</v>
      </c>
      <c r="AK217" s="71" t="s">
        <v>63</v>
      </c>
      <c r="AL217" s="71" t="s">
        <v>62</v>
      </c>
      <c r="AM217" s="71" t="s">
        <v>63</v>
      </c>
      <c r="AN217" s="71"/>
      <c r="AO217" s="71"/>
      <c r="AP217" s="71" t="s">
        <v>2074</v>
      </c>
      <c r="AQ217" s="71" t="s">
        <v>840</v>
      </c>
      <c r="AR217" s="71" t="s">
        <v>62</v>
      </c>
      <c r="AS217" s="71"/>
      <c r="AT217" s="71" t="s">
        <v>63</v>
      </c>
      <c r="AU217" s="71"/>
      <c r="AV217" s="79" t="str" cm="1">
        <f t="array" ref="AV2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7" s="79" t="str" cm="1">
        <f t="array" ref="AW2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7" s="71" t="str" cm="1">
        <f t="array" ref="AX2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7" s="71"/>
      <c r="AZ217" s="71"/>
      <c r="BA217" s="71" t="s">
        <v>2075</v>
      </c>
      <c r="BB217" s="73" t="s">
        <v>2076</v>
      </c>
      <c r="BC217" s="36"/>
      <c r="BD217" s="35"/>
    </row>
    <row r="218" spans="1:56" ht="75" customHeight="1">
      <c r="A218" s="70">
        <v>217</v>
      </c>
      <c r="B218" s="71" t="s">
        <v>2077</v>
      </c>
      <c r="C218" s="71" t="s">
        <v>381</v>
      </c>
      <c r="D218" s="71" t="s">
        <v>2078</v>
      </c>
      <c r="E218" s="71" t="s">
        <v>1565</v>
      </c>
      <c r="F218" s="71" t="s">
        <v>54</v>
      </c>
      <c r="G218" s="71" t="s">
        <v>125</v>
      </c>
      <c r="H218" s="71" t="s">
        <v>233</v>
      </c>
      <c r="I218" s="71" t="s">
        <v>250</v>
      </c>
      <c r="J218" s="71" t="s">
        <v>1432</v>
      </c>
      <c r="K218" s="71" t="s">
        <v>243</v>
      </c>
      <c r="L218" s="71" t="s">
        <v>2079</v>
      </c>
      <c r="M218" s="71" t="s">
        <v>2080</v>
      </c>
      <c r="N218" s="71" t="s">
        <v>1710</v>
      </c>
      <c r="O218" s="71" t="s">
        <v>1506</v>
      </c>
      <c r="P218" s="71" t="s">
        <v>60</v>
      </c>
      <c r="Q218" s="71" t="s">
        <v>431</v>
      </c>
      <c r="R218" s="71" t="s">
        <v>189</v>
      </c>
      <c r="S218" s="71" t="s">
        <v>63</v>
      </c>
      <c r="T218" s="71" t="s">
        <v>63</v>
      </c>
      <c r="U218" s="71" t="s">
        <v>63</v>
      </c>
      <c r="V218" s="71" t="s">
        <v>62</v>
      </c>
      <c r="W218" s="71" t="s">
        <v>63</v>
      </c>
      <c r="X218" s="71" t="s">
        <v>63</v>
      </c>
      <c r="Y218" s="71" t="s">
        <v>62</v>
      </c>
      <c r="Z218" s="71" t="s">
        <v>63</v>
      </c>
      <c r="AA218" s="71" t="s">
        <v>63</v>
      </c>
      <c r="AB218" s="71" t="s">
        <v>142</v>
      </c>
      <c r="AC218" s="71" t="s">
        <v>65</v>
      </c>
      <c r="AD218" s="71" t="s">
        <v>62</v>
      </c>
      <c r="AE218" s="71" t="s">
        <v>62</v>
      </c>
      <c r="AF218" s="71" t="s">
        <v>63</v>
      </c>
      <c r="AG218" s="71" t="s">
        <v>63</v>
      </c>
      <c r="AH218" s="71" t="s">
        <v>66</v>
      </c>
      <c r="AI218" s="71" t="s">
        <v>63</v>
      </c>
      <c r="AJ218" s="71" t="s">
        <v>62</v>
      </c>
      <c r="AK218" s="71" t="s">
        <v>62</v>
      </c>
      <c r="AL218" s="71" t="s">
        <v>62</v>
      </c>
      <c r="AM218" s="71" t="s">
        <v>62</v>
      </c>
      <c r="AN218" s="71" t="s">
        <v>2081</v>
      </c>
      <c r="AO218" s="71" t="s">
        <v>2082</v>
      </c>
      <c r="AP218" s="71" t="s">
        <v>2083</v>
      </c>
      <c r="AQ218" s="71" t="s">
        <v>2084</v>
      </c>
      <c r="AR218" s="71" t="s">
        <v>62</v>
      </c>
      <c r="AS218" s="71"/>
      <c r="AT218" s="71" t="s">
        <v>63</v>
      </c>
      <c r="AU218" s="71" t="s">
        <v>72</v>
      </c>
      <c r="AV218" s="79" t="str" cm="1">
        <f t="array" ref="AV2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8" s="79" t="str" cm="1">
        <f t="array" ref="AW2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8" s="71" t="str" cm="1">
        <f t="array" ref="AX2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18" s="71" t="s">
        <v>63</v>
      </c>
      <c r="AZ218" s="71"/>
      <c r="BA218" s="71" t="s">
        <v>2085</v>
      </c>
      <c r="BB218" s="73" t="s">
        <v>2086</v>
      </c>
      <c r="BC218" s="36"/>
      <c r="BD218" s="35"/>
    </row>
    <row r="219" spans="1:56" ht="75" customHeight="1">
      <c r="A219" s="70">
        <v>218</v>
      </c>
      <c r="B219" s="71" t="s">
        <v>2087</v>
      </c>
      <c r="C219" s="71" t="s">
        <v>706</v>
      </c>
      <c r="D219" s="71" t="s">
        <v>2088</v>
      </c>
      <c r="E219" s="71" t="s">
        <v>1502</v>
      </c>
      <c r="F219" s="71" t="s">
        <v>54</v>
      </c>
      <c r="G219" s="71" t="s">
        <v>1311</v>
      </c>
      <c r="H219" s="71" t="s">
        <v>97</v>
      </c>
      <c r="I219" s="71" t="s">
        <v>2089</v>
      </c>
      <c r="J219" s="71" t="s">
        <v>1831</v>
      </c>
      <c r="K219" s="71" t="s">
        <v>279</v>
      </c>
      <c r="L219" s="71" t="s">
        <v>2090</v>
      </c>
      <c r="M219" s="71" t="s">
        <v>2091</v>
      </c>
      <c r="N219" s="71"/>
      <c r="O219" s="71"/>
      <c r="P219" s="71" t="s">
        <v>60</v>
      </c>
      <c r="Q219" s="71" t="s">
        <v>431</v>
      </c>
      <c r="R219" s="71" t="s">
        <v>189</v>
      </c>
      <c r="S219" s="71" t="s">
        <v>62</v>
      </c>
      <c r="T219" s="71" t="s">
        <v>62</v>
      </c>
      <c r="U219" s="71" t="s">
        <v>62</v>
      </c>
      <c r="V219" s="71" t="s">
        <v>63</v>
      </c>
      <c r="W219" s="71" t="s">
        <v>63</v>
      </c>
      <c r="X219" s="71" t="s">
        <v>63</v>
      </c>
      <c r="Y219" s="71" t="s">
        <v>62</v>
      </c>
      <c r="Z219" s="71" t="s">
        <v>63</v>
      </c>
      <c r="AA219" s="71" t="s">
        <v>63</v>
      </c>
      <c r="AB219" s="71" t="s">
        <v>64</v>
      </c>
      <c r="AC219" s="71" t="s">
        <v>65</v>
      </c>
      <c r="AD219" s="71" t="s">
        <v>62</v>
      </c>
      <c r="AE219" s="71" t="s">
        <v>62</v>
      </c>
      <c r="AF219" s="71" t="s">
        <v>63</v>
      </c>
      <c r="AG219" s="71" t="s">
        <v>63</v>
      </c>
      <c r="AH219" s="71" t="s">
        <v>85</v>
      </c>
      <c r="AI219" s="71" t="s">
        <v>63</v>
      </c>
      <c r="AJ219" s="71" t="s">
        <v>63</v>
      </c>
      <c r="AK219" s="71" t="s">
        <v>63</v>
      </c>
      <c r="AL219" s="71" t="s">
        <v>62</v>
      </c>
      <c r="AM219" s="71" t="s">
        <v>63</v>
      </c>
      <c r="AN219" s="71"/>
      <c r="AO219" s="71" t="s">
        <v>2092</v>
      </c>
      <c r="AP219" s="71" t="s">
        <v>2093</v>
      </c>
      <c r="AQ219" s="71" t="s">
        <v>2094</v>
      </c>
      <c r="AR219" s="71" t="s">
        <v>63</v>
      </c>
      <c r="AS219" s="71"/>
      <c r="AT219" s="71" t="s">
        <v>63</v>
      </c>
      <c r="AU219" s="71" t="s">
        <v>1802</v>
      </c>
      <c r="AV219" s="79" cm="1">
        <f t="array" ref="AV2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219" s="79" cm="1">
        <f t="array" ref="AW2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219" s="71" t="str" cm="1">
        <f t="array" ref="AX2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19" s="71" t="s">
        <v>63</v>
      </c>
      <c r="AZ219" s="71"/>
      <c r="BA219" s="71" t="s">
        <v>2095</v>
      </c>
      <c r="BB219" s="73" t="s">
        <v>2096</v>
      </c>
      <c r="BC219" s="36"/>
      <c r="BD219" s="35"/>
    </row>
    <row r="220" spans="1:56" ht="75" customHeight="1">
      <c r="A220" s="70">
        <v>219</v>
      </c>
      <c r="B220" s="71" t="s">
        <v>2097</v>
      </c>
      <c r="C220" s="71" t="s">
        <v>381</v>
      </c>
      <c r="D220" s="71" t="s">
        <v>2098</v>
      </c>
      <c r="E220" s="71" t="s">
        <v>1710</v>
      </c>
      <c r="F220" s="71" t="s">
        <v>54</v>
      </c>
      <c r="G220" s="71" t="s">
        <v>125</v>
      </c>
      <c r="H220" s="71" t="s">
        <v>97</v>
      </c>
      <c r="I220" s="71" t="s">
        <v>2099</v>
      </c>
      <c r="J220" s="71" t="s">
        <v>2100</v>
      </c>
      <c r="K220" s="71" t="s">
        <v>2101</v>
      </c>
      <c r="L220" s="71" t="s">
        <v>2102</v>
      </c>
      <c r="M220" s="71" t="s">
        <v>2103</v>
      </c>
      <c r="N220" s="71" t="s">
        <v>1754</v>
      </c>
      <c r="O220" s="71" t="s">
        <v>1506</v>
      </c>
      <c r="P220" s="71" t="s">
        <v>60</v>
      </c>
      <c r="Q220" s="71" t="s">
        <v>431</v>
      </c>
      <c r="R220" s="71" t="s">
        <v>189</v>
      </c>
      <c r="S220" s="71" t="s">
        <v>62</v>
      </c>
      <c r="T220" s="71" t="s">
        <v>62</v>
      </c>
      <c r="U220" s="71" t="s">
        <v>62</v>
      </c>
      <c r="V220" s="71" t="s">
        <v>62</v>
      </c>
      <c r="W220" s="71" t="s">
        <v>63</v>
      </c>
      <c r="X220" s="71" t="s">
        <v>62</v>
      </c>
      <c r="Y220" s="71" t="s">
        <v>62</v>
      </c>
      <c r="Z220" s="71" t="s">
        <v>63</v>
      </c>
      <c r="AA220" s="71" t="s">
        <v>62</v>
      </c>
      <c r="AB220" s="71" t="s">
        <v>142</v>
      </c>
      <c r="AC220" s="71" t="s">
        <v>65</v>
      </c>
      <c r="AD220" s="71" t="s">
        <v>62</v>
      </c>
      <c r="AE220" s="71" t="s">
        <v>63</v>
      </c>
      <c r="AF220" s="71" t="s">
        <v>63</v>
      </c>
      <c r="AG220" s="71" t="s">
        <v>63</v>
      </c>
      <c r="AH220" s="71" t="s">
        <v>85</v>
      </c>
      <c r="AI220" s="71" t="s">
        <v>132</v>
      </c>
      <c r="AJ220" s="71" t="s">
        <v>62</v>
      </c>
      <c r="AK220" s="71" t="s">
        <v>132</v>
      </c>
      <c r="AL220" s="71" t="s">
        <v>62</v>
      </c>
      <c r="AM220" s="71" t="s">
        <v>62</v>
      </c>
      <c r="AN220" s="71"/>
      <c r="AO220" s="71" t="s">
        <v>2104</v>
      </c>
      <c r="AP220" s="71" t="s">
        <v>1890</v>
      </c>
      <c r="AQ220" s="71" t="s">
        <v>608</v>
      </c>
      <c r="AR220" s="71" t="s">
        <v>62</v>
      </c>
      <c r="AS220" s="71"/>
      <c r="AT220" s="71" t="s">
        <v>63</v>
      </c>
      <c r="AU220" s="71" t="s">
        <v>72</v>
      </c>
      <c r="AV220" s="79" t="str" cm="1">
        <f t="array" ref="AV2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0" s="79" t="str" cm="1">
        <f t="array" ref="AW2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0" s="71" t="str" cm="1">
        <f t="array" ref="AX2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20" s="71" t="s">
        <v>63</v>
      </c>
      <c r="AZ220" s="71"/>
      <c r="BA220" s="22" t="s">
        <v>2105</v>
      </c>
      <c r="BB220" s="73"/>
      <c r="BC220" s="36"/>
      <c r="BD220" s="35"/>
    </row>
    <row r="221" spans="1:56" ht="75" customHeight="1">
      <c r="A221" s="70">
        <v>220</v>
      </c>
      <c r="B221" s="71" t="s">
        <v>1864</v>
      </c>
      <c r="C221" s="71" t="s">
        <v>1142</v>
      </c>
      <c r="D221" s="71" t="s">
        <v>4188</v>
      </c>
      <c r="E221" s="71" t="s">
        <v>1502</v>
      </c>
      <c r="F221" s="71" t="s">
        <v>231</v>
      </c>
      <c r="G221" s="71" t="s">
        <v>736</v>
      </c>
      <c r="H221" s="71" t="s">
        <v>217</v>
      </c>
      <c r="I221" s="71" t="s">
        <v>250</v>
      </c>
      <c r="J221" s="71" t="s">
        <v>1432</v>
      </c>
      <c r="K221" s="71" t="s">
        <v>243</v>
      </c>
      <c r="L221" s="71" t="s">
        <v>4189</v>
      </c>
      <c r="M221" s="71" t="s">
        <v>4190</v>
      </c>
      <c r="N221" s="71"/>
      <c r="O221" s="71"/>
      <c r="P221" s="71"/>
      <c r="Q221" s="71"/>
      <c r="R221" s="71"/>
      <c r="S221" s="71"/>
      <c r="T221" s="71"/>
      <c r="U221" s="71"/>
      <c r="V221" s="71"/>
      <c r="W221" s="71"/>
      <c r="X221" s="71"/>
      <c r="Y221" s="71"/>
      <c r="Z221" s="71"/>
      <c r="AA221" s="71"/>
      <c r="AB221" s="71" t="s">
        <v>64</v>
      </c>
      <c r="AC221" s="71" t="s">
        <v>65</v>
      </c>
      <c r="AD221" s="71" t="s">
        <v>63</v>
      </c>
      <c r="AE221" s="71" t="s">
        <v>63</v>
      </c>
      <c r="AF221" s="71" t="s">
        <v>63</v>
      </c>
      <c r="AG221" s="71"/>
      <c r="AH221" s="71" t="s">
        <v>66</v>
      </c>
      <c r="AI221" s="71" t="s">
        <v>63</v>
      </c>
      <c r="AJ221" s="71" t="s">
        <v>63</v>
      </c>
      <c r="AK221" s="71" t="s">
        <v>63</v>
      </c>
      <c r="AL221" s="71" t="s">
        <v>63</v>
      </c>
      <c r="AM221" s="71" t="s">
        <v>63</v>
      </c>
      <c r="AN221" s="71"/>
      <c r="AO221" s="71"/>
      <c r="AP221" s="71" t="s">
        <v>4191</v>
      </c>
      <c r="AQ221" s="71" t="s">
        <v>386</v>
      </c>
      <c r="AR221" s="71" t="s">
        <v>132</v>
      </c>
      <c r="AS221" s="71"/>
      <c r="AT221" s="71" t="s">
        <v>63</v>
      </c>
      <c r="AU221" s="71"/>
      <c r="AV221" s="79" t="str" cm="1">
        <f t="array" ref="AV2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1" s="79" t="str" cm="1">
        <f t="array" ref="AW2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1" s="71" t="str" cm="1">
        <f t="array" ref="AX2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1" s="71"/>
      <c r="AZ221" s="71"/>
      <c r="BA221" s="95" t="s">
        <v>4192</v>
      </c>
      <c r="BB221" s="73" t="s">
        <v>1871</v>
      </c>
      <c r="BC221" s="36"/>
      <c r="BD221" s="35"/>
    </row>
    <row r="222" spans="1:56" ht="75" customHeight="1">
      <c r="A222" s="70">
        <v>221</v>
      </c>
      <c r="B222" s="71" t="s">
        <v>4193</v>
      </c>
      <c r="C222" s="71" t="s">
        <v>4187</v>
      </c>
      <c r="D222" s="71" t="s">
        <v>4194</v>
      </c>
      <c r="E222" s="71" t="s">
        <v>1452</v>
      </c>
      <c r="F222" s="71" t="s">
        <v>231</v>
      </c>
      <c r="G222" s="71" t="s">
        <v>125</v>
      </c>
      <c r="H222" s="71" t="s">
        <v>233</v>
      </c>
      <c r="I222" s="71" t="s">
        <v>1215</v>
      </c>
      <c r="J222" s="71" t="s">
        <v>1432</v>
      </c>
      <c r="K222" s="71" t="s">
        <v>243</v>
      </c>
      <c r="L222" s="71" t="s">
        <v>4195</v>
      </c>
      <c r="M222" s="71" t="s">
        <v>4196</v>
      </c>
      <c r="N222" s="71" t="s">
        <v>1575</v>
      </c>
      <c r="O222" s="71" t="s">
        <v>1668</v>
      </c>
      <c r="P222" s="71"/>
      <c r="Q222" s="71"/>
      <c r="R222" s="71"/>
      <c r="S222" s="71"/>
      <c r="T222" s="71"/>
      <c r="U222" s="71"/>
      <c r="V222" s="71"/>
      <c r="W222" s="71"/>
      <c r="X222" s="71"/>
      <c r="Y222" s="71"/>
      <c r="Z222" s="71"/>
      <c r="AA222" s="71"/>
      <c r="AB222" s="71" t="s">
        <v>189</v>
      </c>
      <c r="AC222" s="71" t="s">
        <v>100</v>
      </c>
      <c r="AD222" s="71" t="s">
        <v>63</v>
      </c>
      <c r="AE222" s="71" t="s">
        <v>62</v>
      </c>
      <c r="AF222" s="71" t="s">
        <v>62</v>
      </c>
      <c r="AG222" s="71"/>
      <c r="AH222" s="71" t="s">
        <v>915</v>
      </c>
      <c r="AI222" s="71" t="s">
        <v>63</v>
      </c>
      <c r="AJ222" s="71" t="s">
        <v>63</v>
      </c>
      <c r="AK222" s="71" t="s">
        <v>63</v>
      </c>
      <c r="AL222" s="71" t="s">
        <v>62</v>
      </c>
      <c r="AM222" s="71" t="s">
        <v>62</v>
      </c>
      <c r="AN222" s="71"/>
      <c r="AO222" s="71"/>
      <c r="AP222" s="71" t="s">
        <v>4197</v>
      </c>
      <c r="AQ222" s="71" t="s">
        <v>321</v>
      </c>
      <c r="AR222" s="71" t="s">
        <v>63</v>
      </c>
      <c r="AS222" s="71"/>
      <c r="AT222" s="71" t="s">
        <v>63</v>
      </c>
      <c r="AU222" s="71"/>
      <c r="AV222" s="79" t="str" cm="1">
        <f t="array" ref="AV2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2" s="79" t="str" cm="1">
        <f t="array" ref="AW2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2" s="71" t="str" cm="1">
        <f t="array" ref="AX2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2" s="71"/>
      <c r="AZ222" s="71"/>
      <c r="BA222" s="22" t="s">
        <v>4198</v>
      </c>
      <c r="BB222" s="73" t="s">
        <v>1881</v>
      </c>
      <c r="BC222" s="36"/>
      <c r="BD222" s="35"/>
    </row>
    <row r="223" spans="1:56" ht="75" customHeight="1">
      <c r="A223" s="70">
        <v>222</v>
      </c>
      <c r="B223" s="71" t="s">
        <v>4199</v>
      </c>
      <c r="C223" s="71" t="s">
        <v>4200</v>
      </c>
      <c r="D223" s="71" t="s">
        <v>4201</v>
      </c>
      <c r="E223" s="71" t="s">
        <v>1430</v>
      </c>
      <c r="F223" s="71" t="s">
        <v>231</v>
      </c>
      <c r="G223" s="71" t="s">
        <v>736</v>
      </c>
      <c r="H223" s="71" t="s">
        <v>217</v>
      </c>
      <c r="I223" s="71" t="s">
        <v>842</v>
      </c>
      <c r="J223" s="71" t="s">
        <v>1432</v>
      </c>
      <c r="K223" s="71" t="s">
        <v>315</v>
      </c>
      <c r="L223" s="71" t="s">
        <v>4202</v>
      </c>
      <c r="M223" s="71" t="s">
        <v>4203</v>
      </c>
      <c r="N223" s="71"/>
      <c r="O223" s="71"/>
      <c r="P223" s="71"/>
      <c r="Q223" s="71"/>
      <c r="R223" s="71"/>
      <c r="S223" s="71"/>
      <c r="T223" s="71"/>
      <c r="U223" s="71"/>
      <c r="V223" s="71"/>
      <c r="W223" s="71"/>
      <c r="X223" s="71"/>
      <c r="Y223" s="71"/>
      <c r="Z223" s="71"/>
      <c r="AA223" s="71"/>
      <c r="AB223" s="71" t="s">
        <v>64</v>
      </c>
      <c r="AC223" s="71" t="s">
        <v>65</v>
      </c>
      <c r="AD223" s="71" t="s">
        <v>62</v>
      </c>
      <c r="AE223" s="71" t="s">
        <v>63</v>
      </c>
      <c r="AF223" s="71" t="s">
        <v>63</v>
      </c>
      <c r="AG223" s="71"/>
      <c r="AH223" s="71" t="s">
        <v>66</v>
      </c>
      <c r="AI223" s="71" t="s">
        <v>63</v>
      </c>
      <c r="AJ223" s="71" t="s">
        <v>63</v>
      </c>
      <c r="AK223" s="71" t="s">
        <v>63</v>
      </c>
      <c r="AL223" s="71" t="s">
        <v>62</v>
      </c>
      <c r="AM223" s="71" t="s">
        <v>63</v>
      </c>
      <c r="AN223" s="71"/>
      <c r="AO223" s="71"/>
      <c r="AP223" s="71" t="s">
        <v>4204</v>
      </c>
      <c r="AQ223" s="71" t="s">
        <v>4205</v>
      </c>
      <c r="AR223" s="71" t="s">
        <v>63</v>
      </c>
      <c r="AS223" s="71"/>
      <c r="AT223" s="71" t="s">
        <v>63</v>
      </c>
      <c r="AU223" s="71"/>
      <c r="AV223" s="79" t="str" cm="1">
        <f t="array" ref="AV2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3" s="79" t="str" cm="1">
        <f t="array" ref="AW2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3" s="71" t="str" cm="1">
        <f t="array" ref="AX2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3" s="71"/>
      <c r="AZ223" s="71"/>
      <c r="BA223" s="95" t="s">
        <v>4206</v>
      </c>
      <c r="BB223" s="73" t="s">
        <v>4207</v>
      </c>
      <c r="BC223" s="36"/>
      <c r="BD223" s="35"/>
    </row>
    <row r="224" spans="1:56" ht="75" customHeight="1">
      <c r="A224" s="70">
        <v>223</v>
      </c>
      <c r="B224" s="71" t="s">
        <v>4208</v>
      </c>
      <c r="C224" s="71" t="s">
        <v>1110</v>
      </c>
      <c r="D224" s="71" t="s">
        <v>4209</v>
      </c>
      <c r="E224" s="71" t="s">
        <v>1502</v>
      </c>
      <c r="F224" s="71" t="s">
        <v>231</v>
      </c>
      <c r="G224" s="71" t="s">
        <v>232</v>
      </c>
      <c r="H224" s="71" t="s">
        <v>217</v>
      </c>
      <c r="I224" s="71" t="s">
        <v>790</v>
      </c>
      <c r="J224" s="71" t="s">
        <v>1432</v>
      </c>
      <c r="K224" s="71" t="s">
        <v>218</v>
      </c>
      <c r="L224" s="71" t="s">
        <v>4210</v>
      </c>
      <c r="M224" s="71" t="s">
        <v>4211</v>
      </c>
      <c r="N224" s="71" t="s">
        <v>1505</v>
      </c>
      <c r="O224" s="71" t="s">
        <v>1668</v>
      </c>
      <c r="P224" s="71"/>
      <c r="Q224" s="71"/>
      <c r="R224" s="71"/>
      <c r="S224" s="71"/>
      <c r="T224" s="71"/>
      <c r="U224" s="71"/>
      <c r="V224" s="71"/>
      <c r="W224" s="71"/>
      <c r="X224" s="71"/>
      <c r="Y224" s="71"/>
      <c r="Z224" s="71"/>
      <c r="AA224" s="71"/>
      <c r="AB224" s="71" t="s">
        <v>189</v>
      </c>
      <c r="AC224" s="71" t="s">
        <v>65</v>
      </c>
      <c r="AD224" s="71" t="s">
        <v>63</v>
      </c>
      <c r="AE224" s="71" t="s">
        <v>62</v>
      </c>
      <c r="AF224" s="71" t="s">
        <v>62</v>
      </c>
      <c r="AG224" s="71"/>
      <c r="AH224" s="71" t="s">
        <v>85</v>
      </c>
      <c r="AI224" s="71" t="s">
        <v>63</v>
      </c>
      <c r="AJ224" s="71" t="s">
        <v>63</v>
      </c>
      <c r="AK224" s="71" t="s">
        <v>63</v>
      </c>
      <c r="AL224" s="71" t="s">
        <v>63</v>
      </c>
      <c r="AM224" s="71" t="s">
        <v>63</v>
      </c>
      <c r="AN224" s="71"/>
      <c r="AO224" s="71"/>
      <c r="AP224" s="71" t="s">
        <v>4212</v>
      </c>
      <c r="AQ224" s="71" t="s">
        <v>790</v>
      </c>
      <c r="AR224" s="71" t="s">
        <v>62</v>
      </c>
      <c r="AS224" s="71"/>
      <c r="AT224" s="71" t="s">
        <v>63</v>
      </c>
      <c r="AU224" s="71"/>
      <c r="AV224" s="79" t="str" cm="1">
        <f t="array" ref="AV2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4" s="79" t="str" cm="1">
        <f t="array" ref="AW2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4" s="71" t="str" cm="1">
        <f t="array" ref="AX2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4" s="71"/>
      <c r="AZ224" s="71"/>
      <c r="BA224" s="95" t="s">
        <v>4213</v>
      </c>
      <c r="BB224" s="73" t="s">
        <v>4214</v>
      </c>
      <c r="BC224" s="36"/>
      <c r="BD224" s="35"/>
    </row>
    <row r="225" spans="1:56" ht="75" customHeight="1">
      <c r="A225" s="70">
        <v>224</v>
      </c>
      <c r="B225" s="71" t="s">
        <v>4215</v>
      </c>
      <c r="C225" s="71" t="s">
        <v>735</v>
      </c>
      <c r="D225" s="71" t="s">
        <v>4216</v>
      </c>
      <c r="E225" s="71" t="s">
        <v>1522</v>
      </c>
      <c r="F225" s="71" t="s">
        <v>231</v>
      </c>
      <c r="G225" s="71" t="s">
        <v>736</v>
      </c>
      <c r="H225" s="71" t="s">
        <v>217</v>
      </c>
      <c r="I225" s="71" t="s">
        <v>1215</v>
      </c>
      <c r="J225" s="71" t="s">
        <v>1432</v>
      </c>
      <c r="K225" s="71" t="s">
        <v>243</v>
      </c>
      <c r="L225" s="71" t="s">
        <v>4217</v>
      </c>
      <c r="M225" s="71" t="s">
        <v>4218</v>
      </c>
      <c r="N225" s="71"/>
      <c r="O225" s="71"/>
      <c r="P225" s="71"/>
      <c r="Q225" s="71"/>
      <c r="R225" s="71"/>
      <c r="S225" s="71"/>
      <c r="T225" s="71"/>
      <c r="U225" s="71"/>
      <c r="V225" s="71"/>
      <c r="W225" s="71"/>
      <c r="X225" s="71"/>
      <c r="Y225" s="71"/>
      <c r="Z225" s="71"/>
      <c r="AA225" s="71"/>
      <c r="AB225" s="71" t="s">
        <v>64</v>
      </c>
      <c r="AC225" s="71" t="s">
        <v>65</v>
      </c>
      <c r="AD225" s="71" t="s">
        <v>62</v>
      </c>
      <c r="AE225" s="71" t="s">
        <v>62</v>
      </c>
      <c r="AF225" s="71" t="s">
        <v>63</v>
      </c>
      <c r="AG225" s="71"/>
      <c r="AH225" s="71" t="s">
        <v>66</v>
      </c>
      <c r="AI225" s="71" t="s">
        <v>63</v>
      </c>
      <c r="AJ225" s="71" t="s">
        <v>132</v>
      </c>
      <c r="AK225" s="71" t="s">
        <v>132</v>
      </c>
      <c r="AL225" s="71" t="s">
        <v>62</v>
      </c>
      <c r="AM225" s="71" t="s">
        <v>63</v>
      </c>
      <c r="AN225" s="71"/>
      <c r="AO225" s="71"/>
      <c r="AP225" s="71" t="s">
        <v>4219</v>
      </c>
      <c r="AQ225" s="71" t="s">
        <v>588</v>
      </c>
      <c r="AR225" s="71" t="s">
        <v>62</v>
      </c>
      <c r="AS225" s="71"/>
      <c r="AT225" s="71" t="s">
        <v>63</v>
      </c>
      <c r="AU225" s="71"/>
      <c r="AV225" s="79" t="str" cm="1">
        <f t="array" ref="AV2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5" s="79" t="str" cm="1">
        <f t="array" ref="AW2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5" s="71" t="str" cm="1">
        <f t="array" ref="AX2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5" s="71"/>
      <c r="AZ225" s="71"/>
      <c r="BA225" s="95"/>
      <c r="BB225" s="73" t="s">
        <v>4220</v>
      </c>
      <c r="BC225" s="36"/>
      <c r="BD225" s="35"/>
    </row>
    <row r="226" spans="1:56" ht="75" customHeight="1">
      <c r="A226" s="70">
        <v>225</v>
      </c>
      <c r="B226" s="71" t="s">
        <v>4221</v>
      </c>
      <c r="C226" s="71" t="s">
        <v>2136</v>
      </c>
      <c r="D226" s="71" t="s">
        <v>4222</v>
      </c>
      <c r="E226" s="71" t="s">
        <v>1478</v>
      </c>
      <c r="F226" s="71" t="s">
        <v>231</v>
      </c>
      <c r="G226" s="71" t="s">
        <v>232</v>
      </c>
      <c r="H226" s="71" t="s">
        <v>217</v>
      </c>
      <c r="I226" s="71" t="s">
        <v>1215</v>
      </c>
      <c r="J226" s="71">
        <v>1</v>
      </c>
      <c r="K226" s="71" t="s">
        <v>243</v>
      </c>
      <c r="L226" s="71" t="s">
        <v>4223</v>
      </c>
      <c r="M226" s="71" t="s">
        <v>4224</v>
      </c>
      <c r="N226" s="71"/>
      <c r="O226" s="71"/>
      <c r="P226" s="71"/>
      <c r="Q226" s="71"/>
      <c r="R226" s="71"/>
      <c r="S226" s="71"/>
      <c r="T226" s="71"/>
      <c r="U226" s="71"/>
      <c r="V226" s="71"/>
      <c r="W226" s="71"/>
      <c r="X226" s="71"/>
      <c r="Y226" s="71"/>
      <c r="Z226" s="71"/>
      <c r="AA226" s="71"/>
      <c r="AB226" s="71" t="s">
        <v>64</v>
      </c>
      <c r="AC226" s="71" t="s">
        <v>100</v>
      </c>
      <c r="AD226" s="71" t="s">
        <v>62</v>
      </c>
      <c r="AE226" s="71" t="s">
        <v>62</v>
      </c>
      <c r="AF226" s="71" t="s">
        <v>63</v>
      </c>
      <c r="AG226" s="71"/>
      <c r="AH226" s="71" t="s">
        <v>85</v>
      </c>
      <c r="AI226" s="71" t="s">
        <v>63</v>
      </c>
      <c r="AJ226" s="71" t="s">
        <v>63</v>
      </c>
      <c r="AK226" s="71" t="s">
        <v>63</v>
      </c>
      <c r="AL226" s="71" t="s">
        <v>62</v>
      </c>
      <c r="AM226" s="71" t="s">
        <v>63</v>
      </c>
      <c r="AN226" s="71"/>
      <c r="AO226" s="71"/>
      <c r="AP226" s="71" t="s">
        <v>4225</v>
      </c>
      <c r="AQ226" s="71" t="s">
        <v>1215</v>
      </c>
      <c r="AR226" s="71" t="s">
        <v>62</v>
      </c>
      <c r="AS226" s="71"/>
      <c r="AT226" s="71" t="s">
        <v>63</v>
      </c>
      <c r="AU226" s="71"/>
      <c r="AV226" s="79" t="str" cm="1">
        <f t="array" ref="AV2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6" s="79" t="str" cm="1">
        <f t="array" ref="AW2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6" s="71" t="str" cm="1">
        <f t="array" ref="AX2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6" s="71"/>
      <c r="AZ226" s="71"/>
      <c r="BA226" s="95" t="s">
        <v>4226</v>
      </c>
      <c r="BB226" s="73" t="s">
        <v>4227</v>
      </c>
      <c r="BC226" s="36"/>
      <c r="BD226" s="35"/>
    </row>
    <row r="227" spans="1:56" ht="65" customHeight="1">
      <c r="A227" s="70">
        <v>226</v>
      </c>
      <c r="B227" s="71" t="s">
        <v>4229</v>
      </c>
      <c r="C227" s="71" t="s">
        <v>4230</v>
      </c>
      <c r="D227" s="71" t="s">
        <v>4231</v>
      </c>
      <c r="E227" s="71" t="s">
        <v>1430</v>
      </c>
      <c r="F227" s="71" t="s">
        <v>54</v>
      </c>
      <c r="G227" s="71" t="s">
        <v>125</v>
      </c>
      <c r="H227" s="71" t="s">
        <v>233</v>
      </c>
      <c r="I227" s="71" t="s">
        <v>428</v>
      </c>
      <c r="J227" s="71" t="s">
        <v>1432</v>
      </c>
      <c r="K227" s="71" t="s">
        <v>315</v>
      </c>
      <c r="L227" s="71" t="s">
        <v>4232</v>
      </c>
      <c r="M227" s="71" t="s">
        <v>4233</v>
      </c>
      <c r="N227" s="71" t="s">
        <v>1486</v>
      </c>
      <c r="O227" s="71" t="s">
        <v>4234</v>
      </c>
      <c r="P227" s="71" t="s">
        <v>60</v>
      </c>
      <c r="Q227" s="71" t="s">
        <v>431</v>
      </c>
      <c r="R227" s="71" t="s">
        <v>189</v>
      </c>
      <c r="S227" s="71" t="s">
        <v>63</v>
      </c>
      <c r="T227" s="71" t="s">
        <v>62</v>
      </c>
      <c r="U227" s="71" t="s">
        <v>63</v>
      </c>
      <c r="V227" s="71" t="s">
        <v>62</v>
      </c>
      <c r="W227" s="71" t="s">
        <v>63</v>
      </c>
      <c r="X227" s="71" t="s">
        <v>63</v>
      </c>
      <c r="Y227" s="71" t="s">
        <v>62</v>
      </c>
      <c r="Z227" s="71" t="s">
        <v>63</v>
      </c>
      <c r="AA227" s="71" t="s">
        <v>63</v>
      </c>
      <c r="AB227" s="71" t="s">
        <v>142</v>
      </c>
      <c r="AC227" s="71" t="s">
        <v>100</v>
      </c>
      <c r="AD227" s="71" t="s">
        <v>62</v>
      </c>
      <c r="AE227" s="71" t="s">
        <v>63</v>
      </c>
      <c r="AF227" s="71" t="s">
        <v>63</v>
      </c>
      <c r="AG227" s="71" t="s">
        <v>63</v>
      </c>
      <c r="AH227" s="71" t="s">
        <v>85</v>
      </c>
      <c r="AI227" s="71" t="s">
        <v>63</v>
      </c>
      <c r="AJ227" s="71" t="s">
        <v>62</v>
      </c>
      <c r="AK227" s="71" t="s">
        <v>62</v>
      </c>
      <c r="AL227" s="71" t="s">
        <v>63</v>
      </c>
      <c r="AM227" s="71" t="s">
        <v>62</v>
      </c>
      <c r="AN227" s="71" t="s">
        <v>4235</v>
      </c>
      <c r="AO227" s="71" t="s">
        <v>4236</v>
      </c>
      <c r="AP227" s="71" t="s">
        <v>4237</v>
      </c>
      <c r="AQ227" s="71" t="s">
        <v>453</v>
      </c>
      <c r="AR227" s="71" t="s">
        <v>132</v>
      </c>
      <c r="AS227" s="71" t="s">
        <v>4238</v>
      </c>
      <c r="AT227" s="71" t="s">
        <v>63</v>
      </c>
      <c r="AU227" s="71" t="s">
        <v>72</v>
      </c>
      <c r="AV227" s="79" t="str" cm="1">
        <f t="array" ref="AV2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7" s="79" t="str" cm="1">
        <f t="array" ref="AW2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7" s="71" t="str" cm="1">
        <f t="array" ref="AX2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27" s="71" t="s">
        <v>63</v>
      </c>
      <c r="AZ227" s="71"/>
      <c r="BA227" s="71" t="s">
        <v>4239</v>
      </c>
      <c r="BB227" s="73" t="s">
        <v>4240</v>
      </c>
      <c r="BC227" s="36"/>
      <c r="BD227" s="35"/>
    </row>
    <row r="228" spans="1:56" ht="65" customHeight="1">
      <c r="A228" s="70">
        <v>227</v>
      </c>
      <c r="B228" s="71" t="s">
        <v>4241</v>
      </c>
      <c r="C228" s="71" t="s">
        <v>800</v>
      </c>
      <c r="D228" s="71" t="s">
        <v>4242</v>
      </c>
      <c r="E228" s="71" t="s">
        <v>1505</v>
      </c>
      <c r="F228" s="71" t="s">
        <v>231</v>
      </c>
      <c r="G228" s="71" t="s">
        <v>736</v>
      </c>
      <c r="H228" s="71" t="s">
        <v>217</v>
      </c>
      <c r="I228" s="71" t="s">
        <v>840</v>
      </c>
      <c r="J228" s="71" t="s">
        <v>1432</v>
      </c>
      <c r="K228" s="71" t="s">
        <v>315</v>
      </c>
      <c r="L228" s="71" t="s">
        <v>4243</v>
      </c>
      <c r="M228" s="71" t="s">
        <v>4244</v>
      </c>
      <c r="N228" s="71"/>
      <c r="O228" s="71"/>
      <c r="P228" s="71"/>
      <c r="Q228" s="71"/>
      <c r="R228" s="71"/>
      <c r="S228" s="71"/>
      <c r="T228" s="71"/>
      <c r="U228" s="71"/>
      <c r="V228" s="71"/>
      <c r="W228" s="71"/>
      <c r="X228" s="71"/>
      <c r="Y228" s="71"/>
      <c r="Z228" s="71"/>
      <c r="AA228" s="71"/>
      <c r="AB228" s="71" t="s">
        <v>64</v>
      </c>
      <c r="AC228" s="71" t="s">
        <v>65</v>
      </c>
      <c r="AD228" s="71" t="s">
        <v>62</v>
      </c>
      <c r="AE228" s="71" t="s">
        <v>62</v>
      </c>
      <c r="AF228" s="71" t="s">
        <v>63</v>
      </c>
      <c r="AG228" s="71"/>
      <c r="AH228" s="71" t="s">
        <v>66</v>
      </c>
      <c r="AI228" s="71" t="s">
        <v>63</v>
      </c>
      <c r="AJ228" s="71" t="s">
        <v>63</v>
      </c>
      <c r="AK228" s="71" t="s">
        <v>63</v>
      </c>
      <c r="AL228" s="71" t="s">
        <v>62</v>
      </c>
      <c r="AM228" s="71" t="s">
        <v>132</v>
      </c>
      <c r="AN228" s="71"/>
      <c r="AO228" s="71"/>
      <c r="AP228" s="71" t="s">
        <v>4245</v>
      </c>
      <c r="AQ228" s="71" t="s">
        <v>4246</v>
      </c>
      <c r="AR228" s="71" t="s">
        <v>62</v>
      </c>
      <c r="AS228" s="71"/>
      <c r="AT228" s="71" t="s">
        <v>63</v>
      </c>
      <c r="AU228" s="71"/>
      <c r="AV228" s="79" t="str" cm="1">
        <f t="array" ref="AV2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8" s="79" t="str" cm="1">
        <f t="array" ref="AW2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8" s="71" t="str" cm="1">
        <f t="array" ref="AX2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8" s="71"/>
      <c r="AZ228" s="71"/>
      <c r="BA228" s="71" t="s">
        <v>4247</v>
      </c>
      <c r="BB228" s="73" t="s">
        <v>4248</v>
      </c>
      <c r="BC228" s="36"/>
      <c r="BD228" s="35"/>
    </row>
    <row r="229" spans="1:56" ht="65" customHeight="1">
      <c r="A229" s="70">
        <v>228</v>
      </c>
      <c r="B229" s="71" t="s">
        <v>4249</v>
      </c>
      <c r="C229" s="71" t="s">
        <v>264</v>
      </c>
      <c r="D229" s="71" t="s">
        <v>4250</v>
      </c>
      <c r="E229" s="71" t="s">
        <v>1486</v>
      </c>
      <c r="F229" s="71" t="s">
        <v>54</v>
      </c>
      <c r="G229" s="71" t="s">
        <v>125</v>
      </c>
      <c r="H229" s="71" t="s">
        <v>233</v>
      </c>
      <c r="I229" s="71" t="s">
        <v>953</v>
      </c>
      <c r="J229" s="71" t="s">
        <v>1432</v>
      </c>
      <c r="K229" s="71" t="s">
        <v>315</v>
      </c>
      <c r="L229" s="71" t="s">
        <v>4251</v>
      </c>
      <c r="M229" s="71" t="s">
        <v>4252</v>
      </c>
      <c r="N229" s="71"/>
      <c r="O229" s="71" t="s">
        <v>1609</v>
      </c>
      <c r="P229" s="71" t="s">
        <v>60</v>
      </c>
      <c r="Q229" s="71" t="s">
        <v>81</v>
      </c>
      <c r="R229" s="71" t="s">
        <v>1669</v>
      </c>
      <c r="S229" s="71" t="s">
        <v>62</v>
      </c>
      <c r="T229" s="71" t="s">
        <v>62</v>
      </c>
      <c r="U229" s="71" t="s">
        <v>62</v>
      </c>
      <c r="V229" s="71" t="s">
        <v>62</v>
      </c>
      <c r="W229" s="71" t="s">
        <v>63</v>
      </c>
      <c r="X229" s="71" t="s">
        <v>63</v>
      </c>
      <c r="Y229" s="71" t="s">
        <v>62</v>
      </c>
      <c r="Z229" s="71" t="s">
        <v>63</v>
      </c>
      <c r="AA229" s="71" t="s">
        <v>62</v>
      </c>
      <c r="AB229" s="71" t="s">
        <v>64</v>
      </c>
      <c r="AC229" s="71" t="s">
        <v>100</v>
      </c>
      <c r="AD229" s="71" t="s">
        <v>62</v>
      </c>
      <c r="AE229" s="71" t="s">
        <v>62</v>
      </c>
      <c r="AF229" s="71" t="s">
        <v>63</v>
      </c>
      <c r="AG229" s="71" t="s">
        <v>63</v>
      </c>
      <c r="AH229" s="71" t="s">
        <v>85</v>
      </c>
      <c r="AI229" s="71" t="s">
        <v>63</v>
      </c>
      <c r="AJ229" s="71" t="s">
        <v>63</v>
      </c>
      <c r="AK229" s="71" t="s">
        <v>63</v>
      </c>
      <c r="AL229" s="71" t="s">
        <v>62</v>
      </c>
      <c r="AM229" s="71" t="s">
        <v>63</v>
      </c>
      <c r="AN229" s="71" t="s">
        <v>4253</v>
      </c>
      <c r="AO229" s="71" t="s">
        <v>4254</v>
      </c>
      <c r="AP229" s="71" t="s">
        <v>4255</v>
      </c>
      <c r="AQ229" s="71" t="s">
        <v>4256</v>
      </c>
      <c r="AR229" s="71" t="s">
        <v>132</v>
      </c>
      <c r="AS229" s="71"/>
      <c r="AT229" s="71" t="s">
        <v>63</v>
      </c>
      <c r="AU229" s="71" t="s">
        <v>1685</v>
      </c>
      <c r="AV229" s="79" cm="1">
        <f t="array" ref="AV2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229" s="79" cm="1">
        <f t="array" ref="AW2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229" s="71" t="str" cm="1">
        <f t="array" ref="AX2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29" s="71" t="s">
        <v>63</v>
      </c>
      <c r="AZ229" s="71"/>
      <c r="BA229" s="71" t="s">
        <v>4257</v>
      </c>
      <c r="BB229" s="73" t="s">
        <v>4258</v>
      </c>
      <c r="BC229" s="36"/>
      <c r="BD229" s="35"/>
    </row>
    <row r="230" spans="1:56" ht="65" customHeight="1">
      <c r="A230" s="70">
        <v>229</v>
      </c>
      <c r="B230" s="71" t="s">
        <v>5134</v>
      </c>
      <c r="C230" s="71" t="s">
        <v>800</v>
      </c>
      <c r="D230" s="71" t="s">
        <v>4259</v>
      </c>
      <c r="E230" s="71" t="s">
        <v>1502</v>
      </c>
      <c r="F230" s="71" t="s">
        <v>231</v>
      </c>
      <c r="G230" s="71" t="s">
        <v>736</v>
      </c>
      <c r="H230" s="71" t="s">
        <v>217</v>
      </c>
      <c r="I230" s="71" t="s">
        <v>1657</v>
      </c>
      <c r="J230" s="71" t="s">
        <v>1432</v>
      </c>
      <c r="K230" s="71" t="s">
        <v>243</v>
      </c>
      <c r="L230" s="71" t="s">
        <v>4260</v>
      </c>
      <c r="M230" s="71" t="s">
        <v>4261</v>
      </c>
      <c r="N230" s="71"/>
      <c r="O230" s="71"/>
      <c r="P230" s="71"/>
      <c r="Q230" s="71"/>
      <c r="R230" s="71"/>
      <c r="S230" s="71"/>
      <c r="T230" s="71"/>
      <c r="U230" s="71"/>
      <c r="V230" s="71"/>
      <c r="W230" s="71"/>
      <c r="X230" s="71"/>
      <c r="Y230" s="71"/>
      <c r="Z230" s="71"/>
      <c r="AA230" s="71"/>
      <c r="AB230" s="71" t="s">
        <v>64</v>
      </c>
      <c r="AC230" s="71" t="s">
        <v>65</v>
      </c>
      <c r="AD230" s="71" t="s">
        <v>62</v>
      </c>
      <c r="AE230" s="71" t="s">
        <v>63</v>
      </c>
      <c r="AF230" s="71" t="s">
        <v>63</v>
      </c>
      <c r="AG230" s="71"/>
      <c r="AH230" s="71" t="s">
        <v>66</v>
      </c>
      <c r="AI230" s="71" t="s">
        <v>63</v>
      </c>
      <c r="AJ230" s="71" t="s">
        <v>63</v>
      </c>
      <c r="AK230" s="71" t="s">
        <v>63</v>
      </c>
      <c r="AL230" s="71" t="s">
        <v>62</v>
      </c>
      <c r="AM230" s="71" t="s">
        <v>63</v>
      </c>
      <c r="AN230" s="71"/>
      <c r="AO230" s="71"/>
      <c r="AP230" s="71" t="s">
        <v>4262</v>
      </c>
      <c r="AQ230" s="71" t="s">
        <v>4263</v>
      </c>
      <c r="AR230" s="71" t="s">
        <v>132</v>
      </c>
      <c r="AS230" s="71"/>
      <c r="AT230" s="71" t="s">
        <v>63</v>
      </c>
      <c r="AU230" s="71"/>
      <c r="AV230" s="79" t="str" cm="1">
        <f t="array" ref="AV2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0" s="79" t="str" cm="1">
        <f t="array" ref="AW2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0" s="71" t="str" cm="1">
        <f t="array" ref="AX2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0" s="71"/>
      <c r="AZ230" s="71"/>
      <c r="BA230" s="71" t="s">
        <v>4264</v>
      </c>
      <c r="BB230" s="73" t="s">
        <v>4265</v>
      </c>
      <c r="BC230" s="36"/>
      <c r="BD230" s="35"/>
    </row>
    <row r="231" spans="1:56" ht="65" customHeight="1">
      <c r="A231" s="70">
        <v>230</v>
      </c>
      <c r="B231" s="71" t="s">
        <v>4266</v>
      </c>
      <c r="C231" s="71" t="s">
        <v>800</v>
      </c>
      <c r="D231" s="71" t="s">
        <v>4267</v>
      </c>
      <c r="E231" s="71" t="s">
        <v>1430</v>
      </c>
      <c r="F231" s="71" t="s">
        <v>231</v>
      </c>
      <c r="G231" s="71" t="s">
        <v>736</v>
      </c>
      <c r="H231" s="71" t="s">
        <v>217</v>
      </c>
      <c r="I231" s="71" t="s">
        <v>194</v>
      </c>
      <c r="J231" s="71" t="s">
        <v>1432</v>
      </c>
      <c r="K231" s="71" t="s">
        <v>315</v>
      </c>
      <c r="L231" s="71" t="s">
        <v>4268</v>
      </c>
      <c r="M231" s="71" t="s">
        <v>4269</v>
      </c>
      <c r="N231" s="71"/>
      <c r="O231" s="71"/>
      <c r="P231" s="71"/>
      <c r="Q231" s="71"/>
      <c r="R231" s="71"/>
      <c r="S231" s="71"/>
      <c r="T231" s="71"/>
      <c r="U231" s="71"/>
      <c r="V231" s="71"/>
      <c r="W231" s="71"/>
      <c r="X231" s="71"/>
      <c r="Y231" s="71"/>
      <c r="Z231" s="71"/>
      <c r="AA231" s="71"/>
      <c r="AB231" s="71" t="s">
        <v>1692</v>
      </c>
      <c r="AC231" s="71" t="s">
        <v>65</v>
      </c>
      <c r="AD231" s="71" t="s">
        <v>62</v>
      </c>
      <c r="AE231" s="71" t="s">
        <v>62</v>
      </c>
      <c r="AF231" s="71" t="s">
        <v>63</v>
      </c>
      <c r="AG231" s="71"/>
      <c r="AH231" s="71" t="s">
        <v>66</v>
      </c>
      <c r="AI231" s="71" t="s">
        <v>63</v>
      </c>
      <c r="AJ231" s="71" t="s">
        <v>62</v>
      </c>
      <c r="AK231" s="71" t="s">
        <v>62</v>
      </c>
      <c r="AL231" s="71" t="s">
        <v>62</v>
      </c>
      <c r="AM231" s="71" t="s">
        <v>63</v>
      </c>
      <c r="AN231" s="71"/>
      <c r="AO231" s="71"/>
      <c r="AP231" s="71" t="s">
        <v>4270</v>
      </c>
      <c r="AQ231" s="71" t="s">
        <v>2204</v>
      </c>
      <c r="AR231" s="71" t="s">
        <v>63</v>
      </c>
      <c r="AS231" s="71"/>
      <c r="AT231" s="71" t="s">
        <v>63</v>
      </c>
      <c r="AU231" s="71"/>
      <c r="AV231" s="79" t="str" cm="1">
        <f t="array" ref="AV2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1" s="79" t="str" cm="1">
        <f t="array" ref="AW2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1" s="71" t="str" cm="1">
        <f t="array" ref="AX2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1" s="71"/>
      <c r="AZ231" s="71"/>
      <c r="BA231" s="71" t="s">
        <v>4271</v>
      </c>
      <c r="BB231" s="73" t="s">
        <v>4272</v>
      </c>
      <c r="BC231" s="36"/>
      <c r="BD231" s="35"/>
    </row>
    <row r="232" spans="1:56" ht="65" customHeight="1">
      <c r="A232" s="70">
        <v>231</v>
      </c>
      <c r="B232" s="71" t="s">
        <v>4273</v>
      </c>
      <c r="C232" s="71" t="s">
        <v>735</v>
      </c>
      <c r="D232" s="71" t="s">
        <v>4274</v>
      </c>
      <c r="E232" s="71" t="s">
        <v>1461</v>
      </c>
      <c r="F232" s="71" t="s">
        <v>231</v>
      </c>
      <c r="G232" s="71" t="s">
        <v>736</v>
      </c>
      <c r="H232" s="71" t="s">
        <v>217</v>
      </c>
      <c r="I232" s="71" t="s">
        <v>1215</v>
      </c>
      <c r="J232" s="71" t="s">
        <v>1432</v>
      </c>
      <c r="K232" s="71" t="s">
        <v>243</v>
      </c>
      <c r="L232" s="71" t="s">
        <v>4275</v>
      </c>
      <c r="M232" s="71" t="s">
        <v>4276</v>
      </c>
      <c r="N232" s="71"/>
      <c r="O232" s="71"/>
      <c r="P232" s="71"/>
      <c r="Q232" s="71"/>
      <c r="R232" s="71"/>
      <c r="S232" s="71"/>
      <c r="T232" s="71"/>
      <c r="U232" s="71"/>
      <c r="V232" s="71"/>
      <c r="W232" s="71"/>
      <c r="X232" s="71"/>
      <c r="Y232" s="71"/>
      <c r="Z232" s="71"/>
      <c r="AA232" s="71"/>
      <c r="AB232" s="71" t="s">
        <v>64</v>
      </c>
      <c r="AC232" s="71" t="s">
        <v>65</v>
      </c>
      <c r="AD232" s="71" t="s">
        <v>62</v>
      </c>
      <c r="AE232" s="71" t="s">
        <v>62</v>
      </c>
      <c r="AF232" s="71" t="s">
        <v>63</v>
      </c>
      <c r="AG232" s="71"/>
      <c r="AH232" s="71" t="s">
        <v>66</v>
      </c>
      <c r="AI232" s="71" t="s">
        <v>63</v>
      </c>
      <c r="AJ232" s="71" t="s">
        <v>132</v>
      </c>
      <c r="AK232" s="71" t="s">
        <v>63</v>
      </c>
      <c r="AL232" s="71" t="s">
        <v>62</v>
      </c>
      <c r="AM232" s="71" t="s">
        <v>63</v>
      </c>
      <c r="AN232" s="71"/>
      <c r="AO232" s="71"/>
      <c r="AP232" s="71" t="s">
        <v>4277</v>
      </c>
      <c r="AQ232" s="71" t="s">
        <v>4278</v>
      </c>
      <c r="AR232" s="71" t="s">
        <v>132</v>
      </c>
      <c r="AS232" s="71"/>
      <c r="AT232" s="71" t="s">
        <v>63</v>
      </c>
      <c r="AU232" s="71"/>
      <c r="AV232" s="79" t="str" cm="1">
        <f t="array" ref="AV2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2" s="79" t="str" cm="1">
        <f t="array" ref="AW2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2" s="71" t="str" cm="1">
        <f t="array" ref="AX2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2" s="71"/>
      <c r="AZ232" s="71"/>
      <c r="BA232" s="71" t="s">
        <v>4279</v>
      </c>
      <c r="BB232" s="73" t="s">
        <v>4280</v>
      </c>
      <c r="BC232" s="36"/>
      <c r="BD232" s="35"/>
    </row>
    <row r="233" spans="1:56" ht="65" customHeight="1">
      <c r="A233" s="70">
        <v>232</v>
      </c>
      <c r="B233" s="71" t="s">
        <v>4281</v>
      </c>
      <c r="C233" s="71" t="s">
        <v>4282</v>
      </c>
      <c r="D233" s="71" t="s">
        <v>4283</v>
      </c>
      <c r="E233" s="71" t="s">
        <v>1430</v>
      </c>
      <c r="F233" s="71" t="s">
        <v>231</v>
      </c>
      <c r="G233" s="71" t="s">
        <v>232</v>
      </c>
      <c r="H233" s="71" t="s">
        <v>233</v>
      </c>
      <c r="I233" s="71" t="s">
        <v>1215</v>
      </c>
      <c r="J233" s="71" t="s">
        <v>1432</v>
      </c>
      <c r="K233" s="71" t="s">
        <v>243</v>
      </c>
      <c r="L233" s="71" t="s">
        <v>4284</v>
      </c>
      <c r="M233" s="71" t="s">
        <v>4285</v>
      </c>
      <c r="N233" s="71" t="s">
        <v>1430</v>
      </c>
      <c r="O233" s="71" t="s">
        <v>1668</v>
      </c>
      <c r="P233" s="71"/>
      <c r="Q233" s="71"/>
      <c r="R233" s="71"/>
      <c r="S233" s="71"/>
      <c r="T233" s="71"/>
      <c r="U233" s="71"/>
      <c r="V233" s="71"/>
      <c r="W233" s="71"/>
      <c r="X233" s="71"/>
      <c r="Y233" s="71"/>
      <c r="Z233" s="71"/>
      <c r="AA233" s="71"/>
      <c r="AB233" s="71" t="s">
        <v>64</v>
      </c>
      <c r="AC233" s="71" t="s">
        <v>84</v>
      </c>
      <c r="AD233" s="71" t="s">
        <v>62</v>
      </c>
      <c r="AE233" s="71" t="s">
        <v>62</v>
      </c>
      <c r="AF233" s="71" t="s">
        <v>63</v>
      </c>
      <c r="AG233" s="71"/>
      <c r="AH233" s="71" t="s">
        <v>66</v>
      </c>
      <c r="AI233" s="71" t="s">
        <v>63</v>
      </c>
      <c r="AJ233" s="71" t="s">
        <v>63</v>
      </c>
      <c r="AK233" s="71" t="s">
        <v>63</v>
      </c>
      <c r="AL233" s="71" t="s">
        <v>62</v>
      </c>
      <c r="AM233" s="71" t="s">
        <v>132</v>
      </c>
      <c r="AN233" s="71"/>
      <c r="AO233" s="71"/>
      <c r="AP233" s="71" t="s">
        <v>4286</v>
      </c>
      <c r="AQ233" s="71" t="s">
        <v>4287</v>
      </c>
      <c r="AR233" s="71" t="s">
        <v>132</v>
      </c>
      <c r="AS233" s="71"/>
      <c r="AT233" s="71" t="s">
        <v>63</v>
      </c>
      <c r="AU233" s="71"/>
      <c r="AV233" s="79" t="str" cm="1">
        <f t="array" ref="AV2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3" s="79" t="str" cm="1">
        <f t="array" ref="AW2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3" s="71" t="str" cm="1">
        <f t="array" ref="AX2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3" s="71"/>
      <c r="AZ233" s="71"/>
      <c r="BA233" s="71" t="s">
        <v>4288</v>
      </c>
      <c r="BB233" s="73" t="s">
        <v>4289</v>
      </c>
      <c r="BC233" s="36"/>
      <c r="BD233" s="35"/>
    </row>
    <row r="234" spans="1:56" ht="65" customHeight="1">
      <c r="A234" s="70">
        <v>233</v>
      </c>
      <c r="B234" s="71" t="s">
        <v>4290</v>
      </c>
      <c r="C234" s="71" t="s">
        <v>735</v>
      </c>
      <c r="D234" s="71" t="s">
        <v>4291</v>
      </c>
      <c r="E234" s="71" t="s">
        <v>1505</v>
      </c>
      <c r="F234" s="71" t="s">
        <v>231</v>
      </c>
      <c r="G234" s="71" t="s">
        <v>736</v>
      </c>
      <c r="H234" s="71" t="s">
        <v>217</v>
      </c>
      <c r="I234" s="71" t="s">
        <v>1215</v>
      </c>
      <c r="J234" s="71" t="s">
        <v>1432</v>
      </c>
      <c r="K234" s="71" t="s">
        <v>243</v>
      </c>
      <c r="L234" s="71" t="s">
        <v>4292</v>
      </c>
      <c r="M234" s="71" t="s">
        <v>4293</v>
      </c>
      <c r="N234" s="71"/>
      <c r="O234" s="71"/>
      <c r="P234" s="71"/>
      <c r="Q234" s="71"/>
      <c r="R234" s="71"/>
      <c r="S234" s="71"/>
      <c r="T234" s="71"/>
      <c r="U234" s="71"/>
      <c r="V234" s="71"/>
      <c r="W234" s="71"/>
      <c r="X234" s="71"/>
      <c r="Y234" s="71"/>
      <c r="Z234" s="71"/>
      <c r="AA234" s="71"/>
      <c r="AB234" s="71" t="s">
        <v>64</v>
      </c>
      <c r="AC234" s="71" t="s">
        <v>65</v>
      </c>
      <c r="AD234" s="71" t="s">
        <v>62</v>
      </c>
      <c r="AE234" s="71" t="s">
        <v>62</v>
      </c>
      <c r="AF234" s="71" t="s">
        <v>63</v>
      </c>
      <c r="AG234" s="71"/>
      <c r="AH234" s="71" t="s">
        <v>66</v>
      </c>
      <c r="AI234" s="71" t="s">
        <v>63</v>
      </c>
      <c r="AJ234" s="71" t="s">
        <v>63</v>
      </c>
      <c r="AK234" s="71" t="s">
        <v>63</v>
      </c>
      <c r="AL234" s="71" t="s">
        <v>62</v>
      </c>
      <c r="AM234" s="71" t="s">
        <v>63</v>
      </c>
      <c r="AN234" s="71"/>
      <c r="AO234" s="71"/>
      <c r="AP234" s="71" t="s">
        <v>4294</v>
      </c>
      <c r="AQ234" s="71" t="s">
        <v>1215</v>
      </c>
      <c r="AR234" s="71" t="s">
        <v>62</v>
      </c>
      <c r="AS234" s="71"/>
      <c r="AT234" s="71" t="s">
        <v>63</v>
      </c>
      <c r="AU234" s="71"/>
      <c r="AV234" s="79" t="str" cm="1">
        <f t="array" ref="AV2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4" s="79" t="str" cm="1">
        <f t="array" ref="AW2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4" s="71" t="str" cm="1">
        <f t="array" ref="AX2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4" s="71"/>
      <c r="AZ234" s="71"/>
      <c r="BA234" s="71" t="s">
        <v>4295</v>
      </c>
      <c r="BB234" s="73" t="s">
        <v>4296</v>
      </c>
      <c r="BC234" s="36"/>
      <c r="BD234" s="35"/>
    </row>
    <row r="235" spans="1:56" ht="65" customHeight="1">
      <c r="A235" s="70">
        <v>234</v>
      </c>
      <c r="B235" s="71" t="s">
        <v>4297</v>
      </c>
      <c r="C235" s="71" t="s">
        <v>735</v>
      </c>
      <c r="D235" s="71" t="s">
        <v>4298</v>
      </c>
      <c r="E235" s="71" t="s">
        <v>1522</v>
      </c>
      <c r="F235" s="71" t="s">
        <v>231</v>
      </c>
      <c r="G235" s="71" t="s">
        <v>584</v>
      </c>
      <c r="H235" s="71" t="s">
        <v>217</v>
      </c>
      <c r="I235" s="71" t="s">
        <v>608</v>
      </c>
      <c r="J235" s="71" t="s">
        <v>1432</v>
      </c>
      <c r="K235" s="71" t="s">
        <v>266</v>
      </c>
      <c r="L235" s="71" t="s">
        <v>4299</v>
      </c>
      <c r="M235" s="71" t="s">
        <v>4300</v>
      </c>
      <c r="N235" s="71"/>
      <c r="O235" s="71"/>
      <c r="P235" s="71"/>
      <c r="Q235" s="71"/>
      <c r="R235" s="71"/>
      <c r="S235" s="71"/>
      <c r="T235" s="71"/>
      <c r="U235" s="71"/>
      <c r="V235" s="71"/>
      <c r="W235" s="71"/>
      <c r="X235" s="71"/>
      <c r="Y235" s="71"/>
      <c r="Z235" s="71"/>
      <c r="AA235" s="71"/>
      <c r="AB235" s="71" t="s">
        <v>64</v>
      </c>
      <c r="AC235" s="71" t="s">
        <v>65</v>
      </c>
      <c r="AD235" s="71" t="s">
        <v>62</v>
      </c>
      <c r="AE235" s="71" t="s">
        <v>62</v>
      </c>
      <c r="AF235" s="71" t="s">
        <v>63</v>
      </c>
      <c r="AG235" s="71"/>
      <c r="AH235" s="71" t="s">
        <v>66</v>
      </c>
      <c r="AI235" s="71" t="s">
        <v>63</v>
      </c>
      <c r="AJ235" s="71" t="s">
        <v>63</v>
      </c>
      <c r="AK235" s="71" t="s">
        <v>63</v>
      </c>
      <c r="AL235" s="71" t="s">
        <v>62</v>
      </c>
      <c r="AM235" s="71" t="s">
        <v>63</v>
      </c>
      <c r="AN235" s="71"/>
      <c r="AO235" s="71"/>
      <c r="AP235" s="71" t="s">
        <v>4301</v>
      </c>
      <c r="AQ235" s="71" t="s">
        <v>608</v>
      </c>
      <c r="AR235" s="71" t="s">
        <v>62</v>
      </c>
      <c r="AS235" s="71"/>
      <c r="AT235" s="71" t="s">
        <v>63</v>
      </c>
      <c r="AU235" s="71"/>
      <c r="AV235" s="79" t="str" cm="1">
        <f t="array" ref="AV2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5" s="79" t="str" cm="1">
        <f t="array" ref="AW2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5" s="71" t="str" cm="1">
        <f t="array" ref="AX2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5" s="71"/>
      <c r="AZ235" s="71"/>
      <c r="BA235" s="22" t="s">
        <v>5133</v>
      </c>
      <c r="BB235" s="73" t="s">
        <v>4302</v>
      </c>
      <c r="BC235" s="36"/>
      <c r="BD235" s="35"/>
    </row>
    <row r="236" spans="1:56" ht="65" customHeight="1">
      <c r="A236" s="70">
        <v>235</v>
      </c>
      <c r="B236" s="71" t="s">
        <v>4303</v>
      </c>
      <c r="C236" s="71" t="s">
        <v>1591</v>
      </c>
      <c r="D236" s="71" t="s">
        <v>4304</v>
      </c>
      <c r="E236" s="71" t="s">
        <v>1502</v>
      </c>
      <c r="F236" s="71" t="s">
        <v>231</v>
      </c>
      <c r="G236" s="71" t="s">
        <v>584</v>
      </c>
      <c r="H236" s="71" t="s">
        <v>217</v>
      </c>
      <c r="I236" s="71" t="s">
        <v>4305</v>
      </c>
      <c r="J236" s="71" t="s">
        <v>4306</v>
      </c>
      <c r="K236" s="71" t="s">
        <v>4307</v>
      </c>
      <c r="L236" s="71" t="s">
        <v>4308</v>
      </c>
      <c r="M236" s="71" t="s">
        <v>4309</v>
      </c>
      <c r="N236" s="71"/>
      <c r="O236" s="71"/>
      <c r="P236" s="71"/>
      <c r="Q236" s="71"/>
      <c r="R236" s="71"/>
      <c r="S236" s="71"/>
      <c r="T236" s="71"/>
      <c r="U236" s="71"/>
      <c r="V236" s="71"/>
      <c r="W236" s="71"/>
      <c r="X236" s="71"/>
      <c r="Y236" s="71"/>
      <c r="Z236" s="71"/>
      <c r="AA236" s="71"/>
      <c r="AB236" s="71" t="s">
        <v>64</v>
      </c>
      <c r="AC236" s="71" t="s">
        <v>65</v>
      </c>
      <c r="AD236" s="71" t="s">
        <v>62</v>
      </c>
      <c r="AE236" s="71" t="s">
        <v>62</v>
      </c>
      <c r="AF236" s="71" t="s">
        <v>62</v>
      </c>
      <c r="AG236" s="71"/>
      <c r="AH236" s="71" t="s">
        <v>66</v>
      </c>
      <c r="AI236" s="71" t="s">
        <v>63</v>
      </c>
      <c r="AJ236" s="71" t="s">
        <v>63</v>
      </c>
      <c r="AK236" s="71" t="s">
        <v>63</v>
      </c>
      <c r="AL236" s="71" t="s">
        <v>62</v>
      </c>
      <c r="AM236" s="71" t="s">
        <v>63</v>
      </c>
      <c r="AN236" s="71"/>
      <c r="AO236" s="71"/>
      <c r="AP236" s="71" t="s">
        <v>4310</v>
      </c>
      <c r="AQ236" s="71" t="s">
        <v>2385</v>
      </c>
      <c r="AR236" s="71" t="s">
        <v>63</v>
      </c>
      <c r="AS236" s="71"/>
      <c r="AT236" s="71" t="s">
        <v>63</v>
      </c>
      <c r="AU236" s="71"/>
      <c r="AV236" s="79" t="str" cm="1">
        <f t="array" ref="AV2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6" s="79" t="str" cm="1">
        <f t="array" ref="AW2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6" s="71" t="str" cm="1">
        <f t="array" ref="AX2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6" s="71"/>
      <c r="AZ236" s="71"/>
      <c r="BA236" s="71" t="s">
        <v>4311</v>
      </c>
      <c r="BB236" s="73" t="s">
        <v>4312</v>
      </c>
      <c r="BC236" s="36"/>
      <c r="BD236" s="35"/>
    </row>
    <row r="237" spans="1:56" ht="65" customHeight="1">
      <c r="A237" s="70">
        <v>236</v>
      </c>
      <c r="B237" s="71" t="s">
        <v>4313</v>
      </c>
      <c r="C237" s="71" t="s">
        <v>735</v>
      </c>
      <c r="D237" s="71" t="s">
        <v>4314</v>
      </c>
      <c r="E237" s="71" t="s">
        <v>1522</v>
      </c>
      <c r="F237" s="71" t="s">
        <v>231</v>
      </c>
      <c r="G237" s="71" t="s">
        <v>736</v>
      </c>
      <c r="H237" s="71" t="s">
        <v>217</v>
      </c>
      <c r="I237" s="71" t="s">
        <v>1443</v>
      </c>
      <c r="J237" s="71" t="s">
        <v>1432</v>
      </c>
      <c r="K237" s="71" t="s">
        <v>315</v>
      </c>
      <c r="L237" s="71" t="s">
        <v>4315</v>
      </c>
      <c r="M237" s="71" t="s">
        <v>4316</v>
      </c>
      <c r="N237" s="71"/>
      <c r="O237" s="71"/>
      <c r="P237" s="71"/>
      <c r="Q237" s="71"/>
      <c r="R237" s="71"/>
      <c r="S237" s="71"/>
      <c r="T237" s="71"/>
      <c r="U237" s="71"/>
      <c r="V237" s="71"/>
      <c r="W237" s="71"/>
      <c r="X237" s="71"/>
      <c r="Y237" s="71"/>
      <c r="Z237" s="71"/>
      <c r="AA237" s="71"/>
      <c r="AB237" s="71" t="s">
        <v>64</v>
      </c>
      <c r="AC237" s="71" t="s">
        <v>65</v>
      </c>
      <c r="AD237" s="71" t="s">
        <v>62</v>
      </c>
      <c r="AE237" s="71" t="s">
        <v>62</v>
      </c>
      <c r="AF237" s="71" t="s">
        <v>63</v>
      </c>
      <c r="AG237" s="71"/>
      <c r="AH237" s="71" t="s">
        <v>66</v>
      </c>
      <c r="AI237" s="71" t="s">
        <v>63</v>
      </c>
      <c r="AJ237" s="71" t="s">
        <v>132</v>
      </c>
      <c r="AK237" s="71" t="s">
        <v>63</v>
      </c>
      <c r="AL237" s="71" t="s">
        <v>62</v>
      </c>
      <c r="AM237" s="71" t="s">
        <v>63</v>
      </c>
      <c r="AN237" s="71"/>
      <c r="AO237" s="71"/>
      <c r="AP237" s="71" t="s">
        <v>4317</v>
      </c>
      <c r="AQ237" s="71" t="s">
        <v>608</v>
      </c>
      <c r="AR237" s="71" t="s">
        <v>62</v>
      </c>
      <c r="AS237" s="71"/>
      <c r="AT237" s="71" t="s">
        <v>63</v>
      </c>
      <c r="AU237" s="71"/>
      <c r="AV237" s="79" t="str" cm="1">
        <f t="array" ref="AV2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7" s="79" t="str" cm="1">
        <f t="array" ref="AW2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7" s="71" t="str" cm="1">
        <f t="array" ref="AX2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7" s="71"/>
      <c r="AZ237" s="71"/>
      <c r="BA237" s="71" t="s">
        <v>4318</v>
      </c>
      <c r="BB237" s="73"/>
      <c r="BC237" s="36"/>
      <c r="BD237" s="35"/>
    </row>
    <row r="238" spans="1:56" ht="65" customHeight="1">
      <c r="A238" s="70">
        <v>237</v>
      </c>
      <c r="B238" s="71" t="s">
        <v>4319</v>
      </c>
      <c r="C238" s="71" t="s">
        <v>264</v>
      </c>
      <c r="D238" s="71" t="s">
        <v>4320</v>
      </c>
      <c r="E238" s="71" t="s">
        <v>1461</v>
      </c>
      <c r="F238" s="71" t="s">
        <v>54</v>
      </c>
      <c r="G238" s="71" t="s">
        <v>125</v>
      </c>
      <c r="H238" s="71" t="s">
        <v>233</v>
      </c>
      <c r="I238" s="71" t="s">
        <v>509</v>
      </c>
      <c r="J238" s="71" t="s">
        <v>1432</v>
      </c>
      <c r="K238" s="71" t="s">
        <v>218</v>
      </c>
      <c r="L238" s="71" t="s">
        <v>4321</v>
      </c>
      <c r="M238" s="71" t="s">
        <v>4322</v>
      </c>
      <c r="N238" s="71" t="s">
        <v>1575</v>
      </c>
      <c r="O238" s="71" t="s">
        <v>1609</v>
      </c>
      <c r="P238" s="71" t="s">
        <v>60</v>
      </c>
      <c r="Q238" s="71" t="s">
        <v>81</v>
      </c>
      <c r="R238" s="71" t="s">
        <v>1669</v>
      </c>
      <c r="S238" s="71" t="s">
        <v>62</v>
      </c>
      <c r="T238" s="71" t="s">
        <v>62</v>
      </c>
      <c r="U238" s="71" t="s">
        <v>62</v>
      </c>
      <c r="V238" s="71" t="s">
        <v>63</v>
      </c>
      <c r="W238" s="71" t="s">
        <v>63</v>
      </c>
      <c r="X238" s="71" t="s">
        <v>63</v>
      </c>
      <c r="Y238" s="71" t="s">
        <v>62</v>
      </c>
      <c r="Z238" s="71" t="s">
        <v>63</v>
      </c>
      <c r="AA238" s="71" t="s">
        <v>62</v>
      </c>
      <c r="AB238" s="71" t="s">
        <v>64</v>
      </c>
      <c r="AC238" s="71" t="s">
        <v>100</v>
      </c>
      <c r="AD238" s="71" t="s">
        <v>62</v>
      </c>
      <c r="AE238" s="71" t="s">
        <v>62</v>
      </c>
      <c r="AF238" s="71" t="s">
        <v>62</v>
      </c>
      <c r="AG238" s="71" t="s">
        <v>63</v>
      </c>
      <c r="AH238" s="71" t="s">
        <v>85</v>
      </c>
      <c r="AI238" s="71" t="s">
        <v>63</v>
      </c>
      <c r="AJ238" s="71" t="s">
        <v>63</v>
      </c>
      <c r="AK238" s="71" t="s">
        <v>63</v>
      </c>
      <c r="AL238" s="71" t="s">
        <v>62</v>
      </c>
      <c r="AM238" s="71" t="s">
        <v>63</v>
      </c>
      <c r="AN238" s="71" t="s">
        <v>4323</v>
      </c>
      <c r="AO238" s="71" t="s">
        <v>4324</v>
      </c>
      <c r="AP238" s="71" t="s">
        <v>4325</v>
      </c>
      <c r="AQ238" s="71" t="s">
        <v>509</v>
      </c>
      <c r="AR238" s="71" t="s">
        <v>62</v>
      </c>
      <c r="AS238" s="71"/>
      <c r="AT238" s="71" t="s">
        <v>63</v>
      </c>
      <c r="AU238" s="71" t="s">
        <v>1702</v>
      </c>
      <c r="AV238" s="79" cm="1">
        <f t="array" ref="AV2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38" s="79" cm="1">
        <f t="array" ref="AW2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38" s="71" t="str" cm="1">
        <f t="array" ref="AX2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38" s="71" t="s">
        <v>63</v>
      </c>
      <c r="AZ238" s="71"/>
      <c r="BA238" s="71" t="s">
        <v>4326</v>
      </c>
      <c r="BB238" s="73" t="s">
        <v>4327</v>
      </c>
      <c r="BC238" s="36"/>
      <c r="BD238" s="35"/>
    </row>
    <row r="239" spans="1:56" ht="65" customHeight="1">
      <c r="A239" s="70">
        <v>238</v>
      </c>
      <c r="B239" s="71" t="s">
        <v>4328</v>
      </c>
      <c r="C239" s="71" t="s">
        <v>735</v>
      </c>
      <c r="D239" s="71" t="s">
        <v>4329</v>
      </c>
      <c r="E239" s="71" t="s">
        <v>1430</v>
      </c>
      <c r="F239" s="71" t="s">
        <v>231</v>
      </c>
      <c r="G239" s="71" t="s">
        <v>736</v>
      </c>
      <c r="H239" s="71" t="s">
        <v>217</v>
      </c>
      <c r="I239" s="71" t="s">
        <v>608</v>
      </c>
      <c r="J239" s="71" t="s">
        <v>1432</v>
      </c>
      <c r="K239" s="71" t="s">
        <v>266</v>
      </c>
      <c r="L239" s="71" t="s">
        <v>4330</v>
      </c>
      <c r="M239" s="71" t="s">
        <v>4331</v>
      </c>
      <c r="N239" s="71" t="s">
        <v>1430</v>
      </c>
      <c r="O239" s="71" t="s">
        <v>1668</v>
      </c>
      <c r="P239" s="71"/>
      <c r="Q239" s="71"/>
      <c r="R239" s="71"/>
      <c r="S239" s="71"/>
      <c r="T239" s="71"/>
      <c r="U239" s="71"/>
      <c r="V239" s="71"/>
      <c r="W239" s="71"/>
      <c r="X239" s="71"/>
      <c r="Y239" s="71"/>
      <c r="Z239" s="71"/>
      <c r="AA239" s="71"/>
      <c r="AB239" s="71" t="s">
        <v>64</v>
      </c>
      <c r="AC239" s="71" t="s">
        <v>65</v>
      </c>
      <c r="AD239" s="71" t="s">
        <v>62</v>
      </c>
      <c r="AE239" s="71" t="s">
        <v>62</v>
      </c>
      <c r="AF239" s="71" t="s">
        <v>63</v>
      </c>
      <c r="AG239" s="71"/>
      <c r="AH239" s="71" t="s">
        <v>66</v>
      </c>
      <c r="AI239" s="71" t="s">
        <v>63</v>
      </c>
      <c r="AJ239" s="71" t="s">
        <v>63</v>
      </c>
      <c r="AK239" s="71" t="s">
        <v>63</v>
      </c>
      <c r="AL239" s="71" t="s">
        <v>62</v>
      </c>
      <c r="AM239" s="71" t="s">
        <v>63</v>
      </c>
      <c r="AN239" s="71"/>
      <c r="AO239" s="71"/>
      <c r="AP239" s="71" t="s">
        <v>4332</v>
      </c>
      <c r="AQ239" s="71" t="s">
        <v>608</v>
      </c>
      <c r="AR239" s="71" t="s">
        <v>62</v>
      </c>
      <c r="AS239" s="71"/>
      <c r="AT239" s="71" t="s">
        <v>63</v>
      </c>
      <c r="AU239" s="71"/>
      <c r="AV239" s="79" t="str" cm="1">
        <f t="array" ref="AV2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9" s="79" t="str" cm="1">
        <f t="array" ref="AW2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9" s="71" t="str" cm="1">
        <f t="array" ref="AX2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9" s="71"/>
      <c r="AZ239" s="71"/>
      <c r="BA239" s="71" t="s">
        <v>4333</v>
      </c>
      <c r="BB239" s="73" t="s">
        <v>4334</v>
      </c>
      <c r="BC239" s="36"/>
      <c r="BD239" s="35"/>
    </row>
    <row r="240" spans="1:56" ht="65" customHeight="1">
      <c r="A240" s="70">
        <v>239</v>
      </c>
      <c r="B240" s="71" t="s">
        <v>4335</v>
      </c>
      <c r="C240" s="71" t="s">
        <v>735</v>
      </c>
      <c r="D240" s="71" t="s">
        <v>4336</v>
      </c>
      <c r="E240" s="71" t="s">
        <v>1461</v>
      </c>
      <c r="F240" s="71" t="s">
        <v>231</v>
      </c>
      <c r="G240" s="71" t="s">
        <v>736</v>
      </c>
      <c r="H240" s="71" t="s">
        <v>217</v>
      </c>
      <c r="I240" s="71" t="s">
        <v>1215</v>
      </c>
      <c r="J240" s="71" t="s">
        <v>1432</v>
      </c>
      <c r="K240" s="71" t="s">
        <v>243</v>
      </c>
      <c r="L240" s="71" t="s">
        <v>4337</v>
      </c>
      <c r="M240" s="71" t="s">
        <v>4338</v>
      </c>
      <c r="N240" s="71"/>
      <c r="O240" s="71"/>
      <c r="P240" s="71"/>
      <c r="Q240" s="71"/>
      <c r="R240" s="71"/>
      <c r="S240" s="71"/>
      <c r="T240" s="71"/>
      <c r="U240" s="71"/>
      <c r="V240" s="71"/>
      <c r="W240" s="71"/>
      <c r="X240" s="71"/>
      <c r="Y240" s="71"/>
      <c r="Z240" s="71"/>
      <c r="AA240" s="71"/>
      <c r="AB240" s="71" t="s">
        <v>64</v>
      </c>
      <c r="AC240" s="71" t="s">
        <v>65</v>
      </c>
      <c r="AD240" s="71" t="s">
        <v>62</v>
      </c>
      <c r="AE240" s="71" t="s">
        <v>62</v>
      </c>
      <c r="AF240" s="71" t="s">
        <v>63</v>
      </c>
      <c r="AG240" s="71"/>
      <c r="AH240" s="71" t="s">
        <v>66</v>
      </c>
      <c r="AI240" s="71" t="s">
        <v>63</v>
      </c>
      <c r="AJ240" s="71" t="s">
        <v>63</v>
      </c>
      <c r="AK240" s="71" t="s">
        <v>63</v>
      </c>
      <c r="AL240" s="71" t="s">
        <v>62</v>
      </c>
      <c r="AM240" s="71" t="s">
        <v>132</v>
      </c>
      <c r="AN240" s="71"/>
      <c r="AO240" s="71"/>
      <c r="AP240" s="71" t="s">
        <v>4339</v>
      </c>
      <c r="AQ240" s="71" t="s">
        <v>1215</v>
      </c>
      <c r="AR240" s="71" t="s">
        <v>62</v>
      </c>
      <c r="AS240" s="71"/>
      <c r="AT240" s="71" t="s">
        <v>63</v>
      </c>
      <c r="AU240" s="71"/>
      <c r="AV240" s="79" t="str" cm="1">
        <f t="array" ref="AV2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0" s="79" t="str" cm="1">
        <f t="array" ref="AW2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0" s="71" t="str" cm="1">
        <f t="array" ref="AX2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0" s="71"/>
      <c r="AZ240" s="71"/>
      <c r="BA240" s="71" t="s">
        <v>4340</v>
      </c>
      <c r="BB240" s="73" t="s">
        <v>4341</v>
      </c>
      <c r="BC240" s="36"/>
      <c r="BD240" s="35"/>
    </row>
    <row r="241" spans="1:56" ht="65" customHeight="1">
      <c r="A241" s="70">
        <v>240</v>
      </c>
      <c r="B241" s="71" t="s">
        <v>4342</v>
      </c>
      <c r="C241" s="71" t="s">
        <v>4343</v>
      </c>
      <c r="D241" s="71" t="s">
        <v>4344</v>
      </c>
      <c r="E241" s="71" t="s">
        <v>1505</v>
      </c>
      <c r="F241" s="71" t="s">
        <v>231</v>
      </c>
      <c r="G241" s="71" t="s">
        <v>786</v>
      </c>
      <c r="H241" s="71" t="s">
        <v>217</v>
      </c>
      <c r="I241" s="71" t="s">
        <v>509</v>
      </c>
      <c r="J241" s="71" t="s">
        <v>1432</v>
      </c>
      <c r="K241" s="71" t="s">
        <v>218</v>
      </c>
      <c r="L241" s="71" t="s">
        <v>4345</v>
      </c>
      <c r="M241" s="71" t="s">
        <v>4346</v>
      </c>
      <c r="N241" s="71"/>
      <c r="O241" s="71"/>
      <c r="P241" s="71"/>
      <c r="Q241" s="71"/>
      <c r="R241" s="71"/>
      <c r="S241" s="71"/>
      <c r="T241" s="71"/>
      <c r="U241" s="71"/>
      <c r="V241" s="71"/>
      <c r="W241" s="71"/>
      <c r="X241" s="71"/>
      <c r="Y241" s="71"/>
      <c r="Z241" s="71"/>
      <c r="AA241" s="71"/>
      <c r="AB241" s="71" t="s">
        <v>64</v>
      </c>
      <c r="AC241" s="71" t="s">
        <v>65</v>
      </c>
      <c r="AD241" s="71" t="s">
        <v>63</v>
      </c>
      <c r="AE241" s="71" t="s">
        <v>62</v>
      </c>
      <c r="AF241" s="71" t="s">
        <v>63</v>
      </c>
      <c r="AG241" s="71"/>
      <c r="AH241" s="71" t="s">
        <v>85</v>
      </c>
      <c r="AI241" s="71" t="s">
        <v>63</v>
      </c>
      <c r="AJ241" s="71" t="s">
        <v>63</v>
      </c>
      <c r="AK241" s="71" t="s">
        <v>63</v>
      </c>
      <c r="AL241" s="71" t="s">
        <v>63</v>
      </c>
      <c r="AM241" s="71" t="s">
        <v>63</v>
      </c>
      <c r="AN241" s="71"/>
      <c r="AO241" s="71"/>
      <c r="AP241" s="71" t="s">
        <v>4347</v>
      </c>
      <c r="AQ241" s="71" t="s">
        <v>4348</v>
      </c>
      <c r="AR241" s="71" t="s">
        <v>62</v>
      </c>
      <c r="AS241" s="71"/>
      <c r="AT241" s="71" t="s">
        <v>63</v>
      </c>
      <c r="AU241" s="71"/>
      <c r="AV241" s="79" t="str" cm="1">
        <f t="array" ref="AV2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1" s="79" t="str" cm="1">
        <f t="array" ref="AW2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1" s="71" t="str" cm="1">
        <f t="array" ref="AX2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1" s="71"/>
      <c r="AZ241" s="71"/>
      <c r="BA241" s="71" t="s">
        <v>4349</v>
      </c>
      <c r="BB241" s="73" t="s">
        <v>4350</v>
      </c>
      <c r="BC241" s="36"/>
      <c r="BD241" s="35"/>
    </row>
    <row r="242" spans="1:56" ht="65" customHeight="1">
      <c r="A242" s="70">
        <v>241</v>
      </c>
      <c r="B242" s="71" t="s">
        <v>4351</v>
      </c>
      <c r="C242" s="71" t="s">
        <v>800</v>
      </c>
      <c r="D242" s="71" t="s">
        <v>4352</v>
      </c>
      <c r="E242" s="71" t="s">
        <v>1452</v>
      </c>
      <c r="F242" s="71" t="s">
        <v>231</v>
      </c>
      <c r="G242" s="71" t="s">
        <v>736</v>
      </c>
      <c r="H242" s="71" t="s">
        <v>233</v>
      </c>
      <c r="I242" s="71" t="s">
        <v>1215</v>
      </c>
      <c r="J242" s="71" t="s">
        <v>1432</v>
      </c>
      <c r="K242" s="71" t="s">
        <v>243</v>
      </c>
      <c r="L242" s="71" t="s">
        <v>4353</v>
      </c>
      <c r="M242" s="71" t="s">
        <v>4354</v>
      </c>
      <c r="N242" s="71"/>
      <c r="O242" s="71"/>
      <c r="P242" s="71"/>
      <c r="Q242" s="71"/>
      <c r="R242" s="71"/>
      <c r="S242" s="71"/>
      <c r="T242" s="71"/>
      <c r="U242" s="71"/>
      <c r="V242" s="71"/>
      <c r="W242" s="71"/>
      <c r="X242" s="71"/>
      <c r="Y242" s="71"/>
      <c r="Z242" s="71"/>
      <c r="AA242" s="71"/>
      <c r="AB242" s="71" t="s">
        <v>64</v>
      </c>
      <c r="AC242" s="71" t="s">
        <v>65</v>
      </c>
      <c r="AD242" s="71" t="s">
        <v>62</v>
      </c>
      <c r="AE242" s="71" t="s">
        <v>62</v>
      </c>
      <c r="AF242" s="71" t="s">
        <v>63</v>
      </c>
      <c r="AG242" s="71"/>
      <c r="AH242" s="71" t="s">
        <v>66</v>
      </c>
      <c r="AI242" s="71" t="s">
        <v>63</v>
      </c>
      <c r="AJ242" s="71" t="s">
        <v>63</v>
      </c>
      <c r="AK242" s="71" t="s">
        <v>63</v>
      </c>
      <c r="AL242" s="71" t="s">
        <v>62</v>
      </c>
      <c r="AM242" s="71" t="s">
        <v>132</v>
      </c>
      <c r="AN242" s="71"/>
      <c r="AO242" s="71"/>
      <c r="AP242" s="71" t="s">
        <v>4355</v>
      </c>
      <c r="AQ242" s="71" t="s">
        <v>1215</v>
      </c>
      <c r="AR242" s="71" t="s">
        <v>62</v>
      </c>
      <c r="AS242" s="71"/>
      <c r="AT242" s="71" t="s">
        <v>63</v>
      </c>
      <c r="AU242" s="71"/>
      <c r="AV242" s="79" t="str" cm="1">
        <f t="array" ref="AV2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2" s="79" t="str" cm="1">
        <f t="array" ref="AW2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2" s="71" t="str" cm="1">
        <f t="array" ref="AX2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2" s="71"/>
      <c r="AZ242" s="71"/>
      <c r="BA242" s="71" t="s">
        <v>4356</v>
      </c>
      <c r="BB242" s="73" t="s">
        <v>4357</v>
      </c>
      <c r="BC242" s="36"/>
      <c r="BD242" s="35"/>
    </row>
    <row r="243" spans="1:56" ht="65" customHeight="1">
      <c r="A243" s="70">
        <v>242</v>
      </c>
      <c r="B243" s="71" t="s">
        <v>4358</v>
      </c>
      <c r="C243" s="71" t="s">
        <v>735</v>
      </c>
      <c r="D243" s="71" t="s">
        <v>4359</v>
      </c>
      <c r="E243" s="71" t="s">
        <v>1748</v>
      </c>
      <c r="F243" s="71" t="s">
        <v>231</v>
      </c>
      <c r="G243" s="71" t="s">
        <v>736</v>
      </c>
      <c r="H243" s="71" t="s">
        <v>217</v>
      </c>
      <c r="I243" s="71" t="s">
        <v>840</v>
      </c>
      <c r="J243" s="71" t="s">
        <v>1432</v>
      </c>
      <c r="K243" s="71" t="s">
        <v>315</v>
      </c>
      <c r="L243" s="71" t="s">
        <v>4360</v>
      </c>
      <c r="M243" s="71" t="s">
        <v>4361</v>
      </c>
      <c r="N243" s="71"/>
      <c r="O243" s="71"/>
      <c r="P243" s="71"/>
      <c r="Q243" s="71"/>
      <c r="R243" s="71"/>
      <c r="S243" s="71"/>
      <c r="T243" s="71"/>
      <c r="U243" s="71"/>
      <c r="V243" s="71"/>
      <c r="W243" s="71"/>
      <c r="X243" s="71"/>
      <c r="Y243" s="71"/>
      <c r="Z243" s="71"/>
      <c r="AA243" s="71"/>
      <c r="AB243" s="71" t="s">
        <v>64</v>
      </c>
      <c r="AC243" s="71" t="s">
        <v>65</v>
      </c>
      <c r="AD243" s="71" t="s">
        <v>62</v>
      </c>
      <c r="AE243" s="71" t="s">
        <v>62</v>
      </c>
      <c r="AF243" s="71" t="s">
        <v>63</v>
      </c>
      <c r="AG243" s="71"/>
      <c r="AH243" s="71" t="s">
        <v>66</v>
      </c>
      <c r="AI243" s="71" t="s">
        <v>63</v>
      </c>
      <c r="AJ243" s="71" t="s">
        <v>63</v>
      </c>
      <c r="AK243" s="71" t="s">
        <v>63</v>
      </c>
      <c r="AL243" s="71" t="s">
        <v>62</v>
      </c>
      <c r="AM243" s="71" t="s">
        <v>63</v>
      </c>
      <c r="AN243" s="71"/>
      <c r="AO243" s="71"/>
      <c r="AP243" s="71" t="s">
        <v>4362</v>
      </c>
      <c r="AQ243" s="71" t="s">
        <v>840</v>
      </c>
      <c r="AR243" s="71" t="s">
        <v>62</v>
      </c>
      <c r="AS243" s="71"/>
      <c r="AT243" s="71" t="s">
        <v>63</v>
      </c>
      <c r="AU243" s="71"/>
      <c r="AV243" s="79" t="str" cm="1">
        <f t="array" ref="AV2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3" s="79" t="str" cm="1">
        <f t="array" ref="AW2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3" s="71" t="str" cm="1">
        <f t="array" ref="AX2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3" s="71"/>
      <c r="AZ243" s="71"/>
      <c r="BA243" s="71" t="s">
        <v>4363</v>
      </c>
      <c r="BB243" s="73" t="s">
        <v>4364</v>
      </c>
      <c r="BC243" s="36"/>
      <c r="BD243" s="35"/>
    </row>
    <row r="244" spans="1:56" ht="65" customHeight="1">
      <c r="A244" s="70">
        <v>243</v>
      </c>
      <c r="B244" s="71" t="s">
        <v>4365</v>
      </c>
      <c r="C244" s="71" t="s">
        <v>1142</v>
      </c>
      <c r="D244" s="71" t="s">
        <v>4366</v>
      </c>
      <c r="E244" s="71" t="s">
        <v>1486</v>
      </c>
      <c r="F244" s="71" t="s">
        <v>231</v>
      </c>
      <c r="G244" s="71" t="s">
        <v>786</v>
      </c>
      <c r="H244" s="71" t="s">
        <v>233</v>
      </c>
      <c r="I244" s="71" t="s">
        <v>250</v>
      </c>
      <c r="J244" s="71" t="s">
        <v>1432</v>
      </c>
      <c r="K244" s="71" t="s">
        <v>243</v>
      </c>
      <c r="L244" s="71" t="s">
        <v>4367</v>
      </c>
      <c r="M244" s="71" t="s">
        <v>4368</v>
      </c>
      <c r="N244" s="71"/>
      <c r="O244" s="71"/>
      <c r="P244" s="71"/>
      <c r="Q244" s="71"/>
      <c r="R244" s="71"/>
      <c r="S244" s="71"/>
      <c r="T244" s="71"/>
      <c r="U244" s="71"/>
      <c r="V244" s="71"/>
      <c r="W244" s="71"/>
      <c r="X244" s="71"/>
      <c r="Y244" s="71"/>
      <c r="Z244" s="71"/>
      <c r="AA244" s="71"/>
      <c r="AB244" s="71" t="s">
        <v>64</v>
      </c>
      <c r="AC244" s="71" t="s">
        <v>65</v>
      </c>
      <c r="AD244" s="71" t="s">
        <v>62</v>
      </c>
      <c r="AE244" s="71" t="s">
        <v>62</v>
      </c>
      <c r="AF244" s="71" t="s">
        <v>63</v>
      </c>
      <c r="AG244" s="71"/>
      <c r="AH244" s="71" t="s">
        <v>85</v>
      </c>
      <c r="AI244" s="71" t="s">
        <v>63</v>
      </c>
      <c r="AJ244" s="71" t="s">
        <v>63</v>
      </c>
      <c r="AK244" s="71" t="s">
        <v>63</v>
      </c>
      <c r="AL244" s="71" t="s">
        <v>63</v>
      </c>
      <c r="AM244" s="71" t="s">
        <v>63</v>
      </c>
      <c r="AN244" s="71"/>
      <c r="AO244" s="71"/>
      <c r="AP244" s="71" t="s">
        <v>4369</v>
      </c>
      <c r="AQ244" s="71" t="s">
        <v>2803</v>
      </c>
      <c r="AR244" s="71" t="s">
        <v>63</v>
      </c>
      <c r="AS244" s="71"/>
      <c r="AT244" s="71" t="s">
        <v>63</v>
      </c>
      <c r="AU244" s="71"/>
      <c r="AV244" s="79" t="str" cm="1">
        <f t="array" ref="AV2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4" s="79" t="str" cm="1">
        <f t="array" ref="AW2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4" s="71" t="str" cm="1">
        <f t="array" ref="AX2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4" s="71"/>
      <c r="AZ244" s="71"/>
      <c r="BA244" s="71" t="s">
        <v>4370</v>
      </c>
      <c r="BB244" s="73" t="s">
        <v>4371</v>
      </c>
      <c r="BC244" s="36"/>
      <c r="BD244" s="35"/>
    </row>
    <row r="245" spans="1:56" ht="65" customHeight="1">
      <c r="A245" s="70">
        <v>244</v>
      </c>
      <c r="B245" s="71" t="s">
        <v>4372</v>
      </c>
      <c r="C245" s="71" t="s">
        <v>1655</v>
      </c>
      <c r="D245" s="71" t="s">
        <v>4373</v>
      </c>
      <c r="E245" s="71" t="s">
        <v>1494</v>
      </c>
      <c r="F245" s="71" t="s">
        <v>231</v>
      </c>
      <c r="G245" s="71" t="s">
        <v>232</v>
      </c>
      <c r="H245" s="71" t="s">
        <v>233</v>
      </c>
      <c r="I245" s="71" t="s">
        <v>1215</v>
      </c>
      <c r="J245" s="71" t="s">
        <v>1432</v>
      </c>
      <c r="K245" s="71" t="s">
        <v>243</v>
      </c>
      <c r="L245" s="71" t="s">
        <v>4374</v>
      </c>
      <c r="M245" s="71" t="s">
        <v>4375</v>
      </c>
      <c r="N245" s="71"/>
      <c r="O245" s="71"/>
      <c r="P245" s="71"/>
      <c r="Q245" s="71"/>
      <c r="R245" s="71"/>
      <c r="S245" s="71"/>
      <c r="T245" s="71"/>
      <c r="U245" s="71"/>
      <c r="V245" s="71"/>
      <c r="W245" s="71"/>
      <c r="X245" s="71"/>
      <c r="Y245" s="71"/>
      <c r="Z245" s="71"/>
      <c r="AA245" s="71"/>
      <c r="AB245" s="71" t="s">
        <v>64</v>
      </c>
      <c r="AC245" s="71" t="s">
        <v>65</v>
      </c>
      <c r="AD245" s="71" t="s">
        <v>63</v>
      </c>
      <c r="AE245" s="71" t="s">
        <v>63</v>
      </c>
      <c r="AF245" s="71" t="s">
        <v>63</v>
      </c>
      <c r="AG245" s="71"/>
      <c r="AH245" s="71" t="s">
        <v>85</v>
      </c>
      <c r="AI245" s="71" t="s">
        <v>63</v>
      </c>
      <c r="AJ245" s="71" t="s">
        <v>63</v>
      </c>
      <c r="AK245" s="71" t="s">
        <v>63</v>
      </c>
      <c r="AL245" s="71" t="s">
        <v>63</v>
      </c>
      <c r="AM245" s="71" t="s">
        <v>63</v>
      </c>
      <c r="AN245" s="71"/>
      <c r="AO245" s="71"/>
      <c r="AP245" s="71" t="s">
        <v>4376</v>
      </c>
      <c r="AQ245" s="71" t="s">
        <v>4377</v>
      </c>
      <c r="AR245" s="71" t="s">
        <v>63</v>
      </c>
      <c r="AS245" s="71"/>
      <c r="AT245" s="71" t="s">
        <v>62</v>
      </c>
      <c r="AU245" s="71"/>
      <c r="AV245" s="79" t="str" cm="1">
        <f t="array" ref="AV2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5" s="79" t="str" cm="1">
        <f t="array" ref="AW2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5" s="71" t="str" cm="1">
        <f t="array" ref="AX2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5" s="71"/>
      <c r="AZ245" s="71"/>
      <c r="BA245" s="71" t="s">
        <v>4378</v>
      </c>
      <c r="BB245" s="73" t="s">
        <v>569</v>
      </c>
      <c r="BC245" s="36"/>
      <c r="BD245" s="35"/>
    </row>
    <row r="246" spans="1:56" ht="65" customHeight="1">
      <c r="A246" s="70">
        <v>245</v>
      </c>
      <c r="B246" s="71" t="s">
        <v>4379</v>
      </c>
      <c r="C246" s="71" t="s">
        <v>1402</v>
      </c>
      <c r="D246" s="71" t="s">
        <v>4380</v>
      </c>
      <c r="E246" s="71" t="s">
        <v>1430</v>
      </c>
      <c r="F246" s="71" t="s">
        <v>231</v>
      </c>
      <c r="G246" s="71" t="s">
        <v>1311</v>
      </c>
      <c r="H246" s="71" t="s">
        <v>233</v>
      </c>
      <c r="I246" s="71" t="s">
        <v>1215</v>
      </c>
      <c r="J246" s="71" t="s">
        <v>1432</v>
      </c>
      <c r="K246" s="71" t="s">
        <v>243</v>
      </c>
      <c r="L246" s="71" t="s">
        <v>4381</v>
      </c>
      <c r="M246" s="71" t="s">
        <v>4382</v>
      </c>
      <c r="N246" s="71"/>
      <c r="O246" s="71"/>
      <c r="P246" s="71"/>
      <c r="Q246" s="71"/>
      <c r="R246" s="71"/>
      <c r="S246" s="71"/>
      <c r="T246" s="71"/>
      <c r="U246" s="71"/>
      <c r="V246" s="71"/>
      <c r="W246" s="71"/>
      <c r="X246" s="71"/>
      <c r="Y246" s="71"/>
      <c r="Z246" s="71"/>
      <c r="AA246" s="71"/>
      <c r="AB246" s="71" t="s">
        <v>64</v>
      </c>
      <c r="AC246" s="71" t="s">
        <v>65</v>
      </c>
      <c r="AD246" s="71" t="s">
        <v>63</v>
      </c>
      <c r="AE246" s="71" t="s">
        <v>63</v>
      </c>
      <c r="AF246" s="71" t="s">
        <v>63</v>
      </c>
      <c r="AG246" s="71"/>
      <c r="AH246" s="71" t="s">
        <v>85</v>
      </c>
      <c r="AI246" s="71" t="s">
        <v>63</v>
      </c>
      <c r="AJ246" s="71" t="s">
        <v>63</v>
      </c>
      <c r="AK246" s="71" t="s">
        <v>63</v>
      </c>
      <c r="AL246" s="71" t="s">
        <v>62</v>
      </c>
      <c r="AM246" s="71" t="s">
        <v>63</v>
      </c>
      <c r="AN246" s="71"/>
      <c r="AO246" s="71"/>
      <c r="AP246" s="71" t="s">
        <v>4383</v>
      </c>
      <c r="AQ246" s="71" t="s">
        <v>1215</v>
      </c>
      <c r="AR246" s="71" t="s">
        <v>62</v>
      </c>
      <c r="AS246" s="71"/>
      <c r="AT246" s="71" t="s">
        <v>63</v>
      </c>
      <c r="AU246" s="71"/>
      <c r="AV246" s="79" t="str" cm="1">
        <f t="array" ref="AV2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6" s="79" t="str" cm="1">
        <f t="array" ref="AW2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6" s="71" t="str" cm="1">
        <f t="array" ref="AX2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6" s="71"/>
      <c r="AZ246" s="71"/>
      <c r="BA246" s="71" t="s">
        <v>4384</v>
      </c>
      <c r="BB246" s="73" t="s">
        <v>4385</v>
      </c>
      <c r="BC246" s="36"/>
      <c r="BD246" s="35"/>
    </row>
    <row r="247" spans="1:56" ht="65" customHeight="1">
      <c r="A247" s="70">
        <v>246</v>
      </c>
      <c r="B247" s="71" t="s">
        <v>4386</v>
      </c>
      <c r="C247" s="71" t="s">
        <v>289</v>
      </c>
      <c r="D247" s="71" t="s">
        <v>4387</v>
      </c>
      <c r="E247" s="71" t="s">
        <v>1479</v>
      </c>
      <c r="F247" s="71" t="s">
        <v>231</v>
      </c>
      <c r="G247" s="71" t="s">
        <v>232</v>
      </c>
      <c r="H247" s="71" t="s">
        <v>233</v>
      </c>
      <c r="I247" s="71" t="s">
        <v>2157</v>
      </c>
      <c r="J247" s="71" t="s">
        <v>1432</v>
      </c>
      <c r="K247" s="71" t="s">
        <v>243</v>
      </c>
      <c r="L247" s="71" t="s">
        <v>4388</v>
      </c>
      <c r="M247" s="71" t="s">
        <v>4389</v>
      </c>
      <c r="N247" s="71" t="s">
        <v>1502</v>
      </c>
      <c r="O247" s="71" t="s">
        <v>1506</v>
      </c>
      <c r="P247" s="71"/>
      <c r="Q247" s="71"/>
      <c r="R247" s="71"/>
      <c r="S247" s="71"/>
      <c r="T247" s="71"/>
      <c r="U247" s="71"/>
      <c r="V247" s="71"/>
      <c r="W247" s="71"/>
      <c r="X247" s="71"/>
      <c r="Y247" s="71"/>
      <c r="Z247" s="71"/>
      <c r="AA247" s="71"/>
      <c r="AB247" s="71" t="s">
        <v>64</v>
      </c>
      <c r="AC247" s="71" t="s">
        <v>100</v>
      </c>
      <c r="AD247" s="71" t="s">
        <v>62</v>
      </c>
      <c r="AE247" s="71" t="s">
        <v>62</v>
      </c>
      <c r="AF247" s="71" t="s">
        <v>63</v>
      </c>
      <c r="AG247" s="71"/>
      <c r="AH247" s="71" t="s">
        <v>66</v>
      </c>
      <c r="AI247" s="71" t="s">
        <v>63</v>
      </c>
      <c r="AJ247" s="71" t="s">
        <v>63</v>
      </c>
      <c r="AK247" s="71" t="s">
        <v>63</v>
      </c>
      <c r="AL247" s="71" t="s">
        <v>63</v>
      </c>
      <c r="AM247" s="71" t="s">
        <v>62</v>
      </c>
      <c r="AN247" s="71"/>
      <c r="AO247" s="71"/>
      <c r="AP247" s="71" t="s">
        <v>4390</v>
      </c>
      <c r="AQ247" s="71" t="s">
        <v>2157</v>
      </c>
      <c r="AR247" s="71" t="s">
        <v>62</v>
      </c>
      <c r="AS247" s="71"/>
      <c r="AT247" s="71" t="s">
        <v>62</v>
      </c>
      <c r="AU247" s="71"/>
      <c r="AV247" s="79" t="str" cm="1">
        <f t="array" ref="AV2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7" s="79" t="str" cm="1">
        <f t="array" ref="AW2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7" s="71" t="str" cm="1">
        <f t="array" ref="AX2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7" s="71"/>
      <c r="AZ247" s="71"/>
      <c r="BA247" s="71" t="s">
        <v>4391</v>
      </c>
      <c r="BB247" s="73" t="s">
        <v>4392</v>
      </c>
      <c r="BC247" s="36"/>
      <c r="BD247" s="35"/>
    </row>
    <row r="248" spans="1:56" ht="65" customHeight="1">
      <c r="A248" s="70">
        <v>247</v>
      </c>
      <c r="B248" s="71" t="s">
        <v>1071</v>
      </c>
      <c r="C248" s="71" t="s">
        <v>289</v>
      </c>
      <c r="D248" s="71" t="s">
        <v>4393</v>
      </c>
      <c r="E248" s="71" t="s">
        <v>1452</v>
      </c>
      <c r="F248" s="71" t="s">
        <v>231</v>
      </c>
      <c r="G248" s="71" t="s">
        <v>232</v>
      </c>
      <c r="H248" s="71" t="s">
        <v>233</v>
      </c>
      <c r="I248" s="71" t="s">
        <v>2165</v>
      </c>
      <c r="J248" s="71" t="s">
        <v>1432</v>
      </c>
      <c r="K248" s="71" t="s">
        <v>315</v>
      </c>
      <c r="L248" s="71" t="s">
        <v>4394</v>
      </c>
      <c r="M248" s="71" t="s">
        <v>4395</v>
      </c>
      <c r="N248" s="71" t="s">
        <v>1505</v>
      </c>
      <c r="O248" s="71" t="s">
        <v>1609</v>
      </c>
      <c r="P248" s="71"/>
      <c r="Q248" s="71"/>
      <c r="R248" s="71"/>
      <c r="S248" s="71"/>
      <c r="T248" s="71"/>
      <c r="U248" s="71"/>
      <c r="V248" s="71"/>
      <c r="W248" s="71"/>
      <c r="X248" s="71"/>
      <c r="Y248" s="71"/>
      <c r="Z248" s="71"/>
      <c r="AA248" s="71"/>
      <c r="AB248" s="71" t="s">
        <v>64</v>
      </c>
      <c r="AC248" s="71" t="s">
        <v>100</v>
      </c>
      <c r="AD248" s="71" t="s">
        <v>62</v>
      </c>
      <c r="AE248" s="71" t="s">
        <v>63</v>
      </c>
      <c r="AF248" s="71" t="s">
        <v>63</v>
      </c>
      <c r="AG248" s="71"/>
      <c r="AH248" s="71" t="s">
        <v>66</v>
      </c>
      <c r="AI248" s="71" t="s">
        <v>63</v>
      </c>
      <c r="AJ248" s="71" t="s">
        <v>63</v>
      </c>
      <c r="AK248" s="71" t="s">
        <v>63</v>
      </c>
      <c r="AL248" s="71" t="s">
        <v>62</v>
      </c>
      <c r="AM248" s="71" t="s">
        <v>62</v>
      </c>
      <c r="AN248" s="71"/>
      <c r="AO248" s="71"/>
      <c r="AP248" s="71" t="s">
        <v>4396</v>
      </c>
      <c r="AQ248" s="71" t="s">
        <v>4397</v>
      </c>
      <c r="AR248" s="71" t="s">
        <v>132</v>
      </c>
      <c r="AS248" s="71"/>
      <c r="AT248" s="71" t="s">
        <v>63</v>
      </c>
      <c r="AU248" s="71"/>
      <c r="AV248" s="79" t="str" cm="1">
        <f t="array" ref="AV2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8" s="79" t="str" cm="1">
        <f t="array" ref="AW2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8" s="71" t="str" cm="1">
        <f t="array" ref="AX2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8" s="71"/>
      <c r="AZ248" s="71"/>
      <c r="BA248" s="71" t="s">
        <v>4398</v>
      </c>
      <c r="BB248" s="73" t="s">
        <v>4399</v>
      </c>
      <c r="BC248" s="36"/>
      <c r="BD248" s="35"/>
    </row>
    <row r="249" spans="1:56" ht="65" customHeight="1">
      <c r="A249" s="70">
        <v>248</v>
      </c>
      <c r="B249" s="71" t="s">
        <v>4400</v>
      </c>
      <c r="C249" s="71" t="s">
        <v>522</v>
      </c>
      <c r="D249" s="71" t="s">
        <v>4401</v>
      </c>
      <c r="E249" s="71" t="s">
        <v>1430</v>
      </c>
      <c r="F249" s="71" t="s">
        <v>54</v>
      </c>
      <c r="G249" s="71" t="s">
        <v>125</v>
      </c>
      <c r="H249" s="71" t="s">
        <v>233</v>
      </c>
      <c r="I249" s="71" t="s">
        <v>2162</v>
      </c>
      <c r="J249" s="71" t="s">
        <v>1432</v>
      </c>
      <c r="K249" s="71" t="s">
        <v>315</v>
      </c>
      <c r="L249" s="71" t="s">
        <v>4402</v>
      </c>
      <c r="M249" s="71" t="s">
        <v>4403</v>
      </c>
      <c r="N249" s="71" t="s">
        <v>1452</v>
      </c>
      <c r="O249" s="71" t="s">
        <v>1668</v>
      </c>
      <c r="P249" s="71" t="s">
        <v>60</v>
      </c>
      <c r="Q249" s="71" t="s">
        <v>81</v>
      </c>
      <c r="R249" s="71" t="s">
        <v>373</v>
      </c>
      <c r="S249" s="71" t="s">
        <v>62</v>
      </c>
      <c r="T249" s="71" t="s">
        <v>62</v>
      </c>
      <c r="U249" s="71" t="s">
        <v>63</v>
      </c>
      <c r="V249" s="71" t="s">
        <v>63</v>
      </c>
      <c r="W249" s="71" t="s">
        <v>63</v>
      </c>
      <c r="X249" s="71" t="s">
        <v>63</v>
      </c>
      <c r="Y249" s="71" t="s">
        <v>62</v>
      </c>
      <c r="Z249" s="71" t="s">
        <v>63</v>
      </c>
      <c r="AA249" s="71" t="s">
        <v>63</v>
      </c>
      <c r="AB249" s="71" t="s">
        <v>64</v>
      </c>
      <c r="AC249" s="71" t="s">
        <v>65</v>
      </c>
      <c r="AD249" s="71" t="s">
        <v>62</v>
      </c>
      <c r="AE249" s="71" t="s">
        <v>63</v>
      </c>
      <c r="AF249" s="71" t="s">
        <v>63</v>
      </c>
      <c r="AG249" s="71" t="s">
        <v>63</v>
      </c>
      <c r="AH249" s="71" t="s">
        <v>85</v>
      </c>
      <c r="AI249" s="71" t="s">
        <v>63</v>
      </c>
      <c r="AJ249" s="71" t="s">
        <v>63</v>
      </c>
      <c r="AK249" s="71" t="s">
        <v>63</v>
      </c>
      <c r="AL249" s="71" t="s">
        <v>62</v>
      </c>
      <c r="AM249" s="71" t="s">
        <v>63</v>
      </c>
      <c r="AN249" s="71" t="s">
        <v>4404</v>
      </c>
      <c r="AO249" s="71"/>
      <c r="AP249" s="71" t="s">
        <v>4405</v>
      </c>
      <c r="AQ249" s="71" t="s">
        <v>1443</v>
      </c>
      <c r="AR249" s="71" t="s">
        <v>62</v>
      </c>
      <c r="AS249" s="71"/>
      <c r="AT249" s="71" t="s">
        <v>63</v>
      </c>
      <c r="AU249" s="71" t="s">
        <v>1713</v>
      </c>
      <c r="AV249" s="79" cm="1">
        <f t="array" ref="AV2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49" s="79" cm="1">
        <f t="array" ref="AW2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49" s="71" t="str" cm="1">
        <f t="array" ref="AX2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49" s="71" t="s">
        <v>63</v>
      </c>
      <c r="AZ249" s="71"/>
      <c r="BA249" s="71" t="s">
        <v>4406</v>
      </c>
      <c r="BB249" s="73" t="s">
        <v>4407</v>
      </c>
      <c r="BC249" s="36"/>
      <c r="BD249" s="35"/>
    </row>
    <row r="250" spans="1:56" ht="65" customHeight="1">
      <c r="A250" s="70">
        <v>249</v>
      </c>
      <c r="B250" s="71" t="s">
        <v>4408</v>
      </c>
      <c r="C250" s="71" t="s">
        <v>381</v>
      </c>
      <c r="D250" s="71" t="s">
        <v>4409</v>
      </c>
      <c r="E250" s="71" t="s">
        <v>4410</v>
      </c>
      <c r="F250" s="71" t="s">
        <v>54</v>
      </c>
      <c r="G250" s="71" t="s">
        <v>125</v>
      </c>
      <c r="H250" s="71" t="s">
        <v>233</v>
      </c>
      <c r="I250" s="71" t="s">
        <v>1147</v>
      </c>
      <c r="J250" s="71" t="s">
        <v>1432</v>
      </c>
      <c r="K250" s="71" t="s">
        <v>266</v>
      </c>
      <c r="L250" s="71" t="s">
        <v>4411</v>
      </c>
      <c r="M250" s="71" t="s">
        <v>4412</v>
      </c>
      <c r="N250" s="71" t="s">
        <v>4413</v>
      </c>
      <c r="O250" s="71" t="s">
        <v>1668</v>
      </c>
      <c r="P250" s="71" t="s">
        <v>60</v>
      </c>
      <c r="Q250" s="71" t="s">
        <v>431</v>
      </c>
      <c r="R250" s="71" t="s">
        <v>189</v>
      </c>
      <c r="S250" s="71" t="s">
        <v>62</v>
      </c>
      <c r="T250" s="71" t="s">
        <v>62</v>
      </c>
      <c r="U250" s="71" t="s">
        <v>62</v>
      </c>
      <c r="V250" s="71" t="s">
        <v>62</v>
      </c>
      <c r="W250" s="71" t="s">
        <v>63</v>
      </c>
      <c r="X250" s="71" t="s">
        <v>62</v>
      </c>
      <c r="Y250" s="71" t="s">
        <v>62</v>
      </c>
      <c r="Z250" s="71" t="s">
        <v>63</v>
      </c>
      <c r="AA250" s="71" t="s">
        <v>62</v>
      </c>
      <c r="AB250" s="71" t="s">
        <v>142</v>
      </c>
      <c r="AC250" s="71" t="s">
        <v>65</v>
      </c>
      <c r="AD250" s="71" t="s">
        <v>62</v>
      </c>
      <c r="AE250" s="71" t="s">
        <v>62</v>
      </c>
      <c r="AF250" s="71" t="s">
        <v>63</v>
      </c>
      <c r="AG250" s="71" t="s">
        <v>63</v>
      </c>
      <c r="AH250" s="71" t="s">
        <v>85</v>
      </c>
      <c r="AI250" s="71" t="s">
        <v>63</v>
      </c>
      <c r="AJ250" s="71" t="s">
        <v>62</v>
      </c>
      <c r="AK250" s="71" t="s">
        <v>132</v>
      </c>
      <c r="AL250" s="71" t="s">
        <v>62</v>
      </c>
      <c r="AM250" s="71" t="s">
        <v>62</v>
      </c>
      <c r="AN250" s="71"/>
      <c r="AO250" s="71"/>
      <c r="AP250" s="71" t="s">
        <v>4414</v>
      </c>
      <c r="AQ250" s="71" t="s">
        <v>1052</v>
      </c>
      <c r="AR250" s="71" t="s">
        <v>63</v>
      </c>
      <c r="AS250" s="71"/>
      <c r="AT250" s="71" t="s">
        <v>63</v>
      </c>
      <c r="AU250" s="71" t="s">
        <v>72</v>
      </c>
      <c r="AV250" s="79" t="str" cm="1">
        <f t="array" ref="AV2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0" s="79" t="str" cm="1">
        <f t="array" ref="AW2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0" s="71" t="str" cm="1">
        <f t="array" ref="AX2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50" s="71" t="s">
        <v>63</v>
      </c>
      <c r="AZ250" s="71"/>
      <c r="BA250" s="71" t="s">
        <v>4415</v>
      </c>
      <c r="BB250" s="73" t="s">
        <v>4416</v>
      </c>
      <c r="BC250" s="36"/>
      <c r="BD250" s="35"/>
    </row>
    <row r="251" spans="1:56" ht="65" customHeight="1">
      <c r="A251" s="70">
        <v>250</v>
      </c>
      <c r="B251" s="71" t="s">
        <v>4417</v>
      </c>
      <c r="C251" s="71" t="s">
        <v>735</v>
      </c>
      <c r="D251" s="71" t="s">
        <v>4418</v>
      </c>
      <c r="E251" s="71" t="s">
        <v>1502</v>
      </c>
      <c r="F251" s="71" t="s">
        <v>231</v>
      </c>
      <c r="G251" s="71" t="s">
        <v>736</v>
      </c>
      <c r="H251" s="71" t="s">
        <v>217</v>
      </c>
      <c r="I251" s="71" t="s">
        <v>840</v>
      </c>
      <c r="J251" s="71" t="s">
        <v>1432</v>
      </c>
      <c r="K251" s="71" t="s">
        <v>315</v>
      </c>
      <c r="L251" s="71" t="s">
        <v>4419</v>
      </c>
      <c r="M251" s="71" t="s">
        <v>4420</v>
      </c>
      <c r="N251" s="71"/>
      <c r="O251" s="71"/>
      <c r="P251" s="71"/>
      <c r="Q251" s="71"/>
      <c r="R251" s="71"/>
      <c r="S251" s="71"/>
      <c r="T251" s="71"/>
      <c r="U251" s="71"/>
      <c r="V251" s="71"/>
      <c r="W251" s="71"/>
      <c r="X251" s="71"/>
      <c r="Y251" s="71"/>
      <c r="Z251" s="71"/>
      <c r="AA251" s="71"/>
      <c r="AB251" s="71" t="s">
        <v>64</v>
      </c>
      <c r="AC251" s="71" t="s">
        <v>65</v>
      </c>
      <c r="AD251" s="71" t="s">
        <v>62</v>
      </c>
      <c r="AE251" s="71" t="s">
        <v>62</v>
      </c>
      <c r="AF251" s="71" t="s">
        <v>63</v>
      </c>
      <c r="AG251" s="71"/>
      <c r="AH251" s="71" t="s">
        <v>66</v>
      </c>
      <c r="AI251" s="71" t="s">
        <v>63</v>
      </c>
      <c r="AJ251" s="71" t="s">
        <v>63</v>
      </c>
      <c r="AK251" s="71" t="s">
        <v>63</v>
      </c>
      <c r="AL251" s="71" t="s">
        <v>62</v>
      </c>
      <c r="AM251" s="71" t="s">
        <v>63</v>
      </c>
      <c r="AN251" s="71"/>
      <c r="AO251" s="71"/>
      <c r="AP251" s="71" t="s">
        <v>4421</v>
      </c>
      <c r="AQ251" s="71" t="s">
        <v>840</v>
      </c>
      <c r="AR251" s="71" t="s">
        <v>62</v>
      </c>
      <c r="AS251" s="71"/>
      <c r="AT251" s="71" t="s">
        <v>63</v>
      </c>
      <c r="AU251" s="71"/>
      <c r="AV251" s="79" t="str" cm="1">
        <f t="array" ref="AV2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1" s="79" t="str" cm="1">
        <f t="array" ref="AW2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1" s="71" t="str" cm="1">
        <f t="array" ref="AX2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1" s="71"/>
      <c r="AZ251" s="71"/>
      <c r="BA251" s="71" t="s">
        <v>4422</v>
      </c>
      <c r="BB251" s="73"/>
      <c r="BC251" s="36"/>
      <c r="BD251" s="35"/>
    </row>
    <row r="252" spans="1:56" ht="140" customHeight="1">
      <c r="A252" s="70">
        <v>251</v>
      </c>
      <c r="B252" s="71" t="s">
        <v>4423</v>
      </c>
      <c r="C252" s="71" t="s">
        <v>1664</v>
      </c>
      <c r="D252" s="71" t="s">
        <v>4424</v>
      </c>
      <c r="E252" s="71" t="s">
        <v>1478</v>
      </c>
      <c r="F252" s="71" t="s">
        <v>54</v>
      </c>
      <c r="G252" s="71" t="s">
        <v>125</v>
      </c>
      <c r="H252" s="71" t="s">
        <v>56</v>
      </c>
      <c r="I252" s="71" t="s">
        <v>1736</v>
      </c>
      <c r="J252" s="71" t="s">
        <v>1737</v>
      </c>
      <c r="K252" s="71" t="s">
        <v>1738</v>
      </c>
      <c r="L252" s="71" t="s">
        <v>4425</v>
      </c>
      <c r="M252" s="71" t="s">
        <v>4426</v>
      </c>
      <c r="N252" s="71" t="s">
        <v>1505</v>
      </c>
      <c r="O252" s="71" t="s">
        <v>1668</v>
      </c>
      <c r="P252" s="71" t="s">
        <v>60</v>
      </c>
      <c r="Q252" s="71" t="s">
        <v>81</v>
      </c>
      <c r="R252" s="71" t="s">
        <v>1669</v>
      </c>
      <c r="S252" s="71" t="s">
        <v>62</v>
      </c>
      <c r="T252" s="71" t="s">
        <v>62</v>
      </c>
      <c r="U252" s="71" t="s">
        <v>62</v>
      </c>
      <c r="V252" s="71" t="s">
        <v>62</v>
      </c>
      <c r="W252" s="71" t="s">
        <v>62</v>
      </c>
      <c r="X252" s="71" t="s">
        <v>62</v>
      </c>
      <c r="Y252" s="71" t="s">
        <v>62</v>
      </c>
      <c r="Z252" s="71" t="s">
        <v>62</v>
      </c>
      <c r="AA252" s="71" t="s">
        <v>62</v>
      </c>
      <c r="AB252" s="71" t="s">
        <v>142</v>
      </c>
      <c r="AC252" s="71" t="s">
        <v>84</v>
      </c>
      <c r="AD252" s="71" t="s">
        <v>62</v>
      </c>
      <c r="AE252" s="71" t="s">
        <v>62</v>
      </c>
      <c r="AF252" s="71" t="s">
        <v>63</v>
      </c>
      <c r="AG252" s="71" t="s">
        <v>63</v>
      </c>
      <c r="AH252" s="71" t="s">
        <v>85</v>
      </c>
      <c r="AI252" s="71" t="s">
        <v>63</v>
      </c>
      <c r="AJ252" s="71" t="s">
        <v>62</v>
      </c>
      <c r="AK252" s="71" t="s">
        <v>62</v>
      </c>
      <c r="AL252" s="71" t="s">
        <v>62</v>
      </c>
      <c r="AM252" s="71" t="s">
        <v>132</v>
      </c>
      <c r="AN252" s="71" t="s">
        <v>4427</v>
      </c>
      <c r="AO252" s="71" t="s">
        <v>4428</v>
      </c>
      <c r="AP252" s="71" t="s">
        <v>1672</v>
      </c>
      <c r="AQ252" s="71" t="s">
        <v>528</v>
      </c>
      <c r="AR252" s="71" t="s">
        <v>63</v>
      </c>
      <c r="AS252" s="71"/>
      <c r="AT252" s="71" t="s">
        <v>63</v>
      </c>
      <c r="AU252" s="71" t="s">
        <v>4429</v>
      </c>
      <c r="AV252" s="79" cm="1">
        <f t="array" ref="AV2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252" s="79" cm="1">
        <f t="array" ref="AW2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252" s="71" t="str" cm="1">
        <f t="array" ref="AX2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252" s="71" t="s">
        <v>62</v>
      </c>
      <c r="AZ252" s="71"/>
      <c r="BA252" s="71" t="s">
        <v>4430</v>
      </c>
      <c r="BB252" s="73" t="s">
        <v>4431</v>
      </c>
      <c r="BC252" s="36"/>
      <c r="BD252" s="35"/>
    </row>
    <row r="253" spans="1:56" ht="65" customHeight="1">
      <c r="A253" s="70">
        <v>252</v>
      </c>
      <c r="B253" s="71" t="s">
        <v>4432</v>
      </c>
      <c r="C253" s="71" t="s">
        <v>735</v>
      </c>
      <c r="D253" s="71" t="s">
        <v>4433</v>
      </c>
      <c r="E253" s="71" t="s">
        <v>1565</v>
      </c>
      <c r="F253" s="71" t="s">
        <v>231</v>
      </c>
      <c r="G253" s="71" t="s">
        <v>736</v>
      </c>
      <c r="H253" s="71" t="s">
        <v>217</v>
      </c>
      <c r="I253" s="71" t="s">
        <v>1787</v>
      </c>
      <c r="J253" s="71" t="s">
        <v>1432</v>
      </c>
      <c r="K253" s="71" t="s">
        <v>266</v>
      </c>
      <c r="L253" s="71" t="s">
        <v>4434</v>
      </c>
      <c r="M253" s="71" t="s">
        <v>4435</v>
      </c>
      <c r="N253" s="71"/>
      <c r="O253" s="71"/>
      <c r="P253" s="71"/>
      <c r="Q253" s="71"/>
      <c r="R253" s="71"/>
      <c r="S253" s="71"/>
      <c r="T253" s="71"/>
      <c r="U253" s="71"/>
      <c r="V253" s="71"/>
      <c r="W253" s="71"/>
      <c r="X253" s="71"/>
      <c r="Y253" s="71"/>
      <c r="Z253" s="71"/>
      <c r="AA253" s="71"/>
      <c r="AB253" s="71" t="s">
        <v>64</v>
      </c>
      <c r="AC253" s="71" t="s">
        <v>65</v>
      </c>
      <c r="AD253" s="71" t="s">
        <v>62</v>
      </c>
      <c r="AE253" s="71" t="s">
        <v>62</v>
      </c>
      <c r="AF253" s="71" t="s">
        <v>63</v>
      </c>
      <c r="AG253" s="71"/>
      <c r="AH253" s="71" t="s">
        <v>66</v>
      </c>
      <c r="AI253" s="71" t="s">
        <v>63</v>
      </c>
      <c r="AJ253" s="71" t="s">
        <v>63</v>
      </c>
      <c r="AK253" s="71" t="s">
        <v>63</v>
      </c>
      <c r="AL253" s="71" t="s">
        <v>62</v>
      </c>
      <c r="AM253" s="71" t="s">
        <v>63</v>
      </c>
      <c r="AN253" s="71"/>
      <c r="AO253" s="71"/>
      <c r="AP253" s="71" t="s">
        <v>4436</v>
      </c>
      <c r="AQ253" s="71" t="s">
        <v>4437</v>
      </c>
      <c r="AR253" s="71" t="s">
        <v>132</v>
      </c>
      <c r="AS253" s="71"/>
      <c r="AT253" s="71" t="s">
        <v>63</v>
      </c>
      <c r="AU253" s="71"/>
      <c r="AV253" s="79" t="str" cm="1">
        <f t="array" ref="AV2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3" s="79" t="str" cm="1">
        <f t="array" ref="AW2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3" s="71" t="str" cm="1">
        <f t="array" ref="AX2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3" s="71"/>
      <c r="AZ253" s="71"/>
      <c r="BA253" s="71" t="s">
        <v>4438</v>
      </c>
      <c r="BB253" s="73" t="s">
        <v>4439</v>
      </c>
      <c r="BC253" s="36"/>
      <c r="BD253" s="35"/>
    </row>
    <row r="254" spans="1:56" ht="65" customHeight="1">
      <c r="A254" s="70">
        <v>253</v>
      </c>
      <c r="B254" s="71" t="s">
        <v>4440</v>
      </c>
      <c r="C254" s="71" t="s">
        <v>735</v>
      </c>
      <c r="D254" s="71" t="s">
        <v>4441</v>
      </c>
      <c r="E254" s="71" t="s">
        <v>1505</v>
      </c>
      <c r="F254" s="71" t="s">
        <v>231</v>
      </c>
      <c r="G254" s="71" t="s">
        <v>736</v>
      </c>
      <c r="H254" s="71" t="s">
        <v>233</v>
      </c>
      <c r="I254" s="71" t="s">
        <v>1215</v>
      </c>
      <c r="J254" s="71" t="s">
        <v>1432</v>
      </c>
      <c r="K254" s="71" t="s">
        <v>243</v>
      </c>
      <c r="L254" s="71" t="s">
        <v>4442</v>
      </c>
      <c r="M254" s="71" t="s">
        <v>4443</v>
      </c>
      <c r="N254" s="71"/>
      <c r="O254" s="71"/>
      <c r="P254" s="71"/>
      <c r="Q254" s="71"/>
      <c r="R254" s="71"/>
      <c r="S254" s="71"/>
      <c r="T254" s="71"/>
      <c r="U254" s="71"/>
      <c r="V254" s="71"/>
      <c r="W254" s="71"/>
      <c r="X254" s="71"/>
      <c r="Y254" s="71"/>
      <c r="Z254" s="71"/>
      <c r="AA254" s="71"/>
      <c r="AB254" s="71" t="s">
        <v>64</v>
      </c>
      <c r="AC254" s="71" t="s">
        <v>65</v>
      </c>
      <c r="AD254" s="71" t="s">
        <v>62</v>
      </c>
      <c r="AE254" s="71" t="s">
        <v>62</v>
      </c>
      <c r="AF254" s="71" t="s">
        <v>63</v>
      </c>
      <c r="AG254" s="71"/>
      <c r="AH254" s="71" t="s">
        <v>66</v>
      </c>
      <c r="AI254" s="71" t="s">
        <v>63</v>
      </c>
      <c r="AJ254" s="71" t="s">
        <v>62</v>
      </c>
      <c r="AK254" s="71" t="s">
        <v>63</v>
      </c>
      <c r="AL254" s="71" t="s">
        <v>62</v>
      </c>
      <c r="AM254" s="71" t="s">
        <v>63</v>
      </c>
      <c r="AN254" s="71"/>
      <c r="AO254" s="71"/>
      <c r="AP254" s="71" t="s">
        <v>4444</v>
      </c>
      <c r="AQ254" s="71" t="s">
        <v>4445</v>
      </c>
      <c r="AR254" s="71" t="s">
        <v>62</v>
      </c>
      <c r="AS254" s="71"/>
      <c r="AT254" s="71" t="s">
        <v>63</v>
      </c>
      <c r="AU254" s="71"/>
      <c r="AV254" s="79" t="str" cm="1">
        <f t="array" ref="AV2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4" s="79" t="str" cm="1">
        <f t="array" ref="AW2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4" s="71" t="str" cm="1">
        <f t="array" ref="AX2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4" s="71"/>
      <c r="AZ254" s="71"/>
      <c r="BA254" s="22" t="s">
        <v>4446</v>
      </c>
      <c r="BB254" s="73" t="s">
        <v>4447</v>
      </c>
      <c r="BC254" s="36"/>
      <c r="BD254" s="35"/>
    </row>
    <row r="255" spans="1:56" ht="65" customHeight="1">
      <c r="A255" s="70">
        <v>254</v>
      </c>
      <c r="B255" s="71" t="s">
        <v>4448</v>
      </c>
      <c r="C255" s="71" t="s">
        <v>800</v>
      </c>
      <c r="D255" s="71" t="s">
        <v>4449</v>
      </c>
      <c r="E255" s="71" t="s">
        <v>1478</v>
      </c>
      <c r="F255" s="71" t="s">
        <v>231</v>
      </c>
      <c r="G255" s="71" t="s">
        <v>736</v>
      </c>
      <c r="H255" s="71" t="s">
        <v>217</v>
      </c>
      <c r="I255" s="71" t="s">
        <v>250</v>
      </c>
      <c r="J255" s="71" t="s">
        <v>1432</v>
      </c>
      <c r="K255" s="71" t="s">
        <v>243</v>
      </c>
      <c r="L255" s="71" t="s">
        <v>4450</v>
      </c>
      <c r="M255" s="71" t="s">
        <v>4451</v>
      </c>
      <c r="N255" s="71"/>
      <c r="O255" s="71"/>
      <c r="P255" s="71"/>
      <c r="Q255" s="71"/>
      <c r="R255" s="71"/>
      <c r="S255" s="71"/>
      <c r="T255" s="71"/>
      <c r="U255" s="71"/>
      <c r="V255" s="71"/>
      <c r="W255" s="71"/>
      <c r="X255" s="71"/>
      <c r="Y255" s="71"/>
      <c r="Z255" s="71"/>
      <c r="AA255" s="71"/>
      <c r="AB255" s="71" t="s">
        <v>64</v>
      </c>
      <c r="AC255" s="71" t="s">
        <v>65</v>
      </c>
      <c r="AD255" s="71" t="s">
        <v>62</v>
      </c>
      <c r="AE255" s="71" t="s">
        <v>63</v>
      </c>
      <c r="AF255" s="71" t="s">
        <v>63</v>
      </c>
      <c r="AG255" s="71"/>
      <c r="AH255" s="71" t="s">
        <v>66</v>
      </c>
      <c r="AI255" s="71" t="s">
        <v>63</v>
      </c>
      <c r="AJ255" s="71" t="s">
        <v>63</v>
      </c>
      <c r="AK255" s="71" t="s">
        <v>63</v>
      </c>
      <c r="AL255" s="71" t="s">
        <v>62</v>
      </c>
      <c r="AM255" s="71" t="s">
        <v>132</v>
      </c>
      <c r="AN255" s="71"/>
      <c r="AO255" s="71"/>
      <c r="AP255" s="71" t="s">
        <v>4452</v>
      </c>
      <c r="AQ255" s="71" t="s">
        <v>250</v>
      </c>
      <c r="AR255" s="71" t="s">
        <v>62</v>
      </c>
      <c r="AS255" s="71"/>
      <c r="AT255" s="71" t="s">
        <v>63</v>
      </c>
      <c r="AU255" s="71"/>
      <c r="AV255" s="79" t="str" cm="1">
        <f t="array" ref="AV2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5" s="79" t="str" cm="1">
        <f t="array" ref="AW2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5" s="71" t="str" cm="1">
        <f t="array" ref="AX2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5" s="71"/>
      <c r="AZ255" s="71"/>
      <c r="BA255" s="71" t="s">
        <v>4453</v>
      </c>
      <c r="BB255" s="73" t="s">
        <v>4454</v>
      </c>
      <c r="BC255" s="36"/>
      <c r="BD255" s="35"/>
    </row>
    <row r="256" spans="1:56" ht="65" customHeight="1">
      <c r="A256" s="70">
        <v>255</v>
      </c>
      <c r="B256" s="71" t="s">
        <v>4455</v>
      </c>
      <c r="C256" s="71" t="s">
        <v>4228</v>
      </c>
      <c r="D256" s="71" t="s">
        <v>4456</v>
      </c>
      <c r="E256" s="71" t="s">
        <v>1505</v>
      </c>
      <c r="F256" s="71" t="s">
        <v>231</v>
      </c>
      <c r="G256" s="71" t="s">
        <v>736</v>
      </c>
      <c r="H256" s="71" t="s">
        <v>217</v>
      </c>
      <c r="I256" s="71" t="s">
        <v>428</v>
      </c>
      <c r="J256" s="71" t="s">
        <v>1432</v>
      </c>
      <c r="K256" s="71" t="s">
        <v>315</v>
      </c>
      <c r="L256" s="71" t="s">
        <v>4457</v>
      </c>
      <c r="M256" s="71" t="s">
        <v>4458</v>
      </c>
      <c r="N256" s="71"/>
      <c r="O256" s="71"/>
      <c r="P256" s="71"/>
      <c r="Q256" s="71"/>
      <c r="R256" s="71"/>
      <c r="S256" s="71"/>
      <c r="T256" s="71"/>
      <c r="U256" s="71"/>
      <c r="V256" s="71"/>
      <c r="W256" s="71"/>
      <c r="X256" s="71"/>
      <c r="Y256" s="71"/>
      <c r="Z256" s="71"/>
      <c r="AA256" s="71"/>
      <c r="AB256" s="71" t="s">
        <v>64</v>
      </c>
      <c r="AC256" s="71" t="s">
        <v>84</v>
      </c>
      <c r="AD256" s="71" t="s">
        <v>62</v>
      </c>
      <c r="AE256" s="71" t="s">
        <v>62</v>
      </c>
      <c r="AF256" s="71" t="s">
        <v>63</v>
      </c>
      <c r="AG256" s="71"/>
      <c r="AH256" s="71" t="s">
        <v>66</v>
      </c>
      <c r="AI256" s="71" t="s">
        <v>63</v>
      </c>
      <c r="AJ256" s="71" t="s">
        <v>63</v>
      </c>
      <c r="AK256" s="71" t="s">
        <v>63</v>
      </c>
      <c r="AL256" s="71" t="s">
        <v>63</v>
      </c>
      <c r="AM256" s="71" t="s">
        <v>63</v>
      </c>
      <c r="AN256" s="71"/>
      <c r="AO256" s="71"/>
      <c r="AP256" s="71" t="s">
        <v>4459</v>
      </c>
      <c r="AQ256" s="71" t="s">
        <v>428</v>
      </c>
      <c r="AR256" s="71" t="s">
        <v>62</v>
      </c>
      <c r="AS256" s="71"/>
      <c r="AT256" s="71" t="s">
        <v>62</v>
      </c>
      <c r="AU256" s="71"/>
      <c r="AV256" s="79" t="str" cm="1">
        <f t="array" ref="AV2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6" s="79" t="str" cm="1">
        <f t="array" ref="AW2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6" s="71" t="str" cm="1">
        <f t="array" ref="AX2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6" s="71"/>
      <c r="AZ256" s="71"/>
      <c r="BA256" s="71" t="s">
        <v>4460</v>
      </c>
      <c r="BB256" s="73" t="s">
        <v>4461</v>
      </c>
      <c r="BC256" s="36"/>
      <c r="BD256" s="35"/>
    </row>
    <row r="257" spans="1:56" ht="65" customHeight="1">
      <c r="A257" s="70">
        <v>256</v>
      </c>
      <c r="B257" s="71" t="s">
        <v>4462</v>
      </c>
      <c r="C257" s="71" t="s">
        <v>800</v>
      </c>
      <c r="D257" s="71" t="s">
        <v>4463</v>
      </c>
      <c r="E257" s="71" t="s">
        <v>1452</v>
      </c>
      <c r="F257" s="71" t="s">
        <v>231</v>
      </c>
      <c r="G257" s="71" t="s">
        <v>736</v>
      </c>
      <c r="H257" s="71" t="s">
        <v>217</v>
      </c>
      <c r="I257" s="71" t="s">
        <v>194</v>
      </c>
      <c r="J257" s="71" t="s">
        <v>1432</v>
      </c>
      <c r="K257" s="71" t="s">
        <v>315</v>
      </c>
      <c r="L257" s="71" t="s">
        <v>4464</v>
      </c>
      <c r="M257" s="71" t="s">
        <v>4465</v>
      </c>
      <c r="N257" s="71"/>
      <c r="O257" s="71"/>
      <c r="P257" s="71"/>
      <c r="Q257" s="71"/>
      <c r="R257" s="71"/>
      <c r="S257" s="71"/>
      <c r="T257" s="71"/>
      <c r="U257" s="71"/>
      <c r="V257" s="71"/>
      <c r="W257" s="71"/>
      <c r="X257" s="71"/>
      <c r="Y257" s="71"/>
      <c r="Z257" s="71"/>
      <c r="AA257" s="71"/>
      <c r="AB257" s="71" t="s">
        <v>64</v>
      </c>
      <c r="AC257" s="71" t="s">
        <v>65</v>
      </c>
      <c r="AD257" s="71" t="s">
        <v>62</v>
      </c>
      <c r="AE257" s="71" t="s">
        <v>62</v>
      </c>
      <c r="AF257" s="71" t="s">
        <v>63</v>
      </c>
      <c r="AG257" s="71"/>
      <c r="AH257" s="71" t="s">
        <v>66</v>
      </c>
      <c r="AI257" s="71" t="s">
        <v>63</v>
      </c>
      <c r="AJ257" s="71" t="s">
        <v>63</v>
      </c>
      <c r="AK257" s="71" t="s">
        <v>63</v>
      </c>
      <c r="AL257" s="71" t="s">
        <v>62</v>
      </c>
      <c r="AM257" s="71" t="s">
        <v>63</v>
      </c>
      <c r="AN257" s="71"/>
      <c r="AO257" s="71"/>
      <c r="AP257" s="71" t="s">
        <v>4466</v>
      </c>
      <c r="AQ257" s="71" t="s">
        <v>194</v>
      </c>
      <c r="AR257" s="71" t="s">
        <v>62</v>
      </c>
      <c r="AS257" s="71"/>
      <c r="AT257" s="71" t="s">
        <v>63</v>
      </c>
      <c r="AU257" s="71"/>
      <c r="AV257" s="79" t="str" cm="1">
        <f t="array" ref="AV2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7" s="79" t="str" cm="1">
        <f t="array" ref="AW2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7" s="71" t="str" cm="1">
        <f t="array" ref="AX2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7" s="71"/>
      <c r="AZ257" s="71"/>
      <c r="BA257" s="71" t="s">
        <v>4467</v>
      </c>
      <c r="BB257" s="73" t="s">
        <v>4468</v>
      </c>
      <c r="BC257" s="36"/>
      <c r="BD257" s="35"/>
    </row>
    <row r="258" spans="1:56" ht="65" customHeight="1">
      <c r="A258" s="70">
        <v>257</v>
      </c>
      <c r="B258" s="71" t="s">
        <v>4469</v>
      </c>
      <c r="C258" s="71" t="s">
        <v>735</v>
      </c>
      <c r="D258" s="71" t="s">
        <v>4470</v>
      </c>
      <c r="E258" s="71" t="s">
        <v>1478</v>
      </c>
      <c r="F258" s="71" t="s">
        <v>231</v>
      </c>
      <c r="G258" s="71" t="s">
        <v>584</v>
      </c>
      <c r="H258" s="71" t="s">
        <v>217</v>
      </c>
      <c r="I258" s="71" t="s">
        <v>2147</v>
      </c>
      <c r="J258" s="71" t="s">
        <v>1432</v>
      </c>
      <c r="K258" s="71" t="s">
        <v>279</v>
      </c>
      <c r="L258" s="71" t="s">
        <v>4471</v>
      </c>
      <c r="M258" s="71" t="s">
        <v>4472</v>
      </c>
      <c r="N258" s="71" t="s">
        <v>1505</v>
      </c>
      <c r="O258" s="71" t="s">
        <v>1609</v>
      </c>
      <c r="P258" s="71"/>
      <c r="Q258" s="71"/>
      <c r="R258" s="71"/>
      <c r="S258" s="71"/>
      <c r="T258" s="71"/>
      <c r="U258" s="71"/>
      <c r="V258" s="71"/>
      <c r="W258" s="71"/>
      <c r="X258" s="71"/>
      <c r="Y258" s="71"/>
      <c r="Z258" s="71"/>
      <c r="AA258" s="71"/>
      <c r="AB258" s="71" t="s">
        <v>64</v>
      </c>
      <c r="AC258" s="71" t="s">
        <v>65</v>
      </c>
      <c r="AD258" s="71" t="s">
        <v>62</v>
      </c>
      <c r="AE258" s="71" t="s">
        <v>62</v>
      </c>
      <c r="AF258" s="71" t="s">
        <v>63</v>
      </c>
      <c r="AG258" s="71"/>
      <c r="AH258" s="71" t="s">
        <v>66</v>
      </c>
      <c r="AI258" s="71" t="s">
        <v>63</v>
      </c>
      <c r="AJ258" s="71" t="s">
        <v>63</v>
      </c>
      <c r="AK258" s="71" t="s">
        <v>63</v>
      </c>
      <c r="AL258" s="71" t="s">
        <v>62</v>
      </c>
      <c r="AM258" s="71" t="s">
        <v>63</v>
      </c>
      <c r="AN258" s="71"/>
      <c r="AO258" s="71"/>
      <c r="AP258" s="71" t="s">
        <v>4473</v>
      </c>
      <c r="AQ258" s="71" t="s">
        <v>4474</v>
      </c>
      <c r="AR258" s="71" t="s">
        <v>132</v>
      </c>
      <c r="AS258" s="71"/>
      <c r="AT258" s="71" t="s">
        <v>63</v>
      </c>
      <c r="AU258" s="71"/>
      <c r="AV258" s="79" t="str" cm="1">
        <f t="array" ref="AV2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8" s="79" t="str" cm="1">
        <f t="array" ref="AW2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8" s="71" t="str" cm="1">
        <f t="array" ref="AX2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8" s="71"/>
      <c r="AZ258" s="71"/>
      <c r="BA258" s="22" t="s">
        <v>4475</v>
      </c>
      <c r="BB258" s="73" t="s">
        <v>4476</v>
      </c>
      <c r="BC258" s="36"/>
      <c r="BD258" s="35"/>
    </row>
    <row r="259" spans="1:56" ht="65" customHeight="1">
      <c r="A259" s="70">
        <v>258</v>
      </c>
      <c r="B259" s="71" t="s">
        <v>4477</v>
      </c>
      <c r="C259" s="71" t="s">
        <v>735</v>
      </c>
      <c r="D259" s="71" t="s">
        <v>4478</v>
      </c>
      <c r="E259" s="71" t="s">
        <v>1565</v>
      </c>
      <c r="F259" s="71" t="s">
        <v>231</v>
      </c>
      <c r="G259" s="71" t="s">
        <v>736</v>
      </c>
      <c r="H259" s="71" t="s">
        <v>217</v>
      </c>
      <c r="I259" s="71" t="s">
        <v>194</v>
      </c>
      <c r="J259" s="71" t="s">
        <v>1432</v>
      </c>
      <c r="K259" s="71" t="s">
        <v>315</v>
      </c>
      <c r="L259" s="71" t="s">
        <v>4479</v>
      </c>
      <c r="M259" s="71" t="s">
        <v>4480</v>
      </c>
      <c r="N259" s="71"/>
      <c r="O259" s="71"/>
      <c r="P259" s="71"/>
      <c r="Q259" s="71"/>
      <c r="R259" s="71"/>
      <c r="S259" s="71"/>
      <c r="T259" s="71"/>
      <c r="U259" s="71"/>
      <c r="V259" s="71"/>
      <c r="W259" s="71"/>
      <c r="X259" s="71"/>
      <c r="Y259" s="71"/>
      <c r="Z259" s="71"/>
      <c r="AA259" s="71"/>
      <c r="AB259" s="71" t="s">
        <v>64</v>
      </c>
      <c r="AC259" s="71" t="s">
        <v>65</v>
      </c>
      <c r="AD259" s="71" t="s">
        <v>62</v>
      </c>
      <c r="AE259" s="71" t="s">
        <v>62</v>
      </c>
      <c r="AF259" s="71" t="s">
        <v>63</v>
      </c>
      <c r="AG259" s="71"/>
      <c r="AH259" s="71" t="s">
        <v>66</v>
      </c>
      <c r="AI259" s="71" t="s">
        <v>63</v>
      </c>
      <c r="AJ259" s="71" t="s">
        <v>63</v>
      </c>
      <c r="AK259" s="71" t="s">
        <v>63</v>
      </c>
      <c r="AL259" s="71" t="s">
        <v>62</v>
      </c>
      <c r="AM259" s="71" t="s">
        <v>63</v>
      </c>
      <c r="AN259" s="71"/>
      <c r="AO259" s="71"/>
      <c r="AP259" s="71" t="s">
        <v>4481</v>
      </c>
      <c r="AQ259" s="71" t="s">
        <v>194</v>
      </c>
      <c r="AR259" s="71" t="s">
        <v>62</v>
      </c>
      <c r="AS259" s="71"/>
      <c r="AT259" s="71" t="s">
        <v>63</v>
      </c>
      <c r="AU259" s="71"/>
      <c r="AV259" s="79" t="str" cm="1">
        <f t="array" ref="AV2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9" s="79" t="str" cm="1">
        <f t="array" ref="AW2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9" s="71" t="str" cm="1">
        <f t="array" ref="AX2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9" s="71"/>
      <c r="AZ259" s="71"/>
      <c r="BA259" s="71" t="s">
        <v>4482</v>
      </c>
      <c r="BB259" s="73" t="s">
        <v>4483</v>
      </c>
      <c r="BC259" s="36"/>
      <c r="BD259" s="35"/>
    </row>
    <row r="260" spans="1:56" ht="65" customHeight="1">
      <c r="A260" s="70">
        <v>259</v>
      </c>
      <c r="B260" s="71" t="s">
        <v>4484</v>
      </c>
      <c r="C260" s="71" t="s">
        <v>735</v>
      </c>
      <c r="D260" s="71" t="s">
        <v>4485</v>
      </c>
      <c r="E260" s="71" t="s">
        <v>1461</v>
      </c>
      <c r="F260" s="71" t="s">
        <v>231</v>
      </c>
      <c r="G260" s="71" t="s">
        <v>736</v>
      </c>
      <c r="H260" s="71" t="s">
        <v>217</v>
      </c>
      <c r="I260" s="71" t="s">
        <v>1215</v>
      </c>
      <c r="J260" s="71" t="s">
        <v>1432</v>
      </c>
      <c r="K260" s="71" t="s">
        <v>243</v>
      </c>
      <c r="L260" s="71" t="s">
        <v>4486</v>
      </c>
      <c r="M260" s="71" t="s">
        <v>4487</v>
      </c>
      <c r="N260" s="71"/>
      <c r="O260" s="71"/>
      <c r="P260" s="71"/>
      <c r="Q260" s="71"/>
      <c r="R260" s="71"/>
      <c r="S260" s="71"/>
      <c r="T260" s="71"/>
      <c r="U260" s="71"/>
      <c r="V260" s="71"/>
      <c r="W260" s="71"/>
      <c r="X260" s="71"/>
      <c r="Y260" s="71"/>
      <c r="Z260" s="71"/>
      <c r="AA260" s="71"/>
      <c r="AB260" s="71" t="s">
        <v>64</v>
      </c>
      <c r="AC260" s="71" t="s">
        <v>65</v>
      </c>
      <c r="AD260" s="71" t="s">
        <v>62</v>
      </c>
      <c r="AE260" s="71" t="s">
        <v>62</v>
      </c>
      <c r="AF260" s="71" t="s">
        <v>63</v>
      </c>
      <c r="AG260" s="71"/>
      <c r="AH260" s="71" t="s">
        <v>66</v>
      </c>
      <c r="AI260" s="71" t="s">
        <v>63</v>
      </c>
      <c r="AJ260" s="71" t="s">
        <v>132</v>
      </c>
      <c r="AK260" s="71" t="s">
        <v>63</v>
      </c>
      <c r="AL260" s="71" t="s">
        <v>62</v>
      </c>
      <c r="AM260" s="71" t="s">
        <v>63</v>
      </c>
      <c r="AN260" s="71"/>
      <c r="AO260" s="71"/>
      <c r="AP260" s="71" t="s">
        <v>4488</v>
      </c>
      <c r="AQ260" s="71" t="s">
        <v>1215</v>
      </c>
      <c r="AR260" s="71" t="s">
        <v>62</v>
      </c>
      <c r="AS260" s="71"/>
      <c r="AT260" s="71" t="s">
        <v>63</v>
      </c>
      <c r="AU260" s="71"/>
      <c r="AV260" s="79" t="str" cm="1">
        <f t="array" ref="AV2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0" s="79" t="str" cm="1">
        <f t="array" ref="AW2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0" s="71" t="str" cm="1">
        <f t="array" ref="AX2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0" s="71"/>
      <c r="AZ260" s="71"/>
      <c r="BA260" s="71" t="s">
        <v>4489</v>
      </c>
      <c r="BB260" s="73" t="s">
        <v>4490</v>
      </c>
      <c r="BC260" s="36"/>
      <c r="BD260" s="35"/>
    </row>
    <row r="261" spans="1:56" ht="65" customHeight="1">
      <c r="A261" s="70">
        <v>260</v>
      </c>
      <c r="B261" s="71" t="s">
        <v>4491</v>
      </c>
      <c r="C261" s="71" t="s">
        <v>4492</v>
      </c>
      <c r="D261" s="71" t="s">
        <v>4493</v>
      </c>
      <c r="E261" s="71" t="s">
        <v>1430</v>
      </c>
      <c r="F261" s="71" t="s">
        <v>231</v>
      </c>
      <c r="G261" s="71" t="s">
        <v>736</v>
      </c>
      <c r="H261" s="71" t="s">
        <v>217</v>
      </c>
      <c r="I261" s="71" t="s">
        <v>2022</v>
      </c>
      <c r="J261" s="71" t="s">
        <v>1432</v>
      </c>
      <c r="K261" s="71" t="s">
        <v>266</v>
      </c>
      <c r="L261" s="71" t="s">
        <v>4494</v>
      </c>
      <c r="M261" s="71" t="s">
        <v>4495</v>
      </c>
      <c r="N261" s="71"/>
      <c r="O261" s="71"/>
      <c r="P261" s="71"/>
      <c r="Q261" s="71"/>
      <c r="R261" s="71"/>
      <c r="S261" s="71"/>
      <c r="T261" s="71"/>
      <c r="U261" s="71"/>
      <c r="V261" s="71"/>
      <c r="W261" s="71"/>
      <c r="X261" s="71"/>
      <c r="Y261" s="71"/>
      <c r="Z261" s="71"/>
      <c r="AA261" s="71"/>
      <c r="AB261" s="71" t="s">
        <v>64</v>
      </c>
      <c r="AC261" s="71" t="s">
        <v>65</v>
      </c>
      <c r="AD261" s="71" t="s">
        <v>62</v>
      </c>
      <c r="AE261" s="71" t="s">
        <v>62</v>
      </c>
      <c r="AF261" s="71" t="s">
        <v>63</v>
      </c>
      <c r="AG261" s="71"/>
      <c r="AH261" s="71" t="s">
        <v>66</v>
      </c>
      <c r="AI261" s="71" t="s">
        <v>63</v>
      </c>
      <c r="AJ261" s="71" t="s">
        <v>63</v>
      </c>
      <c r="AK261" s="71" t="s">
        <v>63</v>
      </c>
      <c r="AL261" s="71" t="s">
        <v>62</v>
      </c>
      <c r="AM261" s="71" t="s">
        <v>63</v>
      </c>
      <c r="AN261" s="71"/>
      <c r="AO261" s="71"/>
      <c r="AP261" s="71" t="s">
        <v>4496</v>
      </c>
      <c r="AQ261" s="71" t="s">
        <v>4497</v>
      </c>
      <c r="AR261" s="71" t="s">
        <v>62</v>
      </c>
      <c r="AS261" s="71"/>
      <c r="AT261" s="71" t="s">
        <v>63</v>
      </c>
      <c r="AU261" s="71"/>
      <c r="AV261" s="79" t="str" cm="1">
        <f t="array" ref="AV2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1" s="79" t="str" cm="1">
        <f t="array" ref="AW2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1" s="71" t="str" cm="1">
        <f t="array" ref="AX2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1" s="71"/>
      <c r="AZ261" s="71"/>
      <c r="BA261" s="71" t="s">
        <v>4498</v>
      </c>
      <c r="BB261" s="73" t="s">
        <v>4499</v>
      </c>
      <c r="BC261" s="36"/>
      <c r="BD261" s="35"/>
    </row>
    <row r="262" spans="1:56" ht="65" customHeight="1">
      <c r="A262" s="70">
        <v>261</v>
      </c>
      <c r="B262" s="71" t="s">
        <v>4500</v>
      </c>
      <c r="C262" s="71" t="s">
        <v>667</v>
      </c>
      <c r="D262" s="71" t="s">
        <v>4501</v>
      </c>
      <c r="E262" s="71" t="s">
        <v>1505</v>
      </c>
      <c r="F262" s="71" t="s">
        <v>231</v>
      </c>
      <c r="G262" s="71" t="s">
        <v>736</v>
      </c>
      <c r="H262" s="71" t="s">
        <v>217</v>
      </c>
      <c r="I262" s="71" t="s">
        <v>2162</v>
      </c>
      <c r="J262" s="71" t="s">
        <v>1432</v>
      </c>
      <c r="K262" s="71" t="s">
        <v>315</v>
      </c>
      <c r="L262" s="71" t="s">
        <v>4502</v>
      </c>
      <c r="M262" s="71" t="s">
        <v>4503</v>
      </c>
      <c r="N262" s="71"/>
      <c r="O262" s="71"/>
      <c r="P262" s="71"/>
      <c r="Q262" s="71"/>
      <c r="R262" s="71"/>
      <c r="S262" s="71"/>
      <c r="T262" s="71"/>
      <c r="U262" s="71"/>
      <c r="V262" s="71"/>
      <c r="W262" s="71"/>
      <c r="X262" s="71"/>
      <c r="Y262" s="71"/>
      <c r="Z262" s="71"/>
      <c r="AA262" s="71"/>
      <c r="AB262" s="71" t="s">
        <v>64</v>
      </c>
      <c r="AC262" s="71" t="s">
        <v>65</v>
      </c>
      <c r="AD262" s="71" t="s">
        <v>62</v>
      </c>
      <c r="AE262" s="71" t="s">
        <v>62</v>
      </c>
      <c r="AF262" s="71" t="s">
        <v>63</v>
      </c>
      <c r="AG262" s="71"/>
      <c r="AH262" s="71" t="s">
        <v>66</v>
      </c>
      <c r="AI262" s="71" t="s">
        <v>63</v>
      </c>
      <c r="AJ262" s="71" t="s">
        <v>63</v>
      </c>
      <c r="AK262" s="71" t="s">
        <v>63</v>
      </c>
      <c r="AL262" s="71" t="s">
        <v>62</v>
      </c>
      <c r="AM262" s="71" t="s">
        <v>132</v>
      </c>
      <c r="AN262" s="71"/>
      <c r="AO262" s="71"/>
      <c r="AP262" s="71" t="s">
        <v>4504</v>
      </c>
      <c r="AQ262" s="71" t="s">
        <v>1052</v>
      </c>
      <c r="AR262" s="71" t="s">
        <v>63</v>
      </c>
      <c r="AS262" s="71"/>
      <c r="AT262" s="71" t="s">
        <v>63</v>
      </c>
      <c r="AU262" s="71"/>
      <c r="AV262" s="79" t="str" cm="1">
        <f t="array" ref="AV2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2" s="79" t="str" cm="1">
        <f t="array" ref="AW2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2" s="71" t="str" cm="1">
        <f t="array" ref="AX2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2" s="71"/>
      <c r="AZ262" s="71"/>
      <c r="BA262" s="22" t="s">
        <v>4505</v>
      </c>
      <c r="BB262" s="73" t="s">
        <v>4506</v>
      </c>
      <c r="BC262" s="36"/>
      <c r="BD262" s="35"/>
    </row>
    <row r="263" spans="1:56" ht="65" customHeight="1">
      <c r="A263" s="70">
        <v>262</v>
      </c>
      <c r="B263" s="71" t="s">
        <v>4507</v>
      </c>
      <c r="C263" s="71" t="s">
        <v>800</v>
      </c>
      <c r="D263" s="71" t="s">
        <v>4508</v>
      </c>
      <c r="E263" s="71" t="s">
        <v>1430</v>
      </c>
      <c r="F263" s="71" t="s">
        <v>231</v>
      </c>
      <c r="G263" s="71" t="s">
        <v>736</v>
      </c>
      <c r="H263" s="71" t="s">
        <v>217</v>
      </c>
      <c r="I263" s="71" t="s">
        <v>509</v>
      </c>
      <c r="J263" s="71" t="s">
        <v>1432</v>
      </c>
      <c r="K263" s="71" t="s">
        <v>218</v>
      </c>
      <c r="L263" s="71" t="s">
        <v>4509</v>
      </c>
      <c r="M263" s="71" t="s">
        <v>4510</v>
      </c>
      <c r="N263" s="71"/>
      <c r="O263" s="71"/>
      <c r="P263" s="71"/>
      <c r="Q263" s="71"/>
      <c r="R263" s="71"/>
      <c r="S263" s="71"/>
      <c r="T263" s="71"/>
      <c r="U263" s="71"/>
      <c r="V263" s="71"/>
      <c r="W263" s="71"/>
      <c r="X263" s="71"/>
      <c r="Y263" s="71"/>
      <c r="Z263" s="71"/>
      <c r="AA263" s="71"/>
      <c r="AB263" s="71" t="s">
        <v>64</v>
      </c>
      <c r="AC263" s="71" t="s">
        <v>65</v>
      </c>
      <c r="AD263" s="71" t="s">
        <v>62</v>
      </c>
      <c r="AE263" s="71" t="s">
        <v>62</v>
      </c>
      <c r="AF263" s="71" t="s">
        <v>63</v>
      </c>
      <c r="AG263" s="71"/>
      <c r="AH263" s="71" t="s">
        <v>1515</v>
      </c>
      <c r="AI263" s="71" t="s">
        <v>63</v>
      </c>
      <c r="AJ263" s="71" t="s">
        <v>63</v>
      </c>
      <c r="AK263" s="71" t="s">
        <v>63</v>
      </c>
      <c r="AL263" s="71" t="s">
        <v>62</v>
      </c>
      <c r="AM263" s="71" t="s">
        <v>62</v>
      </c>
      <c r="AN263" s="71"/>
      <c r="AO263" s="71"/>
      <c r="AP263" s="71" t="s">
        <v>4511</v>
      </c>
      <c r="AQ263" s="71" t="s">
        <v>4512</v>
      </c>
      <c r="AR263" s="71" t="s">
        <v>132</v>
      </c>
      <c r="AS263" s="71"/>
      <c r="AT263" s="71" t="s">
        <v>63</v>
      </c>
      <c r="AU263" s="71"/>
      <c r="AV263" s="79" t="str" cm="1">
        <f t="array" ref="AV2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3" s="79" t="str" cm="1">
        <f t="array" ref="AW2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3" s="71" t="str" cm="1">
        <f t="array" ref="AX2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3" s="71"/>
      <c r="AZ263" s="71"/>
      <c r="BA263" s="22" t="s">
        <v>4513</v>
      </c>
      <c r="BB263" s="73" t="s">
        <v>4514</v>
      </c>
      <c r="BC263" s="36"/>
      <c r="BD263" s="35"/>
    </row>
    <row r="264" spans="1:56" ht="65" customHeight="1">
      <c r="A264" s="70">
        <v>263</v>
      </c>
      <c r="B264" s="71" t="s">
        <v>4515</v>
      </c>
      <c r="C264" s="71" t="s">
        <v>735</v>
      </c>
      <c r="D264" s="71" t="s">
        <v>4516</v>
      </c>
      <c r="E264" s="71" t="s">
        <v>1478</v>
      </c>
      <c r="F264" s="71" t="s">
        <v>231</v>
      </c>
      <c r="G264" s="71" t="s">
        <v>736</v>
      </c>
      <c r="H264" s="71" t="s">
        <v>217</v>
      </c>
      <c r="I264" s="71" t="s">
        <v>1215</v>
      </c>
      <c r="J264" s="71" t="s">
        <v>1432</v>
      </c>
      <c r="K264" s="71" t="s">
        <v>243</v>
      </c>
      <c r="L264" s="71" t="s">
        <v>4517</v>
      </c>
      <c r="M264" s="71" t="s">
        <v>4518</v>
      </c>
      <c r="N264" s="71"/>
      <c r="O264" s="71"/>
      <c r="P264" s="71"/>
      <c r="Q264" s="71"/>
      <c r="R264" s="71"/>
      <c r="S264" s="71"/>
      <c r="T264" s="71"/>
      <c r="U264" s="71"/>
      <c r="V264" s="71"/>
      <c r="W264" s="71"/>
      <c r="X264" s="71"/>
      <c r="Y264" s="71"/>
      <c r="Z264" s="71"/>
      <c r="AA264" s="71"/>
      <c r="AB264" s="71" t="s">
        <v>64</v>
      </c>
      <c r="AC264" s="71" t="s">
        <v>65</v>
      </c>
      <c r="AD264" s="71" t="s">
        <v>62</v>
      </c>
      <c r="AE264" s="71" t="s">
        <v>62</v>
      </c>
      <c r="AF264" s="71" t="s">
        <v>63</v>
      </c>
      <c r="AG264" s="71"/>
      <c r="AH264" s="71" t="s">
        <v>66</v>
      </c>
      <c r="AI264" s="71" t="s">
        <v>63</v>
      </c>
      <c r="AJ264" s="71" t="s">
        <v>63</v>
      </c>
      <c r="AK264" s="71" t="s">
        <v>63</v>
      </c>
      <c r="AL264" s="71" t="s">
        <v>62</v>
      </c>
      <c r="AM264" s="71" t="s">
        <v>132</v>
      </c>
      <c r="AN264" s="71"/>
      <c r="AO264" s="71"/>
      <c r="AP264" s="71" t="s">
        <v>4488</v>
      </c>
      <c r="AQ264" s="71" t="s">
        <v>1215</v>
      </c>
      <c r="AR264" s="71" t="s">
        <v>62</v>
      </c>
      <c r="AS264" s="71"/>
      <c r="AT264" s="71" t="s">
        <v>63</v>
      </c>
      <c r="AU264" s="71"/>
      <c r="AV264" s="79" t="str" cm="1">
        <f t="array" ref="AV2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4" s="79" t="str" cm="1">
        <f t="array" ref="AW2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4" s="71" t="str" cm="1">
        <f t="array" ref="AX2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4" s="71"/>
      <c r="AZ264" s="71"/>
      <c r="BA264" s="71" t="s">
        <v>4519</v>
      </c>
      <c r="BB264" s="73"/>
      <c r="BC264" s="36"/>
      <c r="BD264" s="35"/>
    </row>
    <row r="265" spans="1:56" ht="128" customHeight="1">
      <c r="A265" s="90">
        <v>264</v>
      </c>
      <c r="B265" s="81" t="s">
        <v>4520</v>
      </c>
      <c r="C265" s="81" t="s">
        <v>4521</v>
      </c>
      <c r="D265" s="81" t="s">
        <v>4522</v>
      </c>
      <c r="E265" s="81" t="s">
        <v>1486</v>
      </c>
      <c r="F265" s="81" t="s">
        <v>54</v>
      </c>
      <c r="G265" s="81" t="s">
        <v>125</v>
      </c>
      <c r="H265" s="81" t="s">
        <v>56</v>
      </c>
      <c r="I265" s="81" t="s">
        <v>4523</v>
      </c>
      <c r="J265" s="81" t="s">
        <v>4524</v>
      </c>
      <c r="K265" s="81" t="s">
        <v>4525</v>
      </c>
      <c r="L265" s="81" t="s">
        <v>4526</v>
      </c>
      <c r="M265" s="81" t="s">
        <v>4527</v>
      </c>
      <c r="N265" s="81" t="s">
        <v>1754</v>
      </c>
      <c r="O265" s="81" t="s">
        <v>1997</v>
      </c>
      <c r="P265" s="81" t="s">
        <v>60</v>
      </c>
      <c r="Q265" s="81" t="s">
        <v>81</v>
      </c>
      <c r="R265" s="81" t="s">
        <v>1669</v>
      </c>
      <c r="S265" s="81" t="s">
        <v>62</v>
      </c>
      <c r="T265" s="81" t="s">
        <v>62</v>
      </c>
      <c r="U265" s="81" t="s">
        <v>62</v>
      </c>
      <c r="V265" s="81" t="s">
        <v>62</v>
      </c>
      <c r="W265" s="81" t="s">
        <v>62</v>
      </c>
      <c r="X265" s="81" t="s">
        <v>62</v>
      </c>
      <c r="Y265" s="81" t="s">
        <v>62</v>
      </c>
      <c r="Z265" s="81" t="s">
        <v>63</v>
      </c>
      <c r="AA265" s="81" t="s">
        <v>62</v>
      </c>
      <c r="AB265" s="81" t="s">
        <v>142</v>
      </c>
      <c r="AC265" s="81" t="s">
        <v>84</v>
      </c>
      <c r="AD265" s="81" t="s">
        <v>63</v>
      </c>
      <c r="AE265" s="81" t="s">
        <v>62</v>
      </c>
      <c r="AF265" s="81" t="s">
        <v>63</v>
      </c>
      <c r="AG265" s="81" t="s">
        <v>63</v>
      </c>
      <c r="AH265" s="81" t="s">
        <v>85</v>
      </c>
      <c r="AI265" s="81" t="s">
        <v>63</v>
      </c>
      <c r="AJ265" s="81" t="s">
        <v>63</v>
      </c>
      <c r="AK265" s="81" t="s">
        <v>63</v>
      </c>
      <c r="AL265" s="81" t="s">
        <v>63</v>
      </c>
      <c r="AM265" s="81" t="s">
        <v>62</v>
      </c>
      <c r="AN265" s="81"/>
      <c r="AO265" s="81" t="s">
        <v>4528</v>
      </c>
      <c r="AP265" s="81" t="s">
        <v>4529</v>
      </c>
      <c r="AQ265" s="81" t="s">
        <v>4530</v>
      </c>
      <c r="AR265" s="81" t="s">
        <v>63</v>
      </c>
      <c r="AS265" s="81"/>
      <c r="AT265" s="81" t="s">
        <v>63</v>
      </c>
      <c r="AU265" s="81" t="s">
        <v>72</v>
      </c>
      <c r="AV265" s="79" t="str" cm="1">
        <f t="array" ref="AV2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5" s="79" t="str" cm="1">
        <f t="array" ref="AW2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5" s="71" t="str" cm="1">
        <f t="array" ref="AX2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65" s="81" t="s">
        <v>63</v>
      </c>
      <c r="AZ265" s="81"/>
      <c r="BA265" s="81" t="s">
        <v>4531</v>
      </c>
      <c r="BB265" s="75" t="s">
        <v>4532</v>
      </c>
      <c r="BC265" s="36"/>
      <c r="BD265" s="35"/>
    </row>
    <row r="266" spans="1:56" ht="85" customHeight="1">
      <c r="A266" s="90">
        <v>265</v>
      </c>
      <c r="B266" s="71" t="s">
        <v>4583</v>
      </c>
      <c r="C266" s="71" t="s">
        <v>800</v>
      </c>
      <c r="D266" s="71" t="s">
        <v>4584</v>
      </c>
      <c r="E266" s="71" t="s">
        <v>1486</v>
      </c>
      <c r="F266" s="71" t="s">
        <v>231</v>
      </c>
      <c r="G266" s="71" t="s">
        <v>736</v>
      </c>
      <c r="H266" s="71" t="s">
        <v>217</v>
      </c>
      <c r="I266" s="71" t="s">
        <v>194</v>
      </c>
      <c r="J266" s="71" t="s">
        <v>1432</v>
      </c>
      <c r="K266" s="71" t="s">
        <v>315</v>
      </c>
      <c r="L266" s="71" t="s">
        <v>4585</v>
      </c>
      <c r="M266" s="71" t="s">
        <v>4586</v>
      </c>
      <c r="N266" s="71"/>
      <c r="O266" s="71"/>
      <c r="P266" s="71"/>
      <c r="Q266" s="71"/>
      <c r="R266" s="71"/>
      <c r="S266" s="71"/>
      <c r="T266" s="71"/>
      <c r="U266" s="71"/>
      <c r="V266" s="71"/>
      <c r="W266" s="71"/>
      <c r="X266" s="71"/>
      <c r="Y266" s="71"/>
      <c r="Z266" s="71"/>
      <c r="AA266" s="71"/>
      <c r="AB266" s="71" t="s">
        <v>64</v>
      </c>
      <c r="AC266" s="71" t="s">
        <v>65</v>
      </c>
      <c r="AD266" s="71" t="s">
        <v>62</v>
      </c>
      <c r="AE266" s="71" t="s">
        <v>63</v>
      </c>
      <c r="AF266" s="71" t="s">
        <v>63</v>
      </c>
      <c r="AG266" s="71"/>
      <c r="AH266" s="71" t="s">
        <v>66</v>
      </c>
      <c r="AI266" s="71" t="s">
        <v>63</v>
      </c>
      <c r="AJ266" s="71" t="s">
        <v>63</v>
      </c>
      <c r="AK266" s="71" t="s">
        <v>63</v>
      </c>
      <c r="AL266" s="71" t="s">
        <v>62</v>
      </c>
      <c r="AM266" s="71" t="s">
        <v>63</v>
      </c>
      <c r="AN266" s="71"/>
      <c r="AO266" s="71"/>
      <c r="AP266" s="71" t="s">
        <v>4587</v>
      </c>
      <c r="AQ266" s="71" t="s">
        <v>2596</v>
      </c>
      <c r="AR266" s="71" t="s">
        <v>63</v>
      </c>
      <c r="AS266" s="71"/>
      <c r="AT266" s="71" t="s">
        <v>63</v>
      </c>
      <c r="AU266" s="71"/>
      <c r="AV266" s="79" t="str" cm="1">
        <f t="array" ref="AV2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6" s="79" t="str" cm="1">
        <f t="array" ref="AW2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6" s="71" t="str" cm="1">
        <f t="array" ref="AX2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6" s="71"/>
      <c r="AZ266" s="71"/>
      <c r="BA266" s="71" t="s">
        <v>4588</v>
      </c>
      <c r="BB266" s="73"/>
      <c r="BC266" s="36"/>
      <c r="BD266" s="35"/>
    </row>
    <row r="267" spans="1:56" ht="85" customHeight="1">
      <c r="A267" s="90">
        <v>266</v>
      </c>
      <c r="B267" s="71" t="s">
        <v>4589</v>
      </c>
      <c r="C267" s="71" t="s">
        <v>735</v>
      </c>
      <c r="D267" s="71" t="s">
        <v>4590</v>
      </c>
      <c r="E267" s="71" t="s">
        <v>1505</v>
      </c>
      <c r="F267" s="71" t="s">
        <v>231</v>
      </c>
      <c r="G267" s="71" t="s">
        <v>736</v>
      </c>
      <c r="H267" s="71" t="s">
        <v>233</v>
      </c>
      <c r="I267" s="71" t="s">
        <v>2167</v>
      </c>
      <c r="J267" s="71" t="s">
        <v>1432</v>
      </c>
      <c r="K267" s="71" t="s">
        <v>315</v>
      </c>
      <c r="L267" s="71" t="s">
        <v>4591</v>
      </c>
      <c r="M267" s="71" t="s">
        <v>4592</v>
      </c>
      <c r="N267" s="71"/>
      <c r="O267" s="71"/>
      <c r="P267" s="71"/>
      <c r="Q267" s="71"/>
      <c r="R267" s="71"/>
      <c r="S267" s="71"/>
      <c r="T267" s="71"/>
      <c r="U267" s="71"/>
      <c r="V267" s="71"/>
      <c r="W267" s="71"/>
      <c r="X267" s="71"/>
      <c r="Y267" s="71"/>
      <c r="Z267" s="71"/>
      <c r="AA267" s="71"/>
      <c r="AB267" s="71" t="s">
        <v>64</v>
      </c>
      <c r="AC267" s="71" t="s">
        <v>65</v>
      </c>
      <c r="AD267" s="71" t="s">
        <v>62</v>
      </c>
      <c r="AE267" s="71" t="s">
        <v>62</v>
      </c>
      <c r="AF267" s="71" t="s">
        <v>63</v>
      </c>
      <c r="AG267" s="71"/>
      <c r="AH267" s="71" t="s">
        <v>85</v>
      </c>
      <c r="AI267" s="71" t="s">
        <v>63</v>
      </c>
      <c r="AJ267" s="71" t="s">
        <v>63</v>
      </c>
      <c r="AK267" s="71" t="s">
        <v>63</v>
      </c>
      <c r="AL267" s="71" t="s">
        <v>132</v>
      </c>
      <c r="AM267" s="71" t="s">
        <v>63</v>
      </c>
      <c r="AN267" s="71"/>
      <c r="AO267" s="71"/>
      <c r="AP267" s="71" t="s">
        <v>4593</v>
      </c>
      <c r="AQ267" s="71" t="s">
        <v>2733</v>
      </c>
      <c r="AR267" s="71" t="s">
        <v>63</v>
      </c>
      <c r="AS267" s="71"/>
      <c r="AT267" s="71" t="s">
        <v>63</v>
      </c>
      <c r="AU267" s="71"/>
      <c r="AV267" s="79" t="str" cm="1">
        <f t="array" ref="AV2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7" s="79" t="str" cm="1">
        <f t="array" ref="AW2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7" s="71" t="str" cm="1">
        <f t="array" ref="AX2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7" s="71"/>
      <c r="AZ267" s="71"/>
      <c r="BA267" s="71" t="s">
        <v>4594</v>
      </c>
      <c r="BB267" s="73" t="s">
        <v>4595</v>
      </c>
      <c r="BC267" s="36"/>
      <c r="BD267" s="35"/>
    </row>
    <row r="268" spans="1:56" ht="85" customHeight="1">
      <c r="A268" s="90">
        <v>267</v>
      </c>
      <c r="B268" s="71" t="s">
        <v>4596</v>
      </c>
      <c r="C268" s="71" t="s">
        <v>735</v>
      </c>
      <c r="D268" s="71" t="s">
        <v>4597</v>
      </c>
      <c r="E268" s="71" t="s">
        <v>1478</v>
      </c>
      <c r="F268" s="71" t="s">
        <v>231</v>
      </c>
      <c r="G268" s="71" t="s">
        <v>201</v>
      </c>
      <c r="H268" s="71" t="s">
        <v>217</v>
      </c>
      <c r="I268" s="71" t="s">
        <v>1215</v>
      </c>
      <c r="J268" s="71" t="s">
        <v>1432</v>
      </c>
      <c r="K268" s="71" t="s">
        <v>243</v>
      </c>
      <c r="L268" s="71" t="s">
        <v>4598</v>
      </c>
      <c r="M268" s="71" t="s">
        <v>4599</v>
      </c>
      <c r="N268" s="71"/>
      <c r="O268" s="71"/>
      <c r="P268" s="71"/>
      <c r="Q268" s="71"/>
      <c r="R268" s="71"/>
      <c r="S268" s="71"/>
      <c r="T268" s="71"/>
      <c r="U268" s="71"/>
      <c r="V268" s="71"/>
      <c r="W268" s="71"/>
      <c r="X268" s="71"/>
      <c r="Y268" s="71"/>
      <c r="Z268" s="71"/>
      <c r="AA268" s="71"/>
      <c r="AB268" s="71" t="s">
        <v>189</v>
      </c>
      <c r="AC268" s="71" t="s">
        <v>65</v>
      </c>
      <c r="AD268" s="71" t="s">
        <v>62</v>
      </c>
      <c r="AE268" s="71" t="s">
        <v>63</v>
      </c>
      <c r="AF268" s="71" t="s">
        <v>63</v>
      </c>
      <c r="AG268" s="71"/>
      <c r="AH268" s="71" t="s">
        <v>1515</v>
      </c>
      <c r="AI268" s="71" t="s">
        <v>63</v>
      </c>
      <c r="AJ268" s="71" t="s">
        <v>63</v>
      </c>
      <c r="AK268" s="71" t="s">
        <v>63</v>
      </c>
      <c r="AL268" s="71" t="s">
        <v>132</v>
      </c>
      <c r="AM268" s="71" t="s">
        <v>62</v>
      </c>
      <c r="AN268" s="71"/>
      <c r="AO268" s="71"/>
      <c r="AP268" s="71" t="s">
        <v>4600</v>
      </c>
      <c r="AQ268" s="71" t="s">
        <v>4601</v>
      </c>
      <c r="AR268" s="71" t="s">
        <v>62</v>
      </c>
      <c r="AS268" s="71"/>
      <c r="AT268" s="71" t="s">
        <v>63</v>
      </c>
      <c r="AU268" s="71"/>
      <c r="AV268" s="79" t="str" cm="1">
        <f t="array" ref="AV2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8" s="79" t="str" cm="1">
        <f t="array" ref="AW2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8" s="71" t="str" cm="1">
        <f t="array" ref="AX2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8" s="71"/>
      <c r="AZ268" s="71"/>
      <c r="BA268" s="22" t="s">
        <v>4602</v>
      </c>
      <c r="BB268" s="73" t="s">
        <v>713</v>
      </c>
      <c r="BC268" s="36"/>
      <c r="BD268" s="35"/>
    </row>
    <row r="269" spans="1:56" ht="85" customHeight="1">
      <c r="A269" s="90">
        <v>268</v>
      </c>
      <c r="B269" s="71" t="s">
        <v>4603</v>
      </c>
      <c r="C269" s="71" t="s">
        <v>735</v>
      </c>
      <c r="D269" s="71" t="s">
        <v>4604</v>
      </c>
      <c r="E269" s="71" t="s">
        <v>1430</v>
      </c>
      <c r="F269" s="71" t="s">
        <v>231</v>
      </c>
      <c r="G269" s="71" t="s">
        <v>736</v>
      </c>
      <c r="H269" s="71" t="s">
        <v>217</v>
      </c>
      <c r="I269" s="71" t="s">
        <v>840</v>
      </c>
      <c r="J269" s="71" t="s">
        <v>1432</v>
      </c>
      <c r="K269" s="71" t="s">
        <v>315</v>
      </c>
      <c r="L269" s="71" t="s">
        <v>4605</v>
      </c>
      <c r="M269" s="71" t="s">
        <v>4606</v>
      </c>
      <c r="N269" s="71"/>
      <c r="O269" s="71"/>
      <c r="P269" s="71"/>
      <c r="Q269" s="71"/>
      <c r="R269" s="71"/>
      <c r="S269" s="71"/>
      <c r="T269" s="71"/>
      <c r="U269" s="71"/>
      <c r="V269" s="71"/>
      <c r="W269" s="71"/>
      <c r="X269" s="71"/>
      <c r="Y269" s="71"/>
      <c r="Z269" s="71"/>
      <c r="AA269" s="71"/>
      <c r="AB269" s="71" t="s">
        <v>64</v>
      </c>
      <c r="AC269" s="71" t="s">
        <v>65</v>
      </c>
      <c r="AD269" s="71" t="s">
        <v>62</v>
      </c>
      <c r="AE269" s="71" t="s">
        <v>63</v>
      </c>
      <c r="AF269" s="71" t="s">
        <v>63</v>
      </c>
      <c r="AG269" s="71"/>
      <c r="AH269" s="71" t="s">
        <v>66</v>
      </c>
      <c r="AI269" s="71" t="s">
        <v>63</v>
      </c>
      <c r="AJ269" s="71" t="s">
        <v>63</v>
      </c>
      <c r="AK269" s="71" t="s">
        <v>63</v>
      </c>
      <c r="AL269" s="71" t="s">
        <v>62</v>
      </c>
      <c r="AM269" s="71" t="s">
        <v>63</v>
      </c>
      <c r="AN269" s="71"/>
      <c r="AO269" s="71"/>
      <c r="AP269" s="71" t="s">
        <v>4607</v>
      </c>
      <c r="AQ269" s="71" t="s">
        <v>4608</v>
      </c>
      <c r="AR269" s="71" t="s">
        <v>132</v>
      </c>
      <c r="AS269" s="71"/>
      <c r="AT269" s="71" t="s">
        <v>63</v>
      </c>
      <c r="AU269" s="71"/>
      <c r="AV269" s="79" t="str" cm="1">
        <f t="array" ref="AV2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9" s="79" t="str" cm="1">
        <f t="array" ref="AW2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9" s="71" t="str" cm="1">
        <f t="array" ref="AX2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9" s="71"/>
      <c r="AZ269" s="71"/>
      <c r="BA269" s="71" t="s">
        <v>4609</v>
      </c>
      <c r="BB269" s="73" t="s">
        <v>4610</v>
      </c>
      <c r="BC269" s="36"/>
      <c r="BD269" s="35"/>
    </row>
    <row r="270" spans="1:56" ht="85" customHeight="1">
      <c r="A270" s="90">
        <v>269</v>
      </c>
      <c r="B270" s="71" t="s">
        <v>4611</v>
      </c>
      <c r="C270" s="71" t="s">
        <v>52</v>
      </c>
      <c r="D270" s="71" t="s">
        <v>4612</v>
      </c>
      <c r="E270" s="71" t="s">
        <v>1565</v>
      </c>
      <c r="F270" s="71" t="s">
        <v>54</v>
      </c>
      <c r="G270" s="71" t="s">
        <v>125</v>
      </c>
      <c r="H270" s="71" t="s">
        <v>233</v>
      </c>
      <c r="I270" s="71" t="s">
        <v>428</v>
      </c>
      <c r="J270" s="71" t="s">
        <v>1432</v>
      </c>
      <c r="K270" s="71" t="s">
        <v>315</v>
      </c>
      <c r="L270" s="71" t="s">
        <v>4613</v>
      </c>
      <c r="M270" s="71" t="s">
        <v>4614</v>
      </c>
      <c r="N270" s="71" t="s">
        <v>1710</v>
      </c>
      <c r="O270" s="71" t="s">
        <v>1668</v>
      </c>
      <c r="P270" s="71" t="s">
        <v>60</v>
      </c>
      <c r="Q270" s="71" t="s">
        <v>81</v>
      </c>
      <c r="R270" s="71" t="s">
        <v>1669</v>
      </c>
      <c r="S270" s="71" t="s">
        <v>62</v>
      </c>
      <c r="T270" s="71" t="s">
        <v>62</v>
      </c>
      <c r="U270" s="71" t="s">
        <v>62</v>
      </c>
      <c r="V270" s="71" t="s">
        <v>62</v>
      </c>
      <c r="W270" s="71" t="s">
        <v>62</v>
      </c>
      <c r="X270" s="71" t="s">
        <v>62</v>
      </c>
      <c r="Y270" s="71" t="s">
        <v>62</v>
      </c>
      <c r="Z270" s="71" t="s">
        <v>62</v>
      </c>
      <c r="AA270" s="71" t="s">
        <v>62</v>
      </c>
      <c r="AB270" s="71" t="s">
        <v>142</v>
      </c>
      <c r="AC270" s="71" t="s">
        <v>84</v>
      </c>
      <c r="AD270" s="71" t="s">
        <v>62</v>
      </c>
      <c r="AE270" s="71" t="s">
        <v>62</v>
      </c>
      <c r="AF270" s="71" t="s">
        <v>62</v>
      </c>
      <c r="AG270" s="71" t="s">
        <v>63</v>
      </c>
      <c r="AH270" s="71" t="s">
        <v>85</v>
      </c>
      <c r="AI270" s="71" t="s">
        <v>63</v>
      </c>
      <c r="AJ270" s="71" t="s">
        <v>62</v>
      </c>
      <c r="AK270" s="71" t="s">
        <v>62</v>
      </c>
      <c r="AL270" s="71" t="s">
        <v>63</v>
      </c>
      <c r="AM270" s="71" t="s">
        <v>63</v>
      </c>
      <c r="AN270" s="71" t="s">
        <v>4615</v>
      </c>
      <c r="AO270" s="71" t="s">
        <v>4616</v>
      </c>
      <c r="AP270" s="71" t="s">
        <v>4617</v>
      </c>
      <c r="AQ270" s="71" t="s">
        <v>4618</v>
      </c>
      <c r="AR270" s="71" t="s">
        <v>63</v>
      </c>
      <c r="AS270" s="71"/>
      <c r="AT270" s="71" t="s">
        <v>63</v>
      </c>
      <c r="AU270" s="71" t="s">
        <v>72</v>
      </c>
      <c r="AV270" s="79" t="str" cm="1">
        <f t="array" ref="AV2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0" s="79" t="str" cm="1">
        <f t="array" ref="AW2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0" s="71" t="str" cm="1">
        <f t="array" ref="AX2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70" s="71" t="s">
        <v>63</v>
      </c>
      <c r="AZ270" s="71"/>
      <c r="BA270" s="71" t="s">
        <v>4619</v>
      </c>
      <c r="BB270" s="73" t="s">
        <v>4620</v>
      </c>
      <c r="BC270" s="36"/>
      <c r="BD270" s="35"/>
    </row>
    <row r="271" spans="1:56" ht="85" customHeight="1">
      <c r="A271" s="90">
        <v>270</v>
      </c>
      <c r="B271" s="71" t="s">
        <v>4621</v>
      </c>
      <c r="C271" s="71" t="s">
        <v>739</v>
      </c>
      <c r="D271" s="71" t="s">
        <v>4622</v>
      </c>
      <c r="E271" s="71" t="s">
        <v>1461</v>
      </c>
      <c r="F271" s="71" t="s">
        <v>231</v>
      </c>
      <c r="G271" s="71" t="s">
        <v>736</v>
      </c>
      <c r="H271" s="71" t="s">
        <v>217</v>
      </c>
      <c r="I271" s="71" t="s">
        <v>1944</v>
      </c>
      <c r="J271" s="71" t="s">
        <v>1432</v>
      </c>
      <c r="K271" s="71" t="s">
        <v>218</v>
      </c>
      <c r="L271" s="71" t="s">
        <v>4623</v>
      </c>
      <c r="M271" s="71" t="s">
        <v>4624</v>
      </c>
      <c r="N271" s="71"/>
      <c r="O271" s="71"/>
      <c r="P271" s="71"/>
      <c r="Q271" s="71"/>
      <c r="R271" s="71"/>
      <c r="S271" s="71"/>
      <c r="T271" s="71"/>
      <c r="U271" s="71"/>
      <c r="V271" s="71"/>
      <c r="W271" s="71"/>
      <c r="X271" s="71"/>
      <c r="Y271" s="71"/>
      <c r="Z271" s="71"/>
      <c r="AA271" s="71"/>
      <c r="AB271" s="71" t="s">
        <v>64</v>
      </c>
      <c r="AC271" s="71" t="s">
        <v>100</v>
      </c>
      <c r="AD271" s="71" t="s">
        <v>62</v>
      </c>
      <c r="AE271" s="71" t="s">
        <v>62</v>
      </c>
      <c r="AF271" s="71" t="s">
        <v>63</v>
      </c>
      <c r="AG271" s="71"/>
      <c r="AH271" s="71" t="s">
        <v>1515</v>
      </c>
      <c r="AI271" s="71" t="s">
        <v>63</v>
      </c>
      <c r="AJ271" s="71" t="s">
        <v>63</v>
      </c>
      <c r="AK271" s="71" t="s">
        <v>63</v>
      </c>
      <c r="AL271" s="71" t="s">
        <v>62</v>
      </c>
      <c r="AM271" s="71" t="s">
        <v>62</v>
      </c>
      <c r="AN271" s="71"/>
      <c r="AO271" s="71"/>
      <c r="AP271" s="71" t="s">
        <v>4625</v>
      </c>
      <c r="AQ271" s="71" t="s">
        <v>4626</v>
      </c>
      <c r="AR271" s="71" t="s">
        <v>62</v>
      </c>
      <c r="AS271" s="71"/>
      <c r="AT271" s="71" t="s">
        <v>63</v>
      </c>
      <c r="AU271" s="71"/>
      <c r="AV271" s="79" t="str" cm="1">
        <f t="array" ref="AV2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1" s="79" t="str" cm="1">
        <f t="array" ref="AW2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1" s="71" t="str" cm="1">
        <f t="array" ref="AX2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1" s="71"/>
      <c r="AZ271" s="71"/>
      <c r="BA271" s="71" t="s">
        <v>4627</v>
      </c>
      <c r="BB271" s="73" t="s">
        <v>4628</v>
      </c>
      <c r="BC271" s="36"/>
      <c r="BD271" s="35"/>
    </row>
    <row r="272" spans="1:56" ht="85" customHeight="1">
      <c r="A272" s="70">
        <v>271</v>
      </c>
      <c r="B272" s="71" t="s">
        <v>4621</v>
      </c>
      <c r="C272" s="71" t="s">
        <v>739</v>
      </c>
      <c r="D272" s="71" t="s">
        <v>4629</v>
      </c>
      <c r="E272" s="71" t="s">
        <v>1502</v>
      </c>
      <c r="F272" s="71" t="s">
        <v>231</v>
      </c>
      <c r="G272" s="71" t="s">
        <v>736</v>
      </c>
      <c r="H272" s="71" t="s">
        <v>217</v>
      </c>
      <c r="I272" s="71" t="s">
        <v>1944</v>
      </c>
      <c r="J272" s="71" t="s">
        <v>1432</v>
      </c>
      <c r="K272" s="71" t="s">
        <v>218</v>
      </c>
      <c r="L272" s="71" t="s">
        <v>4630</v>
      </c>
      <c r="M272" s="71" t="s">
        <v>4631</v>
      </c>
      <c r="N272" s="71"/>
      <c r="O272" s="71"/>
      <c r="P272" s="71"/>
      <c r="Q272" s="71"/>
      <c r="R272" s="71"/>
      <c r="S272" s="71"/>
      <c r="T272" s="71"/>
      <c r="U272" s="71"/>
      <c r="V272" s="71"/>
      <c r="W272" s="71"/>
      <c r="X272" s="71"/>
      <c r="Y272" s="71"/>
      <c r="Z272" s="71"/>
      <c r="AA272" s="71"/>
      <c r="AB272" s="71" t="s">
        <v>64</v>
      </c>
      <c r="AC272" s="71" t="s">
        <v>65</v>
      </c>
      <c r="AD272" s="71" t="s">
        <v>62</v>
      </c>
      <c r="AE272" s="71" t="s">
        <v>62</v>
      </c>
      <c r="AF272" s="71" t="s">
        <v>63</v>
      </c>
      <c r="AG272" s="71"/>
      <c r="AH272" s="71" t="s">
        <v>85</v>
      </c>
      <c r="AI272" s="71" t="s">
        <v>63</v>
      </c>
      <c r="AJ272" s="71" t="s">
        <v>63</v>
      </c>
      <c r="AK272" s="71" t="s">
        <v>63</v>
      </c>
      <c r="AL272" s="71" t="s">
        <v>62</v>
      </c>
      <c r="AM272" s="71" t="s">
        <v>63</v>
      </c>
      <c r="AN272" s="71"/>
      <c r="AO272" s="71"/>
      <c r="AP272" s="71" t="s">
        <v>4632</v>
      </c>
      <c r="AQ272" s="71" t="s">
        <v>4633</v>
      </c>
      <c r="AR272" s="71" t="s">
        <v>62</v>
      </c>
      <c r="AS272" s="71"/>
      <c r="AT272" s="71" t="s">
        <v>63</v>
      </c>
      <c r="AU272" s="71"/>
      <c r="AV272" s="79" t="str" cm="1">
        <f t="array" ref="AV2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2" s="79" t="str" cm="1">
        <f t="array" ref="AW2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2" s="71" t="str" cm="1">
        <f t="array" ref="AX2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2" s="71"/>
      <c r="AZ272" s="71"/>
      <c r="BA272" s="22" t="s">
        <v>4634</v>
      </c>
      <c r="BB272" s="73" t="s">
        <v>4635</v>
      </c>
      <c r="BC272" s="36"/>
      <c r="BD272" s="35"/>
    </row>
    <row r="273" spans="1:56" ht="85" customHeight="1">
      <c r="A273" s="70">
        <v>272</v>
      </c>
      <c r="B273" s="71" t="s">
        <v>4636</v>
      </c>
      <c r="C273" s="71" t="s">
        <v>1309</v>
      </c>
      <c r="D273" s="71" t="s">
        <v>4637</v>
      </c>
      <c r="E273" s="71" t="s">
        <v>1575</v>
      </c>
      <c r="F273" s="71" t="s">
        <v>231</v>
      </c>
      <c r="G273" s="71" t="s">
        <v>736</v>
      </c>
      <c r="H273" s="71" t="s">
        <v>217</v>
      </c>
      <c r="I273" s="71" t="s">
        <v>1215</v>
      </c>
      <c r="J273" s="71" t="s">
        <v>1432</v>
      </c>
      <c r="K273" s="71" t="s">
        <v>243</v>
      </c>
      <c r="L273" s="71" t="s">
        <v>4638</v>
      </c>
      <c r="M273" s="71" t="s">
        <v>4639</v>
      </c>
      <c r="N273" s="71"/>
      <c r="O273" s="71"/>
      <c r="P273" s="71"/>
      <c r="Q273" s="71"/>
      <c r="R273" s="71"/>
      <c r="S273" s="71"/>
      <c r="T273" s="71"/>
      <c r="U273" s="71"/>
      <c r="V273" s="71"/>
      <c r="W273" s="71"/>
      <c r="X273" s="71"/>
      <c r="Y273" s="71"/>
      <c r="Z273" s="71"/>
      <c r="AA273" s="71"/>
      <c r="AB273" s="71" t="s">
        <v>64</v>
      </c>
      <c r="AC273" s="71" t="s">
        <v>65</v>
      </c>
      <c r="AD273" s="71" t="s">
        <v>62</v>
      </c>
      <c r="AE273" s="71" t="s">
        <v>63</v>
      </c>
      <c r="AF273" s="71" t="s">
        <v>63</v>
      </c>
      <c r="AG273" s="71"/>
      <c r="AH273" s="71" t="s">
        <v>66</v>
      </c>
      <c r="AI273" s="71" t="s">
        <v>63</v>
      </c>
      <c r="AJ273" s="71" t="s">
        <v>63</v>
      </c>
      <c r="AK273" s="71" t="s">
        <v>63</v>
      </c>
      <c r="AL273" s="71" t="s">
        <v>62</v>
      </c>
      <c r="AM273" s="71" t="s">
        <v>132</v>
      </c>
      <c r="AN273" s="71"/>
      <c r="AO273" s="71"/>
      <c r="AP273" s="71" t="s">
        <v>4640</v>
      </c>
      <c r="AQ273" s="71" t="s">
        <v>2733</v>
      </c>
      <c r="AR273" s="71" t="s">
        <v>63</v>
      </c>
      <c r="AS273" s="71"/>
      <c r="AT273" s="71" t="s">
        <v>63</v>
      </c>
      <c r="AU273" s="71"/>
      <c r="AV273" s="79" t="str" cm="1">
        <f t="array" ref="AV2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3" s="79" t="str" cm="1">
        <f t="array" ref="AW2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3" s="71" t="str" cm="1">
        <f t="array" ref="AX2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3" s="71"/>
      <c r="AZ273" s="71"/>
      <c r="BA273" s="71" t="s">
        <v>4641</v>
      </c>
      <c r="BB273" s="73" t="s">
        <v>4642</v>
      </c>
      <c r="BC273" s="36"/>
      <c r="BD273" s="35"/>
    </row>
    <row r="274" spans="1:56" ht="85" customHeight="1">
      <c r="A274" s="70">
        <v>273</v>
      </c>
      <c r="B274" s="71" t="s">
        <v>4643</v>
      </c>
      <c r="C274" s="71" t="s">
        <v>4644</v>
      </c>
      <c r="D274" s="71" t="s">
        <v>4645</v>
      </c>
      <c r="E274" s="71" t="s">
        <v>1461</v>
      </c>
      <c r="F274" s="71" t="s">
        <v>231</v>
      </c>
      <c r="G274" s="71" t="s">
        <v>736</v>
      </c>
      <c r="H274" s="71" t="s">
        <v>233</v>
      </c>
      <c r="I274" s="71" t="s">
        <v>790</v>
      </c>
      <c r="J274" s="71" t="s">
        <v>1432</v>
      </c>
      <c r="K274" s="71" t="s">
        <v>218</v>
      </c>
      <c r="L274" s="71" t="s">
        <v>4646</v>
      </c>
      <c r="M274" s="71" t="s">
        <v>4647</v>
      </c>
      <c r="N274" s="71"/>
      <c r="O274" s="71"/>
      <c r="P274" s="71"/>
      <c r="Q274" s="71"/>
      <c r="R274" s="71"/>
      <c r="S274" s="71"/>
      <c r="T274" s="71"/>
      <c r="U274" s="71"/>
      <c r="V274" s="71"/>
      <c r="W274" s="71"/>
      <c r="X274" s="71"/>
      <c r="Y274" s="71"/>
      <c r="Z274" s="71"/>
      <c r="AA274" s="71"/>
      <c r="AB274" s="71" t="s">
        <v>64</v>
      </c>
      <c r="AC274" s="71" t="s">
        <v>84</v>
      </c>
      <c r="AD274" s="71" t="s">
        <v>62</v>
      </c>
      <c r="AE274" s="71" t="s">
        <v>62</v>
      </c>
      <c r="AF274" s="71" t="s">
        <v>63</v>
      </c>
      <c r="AG274" s="71"/>
      <c r="AH274" s="71" t="s">
        <v>66</v>
      </c>
      <c r="AI274" s="71" t="s">
        <v>63</v>
      </c>
      <c r="AJ274" s="71" t="s">
        <v>63</v>
      </c>
      <c r="AK274" s="71" t="s">
        <v>63</v>
      </c>
      <c r="AL274" s="71" t="s">
        <v>62</v>
      </c>
      <c r="AM274" s="71" t="s">
        <v>63</v>
      </c>
      <c r="AN274" s="71"/>
      <c r="AO274" s="71"/>
      <c r="AP274" s="71" t="s">
        <v>4648</v>
      </c>
      <c r="AQ274" s="71" t="s">
        <v>4649</v>
      </c>
      <c r="AR274" s="71" t="s">
        <v>62</v>
      </c>
      <c r="AS274" s="71"/>
      <c r="AT274" s="71" t="s">
        <v>63</v>
      </c>
      <c r="AU274" s="71"/>
      <c r="AV274" s="79" t="str" cm="1">
        <f t="array" ref="AV2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4" s="79" t="str" cm="1">
        <f t="array" ref="AW2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4" s="71" t="str" cm="1">
        <f t="array" ref="AX2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4" s="71"/>
      <c r="AZ274" s="71"/>
      <c r="BA274" s="71" t="s">
        <v>4650</v>
      </c>
      <c r="BB274" s="73" t="s">
        <v>4651</v>
      </c>
      <c r="BC274" s="36"/>
      <c r="BD274" s="35"/>
    </row>
    <row r="275" spans="1:56" ht="85" customHeight="1">
      <c r="A275" s="70">
        <v>274</v>
      </c>
      <c r="B275" s="71" t="s">
        <v>4652</v>
      </c>
      <c r="C275" s="71" t="s">
        <v>735</v>
      </c>
      <c r="D275" s="71" t="s">
        <v>4653</v>
      </c>
      <c r="E275" s="71" t="s">
        <v>1486</v>
      </c>
      <c r="F275" s="71" t="s">
        <v>231</v>
      </c>
      <c r="G275" s="71" t="s">
        <v>736</v>
      </c>
      <c r="H275" s="71" t="s">
        <v>217</v>
      </c>
      <c r="I275" s="71" t="s">
        <v>1215</v>
      </c>
      <c r="J275" s="71" t="s">
        <v>1432</v>
      </c>
      <c r="K275" s="71" t="s">
        <v>243</v>
      </c>
      <c r="L275" s="71" t="s">
        <v>4654</v>
      </c>
      <c r="M275" s="71" t="s">
        <v>4655</v>
      </c>
      <c r="N275" s="71"/>
      <c r="O275" s="71"/>
      <c r="P275" s="71"/>
      <c r="Q275" s="71"/>
      <c r="R275" s="71"/>
      <c r="S275" s="71"/>
      <c r="T275" s="71"/>
      <c r="U275" s="71"/>
      <c r="V275" s="71"/>
      <c r="W275" s="71"/>
      <c r="X275" s="71"/>
      <c r="Y275" s="71"/>
      <c r="Z275" s="71"/>
      <c r="AA275" s="71"/>
      <c r="AB275" s="71" t="s">
        <v>64</v>
      </c>
      <c r="AC275" s="71" t="s">
        <v>65</v>
      </c>
      <c r="AD275" s="71" t="s">
        <v>62</v>
      </c>
      <c r="AE275" s="71" t="s">
        <v>63</v>
      </c>
      <c r="AF275" s="71" t="s">
        <v>63</v>
      </c>
      <c r="AG275" s="71"/>
      <c r="AH275" s="71" t="s">
        <v>85</v>
      </c>
      <c r="AI275" s="71" t="s">
        <v>63</v>
      </c>
      <c r="AJ275" s="71" t="s">
        <v>63</v>
      </c>
      <c r="AK275" s="71" t="s">
        <v>63</v>
      </c>
      <c r="AL275" s="71" t="s">
        <v>62</v>
      </c>
      <c r="AM275" s="71" t="s">
        <v>132</v>
      </c>
      <c r="AN275" s="71"/>
      <c r="AO275" s="71"/>
      <c r="AP275" s="71" t="s">
        <v>4656</v>
      </c>
      <c r="AQ275" s="71" t="s">
        <v>1215</v>
      </c>
      <c r="AR275" s="71" t="s">
        <v>62</v>
      </c>
      <c r="AS275" s="71"/>
      <c r="AT275" s="71" t="s">
        <v>63</v>
      </c>
      <c r="AU275" s="71"/>
      <c r="AV275" s="79" t="str" cm="1">
        <f t="array" ref="AV2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5" s="79" t="str" cm="1">
        <f t="array" ref="AW2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5" s="71" t="str" cm="1">
        <f t="array" ref="AX2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5" s="71"/>
      <c r="AZ275" s="71"/>
      <c r="BA275" s="71" t="s">
        <v>4657</v>
      </c>
      <c r="BB275" s="73" t="s">
        <v>4658</v>
      </c>
      <c r="BC275" s="36"/>
      <c r="BD275" s="35"/>
    </row>
    <row r="276" spans="1:56" ht="85" customHeight="1">
      <c r="A276" s="70">
        <v>275</v>
      </c>
      <c r="B276" s="71" t="s">
        <v>4659</v>
      </c>
      <c r="C276" s="71" t="s">
        <v>735</v>
      </c>
      <c r="D276" s="71" t="s">
        <v>4660</v>
      </c>
      <c r="E276" s="71" t="s">
        <v>1452</v>
      </c>
      <c r="F276" s="71" t="s">
        <v>231</v>
      </c>
      <c r="G276" s="71" t="s">
        <v>736</v>
      </c>
      <c r="H276" s="71" t="s">
        <v>217</v>
      </c>
      <c r="I276" s="71" t="s">
        <v>608</v>
      </c>
      <c r="J276" s="71" t="s">
        <v>1432</v>
      </c>
      <c r="K276" s="71" t="s">
        <v>266</v>
      </c>
      <c r="L276" s="71" t="s">
        <v>4661</v>
      </c>
      <c r="M276" s="71" t="s">
        <v>4662</v>
      </c>
      <c r="N276" s="71"/>
      <c r="O276" s="71"/>
      <c r="P276" s="71"/>
      <c r="Q276" s="71"/>
      <c r="R276" s="71"/>
      <c r="S276" s="71"/>
      <c r="T276" s="71"/>
      <c r="U276" s="71"/>
      <c r="V276" s="71"/>
      <c r="W276" s="71"/>
      <c r="X276" s="71"/>
      <c r="Y276" s="71"/>
      <c r="Z276" s="71"/>
      <c r="AA276" s="71"/>
      <c r="AB276" s="71" t="s">
        <v>64</v>
      </c>
      <c r="AC276" s="71" t="s">
        <v>65</v>
      </c>
      <c r="AD276" s="71" t="s">
        <v>62</v>
      </c>
      <c r="AE276" s="71" t="s">
        <v>62</v>
      </c>
      <c r="AF276" s="71" t="s">
        <v>63</v>
      </c>
      <c r="AG276" s="71"/>
      <c r="AH276" s="71" t="s">
        <v>1515</v>
      </c>
      <c r="AI276" s="71" t="s">
        <v>63</v>
      </c>
      <c r="AJ276" s="71" t="s">
        <v>63</v>
      </c>
      <c r="AK276" s="71" t="s">
        <v>63</v>
      </c>
      <c r="AL276" s="71" t="s">
        <v>62</v>
      </c>
      <c r="AM276" s="71" t="s">
        <v>132</v>
      </c>
      <c r="AN276" s="71"/>
      <c r="AO276" s="71"/>
      <c r="AP276" s="71" t="s">
        <v>4663</v>
      </c>
      <c r="AQ276" s="71" t="s">
        <v>608</v>
      </c>
      <c r="AR276" s="71" t="s">
        <v>62</v>
      </c>
      <c r="AS276" s="71"/>
      <c r="AT276" s="71" t="s">
        <v>63</v>
      </c>
      <c r="AU276" s="71"/>
      <c r="AV276" s="79" t="str" cm="1">
        <f t="array" ref="AV2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6" s="79" t="str" cm="1">
        <f t="array" ref="AW2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6" s="71" t="str" cm="1">
        <f t="array" ref="AX2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6" s="71"/>
      <c r="AZ276" s="71"/>
      <c r="BA276" s="71" t="s">
        <v>4664</v>
      </c>
      <c r="BB276" s="73" t="s">
        <v>4665</v>
      </c>
      <c r="BC276" s="36"/>
      <c r="BD276" s="35"/>
    </row>
    <row r="277" spans="1:56" ht="85" customHeight="1">
      <c r="A277" s="70">
        <v>276</v>
      </c>
      <c r="B277" s="71" t="s">
        <v>4666</v>
      </c>
      <c r="C277" s="71" t="s">
        <v>1563</v>
      </c>
      <c r="D277" s="71" t="s">
        <v>4667</v>
      </c>
      <c r="E277" s="71" t="s">
        <v>1479</v>
      </c>
      <c r="F277" s="71" t="s">
        <v>231</v>
      </c>
      <c r="G277" s="71" t="s">
        <v>786</v>
      </c>
      <c r="H277" s="71" t="s">
        <v>97</v>
      </c>
      <c r="I277" s="71" t="s">
        <v>4668</v>
      </c>
      <c r="J277" s="71" t="s">
        <v>1927</v>
      </c>
      <c r="K277" s="71" t="s">
        <v>243</v>
      </c>
      <c r="L277" s="71" t="s">
        <v>4669</v>
      </c>
      <c r="M277" s="71" t="s">
        <v>4670</v>
      </c>
      <c r="N277" s="71"/>
      <c r="O277" s="71"/>
      <c r="P277" s="71"/>
      <c r="Q277" s="71"/>
      <c r="R277" s="71"/>
      <c r="S277" s="71"/>
      <c r="T277" s="71"/>
      <c r="U277" s="71"/>
      <c r="V277" s="71"/>
      <c r="W277" s="71"/>
      <c r="X277" s="71"/>
      <c r="Y277" s="71"/>
      <c r="Z277" s="71"/>
      <c r="AA277" s="71"/>
      <c r="AB277" s="71" t="s">
        <v>189</v>
      </c>
      <c r="AC277" s="71" t="s">
        <v>65</v>
      </c>
      <c r="AD277" s="71" t="s">
        <v>62</v>
      </c>
      <c r="AE277" s="71" t="s">
        <v>62</v>
      </c>
      <c r="AF277" s="71" t="s">
        <v>63</v>
      </c>
      <c r="AG277" s="71"/>
      <c r="AH277" s="71" t="s">
        <v>1515</v>
      </c>
      <c r="AI277" s="71" t="s">
        <v>132</v>
      </c>
      <c r="AJ277" s="71" t="s">
        <v>63</v>
      </c>
      <c r="AK277" s="71" t="s">
        <v>63</v>
      </c>
      <c r="AL277" s="71" t="s">
        <v>132</v>
      </c>
      <c r="AM277" s="71" t="s">
        <v>62</v>
      </c>
      <c r="AN277" s="71"/>
      <c r="AO277" s="71"/>
      <c r="AP277" s="71" t="s">
        <v>4671</v>
      </c>
      <c r="AQ277" s="71" t="s">
        <v>4672</v>
      </c>
      <c r="AR277" s="71" t="s">
        <v>63</v>
      </c>
      <c r="AS277" s="71"/>
      <c r="AT277" s="71" t="s">
        <v>63</v>
      </c>
      <c r="AU277" s="71"/>
      <c r="AV277" s="79" t="str" cm="1">
        <f t="array" ref="AV2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7" s="79" t="str" cm="1">
        <f t="array" ref="AW2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7" s="71" t="str" cm="1">
        <f t="array" ref="AX2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7" s="71"/>
      <c r="AZ277" s="71"/>
      <c r="BA277" s="71" t="s">
        <v>4673</v>
      </c>
      <c r="BB277" s="73" t="s">
        <v>4674</v>
      </c>
      <c r="BC277" s="36"/>
      <c r="BD277" s="35"/>
    </row>
    <row r="278" spans="1:56" ht="85" customHeight="1">
      <c r="A278" s="70">
        <v>277</v>
      </c>
      <c r="B278" s="71" t="s">
        <v>4675</v>
      </c>
      <c r="C278" s="71" t="s">
        <v>735</v>
      </c>
      <c r="D278" s="71" t="s">
        <v>4676</v>
      </c>
      <c r="E278" s="71" t="s">
        <v>1502</v>
      </c>
      <c r="F278" s="71" t="s">
        <v>231</v>
      </c>
      <c r="G278" s="71" t="s">
        <v>736</v>
      </c>
      <c r="H278" s="71" t="s">
        <v>217</v>
      </c>
      <c r="I278" s="71" t="s">
        <v>194</v>
      </c>
      <c r="J278" s="71" t="s">
        <v>1432</v>
      </c>
      <c r="K278" s="71" t="s">
        <v>315</v>
      </c>
      <c r="L278" s="71" t="s">
        <v>4677</v>
      </c>
      <c r="M278" s="71" t="s">
        <v>4678</v>
      </c>
      <c r="N278" s="71"/>
      <c r="O278" s="71"/>
      <c r="P278" s="71"/>
      <c r="Q278" s="71"/>
      <c r="R278" s="71"/>
      <c r="S278" s="71"/>
      <c r="T278" s="71"/>
      <c r="U278" s="71"/>
      <c r="V278" s="71"/>
      <c r="W278" s="71"/>
      <c r="X278" s="71"/>
      <c r="Y278" s="71"/>
      <c r="Z278" s="71"/>
      <c r="AA278" s="71"/>
      <c r="AB278" s="71" t="s">
        <v>64</v>
      </c>
      <c r="AC278" s="71" t="s">
        <v>65</v>
      </c>
      <c r="AD278" s="71" t="s">
        <v>62</v>
      </c>
      <c r="AE278" s="71" t="s">
        <v>62</v>
      </c>
      <c r="AF278" s="71" t="s">
        <v>63</v>
      </c>
      <c r="AG278" s="71"/>
      <c r="AH278" s="71" t="s">
        <v>66</v>
      </c>
      <c r="AI278" s="71" t="s">
        <v>63</v>
      </c>
      <c r="AJ278" s="71" t="s">
        <v>63</v>
      </c>
      <c r="AK278" s="71" t="s">
        <v>63</v>
      </c>
      <c r="AL278" s="71" t="s">
        <v>62</v>
      </c>
      <c r="AM278" s="71" t="s">
        <v>63</v>
      </c>
      <c r="AN278" s="71"/>
      <c r="AO278" s="71"/>
      <c r="AP278" s="71" t="s">
        <v>4679</v>
      </c>
      <c r="AQ278" s="71" t="s">
        <v>4680</v>
      </c>
      <c r="AR278" s="71" t="s">
        <v>132</v>
      </c>
      <c r="AS278" s="71"/>
      <c r="AT278" s="71" t="s">
        <v>63</v>
      </c>
      <c r="AU278" s="71"/>
      <c r="AV278" s="79" t="str" cm="1">
        <f t="array" ref="AV2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8" s="79" t="str" cm="1">
        <f t="array" ref="AW2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8" s="71" t="str" cm="1">
        <f t="array" ref="AX2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8" s="71"/>
      <c r="AZ278" s="71"/>
      <c r="BA278" s="22" t="s">
        <v>4681</v>
      </c>
      <c r="BB278" s="73" t="s">
        <v>4682</v>
      </c>
      <c r="BC278" s="36"/>
      <c r="BD278" s="35"/>
    </row>
    <row r="279" spans="1:56" ht="85" customHeight="1">
      <c r="A279" s="70">
        <v>278</v>
      </c>
      <c r="B279" s="71" t="s">
        <v>4683</v>
      </c>
      <c r="C279" s="71" t="s">
        <v>381</v>
      </c>
      <c r="D279" s="71" t="s">
        <v>4684</v>
      </c>
      <c r="E279" s="71" t="s">
        <v>4410</v>
      </c>
      <c r="F279" s="71" t="s">
        <v>54</v>
      </c>
      <c r="G279" s="71" t="s">
        <v>125</v>
      </c>
      <c r="H279" s="71" t="s">
        <v>233</v>
      </c>
      <c r="I279" s="71" t="s">
        <v>194</v>
      </c>
      <c r="J279" s="71" t="s">
        <v>1432</v>
      </c>
      <c r="K279" s="71" t="s">
        <v>315</v>
      </c>
      <c r="L279" s="71" t="s">
        <v>4685</v>
      </c>
      <c r="M279" s="71" t="s">
        <v>4686</v>
      </c>
      <c r="N279" s="71" t="s">
        <v>4413</v>
      </c>
      <c r="O279" s="71" t="s">
        <v>1506</v>
      </c>
      <c r="P279" s="71" t="s">
        <v>60</v>
      </c>
      <c r="Q279" s="71" t="s">
        <v>188</v>
      </c>
      <c r="R279" s="71" t="s">
        <v>189</v>
      </c>
      <c r="S279" s="71" t="s">
        <v>62</v>
      </c>
      <c r="T279" s="71" t="s">
        <v>62</v>
      </c>
      <c r="U279" s="71" t="s">
        <v>62</v>
      </c>
      <c r="V279" s="71" t="s">
        <v>62</v>
      </c>
      <c r="W279" s="71" t="s">
        <v>63</v>
      </c>
      <c r="X279" s="71" t="s">
        <v>62</v>
      </c>
      <c r="Y279" s="71" t="s">
        <v>62</v>
      </c>
      <c r="Z279" s="71" t="s">
        <v>63</v>
      </c>
      <c r="AA279" s="71" t="s">
        <v>62</v>
      </c>
      <c r="AB279" s="71" t="s">
        <v>64</v>
      </c>
      <c r="AC279" s="71" t="s">
        <v>65</v>
      </c>
      <c r="AD279" s="71" t="s">
        <v>62</v>
      </c>
      <c r="AE279" s="71" t="s">
        <v>62</v>
      </c>
      <c r="AF279" s="71" t="s">
        <v>63</v>
      </c>
      <c r="AG279" s="71" t="s">
        <v>63</v>
      </c>
      <c r="AH279" s="71" t="s">
        <v>85</v>
      </c>
      <c r="AI279" s="71" t="s">
        <v>63</v>
      </c>
      <c r="AJ279" s="71" t="s">
        <v>132</v>
      </c>
      <c r="AK279" s="71" t="s">
        <v>63</v>
      </c>
      <c r="AL279" s="71" t="s">
        <v>62</v>
      </c>
      <c r="AM279" s="71" t="s">
        <v>132</v>
      </c>
      <c r="AN279" s="71" t="s">
        <v>4687</v>
      </c>
      <c r="AO279" s="71" t="s">
        <v>4688</v>
      </c>
      <c r="AP279" s="71" t="s">
        <v>4689</v>
      </c>
      <c r="AQ279" s="71" t="s">
        <v>4690</v>
      </c>
      <c r="AR279" s="71" t="s">
        <v>63</v>
      </c>
      <c r="AS279" s="71"/>
      <c r="AT279" s="71" t="s">
        <v>63</v>
      </c>
      <c r="AU279" s="71" t="s">
        <v>1702</v>
      </c>
      <c r="AV279" s="79" cm="1">
        <f t="array" ref="AV2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79" s="79" cm="1">
        <f t="array" ref="AW2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79" s="71" t="str" cm="1">
        <f t="array" ref="AX2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79" s="71" t="s">
        <v>63</v>
      </c>
      <c r="AZ279" s="71"/>
      <c r="BA279" s="71" t="s">
        <v>4691</v>
      </c>
      <c r="BB279" s="73" t="s">
        <v>4692</v>
      </c>
      <c r="BC279" s="36"/>
      <c r="BD279" s="35"/>
    </row>
    <row r="280" spans="1:56" ht="85" customHeight="1">
      <c r="A280" s="70">
        <v>279</v>
      </c>
      <c r="B280" s="71" t="s">
        <v>4693</v>
      </c>
      <c r="C280" s="71" t="s">
        <v>800</v>
      </c>
      <c r="D280" s="71" t="s">
        <v>4694</v>
      </c>
      <c r="E280" s="71" t="s">
        <v>1486</v>
      </c>
      <c r="F280" s="71" t="s">
        <v>231</v>
      </c>
      <c r="G280" s="71" t="s">
        <v>736</v>
      </c>
      <c r="H280" s="71" t="s">
        <v>217</v>
      </c>
      <c r="I280" s="71" t="s">
        <v>2169</v>
      </c>
      <c r="J280" s="71" t="s">
        <v>1432</v>
      </c>
      <c r="K280" s="71" t="s">
        <v>266</v>
      </c>
      <c r="L280" s="71" t="s">
        <v>4695</v>
      </c>
      <c r="M280" s="71" t="s">
        <v>4696</v>
      </c>
      <c r="N280" s="71"/>
      <c r="O280" s="71"/>
      <c r="P280" s="71"/>
      <c r="Q280" s="71"/>
      <c r="R280" s="71"/>
      <c r="S280" s="71"/>
      <c r="T280" s="71"/>
      <c r="U280" s="71"/>
      <c r="V280" s="71"/>
      <c r="W280" s="71"/>
      <c r="X280" s="71"/>
      <c r="Y280" s="71"/>
      <c r="Z280" s="71"/>
      <c r="AA280" s="71"/>
      <c r="AB280" s="71" t="s">
        <v>64</v>
      </c>
      <c r="AC280" s="71" t="s">
        <v>65</v>
      </c>
      <c r="AD280" s="71" t="s">
        <v>62</v>
      </c>
      <c r="AE280" s="71" t="s">
        <v>62</v>
      </c>
      <c r="AF280" s="71" t="s">
        <v>63</v>
      </c>
      <c r="AG280" s="71"/>
      <c r="AH280" s="71" t="s">
        <v>66</v>
      </c>
      <c r="AI280" s="71" t="s">
        <v>63</v>
      </c>
      <c r="AJ280" s="71" t="s">
        <v>63</v>
      </c>
      <c r="AK280" s="71" t="s">
        <v>63</v>
      </c>
      <c r="AL280" s="71" t="s">
        <v>62</v>
      </c>
      <c r="AM280" s="71" t="s">
        <v>63</v>
      </c>
      <c r="AN280" s="71"/>
      <c r="AO280" s="71"/>
      <c r="AP280" s="71" t="s">
        <v>4697</v>
      </c>
      <c r="AQ280" s="71" t="s">
        <v>465</v>
      </c>
      <c r="AR280" s="71" t="s">
        <v>63</v>
      </c>
      <c r="AS280" s="71"/>
      <c r="AT280" s="71" t="s">
        <v>62</v>
      </c>
      <c r="AU280" s="71"/>
      <c r="AV280" s="79" t="str" cm="1">
        <f t="array" ref="AV2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0" s="79" t="str" cm="1">
        <f t="array" ref="AW2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0" s="71" t="str" cm="1">
        <f t="array" ref="AX2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0" s="71"/>
      <c r="AZ280" s="71"/>
      <c r="BA280" s="71" t="s">
        <v>4698</v>
      </c>
      <c r="BB280" s="73"/>
      <c r="BC280" s="36"/>
      <c r="BD280" s="35"/>
    </row>
    <row r="281" spans="1:56" ht="85" customHeight="1">
      <c r="A281" s="70">
        <v>280</v>
      </c>
      <c r="B281" s="71" t="s">
        <v>4699</v>
      </c>
      <c r="C281" s="71" t="s">
        <v>369</v>
      </c>
      <c r="D281" s="71" t="s">
        <v>4700</v>
      </c>
      <c r="E281" s="71" t="s">
        <v>1452</v>
      </c>
      <c r="F281" s="71" t="s">
        <v>54</v>
      </c>
      <c r="G281" s="71" t="s">
        <v>125</v>
      </c>
      <c r="H281" s="71" t="s">
        <v>233</v>
      </c>
      <c r="I281" s="71" t="s">
        <v>737</v>
      </c>
      <c r="J281" s="71" t="s">
        <v>1432</v>
      </c>
      <c r="K281" s="71" t="s">
        <v>266</v>
      </c>
      <c r="L281" s="71" t="s">
        <v>4701</v>
      </c>
      <c r="M281" s="71" t="s">
        <v>4702</v>
      </c>
      <c r="N281" s="71" t="s">
        <v>1486</v>
      </c>
      <c r="O281" s="71" t="s">
        <v>1435</v>
      </c>
      <c r="P281" s="71" t="s">
        <v>60</v>
      </c>
      <c r="Q281" s="71" t="s">
        <v>81</v>
      </c>
      <c r="R281" s="71" t="s">
        <v>1669</v>
      </c>
      <c r="S281" s="71" t="s">
        <v>62</v>
      </c>
      <c r="T281" s="71" t="s">
        <v>62</v>
      </c>
      <c r="U281" s="71" t="s">
        <v>62</v>
      </c>
      <c r="V281" s="71" t="s">
        <v>63</v>
      </c>
      <c r="W281" s="71" t="s">
        <v>63</v>
      </c>
      <c r="X281" s="71" t="s">
        <v>63</v>
      </c>
      <c r="Y281" s="71" t="s">
        <v>62</v>
      </c>
      <c r="Z281" s="71" t="s">
        <v>63</v>
      </c>
      <c r="AA281" s="71" t="s">
        <v>62</v>
      </c>
      <c r="AB281" s="71" t="s">
        <v>64</v>
      </c>
      <c r="AC281" s="71" t="s">
        <v>65</v>
      </c>
      <c r="AD281" s="71" t="s">
        <v>62</v>
      </c>
      <c r="AE281" s="71" t="s">
        <v>62</v>
      </c>
      <c r="AF281" s="71" t="s">
        <v>62</v>
      </c>
      <c r="AG281" s="71" t="s">
        <v>63</v>
      </c>
      <c r="AH281" s="71" t="s">
        <v>85</v>
      </c>
      <c r="AI281" s="71" t="s">
        <v>63</v>
      </c>
      <c r="AJ281" s="71" t="s">
        <v>63</v>
      </c>
      <c r="AK281" s="71" t="s">
        <v>63</v>
      </c>
      <c r="AL281" s="71" t="s">
        <v>62</v>
      </c>
      <c r="AM281" s="71" t="s">
        <v>132</v>
      </c>
      <c r="AN281" s="71" t="s">
        <v>4703</v>
      </c>
      <c r="AO281" s="71" t="s">
        <v>4704</v>
      </c>
      <c r="AP281" s="71" t="s">
        <v>4705</v>
      </c>
      <c r="AQ281" s="71" t="s">
        <v>2621</v>
      </c>
      <c r="AR281" s="71" t="s">
        <v>63</v>
      </c>
      <c r="AS281" s="71"/>
      <c r="AT281" s="71" t="s">
        <v>63</v>
      </c>
      <c r="AU281" s="71" t="s">
        <v>72</v>
      </c>
      <c r="AV281" s="79" t="str" cm="1">
        <f t="array" ref="AV2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1" s="79" t="str" cm="1">
        <f t="array" ref="AW2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1" s="71" t="str" cm="1">
        <f t="array" ref="AX2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81" s="71" t="s">
        <v>63</v>
      </c>
      <c r="AZ281" s="71"/>
      <c r="BA281" s="71" t="s">
        <v>4706</v>
      </c>
      <c r="BB281" s="73" t="s">
        <v>4707</v>
      </c>
      <c r="BC281" s="36"/>
      <c r="BD281" s="35"/>
    </row>
    <row r="282" spans="1:56" ht="85" customHeight="1">
      <c r="A282" s="70">
        <v>281</v>
      </c>
      <c r="B282" s="71" t="s">
        <v>4708</v>
      </c>
      <c r="C282" s="71" t="s">
        <v>4709</v>
      </c>
      <c r="D282" s="71" t="s">
        <v>4710</v>
      </c>
      <c r="E282" s="71" t="s">
        <v>1452</v>
      </c>
      <c r="F282" s="71" t="s">
        <v>231</v>
      </c>
      <c r="G282" s="71" t="s">
        <v>786</v>
      </c>
      <c r="H282" s="71" t="s">
        <v>217</v>
      </c>
      <c r="I282" s="71" t="s">
        <v>840</v>
      </c>
      <c r="J282" s="71" t="s">
        <v>1432</v>
      </c>
      <c r="K282" s="71" t="s">
        <v>315</v>
      </c>
      <c r="L282" s="71" t="s">
        <v>4711</v>
      </c>
      <c r="M282" s="71" t="s">
        <v>4712</v>
      </c>
      <c r="N282" s="71"/>
      <c r="O282" s="71"/>
      <c r="P282" s="71"/>
      <c r="Q282" s="71"/>
      <c r="R282" s="71"/>
      <c r="S282" s="71"/>
      <c r="T282" s="71"/>
      <c r="U282" s="71"/>
      <c r="V282" s="71"/>
      <c r="W282" s="71"/>
      <c r="X282" s="71"/>
      <c r="Y282" s="71"/>
      <c r="Z282" s="71"/>
      <c r="AA282" s="71"/>
      <c r="AB282" s="71" t="s">
        <v>64</v>
      </c>
      <c r="AC282" s="71" t="s">
        <v>100</v>
      </c>
      <c r="AD282" s="71" t="s">
        <v>62</v>
      </c>
      <c r="AE282" s="71" t="s">
        <v>62</v>
      </c>
      <c r="AF282" s="71" t="s">
        <v>63</v>
      </c>
      <c r="AG282" s="71"/>
      <c r="AH282" s="71" t="s">
        <v>101</v>
      </c>
      <c r="AI282" s="71" t="s">
        <v>63</v>
      </c>
      <c r="AJ282" s="71" t="s">
        <v>63</v>
      </c>
      <c r="AK282" s="71" t="s">
        <v>63</v>
      </c>
      <c r="AL282" s="71" t="s">
        <v>63</v>
      </c>
      <c r="AM282" s="71" t="s">
        <v>63</v>
      </c>
      <c r="AN282" s="71"/>
      <c r="AO282" s="71"/>
      <c r="AP282" s="71" t="s">
        <v>4713</v>
      </c>
      <c r="AQ282" s="71" t="s">
        <v>840</v>
      </c>
      <c r="AR282" s="71" t="s">
        <v>62</v>
      </c>
      <c r="AS282" s="71"/>
      <c r="AT282" s="71" t="s">
        <v>63</v>
      </c>
      <c r="AU282" s="71"/>
      <c r="AV282" s="79" t="str" cm="1">
        <f t="array" ref="AV2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2" s="79" t="str" cm="1">
        <f t="array" ref="AW2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2" s="71" t="str" cm="1">
        <f t="array" ref="AX2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2" s="71"/>
      <c r="AZ282" s="71"/>
      <c r="BA282" s="71" t="s">
        <v>4714</v>
      </c>
      <c r="BB282" s="73" t="s">
        <v>4715</v>
      </c>
      <c r="BC282" s="36"/>
      <c r="BD282" s="35"/>
    </row>
    <row r="283" spans="1:56" ht="85" customHeight="1">
      <c r="A283" s="70">
        <v>282</v>
      </c>
      <c r="B283" s="71" t="s">
        <v>4716</v>
      </c>
      <c r="C283" s="71" t="s">
        <v>1402</v>
      </c>
      <c r="D283" s="71" t="s">
        <v>4717</v>
      </c>
      <c r="E283" s="71" t="s">
        <v>1452</v>
      </c>
      <c r="F283" s="71" t="s">
        <v>231</v>
      </c>
      <c r="G283" s="71" t="s">
        <v>736</v>
      </c>
      <c r="H283" s="71" t="s">
        <v>233</v>
      </c>
      <c r="I283" s="71" t="s">
        <v>2146</v>
      </c>
      <c r="J283" s="71" t="s">
        <v>1432</v>
      </c>
      <c r="K283" s="71" t="s">
        <v>315</v>
      </c>
      <c r="L283" s="71" t="s">
        <v>4718</v>
      </c>
      <c r="M283" s="71" t="s">
        <v>4719</v>
      </c>
      <c r="N283" s="71"/>
      <c r="O283" s="71"/>
      <c r="P283" s="71"/>
      <c r="Q283" s="71"/>
      <c r="R283" s="71"/>
      <c r="S283" s="71"/>
      <c r="T283" s="71"/>
      <c r="U283" s="71"/>
      <c r="V283" s="71"/>
      <c r="W283" s="71"/>
      <c r="X283" s="71"/>
      <c r="Y283" s="71"/>
      <c r="Z283" s="71"/>
      <c r="AA283" s="71"/>
      <c r="AB283" s="71" t="s">
        <v>64</v>
      </c>
      <c r="AC283" s="71" t="s">
        <v>65</v>
      </c>
      <c r="AD283" s="71" t="s">
        <v>62</v>
      </c>
      <c r="AE283" s="71" t="s">
        <v>63</v>
      </c>
      <c r="AF283" s="71" t="s">
        <v>63</v>
      </c>
      <c r="AG283" s="71"/>
      <c r="AH283" s="71" t="s">
        <v>66</v>
      </c>
      <c r="AI283" s="71" t="s">
        <v>63</v>
      </c>
      <c r="AJ283" s="71" t="s">
        <v>132</v>
      </c>
      <c r="AK283" s="71" t="s">
        <v>63</v>
      </c>
      <c r="AL283" s="71" t="s">
        <v>62</v>
      </c>
      <c r="AM283" s="71" t="s">
        <v>63</v>
      </c>
      <c r="AN283" s="71"/>
      <c r="AO283" s="71"/>
      <c r="AP283" s="71" t="s">
        <v>4720</v>
      </c>
      <c r="AQ283" s="71" t="s">
        <v>2146</v>
      </c>
      <c r="AR283" s="71" t="s">
        <v>62</v>
      </c>
      <c r="AS283" s="71"/>
      <c r="AT283" s="71" t="s">
        <v>63</v>
      </c>
      <c r="AU283" s="71"/>
      <c r="AV283" s="79" t="str" cm="1">
        <f t="array" ref="AV2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3" s="79" t="str" cm="1">
        <f t="array" ref="AW2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3" s="71" t="str" cm="1">
        <f t="array" ref="AX2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3" s="71"/>
      <c r="AZ283" s="71"/>
      <c r="BA283" s="71" t="s">
        <v>4721</v>
      </c>
      <c r="BB283" s="73" t="s">
        <v>4722</v>
      </c>
      <c r="BC283" s="36"/>
      <c r="BD283" s="35"/>
    </row>
    <row r="284" spans="1:56" ht="85" customHeight="1">
      <c r="A284" s="70">
        <v>283</v>
      </c>
      <c r="B284" s="71" t="s">
        <v>4723</v>
      </c>
      <c r="C284" s="71" t="s">
        <v>800</v>
      </c>
      <c r="D284" s="71" t="s">
        <v>4724</v>
      </c>
      <c r="E284" s="71" t="s">
        <v>1502</v>
      </c>
      <c r="F284" s="71" t="s">
        <v>231</v>
      </c>
      <c r="G284" s="71" t="s">
        <v>736</v>
      </c>
      <c r="H284" s="71" t="s">
        <v>217</v>
      </c>
      <c r="I284" s="71" t="s">
        <v>1215</v>
      </c>
      <c r="J284" s="71" t="s">
        <v>1432</v>
      </c>
      <c r="K284" s="71" t="s">
        <v>243</v>
      </c>
      <c r="L284" s="71" t="s">
        <v>4725</v>
      </c>
      <c r="M284" s="71" t="s">
        <v>4726</v>
      </c>
      <c r="N284" s="71"/>
      <c r="O284" s="71"/>
      <c r="P284" s="71"/>
      <c r="Q284" s="71"/>
      <c r="R284" s="71"/>
      <c r="S284" s="71"/>
      <c r="T284" s="71"/>
      <c r="U284" s="71"/>
      <c r="V284" s="71"/>
      <c r="W284" s="71"/>
      <c r="X284" s="71"/>
      <c r="Y284" s="71"/>
      <c r="Z284" s="71"/>
      <c r="AA284" s="71"/>
      <c r="AB284" s="71" t="s">
        <v>64</v>
      </c>
      <c r="AC284" s="71" t="s">
        <v>65</v>
      </c>
      <c r="AD284" s="71" t="s">
        <v>62</v>
      </c>
      <c r="AE284" s="71" t="s">
        <v>63</v>
      </c>
      <c r="AF284" s="71" t="s">
        <v>63</v>
      </c>
      <c r="AG284" s="71"/>
      <c r="AH284" s="71" t="s">
        <v>66</v>
      </c>
      <c r="AI284" s="71" t="s">
        <v>63</v>
      </c>
      <c r="AJ284" s="71" t="s">
        <v>63</v>
      </c>
      <c r="AK284" s="71" t="s">
        <v>63</v>
      </c>
      <c r="AL284" s="71" t="s">
        <v>62</v>
      </c>
      <c r="AM284" s="71" t="s">
        <v>63</v>
      </c>
      <c r="AN284" s="71"/>
      <c r="AO284" s="71"/>
      <c r="AP284" s="71" t="s">
        <v>4727</v>
      </c>
      <c r="AQ284" s="71" t="s">
        <v>1215</v>
      </c>
      <c r="AR284" s="71" t="s">
        <v>62</v>
      </c>
      <c r="AS284" s="71"/>
      <c r="AT284" s="71" t="s">
        <v>63</v>
      </c>
      <c r="AU284" s="71"/>
      <c r="AV284" s="79" t="str" cm="1">
        <f t="array" ref="AV2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4" s="79" t="str" cm="1">
        <f t="array" ref="AW2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4" s="71" t="str" cm="1">
        <f t="array" ref="AX2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4" s="71"/>
      <c r="AZ284" s="71"/>
      <c r="BA284" s="71" t="s">
        <v>4728</v>
      </c>
      <c r="BB284" s="73" t="s">
        <v>4729</v>
      </c>
      <c r="BC284" s="36"/>
      <c r="BD284" s="35"/>
    </row>
    <row r="285" spans="1:56" ht="85" customHeight="1">
      <c r="A285" s="70">
        <v>284</v>
      </c>
      <c r="B285" s="71" t="s">
        <v>4730</v>
      </c>
      <c r="C285" s="71" t="s">
        <v>735</v>
      </c>
      <c r="D285" s="71" t="s">
        <v>4731</v>
      </c>
      <c r="E285" s="71" t="s">
        <v>1486</v>
      </c>
      <c r="F285" s="71" t="s">
        <v>231</v>
      </c>
      <c r="G285" s="71" t="s">
        <v>736</v>
      </c>
      <c r="H285" s="71" t="s">
        <v>217</v>
      </c>
      <c r="I285" s="71" t="s">
        <v>1147</v>
      </c>
      <c r="J285" s="71" t="s">
        <v>1432</v>
      </c>
      <c r="K285" s="71" t="s">
        <v>266</v>
      </c>
      <c r="L285" s="71" t="s">
        <v>4732</v>
      </c>
      <c r="M285" s="71" t="s">
        <v>4733</v>
      </c>
      <c r="N285" s="71"/>
      <c r="O285" s="71"/>
      <c r="P285" s="71"/>
      <c r="Q285" s="71"/>
      <c r="R285" s="71"/>
      <c r="S285" s="71"/>
      <c r="T285" s="71"/>
      <c r="U285" s="71"/>
      <c r="V285" s="71"/>
      <c r="W285" s="71"/>
      <c r="X285" s="71"/>
      <c r="Y285" s="71"/>
      <c r="Z285" s="71"/>
      <c r="AA285" s="71"/>
      <c r="AB285" s="71" t="s">
        <v>64</v>
      </c>
      <c r="AC285" s="71" t="s">
        <v>65</v>
      </c>
      <c r="AD285" s="71" t="s">
        <v>62</v>
      </c>
      <c r="AE285" s="71" t="s">
        <v>63</v>
      </c>
      <c r="AF285" s="71" t="s">
        <v>63</v>
      </c>
      <c r="AG285" s="71"/>
      <c r="AH285" s="71" t="s">
        <v>66</v>
      </c>
      <c r="AI285" s="71" t="s">
        <v>132</v>
      </c>
      <c r="AJ285" s="71" t="s">
        <v>62</v>
      </c>
      <c r="AK285" s="71" t="s">
        <v>63</v>
      </c>
      <c r="AL285" s="71" t="s">
        <v>62</v>
      </c>
      <c r="AM285" s="71" t="s">
        <v>63</v>
      </c>
      <c r="AN285" s="71"/>
      <c r="AO285" s="71"/>
      <c r="AP285" s="71" t="s">
        <v>4734</v>
      </c>
      <c r="AQ285" s="71" t="s">
        <v>790</v>
      </c>
      <c r="AR285" s="71" t="s">
        <v>62</v>
      </c>
      <c r="AS285" s="71"/>
      <c r="AT285" s="71" t="s">
        <v>63</v>
      </c>
      <c r="AU285" s="71"/>
      <c r="AV285" s="79" t="str" cm="1">
        <f t="array" ref="AV2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5" s="79" t="str" cm="1">
        <f t="array" ref="AW2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5" s="71" t="str" cm="1">
        <f t="array" ref="AX2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5" s="71"/>
      <c r="AZ285" s="71"/>
      <c r="BA285" s="71" t="s">
        <v>4735</v>
      </c>
      <c r="BB285" s="73" t="s">
        <v>1149</v>
      </c>
      <c r="BC285" s="36"/>
      <c r="BD285" s="35"/>
    </row>
    <row r="286" spans="1:56" ht="85" customHeight="1">
      <c r="A286" s="70">
        <v>285</v>
      </c>
      <c r="B286" s="71" t="s">
        <v>4736</v>
      </c>
      <c r="C286" s="71" t="s">
        <v>800</v>
      </c>
      <c r="D286" s="71" t="s">
        <v>4737</v>
      </c>
      <c r="E286" s="71" t="s">
        <v>1430</v>
      </c>
      <c r="F286" s="71" t="s">
        <v>231</v>
      </c>
      <c r="G286" s="71" t="s">
        <v>736</v>
      </c>
      <c r="H286" s="71" t="s">
        <v>217</v>
      </c>
      <c r="I286" s="71" t="s">
        <v>194</v>
      </c>
      <c r="J286" s="71" t="s">
        <v>1432</v>
      </c>
      <c r="K286" s="71" t="s">
        <v>315</v>
      </c>
      <c r="L286" s="71" t="s">
        <v>4738</v>
      </c>
      <c r="M286" s="71" t="s">
        <v>4739</v>
      </c>
      <c r="N286" s="71"/>
      <c r="O286" s="71"/>
      <c r="P286" s="71"/>
      <c r="Q286" s="71"/>
      <c r="R286" s="71"/>
      <c r="S286" s="71"/>
      <c r="T286" s="71"/>
      <c r="U286" s="71"/>
      <c r="V286" s="71"/>
      <c r="W286" s="71"/>
      <c r="X286" s="71"/>
      <c r="Y286" s="71"/>
      <c r="Z286" s="71"/>
      <c r="AA286" s="71"/>
      <c r="AB286" s="71" t="s">
        <v>64</v>
      </c>
      <c r="AC286" s="71" t="s">
        <v>65</v>
      </c>
      <c r="AD286" s="71" t="s">
        <v>62</v>
      </c>
      <c r="AE286" s="71" t="s">
        <v>63</v>
      </c>
      <c r="AF286" s="71" t="s">
        <v>63</v>
      </c>
      <c r="AG286" s="71"/>
      <c r="AH286" s="71" t="s">
        <v>66</v>
      </c>
      <c r="AI286" s="71" t="s">
        <v>63</v>
      </c>
      <c r="AJ286" s="71" t="s">
        <v>132</v>
      </c>
      <c r="AK286" s="71" t="s">
        <v>63</v>
      </c>
      <c r="AL286" s="71" t="s">
        <v>62</v>
      </c>
      <c r="AM286" s="71" t="s">
        <v>63</v>
      </c>
      <c r="AN286" s="71"/>
      <c r="AO286" s="71"/>
      <c r="AP286" s="71" t="s">
        <v>4740</v>
      </c>
      <c r="AQ286" s="71" t="s">
        <v>194</v>
      </c>
      <c r="AR286" s="71" t="s">
        <v>62</v>
      </c>
      <c r="AS286" s="71"/>
      <c r="AT286" s="71" t="s">
        <v>63</v>
      </c>
      <c r="AU286" s="71"/>
      <c r="AV286" s="79" t="str" cm="1">
        <f t="array" ref="AV2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6" s="79" t="str" cm="1">
        <f t="array" ref="AW2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6" s="71" t="str" cm="1">
        <f t="array" ref="AX2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6" s="71"/>
      <c r="AZ286" s="71"/>
      <c r="BA286" s="71" t="s">
        <v>4741</v>
      </c>
      <c r="BB286" s="73" t="s">
        <v>4742</v>
      </c>
      <c r="BC286" s="36"/>
      <c r="BD286" s="35"/>
    </row>
    <row r="287" spans="1:56" ht="85" customHeight="1">
      <c r="A287" s="70">
        <v>286</v>
      </c>
      <c r="B287" s="71" t="s">
        <v>4743</v>
      </c>
      <c r="C287" s="71" t="s">
        <v>735</v>
      </c>
      <c r="D287" s="71" t="s">
        <v>4744</v>
      </c>
      <c r="E287" s="71" t="s">
        <v>1486</v>
      </c>
      <c r="F287" s="71" t="s">
        <v>231</v>
      </c>
      <c r="G287" s="71" t="s">
        <v>736</v>
      </c>
      <c r="H287" s="71" t="s">
        <v>217</v>
      </c>
      <c r="I287" s="71" t="s">
        <v>840</v>
      </c>
      <c r="J287" s="71" t="s">
        <v>1432</v>
      </c>
      <c r="K287" s="71" t="s">
        <v>315</v>
      </c>
      <c r="L287" s="71" t="s">
        <v>4745</v>
      </c>
      <c r="M287" s="71" t="s">
        <v>4746</v>
      </c>
      <c r="N287" s="71"/>
      <c r="O287" s="71"/>
      <c r="P287" s="71"/>
      <c r="Q287" s="71"/>
      <c r="R287" s="71"/>
      <c r="S287" s="71"/>
      <c r="T287" s="71"/>
      <c r="U287" s="71"/>
      <c r="V287" s="71"/>
      <c r="W287" s="71"/>
      <c r="X287" s="71"/>
      <c r="Y287" s="71"/>
      <c r="Z287" s="71"/>
      <c r="AA287" s="71"/>
      <c r="AB287" s="71" t="s">
        <v>64</v>
      </c>
      <c r="AC287" s="71" t="s">
        <v>65</v>
      </c>
      <c r="AD287" s="71" t="s">
        <v>62</v>
      </c>
      <c r="AE287" s="71" t="s">
        <v>62</v>
      </c>
      <c r="AF287" s="71" t="s">
        <v>63</v>
      </c>
      <c r="AG287" s="71"/>
      <c r="AH287" s="71" t="s">
        <v>66</v>
      </c>
      <c r="AI287" s="71" t="s">
        <v>63</v>
      </c>
      <c r="AJ287" s="71" t="s">
        <v>63</v>
      </c>
      <c r="AK287" s="71" t="s">
        <v>63</v>
      </c>
      <c r="AL287" s="71" t="s">
        <v>62</v>
      </c>
      <c r="AM287" s="71" t="s">
        <v>63</v>
      </c>
      <c r="AN287" s="71"/>
      <c r="AO287" s="71"/>
      <c r="AP287" s="71" t="s">
        <v>4747</v>
      </c>
      <c r="AQ287" s="71" t="s">
        <v>840</v>
      </c>
      <c r="AR287" s="71" t="s">
        <v>62</v>
      </c>
      <c r="AS287" s="71"/>
      <c r="AT287" s="71" t="s">
        <v>63</v>
      </c>
      <c r="AU287" s="71"/>
      <c r="AV287" s="79" t="str" cm="1">
        <f t="array" ref="AV2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7" s="79" t="str" cm="1">
        <f t="array" ref="AW2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7" s="71" t="str" cm="1">
        <f t="array" ref="AX2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7" s="71"/>
      <c r="AZ287" s="71"/>
      <c r="BA287" s="71" t="s">
        <v>4748</v>
      </c>
      <c r="BB287" s="73"/>
      <c r="BC287" s="36"/>
      <c r="BD287" s="35"/>
    </row>
    <row r="288" spans="1:56" ht="85" customHeight="1">
      <c r="A288" s="70">
        <v>287</v>
      </c>
      <c r="B288" s="71" t="s">
        <v>4749</v>
      </c>
      <c r="C288" s="71" t="s">
        <v>800</v>
      </c>
      <c r="D288" s="71" t="s">
        <v>4750</v>
      </c>
      <c r="E288" s="71" t="s">
        <v>1486</v>
      </c>
      <c r="F288" s="71" t="s">
        <v>231</v>
      </c>
      <c r="G288" s="71" t="s">
        <v>736</v>
      </c>
      <c r="H288" s="71" t="s">
        <v>217</v>
      </c>
      <c r="I288" s="71" t="s">
        <v>1215</v>
      </c>
      <c r="J288" s="71" t="s">
        <v>1432</v>
      </c>
      <c r="K288" s="71" t="s">
        <v>243</v>
      </c>
      <c r="L288" s="71" t="s">
        <v>4751</v>
      </c>
      <c r="M288" s="71" t="s">
        <v>4752</v>
      </c>
      <c r="N288" s="71"/>
      <c r="O288" s="71"/>
      <c r="P288" s="71"/>
      <c r="Q288" s="71"/>
      <c r="R288" s="71"/>
      <c r="S288" s="71"/>
      <c r="T288" s="71"/>
      <c r="U288" s="71"/>
      <c r="V288" s="71"/>
      <c r="W288" s="71"/>
      <c r="X288" s="71"/>
      <c r="Y288" s="71"/>
      <c r="Z288" s="71"/>
      <c r="AA288" s="71"/>
      <c r="AB288" s="71" t="s">
        <v>64</v>
      </c>
      <c r="AC288" s="71" t="s">
        <v>65</v>
      </c>
      <c r="AD288" s="71" t="s">
        <v>62</v>
      </c>
      <c r="AE288" s="71" t="s">
        <v>62</v>
      </c>
      <c r="AF288" s="71" t="s">
        <v>63</v>
      </c>
      <c r="AG288" s="71"/>
      <c r="AH288" s="71" t="s">
        <v>66</v>
      </c>
      <c r="AI288" s="71" t="s">
        <v>63</v>
      </c>
      <c r="AJ288" s="71" t="s">
        <v>132</v>
      </c>
      <c r="AK288" s="71" t="s">
        <v>132</v>
      </c>
      <c r="AL288" s="71" t="s">
        <v>62</v>
      </c>
      <c r="AM288" s="71" t="s">
        <v>63</v>
      </c>
      <c r="AN288" s="71"/>
      <c r="AO288" s="71"/>
      <c r="AP288" s="71" t="s">
        <v>4753</v>
      </c>
      <c r="AQ288" s="71" t="s">
        <v>790</v>
      </c>
      <c r="AR288" s="71" t="s">
        <v>62</v>
      </c>
      <c r="AS288" s="71"/>
      <c r="AT288" s="71" t="s">
        <v>62</v>
      </c>
      <c r="AU288" s="71"/>
      <c r="AV288" s="79" t="str" cm="1">
        <f t="array" ref="AV2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8" s="79" t="str" cm="1">
        <f t="array" ref="AW2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8" s="71" t="str" cm="1">
        <f t="array" ref="AX2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8" s="71"/>
      <c r="AZ288" s="71"/>
      <c r="BA288" s="22" t="s">
        <v>4754</v>
      </c>
      <c r="BB288" s="73"/>
      <c r="BC288" s="36"/>
      <c r="BD288" s="35"/>
    </row>
    <row r="289" spans="1:56" ht="85" customHeight="1">
      <c r="A289" s="70">
        <v>288</v>
      </c>
      <c r="B289" s="71" t="s">
        <v>4755</v>
      </c>
      <c r="C289" s="71" t="s">
        <v>735</v>
      </c>
      <c r="D289" s="71" t="s">
        <v>4756</v>
      </c>
      <c r="E289" s="71" t="s">
        <v>4757</v>
      </c>
      <c r="F289" s="71" t="s">
        <v>231</v>
      </c>
      <c r="G289" s="71" t="s">
        <v>736</v>
      </c>
      <c r="H289" s="71" t="s">
        <v>217</v>
      </c>
      <c r="I289" s="71" t="s">
        <v>4758</v>
      </c>
      <c r="J289" s="71" t="s">
        <v>1927</v>
      </c>
      <c r="K289" s="71" t="s">
        <v>4759</v>
      </c>
      <c r="L289" s="71" t="s">
        <v>4760</v>
      </c>
      <c r="M289" s="71" t="s">
        <v>4761</v>
      </c>
      <c r="N289" s="71"/>
      <c r="O289" s="71"/>
      <c r="P289" s="71"/>
      <c r="Q289" s="71"/>
      <c r="R289" s="71"/>
      <c r="S289" s="71"/>
      <c r="T289" s="71"/>
      <c r="U289" s="71"/>
      <c r="V289" s="71"/>
      <c r="W289" s="71"/>
      <c r="X289" s="71"/>
      <c r="Y289" s="71"/>
      <c r="Z289" s="71"/>
      <c r="AA289" s="71"/>
      <c r="AB289" s="71" t="s">
        <v>64</v>
      </c>
      <c r="AC289" s="71" t="s">
        <v>65</v>
      </c>
      <c r="AD289" s="71" t="s">
        <v>62</v>
      </c>
      <c r="AE289" s="71" t="s">
        <v>63</v>
      </c>
      <c r="AF289" s="71" t="s">
        <v>63</v>
      </c>
      <c r="AG289" s="71"/>
      <c r="AH289" s="71" t="s">
        <v>66</v>
      </c>
      <c r="AI289" s="71" t="s">
        <v>63</v>
      </c>
      <c r="AJ289" s="71" t="s">
        <v>63</v>
      </c>
      <c r="AK289" s="71" t="s">
        <v>63</v>
      </c>
      <c r="AL289" s="71" t="s">
        <v>62</v>
      </c>
      <c r="AM289" s="71" t="s">
        <v>63</v>
      </c>
      <c r="AN289" s="71"/>
      <c r="AO289" s="71"/>
      <c r="AP289" s="71" t="s">
        <v>4762</v>
      </c>
      <c r="AQ289" s="71" t="s">
        <v>4763</v>
      </c>
      <c r="AR289" s="71" t="s">
        <v>63</v>
      </c>
      <c r="AS289" s="71"/>
      <c r="AT289" s="71" t="s">
        <v>63</v>
      </c>
      <c r="AU289" s="71"/>
      <c r="AV289" s="79" t="str" cm="1">
        <f t="array" ref="AV2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9" s="79" t="str" cm="1">
        <f t="array" ref="AW2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9" s="71" t="str" cm="1">
        <f t="array" ref="AX2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9" s="71"/>
      <c r="AZ289" s="71"/>
      <c r="BA289" s="71" t="s">
        <v>4764</v>
      </c>
      <c r="BB289" s="73" t="s">
        <v>4765</v>
      </c>
      <c r="BC289" s="36"/>
      <c r="BD289" s="35"/>
    </row>
    <row r="290" spans="1:56" ht="85" customHeight="1">
      <c r="A290" s="70">
        <v>289</v>
      </c>
      <c r="B290" s="71" t="s">
        <v>4766</v>
      </c>
      <c r="C290" s="71"/>
      <c r="D290" s="71" t="s">
        <v>4767</v>
      </c>
      <c r="E290" s="71" t="s">
        <v>1505</v>
      </c>
      <c r="F290" s="71" t="s">
        <v>231</v>
      </c>
      <c r="G290" s="71" t="s">
        <v>232</v>
      </c>
      <c r="H290" s="71" t="s">
        <v>217</v>
      </c>
      <c r="I290" s="71" t="s">
        <v>509</v>
      </c>
      <c r="J290" s="71" t="s">
        <v>1432</v>
      </c>
      <c r="K290" s="71" t="s">
        <v>218</v>
      </c>
      <c r="L290" s="71" t="s">
        <v>4768</v>
      </c>
      <c r="M290" s="71" t="s">
        <v>4769</v>
      </c>
      <c r="N290" s="71"/>
      <c r="O290" s="71"/>
      <c r="P290" s="71"/>
      <c r="Q290" s="71"/>
      <c r="R290" s="71"/>
      <c r="S290" s="71"/>
      <c r="T290" s="71"/>
      <c r="U290" s="71"/>
      <c r="V290" s="71"/>
      <c r="W290" s="71"/>
      <c r="X290" s="71"/>
      <c r="Y290" s="71"/>
      <c r="Z290" s="71"/>
      <c r="AA290" s="71"/>
      <c r="AB290" s="71" t="s">
        <v>64</v>
      </c>
      <c r="AC290" s="71" t="s">
        <v>65</v>
      </c>
      <c r="AD290" s="71" t="s">
        <v>62</v>
      </c>
      <c r="AE290" s="71" t="s">
        <v>63</v>
      </c>
      <c r="AF290" s="71" t="s">
        <v>63</v>
      </c>
      <c r="AG290" s="71"/>
      <c r="AH290" s="71" t="s">
        <v>85</v>
      </c>
      <c r="AI290" s="71" t="s">
        <v>63</v>
      </c>
      <c r="AJ290" s="71" t="s">
        <v>63</v>
      </c>
      <c r="AK290" s="71" t="s">
        <v>63</v>
      </c>
      <c r="AL290" s="71" t="s">
        <v>63</v>
      </c>
      <c r="AM290" s="71" t="s">
        <v>132</v>
      </c>
      <c r="AN290" s="71"/>
      <c r="AO290" s="71"/>
      <c r="AP290" s="71" t="s">
        <v>4770</v>
      </c>
      <c r="AQ290" s="71" t="s">
        <v>509</v>
      </c>
      <c r="AR290" s="71" t="s">
        <v>62</v>
      </c>
      <c r="AS290" s="71"/>
      <c r="AT290" s="71" t="s">
        <v>63</v>
      </c>
      <c r="AU290" s="71"/>
      <c r="AV290" s="79" t="str" cm="1">
        <f t="array" ref="AV2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0" s="79" t="str" cm="1">
        <f t="array" ref="AW2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0" s="71" t="str" cm="1">
        <f t="array" ref="AX2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0" s="71"/>
      <c r="AZ290" s="71"/>
      <c r="BA290" s="71" t="s">
        <v>4771</v>
      </c>
      <c r="BB290" s="73" t="s">
        <v>745</v>
      </c>
      <c r="BC290" s="36"/>
      <c r="BD290" s="35"/>
    </row>
    <row r="291" spans="1:56" ht="85" customHeight="1">
      <c r="A291" s="70">
        <v>290</v>
      </c>
      <c r="B291" s="71" t="s">
        <v>4773</v>
      </c>
      <c r="C291" s="71" t="s">
        <v>735</v>
      </c>
      <c r="D291" s="71" t="s">
        <v>4774</v>
      </c>
      <c r="E291" s="71" t="s">
        <v>1565</v>
      </c>
      <c r="F291" s="71" t="s">
        <v>231</v>
      </c>
      <c r="G291" s="71" t="s">
        <v>584</v>
      </c>
      <c r="H291" s="71" t="s">
        <v>217</v>
      </c>
      <c r="I291" s="71" t="s">
        <v>1215</v>
      </c>
      <c r="J291" s="71" t="s">
        <v>1432</v>
      </c>
      <c r="K291" s="71" t="s">
        <v>243</v>
      </c>
      <c r="L291" s="71" t="s">
        <v>4775</v>
      </c>
      <c r="M291" s="71" t="s">
        <v>4776</v>
      </c>
      <c r="N291" s="71"/>
      <c r="O291" s="71"/>
      <c r="P291" s="71"/>
      <c r="Q291" s="71"/>
      <c r="R291" s="71"/>
      <c r="S291" s="71"/>
      <c r="T291" s="71"/>
      <c r="U291" s="71"/>
      <c r="V291" s="71"/>
      <c r="W291" s="71"/>
      <c r="X291" s="71"/>
      <c r="Y291" s="71"/>
      <c r="Z291" s="71"/>
      <c r="AA291" s="71"/>
      <c r="AB291" s="71" t="s">
        <v>64</v>
      </c>
      <c r="AC291" s="71" t="s">
        <v>65</v>
      </c>
      <c r="AD291" s="71" t="s">
        <v>62</v>
      </c>
      <c r="AE291" s="71" t="s">
        <v>62</v>
      </c>
      <c r="AF291" s="71" t="s">
        <v>63</v>
      </c>
      <c r="AG291" s="71"/>
      <c r="AH291" s="71" t="s">
        <v>66</v>
      </c>
      <c r="AI291" s="71" t="s">
        <v>63</v>
      </c>
      <c r="AJ291" s="71" t="s">
        <v>132</v>
      </c>
      <c r="AK291" s="71" t="s">
        <v>63</v>
      </c>
      <c r="AL291" s="71" t="s">
        <v>62</v>
      </c>
      <c r="AM291" s="71" t="s">
        <v>63</v>
      </c>
      <c r="AN291" s="71"/>
      <c r="AO291" s="71"/>
      <c r="AP291" s="71" t="s">
        <v>4777</v>
      </c>
      <c r="AQ291" s="71" t="s">
        <v>4778</v>
      </c>
      <c r="AR291" s="71" t="s">
        <v>62</v>
      </c>
      <c r="AS291" s="71"/>
      <c r="AT291" s="71" t="s">
        <v>63</v>
      </c>
      <c r="AU291" s="71"/>
      <c r="AV291" s="79" t="str" cm="1">
        <f t="array" ref="AV2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1" s="79" t="str" cm="1">
        <f t="array" ref="AW2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1" s="71" t="str" cm="1">
        <f t="array" ref="AX2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1" s="71"/>
      <c r="AZ291" s="71"/>
      <c r="BA291" s="22" t="s">
        <v>4779</v>
      </c>
      <c r="BB291" s="73" t="s">
        <v>4447</v>
      </c>
      <c r="BC291" s="36"/>
      <c r="BD291" s="35"/>
    </row>
    <row r="292" spans="1:56" ht="85" customHeight="1">
      <c r="A292" s="70">
        <v>291</v>
      </c>
      <c r="B292" s="71" t="s">
        <v>4780</v>
      </c>
      <c r="C292" s="71" t="s">
        <v>381</v>
      </c>
      <c r="D292" s="71" t="s">
        <v>4781</v>
      </c>
      <c r="E292" s="71" t="s">
        <v>1452</v>
      </c>
      <c r="F292" s="71" t="s">
        <v>54</v>
      </c>
      <c r="G292" s="71" t="s">
        <v>125</v>
      </c>
      <c r="H292" s="71" t="s">
        <v>233</v>
      </c>
      <c r="I292" s="71" t="s">
        <v>285</v>
      </c>
      <c r="J292" s="71" t="s">
        <v>1432</v>
      </c>
      <c r="K292" s="71" t="s">
        <v>279</v>
      </c>
      <c r="L292" s="71" t="s">
        <v>4782</v>
      </c>
      <c r="M292" s="71" t="s">
        <v>4783</v>
      </c>
      <c r="N292" s="71" t="s">
        <v>1575</v>
      </c>
      <c r="O292" s="71" t="s">
        <v>1435</v>
      </c>
      <c r="P292" s="71" t="s">
        <v>60</v>
      </c>
      <c r="Q292" s="71" t="s">
        <v>155</v>
      </c>
      <c r="R292" s="71" t="s">
        <v>1669</v>
      </c>
      <c r="S292" s="71" t="s">
        <v>62</v>
      </c>
      <c r="T292" s="71" t="s">
        <v>62</v>
      </c>
      <c r="U292" s="71" t="s">
        <v>62</v>
      </c>
      <c r="V292" s="71" t="s">
        <v>62</v>
      </c>
      <c r="W292" s="71" t="s">
        <v>63</v>
      </c>
      <c r="X292" s="71" t="s">
        <v>63</v>
      </c>
      <c r="Y292" s="71" t="s">
        <v>62</v>
      </c>
      <c r="Z292" s="71" t="s">
        <v>63</v>
      </c>
      <c r="AA292" s="71" t="s">
        <v>63</v>
      </c>
      <c r="AB292" s="71" t="s">
        <v>64</v>
      </c>
      <c r="AC292" s="71" t="s">
        <v>84</v>
      </c>
      <c r="AD292" s="71" t="s">
        <v>62</v>
      </c>
      <c r="AE292" s="71" t="s">
        <v>62</v>
      </c>
      <c r="AF292" s="71" t="s">
        <v>62</v>
      </c>
      <c r="AG292" s="71" t="s">
        <v>63</v>
      </c>
      <c r="AH292" s="71" t="s">
        <v>85</v>
      </c>
      <c r="AI292" s="71" t="s">
        <v>63</v>
      </c>
      <c r="AJ292" s="71" t="s">
        <v>132</v>
      </c>
      <c r="AK292" s="71" t="s">
        <v>132</v>
      </c>
      <c r="AL292" s="71" t="s">
        <v>62</v>
      </c>
      <c r="AM292" s="71" t="s">
        <v>132</v>
      </c>
      <c r="AN292" s="71" t="s">
        <v>4784</v>
      </c>
      <c r="AO292" s="71" t="s">
        <v>4785</v>
      </c>
      <c r="AP292" s="71" t="s">
        <v>4786</v>
      </c>
      <c r="AQ292" s="71" t="s">
        <v>4305</v>
      </c>
      <c r="AR292" s="71" t="s">
        <v>62</v>
      </c>
      <c r="AS292" s="71"/>
      <c r="AT292" s="71" t="s">
        <v>63</v>
      </c>
      <c r="AU292" s="71" t="s">
        <v>1713</v>
      </c>
      <c r="AV292" s="79" cm="1">
        <f t="array" ref="AV2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92" s="79" cm="1">
        <f t="array" ref="AW2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92" s="71" t="str" cm="1">
        <f t="array" ref="AX2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92" s="71" t="s">
        <v>63</v>
      </c>
      <c r="AZ292" s="71"/>
      <c r="BA292" s="71" t="s">
        <v>4787</v>
      </c>
      <c r="BB292" s="73" t="s">
        <v>4788</v>
      </c>
      <c r="BC292" s="36"/>
      <c r="BD292" s="35"/>
    </row>
    <row r="293" spans="1:56" ht="85" customHeight="1">
      <c r="A293" s="70">
        <v>292</v>
      </c>
      <c r="B293" s="71" t="s">
        <v>4789</v>
      </c>
      <c r="C293" s="71" t="s">
        <v>1655</v>
      </c>
      <c r="D293" s="71" t="s">
        <v>4790</v>
      </c>
      <c r="E293" s="71" t="s">
        <v>1575</v>
      </c>
      <c r="F293" s="71" t="s">
        <v>231</v>
      </c>
      <c r="G293" s="71" t="s">
        <v>736</v>
      </c>
      <c r="H293" s="71" t="s">
        <v>217</v>
      </c>
      <c r="I293" s="71" t="s">
        <v>2162</v>
      </c>
      <c r="J293" s="71" t="s">
        <v>1432</v>
      </c>
      <c r="K293" s="71" t="s">
        <v>315</v>
      </c>
      <c r="L293" s="71" t="s">
        <v>4791</v>
      </c>
      <c r="M293" s="71" t="s">
        <v>4792</v>
      </c>
      <c r="N293" s="71" t="s">
        <v>1575</v>
      </c>
      <c r="O293" s="71" t="s">
        <v>1435</v>
      </c>
      <c r="P293" s="71"/>
      <c r="Q293" s="71"/>
      <c r="R293" s="71"/>
      <c r="S293" s="71"/>
      <c r="T293" s="71"/>
      <c r="U293" s="71"/>
      <c r="V293" s="71"/>
      <c r="W293" s="71"/>
      <c r="X293" s="71"/>
      <c r="Y293" s="71"/>
      <c r="Z293" s="71"/>
      <c r="AA293" s="71"/>
      <c r="AB293" s="71" t="s">
        <v>189</v>
      </c>
      <c r="AC293" s="71" t="s">
        <v>65</v>
      </c>
      <c r="AD293" s="71" t="s">
        <v>62</v>
      </c>
      <c r="AE293" s="71" t="s">
        <v>62</v>
      </c>
      <c r="AF293" s="71" t="s">
        <v>63</v>
      </c>
      <c r="AG293" s="71"/>
      <c r="AH293" s="71" t="s">
        <v>66</v>
      </c>
      <c r="AI293" s="71" t="s">
        <v>63</v>
      </c>
      <c r="AJ293" s="71" t="s">
        <v>63</v>
      </c>
      <c r="AK293" s="71" t="s">
        <v>63</v>
      </c>
      <c r="AL293" s="71" t="s">
        <v>63</v>
      </c>
      <c r="AM293" s="71" t="s">
        <v>63</v>
      </c>
      <c r="AN293" s="71"/>
      <c r="AO293" s="71"/>
      <c r="AP293" s="71" t="s">
        <v>4793</v>
      </c>
      <c r="AQ293" s="71" t="s">
        <v>465</v>
      </c>
      <c r="AR293" s="71" t="s">
        <v>63</v>
      </c>
      <c r="AS293" s="71"/>
      <c r="AT293" s="71" t="s">
        <v>62</v>
      </c>
      <c r="AU293" s="71"/>
      <c r="AV293" s="79" t="str" cm="1">
        <f t="array" ref="AV2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3" s="79" t="str" cm="1">
        <f t="array" ref="AW2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3" s="71" t="str" cm="1">
        <f t="array" ref="AX2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3" s="71"/>
      <c r="AZ293" s="71"/>
      <c r="BA293" s="71" t="s">
        <v>4794</v>
      </c>
      <c r="BB293" s="73" t="s">
        <v>4795</v>
      </c>
      <c r="BC293" s="36"/>
      <c r="BD293" s="35"/>
    </row>
    <row r="294" spans="1:56" ht="85" customHeight="1">
      <c r="A294" s="70">
        <v>293</v>
      </c>
      <c r="B294" s="71" t="s">
        <v>4796</v>
      </c>
      <c r="C294" s="71" t="s">
        <v>850</v>
      </c>
      <c r="D294" s="71" t="s">
        <v>4797</v>
      </c>
      <c r="E294" s="71" t="s">
        <v>1430</v>
      </c>
      <c r="F294" s="71" t="s">
        <v>54</v>
      </c>
      <c r="G294" s="71" t="s">
        <v>125</v>
      </c>
      <c r="H294" s="71" t="s">
        <v>233</v>
      </c>
      <c r="I294" s="71" t="s">
        <v>2160</v>
      </c>
      <c r="J294" s="71" t="s">
        <v>1432</v>
      </c>
      <c r="K294" s="71" t="s">
        <v>315</v>
      </c>
      <c r="L294" s="71" t="s">
        <v>4798</v>
      </c>
      <c r="M294" s="71" t="s">
        <v>4799</v>
      </c>
      <c r="N294" s="71" t="s">
        <v>1461</v>
      </c>
      <c r="O294" s="71" t="s">
        <v>1668</v>
      </c>
      <c r="P294" s="71" t="s">
        <v>60</v>
      </c>
      <c r="Q294" s="71" t="s">
        <v>81</v>
      </c>
      <c r="R294" s="71" t="s">
        <v>1669</v>
      </c>
      <c r="S294" s="71" t="s">
        <v>62</v>
      </c>
      <c r="T294" s="71" t="s">
        <v>62</v>
      </c>
      <c r="U294" s="71" t="s">
        <v>62</v>
      </c>
      <c r="V294" s="71" t="s">
        <v>62</v>
      </c>
      <c r="W294" s="71" t="s">
        <v>63</v>
      </c>
      <c r="X294" s="71" t="s">
        <v>63</v>
      </c>
      <c r="Y294" s="71" t="s">
        <v>62</v>
      </c>
      <c r="Z294" s="71" t="s">
        <v>63</v>
      </c>
      <c r="AA294" s="71" t="s">
        <v>62</v>
      </c>
      <c r="AB294" s="71" t="s">
        <v>64</v>
      </c>
      <c r="AC294" s="71" t="s">
        <v>100</v>
      </c>
      <c r="AD294" s="71" t="s">
        <v>62</v>
      </c>
      <c r="AE294" s="71" t="s">
        <v>62</v>
      </c>
      <c r="AF294" s="71" t="s">
        <v>62</v>
      </c>
      <c r="AG294" s="71" t="s">
        <v>63</v>
      </c>
      <c r="AH294" s="71" t="s">
        <v>85</v>
      </c>
      <c r="AI294" s="71" t="s">
        <v>63</v>
      </c>
      <c r="AJ294" s="71" t="s">
        <v>132</v>
      </c>
      <c r="AK294" s="71" t="s">
        <v>63</v>
      </c>
      <c r="AL294" s="71" t="s">
        <v>62</v>
      </c>
      <c r="AM294" s="71" t="s">
        <v>62</v>
      </c>
      <c r="AN294" s="71" t="s">
        <v>4800</v>
      </c>
      <c r="AO294" s="71" t="s">
        <v>4801</v>
      </c>
      <c r="AP294" s="71" t="s">
        <v>4802</v>
      </c>
      <c r="AQ294" s="71" t="s">
        <v>465</v>
      </c>
      <c r="AR294" s="71" t="s">
        <v>63</v>
      </c>
      <c r="AS294" s="71"/>
      <c r="AT294" s="71" t="s">
        <v>62</v>
      </c>
      <c r="AU294" s="71" t="s">
        <v>1702</v>
      </c>
      <c r="AV294" s="79" cm="1">
        <f t="array" ref="AV2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94" s="79" cm="1">
        <f t="array" ref="AW2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94" s="71" t="str" cm="1">
        <f t="array" ref="AX2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94" s="71" t="s">
        <v>63</v>
      </c>
      <c r="AZ294" s="71"/>
      <c r="BA294" s="71" t="s">
        <v>4803</v>
      </c>
      <c r="BB294" s="73"/>
      <c r="BC294" s="36"/>
      <c r="BD294" s="35"/>
    </row>
    <row r="295" spans="1:56" ht="85" customHeight="1">
      <c r="A295" s="70">
        <v>294</v>
      </c>
      <c r="B295" s="71" t="s">
        <v>4804</v>
      </c>
      <c r="C295" s="71" t="s">
        <v>735</v>
      </c>
      <c r="D295" s="71" t="s">
        <v>4805</v>
      </c>
      <c r="E295" s="71" t="s">
        <v>1494</v>
      </c>
      <c r="F295" s="71" t="s">
        <v>231</v>
      </c>
      <c r="G295" s="71" t="s">
        <v>736</v>
      </c>
      <c r="H295" s="71" t="s">
        <v>217</v>
      </c>
      <c r="I295" s="71" t="s">
        <v>1215</v>
      </c>
      <c r="J295" s="71" t="s">
        <v>1432</v>
      </c>
      <c r="K295" s="71" t="s">
        <v>243</v>
      </c>
      <c r="L295" s="71" t="s">
        <v>4806</v>
      </c>
      <c r="M295" s="71" t="s">
        <v>4807</v>
      </c>
      <c r="N295" s="71"/>
      <c r="O295" s="71"/>
      <c r="P295" s="71"/>
      <c r="Q295" s="71"/>
      <c r="R295" s="71"/>
      <c r="S295" s="71"/>
      <c r="T295" s="71"/>
      <c r="U295" s="71"/>
      <c r="V295" s="71"/>
      <c r="W295" s="71"/>
      <c r="X295" s="71"/>
      <c r="Y295" s="71"/>
      <c r="Z295" s="71"/>
      <c r="AA295" s="71"/>
      <c r="AB295" s="71" t="s">
        <v>64</v>
      </c>
      <c r="AC295" s="71" t="s">
        <v>65</v>
      </c>
      <c r="AD295" s="71" t="s">
        <v>62</v>
      </c>
      <c r="AE295" s="71" t="s">
        <v>63</v>
      </c>
      <c r="AF295" s="71" t="s">
        <v>63</v>
      </c>
      <c r="AG295" s="71"/>
      <c r="AH295" s="71" t="s">
        <v>66</v>
      </c>
      <c r="AI295" s="71" t="s">
        <v>63</v>
      </c>
      <c r="AJ295" s="71" t="s">
        <v>63</v>
      </c>
      <c r="AK295" s="71" t="s">
        <v>63</v>
      </c>
      <c r="AL295" s="71" t="s">
        <v>62</v>
      </c>
      <c r="AM295" s="71" t="s">
        <v>63</v>
      </c>
      <c r="AN295" s="71"/>
      <c r="AO295" s="71"/>
      <c r="AP295" s="71" t="s">
        <v>4808</v>
      </c>
      <c r="AQ295" s="71" t="s">
        <v>1215</v>
      </c>
      <c r="AR295" s="71" t="s">
        <v>62</v>
      </c>
      <c r="AS295" s="71"/>
      <c r="AT295" s="71" t="s">
        <v>63</v>
      </c>
      <c r="AU295" s="71"/>
      <c r="AV295" s="79" t="str" cm="1">
        <f t="array" ref="AV2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5" s="79" t="str" cm="1">
        <f t="array" ref="AW2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5" s="71" t="str" cm="1">
        <f t="array" ref="AX2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5" s="71"/>
      <c r="AZ295" s="71"/>
      <c r="BA295" s="71" t="s">
        <v>4809</v>
      </c>
      <c r="BB295" s="73" t="s">
        <v>4810</v>
      </c>
      <c r="BC295" s="36"/>
      <c r="BD295" s="35"/>
    </row>
    <row r="296" spans="1:56" ht="85" customHeight="1">
      <c r="A296" s="70">
        <v>295</v>
      </c>
      <c r="B296" s="71" t="s">
        <v>4811</v>
      </c>
      <c r="C296" s="71" t="s">
        <v>4812</v>
      </c>
      <c r="D296" s="71" t="s">
        <v>4813</v>
      </c>
      <c r="E296" s="71" t="s">
        <v>1505</v>
      </c>
      <c r="F296" s="71" t="s">
        <v>231</v>
      </c>
      <c r="G296" s="71" t="s">
        <v>736</v>
      </c>
      <c r="H296" s="71" t="s">
        <v>217</v>
      </c>
      <c r="I296" s="71" t="s">
        <v>250</v>
      </c>
      <c r="J296" s="71" t="s">
        <v>1432</v>
      </c>
      <c r="K296" s="71" t="s">
        <v>243</v>
      </c>
      <c r="L296" s="71" t="s">
        <v>4814</v>
      </c>
      <c r="M296" s="71" t="s">
        <v>4815</v>
      </c>
      <c r="N296" s="71"/>
      <c r="O296" s="71"/>
      <c r="P296" s="71"/>
      <c r="Q296" s="71"/>
      <c r="R296" s="71"/>
      <c r="S296" s="71"/>
      <c r="T296" s="71"/>
      <c r="U296" s="71"/>
      <c r="V296" s="71"/>
      <c r="W296" s="71"/>
      <c r="X296" s="71"/>
      <c r="Y296" s="71"/>
      <c r="Z296" s="71"/>
      <c r="AA296" s="71"/>
      <c r="AB296" s="71" t="s">
        <v>64</v>
      </c>
      <c r="AC296" s="71" t="s">
        <v>65</v>
      </c>
      <c r="AD296" s="71" t="s">
        <v>62</v>
      </c>
      <c r="AE296" s="71" t="s">
        <v>63</v>
      </c>
      <c r="AF296" s="71" t="s">
        <v>63</v>
      </c>
      <c r="AG296" s="71"/>
      <c r="AH296" s="71" t="s">
        <v>66</v>
      </c>
      <c r="AI296" s="71" t="s">
        <v>63</v>
      </c>
      <c r="AJ296" s="71" t="s">
        <v>63</v>
      </c>
      <c r="AK296" s="71" t="s">
        <v>63</v>
      </c>
      <c r="AL296" s="71" t="s">
        <v>63</v>
      </c>
      <c r="AM296" s="71" t="s">
        <v>62</v>
      </c>
      <c r="AN296" s="71"/>
      <c r="AO296" s="71"/>
      <c r="AP296" s="71" t="s">
        <v>4816</v>
      </c>
      <c r="AQ296" s="71" t="s">
        <v>250</v>
      </c>
      <c r="AR296" s="71" t="s">
        <v>62</v>
      </c>
      <c r="AS296" s="71"/>
      <c r="AT296" s="71" t="s">
        <v>63</v>
      </c>
      <c r="AU296" s="71"/>
      <c r="AV296" s="79" t="str" cm="1">
        <f t="array" ref="AV2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6" s="79" t="str" cm="1">
        <f t="array" ref="AW2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6" s="71" t="str" cm="1">
        <f t="array" ref="AX2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6" s="71"/>
      <c r="AZ296" s="71"/>
      <c r="BA296" s="71" t="s">
        <v>4817</v>
      </c>
      <c r="BB296" s="73"/>
      <c r="BC296" s="36"/>
      <c r="BD296" s="35"/>
    </row>
    <row r="297" spans="1:56" ht="85" customHeight="1">
      <c r="A297" s="70">
        <v>296</v>
      </c>
      <c r="B297" s="71" t="s">
        <v>4818</v>
      </c>
      <c r="C297" s="71" t="s">
        <v>735</v>
      </c>
      <c r="D297" s="71" t="s">
        <v>4819</v>
      </c>
      <c r="E297" s="71" t="s">
        <v>1502</v>
      </c>
      <c r="F297" s="71" t="s">
        <v>231</v>
      </c>
      <c r="G297" s="71" t="s">
        <v>736</v>
      </c>
      <c r="H297" s="71" t="s">
        <v>217</v>
      </c>
      <c r="I297" s="71" t="s">
        <v>842</v>
      </c>
      <c r="J297" s="71" t="s">
        <v>1432</v>
      </c>
      <c r="K297" s="71" t="s">
        <v>315</v>
      </c>
      <c r="L297" s="71" t="s">
        <v>4820</v>
      </c>
      <c r="M297" s="71" t="s">
        <v>4821</v>
      </c>
      <c r="N297" s="71"/>
      <c r="O297" s="71"/>
      <c r="P297" s="71"/>
      <c r="Q297" s="71"/>
      <c r="R297" s="71"/>
      <c r="S297" s="71"/>
      <c r="T297" s="71"/>
      <c r="U297" s="71"/>
      <c r="V297" s="71"/>
      <c r="W297" s="71"/>
      <c r="X297" s="71"/>
      <c r="Y297" s="71"/>
      <c r="Z297" s="71"/>
      <c r="AA297" s="71"/>
      <c r="AB297" s="71" t="s">
        <v>64</v>
      </c>
      <c r="AC297" s="71" t="s">
        <v>65</v>
      </c>
      <c r="AD297" s="71" t="s">
        <v>62</v>
      </c>
      <c r="AE297" s="71" t="s">
        <v>62</v>
      </c>
      <c r="AF297" s="71" t="s">
        <v>63</v>
      </c>
      <c r="AG297" s="71"/>
      <c r="AH297" s="71" t="s">
        <v>66</v>
      </c>
      <c r="AI297" s="71" t="s">
        <v>63</v>
      </c>
      <c r="AJ297" s="71" t="s">
        <v>63</v>
      </c>
      <c r="AK297" s="71" t="s">
        <v>63</v>
      </c>
      <c r="AL297" s="71" t="s">
        <v>62</v>
      </c>
      <c r="AM297" s="71" t="s">
        <v>63</v>
      </c>
      <c r="AN297" s="71"/>
      <c r="AO297" s="71"/>
      <c r="AP297" s="71" t="s">
        <v>4822</v>
      </c>
      <c r="AQ297" s="71" t="s">
        <v>842</v>
      </c>
      <c r="AR297" s="71" t="s">
        <v>62</v>
      </c>
      <c r="AS297" s="71"/>
      <c r="AT297" s="71" t="s">
        <v>63</v>
      </c>
      <c r="AU297" s="71"/>
      <c r="AV297" s="79" t="str" cm="1">
        <f t="array" ref="AV2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7" s="79" t="str" cm="1">
        <f t="array" ref="AW2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7" s="71" t="str" cm="1">
        <f t="array" ref="AX2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7" s="71"/>
      <c r="AZ297" s="71"/>
      <c r="BA297" s="71" t="s">
        <v>4823</v>
      </c>
      <c r="BB297" s="73" t="s">
        <v>4824</v>
      </c>
      <c r="BC297" s="36"/>
      <c r="BD297" s="35"/>
    </row>
    <row r="298" spans="1:56" ht="85" customHeight="1">
      <c r="A298" s="70">
        <v>297</v>
      </c>
      <c r="B298" s="71" t="s">
        <v>4825</v>
      </c>
      <c r="C298" s="71" t="s">
        <v>735</v>
      </c>
      <c r="D298" s="71" t="s">
        <v>4826</v>
      </c>
      <c r="E298" s="71" t="s">
        <v>1461</v>
      </c>
      <c r="F298" s="71" t="s">
        <v>231</v>
      </c>
      <c r="G298" s="71" t="s">
        <v>736</v>
      </c>
      <c r="H298" s="71" t="s">
        <v>217</v>
      </c>
      <c r="I298" s="71" t="s">
        <v>194</v>
      </c>
      <c r="J298" s="71" t="s">
        <v>1432</v>
      </c>
      <c r="K298" s="71" t="s">
        <v>315</v>
      </c>
      <c r="L298" s="71" t="s">
        <v>4827</v>
      </c>
      <c r="M298" s="71" t="s">
        <v>4828</v>
      </c>
      <c r="N298" s="71"/>
      <c r="O298" s="71"/>
      <c r="P298" s="71"/>
      <c r="Q298" s="71"/>
      <c r="R298" s="71"/>
      <c r="S298" s="71"/>
      <c r="T298" s="71"/>
      <c r="U298" s="71"/>
      <c r="V298" s="71"/>
      <c r="W298" s="71"/>
      <c r="X298" s="71"/>
      <c r="Y298" s="71"/>
      <c r="Z298" s="71"/>
      <c r="AA298" s="71"/>
      <c r="AB298" s="71" t="s">
        <v>64</v>
      </c>
      <c r="AC298" s="71" t="s">
        <v>65</v>
      </c>
      <c r="AD298" s="71" t="s">
        <v>62</v>
      </c>
      <c r="AE298" s="71" t="s">
        <v>63</v>
      </c>
      <c r="AF298" s="71" t="s">
        <v>63</v>
      </c>
      <c r="AG298" s="71"/>
      <c r="AH298" s="71" t="s">
        <v>66</v>
      </c>
      <c r="AI298" s="71" t="s">
        <v>63</v>
      </c>
      <c r="AJ298" s="71" t="s">
        <v>63</v>
      </c>
      <c r="AK298" s="71" t="s">
        <v>63</v>
      </c>
      <c r="AL298" s="71" t="s">
        <v>62</v>
      </c>
      <c r="AM298" s="71" t="s">
        <v>63</v>
      </c>
      <c r="AN298" s="71"/>
      <c r="AO298" s="71"/>
      <c r="AP298" s="71" t="s">
        <v>4829</v>
      </c>
      <c r="AQ298" s="71" t="s">
        <v>194</v>
      </c>
      <c r="AR298" s="71" t="s">
        <v>62</v>
      </c>
      <c r="AS298" s="71"/>
      <c r="AT298" s="71" t="s">
        <v>63</v>
      </c>
      <c r="AU298" s="71"/>
      <c r="AV298" s="79" t="str" cm="1">
        <f t="array" ref="AV2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8" s="79" t="str" cm="1">
        <f t="array" ref="AW2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8" s="71" t="str" cm="1">
        <f t="array" ref="AX2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8" s="71"/>
      <c r="AZ298" s="71"/>
      <c r="BA298" s="71" t="s">
        <v>4830</v>
      </c>
      <c r="BB298" s="73" t="s">
        <v>4831</v>
      </c>
      <c r="BC298" s="36"/>
      <c r="BD298" s="35"/>
    </row>
    <row r="299" spans="1:56" ht="85" customHeight="1">
      <c r="A299" s="70">
        <v>298</v>
      </c>
      <c r="B299" s="71" t="s">
        <v>4832</v>
      </c>
      <c r="C299" s="71" t="s">
        <v>735</v>
      </c>
      <c r="D299" s="71" t="s">
        <v>4833</v>
      </c>
      <c r="E299" s="71" t="s">
        <v>1505</v>
      </c>
      <c r="F299" s="71" t="s">
        <v>231</v>
      </c>
      <c r="G299" s="71" t="s">
        <v>736</v>
      </c>
      <c r="H299" s="71" t="s">
        <v>217</v>
      </c>
      <c r="I299" s="71" t="s">
        <v>194</v>
      </c>
      <c r="J299" s="71" t="s">
        <v>1432</v>
      </c>
      <c r="K299" s="71" t="s">
        <v>315</v>
      </c>
      <c r="L299" s="71" t="s">
        <v>4834</v>
      </c>
      <c r="M299" s="71" t="s">
        <v>4835</v>
      </c>
      <c r="N299" s="71"/>
      <c r="O299" s="71"/>
      <c r="P299" s="71"/>
      <c r="Q299" s="71"/>
      <c r="R299" s="71"/>
      <c r="S299" s="71"/>
      <c r="T299" s="71"/>
      <c r="U299" s="71"/>
      <c r="V299" s="71"/>
      <c r="W299" s="71"/>
      <c r="X299" s="71"/>
      <c r="Y299" s="71"/>
      <c r="Z299" s="71"/>
      <c r="AA299" s="71"/>
      <c r="AB299" s="71" t="s">
        <v>64</v>
      </c>
      <c r="AC299" s="71" t="s">
        <v>65</v>
      </c>
      <c r="AD299" s="71" t="s">
        <v>62</v>
      </c>
      <c r="AE299" s="71" t="s">
        <v>63</v>
      </c>
      <c r="AF299" s="71" t="s">
        <v>63</v>
      </c>
      <c r="AG299" s="71"/>
      <c r="AH299" s="71" t="s">
        <v>66</v>
      </c>
      <c r="AI299" s="71" t="s">
        <v>132</v>
      </c>
      <c r="AJ299" s="71" t="s">
        <v>62</v>
      </c>
      <c r="AK299" s="71" t="s">
        <v>63</v>
      </c>
      <c r="AL299" s="71" t="s">
        <v>63</v>
      </c>
      <c r="AM299" s="71" t="s">
        <v>63</v>
      </c>
      <c r="AN299" s="71"/>
      <c r="AO299" s="71"/>
      <c r="AP299" s="71" t="s">
        <v>4836</v>
      </c>
      <c r="AQ299" s="71" t="s">
        <v>4837</v>
      </c>
      <c r="AR299" s="71" t="s">
        <v>132</v>
      </c>
      <c r="AS299" s="71"/>
      <c r="AT299" s="71" t="s">
        <v>63</v>
      </c>
      <c r="AU299" s="71"/>
      <c r="AV299" s="79" t="str" cm="1">
        <f t="array" ref="AV2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9" s="79" t="str" cm="1">
        <f t="array" ref="AW2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9" s="71" t="str" cm="1">
        <f t="array" ref="AX2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9" s="71"/>
      <c r="AZ299" s="71"/>
      <c r="BA299" s="22" t="s">
        <v>4838</v>
      </c>
      <c r="BB299" s="73" t="s">
        <v>4839</v>
      </c>
      <c r="BC299" s="36"/>
      <c r="BD299" s="35"/>
    </row>
    <row r="300" spans="1:56" ht="85" customHeight="1">
      <c r="A300" s="70">
        <v>299</v>
      </c>
      <c r="B300" s="71" t="s">
        <v>4840</v>
      </c>
      <c r="C300" s="71" t="s">
        <v>4709</v>
      </c>
      <c r="D300" s="71" t="s">
        <v>4841</v>
      </c>
      <c r="E300" s="71" t="s">
        <v>1502</v>
      </c>
      <c r="F300" s="71" t="s">
        <v>231</v>
      </c>
      <c r="G300" s="71" t="s">
        <v>786</v>
      </c>
      <c r="H300" s="71" t="s">
        <v>217</v>
      </c>
      <c r="I300" s="71" t="s">
        <v>2165</v>
      </c>
      <c r="J300" s="71" t="s">
        <v>1432</v>
      </c>
      <c r="K300" s="71" t="s">
        <v>315</v>
      </c>
      <c r="L300" s="71" t="s">
        <v>4842</v>
      </c>
      <c r="M300" s="71" t="s">
        <v>4843</v>
      </c>
      <c r="N300" s="71"/>
      <c r="O300" s="71"/>
      <c r="P300" s="71"/>
      <c r="Q300" s="71"/>
      <c r="R300" s="71"/>
      <c r="S300" s="71"/>
      <c r="T300" s="71"/>
      <c r="U300" s="71"/>
      <c r="V300" s="71"/>
      <c r="W300" s="71"/>
      <c r="X300" s="71"/>
      <c r="Y300" s="71"/>
      <c r="Z300" s="71"/>
      <c r="AA300" s="71"/>
      <c r="AB300" s="71" t="s">
        <v>64</v>
      </c>
      <c r="AC300" s="71" t="s">
        <v>65</v>
      </c>
      <c r="AD300" s="71" t="s">
        <v>62</v>
      </c>
      <c r="AE300" s="71" t="s">
        <v>62</v>
      </c>
      <c r="AF300" s="71" t="s">
        <v>63</v>
      </c>
      <c r="AG300" s="71"/>
      <c r="AH300" s="71" t="s">
        <v>85</v>
      </c>
      <c r="AI300" s="71" t="s">
        <v>63</v>
      </c>
      <c r="AJ300" s="71" t="s">
        <v>63</v>
      </c>
      <c r="AK300" s="71" t="s">
        <v>63</v>
      </c>
      <c r="AL300" s="71" t="s">
        <v>132</v>
      </c>
      <c r="AM300" s="71" t="s">
        <v>132</v>
      </c>
      <c r="AN300" s="71"/>
      <c r="AO300" s="71"/>
      <c r="AP300" s="71" t="s">
        <v>4844</v>
      </c>
      <c r="AQ300" s="71" t="s">
        <v>2596</v>
      </c>
      <c r="AR300" s="71" t="s">
        <v>63</v>
      </c>
      <c r="AS300" s="71"/>
      <c r="AT300" s="71" t="s">
        <v>63</v>
      </c>
      <c r="AU300" s="71"/>
      <c r="AV300" s="79" t="str" cm="1">
        <f t="array" ref="AV3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0" s="79" t="str" cm="1">
        <f t="array" ref="AW3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0" s="71" t="str" cm="1">
        <f t="array" ref="AX3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0" s="71"/>
      <c r="AZ300" s="71"/>
      <c r="BA300" s="71" t="s">
        <v>4845</v>
      </c>
      <c r="BB300" s="73"/>
      <c r="BC300" s="36"/>
      <c r="BD300" s="35"/>
    </row>
    <row r="301" spans="1:56" ht="85" customHeight="1">
      <c r="A301" s="70">
        <v>300</v>
      </c>
      <c r="B301" s="71" t="s">
        <v>4846</v>
      </c>
      <c r="C301" s="71" t="s">
        <v>735</v>
      </c>
      <c r="D301" s="71" t="s">
        <v>4847</v>
      </c>
      <c r="E301" s="71" t="s">
        <v>1442</v>
      </c>
      <c r="F301" s="71" t="s">
        <v>231</v>
      </c>
      <c r="G301" s="71" t="s">
        <v>736</v>
      </c>
      <c r="H301" s="71" t="s">
        <v>217</v>
      </c>
      <c r="I301" s="71" t="s">
        <v>194</v>
      </c>
      <c r="J301" s="71" t="s">
        <v>1432</v>
      </c>
      <c r="K301" s="71" t="s">
        <v>315</v>
      </c>
      <c r="L301" s="71" t="s">
        <v>4848</v>
      </c>
      <c r="M301" s="71" t="s">
        <v>4849</v>
      </c>
      <c r="N301" s="71"/>
      <c r="O301" s="71"/>
      <c r="P301" s="71"/>
      <c r="Q301" s="71"/>
      <c r="R301" s="71"/>
      <c r="S301" s="71"/>
      <c r="T301" s="71"/>
      <c r="U301" s="71"/>
      <c r="V301" s="71"/>
      <c r="W301" s="71"/>
      <c r="X301" s="71"/>
      <c r="Y301" s="71"/>
      <c r="Z301" s="71"/>
      <c r="AA301" s="71"/>
      <c r="AB301" s="71" t="s">
        <v>64</v>
      </c>
      <c r="AC301" s="71" t="s">
        <v>65</v>
      </c>
      <c r="AD301" s="71" t="s">
        <v>62</v>
      </c>
      <c r="AE301" s="71" t="s">
        <v>63</v>
      </c>
      <c r="AF301" s="71" t="s">
        <v>63</v>
      </c>
      <c r="AG301" s="71"/>
      <c r="AH301" s="71" t="s">
        <v>66</v>
      </c>
      <c r="AI301" s="71" t="s">
        <v>63</v>
      </c>
      <c r="AJ301" s="71" t="s">
        <v>132</v>
      </c>
      <c r="AK301" s="71" t="s">
        <v>63</v>
      </c>
      <c r="AL301" s="71" t="s">
        <v>132</v>
      </c>
      <c r="AM301" s="71" t="s">
        <v>63</v>
      </c>
      <c r="AN301" s="71"/>
      <c r="AO301" s="71"/>
      <c r="AP301" s="71" t="s">
        <v>4850</v>
      </c>
      <c r="AQ301" s="71" t="s">
        <v>194</v>
      </c>
      <c r="AR301" s="71" t="s">
        <v>62</v>
      </c>
      <c r="AS301" s="71"/>
      <c r="AT301" s="71" t="s">
        <v>63</v>
      </c>
      <c r="AU301" s="71"/>
      <c r="AV301" s="79" t="str" cm="1">
        <f t="array" ref="AV3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1" s="79" t="str" cm="1">
        <f t="array" ref="AW3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1" s="71" t="str" cm="1">
        <f t="array" ref="AX3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1" s="71"/>
      <c r="AZ301" s="71"/>
      <c r="BA301" s="71" t="s">
        <v>4851</v>
      </c>
      <c r="BB301" s="73" t="s">
        <v>4852</v>
      </c>
      <c r="BC301" s="36"/>
      <c r="BD301" s="35"/>
    </row>
    <row r="302" spans="1:56" ht="85" customHeight="1">
      <c r="A302" s="70">
        <v>301</v>
      </c>
      <c r="B302" s="71" t="s">
        <v>4736</v>
      </c>
      <c r="C302" s="71" t="s">
        <v>800</v>
      </c>
      <c r="D302" s="71" t="s">
        <v>4853</v>
      </c>
      <c r="E302" s="71" t="s">
        <v>1502</v>
      </c>
      <c r="F302" s="71" t="s">
        <v>231</v>
      </c>
      <c r="G302" s="71" t="s">
        <v>736</v>
      </c>
      <c r="H302" s="71" t="s">
        <v>217</v>
      </c>
      <c r="I302" s="71" t="s">
        <v>194</v>
      </c>
      <c r="J302" s="71" t="s">
        <v>1432</v>
      </c>
      <c r="K302" s="71" t="s">
        <v>315</v>
      </c>
      <c r="L302" s="71" t="s">
        <v>4854</v>
      </c>
      <c r="M302" s="71" t="s">
        <v>4855</v>
      </c>
      <c r="N302" s="71"/>
      <c r="O302" s="71"/>
      <c r="P302" s="71"/>
      <c r="Q302" s="71"/>
      <c r="R302" s="71"/>
      <c r="S302" s="71"/>
      <c r="T302" s="71"/>
      <c r="U302" s="71"/>
      <c r="V302" s="71"/>
      <c r="W302" s="71"/>
      <c r="X302" s="71"/>
      <c r="Y302" s="71"/>
      <c r="Z302" s="71"/>
      <c r="AA302" s="71"/>
      <c r="AB302" s="71" t="s">
        <v>64</v>
      </c>
      <c r="AC302" s="71" t="s">
        <v>65</v>
      </c>
      <c r="AD302" s="71" t="s">
        <v>62</v>
      </c>
      <c r="AE302" s="71" t="s">
        <v>63</v>
      </c>
      <c r="AF302" s="71" t="s">
        <v>63</v>
      </c>
      <c r="AG302" s="71"/>
      <c r="AH302" s="71" t="s">
        <v>66</v>
      </c>
      <c r="AI302" s="71" t="s">
        <v>63</v>
      </c>
      <c r="AJ302" s="71" t="s">
        <v>63</v>
      </c>
      <c r="AK302" s="71" t="s">
        <v>63</v>
      </c>
      <c r="AL302" s="71" t="s">
        <v>62</v>
      </c>
      <c r="AM302" s="71" t="s">
        <v>63</v>
      </c>
      <c r="AN302" s="71"/>
      <c r="AO302" s="71"/>
      <c r="AP302" s="71" t="s">
        <v>4856</v>
      </c>
      <c r="AQ302" s="71" t="s">
        <v>194</v>
      </c>
      <c r="AR302" s="71" t="s">
        <v>62</v>
      </c>
      <c r="AS302" s="71"/>
      <c r="AT302" s="71" t="s">
        <v>63</v>
      </c>
      <c r="AU302" s="71"/>
      <c r="AV302" s="79" t="str" cm="1">
        <f t="array" ref="AV3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2" s="79" t="str" cm="1">
        <f t="array" ref="AW3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2" s="71" t="str" cm="1">
        <f t="array" ref="AX3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2" s="71"/>
      <c r="AZ302" s="71"/>
      <c r="BA302" s="71" t="s">
        <v>4857</v>
      </c>
      <c r="BB302" s="73" t="s">
        <v>4742</v>
      </c>
      <c r="BC302" s="36"/>
      <c r="BD302" s="35"/>
    </row>
    <row r="303" spans="1:56" ht="85" customHeight="1">
      <c r="A303" s="70">
        <v>302</v>
      </c>
      <c r="B303" s="71" t="s">
        <v>4858</v>
      </c>
      <c r="C303" s="71" t="s">
        <v>735</v>
      </c>
      <c r="D303" s="71" t="s">
        <v>4859</v>
      </c>
      <c r="E303" s="71" t="s">
        <v>1565</v>
      </c>
      <c r="F303" s="71" t="s">
        <v>231</v>
      </c>
      <c r="G303" s="71" t="s">
        <v>736</v>
      </c>
      <c r="H303" s="71" t="s">
        <v>217</v>
      </c>
      <c r="I303" s="71" t="s">
        <v>1215</v>
      </c>
      <c r="J303" s="71" t="s">
        <v>1432</v>
      </c>
      <c r="K303" s="71" t="s">
        <v>243</v>
      </c>
      <c r="L303" s="71" t="s">
        <v>4860</v>
      </c>
      <c r="M303" s="71" t="s">
        <v>4861</v>
      </c>
      <c r="N303" s="71"/>
      <c r="O303" s="71"/>
      <c r="P303" s="71"/>
      <c r="Q303" s="71"/>
      <c r="R303" s="71"/>
      <c r="S303" s="71"/>
      <c r="T303" s="71"/>
      <c r="U303" s="71"/>
      <c r="V303" s="71"/>
      <c r="W303" s="71"/>
      <c r="X303" s="71"/>
      <c r="Y303" s="71"/>
      <c r="Z303" s="71"/>
      <c r="AA303" s="71"/>
      <c r="AB303" s="71" t="s">
        <v>64</v>
      </c>
      <c r="AC303" s="71" t="s">
        <v>65</v>
      </c>
      <c r="AD303" s="71" t="s">
        <v>62</v>
      </c>
      <c r="AE303" s="71" t="s">
        <v>63</v>
      </c>
      <c r="AF303" s="71" t="s">
        <v>63</v>
      </c>
      <c r="AG303" s="71"/>
      <c r="AH303" s="71" t="s">
        <v>66</v>
      </c>
      <c r="AI303" s="71" t="s">
        <v>63</v>
      </c>
      <c r="AJ303" s="71" t="s">
        <v>132</v>
      </c>
      <c r="AK303" s="71" t="s">
        <v>63</v>
      </c>
      <c r="AL303" s="71" t="s">
        <v>62</v>
      </c>
      <c r="AM303" s="71" t="s">
        <v>63</v>
      </c>
      <c r="AN303" s="71"/>
      <c r="AO303" s="71"/>
      <c r="AP303" s="71" t="s">
        <v>4862</v>
      </c>
      <c r="AQ303" s="71" t="s">
        <v>272</v>
      </c>
      <c r="AR303" s="71" t="s">
        <v>63</v>
      </c>
      <c r="AS303" s="71"/>
      <c r="AT303" s="71" t="s">
        <v>63</v>
      </c>
      <c r="AU303" s="71"/>
      <c r="AV303" s="79" t="str" cm="1">
        <f t="array" ref="AV3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3" s="79" t="str" cm="1">
        <f t="array" ref="AW3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3" s="71" t="str" cm="1">
        <f t="array" ref="AX3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3" s="71"/>
      <c r="AZ303" s="71"/>
      <c r="BA303" s="71" t="s">
        <v>4863</v>
      </c>
      <c r="BB303" s="73"/>
      <c r="BC303" s="36"/>
      <c r="BD303" s="35"/>
    </row>
    <row r="304" spans="1:56" ht="85" customHeight="1">
      <c r="A304" s="70">
        <v>303</v>
      </c>
      <c r="B304" s="71" t="s">
        <v>4864</v>
      </c>
      <c r="C304" s="71" t="s">
        <v>735</v>
      </c>
      <c r="D304" s="71" t="s">
        <v>4865</v>
      </c>
      <c r="E304" s="71" t="s">
        <v>1461</v>
      </c>
      <c r="F304" s="71" t="s">
        <v>231</v>
      </c>
      <c r="G304" s="71" t="s">
        <v>736</v>
      </c>
      <c r="H304" s="71" t="s">
        <v>217</v>
      </c>
      <c r="I304" s="71" t="s">
        <v>2154</v>
      </c>
      <c r="J304" s="71" t="s">
        <v>1432</v>
      </c>
      <c r="K304" s="71" t="s">
        <v>243</v>
      </c>
      <c r="L304" s="71" t="s">
        <v>4866</v>
      </c>
      <c r="M304" s="71" t="s">
        <v>4867</v>
      </c>
      <c r="N304" s="71"/>
      <c r="O304" s="71"/>
      <c r="P304" s="71"/>
      <c r="Q304" s="71"/>
      <c r="R304" s="71"/>
      <c r="S304" s="71"/>
      <c r="T304" s="71"/>
      <c r="U304" s="71"/>
      <c r="V304" s="71"/>
      <c r="W304" s="71"/>
      <c r="X304" s="71"/>
      <c r="Y304" s="71"/>
      <c r="Z304" s="71"/>
      <c r="AA304" s="71"/>
      <c r="AB304" s="71" t="s">
        <v>64</v>
      </c>
      <c r="AC304" s="71" t="s">
        <v>65</v>
      </c>
      <c r="AD304" s="71" t="s">
        <v>62</v>
      </c>
      <c r="AE304" s="71" t="s">
        <v>63</v>
      </c>
      <c r="AF304" s="71" t="s">
        <v>63</v>
      </c>
      <c r="AG304" s="71"/>
      <c r="AH304" s="71" t="s">
        <v>66</v>
      </c>
      <c r="AI304" s="71" t="s">
        <v>63</v>
      </c>
      <c r="AJ304" s="71" t="s">
        <v>63</v>
      </c>
      <c r="AK304" s="71" t="s">
        <v>63</v>
      </c>
      <c r="AL304" s="71" t="s">
        <v>62</v>
      </c>
      <c r="AM304" s="71" t="s">
        <v>63</v>
      </c>
      <c r="AN304" s="71"/>
      <c r="AO304" s="71"/>
      <c r="AP304" s="71" t="s">
        <v>4868</v>
      </c>
      <c r="AQ304" s="71" t="s">
        <v>4869</v>
      </c>
      <c r="AR304" s="71" t="s">
        <v>62</v>
      </c>
      <c r="AS304" s="71"/>
      <c r="AT304" s="71" t="s">
        <v>63</v>
      </c>
      <c r="AU304" s="71"/>
      <c r="AV304" s="79" t="str" cm="1">
        <f t="array" ref="AV3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4" s="79" t="str" cm="1">
        <f t="array" ref="AW3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4" s="71" t="str" cm="1">
        <f t="array" ref="AX3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4" s="71"/>
      <c r="AZ304" s="71"/>
      <c r="BA304" s="71" t="s">
        <v>4870</v>
      </c>
      <c r="BB304" s="73" t="s">
        <v>4871</v>
      </c>
      <c r="BC304" s="36"/>
      <c r="BD304" s="35"/>
    </row>
    <row r="305" spans="1:56" ht="135" customHeight="1">
      <c r="A305" s="70">
        <v>304</v>
      </c>
      <c r="B305" s="71" t="s">
        <v>4872</v>
      </c>
      <c r="C305" s="71" t="s">
        <v>735</v>
      </c>
      <c r="D305" s="71" t="s">
        <v>4873</v>
      </c>
      <c r="E305" s="71" t="s">
        <v>1575</v>
      </c>
      <c r="F305" s="71" t="s">
        <v>231</v>
      </c>
      <c r="G305" s="71" t="s">
        <v>736</v>
      </c>
      <c r="H305" s="71" t="s">
        <v>217</v>
      </c>
      <c r="I305" s="71" t="s">
        <v>194</v>
      </c>
      <c r="J305" s="71" t="s">
        <v>1432</v>
      </c>
      <c r="K305" s="71" t="s">
        <v>315</v>
      </c>
      <c r="L305" s="71" t="s">
        <v>4874</v>
      </c>
      <c r="M305" s="71" t="s">
        <v>4875</v>
      </c>
      <c r="N305" s="71"/>
      <c r="O305" s="71"/>
      <c r="P305" s="71"/>
      <c r="Q305" s="71"/>
      <c r="R305" s="71"/>
      <c r="S305" s="71"/>
      <c r="T305" s="71"/>
      <c r="U305" s="71"/>
      <c r="V305" s="71"/>
      <c r="W305" s="71"/>
      <c r="X305" s="71"/>
      <c r="Y305" s="71"/>
      <c r="Z305" s="71"/>
      <c r="AA305" s="71"/>
      <c r="AB305" s="71" t="s">
        <v>64</v>
      </c>
      <c r="AC305" s="71" t="s">
        <v>65</v>
      </c>
      <c r="AD305" s="71" t="s">
        <v>62</v>
      </c>
      <c r="AE305" s="71" t="s">
        <v>63</v>
      </c>
      <c r="AF305" s="71" t="s">
        <v>63</v>
      </c>
      <c r="AG305" s="71"/>
      <c r="AH305" s="71" t="s">
        <v>66</v>
      </c>
      <c r="AI305" s="71" t="s">
        <v>63</v>
      </c>
      <c r="AJ305" s="71" t="s">
        <v>63</v>
      </c>
      <c r="AK305" s="71" t="s">
        <v>63</v>
      </c>
      <c r="AL305" s="71" t="s">
        <v>62</v>
      </c>
      <c r="AM305" s="71" t="s">
        <v>63</v>
      </c>
      <c r="AN305" s="71"/>
      <c r="AO305" s="71"/>
      <c r="AP305" s="71" t="s">
        <v>4876</v>
      </c>
      <c r="AQ305" s="71" t="s">
        <v>465</v>
      </c>
      <c r="AR305" s="71" t="s">
        <v>63</v>
      </c>
      <c r="AS305" s="71"/>
      <c r="AT305" s="71" t="s">
        <v>62</v>
      </c>
      <c r="AU305" s="71"/>
      <c r="AV305" s="79" t="str" cm="1">
        <f t="array" ref="AV3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5" s="79" t="str" cm="1">
        <f t="array" ref="AW3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5" s="71" t="str" cm="1">
        <f t="array" ref="AX3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5" s="71"/>
      <c r="AZ305" s="71"/>
      <c r="BA305" s="22" t="s">
        <v>4877</v>
      </c>
      <c r="BB305" s="73"/>
      <c r="BC305" s="36"/>
      <c r="BD305" s="35"/>
    </row>
    <row r="306" spans="1:56" ht="85" customHeight="1">
      <c r="A306" s="70">
        <v>305</v>
      </c>
      <c r="B306" s="71" t="s">
        <v>4878</v>
      </c>
      <c r="C306" s="71" t="s">
        <v>735</v>
      </c>
      <c r="D306" s="71" t="s">
        <v>4879</v>
      </c>
      <c r="E306" s="71" t="s">
        <v>1486</v>
      </c>
      <c r="F306" s="71" t="s">
        <v>231</v>
      </c>
      <c r="G306" s="71" t="s">
        <v>736</v>
      </c>
      <c r="H306" s="71" t="s">
        <v>217</v>
      </c>
      <c r="I306" s="71" t="s">
        <v>2148</v>
      </c>
      <c r="J306" s="71" t="s">
        <v>1432</v>
      </c>
      <c r="K306" s="71" t="s">
        <v>315</v>
      </c>
      <c r="L306" s="71" t="s">
        <v>4880</v>
      </c>
      <c r="M306" s="71" t="s">
        <v>4881</v>
      </c>
      <c r="N306" s="71"/>
      <c r="O306" s="71"/>
      <c r="P306" s="71"/>
      <c r="Q306" s="71"/>
      <c r="R306" s="71"/>
      <c r="S306" s="71"/>
      <c r="T306" s="71"/>
      <c r="U306" s="71"/>
      <c r="V306" s="71"/>
      <c r="W306" s="71"/>
      <c r="X306" s="71"/>
      <c r="Y306" s="71"/>
      <c r="Z306" s="71"/>
      <c r="AA306" s="71"/>
      <c r="AB306" s="71" t="s">
        <v>64</v>
      </c>
      <c r="AC306" s="71" t="s">
        <v>65</v>
      </c>
      <c r="AD306" s="71" t="s">
        <v>62</v>
      </c>
      <c r="AE306" s="71" t="s">
        <v>62</v>
      </c>
      <c r="AF306" s="71" t="s">
        <v>63</v>
      </c>
      <c r="AG306" s="71"/>
      <c r="AH306" s="71" t="s">
        <v>66</v>
      </c>
      <c r="AI306" s="71" t="s">
        <v>132</v>
      </c>
      <c r="AJ306" s="71" t="s">
        <v>63</v>
      </c>
      <c r="AK306" s="71" t="s">
        <v>63</v>
      </c>
      <c r="AL306" s="71" t="s">
        <v>62</v>
      </c>
      <c r="AM306" s="71" t="s">
        <v>132</v>
      </c>
      <c r="AN306" s="71"/>
      <c r="AO306" s="71"/>
      <c r="AP306" s="71" t="s">
        <v>4882</v>
      </c>
      <c r="AQ306" s="71" t="s">
        <v>4883</v>
      </c>
      <c r="AR306" s="71" t="s">
        <v>132</v>
      </c>
      <c r="AS306" s="71"/>
      <c r="AT306" s="71" t="s">
        <v>63</v>
      </c>
      <c r="AU306" s="71"/>
      <c r="AV306" s="79" t="str" cm="1">
        <f t="array" ref="AV3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6" s="79" t="str" cm="1">
        <f t="array" ref="AW3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6" s="71" t="str" cm="1">
        <f t="array" ref="AX3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6" s="71"/>
      <c r="AZ306" s="71"/>
      <c r="BA306" s="22" t="s">
        <v>4884</v>
      </c>
      <c r="BB306" s="73" t="s">
        <v>4885</v>
      </c>
      <c r="BC306" s="36"/>
      <c r="BD306" s="35"/>
    </row>
    <row r="307" spans="1:56" ht="85" customHeight="1">
      <c r="A307" s="70">
        <v>306</v>
      </c>
      <c r="B307" s="71" t="s">
        <v>4886</v>
      </c>
      <c r="C307" s="71" t="s">
        <v>264</v>
      </c>
      <c r="D307" s="71" t="s">
        <v>4887</v>
      </c>
      <c r="E307" s="71" t="s">
        <v>1502</v>
      </c>
      <c r="F307" s="71" t="s">
        <v>54</v>
      </c>
      <c r="G307" s="71" t="s">
        <v>125</v>
      </c>
      <c r="H307" s="71" t="s">
        <v>217</v>
      </c>
      <c r="I307" s="71" t="s">
        <v>250</v>
      </c>
      <c r="J307" s="71" t="s">
        <v>1432</v>
      </c>
      <c r="K307" s="71" t="s">
        <v>243</v>
      </c>
      <c r="L307" s="71" t="s">
        <v>4888</v>
      </c>
      <c r="M307" s="71" t="s">
        <v>4889</v>
      </c>
      <c r="N307" s="71" t="s">
        <v>1505</v>
      </c>
      <c r="O307" s="71" t="s">
        <v>1668</v>
      </c>
      <c r="P307" s="71" t="s">
        <v>60</v>
      </c>
      <c r="Q307" s="71" t="s">
        <v>81</v>
      </c>
      <c r="R307" s="71" t="s">
        <v>1669</v>
      </c>
      <c r="S307" s="71" t="s">
        <v>63</v>
      </c>
      <c r="T307" s="71" t="s">
        <v>62</v>
      </c>
      <c r="U307" s="71" t="s">
        <v>62</v>
      </c>
      <c r="V307" s="71" t="s">
        <v>62</v>
      </c>
      <c r="W307" s="71" t="s">
        <v>63</v>
      </c>
      <c r="X307" s="71" t="s">
        <v>63</v>
      </c>
      <c r="Y307" s="71" t="s">
        <v>62</v>
      </c>
      <c r="Z307" s="71" t="s">
        <v>63</v>
      </c>
      <c r="AA307" s="71" t="s">
        <v>63</v>
      </c>
      <c r="AB307" s="71" t="s">
        <v>142</v>
      </c>
      <c r="AC307" s="71" t="s">
        <v>100</v>
      </c>
      <c r="AD307" s="71" t="s">
        <v>62</v>
      </c>
      <c r="AE307" s="71" t="s">
        <v>62</v>
      </c>
      <c r="AF307" s="71" t="s">
        <v>63</v>
      </c>
      <c r="AG307" s="71" t="s">
        <v>63</v>
      </c>
      <c r="AH307" s="71" t="s">
        <v>1515</v>
      </c>
      <c r="AI307" s="71" t="s">
        <v>63</v>
      </c>
      <c r="AJ307" s="71" t="s">
        <v>62</v>
      </c>
      <c r="AK307" s="71" t="s">
        <v>132</v>
      </c>
      <c r="AL307" s="71" t="s">
        <v>62</v>
      </c>
      <c r="AM307" s="71" t="s">
        <v>62</v>
      </c>
      <c r="AN307" s="71" t="s">
        <v>4890</v>
      </c>
      <c r="AO307" s="71" t="s">
        <v>4891</v>
      </c>
      <c r="AP307" s="71" t="s">
        <v>4892</v>
      </c>
      <c r="AQ307" s="71" t="s">
        <v>4893</v>
      </c>
      <c r="AR307" s="71" t="s">
        <v>132</v>
      </c>
      <c r="AS307" s="71"/>
      <c r="AT307" s="71" t="s">
        <v>63</v>
      </c>
      <c r="AU307" s="71" t="s">
        <v>72</v>
      </c>
      <c r="AV307" s="79" t="str" cm="1">
        <f t="array" ref="AV3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7" s="79" t="str" cm="1">
        <f t="array" ref="AW3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7" s="71" t="str" cm="1">
        <f t="array" ref="AX3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07" s="71" t="s">
        <v>63</v>
      </c>
      <c r="AZ307" s="71"/>
      <c r="BA307" s="71" t="s">
        <v>4894</v>
      </c>
      <c r="BB307" s="73" t="s">
        <v>4895</v>
      </c>
      <c r="BC307" s="36"/>
      <c r="BD307" s="35"/>
    </row>
    <row r="308" spans="1:56" ht="85" customHeight="1">
      <c r="A308" s="70">
        <v>307</v>
      </c>
      <c r="B308" s="71" t="s">
        <v>4896</v>
      </c>
      <c r="C308" s="71" t="s">
        <v>800</v>
      </c>
      <c r="D308" s="71" t="s">
        <v>4897</v>
      </c>
      <c r="E308" s="71" t="s">
        <v>1502</v>
      </c>
      <c r="F308" s="71" t="s">
        <v>231</v>
      </c>
      <c r="G308" s="71" t="s">
        <v>232</v>
      </c>
      <c r="H308" s="71" t="s">
        <v>217</v>
      </c>
      <c r="I308" s="71" t="s">
        <v>840</v>
      </c>
      <c r="J308" s="71" t="s">
        <v>1432</v>
      </c>
      <c r="K308" s="71" t="s">
        <v>315</v>
      </c>
      <c r="L308" s="71" t="s">
        <v>4898</v>
      </c>
      <c r="M308" s="71" t="s">
        <v>4899</v>
      </c>
      <c r="N308" s="71"/>
      <c r="O308" s="71"/>
      <c r="P308" s="71"/>
      <c r="Q308" s="71"/>
      <c r="R308" s="71"/>
      <c r="S308" s="71"/>
      <c r="T308" s="71"/>
      <c r="U308" s="71"/>
      <c r="V308" s="71"/>
      <c r="W308" s="71"/>
      <c r="X308" s="71"/>
      <c r="Y308" s="71"/>
      <c r="Z308" s="71"/>
      <c r="AA308" s="71"/>
      <c r="AB308" s="71" t="s">
        <v>64</v>
      </c>
      <c r="AC308" s="71" t="s">
        <v>65</v>
      </c>
      <c r="AD308" s="71" t="s">
        <v>62</v>
      </c>
      <c r="AE308" s="71" t="s">
        <v>62</v>
      </c>
      <c r="AF308" s="71" t="s">
        <v>63</v>
      </c>
      <c r="AG308" s="71"/>
      <c r="AH308" s="71" t="s">
        <v>66</v>
      </c>
      <c r="AI308" s="71" t="s">
        <v>63</v>
      </c>
      <c r="AJ308" s="71" t="s">
        <v>63</v>
      </c>
      <c r="AK308" s="71" t="s">
        <v>63</v>
      </c>
      <c r="AL308" s="71" t="s">
        <v>132</v>
      </c>
      <c r="AM308" s="71" t="s">
        <v>63</v>
      </c>
      <c r="AN308" s="71"/>
      <c r="AO308" s="71"/>
      <c r="AP308" s="71" t="s">
        <v>4900</v>
      </c>
      <c r="AQ308" s="71" t="s">
        <v>4901</v>
      </c>
      <c r="AR308" s="71" t="s">
        <v>132</v>
      </c>
      <c r="AS308" s="71"/>
      <c r="AT308" s="71" t="s">
        <v>63</v>
      </c>
      <c r="AU308" s="71"/>
      <c r="AV308" s="79" t="str" cm="1">
        <f t="array" ref="AV3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8" s="79" t="str" cm="1">
        <f t="array" ref="AW3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8" s="71" t="str" cm="1">
        <f t="array" ref="AX3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8" s="71"/>
      <c r="AZ308" s="71"/>
      <c r="BA308" s="22" t="s">
        <v>4902</v>
      </c>
      <c r="BB308" s="73" t="s">
        <v>4903</v>
      </c>
      <c r="BC308" s="36"/>
      <c r="BD308" s="35"/>
    </row>
    <row r="309" spans="1:56" ht="85" customHeight="1">
      <c r="A309" s="70">
        <v>308</v>
      </c>
      <c r="B309" s="71" t="s">
        <v>4904</v>
      </c>
      <c r="C309" s="71" t="s">
        <v>4581</v>
      </c>
      <c r="D309" s="71" t="s">
        <v>4905</v>
      </c>
      <c r="E309" s="71" t="s">
        <v>1486</v>
      </c>
      <c r="F309" s="71" t="s">
        <v>231</v>
      </c>
      <c r="G309" s="71" t="s">
        <v>232</v>
      </c>
      <c r="H309" s="71" t="s">
        <v>233</v>
      </c>
      <c r="I309" s="71" t="s">
        <v>428</v>
      </c>
      <c r="J309" s="71" t="s">
        <v>1432</v>
      </c>
      <c r="K309" s="71" t="s">
        <v>315</v>
      </c>
      <c r="L309" s="71" t="s">
        <v>4906</v>
      </c>
      <c r="M309" s="71" t="s">
        <v>4907</v>
      </c>
      <c r="N309" s="71"/>
      <c r="O309" s="71"/>
      <c r="P309" s="71"/>
      <c r="Q309" s="71"/>
      <c r="R309" s="71"/>
      <c r="S309" s="71"/>
      <c r="T309" s="71"/>
      <c r="U309" s="71"/>
      <c r="V309" s="71"/>
      <c r="W309" s="71"/>
      <c r="X309" s="71"/>
      <c r="Y309" s="71"/>
      <c r="Z309" s="71"/>
      <c r="AA309" s="71"/>
      <c r="AB309" s="71" t="s">
        <v>64</v>
      </c>
      <c r="AC309" s="71" t="s">
        <v>65</v>
      </c>
      <c r="AD309" s="71" t="s">
        <v>62</v>
      </c>
      <c r="AE309" s="71" t="s">
        <v>63</v>
      </c>
      <c r="AF309" s="71" t="s">
        <v>63</v>
      </c>
      <c r="AG309" s="71"/>
      <c r="AH309" s="71" t="s">
        <v>66</v>
      </c>
      <c r="AI309" s="71" t="s">
        <v>132</v>
      </c>
      <c r="AJ309" s="71" t="s">
        <v>63</v>
      </c>
      <c r="AK309" s="71" t="s">
        <v>63</v>
      </c>
      <c r="AL309" s="71" t="s">
        <v>132</v>
      </c>
      <c r="AM309" s="71" t="s">
        <v>132</v>
      </c>
      <c r="AN309" s="71"/>
      <c r="AO309" s="71"/>
      <c r="AP309" s="71" t="s">
        <v>4908</v>
      </c>
      <c r="AQ309" s="71" t="s">
        <v>4909</v>
      </c>
      <c r="AR309" s="71" t="s">
        <v>132</v>
      </c>
      <c r="AS309" s="71"/>
      <c r="AT309" s="71" t="s">
        <v>63</v>
      </c>
      <c r="AU309" s="71"/>
      <c r="AV309" s="79" t="str" cm="1">
        <f t="array" ref="AV3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9" s="79" t="str" cm="1">
        <f t="array" ref="AW3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9" s="71" t="str" cm="1">
        <f t="array" ref="AX3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9" s="71"/>
      <c r="AZ309" s="71"/>
      <c r="BA309" s="71" t="s">
        <v>4910</v>
      </c>
      <c r="BB309" s="73" t="s">
        <v>4911</v>
      </c>
      <c r="BC309" s="36"/>
      <c r="BD309" s="35"/>
    </row>
    <row r="310" spans="1:56" ht="143" customHeight="1">
      <c r="A310" s="70">
        <v>309</v>
      </c>
      <c r="B310" s="71" t="s">
        <v>4912</v>
      </c>
      <c r="C310" s="71" t="s">
        <v>735</v>
      </c>
      <c r="D310" s="71" t="s">
        <v>4913</v>
      </c>
      <c r="E310" s="71" t="s">
        <v>1478</v>
      </c>
      <c r="F310" s="71" t="s">
        <v>231</v>
      </c>
      <c r="G310" s="71" t="s">
        <v>736</v>
      </c>
      <c r="H310" s="71" t="s">
        <v>217</v>
      </c>
      <c r="I310" s="71" t="s">
        <v>1215</v>
      </c>
      <c r="J310" s="71" t="s">
        <v>1432</v>
      </c>
      <c r="K310" s="71" t="s">
        <v>243</v>
      </c>
      <c r="L310" s="71" t="s">
        <v>4914</v>
      </c>
      <c r="M310" s="71" t="s">
        <v>4915</v>
      </c>
      <c r="N310" s="71"/>
      <c r="O310" s="71"/>
      <c r="P310" s="71"/>
      <c r="Q310" s="71"/>
      <c r="R310" s="71"/>
      <c r="S310" s="71"/>
      <c r="T310" s="71"/>
      <c r="U310" s="71"/>
      <c r="V310" s="71"/>
      <c r="W310" s="71"/>
      <c r="X310" s="71"/>
      <c r="Y310" s="71"/>
      <c r="Z310" s="71"/>
      <c r="AA310" s="71"/>
      <c r="AB310" s="71" t="s">
        <v>64</v>
      </c>
      <c r="AC310" s="71" t="s">
        <v>65</v>
      </c>
      <c r="AD310" s="71" t="s">
        <v>62</v>
      </c>
      <c r="AE310" s="71" t="s">
        <v>62</v>
      </c>
      <c r="AF310" s="71" t="s">
        <v>63</v>
      </c>
      <c r="AG310" s="71"/>
      <c r="AH310" s="71" t="s">
        <v>1515</v>
      </c>
      <c r="AI310" s="71" t="s">
        <v>63</v>
      </c>
      <c r="AJ310" s="71" t="s">
        <v>63</v>
      </c>
      <c r="AK310" s="71" t="s">
        <v>63</v>
      </c>
      <c r="AL310" s="71" t="s">
        <v>62</v>
      </c>
      <c r="AM310" s="71" t="s">
        <v>63</v>
      </c>
      <c r="AN310" s="71"/>
      <c r="AO310" s="71"/>
      <c r="AP310" s="71" t="s">
        <v>4916</v>
      </c>
      <c r="AQ310" s="71" t="s">
        <v>4772</v>
      </c>
      <c r="AR310" s="71" t="s">
        <v>62</v>
      </c>
      <c r="AS310" s="71"/>
      <c r="AT310" s="71" t="s">
        <v>63</v>
      </c>
      <c r="AU310" s="71"/>
      <c r="AV310" s="79" t="str" cm="1">
        <f t="array" ref="AV3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0" s="79" t="str" cm="1">
        <f t="array" ref="AW3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0" s="71" t="str" cm="1">
        <f t="array" ref="AX3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0" s="71"/>
      <c r="AZ310" s="71"/>
      <c r="BA310" s="22" t="s">
        <v>4917</v>
      </c>
      <c r="BB310" s="73" t="s">
        <v>4918</v>
      </c>
      <c r="BC310" s="36"/>
      <c r="BD310" s="35"/>
    </row>
    <row r="311" spans="1:56" ht="85" customHeight="1">
      <c r="A311" s="70">
        <v>310</v>
      </c>
      <c r="B311" s="71" t="s">
        <v>4919</v>
      </c>
      <c r="C311" s="71" t="s">
        <v>735</v>
      </c>
      <c r="D311" s="71" t="s">
        <v>4920</v>
      </c>
      <c r="E311" s="71" t="s">
        <v>1522</v>
      </c>
      <c r="F311" s="71" t="s">
        <v>231</v>
      </c>
      <c r="G311" s="71" t="s">
        <v>736</v>
      </c>
      <c r="H311" s="71" t="s">
        <v>217</v>
      </c>
      <c r="I311" s="71" t="s">
        <v>2167</v>
      </c>
      <c r="J311" s="71" t="s">
        <v>1432</v>
      </c>
      <c r="K311" s="71" t="s">
        <v>315</v>
      </c>
      <c r="L311" s="71" t="s">
        <v>4921</v>
      </c>
      <c r="M311" s="71" t="s">
        <v>4922</v>
      </c>
      <c r="N311" s="71"/>
      <c r="O311" s="71"/>
      <c r="P311" s="71"/>
      <c r="Q311" s="71"/>
      <c r="R311" s="71"/>
      <c r="S311" s="71"/>
      <c r="T311" s="71"/>
      <c r="U311" s="71"/>
      <c r="V311" s="71"/>
      <c r="W311" s="71"/>
      <c r="X311" s="71"/>
      <c r="Y311" s="71"/>
      <c r="Z311" s="71"/>
      <c r="AA311" s="71"/>
      <c r="AB311" s="71" t="s">
        <v>64</v>
      </c>
      <c r="AC311" s="71" t="s">
        <v>65</v>
      </c>
      <c r="AD311" s="71" t="s">
        <v>62</v>
      </c>
      <c r="AE311" s="71" t="s">
        <v>63</v>
      </c>
      <c r="AF311" s="71" t="s">
        <v>63</v>
      </c>
      <c r="AG311" s="71"/>
      <c r="AH311" s="71" t="s">
        <v>66</v>
      </c>
      <c r="AI311" s="71" t="s">
        <v>63</v>
      </c>
      <c r="AJ311" s="71" t="s">
        <v>63</v>
      </c>
      <c r="AK311" s="71" t="s">
        <v>63</v>
      </c>
      <c r="AL311" s="71" t="s">
        <v>132</v>
      </c>
      <c r="AM311" s="71" t="s">
        <v>63</v>
      </c>
      <c r="AN311" s="71"/>
      <c r="AO311" s="71"/>
      <c r="AP311" s="71" t="s">
        <v>4923</v>
      </c>
      <c r="AQ311" s="71" t="s">
        <v>4924</v>
      </c>
      <c r="AR311" s="71" t="s">
        <v>132</v>
      </c>
      <c r="AS311" s="71"/>
      <c r="AT311" s="71" t="s">
        <v>63</v>
      </c>
      <c r="AU311" s="71"/>
      <c r="AV311" s="79" t="str" cm="1">
        <f t="array" ref="AV3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1" s="79" t="str" cm="1">
        <f t="array" ref="AW3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1" s="71" t="str" cm="1">
        <f t="array" ref="AX3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1" s="71"/>
      <c r="AZ311" s="71"/>
      <c r="BA311" s="71" t="s">
        <v>4925</v>
      </c>
      <c r="BB311" s="73" t="s">
        <v>4926</v>
      </c>
      <c r="BC311" s="36"/>
      <c r="BD311" s="35"/>
    </row>
    <row r="312" spans="1:56" ht="85" customHeight="1">
      <c r="A312" s="70">
        <v>311</v>
      </c>
      <c r="B312" s="71" t="s">
        <v>4927</v>
      </c>
      <c r="C312" s="71" t="s">
        <v>800</v>
      </c>
      <c r="D312" s="71" t="s">
        <v>4928</v>
      </c>
      <c r="E312" s="71" t="s">
        <v>1430</v>
      </c>
      <c r="F312" s="71" t="s">
        <v>231</v>
      </c>
      <c r="G312" s="71" t="s">
        <v>736</v>
      </c>
      <c r="H312" s="71" t="s">
        <v>217</v>
      </c>
      <c r="I312" s="71" t="s">
        <v>1215</v>
      </c>
      <c r="J312" s="71" t="s">
        <v>1432</v>
      </c>
      <c r="K312" s="71" t="s">
        <v>243</v>
      </c>
      <c r="L312" s="71" t="s">
        <v>4929</v>
      </c>
      <c r="M312" s="71" t="s">
        <v>4930</v>
      </c>
      <c r="N312" s="71"/>
      <c r="O312" s="71"/>
      <c r="P312" s="71"/>
      <c r="Q312" s="71"/>
      <c r="R312" s="71"/>
      <c r="S312" s="71"/>
      <c r="T312" s="71"/>
      <c r="U312" s="71"/>
      <c r="V312" s="71"/>
      <c r="W312" s="71"/>
      <c r="X312" s="71"/>
      <c r="Y312" s="71"/>
      <c r="Z312" s="71"/>
      <c r="AA312" s="71"/>
      <c r="AB312" s="71" t="s">
        <v>64</v>
      </c>
      <c r="AC312" s="71" t="s">
        <v>84</v>
      </c>
      <c r="AD312" s="71" t="s">
        <v>62</v>
      </c>
      <c r="AE312" s="71" t="s">
        <v>63</v>
      </c>
      <c r="AF312" s="71" t="s">
        <v>62</v>
      </c>
      <c r="AG312" s="71"/>
      <c r="AH312" s="71" t="s">
        <v>915</v>
      </c>
      <c r="AI312" s="71" t="s">
        <v>63</v>
      </c>
      <c r="AJ312" s="71" t="s">
        <v>63</v>
      </c>
      <c r="AK312" s="71" t="s">
        <v>63</v>
      </c>
      <c r="AL312" s="71" t="s">
        <v>62</v>
      </c>
      <c r="AM312" s="71" t="s">
        <v>63</v>
      </c>
      <c r="AN312" s="71"/>
      <c r="AO312" s="71"/>
      <c r="AP312" s="71" t="s">
        <v>4931</v>
      </c>
      <c r="AQ312" s="71" t="s">
        <v>1215</v>
      </c>
      <c r="AR312" s="71" t="s">
        <v>62</v>
      </c>
      <c r="AS312" s="71"/>
      <c r="AT312" s="71" t="s">
        <v>63</v>
      </c>
      <c r="AU312" s="71"/>
      <c r="AV312" s="79" t="str" cm="1">
        <f t="array" ref="AV3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2" s="79" t="str" cm="1">
        <f t="array" ref="AW3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2" s="71" t="str" cm="1">
        <f t="array" ref="AX3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2" s="71"/>
      <c r="AZ312" s="71"/>
      <c r="BA312" s="71" t="s">
        <v>4932</v>
      </c>
      <c r="BB312" s="73" t="s">
        <v>4933</v>
      </c>
      <c r="BC312" s="36"/>
      <c r="BD312" s="35"/>
    </row>
    <row r="313" spans="1:56" ht="85" customHeight="1">
      <c r="A313" s="70">
        <v>312</v>
      </c>
      <c r="B313" s="71" t="s">
        <v>4934</v>
      </c>
      <c r="C313" s="71" t="s">
        <v>800</v>
      </c>
      <c r="D313" s="71" t="s">
        <v>4935</v>
      </c>
      <c r="E313" s="71" t="s">
        <v>1430</v>
      </c>
      <c r="F313" s="71" t="s">
        <v>231</v>
      </c>
      <c r="G313" s="71" t="s">
        <v>736</v>
      </c>
      <c r="H313" s="71" t="s">
        <v>217</v>
      </c>
      <c r="I313" s="71" t="s">
        <v>1215</v>
      </c>
      <c r="J313" s="71" t="s">
        <v>1432</v>
      </c>
      <c r="K313" s="71" t="s">
        <v>243</v>
      </c>
      <c r="L313" s="71" t="s">
        <v>4936</v>
      </c>
      <c r="M313" s="71" t="s">
        <v>4937</v>
      </c>
      <c r="N313" s="71"/>
      <c r="O313" s="71"/>
      <c r="P313" s="71"/>
      <c r="Q313" s="71"/>
      <c r="R313" s="71"/>
      <c r="S313" s="71"/>
      <c r="T313" s="71"/>
      <c r="U313" s="71"/>
      <c r="V313" s="71"/>
      <c r="W313" s="71"/>
      <c r="X313" s="71"/>
      <c r="Y313" s="71"/>
      <c r="Z313" s="71"/>
      <c r="AA313" s="71"/>
      <c r="AB313" s="71" t="s">
        <v>64</v>
      </c>
      <c r="AC313" s="71" t="s">
        <v>65</v>
      </c>
      <c r="AD313" s="71" t="s">
        <v>62</v>
      </c>
      <c r="AE313" s="71" t="s">
        <v>63</v>
      </c>
      <c r="AF313" s="71" t="s">
        <v>63</v>
      </c>
      <c r="AG313" s="71"/>
      <c r="AH313" s="71" t="s">
        <v>66</v>
      </c>
      <c r="AI313" s="71" t="s">
        <v>63</v>
      </c>
      <c r="AJ313" s="71" t="s">
        <v>63</v>
      </c>
      <c r="AK313" s="71" t="s">
        <v>63</v>
      </c>
      <c r="AL313" s="71" t="s">
        <v>62</v>
      </c>
      <c r="AM313" s="71" t="s">
        <v>63</v>
      </c>
      <c r="AN313" s="71"/>
      <c r="AO313" s="71"/>
      <c r="AP313" s="71" t="s">
        <v>4938</v>
      </c>
      <c r="AQ313" s="71" t="s">
        <v>1215</v>
      </c>
      <c r="AR313" s="71" t="s">
        <v>62</v>
      </c>
      <c r="AS313" s="71"/>
      <c r="AT313" s="71" t="s">
        <v>63</v>
      </c>
      <c r="AU313" s="71"/>
      <c r="AV313" s="79" t="str" cm="1">
        <f t="array" ref="AV3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3" s="79" t="str" cm="1">
        <f t="array" ref="AW3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3" s="71" t="str" cm="1">
        <f t="array" ref="AX3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3" s="71"/>
      <c r="AZ313" s="71"/>
      <c r="BA313" s="71" t="s">
        <v>4939</v>
      </c>
      <c r="BB313" s="73" t="s">
        <v>4940</v>
      </c>
      <c r="BC313" s="36"/>
      <c r="BD313" s="35"/>
    </row>
    <row r="314" spans="1:56" ht="85" customHeight="1">
      <c r="A314" s="70">
        <v>313</v>
      </c>
      <c r="B314" s="71" t="s">
        <v>4941</v>
      </c>
      <c r="C314" s="71" t="s">
        <v>381</v>
      </c>
      <c r="D314" s="71" t="s">
        <v>4942</v>
      </c>
      <c r="E314" s="71" t="s">
        <v>1430</v>
      </c>
      <c r="F314" s="71" t="s">
        <v>54</v>
      </c>
      <c r="G314" s="71" t="s">
        <v>125</v>
      </c>
      <c r="H314" s="71" t="s">
        <v>233</v>
      </c>
      <c r="I314" s="71" t="s">
        <v>1215</v>
      </c>
      <c r="J314" s="71" t="s">
        <v>1432</v>
      </c>
      <c r="K314" s="71" t="s">
        <v>243</v>
      </c>
      <c r="L314" s="71" t="s">
        <v>4943</v>
      </c>
      <c r="M314" s="71" t="s">
        <v>4944</v>
      </c>
      <c r="N314" s="71" t="s">
        <v>1710</v>
      </c>
      <c r="O314" s="71" t="s">
        <v>4945</v>
      </c>
      <c r="P314" s="71" t="s">
        <v>60</v>
      </c>
      <c r="Q314" s="71" t="s">
        <v>188</v>
      </c>
      <c r="R314" s="71" t="s">
        <v>189</v>
      </c>
      <c r="S314" s="71" t="s">
        <v>63</v>
      </c>
      <c r="T314" s="71" t="s">
        <v>63</v>
      </c>
      <c r="U314" s="71" t="s">
        <v>63</v>
      </c>
      <c r="V314" s="71" t="s">
        <v>62</v>
      </c>
      <c r="W314" s="71" t="s">
        <v>63</v>
      </c>
      <c r="X314" s="71" t="s">
        <v>63</v>
      </c>
      <c r="Y314" s="71" t="s">
        <v>62</v>
      </c>
      <c r="Z314" s="71" t="s">
        <v>63</v>
      </c>
      <c r="AA314" s="71" t="s">
        <v>62</v>
      </c>
      <c r="AB314" s="71" t="s">
        <v>189</v>
      </c>
      <c r="AC314" s="71" t="s">
        <v>65</v>
      </c>
      <c r="AD314" s="71" t="s">
        <v>62</v>
      </c>
      <c r="AE314" s="71" t="s">
        <v>62</v>
      </c>
      <c r="AF314" s="71" t="s">
        <v>62</v>
      </c>
      <c r="AG314" s="71" t="s">
        <v>63</v>
      </c>
      <c r="AH314" s="71" t="s">
        <v>915</v>
      </c>
      <c r="AI314" s="71" t="s">
        <v>63</v>
      </c>
      <c r="AJ314" s="71" t="s">
        <v>132</v>
      </c>
      <c r="AK314" s="71" t="s">
        <v>63</v>
      </c>
      <c r="AL314" s="71" t="s">
        <v>63</v>
      </c>
      <c r="AM314" s="71" t="s">
        <v>63</v>
      </c>
      <c r="AN314" s="71" t="s">
        <v>4946</v>
      </c>
      <c r="AO314" s="71"/>
      <c r="AP314" s="71" t="s">
        <v>4947</v>
      </c>
      <c r="AQ314" s="71" t="s">
        <v>1282</v>
      </c>
      <c r="AR314" s="71" t="s">
        <v>62</v>
      </c>
      <c r="AS314" s="71"/>
      <c r="AT314" s="71" t="s">
        <v>63</v>
      </c>
      <c r="AU314" s="71" t="s">
        <v>72</v>
      </c>
      <c r="AV314" s="79" t="str" cm="1">
        <f t="array" ref="AV3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4" s="79" t="str" cm="1">
        <f t="array" ref="AW3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4" s="71" t="str" cm="1">
        <f t="array" ref="AX3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14" s="71" t="s">
        <v>63</v>
      </c>
      <c r="AZ314" s="71"/>
      <c r="BA314" s="71" t="s">
        <v>4948</v>
      </c>
      <c r="BB314" s="73" t="s">
        <v>4949</v>
      </c>
      <c r="BC314" s="36"/>
      <c r="BD314" s="35"/>
    </row>
    <row r="315" spans="1:56" ht="85" customHeight="1">
      <c r="A315" s="70">
        <v>314</v>
      </c>
      <c r="B315" s="71" t="s">
        <v>4950</v>
      </c>
      <c r="C315" s="71" t="s">
        <v>4582</v>
      </c>
      <c r="D315" s="71" t="s">
        <v>4951</v>
      </c>
      <c r="E315" s="71" t="s">
        <v>1478</v>
      </c>
      <c r="F315" s="71" t="s">
        <v>231</v>
      </c>
      <c r="G315" s="71" t="s">
        <v>736</v>
      </c>
      <c r="H315" s="71" t="s">
        <v>217</v>
      </c>
      <c r="I315" s="71" t="s">
        <v>1657</v>
      </c>
      <c r="J315" s="71" t="s">
        <v>1432</v>
      </c>
      <c r="K315" s="71" t="s">
        <v>243</v>
      </c>
      <c r="L315" s="71" t="s">
        <v>4952</v>
      </c>
      <c r="M315" s="71" t="s">
        <v>4953</v>
      </c>
      <c r="N315" s="71"/>
      <c r="O315" s="71"/>
      <c r="P315" s="71"/>
      <c r="Q315" s="71"/>
      <c r="R315" s="71"/>
      <c r="S315" s="71"/>
      <c r="T315" s="71"/>
      <c r="U315" s="71"/>
      <c r="V315" s="71"/>
      <c r="W315" s="71"/>
      <c r="X315" s="71"/>
      <c r="Y315" s="71"/>
      <c r="Z315" s="71"/>
      <c r="AA315" s="71"/>
      <c r="AB315" s="71" t="s">
        <v>64</v>
      </c>
      <c r="AC315" s="71" t="s">
        <v>65</v>
      </c>
      <c r="AD315" s="71" t="s">
        <v>62</v>
      </c>
      <c r="AE315" s="71" t="s">
        <v>63</v>
      </c>
      <c r="AF315" s="71" t="s">
        <v>63</v>
      </c>
      <c r="AG315" s="71"/>
      <c r="AH315" s="71" t="s">
        <v>1515</v>
      </c>
      <c r="AI315" s="71" t="s">
        <v>62</v>
      </c>
      <c r="AJ315" s="71" t="s">
        <v>63</v>
      </c>
      <c r="AK315" s="71" t="s">
        <v>63</v>
      </c>
      <c r="AL315" s="71" t="s">
        <v>63</v>
      </c>
      <c r="AM315" s="71" t="s">
        <v>62</v>
      </c>
      <c r="AN315" s="71"/>
      <c r="AO315" s="71"/>
      <c r="AP315" s="71" t="s">
        <v>4954</v>
      </c>
      <c r="AQ315" s="71" t="s">
        <v>4955</v>
      </c>
      <c r="AR315" s="71" t="s">
        <v>132</v>
      </c>
      <c r="AS315" s="71"/>
      <c r="AT315" s="71" t="s">
        <v>62</v>
      </c>
      <c r="AU315" s="71"/>
      <c r="AV315" s="79" t="str" cm="1">
        <f t="array" ref="AV3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5" s="79" t="str" cm="1">
        <f t="array" ref="AW3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5" s="71" t="str" cm="1">
        <f t="array" ref="AX3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5" s="71"/>
      <c r="AZ315" s="71"/>
      <c r="BA315" s="22" t="s">
        <v>4956</v>
      </c>
      <c r="BB315" s="73" t="s">
        <v>4957</v>
      </c>
      <c r="BC315" s="36"/>
      <c r="BD315" s="35"/>
    </row>
    <row r="316" spans="1:56" ht="85" customHeight="1">
      <c r="A316" s="70">
        <v>315</v>
      </c>
      <c r="B316" s="71" t="s">
        <v>4958</v>
      </c>
      <c r="C316" s="71" t="s">
        <v>735</v>
      </c>
      <c r="D316" s="71" t="s">
        <v>4959</v>
      </c>
      <c r="E316" s="71" t="s">
        <v>1486</v>
      </c>
      <c r="F316" s="71" t="s">
        <v>231</v>
      </c>
      <c r="G316" s="71" t="s">
        <v>736</v>
      </c>
      <c r="H316" s="71" t="s">
        <v>217</v>
      </c>
      <c r="I316" s="71" t="s">
        <v>194</v>
      </c>
      <c r="J316" s="71" t="s">
        <v>1432</v>
      </c>
      <c r="K316" s="71" t="s">
        <v>315</v>
      </c>
      <c r="L316" s="71" t="s">
        <v>4960</v>
      </c>
      <c r="M316" s="71" t="s">
        <v>4961</v>
      </c>
      <c r="N316" s="71"/>
      <c r="O316" s="71"/>
      <c r="P316" s="71"/>
      <c r="Q316" s="71"/>
      <c r="R316" s="71"/>
      <c r="S316" s="71"/>
      <c r="T316" s="71"/>
      <c r="U316" s="71"/>
      <c r="V316" s="71"/>
      <c r="W316" s="71"/>
      <c r="X316" s="71"/>
      <c r="Y316" s="71"/>
      <c r="Z316" s="71"/>
      <c r="AA316" s="71"/>
      <c r="AB316" s="71" t="s">
        <v>189</v>
      </c>
      <c r="AC316" s="71" t="s">
        <v>65</v>
      </c>
      <c r="AD316" s="71" t="s">
        <v>62</v>
      </c>
      <c r="AE316" s="71" t="s">
        <v>62</v>
      </c>
      <c r="AF316" s="71" t="s">
        <v>63</v>
      </c>
      <c r="AG316" s="71"/>
      <c r="AH316" s="71" t="s">
        <v>66</v>
      </c>
      <c r="AI316" s="71" t="s">
        <v>63</v>
      </c>
      <c r="AJ316" s="71" t="s">
        <v>63</v>
      </c>
      <c r="AK316" s="71" t="s">
        <v>63</v>
      </c>
      <c r="AL316" s="71" t="s">
        <v>132</v>
      </c>
      <c r="AM316" s="71" t="s">
        <v>63</v>
      </c>
      <c r="AN316" s="71"/>
      <c r="AO316" s="71"/>
      <c r="AP316" s="71" t="s">
        <v>4962</v>
      </c>
      <c r="AQ316" s="71" t="s">
        <v>194</v>
      </c>
      <c r="AR316" s="71" t="s">
        <v>62</v>
      </c>
      <c r="AS316" s="71"/>
      <c r="AT316" s="71" t="s">
        <v>63</v>
      </c>
      <c r="AU316" s="71"/>
      <c r="AV316" s="79" t="str" cm="1">
        <f t="array" ref="AV3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6" s="79" t="str" cm="1">
        <f t="array" ref="AW3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6" s="71" t="str" cm="1">
        <f t="array" ref="AX3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6" s="71"/>
      <c r="AZ316" s="71"/>
      <c r="BA316" s="71" t="s">
        <v>4963</v>
      </c>
      <c r="BB316" s="73"/>
      <c r="BC316" s="36"/>
      <c r="BD316" s="35"/>
    </row>
    <row r="317" spans="1:56" ht="85" customHeight="1">
      <c r="A317" s="70">
        <v>316</v>
      </c>
      <c r="B317" s="71" t="s">
        <v>4964</v>
      </c>
      <c r="C317" s="71" t="s">
        <v>735</v>
      </c>
      <c r="D317" s="71" t="s">
        <v>4965</v>
      </c>
      <c r="E317" s="71" t="s">
        <v>1494</v>
      </c>
      <c r="F317" s="71" t="s">
        <v>231</v>
      </c>
      <c r="G317" s="71" t="s">
        <v>736</v>
      </c>
      <c r="H317" s="71" t="s">
        <v>217</v>
      </c>
      <c r="I317" s="71" t="s">
        <v>1215</v>
      </c>
      <c r="J317" s="71" t="s">
        <v>1432</v>
      </c>
      <c r="K317" s="71" t="s">
        <v>243</v>
      </c>
      <c r="L317" s="71" t="s">
        <v>4966</v>
      </c>
      <c r="M317" s="71" t="s">
        <v>4967</v>
      </c>
      <c r="N317" s="71"/>
      <c r="O317" s="71"/>
      <c r="P317" s="71"/>
      <c r="Q317" s="71"/>
      <c r="R317" s="71"/>
      <c r="S317" s="71"/>
      <c r="T317" s="71"/>
      <c r="U317" s="71"/>
      <c r="V317" s="71"/>
      <c r="W317" s="71"/>
      <c r="X317" s="71"/>
      <c r="Y317" s="71"/>
      <c r="Z317" s="71"/>
      <c r="AA317" s="71"/>
      <c r="AB317" s="71" t="s">
        <v>64</v>
      </c>
      <c r="AC317" s="71" t="s">
        <v>65</v>
      </c>
      <c r="AD317" s="71" t="s">
        <v>62</v>
      </c>
      <c r="AE317" s="71" t="s">
        <v>62</v>
      </c>
      <c r="AF317" s="71" t="s">
        <v>63</v>
      </c>
      <c r="AG317" s="71"/>
      <c r="AH317" s="71" t="s">
        <v>66</v>
      </c>
      <c r="AI317" s="71" t="s">
        <v>63</v>
      </c>
      <c r="AJ317" s="71" t="s">
        <v>63</v>
      </c>
      <c r="AK317" s="71" t="s">
        <v>63</v>
      </c>
      <c r="AL317" s="71" t="s">
        <v>132</v>
      </c>
      <c r="AM317" s="71" t="s">
        <v>63</v>
      </c>
      <c r="AN317" s="71"/>
      <c r="AO317" s="71"/>
      <c r="AP317" s="71" t="s">
        <v>4968</v>
      </c>
      <c r="AQ317" s="71" t="s">
        <v>1215</v>
      </c>
      <c r="AR317" s="71" t="s">
        <v>62</v>
      </c>
      <c r="AS317" s="71"/>
      <c r="AT317" s="71" t="s">
        <v>63</v>
      </c>
      <c r="AU317" s="71"/>
      <c r="AV317" s="79" t="str" cm="1">
        <f t="array" ref="AV3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7" s="79" t="str" cm="1">
        <f t="array" ref="AW3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7" s="71" t="str" cm="1">
        <f t="array" ref="AX3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7" s="71"/>
      <c r="AZ317" s="71"/>
      <c r="BA317" s="71" t="s">
        <v>4969</v>
      </c>
      <c r="BB317" s="73"/>
      <c r="BC317" s="36"/>
      <c r="BD317" s="35"/>
    </row>
    <row r="318" spans="1:56" ht="85" customHeight="1">
      <c r="A318" s="70">
        <v>317</v>
      </c>
      <c r="B318" s="71" t="s">
        <v>4970</v>
      </c>
      <c r="C318" s="71" t="s">
        <v>735</v>
      </c>
      <c r="D318" s="71" t="s">
        <v>4971</v>
      </c>
      <c r="E318" s="71" t="s">
        <v>1478</v>
      </c>
      <c r="F318" s="71" t="s">
        <v>231</v>
      </c>
      <c r="G318" s="71" t="s">
        <v>736</v>
      </c>
      <c r="H318" s="71" t="s">
        <v>217</v>
      </c>
      <c r="I318" s="71" t="s">
        <v>608</v>
      </c>
      <c r="J318" s="71" t="s">
        <v>1432</v>
      </c>
      <c r="K318" s="71" t="s">
        <v>266</v>
      </c>
      <c r="L318" s="71" t="s">
        <v>4972</v>
      </c>
      <c r="M318" s="71" t="s">
        <v>4973</v>
      </c>
      <c r="N318" s="71"/>
      <c r="O318" s="71"/>
      <c r="P318" s="71"/>
      <c r="Q318" s="71"/>
      <c r="R318" s="71"/>
      <c r="S318" s="71"/>
      <c r="T318" s="71"/>
      <c r="U318" s="71"/>
      <c r="V318" s="71"/>
      <c r="W318" s="71"/>
      <c r="X318" s="71"/>
      <c r="Y318" s="71"/>
      <c r="Z318" s="71"/>
      <c r="AA318" s="71"/>
      <c r="AB318" s="71" t="s">
        <v>64</v>
      </c>
      <c r="AC318" s="71" t="s">
        <v>65</v>
      </c>
      <c r="AD318" s="71" t="s">
        <v>62</v>
      </c>
      <c r="AE318" s="71" t="s">
        <v>63</v>
      </c>
      <c r="AF318" s="71" t="s">
        <v>63</v>
      </c>
      <c r="AG318" s="71"/>
      <c r="AH318" s="71" t="s">
        <v>66</v>
      </c>
      <c r="AI318" s="71" t="s">
        <v>63</v>
      </c>
      <c r="AJ318" s="71" t="s">
        <v>63</v>
      </c>
      <c r="AK318" s="71" t="s">
        <v>63</v>
      </c>
      <c r="AL318" s="71" t="s">
        <v>62</v>
      </c>
      <c r="AM318" s="71" t="s">
        <v>63</v>
      </c>
      <c r="AN318" s="71"/>
      <c r="AO318" s="71"/>
      <c r="AP318" s="71" t="s">
        <v>4974</v>
      </c>
      <c r="AQ318" s="71" t="s">
        <v>608</v>
      </c>
      <c r="AR318" s="71" t="s">
        <v>62</v>
      </c>
      <c r="AS318" s="71"/>
      <c r="AT318" s="71" t="s">
        <v>63</v>
      </c>
      <c r="AU318" s="71"/>
      <c r="AV318" s="79" t="str" cm="1">
        <f t="array" ref="AV3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8" s="79" t="str" cm="1">
        <f t="array" ref="AW3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8" s="71" t="str" cm="1">
        <f t="array" ref="AX3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8" s="71"/>
      <c r="AZ318" s="71"/>
      <c r="BA318" s="71" t="s">
        <v>4975</v>
      </c>
      <c r="BB318" s="73" t="s">
        <v>4976</v>
      </c>
      <c r="BC318" s="36"/>
      <c r="BD318" s="35"/>
    </row>
    <row r="319" spans="1:56" ht="85" customHeight="1">
      <c r="A319" s="70">
        <v>318</v>
      </c>
      <c r="B319" s="71" t="s">
        <v>4977</v>
      </c>
      <c r="C319" s="71" t="s">
        <v>735</v>
      </c>
      <c r="D319" s="71" t="s">
        <v>4978</v>
      </c>
      <c r="E319" s="71" t="s">
        <v>1565</v>
      </c>
      <c r="F319" s="71" t="s">
        <v>231</v>
      </c>
      <c r="G319" s="71" t="s">
        <v>736</v>
      </c>
      <c r="H319" s="71" t="s">
        <v>217</v>
      </c>
      <c r="I319" s="71" t="s">
        <v>4979</v>
      </c>
      <c r="J319" s="71" t="s">
        <v>1927</v>
      </c>
      <c r="K319" s="71" t="s">
        <v>266</v>
      </c>
      <c r="L319" s="71" t="s">
        <v>4980</v>
      </c>
      <c r="M319" s="71" t="s">
        <v>4981</v>
      </c>
      <c r="N319" s="71"/>
      <c r="O319" s="71"/>
      <c r="P319" s="71"/>
      <c r="Q319" s="71"/>
      <c r="R319" s="71"/>
      <c r="S319" s="71"/>
      <c r="T319" s="71"/>
      <c r="U319" s="71"/>
      <c r="V319" s="71"/>
      <c r="W319" s="71"/>
      <c r="X319" s="71"/>
      <c r="Y319" s="71"/>
      <c r="Z319" s="71"/>
      <c r="AA319" s="71"/>
      <c r="AB319" s="71" t="s">
        <v>64</v>
      </c>
      <c r="AC319" s="71" t="s">
        <v>65</v>
      </c>
      <c r="AD319" s="71" t="s">
        <v>62</v>
      </c>
      <c r="AE319" s="71" t="s">
        <v>63</v>
      </c>
      <c r="AF319" s="71" t="s">
        <v>63</v>
      </c>
      <c r="AG319" s="71"/>
      <c r="AH319" s="71" t="s">
        <v>66</v>
      </c>
      <c r="AI319" s="71" t="s">
        <v>63</v>
      </c>
      <c r="AJ319" s="71" t="s">
        <v>132</v>
      </c>
      <c r="AK319" s="71" t="s">
        <v>63</v>
      </c>
      <c r="AL319" s="71" t="s">
        <v>62</v>
      </c>
      <c r="AM319" s="71" t="s">
        <v>63</v>
      </c>
      <c r="AN319" s="71"/>
      <c r="AO319" s="71"/>
      <c r="AP319" s="71" t="s">
        <v>4982</v>
      </c>
      <c r="AQ319" s="71" t="s">
        <v>4983</v>
      </c>
      <c r="AR319" s="71" t="s">
        <v>62</v>
      </c>
      <c r="AS319" s="71"/>
      <c r="AT319" s="71" t="s">
        <v>63</v>
      </c>
      <c r="AU319" s="71"/>
      <c r="AV319" s="79" t="str" cm="1">
        <f t="array" ref="AV3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9" s="79" t="str" cm="1">
        <f t="array" ref="AW3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9" s="71" t="str" cm="1">
        <f t="array" ref="AX3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9" s="71"/>
      <c r="AZ319" s="71"/>
      <c r="BA319" s="71" t="s">
        <v>4984</v>
      </c>
      <c r="BB319" s="73" t="s">
        <v>4985</v>
      </c>
      <c r="BC319" s="36"/>
      <c r="BD319" s="35"/>
    </row>
    <row r="320" spans="1:56" ht="85" customHeight="1">
      <c r="A320" s="70">
        <v>319</v>
      </c>
      <c r="B320" s="71" t="s">
        <v>4986</v>
      </c>
      <c r="C320" s="71" t="s">
        <v>800</v>
      </c>
      <c r="D320" s="71" t="s">
        <v>4987</v>
      </c>
      <c r="E320" s="71" t="s">
        <v>1505</v>
      </c>
      <c r="F320" s="71" t="s">
        <v>231</v>
      </c>
      <c r="G320" s="71" t="s">
        <v>736</v>
      </c>
      <c r="H320" s="71" t="s">
        <v>217</v>
      </c>
      <c r="I320" s="71" t="s">
        <v>285</v>
      </c>
      <c r="J320" s="71" t="s">
        <v>1432</v>
      </c>
      <c r="K320" s="71" t="s">
        <v>279</v>
      </c>
      <c r="L320" s="71" t="s">
        <v>4988</v>
      </c>
      <c r="M320" s="71" t="s">
        <v>4989</v>
      </c>
      <c r="N320" s="71"/>
      <c r="O320" s="71"/>
      <c r="P320" s="71"/>
      <c r="Q320" s="71"/>
      <c r="R320" s="71"/>
      <c r="S320" s="71"/>
      <c r="T320" s="71"/>
      <c r="U320" s="71"/>
      <c r="V320" s="71"/>
      <c r="W320" s="71"/>
      <c r="X320" s="71"/>
      <c r="Y320" s="71"/>
      <c r="Z320" s="71"/>
      <c r="AA320" s="71"/>
      <c r="AB320" s="71" t="s">
        <v>64</v>
      </c>
      <c r="AC320" s="71" t="s">
        <v>65</v>
      </c>
      <c r="AD320" s="71" t="s">
        <v>62</v>
      </c>
      <c r="AE320" s="71" t="s">
        <v>63</v>
      </c>
      <c r="AF320" s="71" t="s">
        <v>62</v>
      </c>
      <c r="AG320" s="71"/>
      <c r="AH320" s="71" t="s">
        <v>66</v>
      </c>
      <c r="AI320" s="71" t="s">
        <v>63</v>
      </c>
      <c r="AJ320" s="71" t="s">
        <v>63</v>
      </c>
      <c r="AK320" s="71" t="s">
        <v>63</v>
      </c>
      <c r="AL320" s="71" t="s">
        <v>62</v>
      </c>
      <c r="AM320" s="71" t="s">
        <v>63</v>
      </c>
      <c r="AN320" s="71"/>
      <c r="AO320" s="71"/>
      <c r="AP320" s="71" t="s">
        <v>4990</v>
      </c>
      <c r="AQ320" s="71" t="s">
        <v>285</v>
      </c>
      <c r="AR320" s="71" t="s">
        <v>62</v>
      </c>
      <c r="AS320" s="71"/>
      <c r="AT320" s="71" t="s">
        <v>62</v>
      </c>
      <c r="AU320" s="71"/>
      <c r="AV320" s="79" t="str" cm="1">
        <f t="array" ref="AV3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0" s="79" t="str" cm="1">
        <f t="array" ref="AW3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0" s="71" t="str" cm="1">
        <f t="array" ref="AX3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0" s="71"/>
      <c r="AZ320" s="71"/>
      <c r="BA320" s="71" t="s">
        <v>4991</v>
      </c>
      <c r="BB320" s="73"/>
      <c r="BC320" s="36"/>
      <c r="BD320" s="35"/>
    </row>
    <row r="321" spans="1:56" ht="85" customHeight="1">
      <c r="A321" s="70">
        <v>320</v>
      </c>
      <c r="B321" s="71" t="s">
        <v>4992</v>
      </c>
      <c r="C321" s="71" t="s">
        <v>1142</v>
      </c>
      <c r="D321" s="71" t="s">
        <v>4993</v>
      </c>
      <c r="E321" s="71" t="s">
        <v>1452</v>
      </c>
      <c r="F321" s="71" t="s">
        <v>231</v>
      </c>
      <c r="G321" s="71" t="s">
        <v>786</v>
      </c>
      <c r="H321" s="71" t="s">
        <v>217</v>
      </c>
      <c r="I321" s="71" t="s">
        <v>1215</v>
      </c>
      <c r="J321" s="71" t="s">
        <v>1432</v>
      </c>
      <c r="K321" s="71" t="s">
        <v>243</v>
      </c>
      <c r="L321" s="71" t="s">
        <v>4994</v>
      </c>
      <c r="M321" s="71" t="s">
        <v>4995</v>
      </c>
      <c r="N321" s="71"/>
      <c r="O321" s="71"/>
      <c r="P321" s="71"/>
      <c r="Q321" s="71"/>
      <c r="R321" s="71"/>
      <c r="S321" s="71"/>
      <c r="T321" s="71"/>
      <c r="U321" s="71"/>
      <c r="V321" s="71"/>
      <c r="W321" s="71"/>
      <c r="X321" s="71"/>
      <c r="Y321" s="71"/>
      <c r="Z321" s="71"/>
      <c r="AA321" s="71"/>
      <c r="AB321" s="71" t="s">
        <v>64</v>
      </c>
      <c r="AC321" s="71" t="s">
        <v>65</v>
      </c>
      <c r="AD321" s="71" t="s">
        <v>62</v>
      </c>
      <c r="AE321" s="71" t="s">
        <v>62</v>
      </c>
      <c r="AF321" s="71" t="s">
        <v>63</v>
      </c>
      <c r="AG321" s="71"/>
      <c r="AH321" s="71" t="s">
        <v>85</v>
      </c>
      <c r="AI321" s="71" t="s">
        <v>63</v>
      </c>
      <c r="AJ321" s="71" t="s">
        <v>63</v>
      </c>
      <c r="AK321" s="71" t="s">
        <v>63</v>
      </c>
      <c r="AL321" s="71" t="s">
        <v>132</v>
      </c>
      <c r="AM321" s="71" t="s">
        <v>63</v>
      </c>
      <c r="AN321" s="71"/>
      <c r="AO321" s="71"/>
      <c r="AP321" s="71" t="s">
        <v>4996</v>
      </c>
      <c r="AQ321" s="71" t="s">
        <v>1215</v>
      </c>
      <c r="AR321" s="71" t="s">
        <v>62</v>
      </c>
      <c r="AS321" s="71"/>
      <c r="AT321" s="71" t="s">
        <v>63</v>
      </c>
      <c r="AU321" s="71"/>
      <c r="AV321" s="79" t="str" cm="1">
        <f t="array" ref="AV3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1" s="79" t="str" cm="1">
        <f t="array" ref="AW3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1" s="71" t="str" cm="1">
        <f t="array" ref="AX3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1" s="71"/>
      <c r="AZ321" s="71"/>
      <c r="BA321" s="71" t="s">
        <v>4997</v>
      </c>
      <c r="BB321" s="73" t="s">
        <v>4998</v>
      </c>
      <c r="BC321" s="36"/>
      <c r="BD321" s="35"/>
    </row>
    <row r="322" spans="1:56" ht="85" customHeight="1">
      <c r="A322" s="70">
        <v>321</v>
      </c>
      <c r="B322" s="71" t="s">
        <v>4999</v>
      </c>
      <c r="C322" s="71" t="s">
        <v>735</v>
      </c>
      <c r="D322" s="71" t="s">
        <v>5000</v>
      </c>
      <c r="E322" s="71" t="s">
        <v>1461</v>
      </c>
      <c r="F322" s="71" t="s">
        <v>231</v>
      </c>
      <c r="G322" s="71" t="s">
        <v>736</v>
      </c>
      <c r="H322" s="71" t="s">
        <v>217</v>
      </c>
      <c r="I322" s="71" t="s">
        <v>194</v>
      </c>
      <c r="J322" s="71" t="s">
        <v>1432</v>
      </c>
      <c r="K322" s="71" t="s">
        <v>315</v>
      </c>
      <c r="L322" s="71" t="s">
        <v>5001</v>
      </c>
      <c r="M322" s="71" t="s">
        <v>5002</v>
      </c>
      <c r="N322" s="71"/>
      <c r="O322" s="71"/>
      <c r="P322" s="71"/>
      <c r="Q322" s="71"/>
      <c r="R322" s="71"/>
      <c r="S322" s="71"/>
      <c r="T322" s="71"/>
      <c r="U322" s="71"/>
      <c r="V322" s="71"/>
      <c r="W322" s="71"/>
      <c r="X322" s="71"/>
      <c r="Y322" s="71"/>
      <c r="Z322" s="71"/>
      <c r="AA322" s="71"/>
      <c r="AB322" s="71" t="s">
        <v>64</v>
      </c>
      <c r="AC322" s="71" t="s">
        <v>65</v>
      </c>
      <c r="AD322" s="71" t="s">
        <v>62</v>
      </c>
      <c r="AE322" s="71" t="s">
        <v>63</v>
      </c>
      <c r="AF322" s="71" t="s">
        <v>63</v>
      </c>
      <c r="AG322" s="71"/>
      <c r="AH322" s="71" t="s">
        <v>66</v>
      </c>
      <c r="AI322" s="71" t="s">
        <v>63</v>
      </c>
      <c r="AJ322" s="71" t="s">
        <v>63</v>
      </c>
      <c r="AK322" s="71" t="s">
        <v>63</v>
      </c>
      <c r="AL322" s="71" t="s">
        <v>62</v>
      </c>
      <c r="AM322" s="71" t="s">
        <v>63</v>
      </c>
      <c r="AN322" s="71"/>
      <c r="AO322" s="71"/>
      <c r="AP322" s="71" t="s">
        <v>5003</v>
      </c>
      <c r="AQ322" s="71" t="s">
        <v>194</v>
      </c>
      <c r="AR322" s="71" t="s">
        <v>62</v>
      </c>
      <c r="AS322" s="71"/>
      <c r="AT322" s="71" t="s">
        <v>63</v>
      </c>
      <c r="AU322" s="71"/>
      <c r="AV322" s="79" t="str" cm="1">
        <f t="array" ref="AV3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2" s="79" t="str" cm="1">
        <f t="array" ref="AW3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2" s="71" t="str" cm="1">
        <f t="array" ref="AX3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2" s="71"/>
      <c r="AZ322" s="71"/>
      <c r="BA322" s="71" t="s">
        <v>5004</v>
      </c>
      <c r="BB322" s="73" t="s">
        <v>5005</v>
      </c>
      <c r="BC322" s="36"/>
      <c r="BD322" s="35"/>
    </row>
    <row r="323" spans="1:56" ht="85" customHeight="1">
      <c r="A323" s="70">
        <v>322</v>
      </c>
      <c r="B323" s="71" t="s">
        <v>5006</v>
      </c>
      <c r="C323" s="71" t="s">
        <v>800</v>
      </c>
      <c r="D323" s="71" t="s">
        <v>5007</v>
      </c>
      <c r="E323" s="71" t="s">
        <v>1494</v>
      </c>
      <c r="F323" s="71" t="s">
        <v>231</v>
      </c>
      <c r="G323" s="71" t="s">
        <v>736</v>
      </c>
      <c r="H323" s="71" t="s">
        <v>217</v>
      </c>
      <c r="I323" s="71" t="s">
        <v>2162</v>
      </c>
      <c r="J323" s="71" t="s">
        <v>1432</v>
      </c>
      <c r="K323" s="71" t="s">
        <v>315</v>
      </c>
      <c r="L323" s="71" t="s">
        <v>5008</v>
      </c>
      <c r="M323" s="71" t="s">
        <v>5009</v>
      </c>
      <c r="N323" s="71"/>
      <c r="O323" s="71"/>
      <c r="P323" s="71"/>
      <c r="Q323" s="71"/>
      <c r="R323" s="71"/>
      <c r="S323" s="71"/>
      <c r="T323" s="71"/>
      <c r="U323" s="71"/>
      <c r="V323" s="71"/>
      <c r="W323" s="71"/>
      <c r="X323" s="71"/>
      <c r="Y323" s="71"/>
      <c r="Z323" s="71"/>
      <c r="AA323" s="71"/>
      <c r="AB323" s="71" t="s">
        <v>64</v>
      </c>
      <c r="AC323" s="71" t="s">
        <v>65</v>
      </c>
      <c r="AD323" s="71" t="s">
        <v>62</v>
      </c>
      <c r="AE323" s="71" t="s">
        <v>62</v>
      </c>
      <c r="AF323" s="71" t="s">
        <v>63</v>
      </c>
      <c r="AG323" s="71"/>
      <c r="AH323" s="71" t="s">
        <v>66</v>
      </c>
      <c r="AI323" s="71" t="s">
        <v>63</v>
      </c>
      <c r="AJ323" s="71" t="s">
        <v>132</v>
      </c>
      <c r="AK323" s="71" t="s">
        <v>63</v>
      </c>
      <c r="AL323" s="71" t="s">
        <v>62</v>
      </c>
      <c r="AM323" s="71" t="s">
        <v>63</v>
      </c>
      <c r="AN323" s="71"/>
      <c r="AO323" s="71"/>
      <c r="AP323" s="71" t="s">
        <v>5010</v>
      </c>
      <c r="AQ323" s="71" t="s">
        <v>465</v>
      </c>
      <c r="AR323" s="71" t="s">
        <v>63</v>
      </c>
      <c r="AS323" s="71"/>
      <c r="AT323" s="71" t="s">
        <v>62</v>
      </c>
      <c r="AU323" s="71"/>
      <c r="AV323" s="79" t="str" cm="1">
        <f t="array" ref="AV3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3" s="79" t="str" cm="1">
        <f t="array" ref="AW3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3" s="71" t="str" cm="1">
        <f t="array" ref="AX3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3" s="71"/>
      <c r="AZ323" s="71"/>
      <c r="BA323" s="71" t="s">
        <v>5011</v>
      </c>
      <c r="BB323" s="73"/>
      <c r="BC323" s="36"/>
      <c r="BD323" s="35"/>
    </row>
    <row r="324" spans="1:56" ht="85" customHeight="1">
      <c r="A324" s="70">
        <v>323</v>
      </c>
      <c r="B324" s="71" t="s">
        <v>5012</v>
      </c>
      <c r="C324" s="71" t="s">
        <v>735</v>
      </c>
      <c r="D324" s="71" t="s">
        <v>5013</v>
      </c>
      <c r="E324" s="71" t="s">
        <v>1430</v>
      </c>
      <c r="F324" s="71" t="s">
        <v>231</v>
      </c>
      <c r="G324" s="71" t="s">
        <v>736</v>
      </c>
      <c r="H324" s="71" t="s">
        <v>217</v>
      </c>
      <c r="I324" s="71" t="s">
        <v>1215</v>
      </c>
      <c r="J324" s="71" t="s">
        <v>1432</v>
      </c>
      <c r="K324" s="71" t="s">
        <v>243</v>
      </c>
      <c r="L324" s="71" t="s">
        <v>5014</v>
      </c>
      <c r="M324" s="71" t="s">
        <v>5015</v>
      </c>
      <c r="N324" s="71"/>
      <c r="O324" s="71"/>
      <c r="P324" s="71"/>
      <c r="Q324" s="71"/>
      <c r="R324" s="71"/>
      <c r="S324" s="71"/>
      <c r="T324" s="71"/>
      <c r="U324" s="71"/>
      <c r="V324" s="71"/>
      <c r="W324" s="71"/>
      <c r="X324" s="71"/>
      <c r="Y324" s="71"/>
      <c r="Z324" s="71"/>
      <c r="AA324" s="71"/>
      <c r="AB324" s="71" t="s">
        <v>64</v>
      </c>
      <c r="AC324" s="71" t="s">
        <v>65</v>
      </c>
      <c r="AD324" s="71" t="s">
        <v>62</v>
      </c>
      <c r="AE324" s="71" t="s">
        <v>62</v>
      </c>
      <c r="AF324" s="71" t="s">
        <v>63</v>
      </c>
      <c r="AG324" s="71"/>
      <c r="AH324" s="71" t="s">
        <v>66</v>
      </c>
      <c r="AI324" s="71" t="s">
        <v>132</v>
      </c>
      <c r="AJ324" s="71" t="s">
        <v>63</v>
      </c>
      <c r="AK324" s="71" t="s">
        <v>63</v>
      </c>
      <c r="AL324" s="71" t="s">
        <v>62</v>
      </c>
      <c r="AM324" s="71" t="s">
        <v>63</v>
      </c>
      <c r="AN324" s="71"/>
      <c r="AO324" s="71"/>
      <c r="AP324" s="71" t="s">
        <v>5016</v>
      </c>
      <c r="AQ324" s="71" t="s">
        <v>1215</v>
      </c>
      <c r="AR324" s="71" t="s">
        <v>62</v>
      </c>
      <c r="AS324" s="71"/>
      <c r="AT324" s="71" t="s">
        <v>63</v>
      </c>
      <c r="AU324" s="71"/>
      <c r="AV324" s="79" t="str" cm="1">
        <f t="array" ref="AV3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4" s="79" t="str" cm="1">
        <f t="array" ref="AW3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4" s="71" t="str" cm="1">
        <f t="array" ref="AX3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4" s="71"/>
      <c r="AZ324" s="71"/>
      <c r="BA324" s="71" t="s">
        <v>5017</v>
      </c>
      <c r="BB324" s="73"/>
      <c r="BC324" s="36"/>
      <c r="BD324" s="35"/>
    </row>
    <row r="325" spans="1:56" ht="85" customHeight="1">
      <c r="A325" s="70">
        <v>324</v>
      </c>
      <c r="B325" s="71" t="s">
        <v>5018</v>
      </c>
      <c r="C325" s="71" t="s">
        <v>735</v>
      </c>
      <c r="D325" s="71" t="s">
        <v>5019</v>
      </c>
      <c r="E325" s="71" t="s">
        <v>1575</v>
      </c>
      <c r="F325" s="71" t="s">
        <v>231</v>
      </c>
      <c r="G325" s="71" t="s">
        <v>736</v>
      </c>
      <c r="H325" s="71" t="s">
        <v>217</v>
      </c>
      <c r="I325" s="71" t="s">
        <v>194</v>
      </c>
      <c r="J325" s="71" t="s">
        <v>1432</v>
      </c>
      <c r="K325" s="71" t="s">
        <v>315</v>
      </c>
      <c r="L325" s="71" t="s">
        <v>5020</v>
      </c>
      <c r="M325" s="71" t="s">
        <v>5021</v>
      </c>
      <c r="N325" s="71"/>
      <c r="O325" s="71"/>
      <c r="P325" s="71"/>
      <c r="Q325" s="71"/>
      <c r="R325" s="71"/>
      <c r="S325" s="71"/>
      <c r="T325" s="71"/>
      <c r="U325" s="71"/>
      <c r="V325" s="71"/>
      <c r="W325" s="71"/>
      <c r="X325" s="71"/>
      <c r="Y325" s="71"/>
      <c r="Z325" s="71"/>
      <c r="AA325" s="71"/>
      <c r="AB325" s="71" t="s">
        <v>1692</v>
      </c>
      <c r="AC325" s="71" t="s">
        <v>65</v>
      </c>
      <c r="AD325" s="71" t="s">
        <v>62</v>
      </c>
      <c r="AE325" s="71" t="s">
        <v>62</v>
      </c>
      <c r="AF325" s="71" t="s">
        <v>63</v>
      </c>
      <c r="AG325" s="71"/>
      <c r="AH325" s="71" t="s">
        <v>66</v>
      </c>
      <c r="AI325" s="71" t="s">
        <v>63</v>
      </c>
      <c r="AJ325" s="71" t="s">
        <v>63</v>
      </c>
      <c r="AK325" s="71" t="s">
        <v>63</v>
      </c>
      <c r="AL325" s="71" t="s">
        <v>62</v>
      </c>
      <c r="AM325" s="71" t="s">
        <v>63</v>
      </c>
      <c r="AN325" s="71"/>
      <c r="AO325" s="71"/>
      <c r="AP325" s="71" t="s">
        <v>5022</v>
      </c>
      <c r="AQ325" s="71" t="s">
        <v>194</v>
      </c>
      <c r="AR325" s="71" t="s">
        <v>62</v>
      </c>
      <c r="AS325" s="71"/>
      <c r="AT325" s="71" t="s">
        <v>62</v>
      </c>
      <c r="AU325" s="71"/>
      <c r="AV325" s="79" t="str" cm="1">
        <f t="array" ref="AV3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5" s="79" t="str" cm="1">
        <f t="array" ref="AW3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5" s="71" t="str" cm="1">
        <f t="array" ref="AX3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5" s="71"/>
      <c r="AZ325" s="71"/>
      <c r="BA325" s="71" t="s">
        <v>5023</v>
      </c>
      <c r="BB325" s="73"/>
      <c r="BC325" s="36"/>
      <c r="BD325" s="35"/>
    </row>
    <row r="326" spans="1:56" ht="85" customHeight="1">
      <c r="A326" s="70">
        <v>325</v>
      </c>
      <c r="B326" s="71" t="s">
        <v>5024</v>
      </c>
      <c r="C326" s="71" t="s">
        <v>735</v>
      </c>
      <c r="D326" s="71" t="s">
        <v>5025</v>
      </c>
      <c r="E326" s="71" t="s">
        <v>5026</v>
      </c>
      <c r="F326" s="71" t="s">
        <v>231</v>
      </c>
      <c r="G326" s="71" t="s">
        <v>736</v>
      </c>
      <c r="H326" s="71" t="s">
        <v>217</v>
      </c>
      <c r="I326" s="71" t="s">
        <v>250</v>
      </c>
      <c r="J326" s="71" t="s">
        <v>1432</v>
      </c>
      <c r="K326" s="71" t="s">
        <v>243</v>
      </c>
      <c r="L326" s="71" t="s">
        <v>5027</v>
      </c>
      <c r="M326" s="71" t="s">
        <v>5028</v>
      </c>
      <c r="N326" s="71"/>
      <c r="O326" s="71"/>
      <c r="P326" s="71"/>
      <c r="Q326" s="71"/>
      <c r="R326" s="71"/>
      <c r="S326" s="71"/>
      <c r="T326" s="71"/>
      <c r="U326" s="71"/>
      <c r="V326" s="71"/>
      <c r="W326" s="71"/>
      <c r="X326" s="71"/>
      <c r="Y326" s="71"/>
      <c r="Z326" s="71"/>
      <c r="AA326" s="71"/>
      <c r="AB326" s="71" t="s">
        <v>64</v>
      </c>
      <c r="AC326" s="71" t="s">
        <v>65</v>
      </c>
      <c r="AD326" s="71" t="s">
        <v>62</v>
      </c>
      <c r="AE326" s="71" t="s">
        <v>63</v>
      </c>
      <c r="AF326" s="71" t="s">
        <v>63</v>
      </c>
      <c r="AG326" s="71"/>
      <c r="AH326" s="71" t="s">
        <v>66</v>
      </c>
      <c r="AI326" s="71" t="s">
        <v>132</v>
      </c>
      <c r="AJ326" s="71" t="s">
        <v>62</v>
      </c>
      <c r="AK326" s="71" t="s">
        <v>132</v>
      </c>
      <c r="AL326" s="71" t="s">
        <v>132</v>
      </c>
      <c r="AM326" s="71" t="s">
        <v>132</v>
      </c>
      <c r="AN326" s="71"/>
      <c r="AO326" s="71"/>
      <c r="AP326" s="71" t="s">
        <v>5029</v>
      </c>
      <c r="AQ326" s="71" t="s">
        <v>366</v>
      </c>
      <c r="AR326" s="71" t="s">
        <v>63</v>
      </c>
      <c r="AS326" s="71"/>
      <c r="AT326" s="71" t="s">
        <v>62</v>
      </c>
      <c r="AU326" s="71"/>
      <c r="AV326" s="79" t="str" cm="1">
        <f t="array" ref="AV3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6" s="79" t="str" cm="1">
        <f t="array" ref="AW3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6" s="71" t="str" cm="1">
        <f t="array" ref="AX3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6" s="71"/>
      <c r="AZ326" s="71"/>
      <c r="BA326" s="71" t="s">
        <v>5030</v>
      </c>
      <c r="BB326" s="73"/>
      <c r="BC326" s="36"/>
      <c r="BD326" s="35"/>
    </row>
    <row r="327" spans="1:56" ht="85" customHeight="1">
      <c r="A327" s="70">
        <v>326</v>
      </c>
      <c r="B327" s="71" t="s">
        <v>5031</v>
      </c>
      <c r="C327" s="71" t="s">
        <v>735</v>
      </c>
      <c r="D327" s="71" t="s">
        <v>5032</v>
      </c>
      <c r="E327" s="71" t="s">
        <v>1486</v>
      </c>
      <c r="F327" s="71" t="s">
        <v>231</v>
      </c>
      <c r="G327" s="71" t="s">
        <v>736</v>
      </c>
      <c r="H327" s="71" t="s">
        <v>217</v>
      </c>
      <c r="I327" s="71" t="s">
        <v>1215</v>
      </c>
      <c r="J327" s="71" t="s">
        <v>1432</v>
      </c>
      <c r="K327" s="71" t="s">
        <v>243</v>
      </c>
      <c r="L327" s="71" t="s">
        <v>5033</v>
      </c>
      <c r="M327" s="71" t="s">
        <v>5034</v>
      </c>
      <c r="N327" s="71"/>
      <c r="O327" s="71"/>
      <c r="P327" s="71"/>
      <c r="Q327" s="71"/>
      <c r="R327" s="71"/>
      <c r="S327" s="71"/>
      <c r="T327" s="71"/>
      <c r="U327" s="71"/>
      <c r="V327" s="71"/>
      <c r="W327" s="71"/>
      <c r="X327" s="71"/>
      <c r="Y327" s="71"/>
      <c r="Z327" s="71"/>
      <c r="AA327" s="71"/>
      <c r="AB327" s="71" t="s">
        <v>64</v>
      </c>
      <c r="AC327" s="71" t="s">
        <v>65</v>
      </c>
      <c r="AD327" s="71" t="s">
        <v>62</v>
      </c>
      <c r="AE327" s="71" t="s">
        <v>62</v>
      </c>
      <c r="AF327" s="71" t="s">
        <v>63</v>
      </c>
      <c r="AG327" s="71"/>
      <c r="AH327" s="71" t="s">
        <v>66</v>
      </c>
      <c r="AI327" s="71" t="s">
        <v>63</v>
      </c>
      <c r="AJ327" s="71" t="s">
        <v>63</v>
      </c>
      <c r="AK327" s="71" t="s">
        <v>63</v>
      </c>
      <c r="AL327" s="71" t="s">
        <v>62</v>
      </c>
      <c r="AM327" s="71" t="s">
        <v>63</v>
      </c>
      <c r="AN327" s="71"/>
      <c r="AO327" s="71"/>
      <c r="AP327" s="71" t="s">
        <v>5035</v>
      </c>
      <c r="AQ327" s="71" t="s">
        <v>4772</v>
      </c>
      <c r="AR327" s="71" t="s">
        <v>62</v>
      </c>
      <c r="AS327" s="71"/>
      <c r="AT327" s="71" t="s">
        <v>62</v>
      </c>
      <c r="AU327" s="71"/>
      <c r="AV327" s="79" t="str" cm="1">
        <f t="array" ref="AV3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7" s="79" t="str" cm="1">
        <f t="array" ref="AW3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7" s="71" t="str" cm="1">
        <f t="array" ref="AX3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7" s="71"/>
      <c r="AZ327" s="71"/>
      <c r="BA327" s="22" t="s">
        <v>5036</v>
      </c>
      <c r="BB327" s="73" t="s">
        <v>5037</v>
      </c>
      <c r="BC327" s="36"/>
      <c r="BD327" s="35"/>
    </row>
    <row r="328" spans="1:56" ht="85" customHeight="1">
      <c r="A328" s="70">
        <v>327</v>
      </c>
      <c r="B328" s="71" t="s">
        <v>5038</v>
      </c>
      <c r="C328" s="71" t="s">
        <v>800</v>
      </c>
      <c r="D328" s="71" t="s">
        <v>5039</v>
      </c>
      <c r="E328" s="71" t="s">
        <v>1461</v>
      </c>
      <c r="F328" s="71" t="s">
        <v>231</v>
      </c>
      <c r="G328" s="71" t="s">
        <v>736</v>
      </c>
      <c r="H328" s="71" t="s">
        <v>217</v>
      </c>
      <c r="I328" s="71" t="s">
        <v>2162</v>
      </c>
      <c r="J328" s="71" t="s">
        <v>1432</v>
      </c>
      <c r="K328" s="71" t="s">
        <v>315</v>
      </c>
      <c r="L328" s="71" t="s">
        <v>5040</v>
      </c>
      <c r="M328" s="71" t="s">
        <v>5041</v>
      </c>
      <c r="N328" s="71"/>
      <c r="O328" s="71"/>
      <c r="P328" s="71"/>
      <c r="Q328" s="71"/>
      <c r="R328" s="71"/>
      <c r="S328" s="71"/>
      <c r="T328" s="71"/>
      <c r="U328" s="71"/>
      <c r="V328" s="71"/>
      <c r="W328" s="71"/>
      <c r="X328" s="71"/>
      <c r="Y328" s="71"/>
      <c r="Z328" s="71"/>
      <c r="AA328" s="71"/>
      <c r="AB328" s="71" t="s">
        <v>64</v>
      </c>
      <c r="AC328" s="71" t="s">
        <v>65</v>
      </c>
      <c r="AD328" s="71" t="s">
        <v>62</v>
      </c>
      <c r="AE328" s="71" t="s">
        <v>63</v>
      </c>
      <c r="AF328" s="71" t="s">
        <v>63</v>
      </c>
      <c r="AG328" s="71"/>
      <c r="AH328" s="71" t="s">
        <v>66</v>
      </c>
      <c r="AI328" s="71" t="s">
        <v>132</v>
      </c>
      <c r="AJ328" s="71" t="s">
        <v>63</v>
      </c>
      <c r="AK328" s="71" t="s">
        <v>63</v>
      </c>
      <c r="AL328" s="71" t="s">
        <v>62</v>
      </c>
      <c r="AM328" s="71" t="s">
        <v>63</v>
      </c>
      <c r="AN328" s="71"/>
      <c r="AO328" s="71"/>
      <c r="AP328" s="71" t="s">
        <v>5042</v>
      </c>
      <c r="AQ328" s="71" t="s">
        <v>5043</v>
      </c>
      <c r="AR328" s="71" t="s">
        <v>62</v>
      </c>
      <c r="AS328" s="71"/>
      <c r="AT328" s="71" t="s">
        <v>63</v>
      </c>
      <c r="AU328" s="71"/>
      <c r="AV328" s="79" t="str" cm="1">
        <f t="array" ref="AV3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8" s="79" t="str" cm="1">
        <f t="array" ref="AW3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8" s="71" t="str" cm="1">
        <f t="array" ref="AX3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8" s="71"/>
      <c r="AZ328" s="71"/>
      <c r="BA328" s="71" t="s">
        <v>5044</v>
      </c>
      <c r="BB328" s="73" t="s">
        <v>5045</v>
      </c>
      <c r="BC328" s="36"/>
      <c r="BD328" s="35"/>
    </row>
    <row r="329" spans="1:56" ht="85" customHeight="1">
      <c r="A329" s="70">
        <v>328</v>
      </c>
      <c r="B329" s="71" t="s">
        <v>5046</v>
      </c>
      <c r="C329" s="71" t="s">
        <v>1655</v>
      </c>
      <c r="D329" s="71" t="s">
        <v>5047</v>
      </c>
      <c r="E329" s="71" t="s">
        <v>1502</v>
      </c>
      <c r="F329" s="71" t="s">
        <v>231</v>
      </c>
      <c r="G329" s="71" t="s">
        <v>736</v>
      </c>
      <c r="H329" s="71" t="s">
        <v>217</v>
      </c>
      <c r="I329" s="71" t="s">
        <v>1944</v>
      </c>
      <c r="J329" s="71" t="s">
        <v>1432</v>
      </c>
      <c r="K329" s="71" t="s">
        <v>218</v>
      </c>
      <c r="L329" s="71" t="s">
        <v>5048</v>
      </c>
      <c r="M329" s="71" t="s">
        <v>5049</v>
      </c>
      <c r="N329" s="71"/>
      <c r="O329" s="71"/>
      <c r="P329" s="71"/>
      <c r="Q329" s="71"/>
      <c r="R329" s="71"/>
      <c r="S329" s="71"/>
      <c r="T329" s="71"/>
      <c r="U329" s="71"/>
      <c r="V329" s="71"/>
      <c r="W329" s="71"/>
      <c r="X329" s="71"/>
      <c r="Y329" s="71"/>
      <c r="Z329" s="71"/>
      <c r="AA329" s="71"/>
      <c r="AB329" s="71" t="s">
        <v>64</v>
      </c>
      <c r="AC329" s="71" t="s">
        <v>65</v>
      </c>
      <c r="AD329" s="71" t="s">
        <v>62</v>
      </c>
      <c r="AE329" s="71" t="s">
        <v>63</v>
      </c>
      <c r="AF329" s="71" t="s">
        <v>63</v>
      </c>
      <c r="AG329" s="71"/>
      <c r="AH329" s="71" t="s">
        <v>66</v>
      </c>
      <c r="AI329" s="71" t="s">
        <v>63</v>
      </c>
      <c r="AJ329" s="71" t="s">
        <v>63</v>
      </c>
      <c r="AK329" s="71" t="s">
        <v>63</v>
      </c>
      <c r="AL329" s="71" t="s">
        <v>62</v>
      </c>
      <c r="AM329" s="71" t="s">
        <v>63</v>
      </c>
      <c r="AN329" s="71"/>
      <c r="AO329" s="71"/>
      <c r="AP329" s="71" t="s">
        <v>5050</v>
      </c>
      <c r="AQ329" s="71" t="s">
        <v>935</v>
      </c>
      <c r="AR329" s="71" t="s">
        <v>63</v>
      </c>
      <c r="AS329" s="71"/>
      <c r="AT329" s="71" t="s">
        <v>63</v>
      </c>
      <c r="AU329" s="71"/>
      <c r="AV329" s="79" t="str" cm="1">
        <f t="array" ref="AV3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9" s="79" t="str" cm="1">
        <f t="array" ref="AW3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9" s="71" t="str" cm="1">
        <f t="array" ref="AX3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9" s="71"/>
      <c r="AZ329" s="71"/>
      <c r="BA329" s="71" t="s">
        <v>5051</v>
      </c>
      <c r="BB329" s="73" t="s">
        <v>5052</v>
      </c>
      <c r="BC329" s="36"/>
      <c r="BD329" s="35"/>
    </row>
    <row r="330" spans="1:56" ht="85" customHeight="1">
      <c r="A330" s="70">
        <v>329</v>
      </c>
      <c r="B330" s="71" t="s">
        <v>5053</v>
      </c>
      <c r="C330" s="71"/>
      <c r="D330" s="71" t="s">
        <v>5054</v>
      </c>
      <c r="E330" s="71" t="s">
        <v>1479</v>
      </c>
      <c r="F330" s="71" t="s">
        <v>231</v>
      </c>
      <c r="G330" s="71" t="s">
        <v>232</v>
      </c>
      <c r="H330" s="71" t="s">
        <v>217</v>
      </c>
      <c r="I330" s="71" t="s">
        <v>1215</v>
      </c>
      <c r="J330" s="71" t="s">
        <v>1432</v>
      </c>
      <c r="K330" s="71" t="s">
        <v>243</v>
      </c>
      <c r="L330" s="71" t="s">
        <v>5055</v>
      </c>
      <c r="M330" s="71" t="s">
        <v>5056</v>
      </c>
      <c r="N330" s="71"/>
      <c r="O330" s="71"/>
      <c r="P330" s="71"/>
      <c r="Q330" s="71"/>
      <c r="R330" s="71"/>
      <c r="S330" s="71"/>
      <c r="T330" s="71"/>
      <c r="U330" s="71"/>
      <c r="V330" s="71"/>
      <c r="W330" s="71"/>
      <c r="X330" s="71"/>
      <c r="Y330" s="71"/>
      <c r="Z330" s="71"/>
      <c r="AA330" s="71"/>
      <c r="AB330" s="71" t="s">
        <v>64</v>
      </c>
      <c r="AC330" s="71" t="s">
        <v>100</v>
      </c>
      <c r="AD330" s="71" t="s">
        <v>62</v>
      </c>
      <c r="AE330" s="71" t="s">
        <v>62</v>
      </c>
      <c r="AF330" s="71" t="s">
        <v>63</v>
      </c>
      <c r="AG330" s="71"/>
      <c r="AH330" s="71" t="s">
        <v>66</v>
      </c>
      <c r="AI330" s="71" t="s">
        <v>63</v>
      </c>
      <c r="AJ330" s="71" t="s">
        <v>132</v>
      </c>
      <c r="AK330" s="71" t="s">
        <v>63</v>
      </c>
      <c r="AL330" s="71" t="s">
        <v>62</v>
      </c>
      <c r="AM330" s="71" t="s">
        <v>63</v>
      </c>
      <c r="AN330" s="71"/>
      <c r="AO330" s="71"/>
      <c r="AP330" s="71" t="s">
        <v>5057</v>
      </c>
      <c r="AQ330" s="71" t="s">
        <v>5058</v>
      </c>
      <c r="AR330" s="71" t="s">
        <v>62</v>
      </c>
      <c r="AS330" s="71"/>
      <c r="AT330" s="71" t="s">
        <v>63</v>
      </c>
      <c r="AU330" s="71"/>
      <c r="AV330" s="79" t="str" cm="1">
        <f t="array" ref="AV3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0" s="79" t="str" cm="1">
        <f t="array" ref="AW3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0" s="71" t="str" cm="1">
        <f t="array" ref="AX3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0" s="71"/>
      <c r="AZ330" s="71"/>
      <c r="BA330" s="71" t="s">
        <v>5059</v>
      </c>
      <c r="BB330" s="73" t="s">
        <v>5060</v>
      </c>
      <c r="BC330" s="36"/>
      <c r="BD330" s="35"/>
    </row>
    <row r="331" spans="1:56" ht="85" customHeight="1">
      <c r="A331" s="70">
        <v>330</v>
      </c>
      <c r="B331" s="71" t="s">
        <v>5061</v>
      </c>
      <c r="C331" s="71" t="s">
        <v>800</v>
      </c>
      <c r="D331" s="71" t="s">
        <v>5062</v>
      </c>
      <c r="E331" s="71" t="s">
        <v>1502</v>
      </c>
      <c r="F331" s="71" t="s">
        <v>231</v>
      </c>
      <c r="G331" s="71" t="s">
        <v>736</v>
      </c>
      <c r="H331" s="71" t="s">
        <v>217</v>
      </c>
      <c r="I331" s="71" t="s">
        <v>1215</v>
      </c>
      <c r="J331" s="71" t="s">
        <v>1432</v>
      </c>
      <c r="K331" s="71" t="s">
        <v>243</v>
      </c>
      <c r="L331" s="71" t="s">
        <v>5063</v>
      </c>
      <c r="M331" s="71" t="s">
        <v>5064</v>
      </c>
      <c r="N331" s="71"/>
      <c r="O331" s="71"/>
      <c r="P331" s="71"/>
      <c r="Q331" s="71"/>
      <c r="R331" s="71"/>
      <c r="S331" s="71"/>
      <c r="T331" s="71"/>
      <c r="U331" s="71"/>
      <c r="V331" s="71"/>
      <c r="W331" s="71"/>
      <c r="X331" s="71"/>
      <c r="Y331" s="71"/>
      <c r="Z331" s="71"/>
      <c r="AA331" s="71"/>
      <c r="AB331" s="71" t="s">
        <v>64</v>
      </c>
      <c r="AC331" s="71" t="s">
        <v>65</v>
      </c>
      <c r="AD331" s="71" t="s">
        <v>62</v>
      </c>
      <c r="AE331" s="71" t="s">
        <v>62</v>
      </c>
      <c r="AF331" s="71" t="s">
        <v>63</v>
      </c>
      <c r="AG331" s="71"/>
      <c r="AH331" s="71" t="s">
        <v>66</v>
      </c>
      <c r="AI331" s="71" t="s">
        <v>63</v>
      </c>
      <c r="AJ331" s="71" t="s">
        <v>63</v>
      </c>
      <c r="AK331" s="71" t="s">
        <v>63</v>
      </c>
      <c r="AL331" s="71" t="s">
        <v>62</v>
      </c>
      <c r="AM331" s="71" t="s">
        <v>63</v>
      </c>
      <c r="AN331" s="71"/>
      <c r="AO331" s="71"/>
      <c r="AP331" s="71" t="s">
        <v>5065</v>
      </c>
      <c r="AQ331" s="71" t="s">
        <v>1212</v>
      </c>
      <c r="AR331" s="71" t="s">
        <v>62</v>
      </c>
      <c r="AS331" s="71"/>
      <c r="AT331" s="71" t="s">
        <v>63</v>
      </c>
      <c r="AU331" s="71"/>
      <c r="AV331" s="79" t="str" cm="1">
        <f t="array" ref="AV3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1" s="79" t="str" cm="1">
        <f t="array" ref="AW3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1" s="71" t="str" cm="1">
        <f t="array" ref="AX3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1" s="71"/>
      <c r="AZ331" s="71"/>
      <c r="BA331" s="22" t="s">
        <v>5066</v>
      </c>
      <c r="BB331" s="73" t="s">
        <v>5067</v>
      </c>
      <c r="BC331" s="36"/>
      <c r="BD331" s="35"/>
    </row>
    <row r="332" spans="1:56" ht="85" customHeight="1">
      <c r="A332" s="70">
        <v>331</v>
      </c>
      <c r="B332" s="71" t="s">
        <v>5068</v>
      </c>
      <c r="C332" s="71" t="s">
        <v>800</v>
      </c>
      <c r="D332" s="71" t="s">
        <v>5069</v>
      </c>
      <c r="E332" s="71" t="s">
        <v>1502</v>
      </c>
      <c r="F332" s="71" t="s">
        <v>231</v>
      </c>
      <c r="G332" s="71" t="s">
        <v>736</v>
      </c>
      <c r="H332" s="71" t="s">
        <v>217</v>
      </c>
      <c r="I332" s="71" t="s">
        <v>840</v>
      </c>
      <c r="J332" s="71" t="s">
        <v>1432</v>
      </c>
      <c r="K332" s="71" t="s">
        <v>315</v>
      </c>
      <c r="L332" s="71" t="s">
        <v>5070</v>
      </c>
      <c r="M332" s="71" t="s">
        <v>5071</v>
      </c>
      <c r="N332" s="71"/>
      <c r="O332" s="71"/>
      <c r="P332" s="71"/>
      <c r="Q332" s="71"/>
      <c r="R332" s="71"/>
      <c r="S332" s="71"/>
      <c r="T332" s="71"/>
      <c r="U332" s="71"/>
      <c r="V332" s="71"/>
      <c r="W332" s="71"/>
      <c r="X332" s="71"/>
      <c r="Y332" s="71"/>
      <c r="Z332" s="71"/>
      <c r="AA332" s="71"/>
      <c r="AB332" s="71" t="s">
        <v>64</v>
      </c>
      <c r="AC332" s="71" t="s">
        <v>65</v>
      </c>
      <c r="AD332" s="71" t="s">
        <v>62</v>
      </c>
      <c r="AE332" s="71" t="s">
        <v>62</v>
      </c>
      <c r="AF332" s="71" t="s">
        <v>63</v>
      </c>
      <c r="AG332" s="71"/>
      <c r="AH332" s="71" t="s">
        <v>66</v>
      </c>
      <c r="AI332" s="71" t="s">
        <v>63</v>
      </c>
      <c r="AJ332" s="71" t="s">
        <v>63</v>
      </c>
      <c r="AK332" s="71" t="s">
        <v>63</v>
      </c>
      <c r="AL332" s="71" t="s">
        <v>62</v>
      </c>
      <c r="AM332" s="71" t="s">
        <v>63</v>
      </c>
      <c r="AN332" s="71"/>
      <c r="AO332" s="71"/>
      <c r="AP332" s="71" t="s">
        <v>5072</v>
      </c>
      <c r="AQ332" s="71" t="s">
        <v>840</v>
      </c>
      <c r="AR332" s="71" t="s">
        <v>62</v>
      </c>
      <c r="AS332" s="71"/>
      <c r="AT332" s="71" t="s">
        <v>63</v>
      </c>
      <c r="AU332" s="71"/>
      <c r="AV332" s="79" t="str" cm="1">
        <f t="array" ref="AV3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2" s="79" t="str" cm="1">
        <f t="array" ref="AW3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2" s="71" t="str" cm="1">
        <f t="array" ref="AX3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2" s="71"/>
      <c r="AZ332" s="71"/>
      <c r="BA332" s="71" t="s">
        <v>5073</v>
      </c>
      <c r="BB332" s="73" t="s">
        <v>5074</v>
      </c>
      <c r="BC332" s="36"/>
      <c r="BD332" s="35"/>
    </row>
    <row r="333" spans="1:56" ht="85" customHeight="1">
      <c r="A333" s="70">
        <v>332</v>
      </c>
      <c r="B333" s="71" t="s">
        <v>5075</v>
      </c>
      <c r="C333" s="71" t="s">
        <v>735</v>
      </c>
      <c r="D333" s="71" t="s">
        <v>5076</v>
      </c>
      <c r="E333" s="71" t="s">
        <v>1502</v>
      </c>
      <c r="F333" s="71" t="s">
        <v>231</v>
      </c>
      <c r="G333" s="71" t="s">
        <v>736</v>
      </c>
      <c r="H333" s="71" t="s">
        <v>217</v>
      </c>
      <c r="I333" s="71" t="s">
        <v>935</v>
      </c>
      <c r="J333" s="71" t="s">
        <v>1432</v>
      </c>
      <c r="K333" s="71" t="s">
        <v>218</v>
      </c>
      <c r="L333" s="71" t="s">
        <v>5077</v>
      </c>
      <c r="M333" s="71" t="s">
        <v>5078</v>
      </c>
      <c r="N333" s="71"/>
      <c r="O333" s="71"/>
      <c r="P333" s="71"/>
      <c r="Q333" s="71"/>
      <c r="R333" s="71"/>
      <c r="S333" s="71"/>
      <c r="T333" s="71"/>
      <c r="U333" s="71"/>
      <c r="V333" s="71"/>
      <c r="W333" s="71"/>
      <c r="X333" s="71"/>
      <c r="Y333" s="71"/>
      <c r="Z333" s="71"/>
      <c r="AA333" s="71"/>
      <c r="AB333" s="71" t="s">
        <v>64</v>
      </c>
      <c r="AC333" s="71" t="s">
        <v>65</v>
      </c>
      <c r="AD333" s="71" t="s">
        <v>62</v>
      </c>
      <c r="AE333" s="71" t="s">
        <v>62</v>
      </c>
      <c r="AF333" s="71" t="s">
        <v>63</v>
      </c>
      <c r="AG333" s="71"/>
      <c r="AH333" s="71" t="s">
        <v>85</v>
      </c>
      <c r="AI333" s="71" t="s">
        <v>63</v>
      </c>
      <c r="AJ333" s="71" t="s">
        <v>63</v>
      </c>
      <c r="AK333" s="71" t="s">
        <v>63</v>
      </c>
      <c r="AL333" s="71" t="s">
        <v>62</v>
      </c>
      <c r="AM333" s="71" t="s">
        <v>63</v>
      </c>
      <c r="AN333" s="71"/>
      <c r="AO333" s="71"/>
      <c r="AP333" s="71" t="s">
        <v>5079</v>
      </c>
      <c r="AQ333" s="71" t="s">
        <v>5080</v>
      </c>
      <c r="AR333" s="71" t="s">
        <v>62</v>
      </c>
      <c r="AS333" s="71"/>
      <c r="AT333" s="71" t="s">
        <v>63</v>
      </c>
      <c r="AU333" s="71"/>
      <c r="AV333" s="79" t="str" cm="1">
        <f t="array" ref="AV3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3" s="79" t="str" cm="1">
        <f t="array" ref="AW3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3" s="71" t="str" cm="1">
        <f t="array" ref="AX3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3" s="71"/>
      <c r="AZ333" s="71"/>
      <c r="BA333" s="22" t="s">
        <v>5081</v>
      </c>
      <c r="BB333" s="73" t="s">
        <v>5082</v>
      </c>
      <c r="BC333" s="36"/>
      <c r="BD333" s="35"/>
    </row>
    <row r="334" spans="1:56" ht="85" customHeight="1">
      <c r="A334" s="70">
        <v>333</v>
      </c>
      <c r="B334" s="71" t="s">
        <v>5083</v>
      </c>
      <c r="C334" s="71" t="s">
        <v>1655</v>
      </c>
      <c r="D334" s="71" t="s">
        <v>5084</v>
      </c>
      <c r="E334" s="71" t="s">
        <v>1452</v>
      </c>
      <c r="F334" s="71" t="s">
        <v>231</v>
      </c>
      <c r="G334" s="71" t="s">
        <v>736</v>
      </c>
      <c r="H334" s="71" t="s">
        <v>217</v>
      </c>
      <c r="I334" s="71" t="s">
        <v>1215</v>
      </c>
      <c r="J334" s="71" t="s">
        <v>1432</v>
      </c>
      <c r="K334" s="71" t="s">
        <v>243</v>
      </c>
      <c r="L334" s="71" t="s">
        <v>5085</v>
      </c>
      <c r="M334" s="71" t="s">
        <v>5086</v>
      </c>
      <c r="N334" s="71"/>
      <c r="O334" s="71"/>
      <c r="P334" s="71"/>
      <c r="Q334" s="71"/>
      <c r="R334" s="71"/>
      <c r="S334" s="71"/>
      <c r="T334" s="71"/>
      <c r="U334" s="71"/>
      <c r="V334" s="71"/>
      <c r="W334" s="71"/>
      <c r="X334" s="71"/>
      <c r="Y334" s="71"/>
      <c r="Z334" s="71"/>
      <c r="AA334" s="71"/>
      <c r="AB334" s="71" t="s">
        <v>64</v>
      </c>
      <c r="AC334" s="71" t="s">
        <v>65</v>
      </c>
      <c r="AD334" s="71" t="s">
        <v>62</v>
      </c>
      <c r="AE334" s="71" t="s">
        <v>63</v>
      </c>
      <c r="AF334" s="71" t="s">
        <v>63</v>
      </c>
      <c r="AG334" s="71"/>
      <c r="AH334" s="71" t="s">
        <v>1515</v>
      </c>
      <c r="AI334" s="71" t="s">
        <v>63</v>
      </c>
      <c r="AJ334" s="71" t="s">
        <v>63</v>
      </c>
      <c r="AK334" s="71" t="s">
        <v>63</v>
      </c>
      <c r="AL334" s="71" t="s">
        <v>62</v>
      </c>
      <c r="AM334" s="71" t="s">
        <v>132</v>
      </c>
      <c r="AN334" s="71"/>
      <c r="AO334" s="71"/>
      <c r="AP334" s="71" t="s">
        <v>5087</v>
      </c>
      <c r="AQ334" s="71" t="s">
        <v>1215</v>
      </c>
      <c r="AR334" s="71" t="s">
        <v>62</v>
      </c>
      <c r="AS334" s="71"/>
      <c r="AT334" s="71" t="s">
        <v>63</v>
      </c>
      <c r="AU334" s="71"/>
      <c r="AV334" s="79" t="str" cm="1">
        <f t="array" ref="AV3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4" s="79" t="str" cm="1">
        <f t="array" ref="AW3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4" s="71" t="str" cm="1">
        <f t="array" ref="AX3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4" s="71"/>
      <c r="AZ334" s="71"/>
      <c r="BA334" s="71" t="s">
        <v>5088</v>
      </c>
      <c r="BB334" s="73" t="s">
        <v>5089</v>
      </c>
      <c r="BC334" s="36"/>
      <c r="BD334" s="35"/>
    </row>
    <row r="335" spans="1:56" ht="85" customHeight="1">
      <c r="A335" s="70">
        <v>334</v>
      </c>
      <c r="B335" s="71" t="s">
        <v>5090</v>
      </c>
      <c r="C335" s="71" t="s">
        <v>381</v>
      </c>
      <c r="D335" s="71" t="s">
        <v>5091</v>
      </c>
      <c r="E335" s="71" t="s">
        <v>1430</v>
      </c>
      <c r="F335" s="71" t="s">
        <v>54</v>
      </c>
      <c r="G335" s="71" t="s">
        <v>125</v>
      </c>
      <c r="H335" s="71" t="s">
        <v>233</v>
      </c>
      <c r="I335" s="71" t="s">
        <v>840</v>
      </c>
      <c r="J335" s="71" t="s">
        <v>1432</v>
      </c>
      <c r="K335" s="71" t="s">
        <v>315</v>
      </c>
      <c r="L335" s="71" t="s">
        <v>5092</v>
      </c>
      <c r="M335" s="71" t="s">
        <v>5093</v>
      </c>
      <c r="N335" s="71" t="s">
        <v>1710</v>
      </c>
      <c r="O335" s="71" t="s">
        <v>1668</v>
      </c>
      <c r="P335" s="71" t="s">
        <v>155</v>
      </c>
      <c r="Q335" s="71" t="s">
        <v>155</v>
      </c>
      <c r="R335" s="71" t="s">
        <v>189</v>
      </c>
      <c r="S335" s="71" t="s">
        <v>62</v>
      </c>
      <c r="T335" s="71" t="s">
        <v>62</v>
      </c>
      <c r="U335" s="71" t="s">
        <v>62</v>
      </c>
      <c r="V335" s="71" t="s">
        <v>63</v>
      </c>
      <c r="W335" s="71" t="s">
        <v>62</v>
      </c>
      <c r="X335" s="71" t="s">
        <v>63</v>
      </c>
      <c r="Y335" s="71" t="s">
        <v>62</v>
      </c>
      <c r="Z335" s="71" t="s">
        <v>63</v>
      </c>
      <c r="AA335" s="71" t="s">
        <v>63</v>
      </c>
      <c r="AB335" s="71" t="s">
        <v>64</v>
      </c>
      <c r="AC335" s="71" t="s">
        <v>65</v>
      </c>
      <c r="AD335" s="71" t="s">
        <v>62</v>
      </c>
      <c r="AE335" s="71" t="s">
        <v>62</v>
      </c>
      <c r="AF335" s="71" t="s">
        <v>62</v>
      </c>
      <c r="AG335" s="71" t="s">
        <v>63</v>
      </c>
      <c r="AH335" s="71" t="s">
        <v>85</v>
      </c>
      <c r="AI335" s="71" t="s">
        <v>63</v>
      </c>
      <c r="AJ335" s="71" t="s">
        <v>63</v>
      </c>
      <c r="AK335" s="71" t="s">
        <v>63</v>
      </c>
      <c r="AL335" s="71" t="s">
        <v>132</v>
      </c>
      <c r="AM335" s="71" t="s">
        <v>63</v>
      </c>
      <c r="AN335" s="71" t="s">
        <v>5094</v>
      </c>
      <c r="AO335" s="71" t="s">
        <v>5095</v>
      </c>
      <c r="AP335" s="71" t="s">
        <v>5096</v>
      </c>
      <c r="AQ335" s="71" t="s">
        <v>840</v>
      </c>
      <c r="AR335" s="71" t="s">
        <v>62</v>
      </c>
      <c r="AS335" s="71"/>
      <c r="AT335" s="71" t="s">
        <v>63</v>
      </c>
      <c r="AU335" s="71" t="s">
        <v>72</v>
      </c>
      <c r="AV335" s="79" t="str" cm="1">
        <f t="array" ref="AV3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5" s="79" t="str" cm="1">
        <f t="array" ref="AW3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5" s="71" t="str" cm="1">
        <f t="array" ref="AX3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35" s="71" t="s">
        <v>63</v>
      </c>
      <c r="AZ335" s="71"/>
      <c r="BA335" s="71" t="s">
        <v>5097</v>
      </c>
      <c r="BB335" s="73" t="s">
        <v>5098</v>
      </c>
      <c r="BC335" s="36"/>
      <c r="BD335" s="35"/>
    </row>
    <row r="336" spans="1:56" ht="85" customHeight="1">
      <c r="A336" s="70">
        <v>335</v>
      </c>
      <c r="B336" s="71" t="s">
        <v>5099</v>
      </c>
      <c r="C336" s="71" t="s">
        <v>1655</v>
      </c>
      <c r="D336" s="71" t="s">
        <v>5100</v>
      </c>
      <c r="E336" s="71" t="s">
        <v>1430</v>
      </c>
      <c r="F336" s="71" t="s">
        <v>231</v>
      </c>
      <c r="G336" s="71" t="s">
        <v>736</v>
      </c>
      <c r="H336" s="71" t="s">
        <v>217</v>
      </c>
      <c r="I336" s="71" t="s">
        <v>1215</v>
      </c>
      <c r="J336" s="71" t="s">
        <v>1432</v>
      </c>
      <c r="K336" s="71" t="s">
        <v>243</v>
      </c>
      <c r="L336" s="71" t="s">
        <v>5101</v>
      </c>
      <c r="M336" s="71" t="s">
        <v>5102</v>
      </c>
      <c r="N336" s="71"/>
      <c r="O336" s="71"/>
      <c r="P336" s="71"/>
      <c r="Q336" s="71"/>
      <c r="R336" s="71"/>
      <c r="S336" s="71"/>
      <c r="T336" s="71"/>
      <c r="U336" s="71"/>
      <c r="V336" s="71"/>
      <c r="W336" s="71"/>
      <c r="X336" s="71"/>
      <c r="Y336" s="71"/>
      <c r="Z336" s="71"/>
      <c r="AA336" s="71"/>
      <c r="AB336" s="71" t="s">
        <v>64</v>
      </c>
      <c r="AC336" s="71" t="s">
        <v>65</v>
      </c>
      <c r="AD336" s="71" t="s">
        <v>62</v>
      </c>
      <c r="AE336" s="71" t="s">
        <v>62</v>
      </c>
      <c r="AF336" s="71" t="s">
        <v>63</v>
      </c>
      <c r="AG336" s="71"/>
      <c r="AH336" s="71" t="s">
        <v>66</v>
      </c>
      <c r="AI336" s="71" t="s">
        <v>63</v>
      </c>
      <c r="AJ336" s="71" t="s">
        <v>63</v>
      </c>
      <c r="AK336" s="71" t="s">
        <v>63</v>
      </c>
      <c r="AL336" s="71" t="s">
        <v>62</v>
      </c>
      <c r="AM336" s="71" t="s">
        <v>63</v>
      </c>
      <c r="AN336" s="71"/>
      <c r="AO336" s="71"/>
      <c r="AP336" s="71" t="s">
        <v>5103</v>
      </c>
      <c r="AQ336" s="71" t="s">
        <v>1215</v>
      </c>
      <c r="AR336" s="71" t="s">
        <v>62</v>
      </c>
      <c r="AS336" s="71"/>
      <c r="AT336" s="71" t="s">
        <v>63</v>
      </c>
      <c r="AU336" s="71"/>
      <c r="AV336" s="79" t="str" cm="1">
        <f t="array" ref="AV3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6" s="79" t="str" cm="1">
        <f t="array" ref="AW3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6" s="71" t="str" cm="1">
        <f t="array" ref="AX3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6" s="71"/>
      <c r="AZ336" s="71"/>
      <c r="BA336" s="71" t="s">
        <v>5104</v>
      </c>
      <c r="BB336" s="73" t="s">
        <v>5105</v>
      </c>
      <c r="BC336" s="36"/>
      <c r="BD336" s="35"/>
    </row>
    <row r="337" spans="1:56" ht="85" customHeight="1">
      <c r="A337" s="70">
        <v>336</v>
      </c>
      <c r="B337" s="71" t="s">
        <v>5106</v>
      </c>
      <c r="C337" s="71" t="s">
        <v>800</v>
      </c>
      <c r="D337" s="71" t="s">
        <v>5107</v>
      </c>
      <c r="E337" s="71" t="s">
        <v>1494</v>
      </c>
      <c r="F337" s="71" t="s">
        <v>231</v>
      </c>
      <c r="G337" s="71" t="s">
        <v>736</v>
      </c>
      <c r="H337" s="71" t="s">
        <v>217</v>
      </c>
      <c r="I337" s="71" t="s">
        <v>1215</v>
      </c>
      <c r="J337" s="71" t="s">
        <v>1432</v>
      </c>
      <c r="K337" s="71" t="s">
        <v>243</v>
      </c>
      <c r="L337" s="71" t="s">
        <v>5108</v>
      </c>
      <c r="M337" s="71" t="s">
        <v>5109</v>
      </c>
      <c r="N337" s="71"/>
      <c r="O337" s="71"/>
      <c r="P337" s="71"/>
      <c r="Q337" s="71"/>
      <c r="R337" s="71"/>
      <c r="S337" s="71"/>
      <c r="T337" s="71"/>
      <c r="U337" s="71"/>
      <c r="V337" s="71"/>
      <c r="W337" s="71"/>
      <c r="X337" s="71"/>
      <c r="Y337" s="71"/>
      <c r="Z337" s="71"/>
      <c r="AA337" s="71"/>
      <c r="AB337" s="71" t="s">
        <v>64</v>
      </c>
      <c r="AC337" s="71" t="s">
        <v>65</v>
      </c>
      <c r="AD337" s="71" t="s">
        <v>62</v>
      </c>
      <c r="AE337" s="71" t="s">
        <v>62</v>
      </c>
      <c r="AF337" s="71" t="s">
        <v>63</v>
      </c>
      <c r="AG337" s="71"/>
      <c r="AH337" s="71" t="s">
        <v>66</v>
      </c>
      <c r="AI337" s="71" t="s">
        <v>63</v>
      </c>
      <c r="AJ337" s="71" t="s">
        <v>63</v>
      </c>
      <c r="AK337" s="71" t="s">
        <v>63</v>
      </c>
      <c r="AL337" s="71" t="s">
        <v>62</v>
      </c>
      <c r="AM337" s="71" t="s">
        <v>63</v>
      </c>
      <c r="AN337" s="71"/>
      <c r="AO337" s="71"/>
      <c r="AP337" s="71" t="s">
        <v>5110</v>
      </c>
      <c r="AQ337" s="71" t="s">
        <v>1235</v>
      </c>
      <c r="AR337" s="71" t="s">
        <v>62</v>
      </c>
      <c r="AS337" s="71"/>
      <c r="AT337" s="71" t="s">
        <v>62</v>
      </c>
      <c r="AU337" s="71"/>
      <c r="AV337" s="79" t="str" cm="1">
        <f t="array" ref="AV3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7" s="79" t="str" cm="1">
        <f t="array" ref="AW3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7" s="71" t="str" cm="1">
        <f t="array" ref="AX3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7" s="71"/>
      <c r="AZ337" s="71"/>
      <c r="BA337" s="22" t="s">
        <v>5111</v>
      </c>
      <c r="BB337" s="73" t="s">
        <v>1237</v>
      </c>
      <c r="BC337" s="36"/>
      <c r="BD337" s="35"/>
    </row>
    <row r="338" spans="1:56" ht="85" customHeight="1">
      <c r="A338" s="70">
        <v>337</v>
      </c>
      <c r="B338" s="71" t="s">
        <v>5112</v>
      </c>
      <c r="C338" s="71" t="s">
        <v>800</v>
      </c>
      <c r="D338" s="71" t="s">
        <v>5113</v>
      </c>
      <c r="E338" s="71" t="s">
        <v>1505</v>
      </c>
      <c r="F338" s="71" t="s">
        <v>231</v>
      </c>
      <c r="G338" s="71" t="s">
        <v>736</v>
      </c>
      <c r="H338" s="71" t="s">
        <v>217</v>
      </c>
      <c r="I338" s="71" t="s">
        <v>1215</v>
      </c>
      <c r="J338" s="71" t="s">
        <v>1432</v>
      </c>
      <c r="K338" s="71" t="s">
        <v>243</v>
      </c>
      <c r="L338" s="71" t="s">
        <v>5114</v>
      </c>
      <c r="M338" s="71" t="s">
        <v>5115</v>
      </c>
      <c r="N338" s="71"/>
      <c r="O338" s="71"/>
      <c r="P338" s="71"/>
      <c r="Q338" s="71"/>
      <c r="R338" s="71"/>
      <c r="S338" s="71"/>
      <c r="T338" s="71"/>
      <c r="U338" s="71"/>
      <c r="V338" s="71"/>
      <c r="W338" s="71"/>
      <c r="X338" s="71"/>
      <c r="Y338" s="71"/>
      <c r="Z338" s="71"/>
      <c r="AA338" s="71"/>
      <c r="AB338" s="71" t="s">
        <v>64</v>
      </c>
      <c r="AC338" s="71" t="s">
        <v>65</v>
      </c>
      <c r="AD338" s="71" t="s">
        <v>62</v>
      </c>
      <c r="AE338" s="71" t="s">
        <v>63</v>
      </c>
      <c r="AF338" s="71" t="s">
        <v>63</v>
      </c>
      <c r="AG338" s="71"/>
      <c r="AH338" s="71" t="s">
        <v>66</v>
      </c>
      <c r="AI338" s="71" t="s">
        <v>132</v>
      </c>
      <c r="AJ338" s="71" t="s">
        <v>132</v>
      </c>
      <c r="AK338" s="71" t="s">
        <v>63</v>
      </c>
      <c r="AL338" s="71" t="s">
        <v>62</v>
      </c>
      <c r="AM338" s="71" t="s">
        <v>132</v>
      </c>
      <c r="AN338" s="71"/>
      <c r="AO338" s="71"/>
      <c r="AP338" s="71" t="s">
        <v>5116</v>
      </c>
      <c r="AQ338" s="71" t="s">
        <v>5117</v>
      </c>
      <c r="AR338" s="71" t="s">
        <v>63</v>
      </c>
      <c r="AS338" s="71"/>
      <c r="AT338" s="71" t="s">
        <v>63</v>
      </c>
      <c r="AU338" s="71"/>
      <c r="AV338" s="79" t="str" cm="1">
        <f t="array" ref="AV3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8" s="79" t="str" cm="1">
        <f t="array" ref="AW3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8" s="71" t="str" cm="1">
        <f t="array" ref="AX3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8" s="71"/>
      <c r="AZ338" s="71"/>
      <c r="BA338" s="71" t="s">
        <v>5118</v>
      </c>
      <c r="BB338" s="73" t="s">
        <v>580</v>
      </c>
      <c r="BC338" s="36"/>
      <c r="BD338" s="35"/>
    </row>
    <row r="339" spans="1:56" ht="85" customHeight="1">
      <c r="A339" s="70">
        <v>338</v>
      </c>
      <c r="B339" s="71" t="s">
        <v>5119</v>
      </c>
      <c r="C339" s="71" t="s">
        <v>735</v>
      </c>
      <c r="D339" s="71" t="s">
        <v>5120</v>
      </c>
      <c r="E339" s="71" t="s">
        <v>1461</v>
      </c>
      <c r="F339" s="71" t="s">
        <v>231</v>
      </c>
      <c r="G339" s="71" t="s">
        <v>736</v>
      </c>
      <c r="H339" s="71" t="s">
        <v>217</v>
      </c>
      <c r="I339" s="71" t="s">
        <v>2162</v>
      </c>
      <c r="J339" s="71" t="s">
        <v>1432</v>
      </c>
      <c r="K339" s="71" t="s">
        <v>315</v>
      </c>
      <c r="L339" s="71" t="s">
        <v>5121</v>
      </c>
      <c r="M339" s="71" t="s">
        <v>5122</v>
      </c>
      <c r="N339" s="71"/>
      <c r="O339" s="71"/>
      <c r="P339" s="71"/>
      <c r="Q339" s="71"/>
      <c r="R339" s="71"/>
      <c r="S339" s="71"/>
      <c r="T339" s="71"/>
      <c r="U339" s="71"/>
      <c r="V339" s="71"/>
      <c r="W339" s="71"/>
      <c r="X339" s="71"/>
      <c r="Y339" s="71"/>
      <c r="Z339" s="71"/>
      <c r="AA339" s="71"/>
      <c r="AB339" s="71" t="s">
        <v>64</v>
      </c>
      <c r="AC339" s="71" t="s">
        <v>65</v>
      </c>
      <c r="AD339" s="71" t="s">
        <v>62</v>
      </c>
      <c r="AE339" s="71" t="s">
        <v>63</v>
      </c>
      <c r="AF339" s="71" t="s">
        <v>63</v>
      </c>
      <c r="AG339" s="71"/>
      <c r="AH339" s="71" t="s">
        <v>66</v>
      </c>
      <c r="AI339" s="71" t="s">
        <v>63</v>
      </c>
      <c r="AJ339" s="71" t="s">
        <v>63</v>
      </c>
      <c r="AK339" s="71" t="s">
        <v>63</v>
      </c>
      <c r="AL339" s="71" t="s">
        <v>132</v>
      </c>
      <c r="AM339" s="71" t="s">
        <v>63</v>
      </c>
      <c r="AN339" s="71"/>
      <c r="AO339" s="71"/>
      <c r="AP339" s="71" t="s">
        <v>5123</v>
      </c>
      <c r="AQ339" s="71" t="s">
        <v>5124</v>
      </c>
      <c r="AR339" s="71" t="s">
        <v>62</v>
      </c>
      <c r="AS339" s="71"/>
      <c r="AT339" s="71" t="s">
        <v>63</v>
      </c>
      <c r="AU339" s="71"/>
      <c r="AV339" s="79" t="str" cm="1">
        <f t="array" ref="AV3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9" s="79" t="str" cm="1">
        <f t="array" ref="AW3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9" s="71" t="str" cm="1">
        <f t="array" ref="AX3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9" s="71"/>
      <c r="AZ339" s="71"/>
      <c r="BA339" s="71" t="s">
        <v>5125</v>
      </c>
      <c r="BB339" s="73" t="s">
        <v>5126</v>
      </c>
      <c r="BC339" s="36"/>
      <c r="BD339" s="35"/>
    </row>
    <row r="340" spans="1:56" ht="85" customHeight="1">
      <c r="A340" s="70">
        <v>339</v>
      </c>
      <c r="B340" s="71" t="s">
        <v>5127</v>
      </c>
      <c r="C340" s="71" t="s">
        <v>735</v>
      </c>
      <c r="D340" s="71" t="s">
        <v>5128</v>
      </c>
      <c r="E340" s="71" t="s">
        <v>4757</v>
      </c>
      <c r="F340" s="71" t="s">
        <v>231</v>
      </c>
      <c r="G340" s="71" t="s">
        <v>736</v>
      </c>
      <c r="H340" s="71" t="s">
        <v>217</v>
      </c>
      <c r="I340" s="71" t="s">
        <v>2167</v>
      </c>
      <c r="J340" s="71" t="s">
        <v>1432</v>
      </c>
      <c r="K340" s="71" t="s">
        <v>315</v>
      </c>
      <c r="L340" s="71" t="s">
        <v>5129</v>
      </c>
      <c r="M340" s="71" t="s">
        <v>5130</v>
      </c>
      <c r="N340" s="71"/>
      <c r="O340" s="71"/>
      <c r="P340" s="71"/>
      <c r="Q340" s="71"/>
      <c r="R340" s="71"/>
      <c r="S340" s="71"/>
      <c r="T340" s="71"/>
      <c r="U340" s="71"/>
      <c r="V340" s="71"/>
      <c r="W340" s="71"/>
      <c r="X340" s="71"/>
      <c r="Y340" s="71"/>
      <c r="Z340" s="71"/>
      <c r="AA340" s="71"/>
      <c r="AB340" s="71" t="s">
        <v>64</v>
      </c>
      <c r="AC340" s="71" t="s">
        <v>65</v>
      </c>
      <c r="AD340" s="71" t="s">
        <v>62</v>
      </c>
      <c r="AE340" s="71" t="s">
        <v>62</v>
      </c>
      <c r="AF340" s="71" t="s">
        <v>63</v>
      </c>
      <c r="AG340" s="71"/>
      <c r="AH340" s="71" t="s">
        <v>66</v>
      </c>
      <c r="AI340" s="71" t="s">
        <v>63</v>
      </c>
      <c r="AJ340" s="71" t="s">
        <v>63</v>
      </c>
      <c r="AK340" s="71" t="s">
        <v>63</v>
      </c>
      <c r="AL340" s="71" t="s">
        <v>62</v>
      </c>
      <c r="AM340" s="71" t="s">
        <v>63</v>
      </c>
      <c r="AN340" s="71"/>
      <c r="AO340" s="71"/>
      <c r="AP340" s="71" t="s">
        <v>5131</v>
      </c>
      <c r="AQ340" s="71" t="s">
        <v>2674</v>
      </c>
      <c r="AR340" s="71" t="s">
        <v>63</v>
      </c>
      <c r="AS340" s="71"/>
      <c r="AT340" s="71" t="s">
        <v>63</v>
      </c>
      <c r="AU340" s="71"/>
      <c r="AV340" s="79" t="str" cm="1">
        <f t="array" ref="AV3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0" s="79" t="str" cm="1">
        <f t="array" ref="AW3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0" s="71" t="str" cm="1">
        <f t="array" ref="AX3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0" s="71"/>
      <c r="AZ340" s="71"/>
      <c r="BA340" s="71" t="s">
        <v>5132</v>
      </c>
      <c r="BB340" s="73"/>
      <c r="BC340" s="36"/>
      <c r="BD340" s="35"/>
    </row>
    <row r="341" spans="1:56" ht="75" customHeight="1">
      <c r="A341" s="70">
        <v>340</v>
      </c>
      <c r="B341" s="71" t="s">
        <v>5246</v>
      </c>
      <c r="C341" s="71" t="s">
        <v>735</v>
      </c>
      <c r="D341" s="71" t="s">
        <v>5247</v>
      </c>
      <c r="E341" s="71" t="s">
        <v>4410</v>
      </c>
      <c r="F341" s="71" t="s">
        <v>231</v>
      </c>
      <c r="G341" s="71" t="s">
        <v>736</v>
      </c>
      <c r="H341" s="71" t="s">
        <v>217</v>
      </c>
      <c r="I341" s="71" t="s">
        <v>608</v>
      </c>
      <c r="J341" s="71" t="s">
        <v>1432</v>
      </c>
      <c r="K341" s="71" t="s">
        <v>266</v>
      </c>
      <c r="L341" s="71" t="s">
        <v>5248</v>
      </c>
      <c r="M341" s="71" t="s">
        <v>5249</v>
      </c>
      <c r="N341" s="71"/>
      <c r="O341" s="71"/>
      <c r="P341" s="71"/>
      <c r="Q341" s="71"/>
      <c r="R341" s="71"/>
      <c r="S341" s="71"/>
      <c r="T341" s="71"/>
      <c r="U341" s="71"/>
      <c r="V341" s="71"/>
      <c r="W341" s="71"/>
      <c r="X341" s="71"/>
      <c r="Y341" s="71"/>
      <c r="Z341" s="71"/>
      <c r="AA341" s="71"/>
      <c r="AB341" s="71" t="s">
        <v>64</v>
      </c>
      <c r="AC341" s="71" t="s">
        <v>65</v>
      </c>
      <c r="AD341" s="71" t="s">
        <v>62</v>
      </c>
      <c r="AE341" s="71" t="s">
        <v>62</v>
      </c>
      <c r="AF341" s="71" t="s">
        <v>63</v>
      </c>
      <c r="AG341" s="71"/>
      <c r="AH341" s="71" t="s">
        <v>66</v>
      </c>
      <c r="AI341" s="71" t="s">
        <v>63</v>
      </c>
      <c r="AJ341" s="71" t="s">
        <v>63</v>
      </c>
      <c r="AK341" s="71" t="s">
        <v>63</v>
      </c>
      <c r="AL341" s="71" t="s">
        <v>62</v>
      </c>
      <c r="AM341" s="71" t="s">
        <v>63</v>
      </c>
      <c r="AN341" s="71"/>
      <c r="AO341" s="71"/>
      <c r="AP341" s="71" t="s">
        <v>5250</v>
      </c>
      <c r="AQ341" s="71" t="s">
        <v>608</v>
      </c>
      <c r="AR341" s="71" t="s">
        <v>62</v>
      </c>
      <c r="AS341" s="71"/>
      <c r="AT341" s="71" t="s">
        <v>63</v>
      </c>
      <c r="AU341" s="71"/>
      <c r="AV341" s="79" t="str" cm="1">
        <f t="array" ref="AV3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1" s="79" t="str" cm="1">
        <f t="array" ref="AW3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1" s="71" t="str" cm="1">
        <f t="array" ref="AX3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1" s="71"/>
      <c r="AZ341" s="71"/>
      <c r="BA341" s="71" t="s">
        <v>5251</v>
      </c>
      <c r="BB341" s="73" t="s">
        <v>4302</v>
      </c>
      <c r="BC341" s="36"/>
      <c r="BD341" s="35"/>
    </row>
    <row r="342" spans="1:56" ht="75" customHeight="1">
      <c r="A342" s="70">
        <v>341</v>
      </c>
      <c r="B342" s="71" t="s">
        <v>5252</v>
      </c>
      <c r="C342" s="71" t="s">
        <v>800</v>
      </c>
      <c r="D342" s="71" t="s">
        <v>5253</v>
      </c>
      <c r="E342" s="71" t="s">
        <v>1478</v>
      </c>
      <c r="F342" s="71" t="s">
        <v>231</v>
      </c>
      <c r="G342" s="71" t="s">
        <v>736</v>
      </c>
      <c r="H342" s="71" t="s">
        <v>217</v>
      </c>
      <c r="I342" s="71" t="s">
        <v>790</v>
      </c>
      <c r="J342" s="71" t="s">
        <v>1432</v>
      </c>
      <c r="K342" s="71" t="s">
        <v>218</v>
      </c>
      <c r="L342" s="71" t="s">
        <v>5254</v>
      </c>
      <c r="M342" s="71" t="s">
        <v>5255</v>
      </c>
      <c r="N342" s="71"/>
      <c r="O342" s="71"/>
      <c r="P342" s="71"/>
      <c r="Q342" s="71"/>
      <c r="R342" s="71"/>
      <c r="S342" s="71"/>
      <c r="T342" s="71"/>
      <c r="U342" s="71"/>
      <c r="V342" s="71"/>
      <c r="W342" s="71"/>
      <c r="X342" s="71"/>
      <c r="Y342" s="71"/>
      <c r="Z342" s="71"/>
      <c r="AA342" s="71"/>
      <c r="AB342" s="71" t="s">
        <v>64</v>
      </c>
      <c r="AC342" s="71" t="s">
        <v>65</v>
      </c>
      <c r="AD342" s="71" t="s">
        <v>62</v>
      </c>
      <c r="AE342" s="71" t="s">
        <v>62</v>
      </c>
      <c r="AF342" s="71" t="s">
        <v>63</v>
      </c>
      <c r="AG342" s="71"/>
      <c r="AH342" s="71" t="s">
        <v>66</v>
      </c>
      <c r="AI342" s="71" t="s">
        <v>63</v>
      </c>
      <c r="AJ342" s="71" t="s">
        <v>63</v>
      </c>
      <c r="AK342" s="71" t="s">
        <v>63</v>
      </c>
      <c r="AL342" s="71" t="s">
        <v>62</v>
      </c>
      <c r="AM342" s="71" t="s">
        <v>63</v>
      </c>
      <c r="AN342" s="71"/>
      <c r="AO342" s="71"/>
      <c r="AP342" s="71" t="s">
        <v>5256</v>
      </c>
      <c r="AQ342" s="71" t="s">
        <v>790</v>
      </c>
      <c r="AR342" s="71" t="s">
        <v>62</v>
      </c>
      <c r="AS342" s="71"/>
      <c r="AT342" s="71" t="s">
        <v>63</v>
      </c>
      <c r="AU342" s="71"/>
      <c r="AV342" s="79" t="str" cm="1">
        <f t="array" ref="AV3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2" s="79" t="str" cm="1">
        <f t="array" ref="AW3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2" s="71" t="str" cm="1">
        <f t="array" ref="AX3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2" s="71"/>
      <c r="AZ342" s="71"/>
      <c r="BA342" s="71" t="s">
        <v>5257</v>
      </c>
      <c r="BB342" s="73" t="s">
        <v>5258</v>
      </c>
      <c r="BC342" s="36"/>
      <c r="BD342" s="35"/>
    </row>
    <row r="343" spans="1:56" ht="97" customHeight="1">
      <c r="A343" s="70">
        <v>342</v>
      </c>
      <c r="B343" s="71" t="s">
        <v>5259</v>
      </c>
      <c r="C343" s="71" t="s">
        <v>800</v>
      </c>
      <c r="D343" s="71" t="s">
        <v>5260</v>
      </c>
      <c r="E343" s="71" t="s">
        <v>1479</v>
      </c>
      <c r="F343" s="71" t="s">
        <v>231</v>
      </c>
      <c r="G343" s="71" t="s">
        <v>736</v>
      </c>
      <c r="H343" s="71" t="s">
        <v>217</v>
      </c>
      <c r="I343" s="71" t="s">
        <v>285</v>
      </c>
      <c r="J343" s="71" t="s">
        <v>1432</v>
      </c>
      <c r="K343" s="71" t="s">
        <v>279</v>
      </c>
      <c r="L343" s="71" t="s">
        <v>5261</v>
      </c>
      <c r="M343" s="71" t="s">
        <v>5262</v>
      </c>
      <c r="N343" s="71"/>
      <c r="O343" s="71"/>
      <c r="P343" s="71"/>
      <c r="Q343" s="71"/>
      <c r="R343" s="71"/>
      <c r="S343" s="71"/>
      <c r="T343" s="71"/>
      <c r="U343" s="71"/>
      <c r="V343" s="71"/>
      <c r="W343" s="71"/>
      <c r="X343" s="71"/>
      <c r="Y343" s="71"/>
      <c r="Z343" s="71"/>
      <c r="AA343" s="71"/>
      <c r="AB343" s="71" t="s">
        <v>64</v>
      </c>
      <c r="AC343" s="71" t="s">
        <v>65</v>
      </c>
      <c r="AD343" s="71" t="s">
        <v>62</v>
      </c>
      <c r="AE343" s="71" t="s">
        <v>62</v>
      </c>
      <c r="AF343" s="71" t="s">
        <v>63</v>
      </c>
      <c r="AG343" s="71"/>
      <c r="AH343" s="71" t="s">
        <v>66</v>
      </c>
      <c r="AI343" s="71" t="s">
        <v>63</v>
      </c>
      <c r="AJ343" s="71" t="s">
        <v>132</v>
      </c>
      <c r="AK343" s="71" t="s">
        <v>63</v>
      </c>
      <c r="AL343" s="71" t="s">
        <v>62</v>
      </c>
      <c r="AM343" s="71" t="s">
        <v>132</v>
      </c>
      <c r="AN343" s="71"/>
      <c r="AO343" s="71"/>
      <c r="AP343" s="71" t="s">
        <v>5263</v>
      </c>
      <c r="AQ343" s="71" t="s">
        <v>5264</v>
      </c>
      <c r="AR343" s="71" t="s">
        <v>62</v>
      </c>
      <c r="AS343" s="71"/>
      <c r="AT343" s="71" t="s">
        <v>63</v>
      </c>
      <c r="AU343" s="71"/>
      <c r="AV343" s="79" t="str" cm="1">
        <f t="array" ref="AV3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3" s="79" t="str" cm="1">
        <f t="array" ref="AW3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3" s="71" t="str" cm="1">
        <f t="array" ref="AX3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3" s="71"/>
      <c r="AZ343" s="71"/>
      <c r="BA343" s="22" t="s">
        <v>5265</v>
      </c>
      <c r="BB343" s="73" t="s">
        <v>5266</v>
      </c>
      <c r="BC343" s="36"/>
      <c r="BD343" s="35"/>
    </row>
    <row r="344" spans="1:56" ht="75" customHeight="1">
      <c r="A344" s="70">
        <v>343</v>
      </c>
      <c r="B344" s="71" t="s">
        <v>5267</v>
      </c>
      <c r="C344" s="71" t="s">
        <v>800</v>
      </c>
      <c r="D344" s="71" t="s">
        <v>5268</v>
      </c>
      <c r="E344" s="71" t="s">
        <v>1502</v>
      </c>
      <c r="F344" s="71" t="s">
        <v>231</v>
      </c>
      <c r="G344" s="71" t="s">
        <v>736</v>
      </c>
      <c r="H344" s="71" t="s">
        <v>217</v>
      </c>
      <c r="I344" s="71" t="s">
        <v>1215</v>
      </c>
      <c r="J344" s="71" t="s">
        <v>1432</v>
      </c>
      <c r="K344" s="71" t="s">
        <v>243</v>
      </c>
      <c r="L344" s="71" t="s">
        <v>5269</v>
      </c>
      <c r="M344" s="71" t="s">
        <v>5270</v>
      </c>
      <c r="N344" s="71"/>
      <c r="O344" s="71"/>
      <c r="P344" s="71"/>
      <c r="Q344" s="71"/>
      <c r="R344" s="71"/>
      <c r="S344" s="71"/>
      <c r="T344" s="71"/>
      <c r="U344" s="71"/>
      <c r="V344" s="71"/>
      <c r="W344" s="71"/>
      <c r="X344" s="71"/>
      <c r="Y344" s="71"/>
      <c r="Z344" s="71"/>
      <c r="AA344" s="71"/>
      <c r="AB344" s="71" t="s">
        <v>64</v>
      </c>
      <c r="AC344" s="71" t="s">
        <v>65</v>
      </c>
      <c r="AD344" s="71" t="s">
        <v>62</v>
      </c>
      <c r="AE344" s="71" t="s">
        <v>63</v>
      </c>
      <c r="AF344" s="71" t="s">
        <v>63</v>
      </c>
      <c r="AG344" s="71"/>
      <c r="AH344" s="71" t="s">
        <v>66</v>
      </c>
      <c r="AI344" s="71" t="s">
        <v>63</v>
      </c>
      <c r="AJ344" s="71" t="s">
        <v>63</v>
      </c>
      <c r="AK344" s="71" t="s">
        <v>63</v>
      </c>
      <c r="AL344" s="71" t="s">
        <v>63</v>
      </c>
      <c r="AM344" s="71" t="s">
        <v>132</v>
      </c>
      <c r="AN344" s="71"/>
      <c r="AO344" s="71"/>
      <c r="AP344" s="71" t="s">
        <v>5271</v>
      </c>
      <c r="AQ344" s="71" t="s">
        <v>2674</v>
      </c>
      <c r="AR344" s="71" t="s">
        <v>63</v>
      </c>
      <c r="AS344" s="71"/>
      <c r="AT344" s="71" t="s">
        <v>63</v>
      </c>
      <c r="AU344" s="71"/>
      <c r="AV344" s="79" t="str" cm="1">
        <f t="array" ref="AV3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4" s="79" t="str" cm="1">
        <f t="array" ref="AW3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4" s="71" t="str" cm="1">
        <f t="array" ref="AX3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4" s="71"/>
      <c r="AZ344" s="71"/>
      <c r="BA344" s="71" t="s">
        <v>5272</v>
      </c>
      <c r="BB344" s="73" t="s">
        <v>5273</v>
      </c>
      <c r="BC344" s="36"/>
      <c r="BD344" s="35"/>
    </row>
    <row r="345" spans="1:56" ht="75" customHeight="1">
      <c r="A345" s="70">
        <v>344</v>
      </c>
      <c r="B345" s="71" t="s">
        <v>5274</v>
      </c>
      <c r="C345" s="71" t="s">
        <v>800</v>
      </c>
      <c r="D345" s="71" t="s">
        <v>5275</v>
      </c>
      <c r="E345" s="71" t="s">
        <v>1478</v>
      </c>
      <c r="F345" s="71" t="s">
        <v>231</v>
      </c>
      <c r="G345" s="71" t="s">
        <v>736</v>
      </c>
      <c r="H345" s="71" t="s">
        <v>217</v>
      </c>
      <c r="I345" s="71" t="s">
        <v>1215</v>
      </c>
      <c r="J345" s="71" t="s">
        <v>1432</v>
      </c>
      <c r="K345" s="71" t="s">
        <v>243</v>
      </c>
      <c r="L345" s="71" t="s">
        <v>5276</v>
      </c>
      <c r="M345" s="71" t="s">
        <v>5277</v>
      </c>
      <c r="N345" s="71"/>
      <c r="O345" s="71"/>
      <c r="P345" s="71"/>
      <c r="Q345" s="71"/>
      <c r="R345" s="71"/>
      <c r="S345" s="71"/>
      <c r="T345" s="71"/>
      <c r="U345" s="71"/>
      <c r="V345" s="71"/>
      <c r="W345" s="71"/>
      <c r="X345" s="71"/>
      <c r="Y345" s="71"/>
      <c r="Z345" s="71"/>
      <c r="AA345" s="71"/>
      <c r="AB345" s="71" t="s">
        <v>64</v>
      </c>
      <c r="AC345" s="71" t="s">
        <v>65</v>
      </c>
      <c r="AD345" s="71" t="s">
        <v>62</v>
      </c>
      <c r="AE345" s="71" t="s">
        <v>62</v>
      </c>
      <c r="AF345" s="71" t="s">
        <v>62</v>
      </c>
      <c r="AG345" s="71"/>
      <c r="AH345" s="71" t="s">
        <v>66</v>
      </c>
      <c r="AI345" s="71" t="s">
        <v>63</v>
      </c>
      <c r="AJ345" s="71" t="s">
        <v>63</v>
      </c>
      <c r="AK345" s="71" t="s">
        <v>63</v>
      </c>
      <c r="AL345" s="71" t="s">
        <v>62</v>
      </c>
      <c r="AM345" s="71" t="s">
        <v>63</v>
      </c>
      <c r="AN345" s="71"/>
      <c r="AO345" s="71"/>
      <c r="AP345" s="71" t="s">
        <v>5278</v>
      </c>
      <c r="AQ345" s="71" t="s">
        <v>1215</v>
      </c>
      <c r="AR345" s="71" t="s">
        <v>62</v>
      </c>
      <c r="AS345" s="71"/>
      <c r="AT345" s="71" t="s">
        <v>63</v>
      </c>
      <c r="AU345" s="71"/>
      <c r="AV345" s="79" t="str" cm="1">
        <f t="array" ref="AV3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5" s="79" t="str" cm="1">
        <f t="array" ref="AW3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5" s="71" t="str" cm="1">
        <f t="array" ref="AX3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5" s="71"/>
      <c r="AZ345" s="71"/>
      <c r="BA345" s="71" t="s">
        <v>5279</v>
      </c>
      <c r="BB345" s="73" t="s">
        <v>4357</v>
      </c>
      <c r="BC345" s="36"/>
      <c r="BD345" s="35"/>
    </row>
    <row r="346" spans="1:56" ht="75" customHeight="1">
      <c r="A346" s="70">
        <v>345</v>
      </c>
      <c r="B346" s="71" t="s">
        <v>5280</v>
      </c>
      <c r="C346" s="71" t="s">
        <v>735</v>
      </c>
      <c r="D346" s="71" t="s">
        <v>5281</v>
      </c>
      <c r="E346" s="71" t="s">
        <v>1478</v>
      </c>
      <c r="F346" s="71" t="s">
        <v>231</v>
      </c>
      <c r="G346" s="71" t="s">
        <v>736</v>
      </c>
      <c r="H346" s="71" t="s">
        <v>217</v>
      </c>
      <c r="I346" s="71" t="s">
        <v>1215</v>
      </c>
      <c r="J346" s="71" t="s">
        <v>1432</v>
      </c>
      <c r="K346" s="71" t="s">
        <v>243</v>
      </c>
      <c r="L346" s="71" t="s">
        <v>5282</v>
      </c>
      <c r="M346" s="71" t="s">
        <v>5283</v>
      </c>
      <c r="N346" s="71"/>
      <c r="O346" s="71"/>
      <c r="P346" s="71"/>
      <c r="Q346" s="71"/>
      <c r="R346" s="71"/>
      <c r="S346" s="71"/>
      <c r="T346" s="71"/>
      <c r="U346" s="71"/>
      <c r="V346" s="71"/>
      <c r="W346" s="71"/>
      <c r="X346" s="71"/>
      <c r="Y346" s="71"/>
      <c r="Z346" s="71"/>
      <c r="AA346" s="71"/>
      <c r="AB346" s="71" t="s">
        <v>64</v>
      </c>
      <c r="AC346" s="71" t="s">
        <v>65</v>
      </c>
      <c r="AD346" s="71" t="s">
        <v>62</v>
      </c>
      <c r="AE346" s="71" t="s">
        <v>63</v>
      </c>
      <c r="AF346" s="71" t="s">
        <v>63</v>
      </c>
      <c r="AG346" s="71"/>
      <c r="AH346" s="71" t="s">
        <v>66</v>
      </c>
      <c r="AI346" s="71" t="s">
        <v>63</v>
      </c>
      <c r="AJ346" s="71" t="s">
        <v>63</v>
      </c>
      <c r="AK346" s="71" t="s">
        <v>63</v>
      </c>
      <c r="AL346" s="71" t="s">
        <v>62</v>
      </c>
      <c r="AM346" s="71" t="s">
        <v>63</v>
      </c>
      <c r="AN346" s="71"/>
      <c r="AO346" s="71"/>
      <c r="AP346" s="71" t="s">
        <v>1931</v>
      </c>
      <c r="AQ346" s="71" t="s">
        <v>1932</v>
      </c>
      <c r="AR346" s="71" t="s">
        <v>62</v>
      </c>
      <c r="AS346" s="71"/>
      <c r="AT346" s="71" t="s">
        <v>63</v>
      </c>
      <c r="AU346" s="71"/>
      <c r="AV346" s="79" t="str" cm="1">
        <f t="array" ref="AV3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6" s="79" t="str" cm="1">
        <f t="array" ref="AW3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6" s="71" t="str" cm="1">
        <f t="array" ref="AX3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6" s="71"/>
      <c r="AZ346" s="71"/>
      <c r="BA346" s="22" t="s">
        <v>5284</v>
      </c>
      <c r="BB346" s="73" t="s">
        <v>1628</v>
      </c>
      <c r="BC346" s="36"/>
      <c r="BD346" s="35"/>
    </row>
    <row r="347" spans="1:56" ht="75" customHeight="1">
      <c r="A347" s="70">
        <v>346</v>
      </c>
      <c r="B347" s="71" t="s">
        <v>5285</v>
      </c>
      <c r="C347" s="71" t="s">
        <v>735</v>
      </c>
      <c r="D347" s="71" t="s">
        <v>5286</v>
      </c>
      <c r="E347" s="71" t="s">
        <v>1486</v>
      </c>
      <c r="F347" s="71" t="s">
        <v>231</v>
      </c>
      <c r="G347" s="71" t="s">
        <v>736</v>
      </c>
      <c r="H347" s="71" t="s">
        <v>217</v>
      </c>
      <c r="I347" s="71" t="s">
        <v>2161</v>
      </c>
      <c r="J347" s="71" t="s">
        <v>1432</v>
      </c>
      <c r="K347" s="71" t="s">
        <v>243</v>
      </c>
      <c r="L347" s="71" t="s">
        <v>5287</v>
      </c>
      <c r="M347" s="71" t="s">
        <v>5288</v>
      </c>
      <c r="N347" s="71"/>
      <c r="O347" s="71"/>
      <c r="P347" s="71"/>
      <c r="Q347" s="71"/>
      <c r="R347" s="71"/>
      <c r="S347" s="71"/>
      <c r="T347" s="71"/>
      <c r="U347" s="71"/>
      <c r="V347" s="71"/>
      <c r="W347" s="71"/>
      <c r="X347" s="71"/>
      <c r="Y347" s="71"/>
      <c r="Z347" s="71"/>
      <c r="AA347" s="71"/>
      <c r="AB347" s="71" t="s">
        <v>64</v>
      </c>
      <c r="AC347" s="71" t="s">
        <v>65</v>
      </c>
      <c r="AD347" s="71" t="s">
        <v>62</v>
      </c>
      <c r="AE347" s="71" t="s">
        <v>62</v>
      </c>
      <c r="AF347" s="71" t="s">
        <v>63</v>
      </c>
      <c r="AG347" s="71"/>
      <c r="AH347" s="71" t="s">
        <v>85</v>
      </c>
      <c r="AI347" s="71" t="s">
        <v>63</v>
      </c>
      <c r="AJ347" s="71" t="s">
        <v>63</v>
      </c>
      <c r="AK347" s="71" t="s">
        <v>63</v>
      </c>
      <c r="AL347" s="71" t="s">
        <v>62</v>
      </c>
      <c r="AM347" s="71" t="s">
        <v>132</v>
      </c>
      <c r="AN347" s="71"/>
      <c r="AO347" s="71"/>
      <c r="AP347" s="71" t="s">
        <v>5289</v>
      </c>
      <c r="AQ347" s="71" t="s">
        <v>5290</v>
      </c>
      <c r="AR347" s="71" t="s">
        <v>132</v>
      </c>
      <c r="AS347" s="71"/>
      <c r="AT347" s="71" t="s">
        <v>63</v>
      </c>
      <c r="AU347" s="71"/>
      <c r="AV347" s="79" t="str" cm="1">
        <f t="array" ref="AV3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7" s="79" t="str" cm="1">
        <f t="array" ref="AW3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7" s="71" t="str" cm="1">
        <f t="array" ref="AX3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7" s="71"/>
      <c r="AZ347" s="71"/>
      <c r="BA347" s="71" t="s">
        <v>5291</v>
      </c>
      <c r="BB347" s="73" t="s">
        <v>5292</v>
      </c>
      <c r="BC347" s="36"/>
      <c r="BD347" s="35"/>
    </row>
    <row r="348" spans="1:56" ht="75" customHeight="1">
      <c r="A348" s="70">
        <v>347</v>
      </c>
      <c r="B348" s="71" t="s">
        <v>5293</v>
      </c>
      <c r="C348" s="71" t="s">
        <v>735</v>
      </c>
      <c r="D348" s="71" t="s">
        <v>5294</v>
      </c>
      <c r="E348" s="71" t="s">
        <v>1486</v>
      </c>
      <c r="F348" s="71" t="s">
        <v>231</v>
      </c>
      <c r="G348" s="71" t="s">
        <v>736</v>
      </c>
      <c r="H348" s="71" t="s">
        <v>217</v>
      </c>
      <c r="I348" s="71" t="s">
        <v>1968</v>
      </c>
      <c r="J348" s="71" t="s">
        <v>1432</v>
      </c>
      <c r="K348" s="71" t="s">
        <v>243</v>
      </c>
      <c r="L348" s="71" t="s">
        <v>5295</v>
      </c>
      <c r="M348" s="71" t="s">
        <v>5296</v>
      </c>
      <c r="N348" s="71"/>
      <c r="O348" s="71"/>
      <c r="P348" s="71"/>
      <c r="Q348" s="71"/>
      <c r="R348" s="71"/>
      <c r="S348" s="71"/>
      <c r="T348" s="71"/>
      <c r="U348" s="71"/>
      <c r="V348" s="71"/>
      <c r="W348" s="71"/>
      <c r="X348" s="71"/>
      <c r="Y348" s="71"/>
      <c r="Z348" s="71"/>
      <c r="AA348" s="71"/>
      <c r="AB348" s="71" t="s">
        <v>64</v>
      </c>
      <c r="AC348" s="71" t="s">
        <v>65</v>
      </c>
      <c r="AD348" s="71" t="s">
        <v>62</v>
      </c>
      <c r="AE348" s="71" t="s">
        <v>62</v>
      </c>
      <c r="AF348" s="71" t="s">
        <v>63</v>
      </c>
      <c r="AG348" s="71"/>
      <c r="AH348" s="71" t="s">
        <v>66</v>
      </c>
      <c r="AI348" s="71" t="s">
        <v>63</v>
      </c>
      <c r="AJ348" s="71" t="s">
        <v>132</v>
      </c>
      <c r="AK348" s="71" t="s">
        <v>132</v>
      </c>
      <c r="AL348" s="71" t="s">
        <v>62</v>
      </c>
      <c r="AM348" s="71" t="s">
        <v>63</v>
      </c>
      <c r="AN348" s="71"/>
      <c r="AO348" s="71"/>
      <c r="AP348" s="71" t="s">
        <v>5297</v>
      </c>
      <c r="AQ348" s="71" t="s">
        <v>2596</v>
      </c>
      <c r="AR348" s="71" t="s">
        <v>63</v>
      </c>
      <c r="AS348" s="71"/>
      <c r="AT348" s="71" t="s">
        <v>63</v>
      </c>
      <c r="AU348" s="71"/>
      <c r="AV348" s="79" t="str" cm="1">
        <f t="array" ref="AV3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8" s="79" t="str" cm="1">
        <f t="array" ref="AW3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8" s="71" t="str" cm="1">
        <f t="array" ref="AX3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8" s="71"/>
      <c r="AZ348" s="71"/>
      <c r="BA348" s="71" t="s">
        <v>5298</v>
      </c>
      <c r="BB348" s="73"/>
      <c r="BC348" s="36"/>
      <c r="BD348" s="35"/>
    </row>
    <row r="349" spans="1:56" ht="75" customHeight="1">
      <c r="A349" s="70">
        <v>348</v>
      </c>
      <c r="B349" s="71" t="s">
        <v>5300</v>
      </c>
      <c r="C349" s="71" t="s">
        <v>800</v>
      </c>
      <c r="D349" s="71" t="s">
        <v>5301</v>
      </c>
      <c r="E349" s="71" t="s">
        <v>1478</v>
      </c>
      <c r="F349" s="71" t="s">
        <v>231</v>
      </c>
      <c r="G349" s="71" t="s">
        <v>736</v>
      </c>
      <c r="H349" s="71" t="s">
        <v>217</v>
      </c>
      <c r="I349" s="71" t="s">
        <v>608</v>
      </c>
      <c r="J349" s="71" t="s">
        <v>1432</v>
      </c>
      <c r="K349" s="71" t="s">
        <v>266</v>
      </c>
      <c r="L349" s="71" t="s">
        <v>5302</v>
      </c>
      <c r="M349" s="71" t="s">
        <v>5303</v>
      </c>
      <c r="N349" s="71"/>
      <c r="O349" s="71"/>
      <c r="P349" s="71"/>
      <c r="Q349" s="71"/>
      <c r="R349" s="71"/>
      <c r="S349" s="71"/>
      <c r="T349" s="71"/>
      <c r="U349" s="71"/>
      <c r="V349" s="71"/>
      <c r="W349" s="71"/>
      <c r="X349" s="71"/>
      <c r="Y349" s="71"/>
      <c r="Z349" s="71"/>
      <c r="AA349" s="71"/>
      <c r="AB349" s="71" t="s">
        <v>64</v>
      </c>
      <c r="AC349" s="71" t="s">
        <v>65</v>
      </c>
      <c r="AD349" s="71" t="s">
        <v>62</v>
      </c>
      <c r="AE349" s="71" t="s">
        <v>63</v>
      </c>
      <c r="AF349" s="71" t="s">
        <v>63</v>
      </c>
      <c r="AG349" s="71"/>
      <c r="AH349" s="71" t="s">
        <v>66</v>
      </c>
      <c r="AI349" s="71" t="s">
        <v>63</v>
      </c>
      <c r="AJ349" s="71" t="s">
        <v>132</v>
      </c>
      <c r="AK349" s="71" t="s">
        <v>63</v>
      </c>
      <c r="AL349" s="71" t="s">
        <v>62</v>
      </c>
      <c r="AM349" s="71" t="s">
        <v>63</v>
      </c>
      <c r="AN349" s="71"/>
      <c r="AO349" s="71"/>
      <c r="AP349" s="71" t="s">
        <v>5304</v>
      </c>
      <c r="AQ349" s="71" t="s">
        <v>608</v>
      </c>
      <c r="AR349" s="71" t="s">
        <v>62</v>
      </c>
      <c r="AS349" s="71"/>
      <c r="AT349" s="71" t="s">
        <v>63</v>
      </c>
      <c r="AU349" s="71"/>
      <c r="AV349" s="79" t="str" cm="1">
        <f t="array" ref="AV3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9" s="79" t="str" cm="1">
        <f t="array" ref="AW3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9" s="71" t="str" cm="1">
        <f t="array" ref="AX3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9" s="71"/>
      <c r="AZ349" s="71"/>
      <c r="BA349" s="71" t="s">
        <v>5305</v>
      </c>
      <c r="BB349" s="73" t="s">
        <v>5306</v>
      </c>
      <c r="BC349" s="36"/>
      <c r="BD349" s="35"/>
    </row>
    <row r="350" spans="1:56" ht="75" customHeight="1">
      <c r="A350" s="70">
        <v>349</v>
      </c>
      <c r="B350" s="71" t="s">
        <v>5307</v>
      </c>
      <c r="C350" s="71" t="s">
        <v>735</v>
      </c>
      <c r="D350" s="71" t="s">
        <v>5308</v>
      </c>
      <c r="E350" s="71" t="s">
        <v>4410</v>
      </c>
      <c r="F350" s="71" t="s">
        <v>231</v>
      </c>
      <c r="G350" s="71" t="s">
        <v>736</v>
      </c>
      <c r="H350" s="71" t="s">
        <v>217</v>
      </c>
      <c r="I350" s="71" t="s">
        <v>194</v>
      </c>
      <c r="J350" s="71" t="s">
        <v>1432</v>
      </c>
      <c r="K350" s="71" t="s">
        <v>315</v>
      </c>
      <c r="L350" s="71" t="s">
        <v>5309</v>
      </c>
      <c r="M350" s="71" t="s">
        <v>5310</v>
      </c>
      <c r="N350" s="71"/>
      <c r="O350" s="71"/>
      <c r="P350" s="71"/>
      <c r="Q350" s="71"/>
      <c r="R350" s="71"/>
      <c r="S350" s="71"/>
      <c r="T350" s="71"/>
      <c r="U350" s="71"/>
      <c r="V350" s="71"/>
      <c r="W350" s="71"/>
      <c r="X350" s="71"/>
      <c r="Y350" s="71"/>
      <c r="Z350" s="71"/>
      <c r="AA350" s="71"/>
      <c r="AB350" s="71" t="s">
        <v>64</v>
      </c>
      <c r="AC350" s="71" t="s">
        <v>65</v>
      </c>
      <c r="AD350" s="71" t="s">
        <v>62</v>
      </c>
      <c r="AE350" s="71" t="s">
        <v>63</v>
      </c>
      <c r="AF350" s="71" t="s">
        <v>63</v>
      </c>
      <c r="AG350" s="71"/>
      <c r="AH350" s="71" t="s">
        <v>66</v>
      </c>
      <c r="AI350" s="71" t="s">
        <v>63</v>
      </c>
      <c r="AJ350" s="71" t="s">
        <v>132</v>
      </c>
      <c r="AK350" s="71" t="s">
        <v>132</v>
      </c>
      <c r="AL350" s="71" t="s">
        <v>63</v>
      </c>
      <c r="AM350" s="71" t="s">
        <v>63</v>
      </c>
      <c r="AN350" s="71"/>
      <c r="AO350" s="71"/>
      <c r="AP350" s="71" t="s">
        <v>5311</v>
      </c>
      <c r="AQ350" s="71" t="s">
        <v>5312</v>
      </c>
      <c r="AR350" s="71" t="s">
        <v>132</v>
      </c>
      <c r="AS350" s="71"/>
      <c r="AT350" s="71" t="s">
        <v>63</v>
      </c>
      <c r="AU350" s="71"/>
      <c r="AV350" s="79" t="str" cm="1">
        <f t="array" ref="AV3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0" s="79" t="str" cm="1">
        <f t="array" ref="AW3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0" s="71" t="str" cm="1">
        <f t="array" ref="AX3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0" s="71"/>
      <c r="AZ350" s="71"/>
      <c r="BA350" s="71" t="s">
        <v>5313</v>
      </c>
      <c r="BB350" s="73" t="s">
        <v>5314</v>
      </c>
      <c r="BC350" s="36"/>
      <c r="BD350" s="35"/>
    </row>
    <row r="351" spans="1:56" ht="75" customHeight="1">
      <c r="A351" s="70">
        <v>350</v>
      </c>
      <c r="B351" s="71" t="s">
        <v>5315</v>
      </c>
      <c r="C351" s="71" t="s">
        <v>735</v>
      </c>
      <c r="D351" s="71" t="s">
        <v>5316</v>
      </c>
      <c r="E351" s="71" t="s">
        <v>1502</v>
      </c>
      <c r="F351" s="71" t="s">
        <v>231</v>
      </c>
      <c r="G351" s="71" t="s">
        <v>736</v>
      </c>
      <c r="H351" s="71" t="s">
        <v>217</v>
      </c>
      <c r="I351" s="71" t="s">
        <v>250</v>
      </c>
      <c r="J351" s="71" t="s">
        <v>1432</v>
      </c>
      <c r="K351" s="71" t="s">
        <v>243</v>
      </c>
      <c r="L351" s="71" t="s">
        <v>5317</v>
      </c>
      <c r="M351" s="71" t="s">
        <v>5318</v>
      </c>
      <c r="N351" s="71"/>
      <c r="O351" s="71"/>
      <c r="P351" s="71"/>
      <c r="Q351" s="71"/>
      <c r="R351" s="71"/>
      <c r="S351" s="71"/>
      <c r="T351" s="71"/>
      <c r="U351" s="71"/>
      <c r="V351" s="71"/>
      <c r="W351" s="71"/>
      <c r="X351" s="71"/>
      <c r="Y351" s="71"/>
      <c r="Z351" s="71"/>
      <c r="AA351" s="71"/>
      <c r="AB351" s="71" t="s">
        <v>1692</v>
      </c>
      <c r="AC351" s="71" t="s">
        <v>65</v>
      </c>
      <c r="AD351" s="71" t="s">
        <v>62</v>
      </c>
      <c r="AE351" s="71" t="s">
        <v>62</v>
      </c>
      <c r="AF351" s="71" t="s">
        <v>63</v>
      </c>
      <c r="AG351" s="71"/>
      <c r="AH351" s="71" t="s">
        <v>66</v>
      </c>
      <c r="AI351" s="71" t="s">
        <v>63</v>
      </c>
      <c r="AJ351" s="71" t="s">
        <v>63</v>
      </c>
      <c r="AK351" s="71" t="s">
        <v>63</v>
      </c>
      <c r="AL351" s="71" t="s">
        <v>132</v>
      </c>
      <c r="AM351" s="71" t="s">
        <v>63</v>
      </c>
      <c r="AN351" s="71"/>
      <c r="AO351" s="71"/>
      <c r="AP351" s="71" t="s">
        <v>5319</v>
      </c>
      <c r="AQ351" s="71" t="s">
        <v>5320</v>
      </c>
      <c r="AR351" s="71" t="s">
        <v>62</v>
      </c>
      <c r="AS351" s="71"/>
      <c r="AT351" s="71" t="s">
        <v>63</v>
      </c>
      <c r="AU351" s="71"/>
      <c r="AV351" s="79" t="str" cm="1">
        <f t="array" ref="AV3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1" s="79" t="str" cm="1">
        <f t="array" ref="AW3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1" s="71" t="str" cm="1">
        <f t="array" ref="AX3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1" s="71"/>
      <c r="AZ351" s="71"/>
      <c r="BA351" s="22" t="s">
        <v>5321</v>
      </c>
      <c r="BB351" s="73" t="s">
        <v>4447</v>
      </c>
      <c r="BC351" s="36"/>
      <c r="BD351" s="35"/>
    </row>
    <row r="352" spans="1:56" ht="75" customHeight="1">
      <c r="A352" s="70">
        <v>351</v>
      </c>
      <c r="B352" s="71" t="s">
        <v>5322</v>
      </c>
      <c r="C352" s="71" t="s">
        <v>735</v>
      </c>
      <c r="D352" s="71" t="s">
        <v>5323</v>
      </c>
      <c r="E352" s="71" t="s">
        <v>1486</v>
      </c>
      <c r="F352" s="71" t="s">
        <v>231</v>
      </c>
      <c r="G352" s="71" t="s">
        <v>736</v>
      </c>
      <c r="H352" s="71" t="s">
        <v>217</v>
      </c>
      <c r="I352" s="71" t="s">
        <v>5324</v>
      </c>
      <c r="J352" s="71" t="s">
        <v>1927</v>
      </c>
      <c r="K352" s="71" t="s">
        <v>266</v>
      </c>
      <c r="L352" s="71" t="s">
        <v>5325</v>
      </c>
      <c r="M352" s="71" t="s">
        <v>5326</v>
      </c>
      <c r="N352" s="71"/>
      <c r="O352" s="71"/>
      <c r="P352" s="71"/>
      <c r="Q352" s="71"/>
      <c r="R352" s="71"/>
      <c r="S352" s="71"/>
      <c r="T352" s="71"/>
      <c r="U352" s="71"/>
      <c r="V352" s="71"/>
      <c r="W352" s="71"/>
      <c r="X352" s="71"/>
      <c r="Y352" s="71"/>
      <c r="Z352" s="71"/>
      <c r="AA352" s="71"/>
      <c r="AB352" s="71" t="s">
        <v>64</v>
      </c>
      <c r="AC352" s="71" t="s">
        <v>65</v>
      </c>
      <c r="AD352" s="71" t="s">
        <v>62</v>
      </c>
      <c r="AE352" s="71" t="s">
        <v>63</v>
      </c>
      <c r="AF352" s="71" t="s">
        <v>63</v>
      </c>
      <c r="AG352" s="71"/>
      <c r="AH352" s="71" t="s">
        <v>66</v>
      </c>
      <c r="AI352" s="71" t="s">
        <v>63</v>
      </c>
      <c r="AJ352" s="71" t="s">
        <v>132</v>
      </c>
      <c r="AK352" s="71" t="s">
        <v>63</v>
      </c>
      <c r="AL352" s="71" t="s">
        <v>62</v>
      </c>
      <c r="AM352" s="71" t="s">
        <v>63</v>
      </c>
      <c r="AN352" s="71"/>
      <c r="AO352" s="71"/>
      <c r="AP352" s="71" t="s">
        <v>5327</v>
      </c>
      <c r="AQ352" s="71" t="s">
        <v>608</v>
      </c>
      <c r="AR352" s="71" t="s">
        <v>62</v>
      </c>
      <c r="AS352" s="71"/>
      <c r="AT352" s="71" t="s">
        <v>63</v>
      </c>
      <c r="AU352" s="71"/>
      <c r="AV352" s="79" t="str" cm="1">
        <f t="array" ref="AV3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2" s="79" t="str" cm="1">
        <f t="array" ref="AW3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2" s="71" t="str" cm="1">
        <f t="array" ref="AX3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2" s="71"/>
      <c r="AZ352" s="71"/>
      <c r="BA352" s="71" t="s">
        <v>5328</v>
      </c>
      <c r="BB352" s="73" t="s">
        <v>5329</v>
      </c>
      <c r="BC352" s="36"/>
      <c r="BD352" s="35"/>
    </row>
    <row r="353" spans="1:56" ht="75" customHeight="1">
      <c r="A353" s="70">
        <v>352</v>
      </c>
      <c r="B353" s="71" t="s">
        <v>5330</v>
      </c>
      <c r="C353" s="71" t="s">
        <v>4578</v>
      </c>
      <c r="D353" s="71" t="s">
        <v>5331</v>
      </c>
      <c r="E353" s="71" t="s">
        <v>1461</v>
      </c>
      <c r="F353" s="71" t="s">
        <v>231</v>
      </c>
      <c r="G353" s="71" t="s">
        <v>736</v>
      </c>
      <c r="H353" s="71" t="s">
        <v>217</v>
      </c>
      <c r="I353" s="71" t="s">
        <v>935</v>
      </c>
      <c r="J353" s="71" t="s">
        <v>1432</v>
      </c>
      <c r="K353" s="71" t="s">
        <v>218</v>
      </c>
      <c r="L353" s="71" t="s">
        <v>5332</v>
      </c>
      <c r="M353" s="71" t="s">
        <v>5333</v>
      </c>
      <c r="N353" s="71"/>
      <c r="O353" s="71"/>
      <c r="P353" s="71"/>
      <c r="Q353" s="71"/>
      <c r="R353" s="71"/>
      <c r="S353" s="71"/>
      <c r="T353" s="71"/>
      <c r="U353" s="71"/>
      <c r="V353" s="71"/>
      <c r="W353" s="71"/>
      <c r="X353" s="71"/>
      <c r="Y353" s="71"/>
      <c r="Z353" s="71"/>
      <c r="AA353" s="71"/>
      <c r="AB353" s="71" t="s">
        <v>64</v>
      </c>
      <c r="AC353" s="71" t="s">
        <v>65</v>
      </c>
      <c r="AD353" s="71" t="s">
        <v>62</v>
      </c>
      <c r="AE353" s="71" t="s">
        <v>62</v>
      </c>
      <c r="AF353" s="71" t="s">
        <v>63</v>
      </c>
      <c r="AG353" s="71"/>
      <c r="AH353" s="71" t="s">
        <v>66</v>
      </c>
      <c r="AI353" s="71" t="s">
        <v>63</v>
      </c>
      <c r="AJ353" s="71" t="s">
        <v>63</v>
      </c>
      <c r="AK353" s="71" t="s">
        <v>63</v>
      </c>
      <c r="AL353" s="71" t="s">
        <v>62</v>
      </c>
      <c r="AM353" s="71" t="s">
        <v>63</v>
      </c>
      <c r="AN353" s="71"/>
      <c r="AO353" s="71"/>
      <c r="AP353" s="71" t="s">
        <v>5334</v>
      </c>
      <c r="AQ353" s="71" t="s">
        <v>5335</v>
      </c>
      <c r="AR353" s="71" t="s">
        <v>132</v>
      </c>
      <c r="AS353" s="71"/>
      <c r="AT353" s="71" t="s">
        <v>63</v>
      </c>
      <c r="AU353" s="71"/>
      <c r="AV353" s="79" t="str" cm="1">
        <f t="array" ref="AV3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3" s="79" t="str" cm="1">
        <f t="array" ref="AW3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3" s="71" t="str" cm="1">
        <f t="array" ref="AX3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3" s="71"/>
      <c r="AZ353" s="71"/>
      <c r="BA353" s="71" t="s">
        <v>5336</v>
      </c>
      <c r="BB353" s="73" t="s">
        <v>5337</v>
      </c>
      <c r="BC353" s="36"/>
      <c r="BD353" s="35"/>
    </row>
    <row r="354" spans="1:56" ht="75" customHeight="1">
      <c r="A354" s="70">
        <v>353</v>
      </c>
      <c r="B354" s="71" t="s">
        <v>5338</v>
      </c>
      <c r="C354" s="71" t="s">
        <v>800</v>
      </c>
      <c r="D354" s="71" t="s">
        <v>5339</v>
      </c>
      <c r="E354" s="71" t="s">
        <v>1486</v>
      </c>
      <c r="F354" s="71" t="s">
        <v>231</v>
      </c>
      <c r="G354" s="71" t="s">
        <v>736</v>
      </c>
      <c r="H354" s="71" t="s">
        <v>217</v>
      </c>
      <c r="I354" s="71" t="s">
        <v>509</v>
      </c>
      <c r="J354" s="71" t="s">
        <v>1432</v>
      </c>
      <c r="K354" s="71" t="s">
        <v>218</v>
      </c>
      <c r="L354" s="71" t="s">
        <v>5340</v>
      </c>
      <c r="M354" s="71" t="s">
        <v>5341</v>
      </c>
      <c r="N354" s="71"/>
      <c r="O354" s="71"/>
      <c r="P354" s="71"/>
      <c r="Q354" s="71"/>
      <c r="R354" s="71"/>
      <c r="S354" s="71"/>
      <c r="T354" s="71"/>
      <c r="U354" s="71"/>
      <c r="V354" s="71"/>
      <c r="W354" s="71"/>
      <c r="X354" s="71"/>
      <c r="Y354" s="71"/>
      <c r="Z354" s="71"/>
      <c r="AA354" s="71"/>
      <c r="AB354" s="71" t="s">
        <v>64</v>
      </c>
      <c r="AC354" s="71" t="s">
        <v>65</v>
      </c>
      <c r="AD354" s="71" t="s">
        <v>62</v>
      </c>
      <c r="AE354" s="71" t="s">
        <v>62</v>
      </c>
      <c r="AF354" s="71" t="s">
        <v>63</v>
      </c>
      <c r="AG354" s="71"/>
      <c r="AH354" s="71" t="s">
        <v>66</v>
      </c>
      <c r="AI354" s="71" t="s">
        <v>63</v>
      </c>
      <c r="AJ354" s="71" t="s">
        <v>63</v>
      </c>
      <c r="AK354" s="71" t="s">
        <v>63</v>
      </c>
      <c r="AL354" s="71" t="s">
        <v>63</v>
      </c>
      <c r="AM354" s="71" t="s">
        <v>63</v>
      </c>
      <c r="AN354" s="71"/>
      <c r="AO354" s="71"/>
      <c r="AP354" s="71" t="s">
        <v>5342</v>
      </c>
      <c r="AQ354" s="71" t="s">
        <v>509</v>
      </c>
      <c r="AR354" s="71" t="s">
        <v>62</v>
      </c>
      <c r="AS354" s="71"/>
      <c r="AT354" s="71" t="s">
        <v>63</v>
      </c>
      <c r="AU354" s="71"/>
      <c r="AV354" s="79" t="str" cm="1">
        <f t="array" ref="AV3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4" s="79" t="str" cm="1">
        <f t="array" ref="AW3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4" s="71" t="str" cm="1">
        <f t="array" ref="AX3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4" s="71"/>
      <c r="AZ354" s="71"/>
      <c r="BA354" s="71" t="s">
        <v>5343</v>
      </c>
      <c r="BB354" s="73" t="s">
        <v>5344</v>
      </c>
      <c r="BC354" s="36"/>
      <c r="BD354" s="35"/>
    </row>
    <row r="355" spans="1:56" ht="75" customHeight="1">
      <c r="A355" s="70">
        <v>354</v>
      </c>
      <c r="B355" s="71" t="s">
        <v>5031</v>
      </c>
      <c r="C355" s="71" t="s">
        <v>735</v>
      </c>
      <c r="D355" s="71" t="s">
        <v>5345</v>
      </c>
      <c r="E355" s="71" t="s">
        <v>1748</v>
      </c>
      <c r="F355" s="71" t="s">
        <v>231</v>
      </c>
      <c r="G355" s="71" t="s">
        <v>736</v>
      </c>
      <c r="H355" s="71" t="s">
        <v>217</v>
      </c>
      <c r="I355" s="71" t="s">
        <v>1215</v>
      </c>
      <c r="J355" s="71" t="s">
        <v>1432</v>
      </c>
      <c r="K355" s="71" t="s">
        <v>243</v>
      </c>
      <c r="L355" s="71" t="s">
        <v>5346</v>
      </c>
      <c r="M355" s="71" t="s">
        <v>5347</v>
      </c>
      <c r="N355" s="71"/>
      <c r="O355" s="71"/>
      <c r="P355" s="71"/>
      <c r="Q355" s="71"/>
      <c r="R355" s="71"/>
      <c r="S355" s="71"/>
      <c r="T355" s="71"/>
      <c r="U355" s="71"/>
      <c r="V355" s="71"/>
      <c r="W355" s="71"/>
      <c r="X355" s="71"/>
      <c r="Y355" s="71"/>
      <c r="Z355" s="71"/>
      <c r="AA355" s="71"/>
      <c r="AB355" s="71" t="s">
        <v>64</v>
      </c>
      <c r="AC355" s="71" t="s">
        <v>65</v>
      </c>
      <c r="AD355" s="71" t="s">
        <v>62</v>
      </c>
      <c r="AE355" s="71" t="s">
        <v>62</v>
      </c>
      <c r="AF355" s="71" t="s">
        <v>63</v>
      </c>
      <c r="AG355" s="71"/>
      <c r="AH355" s="71" t="s">
        <v>66</v>
      </c>
      <c r="AI355" s="71" t="s">
        <v>63</v>
      </c>
      <c r="AJ355" s="71" t="s">
        <v>63</v>
      </c>
      <c r="AK355" s="71" t="s">
        <v>63</v>
      </c>
      <c r="AL355" s="71" t="s">
        <v>62</v>
      </c>
      <c r="AM355" s="71" t="s">
        <v>63</v>
      </c>
      <c r="AN355" s="71"/>
      <c r="AO355" s="71"/>
      <c r="AP355" s="71" t="s">
        <v>5348</v>
      </c>
      <c r="AQ355" s="71" t="s">
        <v>1138</v>
      </c>
      <c r="AR355" s="71" t="s">
        <v>132</v>
      </c>
      <c r="AS355" s="71"/>
      <c r="AT355" s="71" t="s">
        <v>63</v>
      </c>
      <c r="AU355" s="71"/>
      <c r="AV355" s="79" t="str" cm="1">
        <f t="array" ref="AV3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5" s="79" t="str" cm="1">
        <f t="array" ref="AW3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5" s="71" t="str" cm="1">
        <f t="array" ref="AX3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5" s="71"/>
      <c r="AZ355" s="71"/>
      <c r="BA355" s="71" t="s">
        <v>5349</v>
      </c>
      <c r="BB355" s="73" t="s">
        <v>5037</v>
      </c>
      <c r="BC355" s="36"/>
      <c r="BD355" s="35"/>
    </row>
    <row r="356" spans="1:56" ht="75" customHeight="1">
      <c r="A356" s="70">
        <v>355</v>
      </c>
      <c r="B356" s="71" t="s">
        <v>5350</v>
      </c>
      <c r="C356" s="71" t="s">
        <v>800</v>
      </c>
      <c r="D356" s="71" t="s">
        <v>5351</v>
      </c>
      <c r="E356" s="71" t="s">
        <v>1430</v>
      </c>
      <c r="F356" s="71" t="s">
        <v>231</v>
      </c>
      <c r="G356" s="71" t="s">
        <v>736</v>
      </c>
      <c r="H356" s="71" t="s">
        <v>217</v>
      </c>
      <c r="I356" s="71" t="s">
        <v>840</v>
      </c>
      <c r="J356" s="71" t="s">
        <v>1432</v>
      </c>
      <c r="K356" s="71" t="s">
        <v>315</v>
      </c>
      <c r="L356" s="71" t="s">
        <v>5352</v>
      </c>
      <c r="M356" s="71" t="s">
        <v>5353</v>
      </c>
      <c r="N356" s="71"/>
      <c r="O356" s="71"/>
      <c r="P356" s="71"/>
      <c r="Q356" s="71"/>
      <c r="R356" s="71"/>
      <c r="S356" s="71"/>
      <c r="T356" s="71"/>
      <c r="U356" s="71"/>
      <c r="V356" s="71"/>
      <c r="W356" s="71"/>
      <c r="X356" s="71"/>
      <c r="Y356" s="71"/>
      <c r="Z356" s="71"/>
      <c r="AA356" s="71"/>
      <c r="AB356" s="71" t="s">
        <v>64</v>
      </c>
      <c r="AC356" s="71" t="s">
        <v>65</v>
      </c>
      <c r="AD356" s="71" t="s">
        <v>62</v>
      </c>
      <c r="AE356" s="71" t="s">
        <v>62</v>
      </c>
      <c r="AF356" s="71" t="s">
        <v>63</v>
      </c>
      <c r="AG356" s="71"/>
      <c r="AH356" s="71" t="s">
        <v>1515</v>
      </c>
      <c r="AI356" s="71" t="s">
        <v>63</v>
      </c>
      <c r="AJ356" s="71" t="s">
        <v>63</v>
      </c>
      <c r="AK356" s="71" t="s">
        <v>63</v>
      </c>
      <c r="AL356" s="71" t="s">
        <v>62</v>
      </c>
      <c r="AM356" s="71" t="s">
        <v>132</v>
      </c>
      <c r="AN356" s="71"/>
      <c r="AO356" s="71"/>
      <c r="AP356" s="71" t="s">
        <v>5354</v>
      </c>
      <c r="AQ356" s="71" t="s">
        <v>5355</v>
      </c>
      <c r="AR356" s="71" t="s">
        <v>62</v>
      </c>
      <c r="AS356" s="71"/>
      <c r="AT356" s="71" t="s">
        <v>63</v>
      </c>
      <c r="AU356" s="71"/>
      <c r="AV356" s="79" t="str" cm="1">
        <f t="array" ref="AV3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6" s="79" t="str" cm="1">
        <f t="array" ref="AW3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6" s="71" t="str" cm="1">
        <f t="array" ref="AX3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6" s="71"/>
      <c r="AZ356" s="71"/>
      <c r="BA356" s="22" t="s">
        <v>5356</v>
      </c>
      <c r="BB356" s="73" t="s">
        <v>5357</v>
      </c>
      <c r="BC356" s="36"/>
      <c r="BD356" s="35"/>
    </row>
    <row r="357" spans="1:56" ht="75" customHeight="1">
      <c r="A357" s="70">
        <v>356</v>
      </c>
      <c r="B357" s="71" t="s">
        <v>5358</v>
      </c>
      <c r="C357" s="71" t="s">
        <v>735</v>
      </c>
      <c r="D357" s="71" t="s">
        <v>5359</v>
      </c>
      <c r="E357" s="71" t="s">
        <v>1461</v>
      </c>
      <c r="F357" s="71" t="s">
        <v>231</v>
      </c>
      <c r="G357" s="71" t="s">
        <v>736</v>
      </c>
      <c r="H357" s="71" t="s">
        <v>217</v>
      </c>
      <c r="I357" s="71" t="s">
        <v>737</v>
      </c>
      <c r="J357" s="71" t="s">
        <v>1432</v>
      </c>
      <c r="K357" s="71" t="s">
        <v>266</v>
      </c>
      <c r="L357" s="71" t="s">
        <v>5360</v>
      </c>
      <c r="M357" s="71" t="s">
        <v>5361</v>
      </c>
      <c r="N357" s="71"/>
      <c r="O357" s="71"/>
      <c r="P357" s="71"/>
      <c r="Q357" s="71"/>
      <c r="R357" s="71"/>
      <c r="S357" s="71"/>
      <c r="T357" s="71"/>
      <c r="U357" s="71"/>
      <c r="V357" s="71"/>
      <c r="W357" s="71"/>
      <c r="X357" s="71"/>
      <c r="Y357" s="71"/>
      <c r="Z357" s="71"/>
      <c r="AA357" s="71"/>
      <c r="AB357" s="71" t="s">
        <v>64</v>
      </c>
      <c r="AC357" s="71" t="s">
        <v>65</v>
      </c>
      <c r="AD357" s="71" t="s">
        <v>62</v>
      </c>
      <c r="AE357" s="71" t="s">
        <v>63</v>
      </c>
      <c r="AF357" s="71" t="s">
        <v>63</v>
      </c>
      <c r="AG357" s="71"/>
      <c r="AH357" s="71" t="s">
        <v>66</v>
      </c>
      <c r="AI357" s="71" t="s">
        <v>63</v>
      </c>
      <c r="AJ357" s="71" t="s">
        <v>62</v>
      </c>
      <c r="AK357" s="71" t="s">
        <v>132</v>
      </c>
      <c r="AL357" s="71" t="s">
        <v>63</v>
      </c>
      <c r="AM357" s="71" t="s">
        <v>63</v>
      </c>
      <c r="AN357" s="71"/>
      <c r="AO357" s="71"/>
      <c r="AP357" s="71" t="s">
        <v>1620</v>
      </c>
      <c r="AQ357" s="71" t="s">
        <v>608</v>
      </c>
      <c r="AR357" s="71" t="s">
        <v>62</v>
      </c>
      <c r="AS357" s="71"/>
      <c r="AT357" s="71" t="s">
        <v>62</v>
      </c>
      <c r="AU357" s="71"/>
      <c r="AV357" s="79" t="str" cm="1">
        <f t="array" ref="AV3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7" s="79" t="str" cm="1">
        <f t="array" ref="AW3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7" s="71" t="str" cm="1">
        <f t="array" ref="AX3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7" s="71"/>
      <c r="AZ357" s="71"/>
      <c r="BA357" s="71" t="s">
        <v>5362</v>
      </c>
      <c r="BB357" s="73" t="s">
        <v>5363</v>
      </c>
      <c r="BC357" s="36"/>
      <c r="BD357" s="35"/>
    </row>
    <row r="358" spans="1:56" ht="75" customHeight="1">
      <c r="A358" s="70">
        <v>357</v>
      </c>
      <c r="B358" s="71" t="s">
        <v>5364</v>
      </c>
      <c r="C358" s="71" t="s">
        <v>735</v>
      </c>
      <c r="D358" s="71" t="s">
        <v>5365</v>
      </c>
      <c r="E358" s="71" t="s">
        <v>1502</v>
      </c>
      <c r="F358" s="71" t="s">
        <v>231</v>
      </c>
      <c r="G358" s="71" t="s">
        <v>736</v>
      </c>
      <c r="H358" s="71" t="s">
        <v>217</v>
      </c>
      <c r="I358" s="71" t="s">
        <v>1215</v>
      </c>
      <c r="J358" s="71" t="s">
        <v>1432</v>
      </c>
      <c r="K358" s="71" t="s">
        <v>243</v>
      </c>
      <c r="L358" s="71" t="s">
        <v>5366</v>
      </c>
      <c r="M358" s="71" t="s">
        <v>5367</v>
      </c>
      <c r="N358" s="71"/>
      <c r="O358" s="71"/>
      <c r="P358" s="71"/>
      <c r="Q358" s="71"/>
      <c r="R358" s="71"/>
      <c r="S358" s="71"/>
      <c r="T358" s="71"/>
      <c r="U358" s="71"/>
      <c r="V358" s="71"/>
      <c r="W358" s="71"/>
      <c r="X358" s="71"/>
      <c r="Y358" s="71"/>
      <c r="Z358" s="71"/>
      <c r="AA358" s="71"/>
      <c r="AB358" s="71" t="s">
        <v>64</v>
      </c>
      <c r="AC358" s="71" t="s">
        <v>65</v>
      </c>
      <c r="AD358" s="71" t="s">
        <v>62</v>
      </c>
      <c r="AE358" s="71" t="s">
        <v>63</v>
      </c>
      <c r="AF358" s="71" t="s">
        <v>63</v>
      </c>
      <c r="AG358" s="71"/>
      <c r="AH358" s="71" t="s">
        <v>66</v>
      </c>
      <c r="AI358" s="71" t="s">
        <v>63</v>
      </c>
      <c r="AJ358" s="71" t="s">
        <v>63</v>
      </c>
      <c r="AK358" s="71" t="s">
        <v>63</v>
      </c>
      <c r="AL358" s="71" t="s">
        <v>132</v>
      </c>
      <c r="AM358" s="71" t="s">
        <v>63</v>
      </c>
      <c r="AN358" s="71"/>
      <c r="AO358" s="71"/>
      <c r="AP358" s="71" t="s">
        <v>5368</v>
      </c>
      <c r="AQ358" s="71" t="s">
        <v>1215</v>
      </c>
      <c r="AR358" s="71" t="s">
        <v>62</v>
      </c>
      <c r="AS358" s="71"/>
      <c r="AT358" s="71" t="s">
        <v>63</v>
      </c>
      <c r="AU358" s="71"/>
      <c r="AV358" s="79" t="str" cm="1">
        <f t="array" ref="AV3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8" s="79" t="str" cm="1">
        <f t="array" ref="AW3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8" s="71" t="str" cm="1">
        <f t="array" ref="AX3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8" s="71"/>
      <c r="AZ358" s="71"/>
      <c r="BA358" s="71" t="s">
        <v>5369</v>
      </c>
      <c r="BB358" s="73" t="s">
        <v>5370</v>
      </c>
      <c r="BC358" s="36"/>
      <c r="BD358" s="35"/>
    </row>
    <row r="359" spans="1:56" ht="75" customHeight="1">
      <c r="A359" s="70">
        <v>358</v>
      </c>
      <c r="B359" s="71" t="s">
        <v>5371</v>
      </c>
      <c r="C359" s="71" t="s">
        <v>735</v>
      </c>
      <c r="D359" s="71" t="s">
        <v>5372</v>
      </c>
      <c r="E359" s="71" t="s">
        <v>1452</v>
      </c>
      <c r="F359" s="71" t="s">
        <v>231</v>
      </c>
      <c r="G359" s="71" t="s">
        <v>736</v>
      </c>
      <c r="H359" s="71" t="s">
        <v>217</v>
      </c>
      <c r="I359" s="71" t="s">
        <v>1944</v>
      </c>
      <c r="J359" s="71" t="s">
        <v>1432</v>
      </c>
      <c r="K359" s="71" t="s">
        <v>218</v>
      </c>
      <c r="L359" s="71" t="s">
        <v>5373</v>
      </c>
      <c r="M359" s="71" t="s">
        <v>5374</v>
      </c>
      <c r="N359" s="71"/>
      <c r="O359" s="71"/>
      <c r="P359" s="71"/>
      <c r="Q359" s="71"/>
      <c r="R359" s="71"/>
      <c r="S359" s="71"/>
      <c r="T359" s="71"/>
      <c r="U359" s="71"/>
      <c r="V359" s="71"/>
      <c r="W359" s="71"/>
      <c r="X359" s="71"/>
      <c r="Y359" s="71"/>
      <c r="Z359" s="71"/>
      <c r="AA359" s="71"/>
      <c r="AB359" s="71" t="s">
        <v>64</v>
      </c>
      <c r="AC359" s="71" t="s">
        <v>65</v>
      </c>
      <c r="AD359" s="71" t="s">
        <v>62</v>
      </c>
      <c r="AE359" s="71" t="s">
        <v>62</v>
      </c>
      <c r="AF359" s="71" t="s">
        <v>63</v>
      </c>
      <c r="AG359" s="71"/>
      <c r="AH359" s="71" t="s">
        <v>915</v>
      </c>
      <c r="AI359" s="71" t="s">
        <v>63</v>
      </c>
      <c r="AJ359" s="71" t="s">
        <v>63</v>
      </c>
      <c r="AK359" s="71" t="s">
        <v>63</v>
      </c>
      <c r="AL359" s="71" t="s">
        <v>62</v>
      </c>
      <c r="AM359" s="71" t="s">
        <v>63</v>
      </c>
      <c r="AN359" s="71"/>
      <c r="AO359" s="71"/>
      <c r="AP359" s="71" t="s">
        <v>5375</v>
      </c>
      <c r="AQ359" s="71" t="s">
        <v>935</v>
      </c>
      <c r="AR359" s="71" t="s">
        <v>62</v>
      </c>
      <c r="AS359" s="71"/>
      <c r="AT359" s="71" t="s">
        <v>63</v>
      </c>
      <c r="AU359" s="71"/>
      <c r="AV359" s="79" t="str" cm="1">
        <f t="array" ref="AV3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9" s="79" t="str" cm="1">
        <f t="array" ref="AW3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9" s="71" t="str" cm="1">
        <f t="array" ref="AX3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9" s="71"/>
      <c r="AZ359" s="71"/>
      <c r="BA359" s="71" t="s">
        <v>5376</v>
      </c>
      <c r="BB359" s="73"/>
      <c r="BC359" s="36"/>
      <c r="BD359" s="35"/>
    </row>
    <row r="360" spans="1:56" ht="75" customHeight="1">
      <c r="A360" s="70">
        <v>359</v>
      </c>
      <c r="B360" s="71" t="s">
        <v>5377</v>
      </c>
      <c r="C360" s="71" t="s">
        <v>735</v>
      </c>
      <c r="D360" s="71" t="s">
        <v>5378</v>
      </c>
      <c r="E360" s="71" t="s">
        <v>1505</v>
      </c>
      <c r="F360" s="71" t="s">
        <v>231</v>
      </c>
      <c r="G360" s="71" t="s">
        <v>736</v>
      </c>
      <c r="H360" s="71" t="s">
        <v>217</v>
      </c>
      <c r="I360" s="71" t="s">
        <v>428</v>
      </c>
      <c r="J360" s="71" t="s">
        <v>1432</v>
      </c>
      <c r="K360" s="71" t="s">
        <v>315</v>
      </c>
      <c r="L360" s="71" t="s">
        <v>5379</v>
      </c>
      <c r="M360" s="71" t="s">
        <v>5380</v>
      </c>
      <c r="N360" s="71"/>
      <c r="O360" s="71"/>
      <c r="P360" s="71"/>
      <c r="Q360" s="71"/>
      <c r="R360" s="71"/>
      <c r="S360" s="71"/>
      <c r="T360" s="71"/>
      <c r="U360" s="71"/>
      <c r="V360" s="71"/>
      <c r="W360" s="71"/>
      <c r="X360" s="71"/>
      <c r="Y360" s="71"/>
      <c r="Z360" s="71"/>
      <c r="AA360" s="71"/>
      <c r="AB360" s="71" t="s">
        <v>64</v>
      </c>
      <c r="AC360" s="71" t="s">
        <v>65</v>
      </c>
      <c r="AD360" s="71" t="s">
        <v>62</v>
      </c>
      <c r="AE360" s="71" t="s">
        <v>63</v>
      </c>
      <c r="AF360" s="71" t="s">
        <v>63</v>
      </c>
      <c r="AG360" s="71"/>
      <c r="AH360" s="71" t="s">
        <v>66</v>
      </c>
      <c r="AI360" s="71" t="s">
        <v>63</v>
      </c>
      <c r="AJ360" s="71" t="s">
        <v>63</v>
      </c>
      <c r="AK360" s="71" t="s">
        <v>63</v>
      </c>
      <c r="AL360" s="71" t="s">
        <v>132</v>
      </c>
      <c r="AM360" s="71" t="s">
        <v>63</v>
      </c>
      <c r="AN360" s="71"/>
      <c r="AO360" s="71"/>
      <c r="AP360" s="71" t="s">
        <v>5381</v>
      </c>
      <c r="AQ360" s="71" t="s">
        <v>5382</v>
      </c>
      <c r="AR360" s="71" t="s">
        <v>132</v>
      </c>
      <c r="AS360" s="71"/>
      <c r="AT360" s="71" t="s">
        <v>63</v>
      </c>
      <c r="AU360" s="71"/>
      <c r="AV360" s="79" t="str" cm="1">
        <f t="array" ref="AV3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0" s="79" t="str" cm="1">
        <f t="array" ref="AW3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0" s="71" t="str" cm="1">
        <f t="array" ref="AX3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0" s="71"/>
      <c r="AZ360" s="71"/>
      <c r="BA360" s="71" t="s">
        <v>5383</v>
      </c>
      <c r="BB360" s="73" t="s">
        <v>5384</v>
      </c>
      <c r="BC360" s="36"/>
      <c r="BD360" s="35"/>
    </row>
    <row r="361" spans="1:56" ht="75" customHeight="1">
      <c r="A361" s="70">
        <v>360</v>
      </c>
      <c r="B361" s="71" t="s">
        <v>5385</v>
      </c>
      <c r="C361" s="71" t="s">
        <v>735</v>
      </c>
      <c r="D361" s="71" t="s">
        <v>5386</v>
      </c>
      <c r="E361" s="71" t="s">
        <v>1505</v>
      </c>
      <c r="F361" s="71" t="s">
        <v>231</v>
      </c>
      <c r="G361" s="71" t="s">
        <v>736</v>
      </c>
      <c r="H361" s="71" t="s">
        <v>217</v>
      </c>
      <c r="I361" s="71" t="s">
        <v>2144</v>
      </c>
      <c r="J361" s="71" t="s">
        <v>1432</v>
      </c>
      <c r="K361" s="71" t="s">
        <v>243</v>
      </c>
      <c r="L361" s="71" t="s">
        <v>5387</v>
      </c>
      <c r="M361" s="71" t="s">
        <v>5388</v>
      </c>
      <c r="N361" s="71"/>
      <c r="O361" s="71"/>
      <c r="P361" s="71"/>
      <c r="Q361" s="71"/>
      <c r="R361" s="71"/>
      <c r="S361" s="71"/>
      <c r="T361" s="71"/>
      <c r="U361" s="71"/>
      <c r="V361" s="71"/>
      <c r="W361" s="71"/>
      <c r="X361" s="71"/>
      <c r="Y361" s="71"/>
      <c r="Z361" s="71"/>
      <c r="AA361" s="71"/>
      <c r="AB361" s="71" t="s">
        <v>64</v>
      </c>
      <c r="AC361" s="71" t="s">
        <v>65</v>
      </c>
      <c r="AD361" s="71" t="s">
        <v>62</v>
      </c>
      <c r="AE361" s="71" t="s">
        <v>63</v>
      </c>
      <c r="AF361" s="71" t="s">
        <v>63</v>
      </c>
      <c r="AG361" s="71"/>
      <c r="AH361" s="71" t="s">
        <v>66</v>
      </c>
      <c r="AI361" s="71" t="s">
        <v>132</v>
      </c>
      <c r="AJ361" s="71" t="s">
        <v>63</v>
      </c>
      <c r="AK361" s="71" t="s">
        <v>63</v>
      </c>
      <c r="AL361" s="71" t="s">
        <v>62</v>
      </c>
      <c r="AM361" s="71" t="s">
        <v>63</v>
      </c>
      <c r="AN361" s="71"/>
      <c r="AO361" s="71"/>
      <c r="AP361" s="71" t="s">
        <v>5389</v>
      </c>
      <c r="AQ361" s="71" t="s">
        <v>5390</v>
      </c>
      <c r="AR361" s="71" t="s">
        <v>62</v>
      </c>
      <c r="AS361" s="71"/>
      <c r="AT361" s="71" t="s">
        <v>63</v>
      </c>
      <c r="AU361" s="71"/>
      <c r="AV361" s="79" t="str" cm="1">
        <f t="array" ref="AV3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1" s="79" t="str" cm="1">
        <f t="array" ref="AW3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1" s="71" t="str" cm="1">
        <f t="array" ref="AX3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1" s="71"/>
      <c r="AZ361" s="71"/>
      <c r="BA361" s="22" t="s">
        <v>5391</v>
      </c>
      <c r="BB361" s="73" t="s">
        <v>5392</v>
      </c>
      <c r="BC361" s="36"/>
      <c r="BD361" s="35"/>
    </row>
    <row r="362" spans="1:56" ht="75" customHeight="1">
      <c r="A362" s="70">
        <v>361</v>
      </c>
      <c r="B362" s="71" t="s">
        <v>5393</v>
      </c>
      <c r="C362" s="71" t="s">
        <v>735</v>
      </c>
      <c r="D362" s="71" t="s">
        <v>5394</v>
      </c>
      <c r="E362" s="71" t="s">
        <v>1505</v>
      </c>
      <c r="F362" s="71" t="s">
        <v>231</v>
      </c>
      <c r="G362" s="71" t="s">
        <v>736</v>
      </c>
      <c r="H362" s="71" t="s">
        <v>217</v>
      </c>
      <c r="I362" s="71" t="s">
        <v>1215</v>
      </c>
      <c r="J362" s="71" t="s">
        <v>1432</v>
      </c>
      <c r="K362" s="71" t="s">
        <v>243</v>
      </c>
      <c r="L362" s="71" t="s">
        <v>5395</v>
      </c>
      <c r="M362" s="71" t="s">
        <v>5396</v>
      </c>
      <c r="N362" s="71"/>
      <c r="O362" s="71"/>
      <c r="P362" s="71"/>
      <c r="Q362" s="71"/>
      <c r="R362" s="71"/>
      <c r="S362" s="71"/>
      <c r="T362" s="71"/>
      <c r="U362" s="71"/>
      <c r="V362" s="71"/>
      <c r="W362" s="71"/>
      <c r="X362" s="71"/>
      <c r="Y362" s="71"/>
      <c r="Z362" s="71"/>
      <c r="AA362" s="71"/>
      <c r="AB362" s="71" t="s">
        <v>64</v>
      </c>
      <c r="AC362" s="71" t="s">
        <v>65</v>
      </c>
      <c r="AD362" s="71" t="s">
        <v>62</v>
      </c>
      <c r="AE362" s="71" t="s">
        <v>63</v>
      </c>
      <c r="AF362" s="71" t="s">
        <v>63</v>
      </c>
      <c r="AG362" s="71"/>
      <c r="AH362" s="71" t="s">
        <v>101</v>
      </c>
      <c r="AI362" s="71" t="s">
        <v>63</v>
      </c>
      <c r="AJ362" s="71" t="s">
        <v>63</v>
      </c>
      <c r="AK362" s="71" t="s">
        <v>63</v>
      </c>
      <c r="AL362" s="71" t="s">
        <v>62</v>
      </c>
      <c r="AM362" s="71" t="s">
        <v>63</v>
      </c>
      <c r="AN362" s="71"/>
      <c r="AO362" s="71"/>
      <c r="AP362" s="71" t="s">
        <v>5397</v>
      </c>
      <c r="AQ362" s="71" t="s">
        <v>1215</v>
      </c>
      <c r="AR362" s="71" t="s">
        <v>62</v>
      </c>
      <c r="AS362" s="71"/>
      <c r="AT362" s="71" t="s">
        <v>63</v>
      </c>
      <c r="AU362" s="71"/>
      <c r="AV362" s="79" t="str" cm="1">
        <f t="array" ref="AV3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2" s="79" t="str" cm="1">
        <f t="array" ref="AW3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2" s="71" t="str" cm="1">
        <f t="array" ref="AX3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2" s="71"/>
      <c r="AZ362" s="71"/>
      <c r="BA362" s="71" t="s">
        <v>5398</v>
      </c>
      <c r="BB362" s="73" t="s">
        <v>5399</v>
      </c>
      <c r="BC362" s="36"/>
      <c r="BD362" s="35"/>
    </row>
    <row r="363" spans="1:56" ht="75" customHeight="1">
      <c r="A363" s="70">
        <v>362</v>
      </c>
      <c r="B363" s="71" t="s">
        <v>5400</v>
      </c>
      <c r="C363" s="71" t="s">
        <v>5401</v>
      </c>
      <c r="D363" s="71" t="s">
        <v>5402</v>
      </c>
      <c r="E363" s="71" t="s">
        <v>1461</v>
      </c>
      <c r="F363" s="71" t="s">
        <v>231</v>
      </c>
      <c r="G363" s="71" t="s">
        <v>736</v>
      </c>
      <c r="H363" s="71" t="s">
        <v>217</v>
      </c>
      <c r="I363" s="71" t="s">
        <v>1215</v>
      </c>
      <c r="J363" s="71" t="s">
        <v>1432</v>
      </c>
      <c r="K363" s="71" t="s">
        <v>243</v>
      </c>
      <c r="L363" s="71" t="s">
        <v>5403</v>
      </c>
      <c r="M363" s="71" t="s">
        <v>5404</v>
      </c>
      <c r="N363" s="71"/>
      <c r="O363" s="71"/>
      <c r="P363" s="71"/>
      <c r="Q363" s="71"/>
      <c r="R363" s="71"/>
      <c r="S363" s="71"/>
      <c r="T363" s="71"/>
      <c r="U363" s="71"/>
      <c r="V363" s="71"/>
      <c r="W363" s="71"/>
      <c r="X363" s="71"/>
      <c r="Y363" s="71"/>
      <c r="Z363" s="71"/>
      <c r="AA363" s="71"/>
      <c r="AB363" s="71" t="s">
        <v>64</v>
      </c>
      <c r="AC363" s="71" t="s">
        <v>65</v>
      </c>
      <c r="AD363" s="71" t="s">
        <v>62</v>
      </c>
      <c r="AE363" s="71" t="s">
        <v>62</v>
      </c>
      <c r="AF363" s="71" t="s">
        <v>63</v>
      </c>
      <c r="AG363" s="71"/>
      <c r="AH363" s="71" t="s">
        <v>85</v>
      </c>
      <c r="AI363" s="71" t="s">
        <v>63</v>
      </c>
      <c r="AJ363" s="71" t="s">
        <v>63</v>
      </c>
      <c r="AK363" s="71" t="s">
        <v>63</v>
      </c>
      <c r="AL363" s="71" t="s">
        <v>62</v>
      </c>
      <c r="AM363" s="71" t="s">
        <v>63</v>
      </c>
      <c r="AN363" s="71"/>
      <c r="AO363" s="71"/>
      <c r="AP363" s="71" t="s">
        <v>5405</v>
      </c>
      <c r="AQ363" s="71" t="s">
        <v>1215</v>
      </c>
      <c r="AR363" s="71" t="s">
        <v>62</v>
      </c>
      <c r="AS363" s="71"/>
      <c r="AT363" s="71" t="s">
        <v>63</v>
      </c>
      <c r="AU363" s="71"/>
      <c r="AV363" s="79" t="str" cm="1">
        <f t="array" ref="AV3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3" s="79" t="str" cm="1">
        <f t="array" ref="AW3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3" s="71" t="str" cm="1">
        <f t="array" ref="AX3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3" s="71"/>
      <c r="AZ363" s="71"/>
      <c r="BA363" s="71" t="s">
        <v>5406</v>
      </c>
      <c r="BB363" s="73" t="s">
        <v>5407</v>
      </c>
      <c r="BC363" s="36"/>
      <c r="BD363" s="35"/>
    </row>
    <row r="364" spans="1:56" ht="75" customHeight="1">
      <c r="A364" s="70">
        <v>363</v>
      </c>
      <c r="B364" s="71" t="s">
        <v>5408</v>
      </c>
      <c r="C364" s="71" t="s">
        <v>735</v>
      </c>
      <c r="D364" s="71" t="s">
        <v>5409</v>
      </c>
      <c r="E364" s="71" t="s">
        <v>1430</v>
      </c>
      <c r="F364" s="71" t="s">
        <v>231</v>
      </c>
      <c r="G364" s="71" t="s">
        <v>736</v>
      </c>
      <c r="H364" s="71" t="s">
        <v>217</v>
      </c>
      <c r="I364" s="71" t="s">
        <v>194</v>
      </c>
      <c r="J364" s="71" t="s">
        <v>1432</v>
      </c>
      <c r="K364" s="71" t="s">
        <v>315</v>
      </c>
      <c r="L364" s="71" t="s">
        <v>5410</v>
      </c>
      <c r="M364" s="71" t="s">
        <v>5411</v>
      </c>
      <c r="N364" s="71"/>
      <c r="O364" s="71"/>
      <c r="P364" s="71"/>
      <c r="Q364" s="71"/>
      <c r="R364" s="71"/>
      <c r="S364" s="71"/>
      <c r="T364" s="71"/>
      <c r="U364" s="71"/>
      <c r="V364" s="71"/>
      <c r="W364" s="71"/>
      <c r="X364" s="71"/>
      <c r="Y364" s="71"/>
      <c r="Z364" s="71"/>
      <c r="AA364" s="71"/>
      <c r="AB364" s="71" t="s">
        <v>64</v>
      </c>
      <c r="AC364" s="71" t="s">
        <v>65</v>
      </c>
      <c r="AD364" s="71" t="s">
        <v>62</v>
      </c>
      <c r="AE364" s="71" t="s">
        <v>62</v>
      </c>
      <c r="AF364" s="71" t="s">
        <v>63</v>
      </c>
      <c r="AG364" s="71"/>
      <c r="AH364" s="71" t="s">
        <v>66</v>
      </c>
      <c r="AI364" s="71" t="s">
        <v>132</v>
      </c>
      <c r="AJ364" s="71" t="s">
        <v>62</v>
      </c>
      <c r="AK364" s="71" t="s">
        <v>63</v>
      </c>
      <c r="AL364" s="71" t="s">
        <v>62</v>
      </c>
      <c r="AM364" s="71" t="s">
        <v>63</v>
      </c>
      <c r="AN364" s="71"/>
      <c r="AO364" s="71"/>
      <c r="AP364" s="71" t="s">
        <v>5412</v>
      </c>
      <c r="AQ364" s="71" t="s">
        <v>5413</v>
      </c>
      <c r="AR364" s="71" t="s">
        <v>132</v>
      </c>
      <c r="AS364" s="71"/>
      <c r="AT364" s="71" t="s">
        <v>63</v>
      </c>
      <c r="AU364" s="71"/>
      <c r="AV364" s="79" t="str" cm="1">
        <f t="array" ref="AV3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4" s="79" t="str" cm="1">
        <f t="array" ref="AW3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4" s="71" t="str" cm="1">
        <f t="array" ref="AX3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4" s="71"/>
      <c r="AZ364" s="71"/>
      <c r="BA364" s="22" t="s">
        <v>5414</v>
      </c>
      <c r="BB364" s="73" t="s">
        <v>5415</v>
      </c>
      <c r="BC364" s="36"/>
      <c r="BD364" s="35"/>
    </row>
    <row r="365" spans="1:56" ht="75" customHeight="1">
      <c r="A365" s="70">
        <v>364</v>
      </c>
      <c r="B365" s="71" t="s">
        <v>5416</v>
      </c>
      <c r="C365" s="71" t="s">
        <v>381</v>
      </c>
      <c r="D365" s="71" t="s">
        <v>5417</v>
      </c>
      <c r="E365" s="71" t="s">
        <v>1479</v>
      </c>
      <c r="F365" s="71" t="s">
        <v>54</v>
      </c>
      <c r="G365" s="71" t="s">
        <v>125</v>
      </c>
      <c r="H365" s="71" t="s">
        <v>233</v>
      </c>
      <c r="I365" s="71" t="s">
        <v>935</v>
      </c>
      <c r="J365" s="71" t="s">
        <v>1432</v>
      </c>
      <c r="K365" s="71" t="s">
        <v>218</v>
      </c>
      <c r="L365" s="71" t="s">
        <v>5418</v>
      </c>
      <c r="M365" s="71" t="s">
        <v>5419</v>
      </c>
      <c r="N365" s="71" t="s">
        <v>1575</v>
      </c>
      <c r="O365" s="71" t="s">
        <v>1668</v>
      </c>
      <c r="P365" s="71" t="s">
        <v>60</v>
      </c>
      <c r="Q365" s="71" t="s">
        <v>188</v>
      </c>
      <c r="R365" s="71" t="s">
        <v>189</v>
      </c>
      <c r="S365" s="71" t="s">
        <v>63</v>
      </c>
      <c r="T365" s="71" t="s">
        <v>63</v>
      </c>
      <c r="U365" s="71" t="s">
        <v>63</v>
      </c>
      <c r="V365" s="71" t="s">
        <v>63</v>
      </c>
      <c r="W365" s="71" t="s">
        <v>63</v>
      </c>
      <c r="X365" s="71" t="s">
        <v>63</v>
      </c>
      <c r="Y365" s="71" t="s">
        <v>62</v>
      </c>
      <c r="Z365" s="71" t="s">
        <v>63</v>
      </c>
      <c r="AA365" s="71" t="s">
        <v>63</v>
      </c>
      <c r="AB365" s="71" t="s">
        <v>189</v>
      </c>
      <c r="AC365" s="71" t="s">
        <v>65</v>
      </c>
      <c r="AD365" s="71" t="s">
        <v>63</v>
      </c>
      <c r="AE365" s="71" t="s">
        <v>62</v>
      </c>
      <c r="AF365" s="71" t="s">
        <v>62</v>
      </c>
      <c r="AG365" s="71" t="s">
        <v>63</v>
      </c>
      <c r="AH365" s="71" t="s">
        <v>85</v>
      </c>
      <c r="AI365" s="71" t="s">
        <v>63</v>
      </c>
      <c r="AJ365" s="71" t="s">
        <v>63</v>
      </c>
      <c r="AK365" s="71" t="s">
        <v>63</v>
      </c>
      <c r="AL365" s="71" t="s">
        <v>63</v>
      </c>
      <c r="AM365" s="71" t="s">
        <v>132</v>
      </c>
      <c r="AN365" s="71" t="s">
        <v>5420</v>
      </c>
      <c r="AO365" s="71" t="s">
        <v>5421</v>
      </c>
      <c r="AP365" s="71" t="s">
        <v>5422</v>
      </c>
      <c r="AQ365" s="71" t="s">
        <v>935</v>
      </c>
      <c r="AR365" s="71" t="s">
        <v>62</v>
      </c>
      <c r="AS365" s="71"/>
      <c r="AT365" s="71" t="s">
        <v>63</v>
      </c>
      <c r="AU365" s="71" t="s">
        <v>72</v>
      </c>
      <c r="AV365" s="79" t="str" cm="1">
        <f t="array" ref="AV3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5" s="79" t="str" cm="1">
        <f t="array" ref="AW3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5" s="71" t="str" cm="1">
        <f t="array" ref="AX3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65" s="71" t="s">
        <v>63</v>
      </c>
      <c r="AZ365" s="71"/>
      <c r="BA365" s="71" t="s">
        <v>5423</v>
      </c>
      <c r="BB365" s="73" t="s">
        <v>5424</v>
      </c>
      <c r="BC365" s="36"/>
      <c r="BD365" s="35"/>
    </row>
    <row r="366" spans="1:56" ht="75" customHeight="1">
      <c r="A366" s="70">
        <v>365</v>
      </c>
      <c r="B366" s="71" t="s">
        <v>5425</v>
      </c>
      <c r="C366" s="71" t="s">
        <v>5426</v>
      </c>
      <c r="D366" s="71" t="s">
        <v>5427</v>
      </c>
      <c r="E366" s="71" t="s">
        <v>1502</v>
      </c>
      <c r="F366" s="71" t="s">
        <v>231</v>
      </c>
      <c r="G366" s="71" t="s">
        <v>201</v>
      </c>
      <c r="H366" s="71" t="s">
        <v>233</v>
      </c>
      <c r="I366" s="71" t="s">
        <v>428</v>
      </c>
      <c r="J366" s="71" t="s">
        <v>1432</v>
      </c>
      <c r="K366" s="71" t="s">
        <v>315</v>
      </c>
      <c r="L366" s="71" t="s">
        <v>5428</v>
      </c>
      <c r="M366" s="71" t="s">
        <v>5429</v>
      </c>
      <c r="N366" s="71" t="s">
        <v>1575</v>
      </c>
      <c r="O366" s="71" t="s">
        <v>1668</v>
      </c>
      <c r="P366" s="71"/>
      <c r="Q366" s="71"/>
      <c r="R366" s="71"/>
      <c r="S366" s="71"/>
      <c r="T366" s="71"/>
      <c r="U366" s="71"/>
      <c r="V366" s="71"/>
      <c r="W366" s="71"/>
      <c r="X366" s="71"/>
      <c r="Y366" s="71"/>
      <c r="Z366" s="71"/>
      <c r="AA366" s="71"/>
      <c r="AB366" s="71" t="s">
        <v>189</v>
      </c>
      <c r="AC366" s="71" t="s">
        <v>100</v>
      </c>
      <c r="AD366" s="71" t="s">
        <v>62</v>
      </c>
      <c r="AE366" s="71" t="s">
        <v>62</v>
      </c>
      <c r="AF366" s="71" t="s">
        <v>62</v>
      </c>
      <c r="AG366" s="71"/>
      <c r="AH366" s="71" t="s">
        <v>85</v>
      </c>
      <c r="AI366" s="71" t="s">
        <v>132</v>
      </c>
      <c r="AJ366" s="71" t="s">
        <v>63</v>
      </c>
      <c r="AK366" s="71" t="s">
        <v>63</v>
      </c>
      <c r="AL366" s="71" t="s">
        <v>63</v>
      </c>
      <c r="AM366" s="71" t="s">
        <v>62</v>
      </c>
      <c r="AN366" s="71"/>
      <c r="AO366" s="71"/>
      <c r="AP366" s="71" t="s">
        <v>5430</v>
      </c>
      <c r="AQ366" s="71" t="s">
        <v>5431</v>
      </c>
      <c r="AR366" s="71" t="s">
        <v>62</v>
      </c>
      <c r="AS366" s="71"/>
      <c r="AT366" s="71" t="s">
        <v>63</v>
      </c>
      <c r="AU366" s="71"/>
      <c r="AV366" s="79" t="str" cm="1">
        <f t="array" ref="AV3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6" s="79" t="str" cm="1">
        <f t="array" ref="AW3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6" s="71" t="str" cm="1">
        <f t="array" ref="AX3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6" s="71"/>
      <c r="AZ366" s="71"/>
      <c r="BA366" s="71" t="s">
        <v>5432</v>
      </c>
      <c r="BB366" s="73" t="s">
        <v>5433</v>
      </c>
      <c r="BC366" s="36"/>
      <c r="BD366" s="35"/>
    </row>
    <row r="367" spans="1:56" ht="75" customHeight="1">
      <c r="A367" s="70">
        <v>366</v>
      </c>
      <c r="B367" s="71" t="s">
        <v>5434</v>
      </c>
      <c r="C367" s="71" t="s">
        <v>735</v>
      </c>
      <c r="D367" s="71" t="s">
        <v>5435</v>
      </c>
      <c r="E367" s="71" t="s">
        <v>1430</v>
      </c>
      <c r="F367" s="71" t="s">
        <v>231</v>
      </c>
      <c r="G367" s="71" t="s">
        <v>736</v>
      </c>
      <c r="H367" s="71" t="s">
        <v>217</v>
      </c>
      <c r="I367" s="71" t="s">
        <v>790</v>
      </c>
      <c r="J367" s="71" t="s">
        <v>1432</v>
      </c>
      <c r="K367" s="71" t="s">
        <v>218</v>
      </c>
      <c r="L367" s="71" t="s">
        <v>5436</v>
      </c>
      <c r="M367" s="71" t="s">
        <v>5437</v>
      </c>
      <c r="N367" s="71"/>
      <c r="O367" s="71"/>
      <c r="P367" s="71"/>
      <c r="Q367" s="71"/>
      <c r="R367" s="71"/>
      <c r="S367" s="71"/>
      <c r="T367" s="71"/>
      <c r="U367" s="71"/>
      <c r="V367" s="71"/>
      <c r="W367" s="71"/>
      <c r="X367" s="71"/>
      <c r="Y367" s="71"/>
      <c r="Z367" s="71"/>
      <c r="AA367" s="71"/>
      <c r="AB367" s="71" t="s">
        <v>64</v>
      </c>
      <c r="AC367" s="71" t="s">
        <v>65</v>
      </c>
      <c r="AD367" s="71" t="s">
        <v>62</v>
      </c>
      <c r="AE367" s="71" t="s">
        <v>63</v>
      </c>
      <c r="AF367" s="71" t="s">
        <v>63</v>
      </c>
      <c r="AG367" s="71"/>
      <c r="AH367" s="71" t="s">
        <v>66</v>
      </c>
      <c r="AI367" s="71" t="s">
        <v>63</v>
      </c>
      <c r="AJ367" s="71" t="s">
        <v>63</v>
      </c>
      <c r="AK367" s="71" t="s">
        <v>63</v>
      </c>
      <c r="AL367" s="71" t="s">
        <v>62</v>
      </c>
      <c r="AM367" s="71" t="s">
        <v>63</v>
      </c>
      <c r="AN367" s="71"/>
      <c r="AO367" s="71"/>
      <c r="AP367" s="71" t="s">
        <v>5438</v>
      </c>
      <c r="AQ367" s="71" t="s">
        <v>790</v>
      </c>
      <c r="AR367" s="71" t="s">
        <v>62</v>
      </c>
      <c r="AS367" s="71"/>
      <c r="AT367" s="71" t="s">
        <v>63</v>
      </c>
      <c r="AU367" s="71"/>
      <c r="AV367" s="79" t="str" cm="1">
        <f t="array" ref="AV3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7" s="79" t="str" cm="1">
        <f t="array" ref="AW3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7" s="71" t="str" cm="1">
        <f t="array" ref="AX3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7" s="71"/>
      <c r="AZ367" s="71"/>
      <c r="BA367" s="71" t="s">
        <v>5439</v>
      </c>
      <c r="BB367" s="73" t="s">
        <v>5440</v>
      </c>
      <c r="BC367" s="36"/>
      <c r="BD367" s="35"/>
    </row>
    <row r="368" spans="1:56" ht="75" customHeight="1">
      <c r="A368" s="70">
        <v>367</v>
      </c>
      <c r="B368" s="71" t="s">
        <v>5441</v>
      </c>
      <c r="C368" s="71" t="s">
        <v>735</v>
      </c>
      <c r="D368" s="71" t="s">
        <v>5442</v>
      </c>
      <c r="E368" s="71" t="s">
        <v>1565</v>
      </c>
      <c r="F368" s="71" t="s">
        <v>231</v>
      </c>
      <c r="G368" s="71" t="s">
        <v>736</v>
      </c>
      <c r="H368" s="71" t="s">
        <v>217</v>
      </c>
      <c r="I368" s="71" t="s">
        <v>194</v>
      </c>
      <c r="J368" s="71" t="s">
        <v>1432</v>
      </c>
      <c r="K368" s="71" t="s">
        <v>315</v>
      </c>
      <c r="L368" s="71" t="s">
        <v>5443</v>
      </c>
      <c r="M368" s="71" t="s">
        <v>5444</v>
      </c>
      <c r="N368" s="71"/>
      <c r="O368" s="71"/>
      <c r="P368" s="71"/>
      <c r="Q368" s="71"/>
      <c r="R368" s="71"/>
      <c r="S368" s="71"/>
      <c r="T368" s="71"/>
      <c r="U368" s="71"/>
      <c r="V368" s="71"/>
      <c r="W368" s="71"/>
      <c r="X368" s="71"/>
      <c r="Y368" s="71"/>
      <c r="Z368" s="71"/>
      <c r="AA368" s="71"/>
      <c r="AB368" s="71" t="s">
        <v>64</v>
      </c>
      <c r="AC368" s="71" t="s">
        <v>65</v>
      </c>
      <c r="AD368" s="71" t="s">
        <v>62</v>
      </c>
      <c r="AE368" s="71" t="s">
        <v>62</v>
      </c>
      <c r="AF368" s="71" t="s">
        <v>63</v>
      </c>
      <c r="AG368" s="71"/>
      <c r="AH368" s="71" t="s">
        <v>1515</v>
      </c>
      <c r="AI368" s="71" t="s">
        <v>63</v>
      </c>
      <c r="AJ368" s="71" t="s">
        <v>132</v>
      </c>
      <c r="AK368" s="71" t="s">
        <v>63</v>
      </c>
      <c r="AL368" s="71" t="s">
        <v>62</v>
      </c>
      <c r="AM368" s="71" t="s">
        <v>62</v>
      </c>
      <c r="AN368" s="71"/>
      <c r="AO368" s="71"/>
      <c r="AP368" s="71" t="s">
        <v>5445</v>
      </c>
      <c r="AQ368" s="71" t="s">
        <v>5446</v>
      </c>
      <c r="AR368" s="71" t="s">
        <v>63</v>
      </c>
      <c r="AS368" s="71"/>
      <c r="AT368" s="71" t="s">
        <v>63</v>
      </c>
      <c r="AU368" s="71"/>
      <c r="AV368" s="79" t="str" cm="1">
        <f t="array" ref="AV3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8" s="79" t="str" cm="1">
        <f t="array" ref="AW3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8" s="71" t="str" cm="1">
        <f t="array" ref="AX3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8" s="71"/>
      <c r="AZ368" s="71"/>
      <c r="BA368" s="71" t="s">
        <v>5447</v>
      </c>
      <c r="BB368" s="73" t="s">
        <v>5448</v>
      </c>
      <c r="BC368" s="36"/>
      <c r="BD368" s="35"/>
    </row>
    <row r="369" spans="1:56" ht="75" customHeight="1">
      <c r="A369" s="70">
        <v>368</v>
      </c>
      <c r="B369" s="71" t="s">
        <v>5449</v>
      </c>
      <c r="C369" s="71" t="s">
        <v>735</v>
      </c>
      <c r="D369" s="71" t="s">
        <v>5450</v>
      </c>
      <c r="E369" s="71" t="s">
        <v>1522</v>
      </c>
      <c r="F369" s="71" t="s">
        <v>231</v>
      </c>
      <c r="G369" s="71" t="s">
        <v>736</v>
      </c>
      <c r="H369" s="71" t="s">
        <v>217</v>
      </c>
      <c r="I369" s="71" t="s">
        <v>790</v>
      </c>
      <c r="J369" s="71" t="s">
        <v>1432</v>
      </c>
      <c r="K369" s="71" t="s">
        <v>218</v>
      </c>
      <c r="L369" s="71" t="s">
        <v>5451</v>
      </c>
      <c r="M369" s="71" t="s">
        <v>5452</v>
      </c>
      <c r="N369" s="71"/>
      <c r="O369" s="71"/>
      <c r="P369" s="71"/>
      <c r="Q369" s="71"/>
      <c r="R369" s="71"/>
      <c r="S369" s="71"/>
      <c r="T369" s="71"/>
      <c r="U369" s="71"/>
      <c r="V369" s="71"/>
      <c r="W369" s="71"/>
      <c r="X369" s="71"/>
      <c r="Y369" s="71"/>
      <c r="Z369" s="71"/>
      <c r="AA369" s="71"/>
      <c r="AB369" s="71" t="s">
        <v>64</v>
      </c>
      <c r="AC369" s="71" t="s">
        <v>65</v>
      </c>
      <c r="AD369" s="71" t="s">
        <v>62</v>
      </c>
      <c r="AE369" s="71" t="s">
        <v>62</v>
      </c>
      <c r="AF369" s="71" t="s">
        <v>63</v>
      </c>
      <c r="AG369" s="71"/>
      <c r="AH369" s="71" t="s">
        <v>85</v>
      </c>
      <c r="AI369" s="71" t="s">
        <v>63</v>
      </c>
      <c r="AJ369" s="71" t="s">
        <v>63</v>
      </c>
      <c r="AK369" s="71" t="s">
        <v>63</v>
      </c>
      <c r="AL369" s="71" t="s">
        <v>132</v>
      </c>
      <c r="AM369" s="71" t="s">
        <v>63</v>
      </c>
      <c r="AN369" s="71"/>
      <c r="AO369" s="71"/>
      <c r="AP369" s="71" t="s">
        <v>5453</v>
      </c>
      <c r="AQ369" s="71" t="s">
        <v>790</v>
      </c>
      <c r="AR369" s="71" t="s">
        <v>62</v>
      </c>
      <c r="AS369" s="71"/>
      <c r="AT369" s="71" t="s">
        <v>63</v>
      </c>
      <c r="AU369" s="71"/>
      <c r="AV369" s="79" t="str" cm="1">
        <f t="array" ref="AV3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9" s="79" t="str" cm="1">
        <f t="array" ref="AW3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9" s="71" t="str" cm="1">
        <f t="array" ref="AX3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9" s="71"/>
      <c r="AZ369" s="71"/>
      <c r="BA369" s="71" t="s">
        <v>5454</v>
      </c>
      <c r="BB369" s="73" t="s">
        <v>5455</v>
      </c>
      <c r="BC369" s="36"/>
      <c r="BD369" s="35"/>
    </row>
    <row r="370" spans="1:56" ht="75" customHeight="1">
      <c r="A370" s="70">
        <v>369</v>
      </c>
      <c r="B370" s="71" t="s">
        <v>5456</v>
      </c>
      <c r="C370" s="71" t="s">
        <v>5218</v>
      </c>
      <c r="D370" s="71" t="s">
        <v>5457</v>
      </c>
      <c r="E370" s="71" t="s">
        <v>1452</v>
      </c>
      <c r="F370" s="71" t="s">
        <v>231</v>
      </c>
      <c r="G370" s="71" t="s">
        <v>584</v>
      </c>
      <c r="H370" s="71" t="s">
        <v>217</v>
      </c>
      <c r="I370" s="71" t="s">
        <v>2158</v>
      </c>
      <c r="J370" s="71" t="s">
        <v>1432</v>
      </c>
      <c r="K370" s="71" t="s">
        <v>266</v>
      </c>
      <c r="L370" s="71" t="s">
        <v>5458</v>
      </c>
      <c r="M370" s="71" t="s">
        <v>5459</v>
      </c>
      <c r="N370" s="71"/>
      <c r="O370" s="71"/>
      <c r="P370" s="71"/>
      <c r="Q370" s="71"/>
      <c r="R370" s="71"/>
      <c r="S370" s="71"/>
      <c r="T370" s="71"/>
      <c r="U370" s="71"/>
      <c r="V370" s="71"/>
      <c r="W370" s="71"/>
      <c r="X370" s="71"/>
      <c r="Y370" s="71"/>
      <c r="Z370" s="71"/>
      <c r="AA370" s="71"/>
      <c r="AB370" s="71" t="s">
        <v>64</v>
      </c>
      <c r="AC370" s="71" t="s">
        <v>100</v>
      </c>
      <c r="AD370" s="71" t="s">
        <v>62</v>
      </c>
      <c r="AE370" s="71" t="s">
        <v>63</v>
      </c>
      <c r="AF370" s="71" t="s">
        <v>63</v>
      </c>
      <c r="AG370" s="71"/>
      <c r="AH370" s="71" t="s">
        <v>66</v>
      </c>
      <c r="AI370" s="71" t="s">
        <v>132</v>
      </c>
      <c r="AJ370" s="71" t="s">
        <v>63</v>
      </c>
      <c r="AK370" s="71" t="s">
        <v>63</v>
      </c>
      <c r="AL370" s="71" t="s">
        <v>132</v>
      </c>
      <c r="AM370" s="71" t="s">
        <v>63</v>
      </c>
      <c r="AN370" s="71"/>
      <c r="AO370" s="71"/>
      <c r="AP370" s="71" t="s">
        <v>5460</v>
      </c>
      <c r="AQ370" s="71" t="s">
        <v>105</v>
      </c>
      <c r="AR370" s="71" t="s">
        <v>63</v>
      </c>
      <c r="AS370" s="71"/>
      <c r="AT370" s="71" t="s">
        <v>63</v>
      </c>
      <c r="AU370" s="71"/>
      <c r="AV370" s="79" t="str" cm="1">
        <f t="array" ref="AV3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0" s="79" t="str" cm="1">
        <f t="array" ref="AW3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0" s="71" t="str" cm="1">
        <f t="array" ref="AX3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0" s="71"/>
      <c r="AZ370" s="71"/>
      <c r="BA370" s="71" t="s">
        <v>5461</v>
      </c>
      <c r="BB370" s="73" t="s">
        <v>5462</v>
      </c>
      <c r="BC370" s="36"/>
      <c r="BD370" s="35"/>
    </row>
    <row r="371" spans="1:56" ht="75" customHeight="1">
      <c r="A371" s="70">
        <v>370</v>
      </c>
      <c r="B371" s="71" t="s">
        <v>5463</v>
      </c>
      <c r="C371" s="71" t="s">
        <v>735</v>
      </c>
      <c r="D371" s="71" t="s">
        <v>5464</v>
      </c>
      <c r="E371" s="71" t="s">
        <v>1486</v>
      </c>
      <c r="F371" s="71" t="s">
        <v>231</v>
      </c>
      <c r="G371" s="71" t="s">
        <v>736</v>
      </c>
      <c r="H371" s="71" t="s">
        <v>217</v>
      </c>
      <c r="I371" s="71" t="s">
        <v>194</v>
      </c>
      <c r="J371" s="71" t="s">
        <v>1432</v>
      </c>
      <c r="K371" s="71" t="s">
        <v>315</v>
      </c>
      <c r="L371" s="71" t="s">
        <v>5465</v>
      </c>
      <c r="M371" s="71" t="s">
        <v>5466</v>
      </c>
      <c r="N371" s="71"/>
      <c r="O371" s="71"/>
      <c r="P371" s="71"/>
      <c r="Q371" s="71"/>
      <c r="R371" s="71"/>
      <c r="S371" s="71"/>
      <c r="T371" s="71"/>
      <c r="U371" s="71"/>
      <c r="V371" s="71"/>
      <c r="W371" s="71"/>
      <c r="X371" s="71"/>
      <c r="Y371" s="71"/>
      <c r="Z371" s="71"/>
      <c r="AA371" s="71"/>
      <c r="AB371" s="71" t="s">
        <v>64</v>
      </c>
      <c r="AC371" s="71" t="s">
        <v>65</v>
      </c>
      <c r="AD371" s="71" t="s">
        <v>62</v>
      </c>
      <c r="AE371" s="71" t="s">
        <v>63</v>
      </c>
      <c r="AF371" s="71" t="s">
        <v>63</v>
      </c>
      <c r="AG371" s="71"/>
      <c r="AH371" s="71" t="s">
        <v>66</v>
      </c>
      <c r="AI371" s="71" t="s">
        <v>63</v>
      </c>
      <c r="AJ371" s="71" t="s">
        <v>63</v>
      </c>
      <c r="AK371" s="71" t="s">
        <v>63</v>
      </c>
      <c r="AL371" s="71" t="s">
        <v>132</v>
      </c>
      <c r="AM371" s="71" t="s">
        <v>63</v>
      </c>
      <c r="AN371" s="71"/>
      <c r="AO371" s="71"/>
      <c r="AP371" s="71" t="s">
        <v>5467</v>
      </c>
      <c r="AQ371" s="71" t="s">
        <v>5468</v>
      </c>
      <c r="AR371" s="71" t="s">
        <v>132</v>
      </c>
      <c r="AS371" s="71"/>
      <c r="AT371" s="71" t="s">
        <v>63</v>
      </c>
      <c r="AU371" s="71"/>
      <c r="AV371" s="79" t="str" cm="1">
        <f t="array" ref="AV3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1" s="79" t="str" cm="1">
        <f t="array" ref="AW3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1" s="71" t="str" cm="1">
        <f t="array" ref="AX3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1" s="71"/>
      <c r="AZ371" s="71"/>
      <c r="BA371" s="71" t="s">
        <v>5469</v>
      </c>
      <c r="BB371" s="73" t="s">
        <v>5470</v>
      </c>
      <c r="BC371" s="36"/>
      <c r="BD371" s="35"/>
    </row>
    <row r="372" spans="1:56" ht="75" customHeight="1">
      <c r="A372" s="70">
        <v>371</v>
      </c>
      <c r="B372" s="71" t="s">
        <v>5471</v>
      </c>
      <c r="C372" s="71" t="s">
        <v>5472</v>
      </c>
      <c r="D372" s="71" t="s">
        <v>5473</v>
      </c>
      <c r="E372" s="71" t="s">
        <v>1486</v>
      </c>
      <c r="F372" s="71" t="s">
        <v>231</v>
      </c>
      <c r="G372" s="71" t="s">
        <v>232</v>
      </c>
      <c r="H372" s="71" t="s">
        <v>233</v>
      </c>
      <c r="I372" s="71" t="s">
        <v>953</v>
      </c>
      <c r="J372" s="71" t="s">
        <v>1432</v>
      </c>
      <c r="K372" s="71" t="s">
        <v>315</v>
      </c>
      <c r="L372" s="71" t="s">
        <v>5474</v>
      </c>
      <c r="M372" s="71" t="s">
        <v>5475</v>
      </c>
      <c r="N372" s="71"/>
      <c r="O372" s="71"/>
      <c r="P372" s="71"/>
      <c r="Q372" s="71"/>
      <c r="R372" s="71"/>
      <c r="S372" s="71"/>
      <c r="T372" s="71"/>
      <c r="U372" s="71"/>
      <c r="V372" s="71"/>
      <c r="W372" s="71"/>
      <c r="X372" s="71"/>
      <c r="Y372" s="71"/>
      <c r="Z372" s="71"/>
      <c r="AA372" s="71"/>
      <c r="AB372" s="71" t="s">
        <v>64</v>
      </c>
      <c r="AC372" s="71" t="s">
        <v>65</v>
      </c>
      <c r="AD372" s="71" t="s">
        <v>62</v>
      </c>
      <c r="AE372" s="71" t="s">
        <v>63</v>
      </c>
      <c r="AF372" s="71" t="s">
        <v>63</v>
      </c>
      <c r="AG372" s="71"/>
      <c r="AH372" s="71" t="s">
        <v>85</v>
      </c>
      <c r="AI372" s="71" t="s">
        <v>63</v>
      </c>
      <c r="AJ372" s="71" t="s">
        <v>63</v>
      </c>
      <c r="AK372" s="71" t="s">
        <v>63</v>
      </c>
      <c r="AL372" s="71" t="s">
        <v>132</v>
      </c>
      <c r="AM372" s="71" t="s">
        <v>132</v>
      </c>
      <c r="AN372" s="71"/>
      <c r="AO372" s="71"/>
      <c r="AP372" s="71" t="s">
        <v>5476</v>
      </c>
      <c r="AQ372" s="71" t="s">
        <v>953</v>
      </c>
      <c r="AR372" s="71" t="s">
        <v>62</v>
      </c>
      <c r="AS372" s="71"/>
      <c r="AT372" s="71" t="s">
        <v>63</v>
      </c>
      <c r="AU372" s="71"/>
      <c r="AV372" s="79" t="str" cm="1">
        <f t="array" ref="AV3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2" s="79" t="str" cm="1">
        <f t="array" ref="AW3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2" s="71" t="str" cm="1">
        <f t="array" ref="AX3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2" s="71"/>
      <c r="AZ372" s="71"/>
      <c r="BA372" s="71" t="s">
        <v>5477</v>
      </c>
      <c r="BB372" s="73" t="s">
        <v>5478</v>
      </c>
      <c r="BC372" s="36"/>
      <c r="BD372" s="35"/>
    </row>
    <row r="373" spans="1:56" ht="75" customHeight="1">
      <c r="A373" s="70">
        <v>372</v>
      </c>
      <c r="B373" s="71" t="s">
        <v>5479</v>
      </c>
      <c r="C373" s="71" t="s">
        <v>735</v>
      </c>
      <c r="D373" s="71" t="s">
        <v>5480</v>
      </c>
      <c r="E373" s="71" t="s">
        <v>1430</v>
      </c>
      <c r="F373" s="71" t="s">
        <v>231</v>
      </c>
      <c r="G373" s="71" t="s">
        <v>736</v>
      </c>
      <c r="H373" s="71" t="s">
        <v>217</v>
      </c>
      <c r="I373" s="71" t="s">
        <v>2167</v>
      </c>
      <c r="J373" s="71" t="s">
        <v>1432</v>
      </c>
      <c r="K373" s="71" t="s">
        <v>315</v>
      </c>
      <c r="L373" s="71" t="s">
        <v>5481</v>
      </c>
      <c r="M373" s="71" t="s">
        <v>5482</v>
      </c>
      <c r="N373" s="71"/>
      <c r="O373" s="71"/>
      <c r="P373" s="71"/>
      <c r="Q373" s="71"/>
      <c r="R373" s="71"/>
      <c r="S373" s="71"/>
      <c r="T373" s="71"/>
      <c r="U373" s="71"/>
      <c r="V373" s="71"/>
      <c r="W373" s="71"/>
      <c r="X373" s="71"/>
      <c r="Y373" s="71"/>
      <c r="Z373" s="71"/>
      <c r="AA373" s="71"/>
      <c r="AB373" s="71" t="s">
        <v>64</v>
      </c>
      <c r="AC373" s="71" t="s">
        <v>65</v>
      </c>
      <c r="AD373" s="71" t="s">
        <v>62</v>
      </c>
      <c r="AE373" s="71" t="s">
        <v>62</v>
      </c>
      <c r="AF373" s="71" t="s">
        <v>63</v>
      </c>
      <c r="AG373" s="71"/>
      <c r="AH373" s="71" t="s">
        <v>66</v>
      </c>
      <c r="AI373" s="71" t="s">
        <v>63</v>
      </c>
      <c r="AJ373" s="71" t="s">
        <v>63</v>
      </c>
      <c r="AK373" s="71" t="s">
        <v>63</v>
      </c>
      <c r="AL373" s="71" t="s">
        <v>62</v>
      </c>
      <c r="AM373" s="71" t="s">
        <v>63</v>
      </c>
      <c r="AN373" s="71"/>
      <c r="AO373" s="71"/>
      <c r="AP373" s="71" t="s">
        <v>5483</v>
      </c>
      <c r="AQ373" s="71" t="s">
        <v>2800</v>
      </c>
      <c r="AR373" s="71" t="s">
        <v>63</v>
      </c>
      <c r="AS373" s="71"/>
      <c r="AT373" s="71" t="s">
        <v>63</v>
      </c>
      <c r="AU373" s="71"/>
      <c r="AV373" s="79" t="str" cm="1">
        <f t="array" ref="AV3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3" s="79" t="str" cm="1">
        <f t="array" ref="AW3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3" s="71" t="str" cm="1">
        <f t="array" ref="AX3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3" s="71"/>
      <c r="AZ373" s="71"/>
      <c r="BA373" s="71" t="s">
        <v>5484</v>
      </c>
      <c r="BB373" s="73" t="s">
        <v>5485</v>
      </c>
      <c r="BC373" s="36"/>
      <c r="BD373" s="35"/>
    </row>
    <row r="374" spans="1:56" ht="75" customHeight="1">
      <c r="A374" s="70">
        <v>373</v>
      </c>
      <c r="B374" s="71" t="s">
        <v>5486</v>
      </c>
      <c r="C374" s="71" t="s">
        <v>735</v>
      </c>
      <c r="D374" s="71" t="s">
        <v>5487</v>
      </c>
      <c r="E374" s="71" t="s">
        <v>1452</v>
      </c>
      <c r="F374" s="71" t="s">
        <v>231</v>
      </c>
      <c r="G374" s="71" t="s">
        <v>736</v>
      </c>
      <c r="H374" s="71" t="s">
        <v>217</v>
      </c>
      <c r="I374" s="71" t="s">
        <v>1215</v>
      </c>
      <c r="J374" s="71" t="s">
        <v>1432</v>
      </c>
      <c r="K374" s="71" t="s">
        <v>243</v>
      </c>
      <c r="L374" s="71" t="s">
        <v>5488</v>
      </c>
      <c r="M374" s="71" t="s">
        <v>5489</v>
      </c>
      <c r="N374" s="71"/>
      <c r="O374" s="71"/>
      <c r="P374" s="71"/>
      <c r="Q374" s="71"/>
      <c r="R374" s="71"/>
      <c r="S374" s="71"/>
      <c r="T374" s="71"/>
      <c r="U374" s="71"/>
      <c r="V374" s="71"/>
      <c r="W374" s="71"/>
      <c r="X374" s="71"/>
      <c r="Y374" s="71"/>
      <c r="Z374" s="71"/>
      <c r="AA374" s="71"/>
      <c r="AB374" s="71" t="s">
        <v>64</v>
      </c>
      <c r="AC374" s="71" t="s">
        <v>65</v>
      </c>
      <c r="AD374" s="71" t="s">
        <v>62</v>
      </c>
      <c r="AE374" s="71" t="s">
        <v>63</v>
      </c>
      <c r="AF374" s="71" t="s">
        <v>63</v>
      </c>
      <c r="AG374" s="71"/>
      <c r="AH374" s="71" t="s">
        <v>66</v>
      </c>
      <c r="AI374" s="71" t="s">
        <v>63</v>
      </c>
      <c r="AJ374" s="71" t="s">
        <v>63</v>
      </c>
      <c r="AK374" s="71" t="s">
        <v>132</v>
      </c>
      <c r="AL374" s="71" t="s">
        <v>62</v>
      </c>
      <c r="AM374" s="71" t="s">
        <v>63</v>
      </c>
      <c r="AN374" s="71"/>
      <c r="AO374" s="71"/>
      <c r="AP374" s="71" t="s">
        <v>5490</v>
      </c>
      <c r="AQ374" s="71" t="s">
        <v>5491</v>
      </c>
      <c r="AR374" s="71" t="s">
        <v>62</v>
      </c>
      <c r="AS374" s="71"/>
      <c r="AT374" s="71" t="s">
        <v>63</v>
      </c>
      <c r="AU374" s="71"/>
      <c r="AV374" s="79" t="str" cm="1">
        <f t="array" ref="AV3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4" s="79" t="str" cm="1">
        <f t="array" ref="AW3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4" s="71" t="str" cm="1">
        <f t="array" ref="AX3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4" s="71"/>
      <c r="AZ374" s="71"/>
      <c r="BA374" s="22" t="s">
        <v>5492</v>
      </c>
      <c r="BB374" s="73" t="s">
        <v>5493</v>
      </c>
      <c r="BC374" s="36"/>
      <c r="BD374" s="35"/>
    </row>
    <row r="375" spans="1:56" ht="75" customHeight="1">
      <c r="A375" s="70">
        <v>374</v>
      </c>
      <c r="B375" s="71" t="s">
        <v>5494</v>
      </c>
      <c r="C375" s="71" t="s">
        <v>5219</v>
      </c>
      <c r="D375" s="71" t="s">
        <v>5495</v>
      </c>
      <c r="E375" s="71" t="s">
        <v>1452</v>
      </c>
      <c r="F375" s="71" t="s">
        <v>231</v>
      </c>
      <c r="G375" s="71" t="s">
        <v>736</v>
      </c>
      <c r="H375" s="71" t="s">
        <v>217</v>
      </c>
      <c r="I375" s="71" t="s">
        <v>608</v>
      </c>
      <c r="J375" s="71" t="s">
        <v>1432</v>
      </c>
      <c r="K375" s="71" t="s">
        <v>266</v>
      </c>
      <c r="L375" s="71" t="s">
        <v>5496</v>
      </c>
      <c r="M375" s="71" t="s">
        <v>5497</v>
      </c>
      <c r="N375" s="71"/>
      <c r="O375" s="71"/>
      <c r="P375" s="71"/>
      <c r="Q375" s="71"/>
      <c r="R375" s="71"/>
      <c r="S375" s="71"/>
      <c r="T375" s="71"/>
      <c r="U375" s="71"/>
      <c r="V375" s="71"/>
      <c r="W375" s="71"/>
      <c r="X375" s="71"/>
      <c r="Y375" s="71"/>
      <c r="Z375" s="71"/>
      <c r="AA375" s="71"/>
      <c r="AB375" s="71" t="s">
        <v>64</v>
      </c>
      <c r="AC375" s="71" t="s">
        <v>100</v>
      </c>
      <c r="AD375" s="71" t="s">
        <v>62</v>
      </c>
      <c r="AE375" s="71" t="s">
        <v>62</v>
      </c>
      <c r="AF375" s="71" t="s">
        <v>63</v>
      </c>
      <c r="AG375" s="71"/>
      <c r="AH375" s="71" t="s">
        <v>1515</v>
      </c>
      <c r="AI375" s="71" t="s">
        <v>62</v>
      </c>
      <c r="AJ375" s="71" t="s">
        <v>63</v>
      </c>
      <c r="AK375" s="71" t="s">
        <v>63</v>
      </c>
      <c r="AL375" s="71" t="s">
        <v>62</v>
      </c>
      <c r="AM375" s="71" t="s">
        <v>132</v>
      </c>
      <c r="AN375" s="71"/>
      <c r="AO375" s="71"/>
      <c r="AP375" s="71" t="s">
        <v>5498</v>
      </c>
      <c r="AQ375" s="71" t="s">
        <v>608</v>
      </c>
      <c r="AR375" s="71" t="s">
        <v>62</v>
      </c>
      <c r="AS375" s="71"/>
      <c r="AT375" s="71" t="s">
        <v>63</v>
      </c>
      <c r="AU375" s="71"/>
      <c r="AV375" s="79" t="str" cm="1">
        <f t="array" ref="AV3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5" s="79" t="str" cm="1">
        <f t="array" ref="AW3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5" s="71" t="str" cm="1">
        <f t="array" ref="AX3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5" s="71"/>
      <c r="AZ375" s="71"/>
      <c r="BA375" s="71" t="s">
        <v>5499</v>
      </c>
      <c r="BB375" s="73" t="s">
        <v>5500</v>
      </c>
      <c r="BC375" s="36"/>
      <c r="BD375" s="35"/>
    </row>
    <row r="376" spans="1:56" ht="75" customHeight="1">
      <c r="A376" s="70">
        <v>375</v>
      </c>
      <c r="B376" s="71" t="s">
        <v>5501</v>
      </c>
      <c r="C376" s="71" t="s">
        <v>800</v>
      </c>
      <c r="D376" s="71" t="s">
        <v>5502</v>
      </c>
      <c r="E376" s="71" t="s">
        <v>1479</v>
      </c>
      <c r="F376" s="71" t="s">
        <v>231</v>
      </c>
      <c r="G376" s="71" t="s">
        <v>736</v>
      </c>
      <c r="H376" s="71" t="s">
        <v>217</v>
      </c>
      <c r="I376" s="71" t="s">
        <v>1215</v>
      </c>
      <c r="J376" s="71" t="s">
        <v>1432</v>
      </c>
      <c r="K376" s="71" t="s">
        <v>243</v>
      </c>
      <c r="L376" s="71" t="s">
        <v>5503</v>
      </c>
      <c r="M376" s="71" t="s">
        <v>5504</v>
      </c>
      <c r="N376" s="71"/>
      <c r="O376" s="71"/>
      <c r="P376" s="71"/>
      <c r="Q376" s="71"/>
      <c r="R376" s="71"/>
      <c r="S376" s="71"/>
      <c r="T376" s="71"/>
      <c r="U376" s="71"/>
      <c r="V376" s="71"/>
      <c r="W376" s="71"/>
      <c r="X376" s="71"/>
      <c r="Y376" s="71"/>
      <c r="Z376" s="71"/>
      <c r="AA376" s="71"/>
      <c r="AB376" s="71" t="s">
        <v>64</v>
      </c>
      <c r="AC376" s="71" t="s">
        <v>65</v>
      </c>
      <c r="AD376" s="71" t="s">
        <v>62</v>
      </c>
      <c r="AE376" s="71" t="s">
        <v>63</v>
      </c>
      <c r="AF376" s="71" t="s">
        <v>63</v>
      </c>
      <c r="AG376" s="71"/>
      <c r="AH376" s="71" t="s">
        <v>66</v>
      </c>
      <c r="AI376" s="71" t="s">
        <v>63</v>
      </c>
      <c r="AJ376" s="71" t="s">
        <v>63</v>
      </c>
      <c r="AK376" s="71" t="s">
        <v>63</v>
      </c>
      <c r="AL376" s="71" t="s">
        <v>62</v>
      </c>
      <c r="AM376" s="71" t="s">
        <v>63</v>
      </c>
      <c r="AN376" s="71"/>
      <c r="AO376" s="71"/>
      <c r="AP376" s="71" t="s">
        <v>5505</v>
      </c>
      <c r="AQ376" s="71" t="s">
        <v>1215</v>
      </c>
      <c r="AR376" s="71" t="s">
        <v>62</v>
      </c>
      <c r="AS376" s="71"/>
      <c r="AT376" s="71" t="s">
        <v>63</v>
      </c>
      <c r="AU376" s="71"/>
      <c r="AV376" s="79" t="str" cm="1">
        <f t="array" ref="AV3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6" s="79" t="str" cm="1">
        <f t="array" ref="AW3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6" s="71" t="str" cm="1">
        <f t="array" ref="AX3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6" s="71"/>
      <c r="AZ376" s="71"/>
      <c r="BA376" s="71" t="s">
        <v>5506</v>
      </c>
      <c r="BB376" s="73" t="s">
        <v>5507</v>
      </c>
      <c r="BC376" s="36"/>
      <c r="BD376" s="35"/>
    </row>
    <row r="377" spans="1:56" ht="75" customHeight="1">
      <c r="A377" s="70">
        <v>376</v>
      </c>
      <c r="B377" s="71" t="s">
        <v>5509</v>
      </c>
      <c r="C377" s="71" t="s">
        <v>735</v>
      </c>
      <c r="D377" s="71" t="s">
        <v>5510</v>
      </c>
      <c r="E377" s="71" t="s">
        <v>1452</v>
      </c>
      <c r="F377" s="71" t="s">
        <v>231</v>
      </c>
      <c r="G377" s="71" t="s">
        <v>736</v>
      </c>
      <c r="H377" s="71" t="s">
        <v>217</v>
      </c>
      <c r="I377" s="71" t="s">
        <v>2150</v>
      </c>
      <c r="J377" s="71" t="s">
        <v>1432</v>
      </c>
      <c r="K377" s="71" t="s">
        <v>315</v>
      </c>
      <c r="L377" s="71" t="s">
        <v>5511</v>
      </c>
      <c r="M377" s="71" t="s">
        <v>5512</v>
      </c>
      <c r="N377" s="71"/>
      <c r="O377" s="71"/>
      <c r="P377" s="71"/>
      <c r="Q377" s="71"/>
      <c r="R377" s="71"/>
      <c r="S377" s="71"/>
      <c r="T377" s="71"/>
      <c r="U377" s="71"/>
      <c r="V377" s="71"/>
      <c r="W377" s="71"/>
      <c r="X377" s="71"/>
      <c r="Y377" s="71"/>
      <c r="Z377" s="71"/>
      <c r="AA377" s="71"/>
      <c r="AB377" s="71" t="s">
        <v>64</v>
      </c>
      <c r="AC377" s="71" t="s">
        <v>65</v>
      </c>
      <c r="AD377" s="71" t="s">
        <v>62</v>
      </c>
      <c r="AE377" s="71" t="s">
        <v>63</v>
      </c>
      <c r="AF377" s="71" t="s">
        <v>63</v>
      </c>
      <c r="AG377" s="71"/>
      <c r="AH377" s="71" t="s">
        <v>66</v>
      </c>
      <c r="AI377" s="71" t="s">
        <v>63</v>
      </c>
      <c r="AJ377" s="71" t="s">
        <v>63</v>
      </c>
      <c r="AK377" s="71" t="s">
        <v>63</v>
      </c>
      <c r="AL377" s="71" t="s">
        <v>62</v>
      </c>
      <c r="AM377" s="71" t="s">
        <v>62</v>
      </c>
      <c r="AN377" s="71"/>
      <c r="AO377" s="71"/>
      <c r="AP377" s="71" t="s">
        <v>5513</v>
      </c>
      <c r="AQ377" s="71" t="s">
        <v>272</v>
      </c>
      <c r="AR377" s="71" t="s">
        <v>63</v>
      </c>
      <c r="AS377" s="71"/>
      <c r="AT377" s="71" t="s">
        <v>63</v>
      </c>
      <c r="AU377" s="71"/>
      <c r="AV377" s="79" t="str" cm="1">
        <f t="array" ref="AV3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7" s="79" t="str" cm="1">
        <f t="array" ref="AW3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7" s="71" t="str" cm="1">
        <f t="array" ref="AX3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7" s="71"/>
      <c r="AZ377" s="71"/>
      <c r="BA377" s="71" t="s">
        <v>5514</v>
      </c>
      <c r="BB377" s="73" t="s">
        <v>5515</v>
      </c>
      <c r="BC377" s="36"/>
      <c r="BD377" s="35"/>
    </row>
    <row r="378" spans="1:56" ht="75" customHeight="1">
      <c r="A378" s="70">
        <v>377</v>
      </c>
      <c r="B378" s="71" t="s">
        <v>5516</v>
      </c>
      <c r="C378" s="71" t="s">
        <v>4580</v>
      </c>
      <c r="D378" s="71" t="s">
        <v>5517</v>
      </c>
      <c r="E378" s="71" t="s">
        <v>1430</v>
      </c>
      <c r="F378" s="71" t="s">
        <v>231</v>
      </c>
      <c r="G378" s="71" t="s">
        <v>786</v>
      </c>
      <c r="H378" s="71" t="s">
        <v>217</v>
      </c>
      <c r="I378" s="71" t="s">
        <v>1215</v>
      </c>
      <c r="J378" s="71" t="s">
        <v>1432</v>
      </c>
      <c r="K378" s="71" t="s">
        <v>243</v>
      </c>
      <c r="L378" s="71" t="s">
        <v>5518</v>
      </c>
      <c r="M378" s="71" t="s">
        <v>5519</v>
      </c>
      <c r="N378" s="71"/>
      <c r="O378" s="71"/>
      <c r="P378" s="71"/>
      <c r="Q378" s="71"/>
      <c r="R378" s="71"/>
      <c r="S378" s="71"/>
      <c r="T378" s="71"/>
      <c r="U378" s="71"/>
      <c r="V378" s="71"/>
      <c r="W378" s="71"/>
      <c r="X378" s="71"/>
      <c r="Y378" s="71"/>
      <c r="Z378" s="71"/>
      <c r="AA378" s="71"/>
      <c r="AB378" s="71" t="s">
        <v>64</v>
      </c>
      <c r="AC378" s="71" t="s">
        <v>100</v>
      </c>
      <c r="AD378" s="71" t="s">
        <v>62</v>
      </c>
      <c r="AE378" s="71" t="s">
        <v>62</v>
      </c>
      <c r="AF378" s="71" t="s">
        <v>63</v>
      </c>
      <c r="AG378" s="71"/>
      <c r="AH378" s="71" t="s">
        <v>1515</v>
      </c>
      <c r="AI378" s="71" t="s">
        <v>63</v>
      </c>
      <c r="AJ378" s="71" t="s">
        <v>63</v>
      </c>
      <c r="AK378" s="71" t="s">
        <v>132</v>
      </c>
      <c r="AL378" s="71" t="s">
        <v>62</v>
      </c>
      <c r="AM378" s="71" t="s">
        <v>62</v>
      </c>
      <c r="AN378" s="71"/>
      <c r="AO378" s="71"/>
      <c r="AP378" s="71" t="s">
        <v>5520</v>
      </c>
      <c r="AQ378" s="71" t="s">
        <v>1215</v>
      </c>
      <c r="AR378" s="71" t="s">
        <v>62</v>
      </c>
      <c r="AS378" s="71"/>
      <c r="AT378" s="71" t="s">
        <v>63</v>
      </c>
      <c r="AU378" s="71"/>
      <c r="AV378" s="79" t="str" cm="1">
        <f t="array" ref="AV3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8" s="79" t="str" cm="1">
        <f t="array" ref="AW3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8" s="71" t="str" cm="1">
        <f t="array" ref="AX3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8" s="71"/>
      <c r="AZ378" s="71"/>
      <c r="BA378" s="71" t="s">
        <v>5521</v>
      </c>
      <c r="BB378" s="73" t="s">
        <v>4933</v>
      </c>
      <c r="BC378" s="36"/>
      <c r="BD378" s="35"/>
    </row>
    <row r="379" spans="1:56" ht="75" customHeight="1">
      <c r="A379" s="70">
        <v>378</v>
      </c>
      <c r="B379" s="71" t="s">
        <v>5522</v>
      </c>
      <c r="C379" s="71" t="s">
        <v>381</v>
      </c>
      <c r="D379" s="71" t="s">
        <v>5523</v>
      </c>
      <c r="E379" s="71" t="s">
        <v>1452</v>
      </c>
      <c r="F379" s="71" t="s">
        <v>54</v>
      </c>
      <c r="G379" s="71" t="s">
        <v>125</v>
      </c>
      <c r="H379" s="71" t="s">
        <v>233</v>
      </c>
      <c r="I379" s="71" t="s">
        <v>250</v>
      </c>
      <c r="J379" s="71" t="s">
        <v>1432</v>
      </c>
      <c r="K379" s="71" t="s">
        <v>243</v>
      </c>
      <c r="L379" s="71" t="s">
        <v>5524</v>
      </c>
      <c r="M379" s="71" t="s">
        <v>5525</v>
      </c>
      <c r="N379" s="71" t="s">
        <v>1748</v>
      </c>
      <c r="O379" s="71" t="s">
        <v>1506</v>
      </c>
      <c r="P379" s="71" t="s">
        <v>60</v>
      </c>
      <c r="Q379" s="71" t="s">
        <v>188</v>
      </c>
      <c r="R379" s="71" t="s">
        <v>189</v>
      </c>
      <c r="S379" s="71" t="s">
        <v>62</v>
      </c>
      <c r="T379" s="71" t="s">
        <v>62</v>
      </c>
      <c r="U379" s="71" t="s">
        <v>62</v>
      </c>
      <c r="V379" s="71" t="s">
        <v>62</v>
      </c>
      <c r="W379" s="71" t="s">
        <v>63</v>
      </c>
      <c r="X379" s="71" t="s">
        <v>63</v>
      </c>
      <c r="Y379" s="71" t="s">
        <v>62</v>
      </c>
      <c r="Z379" s="71" t="s">
        <v>63</v>
      </c>
      <c r="AA379" s="71" t="s">
        <v>63</v>
      </c>
      <c r="AB379" s="71" t="s">
        <v>64</v>
      </c>
      <c r="AC379" s="71" t="s">
        <v>65</v>
      </c>
      <c r="AD379" s="71" t="s">
        <v>62</v>
      </c>
      <c r="AE379" s="71" t="s">
        <v>62</v>
      </c>
      <c r="AF379" s="71" t="s">
        <v>62</v>
      </c>
      <c r="AG379" s="71" t="s">
        <v>62</v>
      </c>
      <c r="AH379" s="71" t="s">
        <v>85</v>
      </c>
      <c r="AI379" s="71" t="s">
        <v>63</v>
      </c>
      <c r="AJ379" s="71" t="s">
        <v>63</v>
      </c>
      <c r="AK379" s="71" t="s">
        <v>63</v>
      </c>
      <c r="AL379" s="71" t="s">
        <v>132</v>
      </c>
      <c r="AM379" s="71" t="s">
        <v>132</v>
      </c>
      <c r="AN379" s="71" t="s">
        <v>5526</v>
      </c>
      <c r="AO379" s="71" t="s">
        <v>5527</v>
      </c>
      <c r="AP379" s="71" t="s">
        <v>5528</v>
      </c>
      <c r="AQ379" s="71" t="s">
        <v>250</v>
      </c>
      <c r="AR379" s="71" t="s">
        <v>62</v>
      </c>
      <c r="AS379" s="71"/>
      <c r="AT379" s="71" t="s">
        <v>63</v>
      </c>
      <c r="AU379" s="71" t="s">
        <v>72</v>
      </c>
      <c r="AV379" s="79" t="str" cm="1">
        <f t="array" ref="AV3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9" s="79" t="str" cm="1">
        <f t="array" ref="AW3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9" s="71" t="str" cm="1">
        <f t="array" ref="AX3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79" s="71" t="s">
        <v>63</v>
      </c>
      <c r="AZ379" s="71"/>
      <c r="BA379" s="71" t="s">
        <v>5529</v>
      </c>
      <c r="BB379" s="73" t="s">
        <v>5530</v>
      </c>
      <c r="BC379" s="36"/>
      <c r="BD379" s="35"/>
    </row>
    <row r="380" spans="1:56" ht="75" customHeight="1">
      <c r="A380" s="70">
        <v>379</v>
      </c>
      <c r="B380" s="71" t="s">
        <v>5531</v>
      </c>
      <c r="C380" s="71" t="s">
        <v>5220</v>
      </c>
      <c r="D380" s="71" t="s">
        <v>5532</v>
      </c>
      <c r="E380" s="71" t="s">
        <v>1452</v>
      </c>
      <c r="F380" s="71" t="s">
        <v>231</v>
      </c>
      <c r="G380" s="71" t="s">
        <v>232</v>
      </c>
      <c r="H380" s="71" t="s">
        <v>233</v>
      </c>
      <c r="I380" s="71" t="s">
        <v>428</v>
      </c>
      <c r="J380" s="71" t="s">
        <v>1432</v>
      </c>
      <c r="K380" s="71" t="s">
        <v>315</v>
      </c>
      <c r="L380" s="71" t="s">
        <v>5533</v>
      </c>
      <c r="M380" s="71" t="s">
        <v>5534</v>
      </c>
      <c r="N380" s="71"/>
      <c r="O380" s="71" t="s">
        <v>1506</v>
      </c>
      <c r="P380" s="71"/>
      <c r="Q380" s="71"/>
      <c r="R380" s="71"/>
      <c r="S380" s="71"/>
      <c r="T380" s="71"/>
      <c r="U380" s="71"/>
      <c r="V380" s="71"/>
      <c r="W380" s="71"/>
      <c r="X380" s="71"/>
      <c r="Y380" s="71"/>
      <c r="Z380" s="71"/>
      <c r="AA380" s="71"/>
      <c r="AB380" s="71" t="s">
        <v>189</v>
      </c>
      <c r="AC380" s="71" t="s">
        <v>100</v>
      </c>
      <c r="AD380" s="71" t="s">
        <v>62</v>
      </c>
      <c r="AE380" s="71" t="s">
        <v>62</v>
      </c>
      <c r="AF380" s="71" t="s">
        <v>63</v>
      </c>
      <c r="AG380" s="71"/>
      <c r="AH380" s="71" t="s">
        <v>915</v>
      </c>
      <c r="AI380" s="71" t="s">
        <v>63</v>
      </c>
      <c r="AJ380" s="71" t="s">
        <v>63</v>
      </c>
      <c r="AK380" s="71" t="s">
        <v>63</v>
      </c>
      <c r="AL380" s="71" t="s">
        <v>63</v>
      </c>
      <c r="AM380" s="71" t="s">
        <v>63</v>
      </c>
      <c r="AN380" s="71"/>
      <c r="AO380" s="71"/>
      <c r="AP380" s="71" t="s">
        <v>5535</v>
      </c>
      <c r="AQ380" s="71" t="s">
        <v>5536</v>
      </c>
      <c r="AR380" s="71" t="s">
        <v>63</v>
      </c>
      <c r="AS380" s="71"/>
      <c r="AT380" s="71" t="s">
        <v>63</v>
      </c>
      <c r="AU380" s="71"/>
      <c r="AV380" s="79" t="str" cm="1">
        <f t="array" ref="AV3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0" s="79" t="str" cm="1">
        <f t="array" ref="AW3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0" s="71" t="str" cm="1">
        <f t="array" ref="AX3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0" s="71"/>
      <c r="AZ380" s="71"/>
      <c r="BA380" s="71" t="s">
        <v>5537</v>
      </c>
      <c r="BB380" s="73" t="s">
        <v>5538</v>
      </c>
      <c r="BC380" s="36"/>
      <c r="BD380" s="35"/>
    </row>
    <row r="381" spans="1:56" ht="75" customHeight="1">
      <c r="A381" s="70">
        <v>380</v>
      </c>
      <c r="B381" s="71" t="s">
        <v>5539</v>
      </c>
      <c r="C381" s="71" t="s">
        <v>5540</v>
      </c>
      <c r="D381" s="71" t="s">
        <v>5541</v>
      </c>
      <c r="E381" s="71" t="s">
        <v>1522</v>
      </c>
      <c r="F381" s="71" t="s">
        <v>231</v>
      </c>
      <c r="G381" s="71" t="s">
        <v>125</v>
      </c>
      <c r="H381" s="71" t="s">
        <v>233</v>
      </c>
      <c r="I381" s="71" t="s">
        <v>608</v>
      </c>
      <c r="J381" s="71" t="s">
        <v>1432</v>
      </c>
      <c r="K381" s="71" t="s">
        <v>266</v>
      </c>
      <c r="L381" s="71" t="s">
        <v>5542</v>
      </c>
      <c r="M381" s="71" t="s">
        <v>5543</v>
      </c>
      <c r="N381" s="71" t="s">
        <v>5544</v>
      </c>
      <c r="O381" s="71" t="s">
        <v>1506</v>
      </c>
      <c r="P381" s="71"/>
      <c r="Q381" s="71"/>
      <c r="R381" s="71"/>
      <c r="S381" s="71"/>
      <c r="T381" s="71"/>
      <c r="U381" s="71"/>
      <c r="V381" s="71"/>
      <c r="W381" s="71"/>
      <c r="X381" s="71"/>
      <c r="Y381" s="71"/>
      <c r="Z381" s="71"/>
      <c r="AA381" s="71"/>
      <c r="AB381" s="71" t="s">
        <v>64</v>
      </c>
      <c r="AC381" s="71" t="s">
        <v>65</v>
      </c>
      <c r="AD381" s="71" t="s">
        <v>62</v>
      </c>
      <c r="AE381" s="71" t="s">
        <v>62</v>
      </c>
      <c r="AF381" s="71" t="s">
        <v>63</v>
      </c>
      <c r="AG381" s="71"/>
      <c r="AH381" s="71" t="s">
        <v>85</v>
      </c>
      <c r="AI381" s="71" t="s">
        <v>63</v>
      </c>
      <c r="AJ381" s="71" t="s">
        <v>63</v>
      </c>
      <c r="AK381" s="71" t="s">
        <v>63</v>
      </c>
      <c r="AL381" s="71" t="s">
        <v>63</v>
      </c>
      <c r="AM381" s="71" t="s">
        <v>63</v>
      </c>
      <c r="AN381" s="71"/>
      <c r="AO381" s="71"/>
      <c r="AP381" s="71" t="s">
        <v>5545</v>
      </c>
      <c r="AQ381" s="71" t="s">
        <v>608</v>
      </c>
      <c r="AR381" s="71" t="s">
        <v>62</v>
      </c>
      <c r="AS381" s="71"/>
      <c r="AT381" s="71" t="s">
        <v>63</v>
      </c>
      <c r="AU381" s="71"/>
      <c r="AV381" s="79" t="str" cm="1">
        <f t="array" ref="AV3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1" s="79" t="str" cm="1">
        <f t="array" ref="AW3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1" s="71" t="str" cm="1">
        <f t="array" ref="AX3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1" s="71"/>
      <c r="AZ381" s="71"/>
      <c r="BA381" s="71" t="s">
        <v>5546</v>
      </c>
      <c r="BB381" s="73" t="s">
        <v>5547</v>
      </c>
      <c r="BC381" s="36"/>
      <c r="BD381" s="35"/>
    </row>
    <row r="382" spans="1:56" ht="75" customHeight="1">
      <c r="A382" s="70">
        <v>381</v>
      </c>
      <c r="B382" s="71" t="s">
        <v>5456</v>
      </c>
      <c r="C382" s="71" t="s">
        <v>5221</v>
      </c>
      <c r="D382" s="71" t="s">
        <v>5548</v>
      </c>
      <c r="E382" s="71" t="s">
        <v>1502</v>
      </c>
      <c r="F382" s="71" t="s">
        <v>231</v>
      </c>
      <c r="G382" s="71" t="s">
        <v>232</v>
      </c>
      <c r="H382" s="71" t="s">
        <v>217</v>
      </c>
      <c r="I382" s="71" t="s">
        <v>194</v>
      </c>
      <c r="J382" s="71" t="s">
        <v>1432</v>
      </c>
      <c r="K382" s="71" t="s">
        <v>315</v>
      </c>
      <c r="L382" s="71" t="s">
        <v>5549</v>
      </c>
      <c r="M382" s="71" t="s">
        <v>5550</v>
      </c>
      <c r="N382" s="71"/>
      <c r="O382" s="71"/>
      <c r="P382" s="71"/>
      <c r="Q382" s="71"/>
      <c r="R382" s="71"/>
      <c r="S382" s="71"/>
      <c r="T382" s="71"/>
      <c r="U382" s="71"/>
      <c r="V382" s="71"/>
      <c r="W382" s="71"/>
      <c r="X382" s="71"/>
      <c r="Y382" s="71"/>
      <c r="Z382" s="71"/>
      <c r="AA382" s="71"/>
      <c r="AB382" s="71" t="s">
        <v>64</v>
      </c>
      <c r="AC382" s="71" t="s">
        <v>100</v>
      </c>
      <c r="AD382" s="71" t="s">
        <v>62</v>
      </c>
      <c r="AE382" s="71" t="s">
        <v>63</v>
      </c>
      <c r="AF382" s="71" t="s">
        <v>63</v>
      </c>
      <c r="AG382" s="71"/>
      <c r="AH382" s="71" t="s">
        <v>66</v>
      </c>
      <c r="AI382" s="71" t="s">
        <v>63</v>
      </c>
      <c r="AJ382" s="71" t="s">
        <v>63</v>
      </c>
      <c r="AK382" s="71" t="s">
        <v>63</v>
      </c>
      <c r="AL382" s="71" t="s">
        <v>63</v>
      </c>
      <c r="AM382" s="71" t="s">
        <v>132</v>
      </c>
      <c r="AN382" s="71"/>
      <c r="AO382" s="71"/>
      <c r="AP382" s="71" t="s">
        <v>5551</v>
      </c>
      <c r="AQ382" s="71" t="s">
        <v>105</v>
      </c>
      <c r="AR382" s="71" t="s">
        <v>63</v>
      </c>
      <c r="AS382" s="71"/>
      <c r="AT382" s="71" t="s">
        <v>63</v>
      </c>
      <c r="AU382" s="71"/>
      <c r="AV382" s="79" t="str" cm="1">
        <f t="array" ref="AV3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2" s="79" t="str" cm="1">
        <f t="array" ref="AW3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2" s="71" t="str" cm="1">
        <f t="array" ref="AX3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2" s="71"/>
      <c r="AZ382" s="71"/>
      <c r="BA382" s="71" t="s">
        <v>5552</v>
      </c>
      <c r="BB382" s="73" t="s">
        <v>5462</v>
      </c>
      <c r="BC382" s="36"/>
      <c r="BD382" s="35"/>
    </row>
    <row r="383" spans="1:56" ht="75" customHeight="1">
      <c r="A383" s="70">
        <v>382</v>
      </c>
      <c r="B383" s="71" t="s">
        <v>5553</v>
      </c>
      <c r="C383" s="71" t="s">
        <v>5554</v>
      </c>
      <c r="D383" s="71" t="s">
        <v>5555</v>
      </c>
      <c r="E383" s="71" t="s">
        <v>1479</v>
      </c>
      <c r="F383" s="71" t="s">
        <v>231</v>
      </c>
      <c r="G383" s="71" t="s">
        <v>232</v>
      </c>
      <c r="H383" s="71" t="s">
        <v>233</v>
      </c>
      <c r="I383" s="71" t="s">
        <v>1215</v>
      </c>
      <c r="J383" s="71" t="s">
        <v>1432</v>
      </c>
      <c r="K383" s="71" t="s">
        <v>243</v>
      </c>
      <c r="L383" s="71" t="s">
        <v>5556</v>
      </c>
      <c r="M383" s="71" t="s">
        <v>5557</v>
      </c>
      <c r="N383" s="71"/>
      <c r="O383" s="71"/>
      <c r="P383" s="71"/>
      <c r="Q383" s="71"/>
      <c r="R383" s="71"/>
      <c r="S383" s="71"/>
      <c r="T383" s="71"/>
      <c r="U383" s="71"/>
      <c r="V383" s="71"/>
      <c r="W383" s="71"/>
      <c r="X383" s="71"/>
      <c r="Y383" s="71"/>
      <c r="Z383" s="71"/>
      <c r="AA383" s="71"/>
      <c r="AB383" s="71" t="s">
        <v>64</v>
      </c>
      <c r="AC383" s="71" t="s">
        <v>100</v>
      </c>
      <c r="AD383" s="71" t="s">
        <v>62</v>
      </c>
      <c r="AE383" s="71" t="s">
        <v>62</v>
      </c>
      <c r="AF383" s="71" t="s">
        <v>63</v>
      </c>
      <c r="AG383" s="71"/>
      <c r="AH383" s="71" t="s">
        <v>85</v>
      </c>
      <c r="AI383" s="71" t="s">
        <v>63</v>
      </c>
      <c r="AJ383" s="71" t="s">
        <v>63</v>
      </c>
      <c r="AK383" s="71" t="s">
        <v>63</v>
      </c>
      <c r="AL383" s="71" t="s">
        <v>132</v>
      </c>
      <c r="AM383" s="71" t="s">
        <v>132</v>
      </c>
      <c r="AN383" s="71"/>
      <c r="AO383" s="71"/>
      <c r="AP383" s="71" t="s">
        <v>5558</v>
      </c>
      <c r="AQ383" s="71" t="s">
        <v>5559</v>
      </c>
      <c r="AR383" s="71" t="s">
        <v>132</v>
      </c>
      <c r="AS383" s="71"/>
      <c r="AT383" s="71" t="s">
        <v>63</v>
      </c>
      <c r="AU383" s="71"/>
      <c r="AV383" s="79" t="str" cm="1">
        <f t="array" ref="AV3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3" s="79" t="str" cm="1">
        <f t="array" ref="AW3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3" s="71" t="str" cm="1">
        <f t="array" ref="AX3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3" s="71"/>
      <c r="AZ383" s="71"/>
      <c r="BA383" s="71" t="s">
        <v>5560</v>
      </c>
      <c r="BB383" s="73"/>
      <c r="BC383" s="36"/>
      <c r="BD383" s="35"/>
    </row>
    <row r="384" spans="1:56" ht="75" customHeight="1">
      <c r="A384" s="70">
        <v>383</v>
      </c>
      <c r="B384" s="71" t="s">
        <v>5561</v>
      </c>
      <c r="C384" s="71" t="s">
        <v>5562</v>
      </c>
      <c r="D384" s="71" t="s">
        <v>5563</v>
      </c>
      <c r="E384" s="71" t="s">
        <v>1486</v>
      </c>
      <c r="F384" s="71" t="s">
        <v>231</v>
      </c>
      <c r="G384" s="71" t="s">
        <v>232</v>
      </c>
      <c r="H384" s="71" t="s">
        <v>233</v>
      </c>
      <c r="I384" s="71" t="s">
        <v>790</v>
      </c>
      <c r="J384" s="71" t="s">
        <v>1432</v>
      </c>
      <c r="K384" s="71" t="s">
        <v>218</v>
      </c>
      <c r="L384" s="71" t="s">
        <v>5564</v>
      </c>
      <c r="M384" s="71" t="s">
        <v>5565</v>
      </c>
      <c r="N384" s="71"/>
      <c r="O384" s="71"/>
      <c r="P384" s="71"/>
      <c r="Q384" s="71"/>
      <c r="R384" s="71"/>
      <c r="S384" s="71"/>
      <c r="T384" s="71"/>
      <c r="U384" s="71"/>
      <c r="V384" s="71"/>
      <c r="W384" s="71"/>
      <c r="X384" s="71"/>
      <c r="Y384" s="71"/>
      <c r="Z384" s="71"/>
      <c r="AA384" s="71"/>
      <c r="AB384" s="71" t="s">
        <v>189</v>
      </c>
      <c r="AC384" s="71" t="s">
        <v>65</v>
      </c>
      <c r="AD384" s="71" t="s">
        <v>62</v>
      </c>
      <c r="AE384" s="71" t="s">
        <v>62</v>
      </c>
      <c r="AF384" s="71" t="s">
        <v>63</v>
      </c>
      <c r="AG384" s="71"/>
      <c r="AH384" s="71" t="s">
        <v>101</v>
      </c>
      <c r="AI384" s="71" t="s">
        <v>63</v>
      </c>
      <c r="AJ384" s="71" t="s">
        <v>63</v>
      </c>
      <c r="AK384" s="71" t="s">
        <v>63</v>
      </c>
      <c r="AL384" s="71" t="s">
        <v>63</v>
      </c>
      <c r="AM384" s="71" t="s">
        <v>63</v>
      </c>
      <c r="AN384" s="71"/>
      <c r="AO384" s="71"/>
      <c r="AP384" s="71" t="s">
        <v>5566</v>
      </c>
      <c r="AQ384" s="71" t="s">
        <v>790</v>
      </c>
      <c r="AR384" s="71" t="s">
        <v>62</v>
      </c>
      <c r="AS384" s="71"/>
      <c r="AT384" s="71" t="s">
        <v>63</v>
      </c>
      <c r="AU384" s="71"/>
      <c r="AV384" s="79" t="str" cm="1">
        <f t="array" ref="AV3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4" s="79" t="str" cm="1">
        <f t="array" ref="AW3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4" s="71" t="str" cm="1">
        <f t="array" ref="AX3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4" s="71"/>
      <c r="AZ384" s="71"/>
      <c r="BA384" s="71" t="s">
        <v>5567</v>
      </c>
      <c r="BB384" s="73" t="s">
        <v>1023</v>
      </c>
      <c r="BC384" s="36"/>
      <c r="BD384" s="35"/>
    </row>
    <row r="385" spans="1:56" ht="75" customHeight="1">
      <c r="A385" s="70">
        <v>384</v>
      </c>
      <c r="B385" s="71" t="s">
        <v>5568</v>
      </c>
      <c r="C385" s="71" t="s">
        <v>5569</v>
      </c>
      <c r="D385" s="71" t="s">
        <v>5570</v>
      </c>
      <c r="E385" s="71" t="s">
        <v>1430</v>
      </c>
      <c r="F385" s="71" t="s">
        <v>231</v>
      </c>
      <c r="G385" s="71" t="s">
        <v>232</v>
      </c>
      <c r="H385" s="71" t="s">
        <v>217</v>
      </c>
      <c r="I385" s="71" t="s">
        <v>1215</v>
      </c>
      <c r="J385" s="71" t="s">
        <v>1432</v>
      </c>
      <c r="K385" s="71" t="s">
        <v>243</v>
      </c>
      <c r="L385" s="71" t="s">
        <v>5571</v>
      </c>
      <c r="M385" s="71" t="s">
        <v>5572</v>
      </c>
      <c r="N385" s="71"/>
      <c r="O385" s="71"/>
      <c r="P385" s="71"/>
      <c r="Q385" s="71"/>
      <c r="R385" s="71"/>
      <c r="S385" s="71"/>
      <c r="T385" s="71"/>
      <c r="U385" s="71"/>
      <c r="V385" s="71"/>
      <c r="W385" s="71"/>
      <c r="X385" s="71"/>
      <c r="Y385" s="71"/>
      <c r="Z385" s="71"/>
      <c r="AA385" s="71"/>
      <c r="AB385" s="71" t="s">
        <v>64</v>
      </c>
      <c r="AC385" s="71" t="s">
        <v>65</v>
      </c>
      <c r="AD385" s="71" t="s">
        <v>62</v>
      </c>
      <c r="AE385" s="71" t="s">
        <v>62</v>
      </c>
      <c r="AF385" s="71" t="s">
        <v>63</v>
      </c>
      <c r="AG385" s="71"/>
      <c r="AH385" s="71" t="s">
        <v>1515</v>
      </c>
      <c r="AI385" s="71" t="s">
        <v>63</v>
      </c>
      <c r="AJ385" s="71" t="s">
        <v>63</v>
      </c>
      <c r="AK385" s="71" t="s">
        <v>63</v>
      </c>
      <c r="AL385" s="71" t="s">
        <v>132</v>
      </c>
      <c r="AM385" s="71" t="s">
        <v>62</v>
      </c>
      <c r="AN385" s="71"/>
      <c r="AO385" s="71"/>
      <c r="AP385" s="71" t="s">
        <v>5573</v>
      </c>
      <c r="AQ385" s="71" t="s">
        <v>1215</v>
      </c>
      <c r="AR385" s="71" t="s">
        <v>62</v>
      </c>
      <c r="AS385" s="71"/>
      <c r="AT385" s="71" t="s">
        <v>63</v>
      </c>
      <c r="AU385" s="71"/>
      <c r="AV385" s="79" t="str" cm="1">
        <f t="array" ref="AV3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5" s="79" t="str" cm="1">
        <f t="array" ref="AW3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5" s="71" t="str" cm="1">
        <f t="array" ref="AX3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5" s="71"/>
      <c r="AZ385" s="71"/>
      <c r="BA385" s="71" t="s">
        <v>5574</v>
      </c>
      <c r="BB385" s="73" t="s">
        <v>5575</v>
      </c>
      <c r="BC385" s="36"/>
      <c r="BD385" s="35"/>
    </row>
    <row r="386" spans="1:56" ht="75" customHeight="1">
      <c r="A386" s="70">
        <v>385</v>
      </c>
      <c r="B386" s="71" t="s">
        <v>5576</v>
      </c>
      <c r="C386" s="71" t="s">
        <v>2108</v>
      </c>
      <c r="D386" s="71" t="s">
        <v>5577</v>
      </c>
      <c r="E386" s="71" t="s">
        <v>1461</v>
      </c>
      <c r="F386" s="71" t="s">
        <v>231</v>
      </c>
      <c r="G386" s="71" t="s">
        <v>232</v>
      </c>
      <c r="H386" s="71" t="s">
        <v>233</v>
      </c>
      <c r="I386" s="71" t="s">
        <v>737</v>
      </c>
      <c r="J386" s="71" t="s">
        <v>1432</v>
      </c>
      <c r="K386" s="71" t="s">
        <v>266</v>
      </c>
      <c r="L386" s="71" t="s">
        <v>5578</v>
      </c>
      <c r="M386" s="71" t="s">
        <v>5579</v>
      </c>
      <c r="N386" s="71"/>
      <c r="O386" s="71"/>
      <c r="P386" s="71"/>
      <c r="Q386" s="71"/>
      <c r="R386" s="71"/>
      <c r="S386" s="71"/>
      <c r="T386" s="71"/>
      <c r="U386" s="71"/>
      <c r="V386" s="71"/>
      <c r="W386" s="71"/>
      <c r="X386" s="71"/>
      <c r="Y386" s="71"/>
      <c r="Z386" s="71"/>
      <c r="AA386" s="71"/>
      <c r="AB386" s="71" t="s">
        <v>64</v>
      </c>
      <c r="AC386" s="71" t="s">
        <v>65</v>
      </c>
      <c r="AD386" s="71" t="s">
        <v>62</v>
      </c>
      <c r="AE386" s="71" t="s">
        <v>62</v>
      </c>
      <c r="AF386" s="71" t="s">
        <v>63</v>
      </c>
      <c r="AG386" s="71"/>
      <c r="AH386" s="71" t="s">
        <v>85</v>
      </c>
      <c r="AI386" s="71" t="s">
        <v>63</v>
      </c>
      <c r="AJ386" s="71" t="s">
        <v>63</v>
      </c>
      <c r="AK386" s="71" t="s">
        <v>63</v>
      </c>
      <c r="AL386" s="71" t="s">
        <v>132</v>
      </c>
      <c r="AM386" s="71" t="s">
        <v>132</v>
      </c>
      <c r="AN386" s="71"/>
      <c r="AO386" s="71"/>
      <c r="AP386" s="71" t="s">
        <v>5580</v>
      </c>
      <c r="AQ386" s="71" t="s">
        <v>5581</v>
      </c>
      <c r="AR386" s="71" t="s">
        <v>62</v>
      </c>
      <c r="AS386" s="71"/>
      <c r="AT386" s="71" t="s">
        <v>62</v>
      </c>
      <c r="AU386" s="71"/>
      <c r="AV386" s="79" t="str" cm="1">
        <f t="array" ref="AV3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6" s="79" t="str" cm="1">
        <f t="array" ref="AW3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6" s="71" t="str" cm="1">
        <f t="array" ref="AX3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6" s="71"/>
      <c r="AZ386" s="71"/>
      <c r="BA386" s="22" t="s">
        <v>5582</v>
      </c>
      <c r="BB386" s="73" t="s">
        <v>5583</v>
      </c>
      <c r="BC386" s="36"/>
      <c r="BD386" s="35"/>
    </row>
    <row r="387" spans="1:56" ht="75" customHeight="1">
      <c r="A387" s="70">
        <v>386</v>
      </c>
      <c r="B387" s="71" t="s">
        <v>5584</v>
      </c>
      <c r="C387" s="71" t="s">
        <v>289</v>
      </c>
      <c r="D387" s="71" t="s">
        <v>5585</v>
      </c>
      <c r="E387" s="71" t="s">
        <v>1430</v>
      </c>
      <c r="F387" s="71" t="s">
        <v>231</v>
      </c>
      <c r="G387" s="71" t="s">
        <v>232</v>
      </c>
      <c r="H387" s="71" t="s">
        <v>233</v>
      </c>
      <c r="I387" s="71" t="s">
        <v>194</v>
      </c>
      <c r="J387" s="71" t="s">
        <v>1432</v>
      </c>
      <c r="K387" s="71" t="s">
        <v>315</v>
      </c>
      <c r="L387" s="71" t="s">
        <v>5586</v>
      </c>
      <c r="M387" s="71" t="s">
        <v>5587</v>
      </c>
      <c r="N387" s="71"/>
      <c r="O387" s="71"/>
      <c r="P387" s="71"/>
      <c r="Q387" s="71"/>
      <c r="R387" s="71"/>
      <c r="S387" s="71"/>
      <c r="T387" s="71"/>
      <c r="U387" s="71"/>
      <c r="V387" s="71"/>
      <c r="W387" s="71"/>
      <c r="X387" s="71"/>
      <c r="Y387" s="71"/>
      <c r="Z387" s="71"/>
      <c r="AA387" s="71"/>
      <c r="AB387" s="71" t="s">
        <v>64</v>
      </c>
      <c r="AC387" s="71" t="s">
        <v>100</v>
      </c>
      <c r="AD387" s="71" t="s">
        <v>62</v>
      </c>
      <c r="AE387" s="71" t="s">
        <v>63</v>
      </c>
      <c r="AF387" s="71" t="s">
        <v>63</v>
      </c>
      <c r="AG387" s="71"/>
      <c r="AH387" s="71" t="s">
        <v>66</v>
      </c>
      <c r="AI387" s="71" t="s">
        <v>63</v>
      </c>
      <c r="AJ387" s="71" t="s">
        <v>132</v>
      </c>
      <c r="AK387" s="71" t="s">
        <v>63</v>
      </c>
      <c r="AL387" s="71" t="s">
        <v>63</v>
      </c>
      <c r="AM387" s="71" t="s">
        <v>132</v>
      </c>
      <c r="AN387" s="71"/>
      <c r="AO387" s="71"/>
      <c r="AP387" s="71" t="s">
        <v>5588</v>
      </c>
      <c r="AQ387" s="71" t="s">
        <v>5589</v>
      </c>
      <c r="AR387" s="71" t="s">
        <v>132</v>
      </c>
      <c r="AS387" s="71"/>
      <c r="AT387" s="71" t="s">
        <v>63</v>
      </c>
      <c r="AU387" s="71"/>
      <c r="AV387" s="79" t="str" cm="1">
        <f t="array" ref="AV3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7" s="79" t="str" cm="1">
        <f t="array" ref="AW3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7" s="71" t="str" cm="1">
        <f t="array" ref="AX3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7" s="71"/>
      <c r="AZ387" s="71"/>
      <c r="BA387" s="22" t="s">
        <v>5590</v>
      </c>
      <c r="BB387" s="73" t="s">
        <v>5591</v>
      </c>
      <c r="BC387" s="36"/>
      <c r="BD387" s="35"/>
    </row>
    <row r="388" spans="1:56" ht="75" customHeight="1">
      <c r="A388" s="70">
        <v>387</v>
      </c>
      <c r="B388" s="71" t="s">
        <v>5592</v>
      </c>
      <c r="C388" s="71" t="s">
        <v>5593</v>
      </c>
      <c r="D388" s="71" t="s">
        <v>5594</v>
      </c>
      <c r="E388" s="71" t="s">
        <v>1461</v>
      </c>
      <c r="F388" s="71" t="s">
        <v>231</v>
      </c>
      <c r="G388" s="71" t="s">
        <v>232</v>
      </c>
      <c r="H388" s="71" t="s">
        <v>217</v>
      </c>
      <c r="I388" s="71" t="s">
        <v>1215</v>
      </c>
      <c r="J388" s="71" t="s">
        <v>1432</v>
      </c>
      <c r="K388" s="71" t="s">
        <v>243</v>
      </c>
      <c r="L388" s="71" t="s">
        <v>5595</v>
      </c>
      <c r="M388" s="71" t="s">
        <v>5596</v>
      </c>
      <c r="N388" s="71"/>
      <c r="O388" s="71"/>
      <c r="P388" s="71"/>
      <c r="Q388" s="71"/>
      <c r="R388" s="71"/>
      <c r="S388" s="71"/>
      <c r="T388" s="71"/>
      <c r="U388" s="71"/>
      <c r="V388" s="71"/>
      <c r="W388" s="71"/>
      <c r="X388" s="71"/>
      <c r="Y388" s="71"/>
      <c r="Z388" s="71"/>
      <c r="AA388" s="71"/>
      <c r="AB388" s="71" t="s">
        <v>64</v>
      </c>
      <c r="AC388" s="71" t="s">
        <v>65</v>
      </c>
      <c r="AD388" s="71" t="s">
        <v>62</v>
      </c>
      <c r="AE388" s="71" t="s">
        <v>63</v>
      </c>
      <c r="AF388" s="71" t="s">
        <v>63</v>
      </c>
      <c r="AG388" s="71"/>
      <c r="AH388" s="71" t="s">
        <v>915</v>
      </c>
      <c r="AI388" s="71" t="s">
        <v>63</v>
      </c>
      <c r="AJ388" s="71" t="s">
        <v>63</v>
      </c>
      <c r="AK388" s="71" t="s">
        <v>63</v>
      </c>
      <c r="AL388" s="71" t="s">
        <v>63</v>
      </c>
      <c r="AM388" s="71" t="s">
        <v>132</v>
      </c>
      <c r="AN388" s="71"/>
      <c r="AO388" s="71"/>
      <c r="AP388" s="71" t="s">
        <v>5597</v>
      </c>
      <c r="AQ388" s="71" t="s">
        <v>1215</v>
      </c>
      <c r="AR388" s="71" t="s">
        <v>62</v>
      </c>
      <c r="AS388" s="71"/>
      <c r="AT388" s="71" t="s">
        <v>63</v>
      </c>
      <c r="AU388" s="71"/>
      <c r="AV388" s="79" t="str" cm="1">
        <f t="array" ref="AV3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8" s="79" t="str" cm="1">
        <f t="array" ref="AW3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8" s="71" t="str" cm="1">
        <f t="array" ref="AX3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8" s="71"/>
      <c r="AZ388" s="71"/>
      <c r="BA388" s="71" t="s">
        <v>5598</v>
      </c>
      <c r="BB388" s="73" t="s">
        <v>5599</v>
      </c>
      <c r="BC388" s="36"/>
      <c r="BD388" s="35"/>
    </row>
    <row r="389" spans="1:56" ht="75" customHeight="1">
      <c r="A389" s="70">
        <v>388</v>
      </c>
      <c r="B389" s="71" t="s">
        <v>5600</v>
      </c>
      <c r="C389" s="71" t="s">
        <v>5601</v>
      </c>
      <c r="D389" s="71" t="s">
        <v>5602</v>
      </c>
      <c r="E389" s="71" t="s">
        <v>1486</v>
      </c>
      <c r="F389" s="71" t="s">
        <v>231</v>
      </c>
      <c r="G389" s="71" t="s">
        <v>232</v>
      </c>
      <c r="H389" s="71" t="s">
        <v>233</v>
      </c>
      <c r="I389" s="71" t="s">
        <v>790</v>
      </c>
      <c r="J389" s="71" t="s">
        <v>1432</v>
      </c>
      <c r="K389" s="71" t="s">
        <v>218</v>
      </c>
      <c r="L389" s="71" t="s">
        <v>5603</v>
      </c>
      <c r="M389" s="71" t="s">
        <v>5604</v>
      </c>
      <c r="N389" s="71"/>
      <c r="O389" s="71"/>
      <c r="P389" s="71"/>
      <c r="Q389" s="71"/>
      <c r="R389" s="71"/>
      <c r="S389" s="71"/>
      <c r="T389" s="71"/>
      <c r="U389" s="71"/>
      <c r="V389" s="71"/>
      <c r="W389" s="71"/>
      <c r="X389" s="71"/>
      <c r="Y389" s="71"/>
      <c r="Z389" s="71"/>
      <c r="AA389" s="71"/>
      <c r="AB389" s="71" t="s">
        <v>189</v>
      </c>
      <c r="AC389" s="71" t="s">
        <v>65</v>
      </c>
      <c r="AD389" s="71" t="s">
        <v>62</v>
      </c>
      <c r="AE389" s="71" t="s">
        <v>62</v>
      </c>
      <c r="AF389" s="71" t="s">
        <v>63</v>
      </c>
      <c r="AG389" s="71"/>
      <c r="AH389" s="71" t="s">
        <v>915</v>
      </c>
      <c r="AI389" s="71" t="s">
        <v>63</v>
      </c>
      <c r="AJ389" s="71" t="s">
        <v>63</v>
      </c>
      <c r="AK389" s="71" t="s">
        <v>63</v>
      </c>
      <c r="AL389" s="71" t="s">
        <v>63</v>
      </c>
      <c r="AM389" s="71" t="s">
        <v>63</v>
      </c>
      <c r="AN389" s="71"/>
      <c r="AO389" s="71"/>
      <c r="AP389" s="71" t="s">
        <v>5605</v>
      </c>
      <c r="AQ389" s="71" t="s">
        <v>790</v>
      </c>
      <c r="AR389" s="71" t="s">
        <v>62</v>
      </c>
      <c r="AS389" s="71"/>
      <c r="AT389" s="71" t="s">
        <v>63</v>
      </c>
      <c r="AU389" s="71"/>
      <c r="AV389" s="79" t="str" cm="1">
        <f t="array" ref="AV3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9" s="79" t="str" cm="1">
        <f t="array" ref="AW3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9" s="71" t="str" cm="1">
        <f t="array" ref="AX3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9" s="71"/>
      <c r="AZ389" s="71"/>
      <c r="BA389" s="71" t="s">
        <v>5606</v>
      </c>
      <c r="BB389" s="73" t="s">
        <v>5607</v>
      </c>
      <c r="BC389" s="36"/>
      <c r="BD389" s="35"/>
    </row>
    <row r="390" spans="1:56" ht="75" customHeight="1">
      <c r="A390" s="70">
        <v>389</v>
      </c>
      <c r="B390" s="71" t="s">
        <v>5608</v>
      </c>
      <c r="C390" s="71" t="s">
        <v>735</v>
      </c>
      <c r="D390" s="71" t="s">
        <v>5609</v>
      </c>
      <c r="E390" s="71" t="s">
        <v>1748</v>
      </c>
      <c r="F390" s="71" t="s">
        <v>231</v>
      </c>
      <c r="G390" s="71" t="s">
        <v>736</v>
      </c>
      <c r="H390" s="71" t="s">
        <v>217</v>
      </c>
      <c r="I390" s="71" t="s">
        <v>790</v>
      </c>
      <c r="J390" s="71" t="s">
        <v>1432</v>
      </c>
      <c r="K390" s="71" t="s">
        <v>218</v>
      </c>
      <c r="L390" s="71" t="s">
        <v>5610</v>
      </c>
      <c r="M390" s="71" t="s">
        <v>5611</v>
      </c>
      <c r="N390" s="71"/>
      <c r="O390" s="71"/>
      <c r="P390" s="71"/>
      <c r="Q390" s="71"/>
      <c r="R390" s="71"/>
      <c r="S390" s="71"/>
      <c r="T390" s="71"/>
      <c r="U390" s="71"/>
      <c r="V390" s="71"/>
      <c r="W390" s="71"/>
      <c r="X390" s="71"/>
      <c r="Y390" s="71"/>
      <c r="Z390" s="71"/>
      <c r="AA390" s="71"/>
      <c r="AB390" s="71" t="s">
        <v>64</v>
      </c>
      <c r="AC390" s="71" t="s">
        <v>65</v>
      </c>
      <c r="AD390" s="71" t="s">
        <v>62</v>
      </c>
      <c r="AE390" s="71" t="s">
        <v>62</v>
      </c>
      <c r="AF390" s="71" t="s">
        <v>63</v>
      </c>
      <c r="AG390" s="71"/>
      <c r="AH390" s="71" t="s">
        <v>85</v>
      </c>
      <c r="AI390" s="71" t="s">
        <v>63</v>
      </c>
      <c r="AJ390" s="71" t="s">
        <v>63</v>
      </c>
      <c r="AK390" s="71" t="s">
        <v>63</v>
      </c>
      <c r="AL390" s="71" t="s">
        <v>63</v>
      </c>
      <c r="AM390" s="71" t="s">
        <v>63</v>
      </c>
      <c r="AN390" s="71"/>
      <c r="AO390" s="71"/>
      <c r="AP390" s="71" t="s">
        <v>5612</v>
      </c>
      <c r="AQ390" s="71" t="s">
        <v>790</v>
      </c>
      <c r="AR390" s="71" t="s">
        <v>62</v>
      </c>
      <c r="AS390" s="71"/>
      <c r="AT390" s="71" t="s">
        <v>63</v>
      </c>
      <c r="AU390" s="71"/>
      <c r="AV390" s="79" t="str" cm="1">
        <f t="array" ref="AV3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0" s="79" t="str" cm="1">
        <f t="array" ref="AW3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0" s="71" t="str" cm="1">
        <f t="array" ref="AX3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0" s="71"/>
      <c r="AZ390" s="71"/>
      <c r="BA390" s="71" t="s">
        <v>5613</v>
      </c>
      <c r="BB390" s="73" t="s">
        <v>5455</v>
      </c>
      <c r="BC390" s="36"/>
      <c r="BD390" s="35"/>
    </row>
    <row r="391" spans="1:56" ht="75" customHeight="1">
      <c r="A391" s="70">
        <v>390</v>
      </c>
      <c r="B391" s="71" t="s">
        <v>5614</v>
      </c>
      <c r="C391" s="71" t="s">
        <v>5615</v>
      </c>
      <c r="D391" s="71" t="s">
        <v>5616</v>
      </c>
      <c r="E391" s="71" t="s">
        <v>1478</v>
      </c>
      <c r="F391" s="71" t="s">
        <v>231</v>
      </c>
      <c r="G391" s="71" t="s">
        <v>232</v>
      </c>
      <c r="H391" s="71" t="s">
        <v>233</v>
      </c>
      <c r="I391" s="71" t="s">
        <v>840</v>
      </c>
      <c r="J391" s="71" t="s">
        <v>1432</v>
      </c>
      <c r="K391" s="71" t="s">
        <v>315</v>
      </c>
      <c r="L391" s="71" t="s">
        <v>5617</v>
      </c>
      <c r="M391" s="71" t="s">
        <v>5618</v>
      </c>
      <c r="N391" s="71"/>
      <c r="O391" s="71"/>
      <c r="P391" s="71"/>
      <c r="Q391" s="71"/>
      <c r="R391" s="71"/>
      <c r="S391" s="71"/>
      <c r="T391" s="71"/>
      <c r="U391" s="71"/>
      <c r="V391" s="71"/>
      <c r="W391" s="71"/>
      <c r="X391" s="71"/>
      <c r="Y391" s="71"/>
      <c r="Z391" s="71"/>
      <c r="AA391" s="71"/>
      <c r="AB391" s="71" t="s">
        <v>64</v>
      </c>
      <c r="AC391" s="71" t="s">
        <v>65</v>
      </c>
      <c r="AD391" s="71" t="s">
        <v>62</v>
      </c>
      <c r="AE391" s="71" t="s">
        <v>62</v>
      </c>
      <c r="AF391" s="71" t="s">
        <v>63</v>
      </c>
      <c r="AG391" s="71"/>
      <c r="AH391" s="71" t="s">
        <v>85</v>
      </c>
      <c r="AI391" s="71" t="s">
        <v>63</v>
      </c>
      <c r="AJ391" s="71" t="s">
        <v>63</v>
      </c>
      <c r="AK391" s="71" t="s">
        <v>63</v>
      </c>
      <c r="AL391" s="71" t="s">
        <v>63</v>
      </c>
      <c r="AM391" s="71" t="s">
        <v>132</v>
      </c>
      <c r="AN391" s="71"/>
      <c r="AO391" s="71"/>
      <c r="AP391" s="71" t="s">
        <v>5619</v>
      </c>
      <c r="AQ391" s="71" t="s">
        <v>5620</v>
      </c>
      <c r="AR391" s="71" t="s">
        <v>62</v>
      </c>
      <c r="AS391" s="71"/>
      <c r="AT391" s="71" t="s">
        <v>63</v>
      </c>
      <c r="AU391" s="71"/>
      <c r="AV391" s="79" t="str" cm="1">
        <f t="array" ref="AV3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1" s="79" t="str" cm="1">
        <f t="array" ref="AW3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1" s="71" t="str" cm="1">
        <f t="array" ref="AX3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1" s="71"/>
      <c r="AZ391" s="71"/>
      <c r="BA391" s="22" t="s">
        <v>5621</v>
      </c>
      <c r="BB391" s="73" t="s">
        <v>5622</v>
      </c>
      <c r="BC391" s="36"/>
      <c r="BD391" s="35"/>
    </row>
    <row r="392" spans="1:56" ht="75" customHeight="1">
      <c r="A392" s="70">
        <v>391</v>
      </c>
      <c r="B392" s="71" t="s">
        <v>5623</v>
      </c>
      <c r="C392" s="71" t="s">
        <v>5624</v>
      </c>
      <c r="D392" s="71" t="s">
        <v>5625</v>
      </c>
      <c r="E392" s="71" t="s">
        <v>1430</v>
      </c>
      <c r="F392" s="71" t="s">
        <v>231</v>
      </c>
      <c r="G392" s="71" t="s">
        <v>232</v>
      </c>
      <c r="H392" s="71" t="s">
        <v>233</v>
      </c>
      <c r="I392" s="71" t="s">
        <v>428</v>
      </c>
      <c r="J392" s="71" t="s">
        <v>1432</v>
      </c>
      <c r="K392" s="71" t="s">
        <v>315</v>
      </c>
      <c r="L392" s="71" t="s">
        <v>5626</v>
      </c>
      <c r="M392" s="71" t="s">
        <v>5627</v>
      </c>
      <c r="N392" s="71" t="s">
        <v>1461</v>
      </c>
      <c r="O392" s="71" t="s">
        <v>5628</v>
      </c>
      <c r="P392" s="71"/>
      <c r="Q392" s="71"/>
      <c r="R392" s="71"/>
      <c r="S392" s="71"/>
      <c r="T392" s="71"/>
      <c r="U392" s="71"/>
      <c r="V392" s="71"/>
      <c r="W392" s="71"/>
      <c r="X392" s="71"/>
      <c r="Y392" s="71"/>
      <c r="Z392" s="71"/>
      <c r="AA392" s="71"/>
      <c r="AB392" s="71" t="s">
        <v>142</v>
      </c>
      <c r="AC392" s="71" t="s">
        <v>100</v>
      </c>
      <c r="AD392" s="71" t="s">
        <v>62</v>
      </c>
      <c r="AE392" s="71" t="s">
        <v>63</v>
      </c>
      <c r="AF392" s="71" t="s">
        <v>63</v>
      </c>
      <c r="AG392" s="71"/>
      <c r="AH392" s="71" t="s">
        <v>66</v>
      </c>
      <c r="AI392" s="71" t="s">
        <v>63</v>
      </c>
      <c r="AJ392" s="71" t="s">
        <v>132</v>
      </c>
      <c r="AK392" s="71" t="s">
        <v>62</v>
      </c>
      <c r="AL392" s="71" t="s">
        <v>63</v>
      </c>
      <c r="AM392" s="71" t="s">
        <v>63</v>
      </c>
      <c r="AN392" s="71"/>
      <c r="AO392" s="71"/>
      <c r="AP392" s="71" t="s">
        <v>464</v>
      </c>
      <c r="AQ392" s="71" t="s">
        <v>465</v>
      </c>
      <c r="AR392" s="71" t="s">
        <v>63</v>
      </c>
      <c r="AS392" s="71"/>
      <c r="AT392" s="71" t="s">
        <v>62</v>
      </c>
      <c r="AU392" s="71"/>
      <c r="AV392" s="79" t="str" cm="1">
        <f t="array" ref="AV3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2" s="79" t="str" cm="1">
        <f t="array" ref="AW3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2" s="71" t="str" cm="1">
        <f t="array" ref="AX3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2" s="71"/>
      <c r="AZ392" s="71"/>
      <c r="BA392" s="71"/>
      <c r="BB392" s="73" t="s">
        <v>5629</v>
      </c>
      <c r="BC392" s="36"/>
      <c r="BD392" s="35"/>
    </row>
    <row r="393" spans="1:56" ht="75" customHeight="1">
      <c r="A393" s="70">
        <v>392</v>
      </c>
      <c r="B393" s="71" t="s">
        <v>5630</v>
      </c>
      <c r="C393" s="71" t="s">
        <v>939</v>
      </c>
      <c r="D393" s="71" t="s">
        <v>5631</v>
      </c>
      <c r="E393" s="71" t="s">
        <v>1430</v>
      </c>
      <c r="F393" s="71" t="s">
        <v>231</v>
      </c>
      <c r="G393" s="71" t="s">
        <v>232</v>
      </c>
      <c r="H393" s="71" t="s">
        <v>217</v>
      </c>
      <c r="I393" s="71" t="s">
        <v>285</v>
      </c>
      <c r="J393" s="71" t="s">
        <v>1432</v>
      </c>
      <c r="K393" s="71" t="s">
        <v>279</v>
      </c>
      <c r="L393" s="71" t="s">
        <v>5632</v>
      </c>
      <c r="M393" s="71" t="s">
        <v>5633</v>
      </c>
      <c r="N393" s="71"/>
      <c r="O393" s="71"/>
      <c r="P393" s="71"/>
      <c r="Q393" s="71"/>
      <c r="R393" s="71"/>
      <c r="S393" s="71"/>
      <c r="T393" s="71"/>
      <c r="U393" s="71"/>
      <c r="V393" s="71"/>
      <c r="W393" s="71"/>
      <c r="X393" s="71"/>
      <c r="Y393" s="71"/>
      <c r="Z393" s="71"/>
      <c r="AA393" s="71"/>
      <c r="AB393" s="71" t="s">
        <v>64</v>
      </c>
      <c r="AC393" s="71" t="s">
        <v>65</v>
      </c>
      <c r="AD393" s="71" t="s">
        <v>62</v>
      </c>
      <c r="AE393" s="71" t="s">
        <v>63</v>
      </c>
      <c r="AF393" s="71" t="s">
        <v>63</v>
      </c>
      <c r="AG393" s="71"/>
      <c r="AH393" s="71" t="s">
        <v>85</v>
      </c>
      <c r="AI393" s="71" t="s">
        <v>63</v>
      </c>
      <c r="AJ393" s="71" t="s">
        <v>63</v>
      </c>
      <c r="AK393" s="71" t="s">
        <v>63</v>
      </c>
      <c r="AL393" s="71" t="s">
        <v>63</v>
      </c>
      <c r="AM393" s="71" t="s">
        <v>132</v>
      </c>
      <c r="AN393" s="71"/>
      <c r="AO393" s="71"/>
      <c r="AP393" s="71" t="s">
        <v>5634</v>
      </c>
      <c r="AQ393" s="71" t="s">
        <v>285</v>
      </c>
      <c r="AR393" s="71" t="s">
        <v>62</v>
      </c>
      <c r="AS393" s="71"/>
      <c r="AT393" s="71" t="s">
        <v>63</v>
      </c>
      <c r="AU393" s="71"/>
      <c r="AV393" s="79" t="str" cm="1">
        <f t="array" ref="AV3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3" s="79" t="str" cm="1">
        <f t="array" ref="AW3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3" s="71" t="str" cm="1">
        <f t="array" ref="AX3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3" s="71"/>
      <c r="AZ393" s="71"/>
      <c r="BA393" s="71" t="s">
        <v>5635</v>
      </c>
      <c r="BB393" s="73" t="s">
        <v>5636</v>
      </c>
      <c r="BC393" s="36"/>
      <c r="BD393" s="35"/>
    </row>
    <row r="394" spans="1:56" ht="75" customHeight="1">
      <c r="A394" s="70">
        <v>393</v>
      </c>
      <c r="B394" s="71" t="s">
        <v>5637</v>
      </c>
      <c r="C394" s="71" t="s">
        <v>5638</v>
      </c>
      <c r="D394" s="71" t="s">
        <v>5639</v>
      </c>
      <c r="E394" s="71" t="s">
        <v>1479</v>
      </c>
      <c r="F394" s="71" t="s">
        <v>231</v>
      </c>
      <c r="G394" s="71" t="s">
        <v>232</v>
      </c>
      <c r="H394" s="71" t="s">
        <v>97</v>
      </c>
      <c r="I394" s="71" t="s">
        <v>5640</v>
      </c>
      <c r="J394" s="71" t="s">
        <v>5641</v>
      </c>
      <c r="K394" s="71" t="s">
        <v>243</v>
      </c>
      <c r="L394" s="71" t="s">
        <v>5642</v>
      </c>
      <c r="M394" s="71" t="s">
        <v>5643</v>
      </c>
      <c r="N394" s="71"/>
      <c r="O394" s="71"/>
      <c r="P394" s="71"/>
      <c r="Q394" s="71"/>
      <c r="R394" s="71"/>
      <c r="S394" s="71"/>
      <c r="T394" s="71"/>
      <c r="U394" s="71"/>
      <c r="V394" s="71"/>
      <c r="W394" s="71"/>
      <c r="X394" s="71"/>
      <c r="Y394" s="71"/>
      <c r="Z394" s="71"/>
      <c r="AA394" s="71"/>
      <c r="AB394" s="71" t="s">
        <v>64</v>
      </c>
      <c r="AC394" s="71" t="s">
        <v>65</v>
      </c>
      <c r="AD394" s="71" t="s">
        <v>62</v>
      </c>
      <c r="AE394" s="71" t="s">
        <v>62</v>
      </c>
      <c r="AF394" s="71" t="s">
        <v>63</v>
      </c>
      <c r="AG394" s="71"/>
      <c r="AH394" s="71" t="s">
        <v>85</v>
      </c>
      <c r="AI394" s="71" t="s">
        <v>63</v>
      </c>
      <c r="AJ394" s="71" t="s">
        <v>63</v>
      </c>
      <c r="AK394" s="71" t="s">
        <v>63</v>
      </c>
      <c r="AL394" s="71" t="s">
        <v>63</v>
      </c>
      <c r="AM394" s="71" t="s">
        <v>63</v>
      </c>
      <c r="AN394" s="71"/>
      <c r="AO394" s="71"/>
      <c r="AP394" s="71" t="s">
        <v>5644</v>
      </c>
      <c r="AQ394" s="71" t="s">
        <v>5645</v>
      </c>
      <c r="AR394" s="71" t="s">
        <v>132</v>
      </c>
      <c r="AS394" s="71"/>
      <c r="AT394" s="71" t="s">
        <v>63</v>
      </c>
      <c r="AU394" s="71"/>
      <c r="AV394" s="79" t="str" cm="1">
        <f t="array" ref="AV3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4" s="79" t="str" cm="1">
        <f t="array" ref="AW3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4" s="71" t="str" cm="1">
        <f t="array" ref="AX3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4" s="71"/>
      <c r="AZ394" s="71"/>
      <c r="BA394" s="22" t="s">
        <v>5646</v>
      </c>
      <c r="BB394" s="73" t="s">
        <v>5647</v>
      </c>
      <c r="BC394" s="36"/>
      <c r="BD394" s="35"/>
    </row>
    <row r="395" spans="1:56" ht="75" customHeight="1">
      <c r="A395" s="70">
        <v>394</v>
      </c>
      <c r="B395" s="71" t="s">
        <v>5648</v>
      </c>
      <c r="C395" s="71" t="s">
        <v>999</v>
      </c>
      <c r="D395" s="71" t="s">
        <v>5649</v>
      </c>
      <c r="E395" s="71" t="s">
        <v>1478</v>
      </c>
      <c r="F395" s="71" t="s">
        <v>231</v>
      </c>
      <c r="G395" s="71" t="s">
        <v>232</v>
      </c>
      <c r="H395" s="71" t="s">
        <v>56</v>
      </c>
      <c r="I395" s="71" t="s">
        <v>5650</v>
      </c>
      <c r="J395" s="71" t="s">
        <v>1831</v>
      </c>
      <c r="K395" s="71" t="s">
        <v>5651</v>
      </c>
      <c r="L395" s="71" t="s">
        <v>5652</v>
      </c>
      <c r="M395" s="71" t="s">
        <v>5653</v>
      </c>
      <c r="N395" s="71"/>
      <c r="O395" s="71"/>
      <c r="P395" s="71"/>
      <c r="Q395" s="71"/>
      <c r="R395" s="71"/>
      <c r="S395" s="71"/>
      <c r="T395" s="71"/>
      <c r="U395" s="71"/>
      <c r="V395" s="71"/>
      <c r="W395" s="71"/>
      <c r="X395" s="71"/>
      <c r="Y395" s="71"/>
      <c r="Z395" s="71"/>
      <c r="AA395" s="71"/>
      <c r="AB395" s="71" t="s">
        <v>64</v>
      </c>
      <c r="AC395" s="71" t="s">
        <v>65</v>
      </c>
      <c r="AD395" s="71" t="s">
        <v>62</v>
      </c>
      <c r="AE395" s="71" t="s">
        <v>62</v>
      </c>
      <c r="AF395" s="71" t="s">
        <v>63</v>
      </c>
      <c r="AG395" s="71"/>
      <c r="AH395" s="71" t="s">
        <v>85</v>
      </c>
      <c r="AI395" s="71" t="s">
        <v>63</v>
      </c>
      <c r="AJ395" s="71" t="s">
        <v>63</v>
      </c>
      <c r="AK395" s="71" t="s">
        <v>63</v>
      </c>
      <c r="AL395" s="71" t="s">
        <v>62</v>
      </c>
      <c r="AM395" s="71" t="s">
        <v>132</v>
      </c>
      <c r="AN395" s="71"/>
      <c r="AO395" s="71"/>
      <c r="AP395" s="71" t="s">
        <v>5654</v>
      </c>
      <c r="AQ395" s="71" t="s">
        <v>272</v>
      </c>
      <c r="AR395" s="71" t="s">
        <v>63</v>
      </c>
      <c r="AS395" s="71"/>
      <c r="AT395" s="71" t="s">
        <v>63</v>
      </c>
      <c r="AU395" s="71"/>
      <c r="AV395" s="79" t="str" cm="1">
        <f t="array" ref="AV3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5" s="79" t="str" cm="1">
        <f t="array" ref="AW3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5" s="71" t="str" cm="1">
        <f t="array" ref="AX3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5" s="71"/>
      <c r="AZ395" s="71"/>
      <c r="BA395" s="71" t="s">
        <v>5655</v>
      </c>
      <c r="BB395" s="73" t="s">
        <v>5478</v>
      </c>
      <c r="BC395" s="36"/>
      <c r="BD395" s="35"/>
    </row>
    <row r="396" spans="1:56" ht="75" customHeight="1">
      <c r="A396" s="70">
        <v>395</v>
      </c>
      <c r="B396" s="71" t="s">
        <v>5656</v>
      </c>
      <c r="C396" s="71" t="s">
        <v>289</v>
      </c>
      <c r="D396" s="71" t="s">
        <v>5657</v>
      </c>
      <c r="E396" s="71" t="s">
        <v>1479</v>
      </c>
      <c r="F396" s="71" t="s">
        <v>231</v>
      </c>
      <c r="G396" s="71" t="s">
        <v>232</v>
      </c>
      <c r="H396" s="71" t="s">
        <v>233</v>
      </c>
      <c r="I396" s="71" t="s">
        <v>1976</v>
      </c>
      <c r="J396" s="71" t="s">
        <v>1432</v>
      </c>
      <c r="K396" s="71" t="s">
        <v>266</v>
      </c>
      <c r="L396" s="71" t="s">
        <v>5658</v>
      </c>
      <c r="M396" s="71" t="s">
        <v>5659</v>
      </c>
      <c r="N396" s="71" t="s">
        <v>1502</v>
      </c>
      <c r="O396" s="71" t="s">
        <v>1506</v>
      </c>
      <c r="P396" s="71"/>
      <c r="Q396" s="71"/>
      <c r="R396" s="71"/>
      <c r="S396" s="71"/>
      <c r="T396" s="71"/>
      <c r="U396" s="71"/>
      <c r="V396" s="71"/>
      <c r="W396" s="71"/>
      <c r="X396" s="71"/>
      <c r="Y396" s="71"/>
      <c r="Z396" s="71"/>
      <c r="AA396" s="71"/>
      <c r="AB396" s="71" t="s">
        <v>64</v>
      </c>
      <c r="AC396" s="71" t="s">
        <v>100</v>
      </c>
      <c r="AD396" s="71" t="s">
        <v>62</v>
      </c>
      <c r="AE396" s="71" t="s">
        <v>62</v>
      </c>
      <c r="AF396" s="71" t="s">
        <v>63</v>
      </c>
      <c r="AG396" s="71"/>
      <c r="AH396" s="71" t="s">
        <v>66</v>
      </c>
      <c r="AI396" s="71" t="s">
        <v>63</v>
      </c>
      <c r="AJ396" s="71" t="s">
        <v>63</v>
      </c>
      <c r="AK396" s="71" t="s">
        <v>63</v>
      </c>
      <c r="AL396" s="71" t="s">
        <v>132</v>
      </c>
      <c r="AM396" s="71" t="s">
        <v>132</v>
      </c>
      <c r="AN396" s="71"/>
      <c r="AO396" s="71"/>
      <c r="AP396" s="71" t="s">
        <v>5660</v>
      </c>
      <c r="AQ396" s="71" t="s">
        <v>1976</v>
      </c>
      <c r="AR396" s="71" t="s">
        <v>62</v>
      </c>
      <c r="AS396" s="71"/>
      <c r="AT396" s="71" t="s">
        <v>62</v>
      </c>
      <c r="AU396" s="71"/>
      <c r="AV396" s="79" t="str" cm="1">
        <f t="array" ref="AV3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6" s="79" t="str" cm="1">
        <f t="array" ref="AW3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6" s="71" t="str" cm="1">
        <f t="array" ref="AX3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6" s="71"/>
      <c r="AZ396" s="71"/>
      <c r="BA396" s="71" t="s">
        <v>5661</v>
      </c>
      <c r="BB396" s="73" t="s">
        <v>5662</v>
      </c>
      <c r="BC396" s="36"/>
      <c r="BD396" s="35"/>
    </row>
    <row r="397" spans="1:56" ht="75" customHeight="1">
      <c r="A397" s="70">
        <v>396</v>
      </c>
      <c r="B397" s="71" t="s">
        <v>5663</v>
      </c>
      <c r="C397" s="71" t="s">
        <v>5225</v>
      </c>
      <c r="D397" s="71" t="s">
        <v>5664</v>
      </c>
      <c r="E397" s="71" t="s">
        <v>1430</v>
      </c>
      <c r="F397" s="71" t="s">
        <v>231</v>
      </c>
      <c r="G397" s="71" t="s">
        <v>232</v>
      </c>
      <c r="H397" s="71" t="s">
        <v>233</v>
      </c>
      <c r="I397" s="71" t="s">
        <v>2145</v>
      </c>
      <c r="J397" s="71" t="s">
        <v>1432</v>
      </c>
      <c r="K397" s="71" t="s">
        <v>243</v>
      </c>
      <c r="L397" s="71" t="s">
        <v>5665</v>
      </c>
      <c r="M397" s="71" t="s">
        <v>5666</v>
      </c>
      <c r="N397" s="71" t="s">
        <v>1505</v>
      </c>
      <c r="O397" s="71" t="s">
        <v>4945</v>
      </c>
      <c r="P397" s="71"/>
      <c r="Q397" s="71"/>
      <c r="R397" s="71"/>
      <c r="S397" s="71"/>
      <c r="T397" s="71"/>
      <c r="U397" s="71"/>
      <c r="V397" s="71"/>
      <c r="W397" s="71"/>
      <c r="X397" s="71"/>
      <c r="Y397" s="71"/>
      <c r="Z397" s="71"/>
      <c r="AA397" s="71"/>
      <c r="AB397" s="71" t="s">
        <v>64</v>
      </c>
      <c r="AC397" s="71" t="s">
        <v>100</v>
      </c>
      <c r="AD397" s="71" t="s">
        <v>62</v>
      </c>
      <c r="AE397" s="71" t="s">
        <v>63</v>
      </c>
      <c r="AF397" s="71" t="s">
        <v>63</v>
      </c>
      <c r="AG397" s="71"/>
      <c r="AH397" s="71" t="s">
        <v>66</v>
      </c>
      <c r="AI397" s="71" t="s">
        <v>132</v>
      </c>
      <c r="AJ397" s="71" t="s">
        <v>63</v>
      </c>
      <c r="AK397" s="71" t="s">
        <v>63</v>
      </c>
      <c r="AL397" s="71" t="s">
        <v>63</v>
      </c>
      <c r="AM397" s="71" t="s">
        <v>62</v>
      </c>
      <c r="AN397" s="71"/>
      <c r="AO397" s="71"/>
      <c r="AP397" s="71" t="s">
        <v>5667</v>
      </c>
      <c r="AQ397" s="71" t="s">
        <v>5668</v>
      </c>
      <c r="AR397" s="71" t="s">
        <v>62</v>
      </c>
      <c r="AS397" s="71"/>
      <c r="AT397" s="71" t="s">
        <v>63</v>
      </c>
      <c r="AU397" s="71"/>
      <c r="AV397" s="79" t="str" cm="1">
        <f t="array" ref="AV3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7" s="79" t="str" cm="1">
        <f t="array" ref="AW3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7" s="71" t="str" cm="1">
        <f t="array" ref="AX3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7" s="71"/>
      <c r="AZ397" s="71"/>
      <c r="BA397" s="22" t="s">
        <v>5669</v>
      </c>
      <c r="BB397" s="73" t="s">
        <v>5670</v>
      </c>
      <c r="BC397" s="36"/>
      <c r="BD397" s="35"/>
    </row>
    <row r="398" spans="1:56" ht="75" customHeight="1">
      <c r="A398" s="70">
        <v>397</v>
      </c>
      <c r="B398" s="71" t="s">
        <v>5671</v>
      </c>
      <c r="C398" s="71" t="s">
        <v>289</v>
      </c>
      <c r="D398" s="71" t="s">
        <v>5672</v>
      </c>
      <c r="E398" s="71" t="s">
        <v>1479</v>
      </c>
      <c r="F398" s="71" t="s">
        <v>231</v>
      </c>
      <c r="G398" s="71" t="s">
        <v>232</v>
      </c>
      <c r="H398" s="71" t="s">
        <v>233</v>
      </c>
      <c r="I398" s="71" t="s">
        <v>737</v>
      </c>
      <c r="J398" s="71" t="s">
        <v>1432</v>
      </c>
      <c r="K398" s="71" t="s">
        <v>266</v>
      </c>
      <c r="L398" s="71" t="s">
        <v>5673</v>
      </c>
      <c r="M398" s="71" t="s">
        <v>5674</v>
      </c>
      <c r="N398" s="71"/>
      <c r="O398" s="71"/>
      <c r="P398" s="71"/>
      <c r="Q398" s="71"/>
      <c r="R398" s="71"/>
      <c r="S398" s="71"/>
      <c r="T398" s="71"/>
      <c r="U398" s="71"/>
      <c r="V398" s="71"/>
      <c r="W398" s="71"/>
      <c r="X398" s="71"/>
      <c r="Y398" s="71"/>
      <c r="Z398" s="71"/>
      <c r="AA398" s="71"/>
      <c r="AB398" s="71" t="s">
        <v>64</v>
      </c>
      <c r="AC398" s="71" t="s">
        <v>100</v>
      </c>
      <c r="AD398" s="71" t="s">
        <v>62</v>
      </c>
      <c r="AE398" s="71" t="s">
        <v>62</v>
      </c>
      <c r="AF398" s="71" t="s">
        <v>63</v>
      </c>
      <c r="AG398" s="71"/>
      <c r="AH398" s="71" t="s">
        <v>66</v>
      </c>
      <c r="AI398" s="71" t="s">
        <v>63</v>
      </c>
      <c r="AJ398" s="71" t="s">
        <v>63</v>
      </c>
      <c r="AK398" s="71" t="s">
        <v>63</v>
      </c>
      <c r="AL398" s="71" t="s">
        <v>62</v>
      </c>
      <c r="AM398" s="71" t="s">
        <v>62</v>
      </c>
      <c r="AN398" s="71"/>
      <c r="AO398" s="71"/>
      <c r="AP398" s="71" t="s">
        <v>5675</v>
      </c>
      <c r="AQ398" s="71" t="s">
        <v>5676</v>
      </c>
      <c r="AR398" s="71" t="s">
        <v>132</v>
      </c>
      <c r="AS398" s="71"/>
      <c r="AT398" s="71" t="s">
        <v>62</v>
      </c>
      <c r="AU398" s="71"/>
      <c r="AV398" s="79" t="str" cm="1">
        <f t="array" ref="AV3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8" s="79" t="str" cm="1">
        <f t="array" ref="AW3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8" s="71" t="str" cm="1">
        <f t="array" ref="AX3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8" s="71"/>
      <c r="AZ398" s="71"/>
      <c r="BA398" s="71" t="s">
        <v>5677</v>
      </c>
      <c r="BB398" s="73" t="s">
        <v>5678</v>
      </c>
      <c r="BC398" s="36"/>
      <c r="BD398" s="35"/>
    </row>
    <row r="399" spans="1:56" ht="75" customHeight="1">
      <c r="A399" s="70">
        <v>398</v>
      </c>
      <c r="B399" s="71" t="s">
        <v>5679</v>
      </c>
      <c r="C399" s="71" t="s">
        <v>1110</v>
      </c>
      <c r="D399" s="71" t="s">
        <v>5680</v>
      </c>
      <c r="E399" s="71" t="s">
        <v>1502</v>
      </c>
      <c r="F399" s="71" t="s">
        <v>231</v>
      </c>
      <c r="G399" s="71" t="s">
        <v>232</v>
      </c>
      <c r="H399" s="71" t="s">
        <v>233</v>
      </c>
      <c r="I399" s="71" t="s">
        <v>1215</v>
      </c>
      <c r="J399" s="71" t="s">
        <v>1432</v>
      </c>
      <c r="K399" s="71" t="s">
        <v>243</v>
      </c>
      <c r="L399" s="71" t="s">
        <v>5681</v>
      </c>
      <c r="M399" s="71" t="s">
        <v>5682</v>
      </c>
      <c r="N399" s="71"/>
      <c r="O399" s="71"/>
      <c r="P399" s="71"/>
      <c r="Q399" s="71"/>
      <c r="R399" s="71"/>
      <c r="S399" s="71"/>
      <c r="T399" s="71"/>
      <c r="U399" s="71"/>
      <c r="V399" s="71"/>
      <c r="W399" s="71"/>
      <c r="X399" s="71"/>
      <c r="Y399" s="71"/>
      <c r="Z399" s="71"/>
      <c r="AA399" s="71"/>
      <c r="AB399" s="71" t="s">
        <v>64</v>
      </c>
      <c r="AC399" s="71" t="s">
        <v>65</v>
      </c>
      <c r="AD399" s="71" t="s">
        <v>62</v>
      </c>
      <c r="AE399" s="71" t="s">
        <v>62</v>
      </c>
      <c r="AF399" s="71" t="s">
        <v>63</v>
      </c>
      <c r="AG399" s="71"/>
      <c r="AH399" s="71" t="s">
        <v>85</v>
      </c>
      <c r="AI399" s="71" t="s">
        <v>63</v>
      </c>
      <c r="AJ399" s="71" t="s">
        <v>132</v>
      </c>
      <c r="AK399" s="71" t="s">
        <v>132</v>
      </c>
      <c r="AL399" s="71" t="s">
        <v>63</v>
      </c>
      <c r="AM399" s="71" t="s">
        <v>63</v>
      </c>
      <c r="AN399" s="71"/>
      <c r="AO399" s="71"/>
      <c r="AP399" s="71" t="s">
        <v>5683</v>
      </c>
      <c r="AQ399" s="71" t="s">
        <v>5684</v>
      </c>
      <c r="AR399" s="71" t="s">
        <v>132</v>
      </c>
      <c r="AS399" s="71"/>
      <c r="AT399" s="71" t="s">
        <v>63</v>
      </c>
      <c r="AU399" s="71"/>
      <c r="AV399" s="79" t="str" cm="1">
        <f t="array" ref="AV3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9" s="79" t="str" cm="1">
        <f t="array" ref="AW3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9" s="71" t="str" cm="1">
        <f t="array" ref="AX3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9" s="71"/>
      <c r="AZ399" s="71"/>
      <c r="BA399" s="22" t="s">
        <v>5685</v>
      </c>
      <c r="BB399" s="73" t="s">
        <v>5686</v>
      </c>
      <c r="BC399" s="36"/>
      <c r="BD399" s="35"/>
    </row>
    <row r="400" spans="1:56" ht="75" customHeight="1">
      <c r="A400" s="70">
        <v>399</v>
      </c>
      <c r="B400" s="71" t="s">
        <v>5687</v>
      </c>
      <c r="C400" s="71" t="s">
        <v>5688</v>
      </c>
      <c r="D400" s="71" t="s">
        <v>5689</v>
      </c>
      <c r="E400" s="71" t="s">
        <v>1478</v>
      </c>
      <c r="F400" s="71" t="s">
        <v>231</v>
      </c>
      <c r="G400" s="71" t="s">
        <v>232</v>
      </c>
      <c r="H400" s="71" t="s">
        <v>233</v>
      </c>
      <c r="I400" s="71" t="s">
        <v>509</v>
      </c>
      <c r="J400" s="71" t="s">
        <v>1432</v>
      </c>
      <c r="K400" s="71" t="s">
        <v>218</v>
      </c>
      <c r="L400" s="71" t="s">
        <v>5690</v>
      </c>
      <c r="M400" s="71" t="s">
        <v>5691</v>
      </c>
      <c r="N400" s="71"/>
      <c r="O400" s="71"/>
      <c r="P400" s="71"/>
      <c r="Q400" s="71"/>
      <c r="R400" s="71"/>
      <c r="S400" s="71"/>
      <c r="T400" s="71"/>
      <c r="U400" s="71"/>
      <c r="V400" s="71"/>
      <c r="W400" s="71"/>
      <c r="X400" s="71"/>
      <c r="Y400" s="71"/>
      <c r="Z400" s="71"/>
      <c r="AA400" s="71"/>
      <c r="AB400" s="71" t="s">
        <v>64</v>
      </c>
      <c r="AC400" s="71" t="s">
        <v>65</v>
      </c>
      <c r="AD400" s="71" t="s">
        <v>62</v>
      </c>
      <c r="AE400" s="71" t="s">
        <v>62</v>
      </c>
      <c r="AF400" s="71" t="s">
        <v>63</v>
      </c>
      <c r="AG400" s="71"/>
      <c r="AH400" s="71" t="s">
        <v>85</v>
      </c>
      <c r="AI400" s="71" t="s">
        <v>63</v>
      </c>
      <c r="AJ400" s="71" t="s">
        <v>63</v>
      </c>
      <c r="AK400" s="71" t="s">
        <v>63</v>
      </c>
      <c r="AL400" s="71" t="s">
        <v>62</v>
      </c>
      <c r="AM400" s="71" t="s">
        <v>63</v>
      </c>
      <c r="AN400" s="71"/>
      <c r="AO400" s="71"/>
      <c r="AP400" s="71" t="s">
        <v>5692</v>
      </c>
      <c r="AQ400" s="71" t="s">
        <v>509</v>
      </c>
      <c r="AR400" s="71" t="s">
        <v>62</v>
      </c>
      <c r="AS400" s="71"/>
      <c r="AT400" s="71" t="s">
        <v>63</v>
      </c>
      <c r="AU400" s="71"/>
      <c r="AV400" s="79" t="str" cm="1">
        <f t="array" ref="AV4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0" s="79" t="str" cm="1">
        <f t="array" ref="AW4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0" s="71" t="str" cm="1">
        <f t="array" ref="AX4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0" s="71"/>
      <c r="AZ400" s="71"/>
      <c r="BA400" s="71" t="s">
        <v>5693</v>
      </c>
      <c r="BB400" s="73" t="s">
        <v>520</v>
      </c>
      <c r="BC400" s="36"/>
      <c r="BD400" s="35"/>
    </row>
    <row r="401" spans="1:56" ht="75" customHeight="1">
      <c r="A401" s="70">
        <v>400</v>
      </c>
      <c r="B401" s="71" t="s">
        <v>5694</v>
      </c>
      <c r="C401" s="71" t="s">
        <v>1110</v>
      </c>
      <c r="D401" s="71" t="s">
        <v>5695</v>
      </c>
      <c r="E401" s="71" t="s">
        <v>1452</v>
      </c>
      <c r="F401" s="71" t="s">
        <v>231</v>
      </c>
      <c r="G401" s="71" t="s">
        <v>232</v>
      </c>
      <c r="H401" s="71" t="s">
        <v>217</v>
      </c>
      <c r="I401" s="71" t="s">
        <v>1215</v>
      </c>
      <c r="J401" s="71" t="s">
        <v>1432</v>
      </c>
      <c r="K401" s="71" t="s">
        <v>243</v>
      </c>
      <c r="L401" s="71" t="s">
        <v>5696</v>
      </c>
      <c r="M401" s="71" t="s">
        <v>5697</v>
      </c>
      <c r="N401" s="71"/>
      <c r="O401" s="71"/>
      <c r="P401" s="71"/>
      <c r="Q401" s="71"/>
      <c r="R401" s="71"/>
      <c r="S401" s="71"/>
      <c r="T401" s="71"/>
      <c r="U401" s="71"/>
      <c r="V401" s="71"/>
      <c r="W401" s="71"/>
      <c r="X401" s="71"/>
      <c r="Y401" s="71"/>
      <c r="Z401" s="71"/>
      <c r="AA401" s="71"/>
      <c r="AB401" s="71" t="s">
        <v>64</v>
      </c>
      <c r="AC401" s="71" t="s">
        <v>65</v>
      </c>
      <c r="AD401" s="71" t="s">
        <v>62</v>
      </c>
      <c r="AE401" s="71" t="s">
        <v>63</v>
      </c>
      <c r="AF401" s="71" t="s">
        <v>63</v>
      </c>
      <c r="AG401" s="71"/>
      <c r="AH401" s="71" t="s">
        <v>66</v>
      </c>
      <c r="AI401" s="71" t="s">
        <v>132</v>
      </c>
      <c r="AJ401" s="71" t="s">
        <v>63</v>
      </c>
      <c r="AK401" s="71" t="s">
        <v>63</v>
      </c>
      <c r="AL401" s="71" t="s">
        <v>62</v>
      </c>
      <c r="AM401" s="71" t="s">
        <v>132</v>
      </c>
      <c r="AN401" s="71"/>
      <c r="AO401" s="71"/>
      <c r="AP401" s="71" t="s">
        <v>5698</v>
      </c>
      <c r="AQ401" s="71" t="s">
        <v>5699</v>
      </c>
      <c r="AR401" s="71" t="s">
        <v>62</v>
      </c>
      <c r="AS401" s="71"/>
      <c r="AT401" s="71" t="s">
        <v>63</v>
      </c>
      <c r="AU401" s="71"/>
      <c r="AV401" s="79" t="str" cm="1">
        <f t="array" ref="AV4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1" s="79" t="str" cm="1">
        <f t="array" ref="AW4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1" s="71" t="str" cm="1">
        <f t="array" ref="AX4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1" s="71"/>
      <c r="AZ401" s="71"/>
      <c r="BA401" s="22" t="s">
        <v>5700</v>
      </c>
      <c r="BB401" s="73" t="s">
        <v>5686</v>
      </c>
      <c r="BC401" s="36"/>
      <c r="BD401" s="35"/>
    </row>
    <row r="402" spans="1:56" ht="75" customHeight="1">
      <c r="A402" s="70">
        <v>401</v>
      </c>
      <c r="B402" s="71" t="s">
        <v>5701</v>
      </c>
      <c r="C402" s="71" t="s">
        <v>5227</v>
      </c>
      <c r="D402" s="71" t="s">
        <v>5702</v>
      </c>
      <c r="E402" s="71" t="s">
        <v>1502</v>
      </c>
      <c r="F402" s="71" t="s">
        <v>54</v>
      </c>
      <c r="G402" s="71" t="s">
        <v>125</v>
      </c>
      <c r="H402" s="71" t="s">
        <v>97</v>
      </c>
      <c r="I402" s="71" t="s">
        <v>5703</v>
      </c>
      <c r="J402" s="71" t="s">
        <v>4306</v>
      </c>
      <c r="K402" s="71" t="s">
        <v>243</v>
      </c>
      <c r="L402" s="71" t="s">
        <v>5704</v>
      </c>
      <c r="M402" s="71" t="s">
        <v>5705</v>
      </c>
      <c r="N402" s="71" t="s">
        <v>1452</v>
      </c>
      <c r="O402" s="71" t="s">
        <v>1609</v>
      </c>
      <c r="P402" s="71" t="s">
        <v>60</v>
      </c>
      <c r="Q402" s="71" t="s">
        <v>81</v>
      </c>
      <c r="R402" s="71" t="s">
        <v>629</v>
      </c>
      <c r="S402" s="71" t="s">
        <v>62</v>
      </c>
      <c r="T402" s="71" t="s">
        <v>62</v>
      </c>
      <c r="U402" s="71" t="s">
        <v>62</v>
      </c>
      <c r="V402" s="71" t="s">
        <v>62</v>
      </c>
      <c r="W402" s="71" t="s">
        <v>63</v>
      </c>
      <c r="X402" s="71" t="s">
        <v>63</v>
      </c>
      <c r="Y402" s="71" t="s">
        <v>62</v>
      </c>
      <c r="Z402" s="71" t="s">
        <v>63</v>
      </c>
      <c r="AA402" s="71" t="s">
        <v>63</v>
      </c>
      <c r="AB402" s="71" t="s">
        <v>64</v>
      </c>
      <c r="AC402" s="71" t="s">
        <v>84</v>
      </c>
      <c r="AD402" s="71" t="s">
        <v>62</v>
      </c>
      <c r="AE402" s="71" t="s">
        <v>62</v>
      </c>
      <c r="AF402" s="71" t="s">
        <v>62</v>
      </c>
      <c r="AG402" s="71" t="s">
        <v>63</v>
      </c>
      <c r="AH402" s="71" t="s">
        <v>85</v>
      </c>
      <c r="AI402" s="71" t="s">
        <v>63</v>
      </c>
      <c r="AJ402" s="71" t="s">
        <v>63</v>
      </c>
      <c r="AK402" s="71" t="s">
        <v>63</v>
      </c>
      <c r="AL402" s="71" t="s">
        <v>62</v>
      </c>
      <c r="AM402" s="71" t="s">
        <v>132</v>
      </c>
      <c r="AN402" s="71" t="s">
        <v>5706</v>
      </c>
      <c r="AO402" s="71" t="s">
        <v>5707</v>
      </c>
      <c r="AP402" s="71" t="s">
        <v>5708</v>
      </c>
      <c r="AQ402" s="71" t="s">
        <v>5709</v>
      </c>
      <c r="AR402" s="71" t="s">
        <v>63</v>
      </c>
      <c r="AS402" s="71"/>
      <c r="AT402" s="71" t="s">
        <v>63</v>
      </c>
      <c r="AU402" s="71" t="s">
        <v>72</v>
      </c>
      <c r="AV402" s="79" t="str" cm="1">
        <f t="array" ref="AV4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2" s="79" t="str" cm="1">
        <f t="array" ref="AW4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2" s="71" t="str" cm="1">
        <f t="array" ref="AX4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02" s="71" t="s">
        <v>63</v>
      </c>
      <c r="AZ402" s="71"/>
      <c r="BA402" s="71" t="s">
        <v>5710</v>
      </c>
      <c r="BB402" s="73" t="s">
        <v>5711</v>
      </c>
      <c r="BC402" s="36"/>
      <c r="BD402" s="35"/>
    </row>
    <row r="403" spans="1:56" ht="75" customHeight="1">
      <c r="A403" s="70">
        <v>402</v>
      </c>
      <c r="B403" s="71" t="s">
        <v>5712</v>
      </c>
      <c r="C403" s="71" t="s">
        <v>706</v>
      </c>
      <c r="D403" s="71" t="s">
        <v>5713</v>
      </c>
      <c r="E403" s="71" t="s">
        <v>1502</v>
      </c>
      <c r="F403" s="71" t="s">
        <v>54</v>
      </c>
      <c r="G403" s="71" t="s">
        <v>125</v>
      </c>
      <c r="H403" s="71" t="s">
        <v>233</v>
      </c>
      <c r="I403" s="71" t="s">
        <v>2164</v>
      </c>
      <c r="J403" s="71" t="s">
        <v>1432</v>
      </c>
      <c r="K403" s="71" t="s">
        <v>315</v>
      </c>
      <c r="L403" s="71" t="s">
        <v>5714</v>
      </c>
      <c r="M403" s="71" t="s">
        <v>5715</v>
      </c>
      <c r="N403" s="71"/>
      <c r="O403" s="71"/>
      <c r="P403" s="71" t="s">
        <v>60</v>
      </c>
      <c r="Q403" s="71" t="s">
        <v>155</v>
      </c>
      <c r="R403" s="71" t="s">
        <v>1669</v>
      </c>
      <c r="S403" s="71" t="s">
        <v>63</v>
      </c>
      <c r="T403" s="71" t="s">
        <v>62</v>
      </c>
      <c r="U403" s="71" t="s">
        <v>62</v>
      </c>
      <c r="V403" s="71" t="s">
        <v>63</v>
      </c>
      <c r="W403" s="71" t="s">
        <v>63</v>
      </c>
      <c r="X403" s="71" t="s">
        <v>63</v>
      </c>
      <c r="Y403" s="71" t="s">
        <v>62</v>
      </c>
      <c r="Z403" s="71" t="s">
        <v>62</v>
      </c>
      <c r="AA403" s="71" t="s">
        <v>63</v>
      </c>
      <c r="AB403" s="71" t="s">
        <v>142</v>
      </c>
      <c r="AC403" s="71" t="s">
        <v>65</v>
      </c>
      <c r="AD403" s="71" t="s">
        <v>62</v>
      </c>
      <c r="AE403" s="71" t="s">
        <v>62</v>
      </c>
      <c r="AF403" s="71" t="s">
        <v>62</v>
      </c>
      <c r="AG403" s="71" t="s">
        <v>63</v>
      </c>
      <c r="AH403" s="71" t="s">
        <v>85</v>
      </c>
      <c r="AI403" s="71" t="s">
        <v>63</v>
      </c>
      <c r="AJ403" s="71" t="s">
        <v>132</v>
      </c>
      <c r="AK403" s="71" t="s">
        <v>132</v>
      </c>
      <c r="AL403" s="71" t="s">
        <v>63</v>
      </c>
      <c r="AM403" s="71" t="s">
        <v>63</v>
      </c>
      <c r="AN403" s="71" t="s">
        <v>5716</v>
      </c>
      <c r="AO403" s="71" t="s">
        <v>5717</v>
      </c>
      <c r="AP403" s="71" t="s">
        <v>5718</v>
      </c>
      <c r="AQ403" s="71" t="s">
        <v>5719</v>
      </c>
      <c r="AR403" s="71" t="s">
        <v>132</v>
      </c>
      <c r="AS403" s="71"/>
      <c r="AT403" s="71" t="s">
        <v>63</v>
      </c>
      <c r="AU403" s="71" t="s">
        <v>1673</v>
      </c>
      <c r="AV403" s="79" cm="1">
        <f t="array" ref="AV4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403" s="79" cm="1">
        <f t="array" ref="AW4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403" s="71" t="str" cm="1">
        <f t="array" ref="AX4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03" s="71" t="s">
        <v>63</v>
      </c>
      <c r="AZ403" s="71"/>
      <c r="BA403" s="71" t="s">
        <v>5720</v>
      </c>
      <c r="BB403" s="73" t="s">
        <v>5721</v>
      </c>
      <c r="BC403" s="36"/>
      <c r="BD403" s="35"/>
    </row>
    <row r="404" spans="1:56" ht="75" customHeight="1">
      <c r="A404" s="70">
        <v>403</v>
      </c>
      <c r="B404" s="71" t="s">
        <v>5722</v>
      </c>
      <c r="C404" s="71" t="s">
        <v>735</v>
      </c>
      <c r="D404" s="71" t="s">
        <v>5723</v>
      </c>
      <c r="E404" s="71" t="s">
        <v>1575</v>
      </c>
      <c r="F404" s="71" t="s">
        <v>231</v>
      </c>
      <c r="G404" s="71" t="s">
        <v>584</v>
      </c>
      <c r="H404" s="71" t="s">
        <v>217</v>
      </c>
      <c r="I404" s="71" t="s">
        <v>1431</v>
      </c>
      <c r="J404" s="71" t="s">
        <v>1432</v>
      </c>
      <c r="K404" s="71" t="s">
        <v>266</v>
      </c>
      <c r="L404" s="71" t="s">
        <v>5724</v>
      </c>
      <c r="M404" s="71" t="s">
        <v>5725</v>
      </c>
      <c r="N404" s="71"/>
      <c r="O404" s="71"/>
      <c r="P404" s="71"/>
      <c r="Q404" s="71"/>
      <c r="R404" s="71"/>
      <c r="S404" s="71"/>
      <c r="T404" s="71"/>
      <c r="U404" s="71"/>
      <c r="V404" s="71"/>
      <c r="W404" s="71"/>
      <c r="X404" s="71"/>
      <c r="Y404" s="71"/>
      <c r="Z404" s="71"/>
      <c r="AA404" s="71"/>
      <c r="AB404" s="71" t="s">
        <v>64</v>
      </c>
      <c r="AC404" s="71" t="s">
        <v>65</v>
      </c>
      <c r="AD404" s="71" t="s">
        <v>62</v>
      </c>
      <c r="AE404" s="71" t="s">
        <v>63</v>
      </c>
      <c r="AF404" s="71" t="s">
        <v>63</v>
      </c>
      <c r="AG404" s="71"/>
      <c r="AH404" s="71" t="s">
        <v>66</v>
      </c>
      <c r="AI404" s="71" t="s">
        <v>63</v>
      </c>
      <c r="AJ404" s="71" t="s">
        <v>63</v>
      </c>
      <c r="AK404" s="71" t="s">
        <v>63</v>
      </c>
      <c r="AL404" s="71" t="s">
        <v>62</v>
      </c>
      <c r="AM404" s="71" t="s">
        <v>63</v>
      </c>
      <c r="AN404" s="71"/>
      <c r="AO404" s="71"/>
      <c r="AP404" s="71" t="s">
        <v>5726</v>
      </c>
      <c r="AQ404" s="71" t="s">
        <v>1431</v>
      </c>
      <c r="AR404" s="71" t="s">
        <v>132</v>
      </c>
      <c r="AS404" s="71"/>
      <c r="AT404" s="71" t="s">
        <v>62</v>
      </c>
      <c r="AU404" s="71"/>
      <c r="AV404" s="79" t="str" cm="1">
        <f t="array" ref="AV4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4" s="79" t="str" cm="1">
        <f t="array" ref="AW4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4" s="71" t="str" cm="1">
        <f t="array" ref="AX4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4" s="71"/>
      <c r="AZ404" s="71"/>
      <c r="BA404" s="71" t="s">
        <v>5727</v>
      </c>
      <c r="BB404" s="73" t="s">
        <v>5728</v>
      </c>
      <c r="BC404" s="36"/>
      <c r="BD404" s="35"/>
    </row>
    <row r="405" spans="1:56" ht="75" customHeight="1">
      <c r="A405" s="70">
        <v>404</v>
      </c>
      <c r="B405" s="71" t="s">
        <v>5729</v>
      </c>
      <c r="C405" s="71" t="s">
        <v>735</v>
      </c>
      <c r="D405" s="71" t="s">
        <v>5730</v>
      </c>
      <c r="E405" s="71" t="s">
        <v>1486</v>
      </c>
      <c r="F405" s="71" t="s">
        <v>231</v>
      </c>
      <c r="G405" s="71" t="s">
        <v>736</v>
      </c>
      <c r="H405" s="71" t="s">
        <v>217</v>
      </c>
      <c r="I405" s="71" t="s">
        <v>509</v>
      </c>
      <c r="J405" s="71" t="s">
        <v>1432</v>
      </c>
      <c r="K405" s="71" t="s">
        <v>218</v>
      </c>
      <c r="L405" s="71" t="s">
        <v>5731</v>
      </c>
      <c r="M405" s="71" t="s">
        <v>5732</v>
      </c>
      <c r="N405" s="71"/>
      <c r="O405" s="71"/>
      <c r="P405" s="71"/>
      <c r="Q405" s="71"/>
      <c r="R405" s="71"/>
      <c r="S405" s="71"/>
      <c r="T405" s="71"/>
      <c r="U405" s="71"/>
      <c r="V405" s="71"/>
      <c r="W405" s="71"/>
      <c r="X405" s="71"/>
      <c r="Y405" s="71"/>
      <c r="Z405" s="71"/>
      <c r="AA405" s="71"/>
      <c r="AB405" s="71" t="s">
        <v>64</v>
      </c>
      <c r="AC405" s="71" t="s">
        <v>65</v>
      </c>
      <c r="AD405" s="71" t="s">
        <v>62</v>
      </c>
      <c r="AE405" s="71" t="s">
        <v>63</v>
      </c>
      <c r="AF405" s="71" t="s">
        <v>63</v>
      </c>
      <c r="AG405" s="71"/>
      <c r="AH405" s="71" t="s">
        <v>66</v>
      </c>
      <c r="AI405" s="71" t="s">
        <v>63</v>
      </c>
      <c r="AJ405" s="71" t="s">
        <v>63</v>
      </c>
      <c r="AK405" s="71" t="s">
        <v>63</v>
      </c>
      <c r="AL405" s="71" t="s">
        <v>62</v>
      </c>
      <c r="AM405" s="71" t="s">
        <v>63</v>
      </c>
      <c r="AN405" s="71"/>
      <c r="AO405" s="71"/>
      <c r="AP405" s="71" t="s">
        <v>5733</v>
      </c>
      <c r="AQ405" s="71" t="s">
        <v>509</v>
      </c>
      <c r="AR405" s="71" t="s">
        <v>62</v>
      </c>
      <c r="AS405" s="71"/>
      <c r="AT405" s="71" t="s">
        <v>63</v>
      </c>
      <c r="AU405" s="71"/>
      <c r="AV405" s="79" t="str" cm="1">
        <f t="array" ref="AV4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5" s="79" t="str" cm="1">
        <f t="array" ref="AW4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5" s="71" t="str" cm="1">
        <f t="array" ref="AX4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5" s="71"/>
      <c r="AZ405" s="71"/>
      <c r="BA405" s="71" t="s">
        <v>5734</v>
      </c>
      <c r="BB405" s="73" t="s">
        <v>5344</v>
      </c>
      <c r="BC405" s="36"/>
      <c r="BD405" s="35"/>
    </row>
    <row r="406" spans="1:56" ht="75" customHeight="1">
      <c r="A406" s="70">
        <v>405</v>
      </c>
      <c r="B406" s="71" t="s">
        <v>5735</v>
      </c>
      <c r="C406" s="71" t="s">
        <v>1269</v>
      </c>
      <c r="D406" s="71" t="s">
        <v>5736</v>
      </c>
      <c r="E406" s="71" t="s">
        <v>1505</v>
      </c>
      <c r="F406" s="71" t="s">
        <v>231</v>
      </c>
      <c r="G406" s="71" t="s">
        <v>786</v>
      </c>
      <c r="H406" s="71" t="s">
        <v>233</v>
      </c>
      <c r="I406" s="71" t="s">
        <v>1147</v>
      </c>
      <c r="J406" s="71" t="s">
        <v>1432</v>
      </c>
      <c r="K406" s="71" t="s">
        <v>266</v>
      </c>
      <c r="L406" s="71" t="s">
        <v>5737</v>
      </c>
      <c r="M406" s="71" t="s">
        <v>5738</v>
      </c>
      <c r="N406" s="71"/>
      <c r="O406" s="71"/>
      <c r="P406" s="71"/>
      <c r="Q406" s="71"/>
      <c r="R406" s="71"/>
      <c r="S406" s="71"/>
      <c r="T406" s="71"/>
      <c r="U406" s="71"/>
      <c r="V406" s="71"/>
      <c r="W406" s="71"/>
      <c r="X406" s="71"/>
      <c r="Y406" s="71"/>
      <c r="Z406" s="71"/>
      <c r="AA406" s="71"/>
      <c r="AB406" s="71" t="s">
        <v>64</v>
      </c>
      <c r="AC406" s="71" t="s">
        <v>65</v>
      </c>
      <c r="AD406" s="71" t="s">
        <v>62</v>
      </c>
      <c r="AE406" s="71" t="s">
        <v>63</v>
      </c>
      <c r="AF406" s="71" t="s">
        <v>63</v>
      </c>
      <c r="AG406" s="71"/>
      <c r="AH406" s="71" t="s">
        <v>85</v>
      </c>
      <c r="AI406" s="71" t="s">
        <v>63</v>
      </c>
      <c r="AJ406" s="71" t="s">
        <v>63</v>
      </c>
      <c r="AK406" s="71" t="s">
        <v>63</v>
      </c>
      <c r="AL406" s="71" t="s">
        <v>63</v>
      </c>
      <c r="AM406" s="71" t="s">
        <v>132</v>
      </c>
      <c r="AN406" s="71"/>
      <c r="AO406" s="71"/>
      <c r="AP406" s="71" t="s">
        <v>5739</v>
      </c>
      <c r="AQ406" s="71" t="s">
        <v>5740</v>
      </c>
      <c r="AR406" s="71" t="s">
        <v>62</v>
      </c>
      <c r="AS406" s="71"/>
      <c r="AT406" s="71" t="s">
        <v>63</v>
      </c>
      <c r="AU406" s="71"/>
      <c r="AV406" s="79" t="str" cm="1">
        <f t="array" ref="AV4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6" s="79" t="str" cm="1">
        <f t="array" ref="AW4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6" s="71" t="str" cm="1">
        <f t="array" ref="AX4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6" s="71"/>
      <c r="AZ406" s="71"/>
      <c r="BA406" s="71" t="s">
        <v>5741</v>
      </c>
      <c r="BB406" s="73" t="s">
        <v>5742</v>
      </c>
      <c r="BC406" s="36"/>
      <c r="BD406" s="35"/>
    </row>
    <row r="407" spans="1:56" ht="75" customHeight="1">
      <c r="A407" s="70">
        <v>406</v>
      </c>
      <c r="B407" s="71" t="s">
        <v>5743</v>
      </c>
      <c r="C407" s="71" t="s">
        <v>735</v>
      </c>
      <c r="D407" s="71" t="s">
        <v>5744</v>
      </c>
      <c r="E407" s="71" t="s">
        <v>1494</v>
      </c>
      <c r="F407" s="71" t="s">
        <v>231</v>
      </c>
      <c r="G407" s="71" t="s">
        <v>736</v>
      </c>
      <c r="H407" s="71" t="s">
        <v>217</v>
      </c>
      <c r="I407" s="71" t="s">
        <v>1944</v>
      </c>
      <c r="J407" s="71" t="s">
        <v>1432</v>
      </c>
      <c r="K407" s="71" t="s">
        <v>218</v>
      </c>
      <c r="L407" s="71" t="s">
        <v>5745</v>
      </c>
      <c r="M407" s="71" t="s">
        <v>5746</v>
      </c>
      <c r="N407" s="71"/>
      <c r="O407" s="71"/>
      <c r="P407" s="71"/>
      <c r="Q407" s="71"/>
      <c r="R407" s="71"/>
      <c r="S407" s="71"/>
      <c r="T407" s="71"/>
      <c r="U407" s="71"/>
      <c r="V407" s="71"/>
      <c r="W407" s="71"/>
      <c r="X407" s="71"/>
      <c r="Y407" s="71"/>
      <c r="Z407" s="71"/>
      <c r="AA407" s="71"/>
      <c r="AB407" s="71" t="s">
        <v>64</v>
      </c>
      <c r="AC407" s="71" t="s">
        <v>65</v>
      </c>
      <c r="AD407" s="71" t="s">
        <v>62</v>
      </c>
      <c r="AE407" s="71" t="s">
        <v>63</v>
      </c>
      <c r="AF407" s="71" t="s">
        <v>63</v>
      </c>
      <c r="AG407" s="71"/>
      <c r="AH407" s="71" t="s">
        <v>66</v>
      </c>
      <c r="AI407" s="71" t="s">
        <v>63</v>
      </c>
      <c r="AJ407" s="71" t="s">
        <v>63</v>
      </c>
      <c r="AK407" s="71" t="s">
        <v>63</v>
      </c>
      <c r="AL407" s="71" t="s">
        <v>62</v>
      </c>
      <c r="AM407" s="71" t="s">
        <v>63</v>
      </c>
      <c r="AN407" s="71"/>
      <c r="AO407" s="71"/>
      <c r="AP407" s="71" t="s">
        <v>5747</v>
      </c>
      <c r="AQ407" s="71" t="s">
        <v>1944</v>
      </c>
      <c r="AR407" s="71" t="s">
        <v>62</v>
      </c>
      <c r="AS407" s="71"/>
      <c r="AT407" s="71" t="s">
        <v>63</v>
      </c>
      <c r="AU407" s="71"/>
      <c r="AV407" s="79" t="str" cm="1">
        <f t="array" ref="AV4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7" s="79" t="str" cm="1">
        <f t="array" ref="AW4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7" s="71" t="str" cm="1">
        <f t="array" ref="AX4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7" s="71"/>
      <c r="AZ407" s="71"/>
      <c r="BA407" s="71" t="s">
        <v>5748</v>
      </c>
      <c r="BB407" s="73" t="s">
        <v>5749</v>
      </c>
      <c r="BC407" s="36"/>
      <c r="BD407" s="35"/>
    </row>
    <row r="408" spans="1:56" ht="75" customHeight="1">
      <c r="A408" s="70">
        <v>407</v>
      </c>
      <c r="B408" s="71" t="s">
        <v>5750</v>
      </c>
      <c r="C408" s="71" t="s">
        <v>735</v>
      </c>
      <c r="D408" s="71" t="s">
        <v>5751</v>
      </c>
      <c r="E408" s="71" t="s">
        <v>1575</v>
      </c>
      <c r="F408" s="71" t="s">
        <v>231</v>
      </c>
      <c r="G408" s="71" t="s">
        <v>736</v>
      </c>
      <c r="H408" s="71" t="s">
        <v>217</v>
      </c>
      <c r="I408" s="71" t="s">
        <v>428</v>
      </c>
      <c r="J408" s="71" t="s">
        <v>1432</v>
      </c>
      <c r="K408" s="71" t="s">
        <v>315</v>
      </c>
      <c r="L408" s="71" t="s">
        <v>5752</v>
      </c>
      <c r="M408" s="71" t="s">
        <v>5753</v>
      </c>
      <c r="N408" s="71"/>
      <c r="O408" s="71"/>
      <c r="P408" s="71"/>
      <c r="Q408" s="71"/>
      <c r="R408" s="71"/>
      <c r="S408" s="71"/>
      <c r="T408" s="71"/>
      <c r="U408" s="71"/>
      <c r="V408" s="71"/>
      <c r="W408" s="71"/>
      <c r="X408" s="71"/>
      <c r="Y408" s="71"/>
      <c r="Z408" s="71"/>
      <c r="AA408" s="71"/>
      <c r="AB408" s="71" t="s">
        <v>64</v>
      </c>
      <c r="AC408" s="71" t="s">
        <v>65</v>
      </c>
      <c r="AD408" s="71" t="s">
        <v>62</v>
      </c>
      <c r="AE408" s="71" t="s">
        <v>62</v>
      </c>
      <c r="AF408" s="71" t="s">
        <v>63</v>
      </c>
      <c r="AG408" s="71"/>
      <c r="AH408" s="71" t="s">
        <v>66</v>
      </c>
      <c r="AI408" s="71" t="s">
        <v>63</v>
      </c>
      <c r="AJ408" s="71" t="s">
        <v>132</v>
      </c>
      <c r="AK408" s="71" t="s">
        <v>63</v>
      </c>
      <c r="AL408" s="71" t="s">
        <v>62</v>
      </c>
      <c r="AM408" s="71" t="s">
        <v>63</v>
      </c>
      <c r="AN408" s="71"/>
      <c r="AO408" s="71"/>
      <c r="AP408" s="71" t="s">
        <v>5754</v>
      </c>
      <c r="AQ408" s="71" t="s">
        <v>5755</v>
      </c>
      <c r="AR408" s="71" t="s">
        <v>63</v>
      </c>
      <c r="AS408" s="71"/>
      <c r="AT408" s="71" t="s">
        <v>63</v>
      </c>
      <c r="AU408" s="71"/>
      <c r="AV408" s="79" t="str" cm="1">
        <f t="array" ref="AV4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8" s="79" t="str" cm="1">
        <f t="array" ref="AW4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8" s="71" t="str" cm="1">
        <f t="array" ref="AX4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8" s="71"/>
      <c r="AZ408" s="71"/>
      <c r="BA408" s="71" t="s">
        <v>5756</v>
      </c>
      <c r="BB408" s="73"/>
      <c r="BC408" s="36"/>
      <c r="BD408" s="35"/>
    </row>
    <row r="409" spans="1:56" ht="75" customHeight="1">
      <c r="A409" s="70">
        <v>408</v>
      </c>
      <c r="B409" s="71" t="s">
        <v>5757</v>
      </c>
      <c r="C409" s="71" t="s">
        <v>735</v>
      </c>
      <c r="D409" s="71" t="s">
        <v>5758</v>
      </c>
      <c r="E409" s="71" t="s">
        <v>1442</v>
      </c>
      <c r="F409" s="71" t="s">
        <v>231</v>
      </c>
      <c r="G409" s="71" t="s">
        <v>736</v>
      </c>
      <c r="H409" s="71" t="s">
        <v>217</v>
      </c>
      <c r="I409" s="71" t="s">
        <v>194</v>
      </c>
      <c r="J409" s="71" t="s">
        <v>1432</v>
      </c>
      <c r="K409" s="71" t="s">
        <v>315</v>
      </c>
      <c r="L409" s="71" t="s">
        <v>5759</v>
      </c>
      <c r="M409" s="71" t="s">
        <v>5760</v>
      </c>
      <c r="N409" s="71"/>
      <c r="O409" s="71"/>
      <c r="P409" s="71"/>
      <c r="Q409" s="71"/>
      <c r="R409" s="71"/>
      <c r="S409" s="71"/>
      <c r="T409" s="71"/>
      <c r="U409" s="71"/>
      <c r="V409" s="71"/>
      <c r="W409" s="71"/>
      <c r="X409" s="71"/>
      <c r="Y409" s="71"/>
      <c r="Z409" s="71"/>
      <c r="AA409" s="71"/>
      <c r="AB409" s="71" t="s">
        <v>64</v>
      </c>
      <c r="AC409" s="71" t="s">
        <v>65</v>
      </c>
      <c r="AD409" s="71" t="s">
        <v>62</v>
      </c>
      <c r="AE409" s="71" t="s">
        <v>63</v>
      </c>
      <c r="AF409" s="71" t="s">
        <v>63</v>
      </c>
      <c r="AG409" s="71"/>
      <c r="AH409" s="71" t="s">
        <v>66</v>
      </c>
      <c r="AI409" s="71" t="s">
        <v>63</v>
      </c>
      <c r="AJ409" s="71" t="s">
        <v>132</v>
      </c>
      <c r="AK409" s="71" t="s">
        <v>132</v>
      </c>
      <c r="AL409" s="71" t="s">
        <v>62</v>
      </c>
      <c r="AM409" s="71" t="s">
        <v>63</v>
      </c>
      <c r="AN409" s="71"/>
      <c r="AO409" s="71"/>
      <c r="AP409" s="71" t="s">
        <v>4850</v>
      </c>
      <c r="AQ409" s="71" t="s">
        <v>194</v>
      </c>
      <c r="AR409" s="71" t="s">
        <v>62</v>
      </c>
      <c r="AS409" s="71"/>
      <c r="AT409" s="71" t="s">
        <v>63</v>
      </c>
      <c r="AU409" s="71"/>
      <c r="AV409" s="79" t="str" cm="1">
        <f t="array" ref="AV4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9" s="79" t="str" cm="1">
        <f t="array" ref="AW4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9" s="71" t="str" cm="1">
        <f t="array" ref="AX4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9" s="71"/>
      <c r="AZ409" s="71"/>
      <c r="BA409" s="71" t="s">
        <v>5761</v>
      </c>
      <c r="BB409" s="73" t="s">
        <v>4852</v>
      </c>
      <c r="BC409" s="36"/>
      <c r="BD409" s="35"/>
    </row>
    <row r="410" spans="1:56" ht="75" customHeight="1">
      <c r="A410" s="70">
        <v>409</v>
      </c>
      <c r="B410" s="71" t="s">
        <v>5762</v>
      </c>
      <c r="C410" s="71" t="s">
        <v>735</v>
      </c>
      <c r="D410" s="71" t="s">
        <v>5763</v>
      </c>
      <c r="E410" s="71" t="s">
        <v>1494</v>
      </c>
      <c r="F410" s="71" t="s">
        <v>231</v>
      </c>
      <c r="G410" s="71" t="s">
        <v>736</v>
      </c>
      <c r="H410" s="71" t="s">
        <v>217</v>
      </c>
      <c r="I410" s="71" t="s">
        <v>194</v>
      </c>
      <c r="J410" s="71" t="s">
        <v>1432</v>
      </c>
      <c r="K410" s="71" t="s">
        <v>315</v>
      </c>
      <c r="L410" s="71" t="s">
        <v>5764</v>
      </c>
      <c r="M410" s="71" t="s">
        <v>5765</v>
      </c>
      <c r="N410" s="71"/>
      <c r="O410" s="71"/>
      <c r="P410" s="71"/>
      <c r="Q410" s="71"/>
      <c r="R410" s="71"/>
      <c r="S410" s="71"/>
      <c r="T410" s="71"/>
      <c r="U410" s="71"/>
      <c r="V410" s="71"/>
      <c r="W410" s="71"/>
      <c r="X410" s="71"/>
      <c r="Y410" s="71"/>
      <c r="Z410" s="71"/>
      <c r="AA410" s="71"/>
      <c r="AB410" s="71" t="s">
        <v>64</v>
      </c>
      <c r="AC410" s="71" t="s">
        <v>65</v>
      </c>
      <c r="AD410" s="71" t="s">
        <v>62</v>
      </c>
      <c r="AE410" s="71" t="s">
        <v>63</v>
      </c>
      <c r="AF410" s="71" t="s">
        <v>63</v>
      </c>
      <c r="AG410" s="71"/>
      <c r="AH410" s="71" t="s">
        <v>66</v>
      </c>
      <c r="AI410" s="71" t="s">
        <v>63</v>
      </c>
      <c r="AJ410" s="71" t="s">
        <v>132</v>
      </c>
      <c r="AK410" s="71" t="s">
        <v>132</v>
      </c>
      <c r="AL410" s="71" t="s">
        <v>62</v>
      </c>
      <c r="AM410" s="71" t="s">
        <v>63</v>
      </c>
      <c r="AN410" s="71"/>
      <c r="AO410" s="71"/>
      <c r="AP410" s="71" t="s">
        <v>5766</v>
      </c>
      <c r="AQ410" s="71" t="s">
        <v>194</v>
      </c>
      <c r="AR410" s="71" t="s">
        <v>62</v>
      </c>
      <c r="AS410" s="71"/>
      <c r="AT410" s="71" t="s">
        <v>63</v>
      </c>
      <c r="AU410" s="71"/>
      <c r="AV410" s="79" t="str" cm="1">
        <f t="array" ref="AV4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0" s="79" t="str" cm="1">
        <f t="array" ref="AW4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0" s="71" t="str" cm="1">
        <f t="array" ref="AX4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0" s="71"/>
      <c r="AZ410" s="71"/>
      <c r="BA410" s="71" t="s">
        <v>5767</v>
      </c>
      <c r="BB410" s="73" t="s">
        <v>5768</v>
      </c>
      <c r="BC410" s="36"/>
      <c r="BD410" s="35"/>
    </row>
    <row r="411" spans="1:56" ht="75" customHeight="1">
      <c r="A411" s="70">
        <v>410</v>
      </c>
      <c r="B411" s="71" t="s">
        <v>5769</v>
      </c>
      <c r="C411" s="71" t="s">
        <v>735</v>
      </c>
      <c r="D411" s="71" t="s">
        <v>5770</v>
      </c>
      <c r="E411" s="71" t="s">
        <v>1452</v>
      </c>
      <c r="F411" s="71" t="s">
        <v>231</v>
      </c>
      <c r="G411" s="71" t="s">
        <v>736</v>
      </c>
      <c r="H411" s="71" t="s">
        <v>217</v>
      </c>
      <c r="I411" s="71" t="s">
        <v>1215</v>
      </c>
      <c r="J411" s="71" t="s">
        <v>1432</v>
      </c>
      <c r="K411" s="71" t="s">
        <v>243</v>
      </c>
      <c r="L411" s="71" t="s">
        <v>5771</v>
      </c>
      <c r="M411" s="71" t="s">
        <v>5772</v>
      </c>
      <c r="N411" s="71"/>
      <c r="O411" s="71"/>
      <c r="P411" s="71"/>
      <c r="Q411" s="71"/>
      <c r="R411" s="71"/>
      <c r="S411" s="71"/>
      <c r="T411" s="71"/>
      <c r="U411" s="71"/>
      <c r="V411" s="71"/>
      <c r="W411" s="71"/>
      <c r="X411" s="71"/>
      <c r="Y411" s="71"/>
      <c r="Z411" s="71"/>
      <c r="AA411" s="71"/>
      <c r="AB411" s="71" t="s">
        <v>64</v>
      </c>
      <c r="AC411" s="71" t="s">
        <v>84</v>
      </c>
      <c r="AD411" s="71" t="s">
        <v>62</v>
      </c>
      <c r="AE411" s="71" t="s">
        <v>62</v>
      </c>
      <c r="AF411" s="71" t="s">
        <v>63</v>
      </c>
      <c r="AG411" s="71"/>
      <c r="AH411" s="71" t="s">
        <v>66</v>
      </c>
      <c r="AI411" s="71" t="s">
        <v>132</v>
      </c>
      <c r="AJ411" s="71" t="s">
        <v>63</v>
      </c>
      <c r="AK411" s="71" t="s">
        <v>63</v>
      </c>
      <c r="AL411" s="71" t="s">
        <v>62</v>
      </c>
      <c r="AM411" s="71" t="s">
        <v>132</v>
      </c>
      <c r="AN411" s="71"/>
      <c r="AO411" s="71"/>
      <c r="AP411" s="71" t="s">
        <v>5773</v>
      </c>
      <c r="AQ411" s="71" t="s">
        <v>5774</v>
      </c>
      <c r="AR411" s="71" t="s">
        <v>62</v>
      </c>
      <c r="AS411" s="71"/>
      <c r="AT411" s="71" t="s">
        <v>63</v>
      </c>
      <c r="AU411" s="71"/>
      <c r="AV411" s="79" t="str" cm="1">
        <f t="array" ref="AV4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1" s="79" t="str" cm="1">
        <f t="array" ref="AW4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1" s="71" t="str" cm="1">
        <f t="array" ref="AX4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1" s="71"/>
      <c r="AZ411" s="71"/>
      <c r="BA411" s="22" t="s">
        <v>5775</v>
      </c>
      <c r="BB411" s="73" t="s">
        <v>5776</v>
      </c>
      <c r="BC411" s="36"/>
      <c r="BD411" s="35"/>
    </row>
    <row r="412" spans="1:56" ht="75" customHeight="1">
      <c r="A412" s="70">
        <v>411</v>
      </c>
      <c r="B412" s="71" t="s">
        <v>5777</v>
      </c>
      <c r="C412" s="71" t="s">
        <v>735</v>
      </c>
      <c r="D412" s="71" t="s">
        <v>5778</v>
      </c>
      <c r="E412" s="71" t="s">
        <v>1502</v>
      </c>
      <c r="F412" s="71" t="s">
        <v>231</v>
      </c>
      <c r="G412" s="71" t="s">
        <v>736</v>
      </c>
      <c r="H412" s="71" t="s">
        <v>217</v>
      </c>
      <c r="I412" s="71" t="s">
        <v>790</v>
      </c>
      <c r="J412" s="71" t="s">
        <v>1432</v>
      </c>
      <c r="K412" s="71" t="s">
        <v>218</v>
      </c>
      <c r="L412" s="71" t="s">
        <v>5779</v>
      </c>
      <c r="M412" s="71" t="s">
        <v>5780</v>
      </c>
      <c r="N412" s="71"/>
      <c r="O412" s="71"/>
      <c r="P412" s="71"/>
      <c r="Q412" s="71"/>
      <c r="R412" s="71"/>
      <c r="S412" s="71"/>
      <c r="T412" s="71"/>
      <c r="U412" s="71"/>
      <c r="V412" s="71"/>
      <c r="W412" s="71"/>
      <c r="X412" s="71"/>
      <c r="Y412" s="71"/>
      <c r="Z412" s="71"/>
      <c r="AA412" s="71"/>
      <c r="AB412" s="71" t="s">
        <v>64</v>
      </c>
      <c r="AC412" s="71" t="s">
        <v>65</v>
      </c>
      <c r="AD412" s="71" t="s">
        <v>62</v>
      </c>
      <c r="AE412" s="71" t="s">
        <v>63</v>
      </c>
      <c r="AF412" s="71" t="s">
        <v>63</v>
      </c>
      <c r="AG412" s="71"/>
      <c r="AH412" s="71" t="s">
        <v>66</v>
      </c>
      <c r="AI412" s="71" t="s">
        <v>63</v>
      </c>
      <c r="AJ412" s="71" t="s">
        <v>63</v>
      </c>
      <c r="AK412" s="71" t="s">
        <v>63</v>
      </c>
      <c r="AL412" s="71" t="s">
        <v>132</v>
      </c>
      <c r="AM412" s="71" t="s">
        <v>63</v>
      </c>
      <c r="AN412" s="71"/>
      <c r="AO412" s="71"/>
      <c r="AP412" s="71" t="s">
        <v>5781</v>
      </c>
      <c r="AQ412" s="71" t="s">
        <v>790</v>
      </c>
      <c r="AR412" s="71" t="s">
        <v>62</v>
      </c>
      <c r="AS412" s="71"/>
      <c r="AT412" s="71" t="s">
        <v>63</v>
      </c>
      <c r="AU412" s="71"/>
      <c r="AV412" s="79" t="str" cm="1">
        <f t="array" ref="AV4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2" s="79" t="str" cm="1">
        <f t="array" ref="AW4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2" s="71" t="str" cm="1">
        <f t="array" ref="AX4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2" s="71"/>
      <c r="AZ412" s="71"/>
      <c r="BA412" s="71" t="s">
        <v>5782</v>
      </c>
      <c r="BB412" s="73" t="s">
        <v>5783</v>
      </c>
      <c r="BC412" s="36"/>
      <c r="BD412" s="35"/>
    </row>
    <row r="413" spans="1:56" ht="75" customHeight="1">
      <c r="A413" s="70">
        <v>412</v>
      </c>
      <c r="B413" s="71" t="s">
        <v>5784</v>
      </c>
      <c r="C413" s="71" t="s">
        <v>1142</v>
      </c>
      <c r="D413" s="71" t="s">
        <v>5785</v>
      </c>
      <c r="E413" s="71" t="s">
        <v>1522</v>
      </c>
      <c r="F413" s="71" t="s">
        <v>231</v>
      </c>
      <c r="G413" s="71" t="s">
        <v>736</v>
      </c>
      <c r="H413" s="71" t="s">
        <v>217</v>
      </c>
      <c r="I413" s="71" t="s">
        <v>2162</v>
      </c>
      <c r="J413" s="71" t="s">
        <v>1432</v>
      </c>
      <c r="K413" s="71" t="s">
        <v>315</v>
      </c>
      <c r="L413" s="71" t="s">
        <v>5786</v>
      </c>
      <c r="M413" s="71" t="s">
        <v>5787</v>
      </c>
      <c r="N413" s="71"/>
      <c r="O413" s="71"/>
      <c r="P413" s="71"/>
      <c r="Q413" s="71"/>
      <c r="R413" s="71"/>
      <c r="S413" s="71"/>
      <c r="T413" s="71"/>
      <c r="U413" s="71"/>
      <c r="V413" s="71"/>
      <c r="W413" s="71"/>
      <c r="X413" s="71"/>
      <c r="Y413" s="71"/>
      <c r="Z413" s="71"/>
      <c r="AA413" s="71"/>
      <c r="AB413" s="71" t="s">
        <v>64</v>
      </c>
      <c r="AC413" s="71" t="s">
        <v>65</v>
      </c>
      <c r="AD413" s="71" t="s">
        <v>62</v>
      </c>
      <c r="AE413" s="71" t="s">
        <v>62</v>
      </c>
      <c r="AF413" s="71" t="s">
        <v>63</v>
      </c>
      <c r="AG413" s="71"/>
      <c r="AH413" s="71" t="s">
        <v>66</v>
      </c>
      <c r="AI413" s="71" t="s">
        <v>63</v>
      </c>
      <c r="AJ413" s="71" t="s">
        <v>132</v>
      </c>
      <c r="AK413" s="71" t="s">
        <v>63</v>
      </c>
      <c r="AL413" s="71" t="s">
        <v>62</v>
      </c>
      <c r="AM413" s="71" t="s">
        <v>63</v>
      </c>
      <c r="AN413" s="71"/>
      <c r="AO413" s="71"/>
      <c r="AP413" s="71" t="s">
        <v>5788</v>
      </c>
      <c r="AQ413" s="71" t="s">
        <v>465</v>
      </c>
      <c r="AR413" s="71" t="s">
        <v>132</v>
      </c>
      <c r="AS413" s="71"/>
      <c r="AT413" s="71" t="s">
        <v>62</v>
      </c>
      <c r="AU413" s="71"/>
      <c r="AV413" s="79" t="str" cm="1">
        <f t="array" ref="AV4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3" s="79" t="str" cm="1">
        <f t="array" ref="AW4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3" s="71" t="str" cm="1">
        <f t="array" ref="AX4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3" s="71"/>
      <c r="AZ413" s="71"/>
      <c r="BA413" s="71" t="s">
        <v>5789</v>
      </c>
      <c r="BB413" s="73"/>
      <c r="BC413" s="36"/>
      <c r="BD413" s="35"/>
    </row>
    <row r="414" spans="1:56" ht="75" customHeight="1">
      <c r="A414" s="70">
        <v>413</v>
      </c>
      <c r="B414" s="71" t="s">
        <v>5790</v>
      </c>
      <c r="C414" s="71" t="s">
        <v>735</v>
      </c>
      <c r="D414" s="71" t="s">
        <v>5791</v>
      </c>
      <c r="E414" s="71" t="s">
        <v>1442</v>
      </c>
      <c r="F414" s="71" t="s">
        <v>231</v>
      </c>
      <c r="G414" s="71" t="s">
        <v>736</v>
      </c>
      <c r="H414" s="71" t="s">
        <v>217</v>
      </c>
      <c r="I414" s="71" t="s">
        <v>608</v>
      </c>
      <c r="J414" s="71" t="s">
        <v>1432</v>
      </c>
      <c r="K414" s="71" t="s">
        <v>266</v>
      </c>
      <c r="L414" s="71" t="s">
        <v>5792</v>
      </c>
      <c r="M414" s="71" t="s">
        <v>5793</v>
      </c>
      <c r="N414" s="71"/>
      <c r="O414" s="71"/>
      <c r="P414" s="71"/>
      <c r="Q414" s="71"/>
      <c r="R414" s="71"/>
      <c r="S414" s="71"/>
      <c r="T414" s="71"/>
      <c r="U414" s="71"/>
      <c r="V414" s="71"/>
      <c r="W414" s="71"/>
      <c r="X414" s="71"/>
      <c r="Y414" s="71"/>
      <c r="Z414" s="71"/>
      <c r="AA414" s="71"/>
      <c r="AB414" s="71" t="s">
        <v>64</v>
      </c>
      <c r="AC414" s="71" t="s">
        <v>65</v>
      </c>
      <c r="AD414" s="71" t="s">
        <v>62</v>
      </c>
      <c r="AE414" s="71" t="s">
        <v>63</v>
      </c>
      <c r="AF414" s="71" t="s">
        <v>63</v>
      </c>
      <c r="AG414" s="71"/>
      <c r="AH414" s="71" t="s">
        <v>66</v>
      </c>
      <c r="AI414" s="71" t="s">
        <v>63</v>
      </c>
      <c r="AJ414" s="71" t="s">
        <v>63</v>
      </c>
      <c r="AK414" s="71" t="s">
        <v>63</v>
      </c>
      <c r="AL414" s="71" t="s">
        <v>62</v>
      </c>
      <c r="AM414" s="71" t="s">
        <v>63</v>
      </c>
      <c r="AN414" s="71"/>
      <c r="AO414" s="71"/>
      <c r="AP414" s="71" t="s">
        <v>5299</v>
      </c>
      <c r="AQ414" s="71" t="s">
        <v>608</v>
      </c>
      <c r="AR414" s="71" t="s">
        <v>62</v>
      </c>
      <c r="AS414" s="71"/>
      <c r="AT414" s="71" t="s">
        <v>63</v>
      </c>
      <c r="AU414" s="71"/>
      <c r="AV414" s="79" t="str" cm="1">
        <f t="array" ref="AV4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4" s="79" t="str" cm="1">
        <f t="array" ref="AW4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4" s="71" t="str" cm="1">
        <f t="array" ref="AX4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4" s="71"/>
      <c r="AZ414" s="71"/>
      <c r="BA414" s="71" t="s">
        <v>5794</v>
      </c>
      <c r="BB414" s="73" t="s">
        <v>4302</v>
      </c>
      <c r="BC414" s="36"/>
      <c r="BD414" s="35"/>
    </row>
    <row r="415" spans="1:56" ht="75" customHeight="1">
      <c r="A415" s="70">
        <v>414</v>
      </c>
      <c r="B415" s="71" t="s">
        <v>5795</v>
      </c>
      <c r="C415" s="71" t="s">
        <v>735</v>
      </c>
      <c r="D415" s="71" t="s">
        <v>5796</v>
      </c>
      <c r="E415" s="71" t="s">
        <v>1748</v>
      </c>
      <c r="F415" s="71" t="s">
        <v>231</v>
      </c>
      <c r="G415" s="71" t="s">
        <v>736</v>
      </c>
      <c r="H415" s="71" t="s">
        <v>217</v>
      </c>
      <c r="I415" s="71" t="s">
        <v>840</v>
      </c>
      <c r="J415" s="71" t="s">
        <v>1432</v>
      </c>
      <c r="K415" s="71" t="s">
        <v>315</v>
      </c>
      <c r="L415" s="71" t="s">
        <v>5797</v>
      </c>
      <c r="M415" s="71" t="s">
        <v>5798</v>
      </c>
      <c r="N415" s="71"/>
      <c r="O415" s="71"/>
      <c r="P415" s="71"/>
      <c r="Q415" s="71"/>
      <c r="R415" s="71"/>
      <c r="S415" s="71"/>
      <c r="T415" s="71"/>
      <c r="U415" s="71"/>
      <c r="V415" s="71"/>
      <c r="W415" s="71"/>
      <c r="X415" s="71"/>
      <c r="Y415" s="71"/>
      <c r="Z415" s="71"/>
      <c r="AA415" s="71"/>
      <c r="AB415" s="71" t="s">
        <v>64</v>
      </c>
      <c r="AC415" s="71" t="s">
        <v>65</v>
      </c>
      <c r="AD415" s="71" t="s">
        <v>62</v>
      </c>
      <c r="AE415" s="71" t="s">
        <v>62</v>
      </c>
      <c r="AF415" s="71" t="s">
        <v>63</v>
      </c>
      <c r="AG415" s="71"/>
      <c r="AH415" s="71" t="s">
        <v>66</v>
      </c>
      <c r="AI415" s="71" t="s">
        <v>63</v>
      </c>
      <c r="AJ415" s="71" t="s">
        <v>132</v>
      </c>
      <c r="AK415" s="71" t="s">
        <v>63</v>
      </c>
      <c r="AL415" s="71" t="s">
        <v>62</v>
      </c>
      <c r="AM415" s="71" t="s">
        <v>63</v>
      </c>
      <c r="AN415" s="71"/>
      <c r="AO415" s="71"/>
      <c r="AP415" s="71" t="s">
        <v>5799</v>
      </c>
      <c r="AQ415" s="71" t="s">
        <v>5800</v>
      </c>
      <c r="AR415" s="71" t="s">
        <v>62</v>
      </c>
      <c r="AS415" s="71"/>
      <c r="AT415" s="71" t="s">
        <v>63</v>
      </c>
      <c r="AU415" s="71"/>
      <c r="AV415" s="79" t="str" cm="1">
        <f t="array" ref="AV4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5" s="79" t="str" cm="1">
        <f t="array" ref="AW4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5" s="71" t="str" cm="1">
        <f t="array" ref="AX4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5" s="71"/>
      <c r="AZ415" s="71"/>
      <c r="BA415" s="71" t="s">
        <v>5801</v>
      </c>
      <c r="BB415" s="73" t="s">
        <v>5802</v>
      </c>
      <c r="BC415" s="36"/>
      <c r="BD415" s="35"/>
    </row>
    <row r="416" spans="1:56" ht="75" customHeight="1">
      <c r="A416" s="70">
        <v>415</v>
      </c>
      <c r="B416" s="71" t="s">
        <v>5803</v>
      </c>
      <c r="C416" s="71" t="s">
        <v>735</v>
      </c>
      <c r="D416" s="71" t="s">
        <v>5804</v>
      </c>
      <c r="E416" s="71" t="s">
        <v>1486</v>
      </c>
      <c r="F416" s="71" t="s">
        <v>231</v>
      </c>
      <c r="G416" s="71" t="s">
        <v>736</v>
      </c>
      <c r="H416" s="71" t="s">
        <v>217</v>
      </c>
      <c r="I416" s="71" t="s">
        <v>509</v>
      </c>
      <c r="J416" s="71" t="s">
        <v>1432</v>
      </c>
      <c r="K416" s="71" t="s">
        <v>218</v>
      </c>
      <c r="L416" s="71" t="s">
        <v>5805</v>
      </c>
      <c r="M416" s="71" t="s">
        <v>5806</v>
      </c>
      <c r="N416" s="71"/>
      <c r="O416" s="71"/>
      <c r="P416" s="71"/>
      <c r="Q416" s="71"/>
      <c r="R416" s="71"/>
      <c r="S416" s="71"/>
      <c r="T416" s="71"/>
      <c r="U416" s="71"/>
      <c r="V416" s="71"/>
      <c r="W416" s="71"/>
      <c r="X416" s="71"/>
      <c r="Y416" s="71"/>
      <c r="Z416" s="71"/>
      <c r="AA416" s="71"/>
      <c r="AB416" s="71" t="s">
        <v>64</v>
      </c>
      <c r="AC416" s="71" t="s">
        <v>65</v>
      </c>
      <c r="AD416" s="71" t="s">
        <v>62</v>
      </c>
      <c r="AE416" s="71" t="s">
        <v>62</v>
      </c>
      <c r="AF416" s="71" t="s">
        <v>63</v>
      </c>
      <c r="AG416" s="71"/>
      <c r="AH416" s="71" t="s">
        <v>85</v>
      </c>
      <c r="AI416" s="71" t="s">
        <v>63</v>
      </c>
      <c r="AJ416" s="71" t="s">
        <v>63</v>
      </c>
      <c r="AK416" s="71" t="s">
        <v>63</v>
      </c>
      <c r="AL416" s="71" t="s">
        <v>132</v>
      </c>
      <c r="AM416" s="71" t="s">
        <v>63</v>
      </c>
      <c r="AN416" s="71"/>
      <c r="AO416" s="71"/>
      <c r="AP416" s="71" t="s">
        <v>5807</v>
      </c>
      <c r="AQ416" s="71" t="s">
        <v>509</v>
      </c>
      <c r="AR416" s="71" t="s">
        <v>62</v>
      </c>
      <c r="AS416" s="71"/>
      <c r="AT416" s="71" t="s">
        <v>63</v>
      </c>
      <c r="AU416" s="71"/>
      <c r="AV416" s="79" t="str" cm="1">
        <f t="array" ref="AV4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6" s="79" t="str" cm="1">
        <f t="array" ref="AW4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6" s="71" t="str" cm="1">
        <f t="array" ref="AX4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6" s="71"/>
      <c r="AZ416" s="71"/>
      <c r="BA416" s="71" t="s">
        <v>5808</v>
      </c>
      <c r="BB416" s="73" t="s">
        <v>5809</v>
      </c>
      <c r="BC416" s="36"/>
      <c r="BD416" s="35"/>
    </row>
    <row r="417" spans="1:56" ht="75" customHeight="1">
      <c r="A417" s="70">
        <v>416</v>
      </c>
      <c r="B417" s="71" t="s">
        <v>5810</v>
      </c>
      <c r="C417" s="71" t="s">
        <v>735</v>
      </c>
      <c r="D417" s="71" t="s">
        <v>5811</v>
      </c>
      <c r="E417" s="71" t="s">
        <v>1748</v>
      </c>
      <c r="F417" s="71" t="s">
        <v>231</v>
      </c>
      <c r="G417" s="71" t="s">
        <v>736</v>
      </c>
      <c r="H417" s="71" t="s">
        <v>217</v>
      </c>
      <c r="I417" s="71" t="s">
        <v>790</v>
      </c>
      <c r="J417" s="71" t="s">
        <v>1432</v>
      </c>
      <c r="K417" s="71" t="s">
        <v>218</v>
      </c>
      <c r="L417" s="71" t="s">
        <v>5812</v>
      </c>
      <c r="M417" s="71" t="s">
        <v>5813</v>
      </c>
      <c r="N417" s="71"/>
      <c r="O417" s="71"/>
      <c r="P417" s="71"/>
      <c r="Q417" s="71"/>
      <c r="R417" s="71"/>
      <c r="S417" s="71"/>
      <c r="T417" s="71"/>
      <c r="U417" s="71"/>
      <c r="V417" s="71"/>
      <c r="W417" s="71"/>
      <c r="X417" s="71"/>
      <c r="Y417" s="71"/>
      <c r="Z417" s="71"/>
      <c r="AA417" s="71"/>
      <c r="AB417" s="71" t="s">
        <v>64</v>
      </c>
      <c r="AC417" s="71" t="s">
        <v>65</v>
      </c>
      <c r="AD417" s="71" t="s">
        <v>62</v>
      </c>
      <c r="AE417" s="71" t="s">
        <v>62</v>
      </c>
      <c r="AF417" s="71" t="s">
        <v>63</v>
      </c>
      <c r="AG417" s="71"/>
      <c r="AH417" s="71" t="s">
        <v>66</v>
      </c>
      <c r="AI417" s="71" t="s">
        <v>63</v>
      </c>
      <c r="AJ417" s="71" t="s">
        <v>63</v>
      </c>
      <c r="AK417" s="71" t="s">
        <v>63</v>
      </c>
      <c r="AL417" s="71" t="s">
        <v>62</v>
      </c>
      <c r="AM417" s="71" t="s">
        <v>63</v>
      </c>
      <c r="AN417" s="71"/>
      <c r="AO417" s="71"/>
      <c r="AP417" s="71" t="s">
        <v>5814</v>
      </c>
      <c r="AQ417" s="71" t="s">
        <v>5815</v>
      </c>
      <c r="AR417" s="71" t="s">
        <v>62</v>
      </c>
      <c r="AS417" s="71"/>
      <c r="AT417" s="71" t="s">
        <v>63</v>
      </c>
      <c r="AU417" s="71"/>
      <c r="AV417" s="79" t="str" cm="1">
        <f t="array" ref="AV4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7" s="79" t="str" cm="1">
        <f t="array" ref="AW4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7" s="71" t="str" cm="1">
        <f t="array" ref="AX4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7" s="71"/>
      <c r="AZ417" s="71"/>
      <c r="BA417" s="22" t="s">
        <v>5816</v>
      </c>
      <c r="BB417" s="73" t="s">
        <v>5817</v>
      </c>
      <c r="BC417" s="36"/>
      <c r="BD417" s="35"/>
    </row>
    <row r="418" spans="1:56" ht="75" customHeight="1">
      <c r="A418" s="70">
        <v>417</v>
      </c>
      <c r="B418" s="71" t="s">
        <v>5818</v>
      </c>
      <c r="C418" s="71" t="s">
        <v>800</v>
      </c>
      <c r="D418" s="71" t="s">
        <v>5819</v>
      </c>
      <c r="E418" s="71" t="s">
        <v>1478</v>
      </c>
      <c r="F418" s="71" t="s">
        <v>231</v>
      </c>
      <c r="G418" s="71" t="s">
        <v>736</v>
      </c>
      <c r="H418" s="71" t="s">
        <v>217</v>
      </c>
      <c r="I418" s="71" t="s">
        <v>2166</v>
      </c>
      <c r="J418" s="71" t="s">
        <v>1432</v>
      </c>
      <c r="K418" s="71" t="s">
        <v>315</v>
      </c>
      <c r="L418" s="71" t="s">
        <v>5820</v>
      </c>
      <c r="M418" s="71" t="s">
        <v>5821</v>
      </c>
      <c r="N418" s="71"/>
      <c r="O418" s="71"/>
      <c r="P418" s="71"/>
      <c r="Q418" s="71"/>
      <c r="R418" s="71"/>
      <c r="S418" s="71"/>
      <c r="T418" s="71"/>
      <c r="U418" s="71"/>
      <c r="V418" s="71"/>
      <c r="W418" s="71"/>
      <c r="X418" s="71"/>
      <c r="Y418" s="71"/>
      <c r="Z418" s="71"/>
      <c r="AA418" s="71"/>
      <c r="AB418" s="71" t="s">
        <v>64</v>
      </c>
      <c r="AC418" s="71" t="s">
        <v>65</v>
      </c>
      <c r="AD418" s="71" t="s">
        <v>62</v>
      </c>
      <c r="AE418" s="71" t="s">
        <v>62</v>
      </c>
      <c r="AF418" s="71" t="s">
        <v>63</v>
      </c>
      <c r="AG418" s="71"/>
      <c r="AH418" s="71" t="s">
        <v>66</v>
      </c>
      <c r="AI418" s="71" t="s">
        <v>63</v>
      </c>
      <c r="AJ418" s="71" t="s">
        <v>132</v>
      </c>
      <c r="AK418" s="71" t="s">
        <v>63</v>
      </c>
      <c r="AL418" s="71" t="s">
        <v>62</v>
      </c>
      <c r="AM418" s="71" t="s">
        <v>63</v>
      </c>
      <c r="AN418" s="71"/>
      <c r="AO418" s="71"/>
      <c r="AP418" s="71" t="s">
        <v>5822</v>
      </c>
      <c r="AQ418" s="71" t="s">
        <v>5823</v>
      </c>
      <c r="AR418" s="71" t="s">
        <v>62</v>
      </c>
      <c r="AS418" s="71"/>
      <c r="AT418" s="71" t="s">
        <v>63</v>
      </c>
      <c r="AU418" s="71"/>
      <c r="AV418" s="79" t="str" cm="1">
        <f t="array" ref="AV4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8" s="79" t="str" cm="1">
        <f t="array" ref="AW4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8" s="71" t="str" cm="1">
        <f t="array" ref="AX4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8" s="71"/>
      <c r="AZ418" s="71"/>
      <c r="BA418" s="22" t="s">
        <v>5824</v>
      </c>
      <c r="BB418" s="73" t="s">
        <v>5825</v>
      </c>
      <c r="BC418" s="36"/>
      <c r="BD418" s="35"/>
    </row>
    <row r="419" spans="1:56" ht="75" customHeight="1">
      <c r="A419" s="70">
        <v>418</v>
      </c>
      <c r="B419" s="71" t="s">
        <v>5826</v>
      </c>
      <c r="C419" s="71" t="s">
        <v>1142</v>
      </c>
      <c r="D419" s="71" t="s">
        <v>5827</v>
      </c>
      <c r="E419" s="71" t="s">
        <v>1461</v>
      </c>
      <c r="F419" s="71" t="s">
        <v>231</v>
      </c>
      <c r="G419" s="71" t="s">
        <v>786</v>
      </c>
      <c r="H419" s="71" t="s">
        <v>217</v>
      </c>
      <c r="I419" s="71" t="s">
        <v>840</v>
      </c>
      <c r="J419" s="71" t="s">
        <v>1432</v>
      </c>
      <c r="K419" s="71" t="s">
        <v>315</v>
      </c>
      <c r="L419" s="71" t="s">
        <v>5828</v>
      </c>
      <c r="M419" s="71" t="s">
        <v>5829</v>
      </c>
      <c r="N419" s="71"/>
      <c r="O419" s="71"/>
      <c r="P419" s="71"/>
      <c r="Q419" s="71"/>
      <c r="R419" s="71"/>
      <c r="S419" s="71"/>
      <c r="T419" s="71"/>
      <c r="U419" s="71"/>
      <c r="V419" s="71"/>
      <c r="W419" s="71"/>
      <c r="X419" s="71"/>
      <c r="Y419" s="71"/>
      <c r="Z419" s="71"/>
      <c r="AA419" s="71"/>
      <c r="AB419" s="71" t="s">
        <v>64</v>
      </c>
      <c r="AC419" s="71" t="s">
        <v>65</v>
      </c>
      <c r="AD419" s="71" t="s">
        <v>62</v>
      </c>
      <c r="AE419" s="71" t="s">
        <v>62</v>
      </c>
      <c r="AF419" s="71" t="s">
        <v>63</v>
      </c>
      <c r="AG419" s="71"/>
      <c r="AH419" s="71" t="s">
        <v>85</v>
      </c>
      <c r="AI419" s="71" t="s">
        <v>63</v>
      </c>
      <c r="AJ419" s="71" t="s">
        <v>63</v>
      </c>
      <c r="AK419" s="71" t="s">
        <v>63</v>
      </c>
      <c r="AL419" s="71" t="s">
        <v>63</v>
      </c>
      <c r="AM419" s="71" t="s">
        <v>63</v>
      </c>
      <c r="AN419" s="71"/>
      <c r="AO419" s="71"/>
      <c r="AP419" s="71" t="s">
        <v>5830</v>
      </c>
      <c r="AQ419" s="71" t="s">
        <v>840</v>
      </c>
      <c r="AR419" s="71" t="s">
        <v>62</v>
      </c>
      <c r="AS419" s="71"/>
      <c r="AT419" s="71" t="s">
        <v>63</v>
      </c>
      <c r="AU419" s="71"/>
      <c r="AV419" s="79" t="str" cm="1">
        <f t="array" ref="AV4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9" s="79" t="str" cm="1">
        <f t="array" ref="AW4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9" s="71" t="str" cm="1">
        <f t="array" ref="AX4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9" s="71"/>
      <c r="AZ419" s="71"/>
      <c r="BA419" s="71" t="s">
        <v>5831</v>
      </c>
      <c r="BB419" s="73"/>
      <c r="BC419" s="36"/>
      <c r="BD419" s="35"/>
    </row>
    <row r="420" spans="1:56" ht="75" customHeight="1">
      <c r="A420" s="70">
        <v>419</v>
      </c>
      <c r="B420" s="71" t="s">
        <v>5832</v>
      </c>
      <c r="C420" s="71" t="s">
        <v>735</v>
      </c>
      <c r="D420" s="71" t="s">
        <v>5833</v>
      </c>
      <c r="E420" s="71" t="s">
        <v>4410</v>
      </c>
      <c r="F420" s="71" t="s">
        <v>231</v>
      </c>
      <c r="G420" s="71" t="s">
        <v>736</v>
      </c>
      <c r="H420" s="71" t="s">
        <v>217</v>
      </c>
      <c r="I420" s="71" t="s">
        <v>840</v>
      </c>
      <c r="J420" s="71" t="s">
        <v>1432</v>
      </c>
      <c r="K420" s="71" t="s">
        <v>315</v>
      </c>
      <c r="L420" s="71" t="s">
        <v>5834</v>
      </c>
      <c r="M420" s="71" t="s">
        <v>5835</v>
      </c>
      <c r="N420" s="71"/>
      <c r="O420" s="71"/>
      <c r="P420" s="71"/>
      <c r="Q420" s="71"/>
      <c r="R420" s="71"/>
      <c r="S420" s="71"/>
      <c r="T420" s="71"/>
      <c r="U420" s="71"/>
      <c r="V420" s="71"/>
      <c r="W420" s="71"/>
      <c r="X420" s="71"/>
      <c r="Y420" s="71"/>
      <c r="Z420" s="71"/>
      <c r="AA420" s="71"/>
      <c r="AB420" s="71" t="s">
        <v>64</v>
      </c>
      <c r="AC420" s="71" t="s">
        <v>65</v>
      </c>
      <c r="AD420" s="71" t="s">
        <v>62</v>
      </c>
      <c r="AE420" s="71" t="s">
        <v>63</v>
      </c>
      <c r="AF420" s="71" t="s">
        <v>63</v>
      </c>
      <c r="AG420" s="71"/>
      <c r="AH420" s="71" t="s">
        <v>66</v>
      </c>
      <c r="AI420" s="71" t="s">
        <v>63</v>
      </c>
      <c r="AJ420" s="71" t="s">
        <v>63</v>
      </c>
      <c r="AK420" s="71" t="s">
        <v>63</v>
      </c>
      <c r="AL420" s="71" t="s">
        <v>62</v>
      </c>
      <c r="AM420" s="71" t="s">
        <v>63</v>
      </c>
      <c r="AN420" s="71"/>
      <c r="AO420" s="71"/>
      <c r="AP420" s="71" t="s">
        <v>5836</v>
      </c>
      <c r="AQ420" s="71" t="s">
        <v>840</v>
      </c>
      <c r="AR420" s="71" t="s">
        <v>62</v>
      </c>
      <c r="AS420" s="71"/>
      <c r="AT420" s="71" t="s">
        <v>63</v>
      </c>
      <c r="AU420" s="71"/>
      <c r="AV420" s="79" t="str" cm="1">
        <f t="array" ref="AV4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0" s="79" t="str" cm="1">
        <f t="array" ref="AW4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0" s="71" t="str" cm="1">
        <f t="array" ref="AX4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0" s="71"/>
      <c r="AZ420" s="71"/>
      <c r="BA420" s="71" t="s">
        <v>5837</v>
      </c>
      <c r="BB420" s="73" t="s">
        <v>5838</v>
      </c>
      <c r="BC420" s="36"/>
      <c r="BD420" s="35"/>
    </row>
    <row r="421" spans="1:56" ht="75" customHeight="1">
      <c r="A421" s="70">
        <v>420</v>
      </c>
      <c r="B421" s="71" t="s">
        <v>5839</v>
      </c>
      <c r="C421" s="71" t="s">
        <v>735</v>
      </c>
      <c r="D421" s="71" t="s">
        <v>5840</v>
      </c>
      <c r="E421" s="71" t="s">
        <v>1565</v>
      </c>
      <c r="F421" s="71" t="s">
        <v>231</v>
      </c>
      <c r="G421" s="71" t="s">
        <v>736</v>
      </c>
      <c r="H421" s="71" t="s">
        <v>217</v>
      </c>
      <c r="I421" s="71" t="s">
        <v>194</v>
      </c>
      <c r="J421" s="71" t="s">
        <v>1432</v>
      </c>
      <c r="K421" s="71" t="s">
        <v>315</v>
      </c>
      <c r="L421" s="71" t="s">
        <v>5841</v>
      </c>
      <c r="M421" s="71" t="s">
        <v>5842</v>
      </c>
      <c r="N421" s="71"/>
      <c r="O421" s="71"/>
      <c r="P421" s="71"/>
      <c r="Q421" s="71"/>
      <c r="R421" s="71"/>
      <c r="S421" s="71"/>
      <c r="T421" s="71"/>
      <c r="U421" s="71"/>
      <c r="V421" s="71"/>
      <c r="W421" s="71"/>
      <c r="X421" s="71"/>
      <c r="Y421" s="71"/>
      <c r="Z421" s="71"/>
      <c r="AA421" s="71"/>
      <c r="AB421" s="71" t="s">
        <v>64</v>
      </c>
      <c r="AC421" s="71" t="s">
        <v>65</v>
      </c>
      <c r="AD421" s="71" t="s">
        <v>62</v>
      </c>
      <c r="AE421" s="71" t="s">
        <v>63</v>
      </c>
      <c r="AF421" s="71" t="s">
        <v>63</v>
      </c>
      <c r="AG421" s="71"/>
      <c r="AH421" s="71" t="s">
        <v>66</v>
      </c>
      <c r="AI421" s="71" t="s">
        <v>63</v>
      </c>
      <c r="AJ421" s="71" t="s">
        <v>132</v>
      </c>
      <c r="AK421" s="71" t="s">
        <v>63</v>
      </c>
      <c r="AL421" s="71" t="s">
        <v>62</v>
      </c>
      <c r="AM421" s="71" t="s">
        <v>63</v>
      </c>
      <c r="AN421" s="71"/>
      <c r="AO421" s="71"/>
      <c r="AP421" s="71" t="s">
        <v>5843</v>
      </c>
      <c r="AQ421" s="71" t="s">
        <v>194</v>
      </c>
      <c r="AR421" s="71" t="s">
        <v>62</v>
      </c>
      <c r="AS421" s="71"/>
      <c r="AT421" s="71" t="s">
        <v>63</v>
      </c>
      <c r="AU421" s="71"/>
      <c r="AV421" s="79" t="str" cm="1">
        <f t="array" ref="AV4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1" s="79" t="str" cm="1">
        <f t="array" ref="AW4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1" s="71" t="str" cm="1">
        <f t="array" ref="AX4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1" s="71"/>
      <c r="AZ421" s="71"/>
      <c r="BA421" s="71" t="s">
        <v>5844</v>
      </c>
      <c r="BB421" s="73" t="s">
        <v>5845</v>
      </c>
      <c r="BC421" s="36"/>
      <c r="BD421" s="35"/>
    </row>
    <row r="422" spans="1:56" ht="75" customHeight="1">
      <c r="A422" s="70">
        <v>421</v>
      </c>
      <c r="B422" s="71" t="s">
        <v>5846</v>
      </c>
      <c r="C422" s="71" t="s">
        <v>735</v>
      </c>
      <c r="D422" s="71" t="s">
        <v>5847</v>
      </c>
      <c r="E422" s="71" t="s">
        <v>1710</v>
      </c>
      <c r="F422" s="71" t="s">
        <v>231</v>
      </c>
      <c r="G422" s="71" t="s">
        <v>736</v>
      </c>
      <c r="H422" s="71" t="s">
        <v>217</v>
      </c>
      <c r="I422" s="71" t="s">
        <v>194</v>
      </c>
      <c r="J422" s="71" t="s">
        <v>1432</v>
      </c>
      <c r="K422" s="71" t="s">
        <v>315</v>
      </c>
      <c r="L422" s="71" t="s">
        <v>5848</v>
      </c>
      <c r="M422" s="71" t="s">
        <v>5849</v>
      </c>
      <c r="N422" s="71"/>
      <c r="O422" s="71"/>
      <c r="P422" s="71"/>
      <c r="Q422" s="71"/>
      <c r="R422" s="71"/>
      <c r="S422" s="71"/>
      <c r="T422" s="71"/>
      <c r="U422" s="71"/>
      <c r="V422" s="71"/>
      <c r="W422" s="71"/>
      <c r="X422" s="71"/>
      <c r="Y422" s="71"/>
      <c r="Z422" s="71"/>
      <c r="AA422" s="71"/>
      <c r="AB422" s="71" t="s">
        <v>64</v>
      </c>
      <c r="AC422" s="71" t="s">
        <v>65</v>
      </c>
      <c r="AD422" s="71" t="s">
        <v>62</v>
      </c>
      <c r="AE422" s="71" t="s">
        <v>63</v>
      </c>
      <c r="AF422" s="71" t="s">
        <v>63</v>
      </c>
      <c r="AG422" s="71"/>
      <c r="AH422" s="71" t="s">
        <v>66</v>
      </c>
      <c r="AI422" s="71" t="s">
        <v>63</v>
      </c>
      <c r="AJ422" s="71" t="s">
        <v>132</v>
      </c>
      <c r="AK422" s="71" t="s">
        <v>63</v>
      </c>
      <c r="AL422" s="71" t="s">
        <v>62</v>
      </c>
      <c r="AM422" s="71" t="s">
        <v>63</v>
      </c>
      <c r="AN422" s="71"/>
      <c r="AO422" s="71"/>
      <c r="AP422" s="71" t="s">
        <v>5850</v>
      </c>
      <c r="AQ422" s="71" t="s">
        <v>465</v>
      </c>
      <c r="AR422" s="71" t="s">
        <v>63</v>
      </c>
      <c r="AS422" s="71"/>
      <c r="AT422" s="71" t="s">
        <v>63</v>
      </c>
      <c r="AU422" s="71"/>
      <c r="AV422" s="79" t="str" cm="1">
        <f t="array" ref="AV4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2" s="79" t="str" cm="1">
        <f t="array" ref="AW4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2" s="71" t="str" cm="1">
        <f t="array" ref="AX4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2" s="71"/>
      <c r="AZ422" s="71"/>
      <c r="BA422" s="71" t="s">
        <v>5851</v>
      </c>
      <c r="BB422" s="73" t="s">
        <v>5852</v>
      </c>
      <c r="BC422" s="36"/>
      <c r="BD422" s="35"/>
    </row>
    <row r="423" spans="1:56" ht="75" customHeight="1">
      <c r="A423" s="70">
        <v>422</v>
      </c>
      <c r="B423" s="71" t="s">
        <v>5853</v>
      </c>
      <c r="C423" s="71" t="s">
        <v>735</v>
      </c>
      <c r="D423" s="71" t="s">
        <v>5854</v>
      </c>
      <c r="E423" s="71" t="s">
        <v>1478</v>
      </c>
      <c r="F423" s="71" t="s">
        <v>231</v>
      </c>
      <c r="G423" s="71" t="s">
        <v>736</v>
      </c>
      <c r="H423" s="71" t="s">
        <v>217</v>
      </c>
      <c r="I423" s="71" t="s">
        <v>1215</v>
      </c>
      <c r="J423" s="71" t="s">
        <v>1432</v>
      </c>
      <c r="K423" s="71" t="s">
        <v>243</v>
      </c>
      <c r="L423" s="71" t="s">
        <v>5855</v>
      </c>
      <c r="M423" s="71" t="s">
        <v>5856</v>
      </c>
      <c r="N423" s="71"/>
      <c r="O423" s="71"/>
      <c r="P423" s="71"/>
      <c r="Q423" s="71"/>
      <c r="R423" s="71"/>
      <c r="S423" s="71"/>
      <c r="T423" s="71"/>
      <c r="U423" s="71"/>
      <c r="V423" s="71"/>
      <c r="W423" s="71"/>
      <c r="X423" s="71"/>
      <c r="Y423" s="71"/>
      <c r="Z423" s="71"/>
      <c r="AA423" s="71"/>
      <c r="AB423" s="71" t="s">
        <v>64</v>
      </c>
      <c r="AC423" s="71" t="s">
        <v>65</v>
      </c>
      <c r="AD423" s="71" t="s">
        <v>62</v>
      </c>
      <c r="AE423" s="71" t="s">
        <v>63</v>
      </c>
      <c r="AF423" s="71" t="s">
        <v>63</v>
      </c>
      <c r="AG423" s="71"/>
      <c r="AH423" s="71" t="s">
        <v>66</v>
      </c>
      <c r="AI423" s="71" t="s">
        <v>132</v>
      </c>
      <c r="AJ423" s="71" t="s">
        <v>132</v>
      </c>
      <c r="AK423" s="71" t="s">
        <v>63</v>
      </c>
      <c r="AL423" s="71" t="s">
        <v>62</v>
      </c>
      <c r="AM423" s="71" t="s">
        <v>63</v>
      </c>
      <c r="AN423" s="71"/>
      <c r="AO423" s="71"/>
      <c r="AP423" s="71" t="s">
        <v>4488</v>
      </c>
      <c r="AQ423" s="71" t="s">
        <v>1215</v>
      </c>
      <c r="AR423" s="71" t="s">
        <v>62</v>
      </c>
      <c r="AS423" s="71"/>
      <c r="AT423" s="71" t="s">
        <v>63</v>
      </c>
      <c r="AU423" s="71"/>
      <c r="AV423" s="79" t="str" cm="1">
        <f t="array" ref="AV4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3" s="79" t="str" cm="1">
        <f t="array" ref="AW4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3" s="71" t="str" cm="1">
        <f t="array" ref="AX4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3" s="71"/>
      <c r="AZ423" s="71"/>
      <c r="BA423" s="71" t="s">
        <v>5857</v>
      </c>
      <c r="BB423" s="73" t="s">
        <v>5858</v>
      </c>
      <c r="BC423" s="36"/>
      <c r="BD423" s="35"/>
    </row>
    <row r="424" spans="1:56" ht="75" customHeight="1">
      <c r="A424" s="70">
        <v>423</v>
      </c>
      <c r="B424" s="71" t="s">
        <v>5859</v>
      </c>
      <c r="C424" s="71" t="s">
        <v>735</v>
      </c>
      <c r="D424" s="71" t="s">
        <v>5860</v>
      </c>
      <c r="E424" s="71" t="s">
        <v>1522</v>
      </c>
      <c r="F424" s="71" t="s">
        <v>231</v>
      </c>
      <c r="G424" s="71" t="s">
        <v>736</v>
      </c>
      <c r="H424" s="71" t="s">
        <v>217</v>
      </c>
      <c r="I424" s="71" t="s">
        <v>1215</v>
      </c>
      <c r="J424" s="71" t="s">
        <v>1432</v>
      </c>
      <c r="K424" s="71" t="s">
        <v>243</v>
      </c>
      <c r="L424" s="71" t="s">
        <v>5861</v>
      </c>
      <c r="M424" s="71" t="s">
        <v>5862</v>
      </c>
      <c r="N424" s="71"/>
      <c r="O424" s="71"/>
      <c r="P424" s="71"/>
      <c r="Q424" s="71"/>
      <c r="R424" s="71"/>
      <c r="S424" s="71"/>
      <c r="T424" s="71"/>
      <c r="U424" s="71"/>
      <c r="V424" s="71"/>
      <c r="W424" s="71"/>
      <c r="X424" s="71"/>
      <c r="Y424" s="71"/>
      <c r="Z424" s="71"/>
      <c r="AA424" s="71"/>
      <c r="AB424" s="71" t="s">
        <v>64</v>
      </c>
      <c r="AC424" s="71" t="s">
        <v>65</v>
      </c>
      <c r="AD424" s="71" t="s">
        <v>62</v>
      </c>
      <c r="AE424" s="71" t="s">
        <v>63</v>
      </c>
      <c r="AF424" s="71" t="s">
        <v>63</v>
      </c>
      <c r="AG424" s="71"/>
      <c r="AH424" s="71" t="s">
        <v>66</v>
      </c>
      <c r="AI424" s="71" t="s">
        <v>63</v>
      </c>
      <c r="AJ424" s="71" t="s">
        <v>63</v>
      </c>
      <c r="AK424" s="71" t="s">
        <v>63</v>
      </c>
      <c r="AL424" s="71" t="s">
        <v>62</v>
      </c>
      <c r="AM424" s="71" t="s">
        <v>63</v>
      </c>
      <c r="AN424" s="71"/>
      <c r="AO424" s="71"/>
      <c r="AP424" s="71" t="s">
        <v>5863</v>
      </c>
      <c r="AQ424" s="71" t="s">
        <v>1215</v>
      </c>
      <c r="AR424" s="71" t="s">
        <v>62</v>
      </c>
      <c r="AS424" s="71"/>
      <c r="AT424" s="71" t="s">
        <v>63</v>
      </c>
      <c r="AU424" s="71"/>
      <c r="AV424" s="79" t="str" cm="1">
        <f t="array" ref="AV4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4" s="79" t="str" cm="1">
        <f t="array" ref="AW4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4" s="71" t="str" cm="1">
        <f t="array" ref="AX4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4" s="71"/>
      <c r="AZ424" s="71"/>
      <c r="BA424" s="71" t="s">
        <v>5864</v>
      </c>
      <c r="BB424" s="73" t="s">
        <v>5865</v>
      </c>
      <c r="BC424" s="36"/>
      <c r="BD424" s="35"/>
    </row>
    <row r="425" spans="1:56" ht="75" customHeight="1">
      <c r="A425" s="70">
        <v>424</v>
      </c>
      <c r="B425" s="71" t="s">
        <v>5866</v>
      </c>
      <c r="C425" s="71" t="s">
        <v>800</v>
      </c>
      <c r="D425" s="71" t="s">
        <v>5867</v>
      </c>
      <c r="E425" s="71" t="s">
        <v>1478</v>
      </c>
      <c r="F425" s="71" t="s">
        <v>231</v>
      </c>
      <c r="G425" s="71" t="s">
        <v>736</v>
      </c>
      <c r="H425" s="71" t="s">
        <v>217</v>
      </c>
      <c r="I425" s="71" t="s">
        <v>840</v>
      </c>
      <c r="J425" s="71" t="s">
        <v>1432</v>
      </c>
      <c r="K425" s="71" t="s">
        <v>315</v>
      </c>
      <c r="L425" s="71" t="s">
        <v>5868</v>
      </c>
      <c r="M425" s="71" t="s">
        <v>5869</v>
      </c>
      <c r="N425" s="71"/>
      <c r="O425" s="71"/>
      <c r="P425" s="71"/>
      <c r="Q425" s="71"/>
      <c r="R425" s="71"/>
      <c r="S425" s="71"/>
      <c r="T425" s="71"/>
      <c r="U425" s="71"/>
      <c r="V425" s="71"/>
      <c r="W425" s="71"/>
      <c r="X425" s="71"/>
      <c r="Y425" s="71"/>
      <c r="Z425" s="71"/>
      <c r="AA425" s="71"/>
      <c r="AB425" s="71" t="s">
        <v>64</v>
      </c>
      <c r="AC425" s="71" t="s">
        <v>65</v>
      </c>
      <c r="AD425" s="71" t="s">
        <v>62</v>
      </c>
      <c r="AE425" s="71" t="s">
        <v>62</v>
      </c>
      <c r="AF425" s="71" t="s">
        <v>63</v>
      </c>
      <c r="AG425" s="71"/>
      <c r="AH425" s="71" t="s">
        <v>66</v>
      </c>
      <c r="AI425" s="71" t="s">
        <v>63</v>
      </c>
      <c r="AJ425" s="71" t="s">
        <v>63</v>
      </c>
      <c r="AK425" s="71" t="s">
        <v>63</v>
      </c>
      <c r="AL425" s="71" t="s">
        <v>62</v>
      </c>
      <c r="AM425" s="71" t="s">
        <v>63</v>
      </c>
      <c r="AN425" s="71"/>
      <c r="AO425" s="71"/>
      <c r="AP425" s="71" t="s">
        <v>5870</v>
      </c>
      <c r="AQ425" s="71" t="s">
        <v>5355</v>
      </c>
      <c r="AR425" s="71" t="s">
        <v>132</v>
      </c>
      <c r="AS425" s="71"/>
      <c r="AT425" s="71" t="s">
        <v>63</v>
      </c>
      <c r="AU425" s="71"/>
      <c r="AV425" s="79" t="str" cm="1">
        <f t="array" ref="AV4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5" s="79" t="str" cm="1">
        <f t="array" ref="AW4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5" s="71" t="str" cm="1">
        <f t="array" ref="AX4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5" s="71"/>
      <c r="AZ425" s="71"/>
      <c r="BA425" s="22" t="s">
        <v>5871</v>
      </c>
      <c r="BB425" s="73" t="s">
        <v>5872</v>
      </c>
      <c r="BC425" s="36"/>
      <c r="BD425" s="35"/>
    </row>
    <row r="426" spans="1:56" ht="75" customHeight="1">
      <c r="A426" s="70">
        <v>425</v>
      </c>
      <c r="B426" s="71" t="s">
        <v>5873</v>
      </c>
      <c r="C426" s="71" t="s">
        <v>735</v>
      </c>
      <c r="D426" s="71" t="s">
        <v>5874</v>
      </c>
      <c r="E426" s="71" t="s">
        <v>1710</v>
      </c>
      <c r="F426" s="71" t="s">
        <v>231</v>
      </c>
      <c r="G426" s="71" t="s">
        <v>736</v>
      </c>
      <c r="H426" s="71" t="s">
        <v>217</v>
      </c>
      <c r="I426" s="71" t="s">
        <v>790</v>
      </c>
      <c r="J426" s="71" t="s">
        <v>1432</v>
      </c>
      <c r="K426" s="71" t="s">
        <v>218</v>
      </c>
      <c r="L426" s="71" t="s">
        <v>5875</v>
      </c>
      <c r="M426" s="71" t="s">
        <v>5876</v>
      </c>
      <c r="N426" s="71"/>
      <c r="O426" s="71"/>
      <c r="P426" s="71"/>
      <c r="Q426" s="71"/>
      <c r="R426" s="71"/>
      <c r="S426" s="71"/>
      <c r="T426" s="71"/>
      <c r="U426" s="71"/>
      <c r="V426" s="71"/>
      <c r="W426" s="71"/>
      <c r="X426" s="71"/>
      <c r="Y426" s="71"/>
      <c r="Z426" s="71"/>
      <c r="AA426" s="71"/>
      <c r="AB426" s="71" t="s">
        <v>64</v>
      </c>
      <c r="AC426" s="71" t="s">
        <v>65</v>
      </c>
      <c r="AD426" s="71" t="s">
        <v>62</v>
      </c>
      <c r="AE426" s="71" t="s">
        <v>62</v>
      </c>
      <c r="AF426" s="71" t="s">
        <v>63</v>
      </c>
      <c r="AG426" s="71"/>
      <c r="AH426" s="71" t="s">
        <v>66</v>
      </c>
      <c r="AI426" s="71" t="s">
        <v>63</v>
      </c>
      <c r="AJ426" s="71" t="s">
        <v>63</v>
      </c>
      <c r="AK426" s="71" t="s">
        <v>63</v>
      </c>
      <c r="AL426" s="71" t="s">
        <v>62</v>
      </c>
      <c r="AM426" s="71" t="s">
        <v>63</v>
      </c>
      <c r="AN426" s="71"/>
      <c r="AO426" s="71"/>
      <c r="AP426" s="71" t="s">
        <v>5877</v>
      </c>
      <c r="AQ426" s="71" t="s">
        <v>790</v>
      </c>
      <c r="AR426" s="71" t="s">
        <v>62</v>
      </c>
      <c r="AS426" s="71"/>
      <c r="AT426" s="71" t="s">
        <v>63</v>
      </c>
      <c r="AU426" s="71"/>
      <c r="AV426" s="79" t="str" cm="1">
        <f t="array" ref="AV4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6" s="79" t="str" cm="1">
        <f t="array" ref="AW4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6" s="71" t="str" cm="1">
        <f t="array" ref="AX4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6" s="71"/>
      <c r="AZ426" s="71"/>
      <c r="BA426" s="71" t="s">
        <v>5878</v>
      </c>
      <c r="BB426" s="73" t="s">
        <v>814</v>
      </c>
      <c r="BC426" s="36"/>
      <c r="BD426" s="35"/>
    </row>
    <row r="427" spans="1:56" ht="75" customHeight="1">
      <c r="A427" s="70">
        <v>426</v>
      </c>
      <c r="B427" s="71" t="s">
        <v>5879</v>
      </c>
      <c r="C427" s="71" t="s">
        <v>735</v>
      </c>
      <c r="D427" s="71" t="s">
        <v>5880</v>
      </c>
      <c r="E427" s="71" t="s">
        <v>1494</v>
      </c>
      <c r="F427" s="71" t="s">
        <v>231</v>
      </c>
      <c r="G427" s="71" t="s">
        <v>736</v>
      </c>
      <c r="H427" s="71" t="s">
        <v>217</v>
      </c>
      <c r="I427" s="71" t="s">
        <v>509</v>
      </c>
      <c r="J427" s="71" t="s">
        <v>1432</v>
      </c>
      <c r="K427" s="71" t="s">
        <v>218</v>
      </c>
      <c r="L427" s="71" t="s">
        <v>5881</v>
      </c>
      <c r="M427" s="71" t="s">
        <v>5882</v>
      </c>
      <c r="N427" s="71"/>
      <c r="O427" s="71"/>
      <c r="P427" s="71"/>
      <c r="Q427" s="71"/>
      <c r="R427" s="71"/>
      <c r="S427" s="71"/>
      <c r="T427" s="71"/>
      <c r="U427" s="71"/>
      <c r="V427" s="71"/>
      <c r="W427" s="71"/>
      <c r="X427" s="71"/>
      <c r="Y427" s="71"/>
      <c r="Z427" s="71"/>
      <c r="AA427" s="71"/>
      <c r="AB427" s="71" t="s">
        <v>64</v>
      </c>
      <c r="AC427" s="71" t="s">
        <v>65</v>
      </c>
      <c r="AD427" s="71" t="s">
        <v>62</v>
      </c>
      <c r="AE427" s="71" t="s">
        <v>63</v>
      </c>
      <c r="AF427" s="71" t="s">
        <v>63</v>
      </c>
      <c r="AG427" s="71"/>
      <c r="AH427" s="71" t="s">
        <v>66</v>
      </c>
      <c r="AI427" s="71" t="s">
        <v>63</v>
      </c>
      <c r="AJ427" s="71" t="s">
        <v>63</v>
      </c>
      <c r="AK427" s="71" t="s">
        <v>63</v>
      </c>
      <c r="AL427" s="71" t="s">
        <v>132</v>
      </c>
      <c r="AM427" s="71" t="s">
        <v>63</v>
      </c>
      <c r="AN427" s="71"/>
      <c r="AO427" s="71"/>
      <c r="AP427" s="71" t="s">
        <v>5883</v>
      </c>
      <c r="AQ427" s="71" t="s">
        <v>509</v>
      </c>
      <c r="AR427" s="71" t="s">
        <v>62</v>
      </c>
      <c r="AS427" s="71"/>
      <c r="AT427" s="71" t="s">
        <v>63</v>
      </c>
      <c r="AU427" s="71"/>
      <c r="AV427" s="79" t="str" cm="1">
        <f t="array" ref="AV4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7" s="79" t="str" cm="1">
        <f t="array" ref="AW4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7" s="71" t="str" cm="1">
        <f t="array" ref="AX4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7" s="71"/>
      <c r="AZ427" s="71"/>
      <c r="BA427" s="71" t="s">
        <v>5884</v>
      </c>
      <c r="BB427" s="73" t="s">
        <v>5885</v>
      </c>
      <c r="BC427" s="36"/>
      <c r="BD427" s="35"/>
    </row>
    <row r="428" spans="1:56" ht="75" customHeight="1">
      <c r="A428" s="70">
        <v>427</v>
      </c>
      <c r="B428" s="71" t="s">
        <v>5886</v>
      </c>
      <c r="C428" s="71" t="s">
        <v>735</v>
      </c>
      <c r="D428" s="71" t="s">
        <v>5887</v>
      </c>
      <c r="E428" s="71" t="s">
        <v>1575</v>
      </c>
      <c r="F428" s="71" t="s">
        <v>231</v>
      </c>
      <c r="G428" s="71" t="s">
        <v>736</v>
      </c>
      <c r="H428" s="71" t="s">
        <v>217</v>
      </c>
      <c r="I428" s="71" t="s">
        <v>790</v>
      </c>
      <c r="J428" s="71" t="s">
        <v>1432</v>
      </c>
      <c r="K428" s="71" t="s">
        <v>218</v>
      </c>
      <c r="L428" s="71" t="s">
        <v>5888</v>
      </c>
      <c r="M428" s="71" t="s">
        <v>5889</v>
      </c>
      <c r="N428" s="71"/>
      <c r="O428" s="71"/>
      <c r="P428" s="71"/>
      <c r="Q428" s="71"/>
      <c r="R428" s="71"/>
      <c r="S428" s="71"/>
      <c r="T428" s="71"/>
      <c r="U428" s="71"/>
      <c r="V428" s="71"/>
      <c r="W428" s="71"/>
      <c r="X428" s="71"/>
      <c r="Y428" s="71"/>
      <c r="Z428" s="71"/>
      <c r="AA428" s="71"/>
      <c r="AB428" s="71" t="s">
        <v>64</v>
      </c>
      <c r="AC428" s="71" t="s">
        <v>65</v>
      </c>
      <c r="AD428" s="71" t="s">
        <v>62</v>
      </c>
      <c r="AE428" s="71" t="s">
        <v>62</v>
      </c>
      <c r="AF428" s="71" t="s">
        <v>63</v>
      </c>
      <c r="AG428" s="71"/>
      <c r="AH428" s="71" t="s">
        <v>66</v>
      </c>
      <c r="AI428" s="71" t="s">
        <v>63</v>
      </c>
      <c r="AJ428" s="71" t="s">
        <v>63</v>
      </c>
      <c r="AK428" s="71" t="s">
        <v>63</v>
      </c>
      <c r="AL428" s="71" t="s">
        <v>62</v>
      </c>
      <c r="AM428" s="71" t="s">
        <v>63</v>
      </c>
      <c r="AN428" s="71"/>
      <c r="AO428" s="71"/>
      <c r="AP428" s="71" t="s">
        <v>5890</v>
      </c>
      <c r="AQ428" s="71" t="s">
        <v>790</v>
      </c>
      <c r="AR428" s="71" t="s">
        <v>62</v>
      </c>
      <c r="AS428" s="71"/>
      <c r="AT428" s="71" t="s">
        <v>63</v>
      </c>
      <c r="AU428" s="71"/>
      <c r="AV428" s="79" t="str" cm="1">
        <f t="array" ref="AV4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8" s="79" t="str" cm="1">
        <f t="array" ref="AW4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8" s="71" t="str" cm="1">
        <f t="array" ref="AX4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8" s="71"/>
      <c r="AZ428" s="71"/>
      <c r="BA428" s="71" t="s">
        <v>5891</v>
      </c>
      <c r="BB428" s="73" t="s">
        <v>5892</v>
      </c>
      <c r="BC428" s="36"/>
      <c r="BD428" s="35"/>
    </row>
    <row r="429" spans="1:56" ht="75" customHeight="1">
      <c r="A429" s="70">
        <v>428</v>
      </c>
      <c r="B429" s="71" t="s">
        <v>5893</v>
      </c>
      <c r="C429" s="71" t="s">
        <v>735</v>
      </c>
      <c r="D429" s="71" t="s">
        <v>5894</v>
      </c>
      <c r="E429" s="71" t="s">
        <v>1505</v>
      </c>
      <c r="F429" s="71" t="s">
        <v>231</v>
      </c>
      <c r="G429" s="71" t="s">
        <v>736</v>
      </c>
      <c r="H429" s="71" t="s">
        <v>217</v>
      </c>
      <c r="I429" s="71" t="s">
        <v>1215</v>
      </c>
      <c r="J429" s="71" t="s">
        <v>1432</v>
      </c>
      <c r="K429" s="71" t="s">
        <v>243</v>
      </c>
      <c r="L429" s="71" t="s">
        <v>5895</v>
      </c>
      <c r="M429" s="71" t="s">
        <v>5896</v>
      </c>
      <c r="N429" s="71"/>
      <c r="O429" s="71"/>
      <c r="P429" s="71"/>
      <c r="Q429" s="71"/>
      <c r="R429" s="71"/>
      <c r="S429" s="71"/>
      <c r="T429" s="71"/>
      <c r="U429" s="71"/>
      <c r="V429" s="71"/>
      <c r="W429" s="71"/>
      <c r="X429" s="71"/>
      <c r="Y429" s="71"/>
      <c r="Z429" s="71"/>
      <c r="AA429" s="71"/>
      <c r="AB429" s="71" t="s">
        <v>64</v>
      </c>
      <c r="AC429" s="71" t="s">
        <v>65</v>
      </c>
      <c r="AD429" s="71" t="s">
        <v>62</v>
      </c>
      <c r="AE429" s="71" t="s">
        <v>63</v>
      </c>
      <c r="AF429" s="71" t="s">
        <v>63</v>
      </c>
      <c r="AG429" s="71"/>
      <c r="AH429" s="71" t="s">
        <v>66</v>
      </c>
      <c r="AI429" s="71" t="s">
        <v>63</v>
      </c>
      <c r="AJ429" s="71" t="s">
        <v>63</v>
      </c>
      <c r="AK429" s="71" t="s">
        <v>63</v>
      </c>
      <c r="AL429" s="71" t="s">
        <v>62</v>
      </c>
      <c r="AM429" s="71" t="s">
        <v>63</v>
      </c>
      <c r="AN429" s="71"/>
      <c r="AO429" s="71"/>
      <c r="AP429" s="71" t="s">
        <v>5897</v>
      </c>
      <c r="AQ429" s="71" t="s">
        <v>979</v>
      </c>
      <c r="AR429" s="71" t="s">
        <v>63</v>
      </c>
      <c r="AS429" s="71"/>
      <c r="AT429" s="71" t="s">
        <v>63</v>
      </c>
      <c r="AU429" s="71"/>
      <c r="AV429" s="79" t="str" cm="1">
        <f t="array" ref="AV4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9" s="79" t="str" cm="1">
        <f t="array" ref="AW4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9" s="71" t="str" cm="1">
        <f t="array" ref="AX4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9" s="71"/>
      <c r="AZ429" s="71"/>
      <c r="BA429" s="71" t="s">
        <v>5898</v>
      </c>
      <c r="BB429" s="73" t="s">
        <v>4280</v>
      </c>
      <c r="BC429" s="36"/>
      <c r="BD429" s="35"/>
    </row>
    <row r="430" spans="1:56" ht="75" customHeight="1">
      <c r="A430" s="70">
        <v>429</v>
      </c>
      <c r="B430" s="71" t="s">
        <v>5899</v>
      </c>
      <c r="C430" s="71" t="s">
        <v>735</v>
      </c>
      <c r="D430" s="71" t="s">
        <v>5900</v>
      </c>
      <c r="E430" s="71" t="s">
        <v>1430</v>
      </c>
      <c r="F430" s="71" t="s">
        <v>231</v>
      </c>
      <c r="G430" s="71" t="s">
        <v>736</v>
      </c>
      <c r="H430" s="71" t="s">
        <v>217</v>
      </c>
      <c r="I430" s="71" t="s">
        <v>1215</v>
      </c>
      <c r="J430" s="71" t="s">
        <v>1432</v>
      </c>
      <c r="K430" s="71" t="s">
        <v>243</v>
      </c>
      <c r="L430" s="71" t="s">
        <v>5901</v>
      </c>
      <c r="M430" s="71" t="s">
        <v>5902</v>
      </c>
      <c r="N430" s="71"/>
      <c r="O430" s="71"/>
      <c r="P430" s="71"/>
      <c r="Q430" s="71"/>
      <c r="R430" s="71"/>
      <c r="S430" s="71"/>
      <c r="T430" s="71"/>
      <c r="U430" s="71"/>
      <c r="V430" s="71"/>
      <c r="W430" s="71"/>
      <c r="X430" s="71"/>
      <c r="Y430" s="71"/>
      <c r="Z430" s="71"/>
      <c r="AA430" s="71"/>
      <c r="AB430" s="71" t="s">
        <v>64</v>
      </c>
      <c r="AC430" s="71" t="s">
        <v>65</v>
      </c>
      <c r="AD430" s="71" t="s">
        <v>62</v>
      </c>
      <c r="AE430" s="71" t="s">
        <v>63</v>
      </c>
      <c r="AF430" s="71" t="s">
        <v>63</v>
      </c>
      <c r="AG430" s="71"/>
      <c r="AH430" s="71" t="s">
        <v>66</v>
      </c>
      <c r="AI430" s="71" t="s">
        <v>63</v>
      </c>
      <c r="AJ430" s="71" t="s">
        <v>63</v>
      </c>
      <c r="AK430" s="71" t="s">
        <v>63</v>
      </c>
      <c r="AL430" s="71" t="s">
        <v>132</v>
      </c>
      <c r="AM430" s="71" t="s">
        <v>63</v>
      </c>
      <c r="AN430" s="71"/>
      <c r="AO430" s="71"/>
      <c r="AP430" s="71" t="s">
        <v>5903</v>
      </c>
      <c r="AQ430" s="71" t="s">
        <v>1215</v>
      </c>
      <c r="AR430" s="71" t="s">
        <v>62</v>
      </c>
      <c r="AS430" s="71"/>
      <c r="AT430" s="71" t="s">
        <v>63</v>
      </c>
      <c r="AU430" s="71"/>
      <c r="AV430" s="79" t="str" cm="1">
        <f t="array" ref="AV4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0" s="79" t="str" cm="1">
        <f t="array" ref="AW4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0" s="71" t="str" cm="1">
        <f t="array" ref="AX4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0" s="71"/>
      <c r="AZ430" s="71"/>
      <c r="BA430" s="71" t="s">
        <v>5904</v>
      </c>
      <c r="BB430" s="73"/>
      <c r="BC430" s="36"/>
      <c r="BD430" s="35"/>
    </row>
    <row r="431" spans="1:56" ht="75" customHeight="1">
      <c r="A431" s="70">
        <v>430</v>
      </c>
      <c r="B431" s="71" t="s">
        <v>5905</v>
      </c>
      <c r="C431" s="71" t="s">
        <v>735</v>
      </c>
      <c r="D431" s="71" t="s">
        <v>5906</v>
      </c>
      <c r="E431" s="71" t="s">
        <v>1461</v>
      </c>
      <c r="F431" s="71" t="s">
        <v>231</v>
      </c>
      <c r="G431" s="71" t="s">
        <v>736</v>
      </c>
      <c r="H431" s="71" t="s">
        <v>217</v>
      </c>
      <c r="I431" s="71" t="s">
        <v>250</v>
      </c>
      <c r="J431" s="71" t="s">
        <v>1432</v>
      </c>
      <c r="K431" s="71" t="s">
        <v>243</v>
      </c>
      <c r="L431" s="71" t="s">
        <v>5907</v>
      </c>
      <c r="M431" s="71" t="s">
        <v>5908</v>
      </c>
      <c r="N431" s="71"/>
      <c r="O431" s="71"/>
      <c r="P431" s="71"/>
      <c r="Q431" s="71"/>
      <c r="R431" s="71"/>
      <c r="S431" s="71"/>
      <c r="T431" s="71"/>
      <c r="U431" s="71"/>
      <c r="V431" s="71"/>
      <c r="W431" s="71"/>
      <c r="X431" s="71"/>
      <c r="Y431" s="71"/>
      <c r="Z431" s="71"/>
      <c r="AA431" s="71"/>
      <c r="AB431" s="71" t="s">
        <v>64</v>
      </c>
      <c r="AC431" s="71" t="s">
        <v>65</v>
      </c>
      <c r="AD431" s="71" t="s">
        <v>62</v>
      </c>
      <c r="AE431" s="71" t="s">
        <v>62</v>
      </c>
      <c r="AF431" s="71" t="s">
        <v>63</v>
      </c>
      <c r="AG431" s="71"/>
      <c r="AH431" s="71" t="s">
        <v>915</v>
      </c>
      <c r="AI431" s="71" t="s">
        <v>63</v>
      </c>
      <c r="AJ431" s="71" t="s">
        <v>132</v>
      </c>
      <c r="AK431" s="71" t="s">
        <v>63</v>
      </c>
      <c r="AL431" s="71" t="s">
        <v>62</v>
      </c>
      <c r="AM431" s="71" t="s">
        <v>63</v>
      </c>
      <c r="AN431" s="71"/>
      <c r="AO431" s="71"/>
      <c r="AP431" s="71" t="s">
        <v>5909</v>
      </c>
      <c r="AQ431" s="71" t="s">
        <v>250</v>
      </c>
      <c r="AR431" s="71" t="s">
        <v>62</v>
      </c>
      <c r="AS431" s="71"/>
      <c r="AT431" s="71" t="s">
        <v>62</v>
      </c>
      <c r="AU431" s="71"/>
      <c r="AV431" s="79" t="str" cm="1">
        <f t="array" ref="AV4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1" s="79" t="str" cm="1">
        <f t="array" ref="AW4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1" s="71" t="str" cm="1">
        <f t="array" ref="AX4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1" s="71"/>
      <c r="AZ431" s="71"/>
      <c r="BA431" s="71" t="s">
        <v>5910</v>
      </c>
      <c r="BB431" s="73" t="s">
        <v>5911</v>
      </c>
      <c r="BC431" s="36"/>
      <c r="BD431" s="35"/>
    </row>
    <row r="432" spans="1:56" ht="75" customHeight="1">
      <c r="A432" s="70">
        <v>431</v>
      </c>
      <c r="B432" s="71" t="s">
        <v>5912</v>
      </c>
      <c r="C432" s="71" t="s">
        <v>735</v>
      </c>
      <c r="D432" s="71" t="s">
        <v>5913</v>
      </c>
      <c r="E432" s="71" t="s">
        <v>1461</v>
      </c>
      <c r="F432" s="71" t="s">
        <v>231</v>
      </c>
      <c r="G432" s="71" t="s">
        <v>736</v>
      </c>
      <c r="H432" s="71" t="s">
        <v>217</v>
      </c>
      <c r="I432" s="71" t="s">
        <v>2145</v>
      </c>
      <c r="J432" s="71" t="s">
        <v>1432</v>
      </c>
      <c r="K432" s="71" t="s">
        <v>243</v>
      </c>
      <c r="L432" s="71" t="s">
        <v>5914</v>
      </c>
      <c r="M432" s="71" t="s">
        <v>5915</v>
      </c>
      <c r="N432" s="71"/>
      <c r="O432" s="71"/>
      <c r="P432" s="71"/>
      <c r="Q432" s="71"/>
      <c r="R432" s="71"/>
      <c r="S432" s="71"/>
      <c r="T432" s="71"/>
      <c r="U432" s="71"/>
      <c r="V432" s="71"/>
      <c r="W432" s="71"/>
      <c r="X432" s="71"/>
      <c r="Y432" s="71"/>
      <c r="Z432" s="71"/>
      <c r="AA432" s="71"/>
      <c r="AB432" s="71" t="s">
        <v>64</v>
      </c>
      <c r="AC432" s="71" t="s">
        <v>65</v>
      </c>
      <c r="AD432" s="71" t="s">
        <v>62</v>
      </c>
      <c r="AE432" s="71" t="s">
        <v>63</v>
      </c>
      <c r="AF432" s="71" t="s">
        <v>63</v>
      </c>
      <c r="AG432" s="71"/>
      <c r="AH432" s="71" t="s">
        <v>66</v>
      </c>
      <c r="AI432" s="71" t="s">
        <v>63</v>
      </c>
      <c r="AJ432" s="71" t="s">
        <v>63</v>
      </c>
      <c r="AK432" s="71" t="s">
        <v>63</v>
      </c>
      <c r="AL432" s="71" t="s">
        <v>62</v>
      </c>
      <c r="AM432" s="71" t="s">
        <v>63</v>
      </c>
      <c r="AN432" s="71"/>
      <c r="AO432" s="71"/>
      <c r="AP432" s="71" t="s">
        <v>5916</v>
      </c>
      <c r="AQ432" s="71" t="s">
        <v>711</v>
      </c>
      <c r="AR432" s="71" t="s">
        <v>63</v>
      </c>
      <c r="AS432" s="71"/>
      <c r="AT432" s="71" t="s">
        <v>63</v>
      </c>
      <c r="AU432" s="71"/>
      <c r="AV432" s="79" t="str" cm="1">
        <f t="array" ref="AV4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2" s="79" t="str" cm="1">
        <f t="array" ref="AW4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2" s="71" t="str" cm="1">
        <f t="array" ref="AX4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2" s="71"/>
      <c r="AZ432" s="71"/>
      <c r="BA432" s="71" t="s">
        <v>5917</v>
      </c>
      <c r="BB432" s="73" t="s">
        <v>5918</v>
      </c>
      <c r="BC432" s="36"/>
      <c r="BD432" s="35"/>
    </row>
    <row r="433" spans="1:56" ht="75" customHeight="1">
      <c r="A433" s="70">
        <v>432</v>
      </c>
      <c r="B433" s="71" t="s">
        <v>5919</v>
      </c>
      <c r="C433" s="71" t="s">
        <v>999</v>
      </c>
      <c r="D433" s="71" t="s">
        <v>5920</v>
      </c>
      <c r="E433" s="71" t="s">
        <v>1479</v>
      </c>
      <c r="F433" s="71" t="s">
        <v>231</v>
      </c>
      <c r="G433" s="71" t="s">
        <v>232</v>
      </c>
      <c r="H433" s="71" t="s">
        <v>233</v>
      </c>
      <c r="I433" s="71" t="s">
        <v>1944</v>
      </c>
      <c r="J433" s="71" t="s">
        <v>1432</v>
      </c>
      <c r="K433" s="71" t="s">
        <v>218</v>
      </c>
      <c r="L433" s="71" t="s">
        <v>5921</v>
      </c>
      <c r="M433" s="71" t="s">
        <v>5922</v>
      </c>
      <c r="N433" s="71"/>
      <c r="O433" s="71"/>
      <c r="P433" s="71"/>
      <c r="Q433" s="71"/>
      <c r="R433" s="71"/>
      <c r="S433" s="71"/>
      <c r="T433" s="71"/>
      <c r="U433" s="71"/>
      <c r="V433" s="71"/>
      <c r="W433" s="71"/>
      <c r="X433" s="71"/>
      <c r="Y433" s="71"/>
      <c r="Z433" s="71"/>
      <c r="AA433" s="71"/>
      <c r="AB433" s="71" t="s">
        <v>64</v>
      </c>
      <c r="AC433" s="71" t="s">
        <v>65</v>
      </c>
      <c r="AD433" s="71" t="s">
        <v>62</v>
      </c>
      <c r="AE433" s="71" t="s">
        <v>62</v>
      </c>
      <c r="AF433" s="71" t="s">
        <v>63</v>
      </c>
      <c r="AG433" s="71"/>
      <c r="AH433" s="71" t="s">
        <v>85</v>
      </c>
      <c r="AI433" s="71" t="s">
        <v>63</v>
      </c>
      <c r="AJ433" s="71" t="s">
        <v>63</v>
      </c>
      <c r="AK433" s="71" t="s">
        <v>63</v>
      </c>
      <c r="AL433" s="71" t="s">
        <v>62</v>
      </c>
      <c r="AM433" s="71" t="s">
        <v>63</v>
      </c>
      <c r="AN433" s="71"/>
      <c r="AO433" s="71"/>
      <c r="AP433" s="71" t="s">
        <v>5923</v>
      </c>
      <c r="AQ433" s="71" t="s">
        <v>1944</v>
      </c>
      <c r="AR433" s="71" t="s">
        <v>62</v>
      </c>
      <c r="AS433" s="71"/>
      <c r="AT433" s="71" t="s">
        <v>63</v>
      </c>
      <c r="AU433" s="71"/>
      <c r="AV433" s="79" t="str" cm="1">
        <f t="array" ref="AV4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3" s="79" t="str" cm="1">
        <f t="array" ref="AW4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3" s="71" t="str" cm="1">
        <f t="array" ref="AX4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3" s="71"/>
      <c r="AZ433" s="71"/>
      <c r="BA433" s="71" t="s">
        <v>5924</v>
      </c>
      <c r="BB433" s="73" t="s">
        <v>5925</v>
      </c>
      <c r="BC433" s="36"/>
      <c r="BD433" s="35"/>
    </row>
    <row r="434" spans="1:56" ht="75" customHeight="1">
      <c r="A434" s="70">
        <v>433</v>
      </c>
      <c r="B434" s="71" t="s">
        <v>5926</v>
      </c>
      <c r="C434" s="71" t="s">
        <v>735</v>
      </c>
      <c r="D434" s="71" t="s">
        <v>5927</v>
      </c>
      <c r="E434" s="71" t="s">
        <v>1751</v>
      </c>
      <c r="F434" s="71" t="s">
        <v>231</v>
      </c>
      <c r="G434" s="71" t="s">
        <v>736</v>
      </c>
      <c r="H434" s="71" t="s">
        <v>217</v>
      </c>
      <c r="I434" s="71" t="s">
        <v>285</v>
      </c>
      <c r="J434" s="71" t="s">
        <v>1432</v>
      </c>
      <c r="K434" s="71" t="s">
        <v>279</v>
      </c>
      <c r="L434" s="71" t="s">
        <v>5928</v>
      </c>
      <c r="M434" s="71" t="s">
        <v>5929</v>
      </c>
      <c r="N434" s="71"/>
      <c r="O434" s="71"/>
      <c r="P434" s="71"/>
      <c r="Q434" s="71"/>
      <c r="R434" s="71"/>
      <c r="S434" s="71"/>
      <c r="T434" s="71"/>
      <c r="U434" s="71"/>
      <c r="V434" s="71"/>
      <c r="W434" s="71"/>
      <c r="X434" s="71"/>
      <c r="Y434" s="71"/>
      <c r="Z434" s="71"/>
      <c r="AA434" s="71"/>
      <c r="AB434" s="71" t="s">
        <v>64</v>
      </c>
      <c r="AC434" s="71" t="s">
        <v>65</v>
      </c>
      <c r="AD434" s="71" t="s">
        <v>62</v>
      </c>
      <c r="AE434" s="71" t="s">
        <v>63</v>
      </c>
      <c r="AF434" s="71" t="s">
        <v>63</v>
      </c>
      <c r="AG434" s="71"/>
      <c r="AH434" s="71" t="s">
        <v>66</v>
      </c>
      <c r="AI434" s="71" t="s">
        <v>63</v>
      </c>
      <c r="AJ434" s="71" t="s">
        <v>132</v>
      </c>
      <c r="AK434" s="71" t="s">
        <v>132</v>
      </c>
      <c r="AL434" s="71" t="s">
        <v>62</v>
      </c>
      <c r="AM434" s="71" t="s">
        <v>63</v>
      </c>
      <c r="AN434" s="71"/>
      <c r="AO434" s="71"/>
      <c r="AP434" s="71" t="s">
        <v>5930</v>
      </c>
      <c r="AQ434" s="71" t="s">
        <v>285</v>
      </c>
      <c r="AR434" s="71" t="s">
        <v>62</v>
      </c>
      <c r="AS434" s="71"/>
      <c r="AT434" s="71" t="s">
        <v>63</v>
      </c>
      <c r="AU434" s="71"/>
      <c r="AV434" s="79" t="str" cm="1">
        <f t="array" ref="AV4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4" s="79" t="str" cm="1">
        <f t="array" ref="AW4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4" s="71" t="str" cm="1">
        <f t="array" ref="AX4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4" s="71"/>
      <c r="AZ434" s="71"/>
      <c r="BA434" s="71" t="s">
        <v>5931</v>
      </c>
      <c r="BB434" s="73" t="s">
        <v>5932</v>
      </c>
      <c r="BC434" s="36"/>
      <c r="BD434" s="35"/>
    </row>
    <row r="435" spans="1:56" ht="75" customHeight="1">
      <c r="A435" s="70">
        <v>434</v>
      </c>
      <c r="B435" s="71" t="s">
        <v>5933</v>
      </c>
      <c r="C435" s="71" t="s">
        <v>735</v>
      </c>
      <c r="D435" s="71" t="s">
        <v>5934</v>
      </c>
      <c r="E435" s="71" t="s">
        <v>1478</v>
      </c>
      <c r="F435" s="71" t="s">
        <v>231</v>
      </c>
      <c r="G435" s="71" t="s">
        <v>736</v>
      </c>
      <c r="H435" s="71" t="s">
        <v>217</v>
      </c>
      <c r="I435" s="71" t="s">
        <v>2167</v>
      </c>
      <c r="J435" s="71" t="s">
        <v>1432</v>
      </c>
      <c r="K435" s="71" t="s">
        <v>315</v>
      </c>
      <c r="L435" s="71" t="s">
        <v>5935</v>
      </c>
      <c r="M435" s="71" t="s">
        <v>5936</v>
      </c>
      <c r="N435" s="71"/>
      <c r="O435" s="71"/>
      <c r="P435" s="71"/>
      <c r="Q435" s="71"/>
      <c r="R435" s="71"/>
      <c r="S435" s="71"/>
      <c r="T435" s="71"/>
      <c r="U435" s="71"/>
      <c r="V435" s="71"/>
      <c r="W435" s="71"/>
      <c r="X435" s="71"/>
      <c r="Y435" s="71"/>
      <c r="Z435" s="71"/>
      <c r="AA435" s="71"/>
      <c r="AB435" s="71" t="s">
        <v>64</v>
      </c>
      <c r="AC435" s="71" t="s">
        <v>65</v>
      </c>
      <c r="AD435" s="71" t="s">
        <v>62</v>
      </c>
      <c r="AE435" s="71" t="s">
        <v>62</v>
      </c>
      <c r="AF435" s="71" t="s">
        <v>63</v>
      </c>
      <c r="AG435" s="71"/>
      <c r="AH435" s="71" t="s">
        <v>66</v>
      </c>
      <c r="AI435" s="71" t="s">
        <v>63</v>
      </c>
      <c r="AJ435" s="71" t="s">
        <v>63</v>
      </c>
      <c r="AK435" s="71" t="s">
        <v>63</v>
      </c>
      <c r="AL435" s="71" t="s">
        <v>132</v>
      </c>
      <c r="AM435" s="71" t="s">
        <v>63</v>
      </c>
      <c r="AN435" s="71"/>
      <c r="AO435" s="71"/>
      <c r="AP435" s="71" t="s">
        <v>5937</v>
      </c>
      <c r="AQ435" s="71" t="s">
        <v>5938</v>
      </c>
      <c r="AR435" s="71" t="s">
        <v>132</v>
      </c>
      <c r="AS435" s="71"/>
      <c r="AT435" s="71" t="s">
        <v>63</v>
      </c>
      <c r="AU435" s="71"/>
      <c r="AV435" s="79" t="str" cm="1">
        <f t="array" ref="AV4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5" s="79" t="str" cm="1">
        <f t="array" ref="AW4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5" s="71" t="str" cm="1">
        <f t="array" ref="AX4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5" s="71"/>
      <c r="AZ435" s="71"/>
      <c r="BA435" s="71" t="s">
        <v>5939</v>
      </c>
      <c r="BB435" s="73" t="s">
        <v>5940</v>
      </c>
      <c r="BC435" s="36"/>
      <c r="BD435" s="35"/>
    </row>
    <row r="436" spans="1:56" ht="75" customHeight="1">
      <c r="A436" s="70">
        <v>435</v>
      </c>
      <c r="B436" s="71" t="s">
        <v>5941</v>
      </c>
      <c r="C436" s="71" t="s">
        <v>735</v>
      </c>
      <c r="D436" s="71" t="s">
        <v>5942</v>
      </c>
      <c r="E436" s="71" t="s">
        <v>1748</v>
      </c>
      <c r="F436" s="71" t="s">
        <v>231</v>
      </c>
      <c r="G436" s="71" t="s">
        <v>736</v>
      </c>
      <c r="H436" s="71" t="s">
        <v>217</v>
      </c>
      <c r="I436" s="71" t="s">
        <v>840</v>
      </c>
      <c r="J436" s="71" t="s">
        <v>1432</v>
      </c>
      <c r="K436" s="71" t="s">
        <v>315</v>
      </c>
      <c r="L436" s="71" t="s">
        <v>5943</v>
      </c>
      <c r="M436" s="71" t="s">
        <v>5944</v>
      </c>
      <c r="N436" s="71"/>
      <c r="O436" s="71"/>
      <c r="P436" s="71"/>
      <c r="Q436" s="71"/>
      <c r="R436" s="71"/>
      <c r="S436" s="71"/>
      <c r="T436" s="71"/>
      <c r="U436" s="71"/>
      <c r="V436" s="71"/>
      <c r="W436" s="71"/>
      <c r="X436" s="71"/>
      <c r="Y436" s="71"/>
      <c r="Z436" s="71"/>
      <c r="AA436" s="71"/>
      <c r="AB436" s="71" t="s">
        <v>64</v>
      </c>
      <c r="AC436" s="71" t="s">
        <v>65</v>
      </c>
      <c r="AD436" s="71" t="s">
        <v>62</v>
      </c>
      <c r="AE436" s="71" t="s">
        <v>63</v>
      </c>
      <c r="AF436" s="71" t="s">
        <v>63</v>
      </c>
      <c r="AG436" s="71"/>
      <c r="AH436" s="71" t="s">
        <v>66</v>
      </c>
      <c r="AI436" s="71" t="s">
        <v>63</v>
      </c>
      <c r="AJ436" s="71" t="s">
        <v>63</v>
      </c>
      <c r="AK436" s="71" t="s">
        <v>63</v>
      </c>
      <c r="AL436" s="71" t="s">
        <v>62</v>
      </c>
      <c r="AM436" s="71" t="s">
        <v>63</v>
      </c>
      <c r="AN436" s="71"/>
      <c r="AO436" s="71"/>
      <c r="AP436" s="71" t="s">
        <v>5945</v>
      </c>
      <c r="AQ436" s="71" t="s">
        <v>840</v>
      </c>
      <c r="AR436" s="71" t="s">
        <v>62</v>
      </c>
      <c r="AS436" s="71"/>
      <c r="AT436" s="71" t="s">
        <v>63</v>
      </c>
      <c r="AU436" s="71"/>
      <c r="AV436" s="79" t="str" cm="1">
        <f t="array" ref="AV4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6" s="79" t="str" cm="1">
        <f t="array" ref="AW4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6" s="71" t="str" cm="1">
        <f t="array" ref="AX4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6" s="71"/>
      <c r="AZ436" s="71"/>
      <c r="BA436" s="71" t="s">
        <v>5946</v>
      </c>
      <c r="BB436" s="73"/>
      <c r="BC436" s="36"/>
      <c r="BD436" s="35"/>
    </row>
    <row r="437" spans="1:56" ht="75" customHeight="1">
      <c r="A437" s="70">
        <v>436</v>
      </c>
      <c r="B437" s="71" t="s">
        <v>5947</v>
      </c>
      <c r="C437" s="71" t="s">
        <v>735</v>
      </c>
      <c r="D437" s="71" t="s">
        <v>5948</v>
      </c>
      <c r="E437" s="71" t="s">
        <v>1505</v>
      </c>
      <c r="F437" s="71" t="s">
        <v>231</v>
      </c>
      <c r="G437" s="71" t="s">
        <v>736</v>
      </c>
      <c r="H437" s="71" t="s">
        <v>217</v>
      </c>
      <c r="I437" s="71" t="s">
        <v>509</v>
      </c>
      <c r="J437" s="71" t="s">
        <v>1432</v>
      </c>
      <c r="K437" s="71" t="s">
        <v>218</v>
      </c>
      <c r="L437" s="71" t="s">
        <v>5949</v>
      </c>
      <c r="M437" s="71" t="s">
        <v>5950</v>
      </c>
      <c r="N437" s="71"/>
      <c r="O437" s="71"/>
      <c r="P437" s="71"/>
      <c r="Q437" s="71"/>
      <c r="R437" s="71"/>
      <c r="S437" s="71"/>
      <c r="T437" s="71"/>
      <c r="U437" s="71"/>
      <c r="V437" s="71"/>
      <c r="W437" s="71"/>
      <c r="X437" s="71"/>
      <c r="Y437" s="71"/>
      <c r="Z437" s="71"/>
      <c r="AA437" s="71"/>
      <c r="AB437" s="71" t="s">
        <v>64</v>
      </c>
      <c r="AC437" s="71" t="s">
        <v>65</v>
      </c>
      <c r="AD437" s="71" t="s">
        <v>62</v>
      </c>
      <c r="AE437" s="71" t="s">
        <v>62</v>
      </c>
      <c r="AF437" s="71" t="s">
        <v>62</v>
      </c>
      <c r="AG437" s="71"/>
      <c r="AH437" s="71" t="s">
        <v>66</v>
      </c>
      <c r="AI437" s="71" t="s">
        <v>63</v>
      </c>
      <c r="AJ437" s="71" t="s">
        <v>63</v>
      </c>
      <c r="AK437" s="71" t="s">
        <v>63</v>
      </c>
      <c r="AL437" s="71" t="s">
        <v>132</v>
      </c>
      <c r="AM437" s="71" t="s">
        <v>63</v>
      </c>
      <c r="AN437" s="71"/>
      <c r="AO437" s="71"/>
      <c r="AP437" s="71" t="s">
        <v>5951</v>
      </c>
      <c r="AQ437" s="71" t="s">
        <v>5952</v>
      </c>
      <c r="AR437" s="71" t="s">
        <v>132</v>
      </c>
      <c r="AS437" s="71"/>
      <c r="AT437" s="71" t="s">
        <v>63</v>
      </c>
      <c r="AU437" s="71"/>
      <c r="AV437" s="79" t="str" cm="1">
        <f t="array" ref="AV4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7" s="79" t="str" cm="1">
        <f t="array" ref="AW4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7" s="71" t="str" cm="1">
        <f t="array" ref="AX4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7" s="71"/>
      <c r="AZ437" s="71"/>
      <c r="BA437" s="22" t="s">
        <v>5953</v>
      </c>
      <c r="BB437" s="73" t="s">
        <v>5954</v>
      </c>
      <c r="BC437" s="36"/>
      <c r="BD437" s="35"/>
    </row>
    <row r="438" spans="1:56" ht="75" customHeight="1">
      <c r="A438" s="70">
        <v>437</v>
      </c>
      <c r="B438" s="71" t="s">
        <v>5408</v>
      </c>
      <c r="C438" s="71" t="s">
        <v>735</v>
      </c>
      <c r="D438" s="71" t="s">
        <v>5955</v>
      </c>
      <c r="E438" s="71" t="s">
        <v>1430</v>
      </c>
      <c r="F438" s="71" t="s">
        <v>231</v>
      </c>
      <c r="G438" s="71" t="s">
        <v>736</v>
      </c>
      <c r="H438" s="71" t="s">
        <v>217</v>
      </c>
      <c r="I438" s="71" t="s">
        <v>250</v>
      </c>
      <c r="J438" s="71" t="s">
        <v>1432</v>
      </c>
      <c r="K438" s="71" t="s">
        <v>243</v>
      </c>
      <c r="L438" s="71" t="s">
        <v>5956</v>
      </c>
      <c r="M438" s="71" t="s">
        <v>5957</v>
      </c>
      <c r="N438" s="71"/>
      <c r="O438" s="71"/>
      <c r="P438" s="71"/>
      <c r="Q438" s="71"/>
      <c r="R438" s="71"/>
      <c r="S438" s="71"/>
      <c r="T438" s="71"/>
      <c r="U438" s="71"/>
      <c r="V438" s="71"/>
      <c r="W438" s="71"/>
      <c r="X438" s="71"/>
      <c r="Y438" s="71"/>
      <c r="Z438" s="71"/>
      <c r="AA438" s="71"/>
      <c r="AB438" s="71" t="s">
        <v>64</v>
      </c>
      <c r="AC438" s="71" t="s">
        <v>65</v>
      </c>
      <c r="AD438" s="71" t="s">
        <v>62</v>
      </c>
      <c r="AE438" s="71" t="s">
        <v>63</v>
      </c>
      <c r="AF438" s="71" t="s">
        <v>62</v>
      </c>
      <c r="AG438" s="71"/>
      <c r="AH438" s="71" t="s">
        <v>66</v>
      </c>
      <c r="AI438" s="71" t="s">
        <v>132</v>
      </c>
      <c r="AJ438" s="71" t="s">
        <v>132</v>
      </c>
      <c r="AK438" s="71" t="s">
        <v>63</v>
      </c>
      <c r="AL438" s="71" t="s">
        <v>62</v>
      </c>
      <c r="AM438" s="71" t="s">
        <v>132</v>
      </c>
      <c r="AN438" s="71"/>
      <c r="AO438" s="71"/>
      <c r="AP438" s="71" t="s">
        <v>5958</v>
      </c>
      <c r="AQ438" s="71" t="s">
        <v>5959</v>
      </c>
      <c r="AR438" s="71" t="s">
        <v>62</v>
      </c>
      <c r="AS438" s="71"/>
      <c r="AT438" s="71" t="s">
        <v>63</v>
      </c>
      <c r="AU438" s="71"/>
      <c r="AV438" s="79" t="str" cm="1">
        <f t="array" ref="AV4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8" s="79" t="str" cm="1">
        <f t="array" ref="AW4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8" s="71" t="str" cm="1">
        <f t="array" ref="AX4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8" s="71"/>
      <c r="AZ438" s="71"/>
      <c r="BA438" s="22" t="s">
        <v>5960</v>
      </c>
      <c r="BB438" s="73" t="s">
        <v>5415</v>
      </c>
      <c r="BC438" s="36"/>
      <c r="BD438" s="35"/>
    </row>
    <row r="439" spans="1:56" ht="75" customHeight="1">
      <c r="A439" s="70">
        <v>438</v>
      </c>
      <c r="B439" s="71" t="s">
        <v>5961</v>
      </c>
      <c r="C439" s="71" t="s">
        <v>800</v>
      </c>
      <c r="D439" s="71" t="s">
        <v>5962</v>
      </c>
      <c r="E439" s="71" t="s">
        <v>1430</v>
      </c>
      <c r="F439" s="71" t="s">
        <v>231</v>
      </c>
      <c r="G439" s="71" t="s">
        <v>736</v>
      </c>
      <c r="H439" s="71" t="s">
        <v>217</v>
      </c>
      <c r="I439" s="71" t="s">
        <v>790</v>
      </c>
      <c r="J439" s="71" t="s">
        <v>1432</v>
      </c>
      <c r="K439" s="71" t="s">
        <v>218</v>
      </c>
      <c r="L439" s="71" t="s">
        <v>5963</v>
      </c>
      <c r="M439" s="71" t="s">
        <v>5964</v>
      </c>
      <c r="N439" s="71"/>
      <c r="O439" s="71"/>
      <c r="P439" s="71"/>
      <c r="Q439" s="71"/>
      <c r="R439" s="71"/>
      <c r="S439" s="71"/>
      <c r="T439" s="71"/>
      <c r="U439" s="71"/>
      <c r="V439" s="71"/>
      <c r="W439" s="71"/>
      <c r="X439" s="71"/>
      <c r="Y439" s="71"/>
      <c r="Z439" s="71"/>
      <c r="AA439" s="71"/>
      <c r="AB439" s="71" t="s">
        <v>64</v>
      </c>
      <c r="AC439" s="71" t="s">
        <v>65</v>
      </c>
      <c r="AD439" s="71" t="s">
        <v>62</v>
      </c>
      <c r="AE439" s="71" t="s">
        <v>63</v>
      </c>
      <c r="AF439" s="71" t="s">
        <v>63</v>
      </c>
      <c r="AG439" s="71"/>
      <c r="AH439" s="71" t="s">
        <v>66</v>
      </c>
      <c r="AI439" s="71" t="s">
        <v>63</v>
      </c>
      <c r="AJ439" s="71" t="s">
        <v>63</v>
      </c>
      <c r="AK439" s="71" t="s">
        <v>63</v>
      </c>
      <c r="AL439" s="71" t="s">
        <v>132</v>
      </c>
      <c r="AM439" s="71" t="s">
        <v>63</v>
      </c>
      <c r="AN439" s="71"/>
      <c r="AO439" s="71"/>
      <c r="AP439" s="71" t="s">
        <v>5965</v>
      </c>
      <c r="AQ439" s="71" t="s">
        <v>5966</v>
      </c>
      <c r="AR439" s="71" t="s">
        <v>62</v>
      </c>
      <c r="AS439" s="71"/>
      <c r="AT439" s="71" t="s">
        <v>63</v>
      </c>
      <c r="AU439" s="71"/>
      <c r="AV439" s="79" t="str" cm="1">
        <f t="array" ref="AV4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9" s="79" t="str" cm="1">
        <f t="array" ref="AW4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9" s="71" t="str" cm="1">
        <f t="array" ref="AX4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9" s="71"/>
      <c r="AZ439" s="71"/>
      <c r="BA439" s="22" t="s">
        <v>5967</v>
      </c>
      <c r="BB439" s="73" t="s">
        <v>5968</v>
      </c>
      <c r="BC439" s="36"/>
      <c r="BD439" s="35"/>
    </row>
    <row r="440" spans="1:56" ht="75" customHeight="1">
      <c r="A440" s="70">
        <v>439</v>
      </c>
      <c r="B440" s="71" t="s">
        <v>5969</v>
      </c>
      <c r="C440" s="71" t="s">
        <v>5970</v>
      </c>
      <c r="D440" s="71" t="s">
        <v>5971</v>
      </c>
      <c r="E440" s="71" t="s">
        <v>1430</v>
      </c>
      <c r="F440" s="71" t="s">
        <v>231</v>
      </c>
      <c r="G440" s="71" t="s">
        <v>736</v>
      </c>
      <c r="H440" s="71" t="s">
        <v>217</v>
      </c>
      <c r="I440" s="71" t="s">
        <v>1215</v>
      </c>
      <c r="J440" s="71" t="s">
        <v>1432</v>
      </c>
      <c r="K440" s="71" t="s">
        <v>243</v>
      </c>
      <c r="L440" s="71" t="s">
        <v>5972</v>
      </c>
      <c r="M440" s="71" t="s">
        <v>5973</v>
      </c>
      <c r="N440" s="71"/>
      <c r="O440" s="71"/>
      <c r="P440" s="71"/>
      <c r="Q440" s="71"/>
      <c r="R440" s="71"/>
      <c r="S440" s="71"/>
      <c r="T440" s="71"/>
      <c r="U440" s="71"/>
      <c r="V440" s="71"/>
      <c r="W440" s="71"/>
      <c r="X440" s="71"/>
      <c r="Y440" s="71"/>
      <c r="Z440" s="71"/>
      <c r="AA440" s="71"/>
      <c r="AB440" s="71" t="s">
        <v>64</v>
      </c>
      <c r="AC440" s="71" t="s">
        <v>65</v>
      </c>
      <c r="AD440" s="71" t="s">
        <v>62</v>
      </c>
      <c r="AE440" s="71" t="s">
        <v>63</v>
      </c>
      <c r="AF440" s="71" t="s">
        <v>63</v>
      </c>
      <c r="AG440" s="71"/>
      <c r="AH440" s="71" t="s">
        <v>66</v>
      </c>
      <c r="AI440" s="71" t="s">
        <v>63</v>
      </c>
      <c r="AJ440" s="71" t="s">
        <v>63</v>
      </c>
      <c r="AK440" s="71" t="s">
        <v>63</v>
      </c>
      <c r="AL440" s="71" t="s">
        <v>62</v>
      </c>
      <c r="AM440" s="71" t="s">
        <v>63</v>
      </c>
      <c r="AN440" s="71"/>
      <c r="AO440" s="71"/>
      <c r="AP440" s="71" t="s">
        <v>5974</v>
      </c>
      <c r="AQ440" s="71" t="s">
        <v>1215</v>
      </c>
      <c r="AR440" s="71" t="s">
        <v>62</v>
      </c>
      <c r="AS440" s="71"/>
      <c r="AT440" s="71" t="s">
        <v>63</v>
      </c>
      <c r="AU440" s="71"/>
      <c r="AV440" s="79" t="str" cm="1">
        <f t="array" ref="AV4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0" s="79" t="str" cm="1">
        <f t="array" ref="AW4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0" s="71" t="str" cm="1">
        <f t="array" ref="AX4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0" s="71"/>
      <c r="AZ440" s="71"/>
      <c r="BA440" s="71" t="s">
        <v>5975</v>
      </c>
      <c r="BB440" s="73" t="s">
        <v>5976</v>
      </c>
      <c r="BC440" s="36"/>
      <c r="BD440" s="35"/>
    </row>
    <row r="441" spans="1:56" ht="75" customHeight="1">
      <c r="A441" s="70">
        <v>440</v>
      </c>
      <c r="B441" s="71" t="s">
        <v>5977</v>
      </c>
      <c r="C441" s="71" t="s">
        <v>735</v>
      </c>
      <c r="D441" s="71" t="s">
        <v>5978</v>
      </c>
      <c r="E441" s="71" t="s">
        <v>1502</v>
      </c>
      <c r="F441" s="71" t="s">
        <v>231</v>
      </c>
      <c r="G441" s="71" t="s">
        <v>736</v>
      </c>
      <c r="H441" s="71" t="s">
        <v>217</v>
      </c>
      <c r="I441" s="71" t="s">
        <v>840</v>
      </c>
      <c r="J441" s="71" t="s">
        <v>1432</v>
      </c>
      <c r="K441" s="71" t="s">
        <v>315</v>
      </c>
      <c r="L441" s="71" t="s">
        <v>5979</v>
      </c>
      <c r="M441" s="71" t="s">
        <v>5980</v>
      </c>
      <c r="N441" s="71"/>
      <c r="O441" s="71"/>
      <c r="P441" s="71"/>
      <c r="Q441" s="71"/>
      <c r="R441" s="71"/>
      <c r="S441" s="71"/>
      <c r="T441" s="71"/>
      <c r="U441" s="71"/>
      <c r="V441" s="71"/>
      <c r="W441" s="71"/>
      <c r="X441" s="71"/>
      <c r="Y441" s="71"/>
      <c r="Z441" s="71"/>
      <c r="AA441" s="71"/>
      <c r="AB441" s="71" t="s">
        <v>64</v>
      </c>
      <c r="AC441" s="71" t="s">
        <v>65</v>
      </c>
      <c r="AD441" s="71" t="s">
        <v>62</v>
      </c>
      <c r="AE441" s="71" t="s">
        <v>62</v>
      </c>
      <c r="AF441" s="71" t="s">
        <v>63</v>
      </c>
      <c r="AG441" s="71"/>
      <c r="AH441" s="71" t="s">
        <v>66</v>
      </c>
      <c r="AI441" s="71" t="s">
        <v>63</v>
      </c>
      <c r="AJ441" s="71" t="s">
        <v>63</v>
      </c>
      <c r="AK441" s="71" t="s">
        <v>63</v>
      </c>
      <c r="AL441" s="71" t="s">
        <v>62</v>
      </c>
      <c r="AM441" s="71" t="s">
        <v>63</v>
      </c>
      <c r="AN441" s="71"/>
      <c r="AO441" s="71"/>
      <c r="AP441" s="71" t="s">
        <v>5981</v>
      </c>
      <c r="AQ441" s="71" t="s">
        <v>840</v>
      </c>
      <c r="AR441" s="71" t="s">
        <v>62</v>
      </c>
      <c r="AS441" s="71"/>
      <c r="AT441" s="71" t="s">
        <v>63</v>
      </c>
      <c r="AU441" s="71"/>
      <c r="AV441" s="79" t="str" cm="1">
        <f t="array" ref="AV4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1" s="79" t="str" cm="1">
        <f t="array" ref="AW4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1" s="71" t="str" cm="1">
        <f t="array" ref="AX4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1" s="71"/>
      <c r="AZ441" s="71"/>
      <c r="BA441" s="71" t="s">
        <v>5982</v>
      </c>
      <c r="BB441" s="73" t="s">
        <v>5983</v>
      </c>
      <c r="BC441" s="36"/>
      <c r="BD441" s="35"/>
    </row>
    <row r="442" spans="1:56" ht="75" customHeight="1">
      <c r="A442" s="70">
        <v>441</v>
      </c>
      <c r="B442" s="71" t="s">
        <v>5984</v>
      </c>
      <c r="C442" s="71" t="s">
        <v>800</v>
      </c>
      <c r="D442" s="71" t="s">
        <v>5985</v>
      </c>
      <c r="E442" s="71" t="s">
        <v>1461</v>
      </c>
      <c r="F442" s="71" t="s">
        <v>231</v>
      </c>
      <c r="G442" s="71" t="s">
        <v>736</v>
      </c>
      <c r="H442" s="71" t="s">
        <v>217</v>
      </c>
      <c r="I442" s="71" t="s">
        <v>790</v>
      </c>
      <c r="J442" s="71" t="s">
        <v>1432</v>
      </c>
      <c r="K442" s="71" t="s">
        <v>218</v>
      </c>
      <c r="L442" s="71" t="s">
        <v>5986</v>
      </c>
      <c r="M442" s="71" t="s">
        <v>5987</v>
      </c>
      <c r="N442" s="71"/>
      <c r="O442" s="71"/>
      <c r="P442" s="71"/>
      <c r="Q442" s="71"/>
      <c r="R442" s="71"/>
      <c r="S442" s="71"/>
      <c r="T442" s="71"/>
      <c r="U442" s="71"/>
      <c r="V442" s="71"/>
      <c r="W442" s="71"/>
      <c r="X442" s="71"/>
      <c r="Y442" s="71"/>
      <c r="Z442" s="71"/>
      <c r="AA442" s="71"/>
      <c r="AB442" s="71" t="s">
        <v>64</v>
      </c>
      <c r="AC442" s="71" t="s">
        <v>65</v>
      </c>
      <c r="AD442" s="71" t="s">
        <v>62</v>
      </c>
      <c r="AE442" s="71" t="s">
        <v>63</v>
      </c>
      <c r="AF442" s="71" t="s">
        <v>63</v>
      </c>
      <c r="AG442" s="71"/>
      <c r="AH442" s="71" t="s">
        <v>66</v>
      </c>
      <c r="AI442" s="71" t="s">
        <v>63</v>
      </c>
      <c r="AJ442" s="71" t="s">
        <v>63</v>
      </c>
      <c r="AK442" s="71" t="s">
        <v>63</v>
      </c>
      <c r="AL442" s="71" t="s">
        <v>62</v>
      </c>
      <c r="AM442" s="71" t="s">
        <v>63</v>
      </c>
      <c r="AN442" s="71"/>
      <c r="AO442" s="71"/>
      <c r="AP442" s="71" t="s">
        <v>5988</v>
      </c>
      <c r="AQ442" s="71" t="s">
        <v>5989</v>
      </c>
      <c r="AR442" s="71" t="s">
        <v>62</v>
      </c>
      <c r="AS442" s="71"/>
      <c r="AT442" s="71" t="s">
        <v>63</v>
      </c>
      <c r="AU442" s="71"/>
      <c r="AV442" s="79" t="str" cm="1">
        <f t="array" ref="AV4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2" s="79" t="str" cm="1">
        <f t="array" ref="AW4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2" s="71" t="str" cm="1">
        <f t="array" ref="AX4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2" s="71"/>
      <c r="AZ442" s="71"/>
      <c r="BA442" s="22" t="s">
        <v>5990</v>
      </c>
      <c r="BB442" s="73" t="s">
        <v>5991</v>
      </c>
      <c r="BC442" s="36"/>
      <c r="BD442" s="35"/>
    </row>
    <row r="443" spans="1:56" ht="75" customHeight="1">
      <c r="A443" s="70">
        <v>442</v>
      </c>
      <c r="B443" s="71" t="s">
        <v>5992</v>
      </c>
      <c r="C443" s="71" t="s">
        <v>735</v>
      </c>
      <c r="D443" s="71" t="s">
        <v>5993</v>
      </c>
      <c r="E443" s="71" t="s">
        <v>1442</v>
      </c>
      <c r="F443" s="71" t="s">
        <v>231</v>
      </c>
      <c r="G443" s="71" t="s">
        <v>736</v>
      </c>
      <c r="H443" s="71" t="s">
        <v>217</v>
      </c>
      <c r="I443" s="71" t="s">
        <v>608</v>
      </c>
      <c r="J443" s="71" t="s">
        <v>1432</v>
      </c>
      <c r="K443" s="71" t="s">
        <v>266</v>
      </c>
      <c r="L443" s="71" t="s">
        <v>5994</v>
      </c>
      <c r="M443" s="71" t="s">
        <v>5995</v>
      </c>
      <c r="N443" s="71"/>
      <c r="O443" s="71"/>
      <c r="P443" s="71"/>
      <c r="Q443" s="71"/>
      <c r="R443" s="71"/>
      <c r="S443" s="71"/>
      <c r="T443" s="71"/>
      <c r="U443" s="71"/>
      <c r="V443" s="71"/>
      <c r="W443" s="71"/>
      <c r="X443" s="71"/>
      <c r="Y443" s="71"/>
      <c r="Z443" s="71"/>
      <c r="AA443" s="71"/>
      <c r="AB443" s="71" t="s">
        <v>64</v>
      </c>
      <c r="AC443" s="71" t="s">
        <v>65</v>
      </c>
      <c r="AD443" s="71" t="s">
        <v>62</v>
      </c>
      <c r="AE443" s="71" t="s">
        <v>62</v>
      </c>
      <c r="AF443" s="71" t="s">
        <v>63</v>
      </c>
      <c r="AG443" s="71"/>
      <c r="AH443" s="71" t="s">
        <v>85</v>
      </c>
      <c r="AI443" s="71" t="s">
        <v>63</v>
      </c>
      <c r="AJ443" s="71" t="s">
        <v>63</v>
      </c>
      <c r="AK443" s="71" t="s">
        <v>63</v>
      </c>
      <c r="AL443" s="71" t="s">
        <v>132</v>
      </c>
      <c r="AM443" s="71" t="s">
        <v>62</v>
      </c>
      <c r="AN443" s="71"/>
      <c r="AO443" s="71"/>
      <c r="AP443" s="71" t="s">
        <v>5996</v>
      </c>
      <c r="AQ443" s="71" t="s">
        <v>608</v>
      </c>
      <c r="AR443" s="71" t="s">
        <v>62</v>
      </c>
      <c r="AS443" s="71"/>
      <c r="AT443" s="71" t="s">
        <v>62</v>
      </c>
      <c r="AU443" s="71"/>
      <c r="AV443" s="79" t="str" cm="1">
        <f t="array" ref="AV4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3" s="79" t="str" cm="1">
        <f t="array" ref="AW4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3" s="71" t="str" cm="1">
        <f t="array" ref="AX4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3" s="71"/>
      <c r="AZ443" s="71"/>
      <c r="BA443" s="71" t="s">
        <v>5997</v>
      </c>
      <c r="BB443" s="73" t="s">
        <v>5998</v>
      </c>
      <c r="BC443" s="36"/>
      <c r="BD443" s="35"/>
    </row>
    <row r="444" spans="1:56" ht="75" customHeight="1">
      <c r="A444" s="70">
        <v>443</v>
      </c>
      <c r="B444" s="71" t="s">
        <v>5999</v>
      </c>
      <c r="C444" s="71" t="s">
        <v>735</v>
      </c>
      <c r="D444" s="71" t="s">
        <v>6000</v>
      </c>
      <c r="E444" s="71" t="s">
        <v>1452</v>
      </c>
      <c r="F444" s="71" t="s">
        <v>231</v>
      </c>
      <c r="G444" s="71" t="s">
        <v>736</v>
      </c>
      <c r="H444" s="71" t="s">
        <v>217</v>
      </c>
      <c r="I444" s="71" t="s">
        <v>1215</v>
      </c>
      <c r="J444" s="71" t="s">
        <v>1432</v>
      </c>
      <c r="K444" s="71" t="s">
        <v>243</v>
      </c>
      <c r="L444" s="71" t="s">
        <v>6001</v>
      </c>
      <c r="M444" s="71" t="s">
        <v>6002</v>
      </c>
      <c r="N444" s="71"/>
      <c r="O444" s="71"/>
      <c r="P444" s="71"/>
      <c r="Q444" s="71"/>
      <c r="R444" s="71"/>
      <c r="S444" s="71"/>
      <c r="T444" s="71"/>
      <c r="U444" s="71"/>
      <c r="V444" s="71"/>
      <c r="W444" s="71"/>
      <c r="X444" s="71"/>
      <c r="Y444" s="71"/>
      <c r="Z444" s="71"/>
      <c r="AA444" s="71"/>
      <c r="AB444" s="71" t="s">
        <v>64</v>
      </c>
      <c r="AC444" s="71" t="s">
        <v>65</v>
      </c>
      <c r="AD444" s="71" t="s">
        <v>62</v>
      </c>
      <c r="AE444" s="71" t="s">
        <v>63</v>
      </c>
      <c r="AF444" s="71" t="s">
        <v>63</v>
      </c>
      <c r="AG444" s="71"/>
      <c r="AH444" s="71" t="s">
        <v>66</v>
      </c>
      <c r="AI444" s="71" t="s">
        <v>63</v>
      </c>
      <c r="AJ444" s="71" t="s">
        <v>63</v>
      </c>
      <c r="AK444" s="71" t="s">
        <v>63</v>
      </c>
      <c r="AL444" s="71" t="s">
        <v>62</v>
      </c>
      <c r="AM444" s="71" t="s">
        <v>63</v>
      </c>
      <c r="AN444" s="71"/>
      <c r="AO444" s="71"/>
      <c r="AP444" s="71" t="s">
        <v>6003</v>
      </c>
      <c r="AQ444" s="71" t="s">
        <v>1215</v>
      </c>
      <c r="AR444" s="71" t="s">
        <v>62</v>
      </c>
      <c r="AS444" s="71"/>
      <c r="AT444" s="71" t="s">
        <v>63</v>
      </c>
      <c r="AU444" s="71"/>
      <c r="AV444" s="79" t="str" cm="1">
        <f t="array" ref="AV4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4" s="79" t="str" cm="1">
        <f t="array" ref="AW4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4" s="71" t="str" cm="1">
        <f t="array" ref="AX4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4" s="71"/>
      <c r="AZ444" s="71"/>
      <c r="BA444" s="71" t="s">
        <v>6004</v>
      </c>
      <c r="BB444" s="73" t="s">
        <v>6005</v>
      </c>
      <c r="BC444" s="36"/>
      <c r="BD444" s="35"/>
    </row>
    <row r="445" spans="1:56" ht="75" customHeight="1">
      <c r="A445" s="70">
        <v>444</v>
      </c>
      <c r="B445" s="71" t="s">
        <v>6006</v>
      </c>
      <c r="C445" s="71" t="s">
        <v>1269</v>
      </c>
      <c r="D445" s="71" t="s">
        <v>6007</v>
      </c>
      <c r="E445" s="71" t="s">
        <v>1452</v>
      </c>
      <c r="F445" s="71" t="s">
        <v>231</v>
      </c>
      <c r="G445" s="71" t="s">
        <v>786</v>
      </c>
      <c r="H445" s="71" t="s">
        <v>233</v>
      </c>
      <c r="I445" s="71" t="s">
        <v>1944</v>
      </c>
      <c r="J445" s="71" t="s">
        <v>1432</v>
      </c>
      <c r="K445" s="71" t="s">
        <v>218</v>
      </c>
      <c r="L445" s="71" t="s">
        <v>6008</v>
      </c>
      <c r="M445" s="71" t="s">
        <v>6009</v>
      </c>
      <c r="N445" s="71"/>
      <c r="O445" s="71"/>
      <c r="P445" s="71"/>
      <c r="Q445" s="71"/>
      <c r="R445" s="71"/>
      <c r="S445" s="71"/>
      <c r="T445" s="71"/>
      <c r="U445" s="71"/>
      <c r="V445" s="71"/>
      <c r="W445" s="71"/>
      <c r="X445" s="71"/>
      <c r="Y445" s="71"/>
      <c r="Z445" s="71"/>
      <c r="AA445" s="71"/>
      <c r="AB445" s="71" t="s">
        <v>64</v>
      </c>
      <c r="AC445" s="71" t="s">
        <v>65</v>
      </c>
      <c r="AD445" s="71" t="s">
        <v>62</v>
      </c>
      <c r="AE445" s="71" t="s">
        <v>62</v>
      </c>
      <c r="AF445" s="71" t="s">
        <v>63</v>
      </c>
      <c r="AG445" s="71"/>
      <c r="AH445" s="71" t="s">
        <v>85</v>
      </c>
      <c r="AI445" s="71" t="s">
        <v>63</v>
      </c>
      <c r="AJ445" s="71" t="s">
        <v>63</v>
      </c>
      <c r="AK445" s="71" t="s">
        <v>63</v>
      </c>
      <c r="AL445" s="71" t="s">
        <v>62</v>
      </c>
      <c r="AM445" s="71" t="s">
        <v>63</v>
      </c>
      <c r="AN445" s="71"/>
      <c r="AO445" s="71"/>
      <c r="AP445" s="71" t="s">
        <v>6010</v>
      </c>
      <c r="AQ445" s="71" t="s">
        <v>6011</v>
      </c>
      <c r="AR445" s="71" t="s">
        <v>132</v>
      </c>
      <c r="AS445" s="71"/>
      <c r="AT445" s="71" t="s">
        <v>63</v>
      </c>
      <c r="AU445" s="71"/>
      <c r="AV445" s="79" t="str" cm="1">
        <f t="array" ref="AV4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5" s="79" t="str" cm="1">
        <f t="array" ref="AW4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5" s="71" t="str" cm="1">
        <f t="array" ref="AX4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5" s="71"/>
      <c r="AZ445" s="71"/>
      <c r="BA445" s="71" t="s">
        <v>6012</v>
      </c>
      <c r="BB445" s="73" t="s">
        <v>6013</v>
      </c>
      <c r="BC445" s="36"/>
      <c r="BD445" s="35"/>
    </row>
    <row r="446" spans="1:56" ht="75" customHeight="1">
      <c r="A446" s="70">
        <v>445</v>
      </c>
      <c r="B446" s="71" t="s">
        <v>6014</v>
      </c>
      <c r="C446" s="71" t="s">
        <v>735</v>
      </c>
      <c r="D446" s="71" t="s">
        <v>6015</v>
      </c>
      <c r="E446" s="71" t="s">
        <v>1478</v>
      </c>
      <c r="F446" s="71" t="s">
        <v>231</v>
      </c>
      <c r="G446" s="71" t="s">
        <v>736</v>
      </c>
      <c r="H446" s="71" t="s">
        <v>217</v>
      </c>
      <c r="I446" s="71" t="s">
        <v>250</v>
      </c>
      <c r="J446" s="71" t="s">
        <v>1432</v>
      </c>
      <c r="K446" s="71" t="s">
        <v>243</v>
      </c>
      <c r="L446" s="71" t="s">
        <v>6016</v>
      </c>
      <c r="M446" s="71" t="s">
        <v>6017</v>
      </c>
      <c r="N446" s="71"/>
      <c r="O446" s="71"/>
      <c r="P446" s="71"/>
      <c r="Q446" s="71"/>
      <c r="R446" s="71"/>
      <c r="S446" s="71"/>
      <c r="T446" s="71"/>
      <c r="U446" s="71"/>
      <c r="V446" s="71"/>
      <c r="W446" s="71"/>
      <c r="X446" s="71"/>
      <c r="Y446" s="71"/>
      <c r="Z446" s="71"/>
      <c r="AA446" s="71"/>
      <c r="AB446" s="71" t="s">
        <v>64</v>
      </c>
      <c r="AC446" s="71" t="s">
        <v>65</v>
      </c>
      <c r="AD446" s="71" t="s">
        <v>62</v>
      </c>
      <c r="AE446" s="71" t="s">
        <v>62</v>
      </c>
      <c r="AF446" s="71" t="s">
        <v>63</v>
      </c>
      <c r="AG446" s="71"/>
      <c r="AH446" s="71" t="s">
        <v>66</v>
      </c>
      <c r="AI446" s="71" t="s">
        <v>63</v>
      </c>
      <c r="AJ446" s="71" t="s">
        <v>62</v>
      </c>
      <c r="AK446" s="71" t="s">
        <v>63</v>
      </c>
      <c r="AL446" s="71" t="s">
        <v>62</v>
      </c>
      <c r="AM446" s="71" t="s">
        <v>63</v>
      </c>
      <c r="AN446" s="71"/>
      <c r="AO446" s="71"/>
      <c r="AP446" s="71" t="s">
        <v>6018</v>
      </c>
      <c r="AQ446" s="71" t="s">
        <v>250</v>
      </c>
      <c r="AR446" s="71" t="s">
        <v>62</v>
      </c>
      <c r="AS446" s="71"/>
      <c r="AT446" s="71" t="s">
        <v>63</v>
      </c>
      <c r="AU446" s="71"/>
      <c r="AV446" s="79" t="str" cm="1">
        <f t="array" ref="AV4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6" s="79" t="str" cm="1">
        <f t="array" ref="AW4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6" s="71" t="str" cm="1">
        <f t="array" ref="AX4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6" s="71"/>
      <c r="AZ446" s="71"/>
      <c r="BA446" s="71" t="s">
        <v>6019</v>
      </c>
      <c r="BB446" s="73" t="s">
        <v>6020</v>
      </c>
      <c r="BC446" s="36"/>
      <c r="BD446" s="35"/>
    </row>
    <row r="447" spans="1:56" ht="75" customHeight="1">
      <c r="A447" s="70">
        <v>446</v>
      </c>
      <c r="B447" s="71" t="s">
        <v>6021</v>
      </c>
      <c r="C447" s="71" t="s">
        <v>735</v>
      </c>
      <c r="D447" s="71" t="s">
        <v>6022</v>
      </c>
      <c r="E447" s="71" t="s">
        <v>1461</v>
      </c>
      <c r="F447" s="71" t="s">
        <v>231</v>
      </c>
      <c r="G447" s="71" t="s">
        <v>736</v>
      </c>
      <c r="H447" s="71" t="s">
        <v>217</v>
      </c>
      <c r="I447" s="71" t="s">
        <v>250</v>
      </c>
      <c r="J447" s="71" t="s">
        <v>1432</v>
      </c>
      <c r="K447" s="71" t="s">
        <v>243</v>
      </c>
      <c r="L447" s="71" t="s">
        <v>6023</v>
      </c>
      <c r="M447" s="71" t="s">
        <v>6024</v>
      </c>
      <c r="N447" s="71"/>
      <c r="O447" s="71"/>
      <c r="P447" s="71"/>
      <c r="Q447" s="71"/>
      <c r="R447" s="71"/>
      <c r="S447" s="71"/>
      <c r="T447" s="71"/>
      <c r="U447" s="71"/>
      <c r="V447" s="71"/>
      <c r="W447" s="71"/>
      <c r="X447" s="71"/>
      <c r="Y447" s="71"/>
      <c r="Z447" s="71"/>
      <c r="AA447" s="71"/>
      <c r="AB447" s="71" t="s">
        <v>64</v>
      </c>
      <c r="AC447" s="71" t="s">
        <v>65</v>
      </c>
      <c r="AD447" s="71" t="s">
        <v>62</v>
      </c>
      <c r="AE447" s="71" t="s">
        <v>63</v>
      </c>
      <c r="AF447" s="71" t="s">
        <v>62</v>
      </c>
      <c r="AG447" s="71"/>
      <c r="AH447" s="71" t="s">
        <v>66</v>
      </c>
      <c r="AI447" s="71" t="s">
        <v>63</v>
      </c>
      <c r="AJ447" s="71" t="s">
        <v>63</v>
      </c>
      <c r="AK447" s="71" t="s">
        <v>63</v>
      </c>
      <c r="AL447" s="71" t="s">
        <v>132</v>
      </c>
      <c r="AM447" s="71" t="s">
        <v>63</v>
      </c>
      <c r="AN447" s="71"/>
      <c r="AO447" s="71"/>
      <c r="AP447" s="71" t="s">
        <v>6025</v>
      </c>
      <c r="AQ447" s="71" t="s">
        <v>250</v>
      </c>
      <c r="AR447" s="71" t="s">
        <v>62</v>
      </c>
      <c r="AS447" s="71"/>
      <c r="AT447" s="71" t="s">
        <v>63</v>
      </c>
      <c r="AU447" s="71"/>
      <c r="AV447" s="79" t="str" cm="1">
        <f t="array" ref="AV4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7" s="79" t="str" cm="1">
        <f t="array" ref="AW4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7" s="71" t="str" cm="1">
        <f t="array" ref="AX4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7" s="71"/>
      <c r="AZ447" s="71"/>
      <c r="BA447" s="71" t="s">
        <v>6026</v>
      </c>
      <c r="BB447" s="73" t="s">
        <v>6027</v>
      </c>
      <c r="BC447" s="36"/>
      <c r="BD447" s="35"/>
    </row>
    <row r="448" spans="1:56" ht="75" customHeight="1">
      <c r="A448" s="70">
        <v>447</v>
      </c>
      <c r="B448" s="71" t="s">
        <v>6028</v>
      </c>
      <c r="C448" s="71" t="s">
        <v>5554</v>
      </c>
      <c r="D448" s="71" t="s">
        <v>6029</v>
      </c>
      <c r="E448" s="71" t="s">
        <v>1478</v>
      </c>
      <c r="F448" s="71" t="s">
        <v>231</v>
      </c>
      <c r="G448" s="71" t="s">
        <v>232</v>
      </c>
      <c r="H448" s="71" t="s">
        <v>217</v>
      </c>
      <c r="I448" s="71" t="s">
        <v>1632</v>
      </c>
      <c r="J448" s="71" t="s">
        <v>1432</v>
      </c>
      <c r="K448" s="71" t="s">
        <v>279</v>
      </c>
      <c r="L448" s="71" t="s">
        <v>6030</v>
      </c>
      <c r="M448" s="71" t="s">
        <v>6031</v>
      </c>
      <c r="N448" s="71" t="s">
        <v>1575</v>
      </c>
      <c r="O448" s="71" t="s">
        <v>1506</v>
      </c>
      <c r="P448" s="71"/>
      <c r="Q448" s="71"/>
      <c r="R448" s="71"/>
      <c r="S448" s="71"/>
      <c r="T448" s="71"/>
      <c r="U448" s="71"/>
      <c r="V448" s="71"/>
      <c r="W448" s="71"/>
      <c r="X448" s="71"/>
      <c r="Y448" s="71"/>
      <c r="Z448" s="71"/>
      <c r="AA448" s="71"/>
      <c r="AB448" s="71" t="s">
        <v>64</v>
      </c>
      <c r="AC448" s="71" t="s">
        <v>84</v>
      </c>
      <c r="AD448" s="71" t="s">
        <v>62</v>
      </c>
      <c r="AE448" s="71" t="s">
        <v>62</v>
      </c>
      <c r="AF448" s="71" t="s">
        <v>63</v>
      </c>
      <c r="AG448" s="71"/>
      <c r="AH448" s="71" t="s">
        <v>1515</v>
      </c>
      <c r="AI448" s="71" t="s">
        <v>63</v>
      </c>
      <c r="AJ448" s="71" t="s">
        <v>63</v>
      </c>
      <c r="AK448" s="71" t="s">
        <v>63</v>
      </c>
      <c r="AL448" s="71" t="s">
        <v>132</v>
      </c>
      <c r="AM448" s="71" t="s">
        <v>62</v>
      </c>
      <c r="AN448" s="71"/>
      <c r="AO448" s="71"/>
      <c r="AP448" s="71" t="s">
        <v>6032</v>
      </c>
      <c r="AQ448" s="71" t="s">
        <v>1052</v>
      </c>
      <c r="AR448" s="71" t="s">
        <v>63</v>
      </c>
      <c r="AS448" s="71"/>
      <c r="AT448" s="71" t="s">
        <v>63</v>
      </c>
      <c r="AU448" s="71"/>
      <c r="AV448" s="79" t="str" cm="1">
        <f t="array" ref="AV4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8" s="79" t="str" cm="1">
        <f t="array" ref="AW4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8" s="71" t="str" cm="1">
        <f t="array" ref="AX4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8" s="71"/>
      <c r="AZ448" s="71"/>
      <c r="BA448" s="71" t="s">
        <v>6033</v>
      </c>
      <c r="BB448" s="73" t="s">
        <v>6034</v>
      </c>
      <c r="BC448" s="36"/>
      <c r="BD448" s="35"/>
    </row>
    <row r="449" spans="1:56" ht="75" customHeight="1">
      <c r="A449" s="70">
        <v>448</v>
      </c>
      <c r="B449" s="71" t="s">
        <v>6035</v>
      </c>
      <c r="C449" s="71" t="s">
        <v>735</v>
      </c>
      <c r="D449" s="71" t="s">
        <v>6036</v>
      </c>
      <c r="E449" s="71" t="s">
        <v>1505</v>
      </c>
      <c r="F449" s="71" t="s">
        <v>231</v>
      </c>
      <c r="G449" s="71" t="s">
        <v>736</v>
      </c>
      <c r="H449" s="71" t="s">
        <v>217</v>
      </c>
      <c r="I449" s="71" t="s">
        <v>1215</v>
      </c>
      <c r="J449" s="71" t="s">
        <v>1432</v>
      </c>
      <c r="K449" s="71" t="s">
        <v>243</v>
      </c>
      <c r="L449" s="71" t="s">
        <v>6037</v>
      </c>
      <c r="M449" s="71" t="s">
        <v>6038</v>
      </c>
      <c r="N449" s="71"/>
      <c r="O449" s="71"/>
      <c r="P449" s="71"/>
      <c r="Q449" s="71"/>
      <c r="R449" s="71"/>
      <c r="S449" s="71"/>
      <c r="T449" s="71"/>
      <c r="U449" s="71"/>
      <c r="V449" s="71"/>
      <c r="W449" s="71"/>
      <c r="X449" s="71"/>
      <c r="Y449" s="71"/>
      <c r="Z449" s="71"/>
      <c r="AA449" s="71"/>
      <c r="AB449" s="71" t="s">
        <v>64</v>
      </c>
      <c r="AC449" s="71" t="s">
        <v>65</v>
      </c>
      <c r="AD449" s="71" t="s">
        <v>62</v>
      </c>
      <c r="AE449" s="71" t="s">
        <v>63</v>
      </c>
      <c r="AF449" s="71" t="s">
        <v>63</v>
      </c>
      <c r="AG449" s="71"/>
      <c r="AH449" s="71" t="s">
        <v>915</v>
      </c>
      <c r="AI449" s="71" t="s">
        <v>63</v>
      </c>
      <c r="AJ449" s="71" t="s">
        <v>63</v>
      </c>
      <c r="AK449" s="71" t="s">
        <v>63</v>
      </c>
      <c r="AL449" s="71" t="s">
        <v>132</v>
      </c>
      <c r="AM449" s="71" t="s">
        <v>63</v>
      </c>
      <c r="AN449" s="71"/>
      <c r="AO449" s="71"/>
      <c r="AP449" s="71" t="s">
        <v>6039</v>
      </c>
      <c r="AQ449" s="71" t="s">
        <v>1215</v>
      </c>
      <c r="AR449" s="71" t="s">
        <v>62</v>
      </c>
      <c r="AS449" s="71"/>
      <c r="AT449" s="71" t="s">
        <v>63</v>
      </c>
      <c r="AU449" s="71"/>
      <c r="AV449" s="79" t="str" cm="1">
        <f t="array" ref="AV4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9" s="79" t="str" cm="1">
        <f t="array" ref="AW4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9" s="71" t="str" cm="1">
        <f t="array" ref="AX4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9" s="71"/>
      <c r="AZ449" s="71"/>
      <c r="BA449" s="71" t="s">
        <v>6040</v>
      </c>
      <c r="BB449" s="73" t="s">
        <v>6041</v>
      </c>
      <c r="BC449" s="36"/>
      <c r="BD449" s="35"/>
    </row>
    <row r="450" spans="1:56" ht="75" customHeight="1">
      <c r="A450" s="70">
        <v>449</v>
      </c>
      <c r="B450" s="71" t="s">
        <v>6042</v>
      </c>
      <c r="C450" s="71" t="s">
        <v>800</v>
      </c>
      <c r="D450" s="71" t="s">
        <v>6043</v>
      </c>
      <c r="E450" s="71" t="s">
        <v>1502</v>
      </c>
      <c r="F450" s="71" t="s">
        <v>231</v>
      </c>
      <c r="G450" s="71" t="s">
        <v>736</v>
      </c>
      <c r="H450" s="71" t="s">
        <v>217</v>
      </c>
      <c r="I450" s="71" t="s">
        <v>840</v>
      </c>
      <c r="J450" s="71" t="s">
        <v>1432</v>
      </c>
      <c r="K450" s="71" t="s">
        <v>315</v>
      </c>
      <c r="L450" s="71" t="s">
        <v>6044</v>
      </c>
      <c r="M450" s="71" t="s">
        <v>6045</v>
      </c>
      <c r="N450" s="71"/>
      <c r="O450" s="71"/>
      <c r="P450" s="71"/>
      <c r="Q450" s="71"/>
      <c r="R450" s="71"/>
      <c r="S450" s="71"/>
      <c r="T450" s="71"/>
      <c r="U450" s="71"/>
      <c r="V450" s="71"/>
      <c r="W450" s="71"/>
      <c r="X450" s="71"/>
      <c r="Y450" s="71"/>
      <c r="Z450" s="71"/>
      <c r="AA450" s="71"/>
      <c r="AB450" s="71" t="s">
        <v>64</v>
      </c>
      <c r="AC450" s="71" t="s">
        <v>65</v>
      </c>
      <c r="AD450" s="71" t="s">
        <v>62</v>
      </c>
      <c r="AE450" s="71" t="s">
        <v>62</v>
      </c>
      <c r="AF450" s="71" t="s">
        <v>63</v>
      </c>
      <c r="AG450" s="71"/>
      <c r="AH450" s="71" t="s">
        <v>101</v>
      </c>
      <c r="AI450" s="71" t="s">
        <v>63</v>
      </c>
      <c r="AJ450" s="71" t="s">
        <v>63</v>
      </c>
      <c r="AK450" s="71" t="s">
        <v>63</v>
      </c>
      <c r="AL450" s="71" t="s">
        <v>62</v>
      </c>
      <c r="AM450" s="71" t="s">
        <v>63</v>
      </c>
      <c r="AN450" s="71"/>
      <c r="AO450" s="71"/>
      <c r="AP450" s="71" t="s">
        <v>6046</v>
      </c>
      <c r="AQ450" s="71" t="s">
        <v>840</v>
      </c>
      <c r="AR450" s="71" t="s">
        <v>62</v>
      </c>
      <c r="AS450" s="71"/>
      <c r="AT450" s="71" t="s">
        <v>63</v>
      </c>
      <c r="AU450" s="71"/>
      <c r="AV450" s="79" t="str" cm="1">
        <f t="array" ref="AV4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0" s="79" t="str" cm="1">
        <f t="array" ref="AW4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0" s="71" t="str" cm="1">
        <f t="array" ref="AX4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0" s="71"/>
      <c r="AZ450" s="71"/>
      <c r="BA450" s="71" t="s">
        <v>6047</v>
      </c>
      <c r="BB450" s="73" t="s">
        <v>6048</v>
      </c>
      <c r="BC450" s="36"/>
      <c r="BD450" s="35"/>
    </row>
    <row r="451" spans="1:56" ht="75" customHeight="1">
      <c r="A451" s="70">
        <v>450</v>
      </c>
      <c r="B451" s="71" t="s">
        <v>6049</v>
      </c>
      <c r="C451" s="71" t="s">
        <v>264</v>
      </c>
      <c r="D451" s="71" t="s">
        <v>6050</v>
      </c>
      <c r="E451" s="71" t="s">
        <v>1565</v>
      </c>
      <c r="F451" s="71" t="s">
        <v>54</v>
      </c>
      <c r="G451" s="71" t="s">
        <v>201</v>
      </c>
      <c r="H451" s="71" t="s">
        <v>233</v>
      </c>
      <c r="I451" s="71" t="s">
        <v>194</v>
      </c>
      <c r="J451" s="71" t="s">
        <v>1432</v>
      </c>
      <c r="K451" s="71" t="s">
        <v>315</v>
      </c>
      <c r="L451" s="71" t="s">
        <v>6051</v>
      </c>
      <c r="M451" s="71" t="s">
        <v>6052</v>
      </c>
      <c r="N451" s="71" t="s">
        <v>1710</v>
      </c>
      <c r="O451" s="71" t="s">
        <v>1668</v>
      </c>
      <c r="P451" s="71" t="s">
        <v>60</v>
      </c>
      <c r="Q451" s="71" t="s">
        <v>81</v>
      </c>
      <c r="R451" s="71" t="s">
        <v>1669</v>
      </c>
      <c r="S451" s="71" t="s">
        <v>62</v>
      </c>
      <c r="T451" s="71" t="s">
        <v>62</v>
      </c>
      <c r="U451" s="71" t="s">
        <v>63</v>
      </c>
      <c r="V451" s="71" t="s">
        <v>62</v>
      </c>
      <c r="W451" s="71" t="s">
        <v>63</v>
      </c>
      <c r="X451" s="71" t="s">
        <v>62</v>
      </c>
      <c r="Y451" s="71" t="s">
        <v>62</v>
      </c>
      <c r="Z451" s="71" t="s">
        <v>63</v>
      </c>
      <c r="AA451" s="71" t="s">
        <v>62</v>
      </c>
      <c r="AB451" s="71" t="s">
        <v>64</v>
      </c>
      <c r="AC451" s="71" t="s">
        <v>100</v>
      </c>
      <c r="AD451" s="71" t="s">
        <v>62</v>
      </c>
      <c r="AE451" s="71" t="s">
        <v>63</v>
      </c>
      <c r="AF451" s="71" t="s">
        <v>63</v>
      </c>
      <c r="AG451" s="71" t="s">
        <v>63</v>
      </c>
      <c r="AH451" s="71" t="s">
        <v>85</v>
      </c>
      <c r="AI451" s="71" t="s">
        <v>63</v>
      </c>
      <c r="AJ451" s="71" t="s">
        <v>132</v>
      </c>
      <c r="AK451" s="71" t="s">
        <v>63</v>
      </c>
      <c r="AL451" s="71" t="s">
        <v>63</v>
      </c>
      <c r="AM451" s="71" t="s">
        <v>132</v>
      </c>
      <c r="AN451" s="71" t="s">
        <v>6053</v>
      </c>
      <c r="AO451" s="71" t="s">
        <v>6054</v>
      </c>
      <c r="AP451" s="71" t="s">
        <v>6055</v>
      </c>
      <c r="AQ451" s="71" t="s">
        <v>6056</v>
      </c>
      <c r="AR451" s="71" t="s">
        <v>63</v>
      </c>
      <c r="AS451" s="71"/>
      <c r="AT451" s="71" t="s">
        <v>62</v>
      </c>
      <c r="AU451" s="71" t="s">
        <v>72</v>
      </c>
      <c r="AV451" s="79" t="str" cm="1">
        <f t="array" ref="AV4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1" s="79" t="str" cm="1">
        <f t="array" ref="AW4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1" s="71" t="str" cm="1">
        <f t="array" ref="AX4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51" s="71" t="s">
        <v>63</v>
      </c>
      <c r="AZ451" s="71"/>
      <c r="BA451" s="71" t="s">
        <v>6057</v>
      </c>
      <c r="BB451" s="73"/>
      <c r="BC451" s="36"/>
      <c r="BD451" s="35"/>
    </row>
    <row r="452" spans="1:56" ht="75" customHeight="1">
      <c r="A452" s="70">
        <v>451</v>
      </c>
      <c r="B452" s="71" t="s">
        <v>1893</v>
      </c>
      <c r="C452" s="71" t="s">
        <v>800</v>
      </c>
      <c r="D452" s="71" t="s">
        <v>6058</v>
      </c>
      <c r="E452" s="71" t="s">
        <v>1486</v>
      </c>
      <c r="F452" s="71" t="s">
        <v>231</v>
      </c>
      <c r="G452" s="71" t="s">
        <v>736</v>
      </c>
      <c r="H452" s="71" t="s">
        <v>217</v>
      </c>
      <c r="I452" s="71" t="s">
        <v>2167</v>
      </c>
      <c r="J452" s="71" t="s">
        <v>1432</v>
      </c>
      <c r="K452" s="71" t="s">
        <v>315</v>
      </c>
      <c r="L452" s="71" t="s">
        <v>6059</v>
      </c>
      <c r="M452" s="71" t="s">
        <v>6060</v>
      </c>
      <c r="N452" s="71"/>
      <c r="O452" s="71"/>
      <c r="P452" s="71"/>
      <c r="Q452" s="71"/>
      <c r="R452" s="71"/>
      <c r="S452" s="71"/>
      <c r="T452" s="71"/>
      <c r="U452" s="71"/>
      <c r="V452" s="71"/>
      <c r="W452" s="71"/>
      <c r="X452" s="71"/>
      <c r="Y452" s="71"/>
      <c r="Z452" s="71"/>
      <c r="AA452" s="71"/>
      <c r="AB452" s="71" t="s">
        <v>64</v>
      </c>
      <c r="AC452" s="71" t="s">
        <v>65</v>
      </c>
      <c r="AD452" s="71" t="s">
        <v>62</v>
      </c>
      <c r="AE452" s="71" t="s">
        <v>62</v>
      </c>
      <c r="AF452" s="71" t="s">
        <v>63</v>
      </c>
      <c r="AG452" s="71"/>
      <c r="AH452" s="71" t="s">
        <v>66</v>
      </c>
      <c r="AI452" s="71" t="s">
        <v>63</v>
      </c>
      <c r="AJ452" s="71" t="s">
        <v>63</v>
      </c>
      <c r="AK452" s="71" t="s">
        <v>63</v>
      </c>
      <c r="AL452" s="71" t="s">
        <v>62</v>
      </c>
      <c r="AM452" s="71" t="s">
        <v>63</v>
      </c>
      <c r="AN452" s="71"/>
      <c r="AO452" s="71"/>
      <c r="AP452" s="71" t="s">
        <v>6061</v>
      </c>
      <c r="AQ452" s="71" t="s">
        <v>1747</v>
      </c>
      <c r="AR452" s="71" t="s">
        <v>132</v>
      </c>
      <c r="AS452" s="71"/>
      <c r="AT452" s="71" t="s">
        <v>63</v>
      </c>
      <c r="AU452" s="71"/>
      <c r="AV452" s="79" t="str" cm="1">
        <f t="array" ref="AV4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2" s="79" t="str" cm="1">
        <f t="array" ref="AW4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2" s="71" t="str" cm="1">
        <f t="array" ref="AX4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2" s="71"/>
      <c r="AZ452" s="71"/>
      <c r="BA452" s="71" t="s">
        <v>6062</v>
      </c>
      <c r="BB452" s="73" t="s">
        <v>1964</v>
      </c>
      <c r="BC452" s="36"/>
      <c r="BD452" s="35"/>
    </row>
    <row r="453" spans="1:56" ht="75" customHeight="1">
      <c r="A453" s="70">
        <v>452</v>
      </c>
      <c r="B453" s="71" t="s">
        <v>6063</v>
      </c>
      <c r="C453" s="71" t="s">
        <v>735</v>
      </c>
      <c r="D453" s="71" t="s">
        <v>6064</v>
      </c>
      <c r="E453" s="71" t="s">
        <v>1575</v>
      </c>
      <c r="F453" s="71" t="s">
        <v>231</v>
      </c>
      <c r="G453" s="71" t="s">
        <v>736</v>
      </c>
      <c r="H453" s="71" t="s">
        <v>217</v>
      </c>
      <c r="I453" s="71" t="s">
        <v>1215</v>
      </c>
      <c r="J453" s="71" t="s">
        <v>1432</v>
      </c>
      <c r="K453" s="71" t="s">
        <v>243</v>
      </c>
      <c r="L453" s="71" t="s">
        <v>6065</v>
      </c>
      <c r="M453" s="71" t="s">
        <v>6066</v>
      </c>
      <c r="N453" s="71"/>
      <c r="O453" s="71"/>
      <c r="P453" s="71"/>
      <c r="Q453" s="71"/>
      <c r="R453" s="71"/>
      <c r="S453" s="71"/>
      <c r="T453" s="71"/>
      <c r="U453" s="71"/>
      <c r="V453" s="71"/>
      <c r="W453" s="71"/>
      <c r="X453" s="71"/>
      <c r="Y453" s="71"/>
      <c r="Z453" s="71"/>
      <c r="AA453" s="71"/>
      <c r="AB453" s="71" t="s">
        <v>64</v>
      </c>
      <c r="AC453" s="71" t="s">
        <v>65</v>
      </c>
      <c r="AD453" s="71" t="s">
        <v>62</v>
      </c>
      <c r="AE453" s="71" t="s">
        <v>62</v>
      </c>
      <c r="AF453" s="71" t="s">
        <v>63</v>
      </c>
      <c r="AG453" s="71"/>
      <c r="AH453" s="71" t="s">
        <v>66</v>
      </c>
      <c r="AI453" s="71" t="s">
        <v>63</v>
      </c>
      <c r="AJ453" s="71" t="s">
        <v>63</v>
      </c>
      <c r="AK453" s="71" t="s">
        <v>63</v>
      </c>
      <c r="AL453" s="71" t="s">
        <v>62</v>
      </c>
      <c r="AM453" s="71" t="s">
        <v>63</v>
      </c>
      <c r="AN453" s="71"/>
      <c r="AO453" s="71"/>
      <c r="AP453" s="71" t="s">
        <v>6067</v>
      </c>
      <c r="AQ453" s="71" t="s">
        <v>1215</v>
      </c>
      <c r="AR453" s="71" t="s">
        <v>62</v>
      </c>
      <c r="AS453" s="71"/>
      <c r="AT453" s="71" t="s">
        <v>63</v>
      </c>
      <c r="AU453" s="71"/>
      <c r="AV453" s="79" t="str" cm="1">
        <f t="array" ref="AV4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3" s="79" t="str" cm="1">
        <f t="array" ref="AW4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3" s="71" t="str" cm="1">
        <f t="array" ref="AX4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3" s="71"/>
      <c r="AZ453" s="71"/>
      <c r="BA453" s="71" t="s">
        <v>6068</v>
      </c>
      <c r="BB453" s="73" t="s">
        <v>5865</v>
      </c>
      <c r="BC453" s="36"/>
      <c r="BD453" s="35"/>
    </row>
    <row r="454" spans="1:56" ht="75" customHeight="1">
      <c r="A454" s="70">
        <v>453</v>
      </c>
      <c r="B454" s="71" t="s">
        <v>6069</v>
      </c>
      <c r="C454" s="71" t="s">
        <v>735</v>
      </c>
      <c r="D454" s="71" t="s">
        <v>6070</v>
      </c>
      <c r="E454" s="71" t="s">
        <v>1478</v>
      </c>
      <c r="F454" s="71" t="s">
        <v>231</v>
      </c>
      <c r="G454" s="71" t="s">
        <v>736</v>
      </c>
      <c r="H454" s="71" t="s">
        <v>217</v>
      </c>
      <c r="I454" s="71" t="s">
        <v>194</v>
      </c>
      <c r="J454" s="71" t="s">
        <v>1432</v>
      </c>
      <c r="K454" s="71" t="s">
        <v>315</v>
      </c>
      <c r="L454" s="71" t="s">
        <v>6071</v>
      </c>
      <c r="M454" s="71" t="s">
        <v>6072</v>
      </c>
      <c r="N454" s="71"/>
      <c r="O454" s="71"/>
      <c r="P454" s="71"/>
      <c r="Q454" s="71"/>
      <c r="R454" s="71"/>
      <c r="S454" s="71"/>
      <c r="T454" s="71"/>
      <c r="U454" s="71"/>
      <c r="V454" s="71"/>
      <c r="W454" s="71"/>
      <c r="X454" s="71"/>
      <c r="Y454" s="71"/>
      <c r="Z454" s="71"/>
      <c r="AA454" s="71"/>
      <c r="AB454" s="71" t="s">
        <v>64</v>
      </c>
      <c r="AC454" s="71" t="s">
        <v>65</v>
      </c>
      <c r="AD454" s="71" t="s">
        <v>62</v>
      </c>
      <c r="AE454" s="71" t="s">
        <v>63</v>
      </c>
      <c r="AF454" s="71" t="s">
        <v>63</v>
      </c>
      <c r="AG454" s="71"/>
      <c r="AH454" s="71" t="s">
        <v>66</v>
      </c>
      <c r="AI454" s="71" t="s">
        <v>63</v>
      </c>
      <c r="AJ454" s="71" t="s">
        <v>132</v>
      </c>
      <c r="AK454" s="71" t="s">
        <v>63</v>
      </c>
      <c r="AL454" s="71" t="s">
        <v>132</v>
      </c>
      <c r="AM454" s="71" t="s">
        <v>63</v>
      </c>
      <c r="AN454" s="71"/>
      <c r="AO454" s="71"/>
      <c r="AP454" s="71" t="s">
        <v>6073</v>
      </c>
      <c r="AQ454" s="71" t="s">
        <v>6074</v>
      </c>
      <c r="AR454" s="71" t="s">
        <v>62</v>
      </c>
      <c r="AS454" s="71"/>
      <c r="AT454" s="71" t="s">
        <v>63</v>
      </c>
      <c r="AU454" s="71"/>
      <c r="AV454" s="79" t="str" cm="1">
        <f t="array" ref="AV4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4" s="79" t="str" cm="1">
        <f t="array" ref="AW4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4" s="71" t="str" cm="1">
        <f t="array" ref="AX4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4" s="71"/>
      <c r="AZ454" s="71"/>
      <c r="BA454" s="22" t="s">
        <v>6075</v>
      </c>
      <c r="BB454" s="73" t="s">
        <v>6076</v>
      </c>
      <c r="BC454" s="36"/>
      <c r="BD454" s="35"/>
    </row>
    <row r="455" spans="1:56" ht="75" customHeight="1">
      <c r="A455" s="70">
        <v>454</v>
      </c>
      <c r="B455" s="71" t="s">
        <v>6077</v>
      </c>
      <c r="C455" s="71" t="s">
        <v>800</v>
      </c>
      <c r="D455" s="71" t="s">
        <v>6078</v>
      </c>
      <c r="E455" s="71" t="s">
        <v>1479</v>
      </c>
      <c r="F455" s="71" t="s">
        <v>231</v>
      </c>
      <c r="G455" s="71" t="s">
        <v>736</v>
      </c>
      <c r="H455" s="71" t="s">
        <v>217</v>
      </c>
      <c r="I455" s="71" t="s">
        <v>1443</v>
      </c>
      <c r="J455" s="71" t="s">
        <v>1432</v>
      </c>
      <c r="K455" s="71" t="s">
        <v>315</v>
      </c>
      <c r="L455" s="71" t="s">
        <v>6079</v>
      </c>
      <c r="M455" s="71" t="s">
        <v>6080</v>
      </c>
      <c r="N455" s="71"/>
      <c r="O455" s="71"/>
      <c r="P455" s="71"/>
      <c r="Q455" s="71"/>
      <c r="R455" s="71"/>
      <c r="S455" s="71"/>
      <c r="T455" s="71"/>
      <c r="U455" s="71"/>
      <c r="V455" s="71"/>
      <c r="W455" s="71"/>
      <c r="X455" s="71"/>
      <c r="Y455" s="71"/>
      <c r="Z455" s="71"/>
      <c r="AA455" s="71"/>
      <c r="AB455" s="71" t="s">
        <v>64</v>
      </c>
      <c r="AC455" s="71" t="s">
        <v>65</v>
      </c>
      <c r="AD455" s="71" t="s">
        <v>62</v>
      </c>
      <c r="AE455" s="71" t="s">
        <v>63</v>
      </c>
      <c r="AF455" s="71" t="s">
        <v>63</v>
      </c>
      <c r="AG455" s="71"/>
      <c r="AH455" s="71" t="s">
        <v>66</v>
      </c>
      <c r="AI455" s="71" t="s">
        <v>132</v>
      </c>
      <c r="AJ455" s="71" t="s">
        <v>63</v>
      </c>
      <c r="AK455" s="71" t="s">
        <v>63</v>
      </c>
      <c r="AL455" s="71" t="s">
        <v>62</v>
      </c>
      <c r="AM455" s="71" t="s">
        <v>63</v>
      </c>
      <c r="AN455" s="71"/>
      <c r="AO455" s="71"/>
      <c r="AP455" s="71" t="s">
        <v>6081</v>
      </c>
      <c r="AQ455" s="71" t="s">
        <v>6082</v>
      </c>
      <c r="AR455" s="71" t="s">
        <v>62</v>
      </c>
      <c r="AS455" s="71"/>
      <c r="AT455" s="71" t="s">
        <v>63</v>
      </c>
      <c r="AU455" s="71"/>
      <c r="AV455" s="79" t="str" cm="1">
        <f t="array" ref="AV4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5" s="79" t="str" cm="1">
        <f t="array" ref="AW4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5" s="71" t="str" cm="1">
        <f t="array" ref="AX4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5" s="71"/>
      <c r="AZ455" s="71"/>
      <c r="BA455" s="22" t="s">
        <v>6083</v>
      </c>
      <c r="BB455" s="73" t="s">
        <v>6084</v>
      </c>
      <c r="BC455" s="36"/>
      <c r="BD455" s="35"/>
    </row>
    <row r="456" spans="1:56" ht="75" customHeight="1">
      <c r="A456" s="70">
        <v>455</v>
      </c>
      <c r="B456" s="71" t="s">
        <v>6085</v>
      </c>
      <c r="C456" s="71" t="s">
        <v>6086</v>
      </c>
      <c r="D456" s="71" t="s">
        <v>6087</v>
      </c>
      <c r="E456" s="71" t="s">
        <v>1505</v>
      </c>
      <c r="F456" s="71" t="s">
        <v>54</v>
      </c>
      <c r="G456" s="71" t="s">
        <v>125</v>
      </c>
      <c r="H456" s="71" t="s">
        <v>233</v>
      </c>
      <c r="I456" s="71" t="s">
        <v>1215</v>
      </c>
      <c r="J456" s="71" t="s">
        <v>1432</v>
      </c>
      <c r="K456" s="71" t="s">
        <v>243</v>
      </c>
      <c r="L456" s="71" t="s">
        <v>6088</v>
      </c>
      <c r="M456" s="71" t="s">
        <v>6089</v>
      </c>
      <c r="N456" s="71" t="s">
        <v>1710</v>
      </c>
      <c r="O456" s="71" t="s">
        <v>1668</v>
      </c>
      <c r="P456" s="71" t="s">
        <v>60</v>
      </c>
      <c r="Q456" s="71" t="s">
        <v>81</v>
      </c>
      <c r="R456" s="71" t="s">
        <v>1669</v>
      </c>
      <c r="S456" s="71" t="s">
        <v>62</v>
      </c>
      <c r="T456" s="71" t="s">
        <v>62</v>
      </c>
      <c r="U456" s="71" t="s">
        <v>62</v>
      </c>
      <c r="V456" s="71" t="s">
        <v>62</v>
      </c>
      <c r="W456" s="71" t="s">
        <v>62</v>
      </c>
      <c r="X456" s="71" t="s">
        <v>63</v>
      </c>
      <c r="Y456" s="71" t="s">
        <v>62</v>
      </c>
      <c r="Z456" s="71" t="s">
        <v>63</v>
      </c>
      <c r="AA456" s="71" t="s">
        <v>62</v>
      </c>
      <c r="AB456" s="71" t="s">
        <v>142</v>
      </c>
      <c r="AC456" s="71" t="s">
        <v>65</v>
      </c>
      <c r="AD456" s="71" t="s">
        <v>62</v>
      </c>
      <c r="AE456" s="71" t="s">
        <v>62</v>
      </c>
      <c r="AF456" s="71" t="s">
        <v>62</v>
      </c>
      <c r="AG456" s="71" t="s">
        <v>63</v>
      </c>
      <c r="AH456" s="71" t="s">
        <v>85</v>
      </c>
      <c r="AI456" s="71" t="s">
        <v>63</v>
      </c>
      <c r="AJ456" s="71" t="s">
        <v>62</v>
      </c>
      <c r="AK456" s="71" t="s">
        <v>62</v>
      </c>
      <c r="AL456" s="71" t="s">
        <v>63</v>
      </c>
      <c r="AM456" s="71" t="s">
        <v>132</v>
      </c>
      <c r="AN456" s="71" t="s">
        <v>6090</v>
      </c>
      <c r="AO456" s="71" t="s">
        <v>6091</v>
      </c>
      <c r="AP456" s="71" t="s">
        <v>6092</v>
      </c>
      <c r="AQ456" s="71" t="s">
        <v>2596</v>
      </c>
      <c r="AR456" s="71" t="s">
        <v>63</v>
      </c>
      <c r="AS456" s="71"/>
      <c r="AT456" s="71" t="s">
        <v>63</v>
      </c>
      <c r="AU456" s="71" t="s">
        <v>1713</v>
      </c>
      <c r="AV456" s="79" cm="1">
        <f t="array" ref="AV4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56" s="79" cm="1">
        <f t="array" ref="AW4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56" s="71" t="str" cm="1">
        <f t="array" ref="AX4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56" s="71" t="s">
        <v>63</v>
      </c>
      <c r="AZ456" s="71"/>
      <c r="BA456" s="71" t="s">
        <v>6093</v>
      </c>
      <c r="BB456" s="73" t="s">
        <v>6094</v>
      </c>
      <c r="BC456" s="36"/>
      <c r="BD456" s="35"/>
    </row>
    <row r="457" spans="1:56" ht="75" customHeight="1">
      <c r="A457" s="70">
        <v>456</v>
      </c>
      <c r="B457" s="71" t="s">
        <v>6095</v>
      </c>
      <c r="C457" s="71" t="s">
        <v>735</v>
      </c>
      <c r="D457" s="71" t="s">
        <v>6096</v>
      </c>
      <c r="E457" s="71" t="s">
        <v>1461</v>
      </c>
      <c r="F457" s="71" t="s">
        <v>231</v>
      </c>
      <c r="G457" s="71" t="s">
        <v>736</v>
      </c>
      <c r="H457" s="71" t="s">
        <v>217</v>
      </c>
      <c r="I457" s="71" t="s">
        <v>1215</v>
      </c>
      <c r="J457" s="71" t="s">
        <v>1432</v>
      </c>
      <c r="K457" s="71" t="s">
        <v>243</v>
      </c>
      <c r="L457" s="71" t="s">
        <v>6097</v>
      </c>
      <c r="M457" s="71" t="s">
        <v>6098</v>
      </c>
      <c r="N457" s="71"/>
      <c r="O457" s="71"/>
      <c r="P457" s="71"/>
      <c r="Q457" s="71"/>
      <c r="R457" s="71"/>
      <c r="S457" s="71"/>
      <c r="T457" s="71"/>
      <c r="U457" s="71"/>
      <c r="V457" s="71"/>
      <c r="W457" s="71"/>
      <c r="X457" s="71"/>
      <c r="Y457" s="71"/>
      <c r="Z457" s="71"/>
      <c r="AA457" s="71"/>
      <c r="AB457" s="71" t="s">
        <v>64</v>
      </c>
      <c r="AC457" s="71" t="s">
        <v>65</v>
      </c>
      <c r="AD457" s="71" t="s">
        <v>62</v>
      </c>
      <c r="AE457" s="71" t="s">
        <v>62</v>
      </c>
      <c r="AF457" s="71" t="s">
        <v>63</v>
      </c>
      <c r="AG457" s="71"/>
      <c r="AH457" s="71" t="s">
        <v>66</v>
      </c>
      <c r="AI457" s="71" t="s">
        <v>132</v>
      </c>
      <c r="AJ457" s="71" t="s">
        <v>63</v>
      </c>
      <c r="AK457" s="71" t="s">
        <v>63</v>
      </c>
      <c r="AL457" s="71" t="s">
        <v>62</v>
      </c>
      <c r="AM457" s="71" t="s">
        <v>63</v>
      </c>
      <c r="AN457" s="71"/>
      <c r="AO457" s="71"/>
      <c r="AP457" s="71" t="s">
        <v>6099</v>
      </c>
      <c r="AQ457" s="71" t="s">
        <v>1215</v>
      </c>
      <c r="AR457" s="71" t="s">
        <v>62</v>
      </c>
      <c r="AS457" s="71"/>
      <c r="AT457" s="71" t="s">
        <v>63</v>
      </c>
      <c r="AU457" s="71"/>
      <c r="AV457" s="79" t="str" cm="1">
        <f t="array" ref="AV4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7" s="79" t="str" cm="1">
        <f t="array" ref="AW4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7" s="71" t="str" cm="1">
        <f t="array" ref="AX4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7" s="71"/>
      <c r="AZ457" s="71"/>
      <c r="BA457" s="71" t="s">
        <v>6100</v>
      </c>
      <c r="BB457" s="73" t="s">
        <v>6101</v>
      </c>
      <c r="BC457" s="36"/>
      <c r="BD457" s="35"/>
    </row>
    <row r="458" spans="1:56" ht="75" customHeight="1">
      <c r="A458" s="70">
        <v>457</v>
      </c>
      <c r="B458" s="71" t="s">
        <v>6102</v>
      </c>
      <c r="C458" s="71" t="s">
        <v>773</v>
      </c>
      <c r="D458" s="71" t="s">
        <v>6103</v>
      </c>
      <c r="E458" s="71" t="s">
        <v>1505</v>
      </c>
      <c r="F458" s="71" t="s">
        <v>54</v>
      </c>
      <c r="G458" s="71" t="s">
        <v>125</v>
      </c>
      <c r="H458" s="71" t="s">
        <v>233</v>
      </c>
      <c r="I458" s="71" t="s">
        <v>1215</v>
      </c>
      <c r="J458" s="71" t="s">
        <v>1432</v>
      </c>
      <c r="K458" s="71" t="s">
        <v>243</v>
      </c>
      <c r="L458" s="71" t="s">
        <v>6104</v>
      </c>
      <c r="M458" s="71" t="s">
        <v>6105</v>
      </c>
      <c r="N458" s="71" t="s">
        <v>1710</v>
      </c>
      <c r="O458" s="71" t="s">
        <v>1668</v>
      </c>
      <c r="P458" s="71" t="s">
        <v>60</v>
      </c>
      <c r="Q458" s="71" t="s">
        <v>81</v>
      </c>
      <c r="R458" s="71" t="s">
        <v>1669</v>
      </c>
      <c r="S458" s="71" t="s">
        <v>62</v>
      </c>
      <c r="T458" s="71" t="s">
        <v>62</v>
      </c>
      <c r="U458" s="71" t="s">
        <v>62</v>
      </c>
      <c r="V458" s="71" t="s">
        <v>62</v>
      </c>
      <c r="W458" s="71" t="s">
        <v>63</v>
      </c>
      <c r="X458" s="71" t="s">
        <v>63</v>
      </c>
      <c r="Y458" s="71" t="s">
        <v>62</v>
      </c>
      <c r="Z458" s="71" t="s">
        <v>63</v>
      </c>
      <c r="AA458" s="71" t="s">
        <v>63</v>
      </c>
      <c r="AB458" s="71" t="s">
        <v>189</v>
      </c>
      <c r="AC458" s="71" t="s">
        <v>65</v>
      </c>
      <c r="AD458" s="71" t="s">
        <v>62</v>
      </c>
      <c r="AE458" s="71" t="s">
        <v>62</v>
      </c>
      <c r="AF458" s="71" t="s">
        <v>63</v>
      </c>
      <c r="AG458" s="71" t="s">
        <v>63</v>
      </c>
      <c r="AH458" s="71" t="s">
        <v>66</v>
      </c>
      <c r="AI458" s="71" t="s">
        <v>63</v>
      </c>
      <c r="AJ458" s="71" t="s">
        <v>62</v>
      </c>
      <c r="AK458" s="71" t="s">
        <v>62</v>
      </c>
      <c r="AL458" s="71" t="s">
        <v>63</v>
      </c>
      <c r="AM458" s="71" t="s">
        <v>62</v>
      </c>
      <c r="AN458" s="71" t="s">
        <v>6106</v>
      </c>
      <c r="AO458" s="71" t="s">
        <v>6107</v>
      </c>
      <c r="AP458" s="71" t="s">
        <v>6108</v>
      </c>
      <c r="AQ458" s="71" t="s">
        <v>2596</v>
      </c>
      <c r="AR458" s="71" t="s">
        <v>63</v>
      </c>
      <c r="AS458" s="71"/>
      <c r="AT458" s="71" t="s">
        <v>63</v>
      </c>
      <c r="AU458" s="71" t="s">
        <v>1713</v>
      </c>
      <c r="AV458" s="79" cm="1">
        <f t="array" ref="AV4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58" s="79" cm="1">
        <f t="array" ref="AW4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58" s="71" t="str" cm="1">
        <f t="array" ref="AX4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58" s="71" t="s">
        <v>63</v>
      </c>
      <c r="AZ458" s="71"/>
      <c r="BA458" s="71" t="s">
        <v>6109</v>
      </c>
      <c r="BB458" s="73" t="s">
        <v>6094</v>
      </c>
      <c r="BC458" s="36"/>
      <c r="BD458" s="35"/>
    </row>
    <row r="459" spans="1:56" ht="75" customHeight="1">
      <c r="A459" s="70">
        <v>458</v>
      </c>
      <c r="B459" s="71" t="s">
        <v>6006</v>
      </c>
      <c r="C459" s="71" t="s">
        <v>1269</v>
      </c>
      <c r="D459" s="71" t="s">
        <v>6110</v>
      </c>
      <c r="E459" s="71" t="s">
        <v>1505</v>
      </c>
      <c r="F459" s="71" t="s">
        <v>231</v>
      </c>
      <c r="G459" s="71" t="s">
        <v>786</v>
      </c>
      <c r="H459" s="71" t="s">
        <v>217</v>
      </c>
      <c r="I459" s="71" t="s">
        <v>1944</v>
      </c>
      <c r="J459" s="71" t="s">
        <v>1432</v>
      </c>
      <c r="K459" s="71" t="s">
        <v>218</v>
      </c>
      <c r="L459" s="71" t="s">
        <v>6111</v>
      </c>
      <c r="M459" s="71" t="s">
        <v>6112</v>
      </c>
      <c r="N459" s="71"/>
      <c r="O459" s="71"/>
      <c r="P459" s="71"/>
      <c r="Q459" s="71"/>
      <c r="R459" s="71"/>
      <c r="S459" s="71"/>
      <c r="T459" s="71"/>
      <c r="U459" s="71"/>
      <c r="V459" s="71"/>
      <c r="W459" s="71"/>
      <c r="X459" s="71"/>
      <c r="Y459" s="71"/>
      <c r="Z459" s="71"/>
      <c r="AA459" s="71"/>
      <c r="AB459" s="71" t="s">
        <v>64</v>
      </c>
      <c r="AC459" s="71" t="s">
        <v>65</v>
      </c>
      <c r="AD459" s="71" t="s">
        <v>62</v>
      </c>
      <c r="AE459" s="71" t="s">
        <v>62</v>
      </c>
      <c r="AF459" s="71" t="s">
        <v>63</v>
      </c>
      <c r="AG459" s="71"/>
      <c r="AH459" s="71" t="s">
        <v>85</v>
      </c>
      <c r="AI459" s="71" t="s">
        <v>63</v>
      </c>
      <c r="AJ459" s="71" t="s">
        <v>63</v>
      </c>
      <c r="AK459" s="71" t="s">
        <v>63</v>
      </c>
      <c r="AL459" s="71" t="s">
        <v>62</v>
      </c>
      <c r="AM459" s="71" t="s">
        <v>132</v>
      </c>
      <c r="AN459" s="71"/>
      <c r="AO459" s="71"/>
      <c r="AP459" s="71" t="s">
        <v>6113</v>
      </c>
      <c r="AQ459" s="71" t="s">
        <v>2486</v>
      </c>
      <c r="AR459" s="71" t="s">
        <v>63</v>
      </c>
      <c r="AS459" s="71"/>
      <c r="AT459" s="71" t="s">
        <v>63</v>
      </c>
      <c r="AU459" s="71"/>
      <c r="AV459" s="79" t="str" cm="1">
        <f t="array" ref="AV4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9" s="79" t="str" cm="1">
        <f t="array" ref="AW4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9" s="71" t="str" cm="1">
        <f t="array" ref="AX4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9" s="71"/>
      <c r="AZ459" s="71"/>
      <c r="BA459" s="71" t="s">
        <v>6114</v>
      </c>
      <c r="BB459" s="73" t="s">
        <v>6013</v>
      </c>
      <c r="BC459" s="36"/>
      <c r="BD459" s="35"/>
    </row>
    <row r="460" spans="1:56" ht="75" customHeight="1">
      <c r="A460" s="70">
        <v>459</v>
      </c>
      <c r="B460" s="71" t="s">
        <v>6115</v>
      </c>
      <c r="C460" s="71" t="s">
        <v>735</v>
      </c>
      <c r="D460" s="71" t="s">
        <v>6116</v>
      </c>
      <c r="E460" s="71" t="s">
        <v>1479</v>
      </c>
      <c r="F460" s="71" t="s">
        <v>231</v>
      </c>
      <c r="G460" s="71" t="s">
        <v>736</v>
      </c>
      <c r="H460" s="71" t="s">
        <v>217</v>
      </c>
      <c r="I460" s="71" t="s">
        <v>1215</v>
      </c>
      <c r="J460" s="71" t="s">
        <v>1432</v>
      </c>
      <c r="K460" s="71" t="s">
        <v>243</v>
      </c>
      <c r="L460" s="71" t="s">
        <v>6117</v>
      </c>
      <c r="M460" s="71" t="s">
        <v>6118</v>
      </c>
      <c r="N460" s="71"/>
      <c r="O460" s="71"/>
      <c r="P460" s="71"/>
      <c r="Q460" s="71"/>
      <c r="R460" s="71"/>
      <c r="S460" s="71"/>
      <c r="T460" s="71"/>
      <c r="U460" s="71"/>
      <c r="V460" s="71"/>
      <c r="W460" s="71"/>
      <c r="X460" s="71"/>
      <c r="Y460" s="71"/>
      <c r="Z460" s="71"/>
      <c r="AA460" s="71"/>
      <c r="AB460" s="71" t="s">
        <v>64</v>
      </c>
      <c r="AC460" s="71" t="s">
        <v>65</v>
      </c>
      <c r="AD460" s="71" t="s">
        <v>62</v>
      </c>
      <c r="AE460" s="71" t="s">
        <v>62</v>
      </c>
      <c r="AF460" s="71" t="s">
        <v>63</v>
      </c>
      <c r="AG460" s="71"/>
      <c r="AH460" s="71" t="s">
        <v>66</v>
      </c>
      <c r="AI460" s="71" t="s">
        <v>132</v>
      </c>
      <c r="AJ460" s="71" t="s">
        <v>63</v>
      </c>
      <c r="AK460" s="71" t="s">
        <v>63</v>
      </c>
      <c r="AL460" s="71" t="s">
        <v>62</v>
      </c>
      <c r="AM460" s="71" t="s">
        <v>63</v>
      </c>
      <c r="AN460" s="71"/>
      <c r="AO460" s="71"/>
      <c r="AP460" s="71" t="s">
        <v>6119</v>
      </c>
      <c r="AQ460" s="71" t="s">
        <v>1215</v>
      </c>
      <c r="AR460" s="71" t="s">
        <v>62</v>
      </c>
      <c r="AS460" s="71"/>
      <c r="AT460" s="71" t="s">
        <v>62</v>
      </c>
      <c r="AU460" s="71"/>
      <c r="AV460" s="79" t="str" cm="1">
        <f t="array" ref="AV4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0" s="79" t="str" cm="1">
        <f t="array" ref="AW4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0" s="71" t="str" cm="1">
        <f t="array" ref="AX4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0" s="71"/>
      <c r="AZ460" s="71"/>
      <c r="BA460" s="71" t="s">
        <v>6120</v>
      </c>
      <c r="BB460" s="73"/>
      <c r="BC460" s="36"/>
      <c r="BD460" s="35"/>
    </row>
    <row r="461" spans="1:56" ht="75" customHeight="1">
      <c r="A461" s="70">
        <v>460</v>
      </c>
      <c r="B461" s="71" t="s">
        <v>6121</v>
      </c>
      <c r="C461" s="71" t="s">
        <v>289</v>
      </c>
      <c r="D461" s="71" t="s">
        <v>6122</v>
      </c>
      <c r="E461" s="71" t="s">
        <v>1452</v>
      </c>
      <c r="F461" s="71" t="s">
        <v>54</v>
      </c>
      <c r="G461" s="71" t="s">
        <v>125</v>
      </c>
      <c r="H461" s="71" t="s">
        <v>233</v>
      </c>
      <c r="I461" s="71" t="s">
        <v>194</v>
      </c>
      <c r="J461" s="71" t="s">
        <v>1432</v>
      </c>
      <c r="K461" s="71" t="s">
        <v>315</v>
      </c>
      <c r="L461" s="71" t="s">
        <v>6123</v>
      </c>
      <c r="M461" s="71" t="s">
        <v>6124</v>
      </c>
      <c r="N461" s="71" t="s">
        <v>1494</v>
      </c>
      <c r="O461" s="71" t="s">
        <v>4234</v>
      </c>
      <c r="P461" s="71" t="s">
        <v>60</v>
      </c>
      <c r="Q461" s="71" t="s">
        <v>81</v>
      </c>
      <c r="R461" s="71" t="s">
        <v>189</v>
      </c>
      <c r="S461" s="71" t="s">
        <v>62</v>
      </c>
      <c r="T461" s="71" t="s">
        <v>62</v>
      </c>
      <c r="U461" s="71" t="s">
        <v>62</v>
      </c>
      <c r="V461" s="71" t="s">
        <v>63</v>
      </c>
      <c r="W461" s="71" t="s">
        <v>63</v>
      </c>
      <c r="X461" s="71" t="s">
        <v>63</v>
      </c>
      <c r="Y461" s="71" t="s">
        <v>62</v>
      </c>
      <c r="Z461" s="71" t="s">
        <v>63</v>
      </c>
      <c r="AA461" s="71" t="s">
        <v>63</v>
      </c>
      <c r="AB461" s="71" t="s">
        <v>64</v>
      </c>
      <c r="AC461" s="71" t="s">
        <v>100</v>
      </c>
      <c r="AD461" s="71" t="s">
        <v>62</v>
      </c>
      <c r="AE461" s="71" t="s">
        <v>63</v>
      </c>
      <c r="AF461" s="71" t="s">
        <v>63</v>
      </c>
      <c r="AG461" s="71" t="s">
        <v>63</v>
      </c>
      <c r="AH461" s="71" t="s">
        <v>66</v>
      </c>
      <c r="AI461" s="71" t="s">
        <v>63</v>
      </c>
      <c r="AJ461" s="71" t="s">
        <v>63</v>
      </c>
      <c r="AK461" s="71" t="s">
        <v>63</v>
      </c>
      <c r="AL461" s="71" t="s">
        <v>132</v>
      </c>
      <c r="AM461" s="71" t="s">
        <v>62</v>
      </c>
      <c r="AN461" s="71" t="s">
        <v>6125</v>
      </c>
      <c r="AO461" s="71" t="s">
        <v>6126</v>
      </c>
      <c r="AP461" s="71" t="s">
        <v>6127</v>
      </c>
      <c r="AQ461" s="71" t="s">
        <v>6128</v>
      </c>
      <c r="AR461" s="71" t="s">
        <v>132</v>
      </c>
      <c r="AS461" s="71"/>
      <c r="AT461" s="71" t="s">
        <v>63</v>
      </c>
      <c r="AU461" s="71" t="s">
        <v>6129</v>
      </c>
      <c r="AV461" s="79" cm="1">
        <f t="array" ref="AV4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8.5000000000000006E-2</v>
      </c>
      <c r="AW461" s="79" cm="1">
        <f t="array" ref="AW4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v>
      </c>
      <c r="AX461" s="71" t="str" cm="1">
        <f t="array" ref="AX4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461" s="71" t="s">
        <v>63</v>
      </c>
      <c r="AZ461" s="71"/>
      <c r="BA461" s="71" t="s">
        <v>6130</v>
      </c>
      <c r="BB461" s="73" t="s">
        <v>4399</v>
      </c>
      <c r="BC461" s="36"/>
      <c r="BD461" s="35"/>
    </row>
    <row r="462" spans="1:56" ht="75" customHeight="1">
      <c r="A462" s="70">
        <v>461</v>
      </c>
      <c r="B462" s="71" t="s">
        <v>6131</v>
      </c>
      <c r="C462" s="71" t="s">
        <v>6132</v>
      </c>
      <c r="D462" s="71" t="s">
        <v>6133</v>
      </c>
      <c r="E462" s="71" t="s">
        <v>1430</v>
      </c>
      <c r="F462" s="71" t="s">
        <v>54</v>
      </c>
      <c r="G462" s="71" t="s">
        <v>125</v>
      </c>
      <c r="H462" s="71" t="s">
        <v>233</v>
      </c>
      <c r="I462" s="71" t="s">
        <v>250</v>
      </c>
      <c r="J462" s="71" t="s">
        <v>1432</v>
      </c>
      <c r="K462" s="71" t="s">
        <v>243</v>
      </c>
      <c r="L462" s="71" t="s">
        <v>6134</v>
      </c>
      <c r="M462" s="71" t="s">
        <v>6135</v>
      </c>
      <c r="N462" s="71" t="s">
        <v>1505</v>
      </c>
      <c r="O462" s="71" t="s">
        <v>4234</v>
      </c>
      <c r="P462" s="71" t="s">
        <v>60</v>
      </c>
      <c r="Q462" s="71" t="s">
        <v>81</v>
      </c>
      <c r="R462" s="71" t="s">
        <v>1669</v>
      </c>
      <c r="S462" s="71" t="s">
        <v>62</v>
      </c>
      <c r="T462" s="71" t="s">
        <v>62</v>
      </c>
      <c r="U462" s="71" t="s">
        <v>62</v>
      </c>
      <c r="V462" s="71" t="s">
        <v>62</v>
      </c>
      <c r="W462" s="71" t="s">
        <v>62</v>
      </c>
      <c r="X462" s="71" t="s">
        <v>63</v>
      </c>
      <c r="Y462" s="71" t="s">
        <v>62</v>
      </c>
      <c r="Z462" s="71" t="s">
        <v>63</v>
      </c>
      <c r="AA462" s="71" t="s">
        <v>62</v>
      </c>
      <c r="AB462" s="71" t="s">
        <v>142</v>
      </c>
      <c r="AC462" s="71" t="s">
        <v>100</v>
      </c>
      <c r="AD462" s="71" t="s">
        <v>62</v>
      </c>
      <c r="AE462" s="71" t="s">
        <v>62</v>
      </c>
      <c r="AF462" s="71" t="s">
        <v>62</v>
      </c>
      <c r="AG462" s="71" t="s">
        <v>63</v>
      </c>
      <c r="AH462" s="71" t="s">
        <v>85</v>
      </c>
      <c r="AI462" s="71" t="s">
        <v>63</v>
      </c>
      <c r="AJ462" s="71" t="s">
        <v>132</v>
      </c>
      <c r="AK462" s="71" t="s">
        <v>62</v>
      </c>
      <c r="AL462" s="71" t="s">
        <v>132</v>
      </c>
      <c r="AM462" s="71" t="s">
        <v>63</v>
      </c>
      <c r="AN462" s="71" t="s">
        <v>6136</v>
      </c>
      <c r="AO462" s="71" t="s">
        <v>6137</v>
      </c>
      <c r="AP462" s="71" t="s">
        <v>6138</v>
      </c>
      <c r="AQ462" s="71" t="s">
        <v>6139</v>
      </c>
      <c r="AR462" s="71" t="s">
        <v>132</v>
      </c>
      <c r="AS462" s="71"/>
      <c r="AT462" s="71" t="s">
        <v>63</v>
      </c>
      <c r="AU462" s="71" t="s">
        <v>1713</v>
      </c>
      <c r="AV462" s="79" cm="1">
        <f t="array" ref="AV4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62" s="79" cm="1">
        <f t="array" ref="AW4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62" s="71" t="str" cm="1">
        <f t="array" ref="AX4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62" s="71" t="s">
        <v>63</v>
      </c>
      <c r="AZ462" s="71"/>
      <c r="BA462" s="71" t="s">
        <v>6140</v>
      </c>
      <c r="BB462" s="73" t="s">
        <v>252</v>
      </c>
      <c r="BC462" s="36"/>
      <c r="BD462" s="35"/>
    </row>
    <row r="463" spans="1:56" ht="75" customHeight="1">
      <c r="A463" s="70">
        <v>462</v>
      </c>
      <c r="B463" s="71" t="s">
        <v>6141</v>
      </c>
      <c r="C463" s="71" t="s">
        <v>2136</v>
      </c>
      <c r="D463" s="71" t="s">
        <v>6142</v>
      </c>
      <c r="E463" s="71" t="s">
        <v>1575</v>
      </c>
      <c r="F463" s="71" t="s">
        <v>231</v>
      </c>
      <c r="G463" s="71" t="s">
        <v>232</v>
      </c>
      <c r="H463" s="71" t="s">
        <v>233</v>
      </c>
      <c r="I463" s="71" t="s">
        <v>608</v>
      </c>
      <c r="J463" s="71" t="s">
        <v>1432</v>
      </c>
      <c r="K463" s="71" t="s">
        <v>266</v>
      </c>
      <c r="L463" s="71" t="s">
        <v>6143</v>
      </c>
      <c r="M463" s="71" t="s">
        <v>6144</v>
      </c>
      <c r="N463" s="71"/>
      <c r="O463" s="71"/>
      <c r="P463" s="71"/>
      <c r="Q463" s="71"/>
      <c r="R463" s="71"/>
      <c r="S463" s="71"/>
      <c r="T463" s="71"/>
      <c r="U463" s="71"/>
      <c r="V463" s="71"/>
      <c r="W463" s="71"/>
      <c r="X463" s="71"/>
      <c r="Y463" s="71"/>
      <c r="Z463" s="71"/>
      <c r="AA463" s="71"/>
      <c r="AB463" s="71" t="s">
        <v>64</v>
      </c>
      <c r="AC463" s="71" t="s">
        <v>100</v>
      </c>
      <c r="AD463" s="71" t="s">
        <v>62</v>
      </c>
      <c r="AE463" s="71" t="s">
        <v>63</v>
      </c>
      <c r="AF463" s="71" t="s">
        <v>63</v>
      </c>
      <c r="AG463" s="71"/>
      <c r="AH463" s="71" t="s">
        <v>66</v>
      </c>
      <c r="AI463" s="71" t="s">
        <v>63</v>
      </c>
      <c r="AJ463" s="71" t="s">
        <v>63</v>
      </c>
      <c r="AK463" s="71" t="s">
        <v>63</v>
      </c>
      <c r="AL463" s="71" t="s">
        <v>62</v>
      </c>
      <c r="AM463" s="71" t="s">
        <v>63</v>
      </c>
      <c r="AN463" s="71"/>
      <c r="AO463" s="71"/>
      <c r="AP463" s="71" t="s">
        <v>6145</v>
      </c>
      <c r="AQ463" s="71" t="s">
        <v>105</v>
      </c>
      <c r="AR463" s="71" t="s">
        <v>63</v>
      </c>
      <c r="AS463" s="71"/>
      <c r="AT463" s="71" t="s">
        <v>63</v>
      </c>
      <c r="AU463" s="71"/>
      <c r="AV463" s="79" t="str" cm="1">
        <f t="array" ref="AV4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3" s="79" t="str" cm="1">
        <f t="array" ref="AW4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3" s="71" t="str" cm="1">
        <f t="array" ref="AX4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3" s="71"/>
      <c r="AZ463" s="71"/>
      <c r="BA463" s="71" t="s">
        <v>6146</v>
      </c>
      <c r="BB463" s="73" t="s">
        <v>6147</v>
      </c>
      <c r="BC463" s="36"/>
      <c r="BD463" s="35"/>
    </row>
    <row r="464" spans="1:56" ht="75" customHeight="1">
      <c r="A464" s="70">
        <v>463</v>
      </c>
      <c r="B464" s="71" t="s">
        <v>6148</v>
      </c>
      <c r="C464" s="71" t="s">
        <v>6149</v>
      </c>
      <c r="D464" s="71" t="s">
        <v>6150</v>
      </c>
      <c r="E464" s="71" t="s">
        <v>1486</v>
      </c>
      <c r="F464" s="71" t="s">
        <v>54</v>
      </c>
      <c r="G464" s="71" t="s">
        <v>125</v>
      </c>
      <c r="H464" s="71" t="s">
        <v>233</v>
      </c>
      <c r="I464" s="71" t="s">
        <v>1431</v>
      </c>
      <c r="J464" s="71" t="s">
        <v>1432</v>
      </c>
      <c r="K464" s="71" t="s">
        <v>266</v>
      </c>
      <c r="L464" s="71" t="s">
        <v>6151</v>
      </c>
      <c r="M464" s="71" t="s">
        <v>6152</v>
      </c>
      <c r="N464" s="71" t="s">
        <v>1575</v>
      </c>
      <c r="O464" s="71" t="s">
        <v>1506</v>
      </c>
      <c r="P464" s="71" t="s">
        <v>60</v>
      </c>
      <c r="Q464" s="71" t="s">
        <v>188</v>
      </c>
      <c r="R464" s="71" t="s">
        <v>189</v>
      </c>
      <c r="S464" s="71" t="s">
        <v>62</v>
      </c>
      <c r="T464" s="71" t="s">
        <v>62</v>
      </c>
      <c r="U464" s="71" t="s">
        <v>63</v>
      </c>
      <c r="V464" s="71" t="s">
        <v>62</v>
      </c>
      <c r="W464" s="71" t="s">
        <v>63</v>
      </c>
      <c r="X464" s="71" t="s">
        <v>63</v>
      </c>
      <c r="Y464" s="71" t="s">
        <v>62</v>
      </c>
      <c r="Z464" s="71" t="s">
        <v>63</v>
      </c>
      <c r="AA464" s="71" t="s">
        <v>62</v>
      </c>
      <c r="AB464" s="71" t="s">
        <v>142</v>
      </c>
      <c r="AC464" s="71" t="s">
        <v>65</v>
      </c>
      <c r="AD464" s="71" t="s">
        <v>62</v>
      </c>
      <c r="AE464" s="71" t="s">
        <v>62</v>
      </c>
      <c r="AF464" s="71" t="s">
        <v>62</v>
      </c>
      <c r="AG464" s="71" t="s">
        <v>63</v>
      </c>
      <c r="AH464" s="71" t="s">
        <v>85</v>
      </c>
      <c r="AI464" s="71" t="s">
        <v>63</v>
      </c>
      <c r="AJ464" s="71" t="s">
        <v>62</v>
      </c>
      <c r="AK464" s="71" t="s">
        <v>132</v>
      </c>
      <c r="AL464" s="71" t="s">
        <v>132</v>
      </c>
      <c r="AM464" s="71" t="s">
        <v>62</v>
      </c>
      <c r="AN464" s="71" t="s">
        <v>6153</v>
      </c>
      <c r="AO464" s="71" t="s">
        <v>6154</v>
      </c>
      <c r="AP464" s="71" t="s">
        <v>6155</v>
      </c>
      <c r="AQ464" s="71" t="s">
        <v>6156</v>
      </c>
      <c r="AR464" s="71" t="s">
        <v>132</v>
      </c>
      <c r="AS464" s="71"/>
      <c r="AT464" s="71" t="s">
        <v>63</v>
      </c>
      <c r="AU464" s="71" t="s">
        <v>72</v>
      </c>
      <c r="AV464" s="79" t="str" cm="1">
        <f t="array" ref="AV4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4" s="79" t="str" cm="1">
        <f t="array" ref="AW4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4" s="71" t="str" cm="1">
        <f t="array" ref="AX4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64" s="71" t="s">
        <v>63</v>
      </c>
      <c r="AZ464" s="71"/>
      <c r="BA464" s="22" t="s">
        <v>6157</v>
      </c>
      <c r="BB464" s="73" t="s">
        <v>6158</v>
      </c>
      <c r="BC464" s="36"/>
      <c r="BD464" s="35"/>
    </row>
    <row r="465" spans="1:56" ht="75" customHeight="1">
      <c r="A465" s="70">
        <v>464</v>
      </c>
      <c r="B465" s="71" t="s">
        <v>6159</v>
      </c>
      <c r="C465" s="71" t="s">
        <v>5229</v>
      </c>
      <c r="D465" s="71" t="s">
        <v>6160</v>
      </c>
      <c r="E465" s="71" t="s">
        <v>1575</v>
      </c>
      <c r="F465" s="71" t="s">
        <v>231</v>
      </c>
      <c r="G465" s="71" t="s">
        <v>232</v>
      </c>
      <c r="H465" s="71" t="s">
        <v>233</v>
      </c>
      <c r="I465" s="71" t="s">
        <v>1215</v>
      </c>
      <c r="J465" s="71" t="s">
        <v>1432</v>
      </c>
      <c r="K465" s="71" t="s">
        <v>243</v>
      </c>
      <c r="L465" s="71" t="s">
        <v>6161</v>
      </c>
      <c r="M465" s="71" t="s">
        <v>6162</v>
      </c>
      <c r="N465" s="71"/>
      <c r="O465" s="71"/>
      <c r="P465" s="71"/>
      <c r="Q465" s="71"/>
      <c r="R465" s="71"/>
      <c r="S465" s="71"/>
      <c r="T465" s="71"/>
      <c r="U465" s="71"/>
      <c r="V465" s="71"/>
      <c r="W465" s="71"/>
      <c r="X465" s="71"/>
      <c r="Y465" s="71"/>
      <c r="Z465" s="71"/>
      <c r="AA465" s="71"/>
      <c r="AB465" s="71" t="s">
        <v>64</v>
      </c>
      <c r="AC465" s="71" t="s">
        <v>100</v>
      </c>
      <c r="AD465" s="71" t="s">
        <v>62</v>
      </c>
      <c r="AE465" s="71" t="s">
        <v>63</v>
      </c>
      <c r="AF465" s="71" t="s">
        <v>63</v>
      </c>
      <c r="AG465" s="71"/>
      <c r="AH465" s="71" t="s">
        <v>66</v>
      </c>
      <c r="AI465" s="71" t="s">
        <v>63</v>
      </c>
      <c r="AJ465" s="71" t="s">
        <v>63</v>
      </c>
      <c r="AK465" s="71" t="s">
        <v>63</v>
      </c>
      <c r="AL465" s="71" t="s">
        <v>63</v>
      </c>
      <c r="AM465" s="71" t="s">
        <v>132</v>
      </c>
      <c r="AN465" s="71"/>
      <c r="AO465" s="71"/>
      <c r="AP465" s="71" t="s">
        <v>6163</v>
      </c>
      <c r="AQ465" s="71" t="s">
        <v>1215</v>
      </c>
      <c r="AR465" s="71" t="s">
        <v>62</v>
      </c>
      <c r="AS465" s="71"/>
      <c r="AT465" s="71" t="s">
        <v>63</v>
      </c>
      <c r="AU465" s="71"/>
      <c r="AV465" s="79" t="str" cm="1">
        <f t="array" ref="AV4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5" s="79" t="str" cm="1">
        <f t="array" ref="AW4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5" s="71" t="str" cm="1">
        <f t="array" ref="AX4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5" s="71"/>
      <c r="AZ465" s="71"/>
      <c r="BA465" s="71" t="s">
        <v>6164</v>
      </c>
      <c r="BB465" s="73" t="s">
        <v>6165</v>
      </c>
      <c r="BC465" s="36"/>
      <c r="BD465" s="35"/>
    </row>
    <row r="466" spans="1:56" ht="75" customHeight="1">
      <c r="A466" s="70">
        <v>465</v>
      </c>
      <c r="B466" s="71" t="s">
        <v>6166</v>
      </c>
      <c r="C466" s="71" t="s">
        <v>735</v>
      </c>
      <c r="D466" s="71" t="s">
        <v>6167</v>
      </c>
      <c r="E466" s="71" t="s">
        <v>1478</v>
      </c>
      <c r="F466" s="71" t="s">
        <v>231</v>
      </c>
      <c r="G466" s="71" t="s">
        <v>736</v>
      </c>
      <c r="H466" s="71" t="s">
        <v>217</v>
      </c>
      <c r="I466" s="71" t="s">
        <v>250</v>
      </c>
      <c r="J466" s="71" t="s">
        <v>1432</v>
      </c>
      <c r="K466" s="71" t="s">
        <v>243</v>
      </c>
      <c r="L466" s="71" t="s">
        <v>6168</v>
      </c>
      <c r="M466" s="71" t="s">
        <v>6169</v>
      </c>
      <c r="N466" s="71"/>
      <c r="O466" s="71"/>
      <c r="P466" s="71"/>
      <c r="Q466" s="71"/>
      <c r="R466" s="71"/>
      <c r="S466" s="71"/>
      <c r="T466" s="71"/>
      <c r="U466" s="71"/>
      <c r="V466" s="71"/>
      <c r="W466" s="71"/>
      <c r="X466" s="71"/>
      <c r="Y466" s="71"/>
      <c r="Z466" s="71"/>
      <c r="AA466" s="71"/>
      <c r="AB466" s="71" t="s">
        <v>64</v>
      </c>
      <c r="AC466" s="71" t="s">
        <v>65</v>
      </c>
      <c r="AD466" s="71" t="s">
        <v>62</v>
      </c>
      <c r="AE466" s="71" t="s">
        <v>63</v>
      </c>
      <c r="AF466" s="71" t="s">
        <v>63</v>
      </c>
      <c r="AG466" s="71"/>
      <c r="AH466" s="71" t="s">
        <v>66</v>
      </c>
      <c r="AI466" s="71" t="s">
        <v>132</v>
      </c>
      <c r="AJ466" s="71" t="s">
        <v>63</v>
      </c>
      <c r="AK466" s="71" t="s">
        <v>63</v>
      </c>
      <c r="AL466" s="71" t="s">
        <v>62</v>
      </c>
      <c r="AM466" s="71" t="s">
        <v>132</v>
      </c>
      <c r="AN466" s="71"/>
      <c r="AO466" s="71"/>
      <c r="AP466" s="71" t="s">
        <v>6170</v>
      </c>
      <c r="AQ466" s="71" t="s">
        <v>6171</v>
      </c>
      <c r="AR466" s="71" t="s">
        <v>62</v>
      </c>
      <c r="AS466" s="71"/>
      <c r="AT466" s="71" t="s">
        <v>63</v>
      </c>
      <c r="AU466" s="71"/>
      <c r="AV466" s="79" t="str" cm="1">
        <f t="array" ref="AV4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6" s="79" t="str" cm="1">
        <f t="array" ref="AW4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6" s="71" t="str" cm="1">
        <f t="array" ref="AX4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6" s="71"/>
      <c r="AZ466" s="71"/>
      <c r="BA466" s="22" t="s">
        <v>6172</v>
      </c>
      <c r="BB466" s="73" t="s">
        <v>1206</v>
      </c>
      <c r="BC466" s="36"/>
      <c r="BD466" s="35"/>
    </row>
    <row r="467" spans="1:56" ht="75" customHeight="1">
      <c r="A467" s="70">
        <v>466</v>
      </c>
      <c r="B467" s="71" t="s">
        <v>6173</v>
      </c>
      <c r="C467" s="71" t="s">
        <v>289</v>
      </c>
      <c r="D467" s="71" t="s">
        <v>6174</v>
      </c>
      <c r="E467" s="71" t="s">
        <v>1478</v>
      </c>
      <c r="F467" s="71" t="s">
        <v>231</v>
      </c>
      <c r="G467" s="71" t="s">
        <v>584</v>
      </c>
      <c r="H467" s="71" t="s">
        <v>217</v>
      </c>
      <c r="I467" s="71" t="s">
        <v>1215</v>
      </c>
      <c r="J467" s="71" t="s">
        <v>1432</v>
      </c>
      <c r="K467" s="71" t="s">
        <v>243</v>
      </c>
      <c r="L467" s="71" t="s">
        <v>6175</v>
      </c>
      <c r="M467" s="71" t="s">
        <v>6176</v>
      </c>
      <c r="N467" s="71" t="s">
        <v>1494</v>
      </c>
      <c r="O467" s="71" t="s">
        <v>1506</v>
      </c>
      <c r="P467" s="71"/>
      <c r="Q467" s="71"/>
      <c r="R467" s="71"/>
      <c r="S467" s="71"/>
      <c r="T467" s="71"/>
      <c r="U467" s="71"/>
      <c r="V467" s="71"/>
      <c r="W467" s="71"/>
      <c r="X467" s="71"/>
      <c r="Y467" s="71"/>
      <c r="Z467" s="71"/>
      <c r="AA467" s="71"/>
      <c r="AB467" s="71" t="s">
        <v>64</v>
      </c>
      <c r="AC467" s="71" t="s">
        <v>100</v>
      </c>
      <c r="AD467" s="71" t="s">
        <v>62</v>
      </c>
      <c r="AE467" s="71" t="s">
        <v>63</v>
      </c>
      <c r="AF467" s="71" t="s">
        <v>63</v>
      </c>
      <c r="AG467" s="71"/>
      <c r="AH467" s="71" t="s">
        <v>66</v>
      </c>
      <c r="AI467" s="71" t="s">
        <v>63</v>
      </c>
      <c r="AJ467" s="71" t="s">
        <v>63</v>
      </c>
      <c r="AK467" s="71" t="s">
        <v>63</v>
      </c>
      <c r="AL467" s="71" t="s">
        <v>132</v>
      </c>
      <c r="AM467" s="71" t="s">
        <v>132</v>
      </c>
      <c r="AN467" s="71"/>
      <c r="AO467" s="71"/>
      <c r="AP467" s="71" t="s">
        <v>6177</v>
      </c>
      <c r="AQ467" s="71" t="s">
        <v>6178</v>
      </c>
      <c r="AR467" s="71" t="s">
        <v>132</v>
      </c>
      <c r="AS467" s="71"/>
      <c r="AT467" s="71" t="s">
        <v>63</v>
      </c>
      <c r="AU467" s="71"/>
      <c r="AV467" s="79" t="str" cm="1">
        <f t="array" ref="AV4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7" s="79" t="str" cm="1">
        <f t="array" ref="AW4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7" s="71" t="str" cm="1">
        <f t="array" ref="AX4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7" s="71"/>
      <c r="AZ467" s="71"/>
      <c r="BA467" s="71" t="s">
        <v>6179</v>
      </c>
      <c r="BB467" s="73" t="s">
        <v>590</v>
      </c>
      <c r="BC467" s="36"/>
      <c r="BD467" s="35"/>
    </row>
    <row r="468" spans="1:56" ht="75" customHeight="1">
      <c r="A468" s="70">
        <v>467</v>
      </c>
      <c r="B468" s="71" t="s">
        <v>6180</v>
      </c>
      <c r="C468" s="71" t="s">
        <v>264</v>
      </c>
      <c r="D468" s="71" t="s">
        <v>6181</v>
      </c>
      <c r="E468" s="71" t="s">
        <v>1452</v>
      </c>
      <c r="F468" s="71" t="s">
        <v>54</v>
      </c>
      <c r="G468" s="71" t="s">
        <v>125</v>
      </c>
      <c r="H468" s="71" t="s">
        <v>233</v>
      </c>
      <c r="I468" s="71" t="s">
        <v>428</v>
      </c>
      <c r="J468" s="71" t="s">
        <v>1432</v>
      </c>
      <c r="K468" s="71" t="s">
        <v>315</v>
      </c>
      <c r="L468" s="71" t="s">
        <v>6182</v>
      </c>
      <c r="M468" s="71" t="s">
        <v>6183</v>
      </c>
      <c r="N468" s="71" t="s">
        <v>1575</v>
      </c>
      <c r="O468" s="71" t="s">
        <v>1668</v>
      </c>
      <c r="P468" s="71" t="s">
        <v>60</v>
      </c>
      <c r="Q468" s="71" t="s">
        <v>81</v>
      </c>
      <c r="R468" s="71" t="s">
        <v>1669</v>
      </c>
      <c r="S468" s="71" t="s">
        <v>62</v>
      </c>
      <c r="T468" s="71" t="s">
        <v>62</v>
      </c>
      <c r="U468" s="71" t="s">
        <v>62</v>
      </c>
      <c r="V468" s="71" t="s">
        <v>62</v>
      </c>
      <c r="W468" s="71" t="s">
        <v>63</v>
      </c>
      <c r="X468" s="71" t="s">
        <v>62</v>
      </c>
      <c r="Y468" s="71" t="s">
        <v>62</v>
      </c>
      <c r="Z468" s="71" t="s">
        <v>63</v>
      </c>
      <c r="AA468" s="71" t="s">
        <v>62</v>
      </c>
      <c r="AB468" s="71" t="s">
        <v>64</v>
      </c>
      <c r="AC468" s="71" t="s">
        <v>100</v>
      </c>
      <c r="AD468" s="71" t="s">
        <v>62</v>
      </c>
      <c r="AE468" s="71" t="s">
        <v>63</v>
      </c>
      <c r="AF468" s="71" t="s">
        <v>62</v>
      </c>
      <c r="AG468" s="71" t="s">
        <v>62</v>
      </c>
      <c r="AH468" s="71" t="s">
        <v>85</v>
      </c>
      <c r="AI468" s="71" t="s">
        <v>63</v>
      </c>
      <c r="AJ468" s="71" t="s">
        <v>63</v>
      </c>
      <c r="AK468" s="71" t="s">
        <v>63</v>
      </c>
      <c r="AL468" s="71" t="s">
        <v>62</v>
      </c>
      <c r="AM468" s="71" t="s">
        <v>63</v>
      </c>
      <c r="AN468" s="71" t="s">
        <v>6184</v>
      </c>
      <c r="AO468" s="71" t="s">
        <v>6185</v>
      </c>
      <c r="AP468" s="71" t="s">
        <v>6186</v>
      </c>
      <c r="AQ468" s="71" t="s">
        <v>272</v>
      </c>
      <c r="AR468" s="71" t="s">
        <v>63</v>
      </c>
      <c r="AS468" s="71"/>
      <c r="AT468" s="71" t="s">
        <v>63</v>
      </c>
      <c r="AU468" s="71" t="s">
        <v>72</v>
      </c>
      <c r="AV468" s="79" t="str" cm="1">
        <f t="array" ref="AV4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8" s="79" t="str" cm="1">
        <f t="array" ref="AW4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8" s="71" t="str" cm="1">
        <f t="array" ref="AX4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68" s="71" t="s">
        <v>63</v>
      </c>
      <c r="AZ468" s="71"/>
      <c r="BA468" s="71" t="s">
        <v>6187</v>
      </c>
      <c r="BB468" s="73" t="s">
        <v>6188</v>
      </c>
      <c r="BC468" s="36"/>
      <c r="BD468" s="35"/>
    </row>
    <row r="469" spans="1:56" ht="75" customHeight="1">
      <c r="A469" s="70">
        <v>468</v>
      </c>
      <c r="B469" s="71" t="s">
        <v>6189</v>
      </c>
      <c r="C469" s="71" t="s">
        <v>735</v>
      </c>
      <c r="D469" s="71" t="s">
        <v>6190</v>
      </c>
      <c r="E469" s="71" t="s">
        <v>1486</v>
      </c>
      <c r="F469" s="71" t="s">
        <v>231</v>
      </c>
      <c r="G469" s="71" t="s">
        <v>786</v>
      </c>
      <c r="H469" s="71" t="s">
        <v>233</v>
      </c>
      <c r="I469" s="71" t="s">
        <v>608</v>
      </c>
      <c r="J469" s="71" t="s">
        <v>1432</v>
      </c>
      <c r="K469" s="71" t="s">
        <v>266</v>
      </c>
      <c r="L469" s="71" t="s">
        <v>6191</v>
      </c>
      <c r="M469" s="71" t="s">
        <v>6192</v>
      </c>
      <c r="N469" s="71"/>
      <c r="O469" s="71"/>
      <c r="P469" s="71"/>
      <c r="Q469" s="71"/>
      <c r="R469" s="71"/>
      <c r="S469" s="71"/>
      <c r="T469" s="71"/>
      <c r="U469" s="71"/>
      <c r="V469" s="71"/>
      <c r="W469" s="71"/>
      <c r="X469" s="71"/>
      <c r="Y469" s="71"/>
      <c r="Z469" s="71"/>
      <c r="AA469" s="71"/>
      <c r="AB469" s="71" t="s">
        <v>64</v>
      </c>
      <c r="AC469" s="71" t="s">
        <v>65</v>
      </c>
      <c r="AD469" s="71" t="s">
        <v>62</v>
      </c>
      <c r="AE469" s="71" t="s">
        <v>63</v>
      </c>
      <c r="AF469" s="71" t="s">
        <v>63</v>
      </c>
      <c r="AG469" s="71"/>
      <c r="AH469" s="71" t="s">
        <v>85</v>
      </c>
      <c r="AI469" s="71" t="s">
        <v>63</v>
      </c>
      <c r="AJ469" s="71" t="s">
        <v>63</v>
      </c>
      <c r="AK469" s="71" t="s">
        <v>63</v>
      </c>
      <c r="AL469" s="71" t="s">
        <v>63</v>
      </c>
      <c r="AM469" s="71" t="s">
        <v>63</v>
      </c>
      <c r="AN469" s="71"/>
      <c r="AO469" s="71"/>
      <c r="AP469" s="71" t="s">
        <v>6193</v>
      </c>
      <c r="AQ469" s="71" t="s">
        <v>6194</v>
      </c>
      <c r="AR469" s="71" t="s">
        <v>62</v>
      </c>
      <c r="AS469" s="71"/>
      <c r="AT469" s="71" t="s">
        <v>63</v>
      </c>
      <c r="AU469" s="71"/>
      <c r="AV469" s="79" t="str" cm="1">
        <f t="array" ref="AV4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9" s="79" t="str" cm="1">
        <f t="array" ref="AW4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9" s="71" t="str" cm="1">
        <f t="array" ref="AX4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9" s="71"/>
      <c r="AZ469" s="71"/>
      <c r="BA469" s="22" t="s">
        <v>6195</v>
      </c>
      <c r="BB469" s="73" t="s">
        <v>6196</v>
      </c>
      <c r="BC469" s="36"/>
      <c r="BD469" s="35"/>
    </row>
    <row r="470" spans="1:56" ht="75" customHeight="1">
      <c r="A470" s="70">
        <v>469</v>
      </c>
      <c r="B470" s="71" t="s">
        <v>6197</v>
      </c>
      <c r="C470" s="71" t="s">
        <v>1630</v>
      </c>
      <c r="D470" s="71" t="s">
        <v>6198</v>
      </c>
      <c r="E470" s="71" t="s">
        <v>1430</v>
      </c>
      <c r="F470" s="71" t="s">
        <v>231</v>
      </c>
      <c r="G470" s="71" t="s">
        <v>232</v>
      </c>
      <c r="H470" s="71" t="s">
        <v>217</v>
      </c>
      <c r="I470" s="71" t="s">
        <v>737</v>
      </c>
      <c r="J470" s="71" t="s">
        <v>1432</v>
      </c>
      <c r="K470" s="71" t="s">
        <v>266</v>
      </c>
      <c r="L470" s="71" t="s">
        <v>6199</v>
      </c>
      <c r="M470" s="71" t="s">
        <v>6200</v>
      </c>
      <c r="N470" s="71"/>
      <c r="O470" s="71"/>
      <c r="P470" s="71"/>
      <c r="Q470" s="71"/>
      <c r="R470" s="71"/>
      <c r="S470" s="71"/>
      <c r="T470" s="71"/>
      <c r="U470" s="71"/>
      <c r="V470" s="71"/>
      <c r="W470" s="71"/>
      <c r="X470" s="71"/>
      <c r="Y470" s="71"/>
      <c r="Z470" s="71"/>
      <c r="AA470" s="71"/>
      <c r="AB470" s="71" t="s">
        <v>64</v>
      </c>
      <c r="AC470" s="71" t="s">
        <v>65</v>
      </c>
      <c r="AD470" s="71" t="s">
        <v>62</v>
      </c>
      <c r="AE470" s="71" t="s">
        <v>63</v>
      </c>
      <c r="AF470" s="71" t="s">
        <v>63</v>
      </c>
      <c r="AG470" s="71"/>
      <c r="AH470" s="71" t="s">
        <v>66</v>
      </c>
      <c r="AI470" s="71" t="s">
        <v>63</v>
      </c>
      <c r="AJ470" s="71" t="s">
        <v>132</v>
      </c>
      <c r="AK470" s="71" t="s">
        <v>63</v>
      </c>
      <c r="AL470" s="71" t="s">
        <v>63</v>
      </c>
      <c r="AM470" s="71" t="s">
        <v>63</v>
      </c>
      <c r="AN470" s="71"/>
      <c r="AO470" s="71"/>
      <c r="AP470" s="71" t="s">
        <v>6201</v>
      </c>
      <c r="AQ470" s="71" t="s">
        <v>6202</v>
      </c>
      <c r="AR470" s="71" t="s">
        <v>132</v>
      </c>
      <c r="AS470" s="71"/>
      <c r="AT470" s="71" t="s">
        <v>63</v>
      </c>
      <c r="AU470" s="71"/>
      <c r="AV470" s="79" t="str" cm="1">
        <f t="array" ref="AV4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0" s="79" t="str" cm="1">
        <f t="array" ref="AW4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0" s="71" t="str" cm="1">
        <f t="array" ref="AX4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0" s="71"/>
      <c r="AZ470" s="71"/>
      <c r="BA470" s="71" t="s">
        <v>6203</v>
      </c>
      <c r="BB470" s="73" t="s">
        <v>6204</v>
      </c>
      <c r="BC470" s="36"/>
      <c r="BD470" s="35"/>
    </row>
    <row r="471" spans="1:56" ht="75" customHeight="1">
      <c r="A471" s="70">
        <v>470</v>
      </c>
      <c r="B471" s="71" t="s">
        <v>6205</v>
      </c>
      <c r="C471" s="71" t="s">
        <v>6206</v>
      </c>
      <c r="D471" s="71" t="s">
        <v>6207</v>
      </c>
      <c r="E471" s="71" t="s">
        <v>1505</v>
      </c>
      <c r="F471" s="71" t="s">
        <v>231</v>
      </c>
      <c r="G471" s="71" t="s">
        <v>736</v>
      </c>
      <c r="H471" s="71" t="s">
        <v>217</v>
      </c>
      <c r="I471" s="71" t="s">
        <v>790</v>
      </c>
      <c r="J471" s="71" t="s">
        <v>1432</v>
      </c>
      <c r="K471" s="71" t="s">
        <v>218</v>
      </c>
      <c r="L471" s="71" t="s">
        <v>6208</v>
      </c>
      <c r="M471" s="71" t="s">
        <v>6209</v>
      </c>
      <c r="N471" s="71"/>
      <c r="O471" s="71"/>
      <c r="P471" s="71"/>
      <c r="Q471" s="71"/>
      <c r="R471" s="71"/>
      <c r="S471" s="71"/>
      <c r="T471" s="71"/>
      <c r="U471" s="71"/>
      <c r="V471" s="71"/>
      <c r="W471" s="71"/>
      <c r="X471" s="71"/>
      <c r="Y471" s="71"/>
      <c r="Z471" s="71"/>
      <c r="AA471" s="71"/>
      <c r="AB471" s="71" t="s">
        <v>64</v>
      </c>
      <c r="AC471" s="71" t="s">
        <v>65</v>
      </c>
      <c r="AD471" s="71" t="s">
        <v>62</v>
      </c>
      <c r="AE471" s="71" t="s">
        <v>62</v>
      </c>
      <c r="AF471" s="71" t="s">
        <v>63</v>
      </c>
      <c r="AG471" s="71"/>
      <c r="AH471" s="71" t="s">
        <v>85</v>
      </c>
      <c r="AI471" s="71" t="s">
        <v>63</v>
      </c>
      <c r="AJ471" s="71" t="s">
        <v>63</v>
      </c>
      <c r="AK471" s="71" t="s">
        <v>63</v>
      </c>
      <c r="AL471" s="71" t="s">
        <v>132</v>
      </c>
      <c r="AM471" s="71" t="s">
        <v>63</v>
      </c>
      <c r="AN471" s="71"/>
      <c r="AO471" s="71"/>
      <c r="AP471" s="71" t="s">
        <v>6210</v>
      </c>
      <c r="AQ471" s="71" t="s">
        <v>790</v>
      </c>
      <c r="AR471" s="71" t="s">
        <v>62</v>
      </c>
      <c r="AS471" s="71"/>
      <c r="AT471" s="71" t="s">
        <v>63</v>
      </c>
      <c r="AU471" s="71"/>
      <c r="AV471" s="79" t="str" cm="1">
        <f t="array" ref="AV4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1" s="79" t="str" cm="1">
        <f t="array" ref="AW4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1" s="71" t="str" cm="1">
        <f t="array" ref="AX4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1" s="71"/>
      <c r="AZ471" s="71"/>
      <c r="BA471" s="71" t="s">
        <v>6211</v>
      </c>
      <c r="BB471" s="73" t="s">
        <v>6212</v>
      </c>
      <c r="BC471" s="36"/>
      <c r="BD471" s="35"/>
    </row>
    <row r="472" spans="1:56" ht="75" customHeight="1">
      <c r="A472" s="70">
        <v>471</v>
      </c>
      <c r="B472" s="71" t="s">
        <v>6213</v>
      </c>
      <c r="C472" s="71" t="s">
        <v>999</v>
      </c>
      <c r="D472" s="71" t="s">
        <v>6214</v>
      </c>
      <c r="E472" s="71" t="s">
        <v>1430</v>
      </c>
      <c r="F472" s="71" t="s">
        <v>231</v>
      </c>
      <c r="G472" s="71" t="s">
        <v>232</v>
      </c>
      <c r="H472" s="71" t="s">
        <v>233</v>
      </c>
      <c r="I472" s="71" t="s">
        <v>2161</v>
      </c>
      <c r="J472" s="71" t="s">
        <v>1432</v>
      </c>
      <c r="K472" s="71" t="s">
        <v>243</v>
      </c>
      <c r="L472" s="71" t="s">
        <v>6215</v>
      </c>
      <c r="M472" s="71" t="s">
        <v>6216</v>
      </c>
      <c r="N472" s="71"/>
      <c r="O472" s="71"/>
      <c r="P472" s="71"/>
      <c r="Q472" s="71"/>
      <c r="R472" s="71"/>
      <c r="S472" s="71"/>
      <c r="T472" s="71"/>
      <c r="U472" s="71"/>
      <c r="V472" s="71"/>
      <c r="W472" s="71"/>
      <c r="X472" s="71"/>
      <c r="Y472" s="71"/>
      <c r="Z472" s="71"/>
      <c r="AA472" s="71"/>
      <c r="AB472" s="71" t="s">
        <v>64</v>
      </c>
      <c r="AC472" s="71" t="s">
        <v>84</v>
      </c>
      <c r="AD472" s="71" t="s">
        <v>62</v>
      </c>
      <c r="AE472" s="71" t="s">
        <v>63</v>
      </c>
      <c r="AF472" s="71" t="s">
        <v>63</v>
      </c>
      <c r="AG472" s="71"/>
      <c r="AH472" s="71" t="s">
        <v>66</v>
      </c>
      <c r="AI472" s="71" t="s">
        <v>63</v>
      </c>
      <c r="AJ472" s="71" t="s">
        <v>63</v>
      </c>
      <c r="AK472" s="71" t="s">
        <v>63</v>
      </c>
      <c r="AL472" s="71" t="s">
        <v>132</v>
      </c>
      <c r="AM472" s="71" t="s">
        <v>63</v>
      </c>
      <c r="AN472" s="71"/>
      <c r="AO472" s="71"/>
      <c r="AP472" s="71" t="s">
        <v>6217</v>
      </c>
      <c r="AQ472" s="71" t="s">
        <v>2161</v>
      </c>
      <c r="AR472" s="71" t="s">
        <v>62</v>
      </c>
      <c r="AS472" s="71"/>
      <c r="AT472" s="71" t="s">
        <v>63</v>
      </c>
      <c r="AU472" s="71"/>
      <c r="AV472" s="79" t="str" cm="1">
        <f t="array" ref="AV4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2" s="79" t="str" cm="1">
        <f t="array" ref="AW4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2" s="71" t="str" cm="1">
        <f t="array" ref="AX4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2" s="71"/>
      <c r="AZ472" s="71"/>
      <c r="BA472" s="71" t="s">
        <v>6218</v>
      </c>
      <c r="BB472" s="73" t="s">
        <v>6219</v>
      </c>
      <c r="BC472" s="36"/>
      <c r="BD472" s="35"/>
    </row>
    <row r="473" spans="1:56" ht="75" customHeight="1">
      <c r="A473" s="70">
        <v>472</v>
      </c>
      <c r="B473" s="71" t="s">
        <v>6220</v>
      </c>
      <c r="C473" s="71" t="s">
        <v>706</v>
      </c>
      <c r="D473" s="71" t="s">
        <v>6221</v>
      </c>
      <c r="E473" s="71" t="s">
        <v>1430</v>
      </c>
      <c r="F473" s="71" t="s">
        <v>54</v>
      </c>
      <c r="G473" s="71" t="s">
        <v>125</v>
      </c>
      <c r="H473" s="71" t="s">
        <v>233</v>
      </c>
      <c r="I473" s="71" t="s">
        <v>1606</v>
      </c>
      <c r="J473" s="71" t="s">
        <v>1432</v>
      </c>
      <c r="K473" s="71" t="s">
        <v>243</v>
      </c>
      <c r="L473" s="71" t="s">
        <v>6222</v>
      </c>
      <c r="M473" s="71" t="s">
        <v>6223</v>
      </c>
      <c r="N473" s="71"/>
      <c r="O473" s="71" t="s">
        <v>1668</v>
      </c>
      <c r="P473" s="71" t="s">
        <v>60</v>
      </c>
      <c r="Q473" s="71" t="s">
        <v>431</v>
      </c>
      <c r="R473" s="71" t="s">
        <v>189</v>
      </c>
      <c r="S473" s="71" t="s">
        <v>62</v>
      </c>
      <c r="T473" s="71" t="s">
        <v>62</v>
      </c>
      <c r="U473" s="71" t="s">
        <v>62</v>
      </c>
      <c r="V473" s="71" t="s">
        <v>63</v>
      </c>
      <c r="W473" s="71" t="s">
        <v>63</v>
      </c>
      <c r="X473" s="71" t="s">
        <v>63</v>
      </c>
      <c r="Y473" s="71" t="s">
        <v>62</v>
      </c>
      <c r="Z473" s="71" t="s">
        <v>62</v>
      </c>
      <c r="AA473" s="71" t="s">
        <v>63</v>
      </c>
      <c r="AB473" s="71" t="s">
        <v>142</v>
      </c>
      <c r="AC473" s="71" t="s">
        <v>65</v>
      </c>
      <c r="AD473" s="71" t="s">
        <v>62</v>
      </c>
      <c r="AE473" s="71" t="s">
        <v>62</v>
      </c>
      <c r="AF473" s="71" t="s">
        <v>63</v>
      </c>
      <c r="AG473" s="71" t="s">
        <v>63</v>
      </c>
      <c r="AH473" s="71" t="s">
        <v>85</v>
      </c>
      <c r="AI473" s="71" t="s">
        <v>63</v>
      </c>
      <c r="AJ473" s="71" t="s">
        <v>63</v>
      </c>
      <c r="AK473" s="71" t="s">
        <v>63</v>
      </c>
      <c r="AL473" s="71" t="s">
        <v>62</v>
      </c>
      <c r="AM473" s="71" t="s">
        <v>63</v>
      </c>
      <c r="AN473" s="71" t="s">
        <v>6224</v>
      </c>
      <c r="AO473" s="71" t="s">
        <v>6225</v>
      </c>
      <c r="AP473" s="71" t="s">
        <v>6226</v>
      </c>
      <c r="AQ473" s="71" t="s">
        <v>2204</v>
      </c>
      <c r="AR473" s="71" t="s">
        <v>63</v>
      </c>
      <c r="AS473" s="71"/>
      <c r="AT473" s="71" t="s">
        <v>62</v>
      </c>
      <c r="AU473" s="71" t="s">
        <v>72</v>
      </c>
      <c r="AV473" s="79" t="str" cm="1">
        <f t="array" ref="AV4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3" s="79" t="str" cm="1">
        <f t="array" ref="AW4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3" s="71" t="str" cm="1">
        <f t="array" ref="AX4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73" s="71" t="s">
        <v>63</v>
      </c>
      <c r="AZ473" s="71"/>
      <c r="BA473" s="71" t="s">
        <v>6227</v>
      </c>
      <c r="BB473" s="73" t="s">
        <v>6228</v>
      </c>
      <c r="BC473" s="36"/>
      <c r="BD473" s="35"/>
    </row>
    <row r="474" spans="1:56" ht="75" customHeight="1">
      <c r="A474" s="70">
        <v>473</v>
      </c>
      <c r="B474" s="71" t="s">
        <v>6229</v>
      </c>
      <c r="C474" s="71" t="s">
        <v>735</v>
      </c>
      <c r="D474" s="71" t="s">
        <v>6230</v>
      </c>
      <c r="E474" s="71" t="s">
        <v>1478</v>
      </c>
      <c r="F474" s="71" t="s">
        <v>231</v>
      </c>
      <c r="G474" s="71" t="s">
        <v>736</v>
      </c>
      <c r="H474" s="71" t="s">
        <v>217</v>
      </c>
      <c r="I474" s="71" t="s">
        <v>790</v>
      </c>
      <c r="J474" s="71" t="s">
        <v>1432</v>
      </c>
      <c r="K474" s="71" t="s">
        <v>218</v>
      </c>
      <c r="L474" s="71" t="s">
        <v>6231</v>
      </c>
      <c r="M474" s="71" t="s">
        <v>6232</v>
      </c>
      <c r="N474" s="71"/>
      <c r="O474" s="71"/>
      <c r="P474" s="71"/>
      <c r="Q474" s="71"/>
      <c r="R474" s="71"/>
      <c r="S474" s="71"/>
      <c r="T474" s="71"/>
      <c r="U474" s="71"/>
      <c r="V474" s="71"/>
      <c r="W474" s="71"/>
      <c r="X474" s="71"/>
      <c r="Y474" s="71"/>
      <c r="Z474" s="71"/>
      <c r="AA474" s="71"/>
      <c r="AB474" s="71" t="s">
        <v>64</v>
      </c>
      <c r="AC474" s="71" t="s">
        <v>65</v>
      </c>
      <c r="AD474" s="71" t="s">
        <v>62</v>
      </c>
      <c r="AE474" s="71" t="s">
        <v>63</v>
      </c>
      <c r="AF474" s="71" t="s">
        <v>63</v>
      </c>
      <c r="AG474" s="71"/>
      <c r="AH474" s="71" t="s">
        <v>66</v>
      </c>
      <c r="AI474" s="71" t="s">
        <v>63</v>
      </c>
      <c r="AJ474" s="71" t="s">
        <v>63</v>
      </c>
      <c r="AK474" s="71" t="s">
        <v>63</v>
      </c>
      <c r="AL474" s="71" t="s">
        <v>132</v>
      </c>
      <c r="AM474" s="71" t="s">
        <v>63</v>
      </c>
      <c r="AN474" s="71"/>
      <c r="AO474" s="71"/>
      <c r="AP474" s="71" t="s">
        <v>6233</v>
      </c>
      <c r="AQ474" s="71" t="s">
        <v>790</v>
      </c>
      <c r="AR474" s="71" t="s">
        <v>62</v>
      </c>
      <c r="AS474" s="71"/>
      <c r="AT474" s="71" t="s">
        <v>62</v>
      </c>
      <c r="AU474" s="71"/>
      <c r="AV474" s="79" t="str" cm="1">
        <f t="array" ref="AV4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4" s="79" t="str" cm="1">
        <f t="array" ref="AW4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4" s="71" t="str" cm="1">
        <f t="array" ref="AX4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4" s="71"/>
      <c r="AZ474" s="71"/>
      <c r="BA474" s="71" t="s">
        <v>6234</v>
      </c>
      <c r="BB474" s="73" t="s">
        <v>6235</v>
      </c>
      <c r="BC474" s="36"/>
      <c r="BD474" s="35"/>
    </row>
    <row r="475" spans="1:56" ht="75" customHeight="1">
      <c r="A475" s="70">
        <v>474</v>
      </c>
      <c r="B475" s="71" t="s">
        <v>6236</v>
      </c>
      <c r="C475" s="71"/>
      <c r="D475" s="71" t="s">
        <v>6237</v>
      </c>
      <c r="E475" s="71" t="s">
        <v>1478</v>
      </c>
      <c r="F475" s="71" t="s">
        <v>231</v>
      </c>
      <c r="G475" s="71" t="s">
        <v>786</v>
      </c>
      <c r="H475" s="71" t="s">
        <v>217</v>
      </c>
      <c r="I475" s="71" t="s">
        <v>608</v>
      </c>
      <c r="J475" s="71" t="s">
        <v>1432</v>
      </c>
      <c r="K475" s="71" t="s">
        <v>266</v>
      </c>
      <c r="L475" s="71" t="s">
        <v>6238</v>
      </c>
      <c r="M475" s="71" t="s">
        <v>6239</v>
      </c>
      <c r="N475" s="71"/>
      <c r="O475" s="71"/>
      <c r="P475" s="71"/>
      <c r="Q475" s="71"/>
      <c r="R475" s="71"/>
      <c r="S475" s="71"/>
      <c r="T475" s="71"/>
      <c r="U475" s="71"/>
      <c r="V475" s="71"/>
      <c r="W475" s="71"/>
      <c r="X475" s="71"/>
      <c r="Y475" s="71"/>
      <c r="Z475" s="71"/>
      <c r="AA475" s="71"/>
      <c r="AB475" s="71" t="s">
        <v>64</v>
      </c>
      <c r="AC475" s="71" t="s">
        <v>65</v>
      </c>
      <c r="AD475" s="71" t="s">
        <v>62</v>
      </c>
      <c r="AE475" s="71" t="s">
        <v>63</v>
      </c>
      <c r="AF475" s="71" t="s">
        <v>63</v>
      </c>
      <c r="AG475" s="71"/>
      <c r="AH475" s="71" t="s">
        <v>66</v>
      </c>
      <c r="AI475" s="71" t="s">
        <v>63</v>
      </c>
      <c r="AJ475" s="71" t="s">
        <v>63</v>
      </c>
      <c r="AK475" s="71" t="s">
        <v>63</v>
      </c>
      <c r="AL475" s="71" t="s">
        <v>132</v>
      </c>
      <c r="AM475" s="71" t="s">
        <v>62</v>
      </c>
      <c r="AN475" s="71"/>
      <c r="AO475" s="71"/>
      <c r="AP475" s="71" t="s">
        <v>6240</v>
      </c>
      <c r="AQ475" s="71" t="s">
        <v>608</v>
      </c>
      <c r="AR475" s="71" t="s">
        <v>62</v>
      </c>
      <c r="AS475" s="71"/>
      <c r="AT475" s="71" t="s">
        <v>63</v>
      </c>
      <c r="AU475" s="71"/>
      <c r="AV475" s="79" t="str" cm="1">
        <f t="array" ref="AV4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5" s="79" t="str" cm="1">
        <f t="array" ref="AW4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5" s="71" t="str" cm="1">
        <f t="array" ref="AX4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5" s="71"/>
      <c r="AZ475" s="71"/>
      <c r="BA475" s="71" t="s">
        <v>6241</v>
      </c>
      <c r="BB475" s="73" t="s">
        <v>6242</v>
      </c>
      <c r="BC475" s="36"/>
      <c r="BD475" s="35"/>
    </row>
    <row r="476" spans="1:56" ht="75" customHeight="1">
      <c r="A476" s="70">
        <v>475</v>
      </c>
      <c r="B476" s="71" t="s">
        <v>6243</v>
      </c>
      <c r="C476" s="71" t="s">
        <v>800</v>
      </c>
      <c r="D476" s="71" t="s">
        <v>6244</v>
      </c>
      <c r="E476" s="71" t="s">
        <v>1502</v>
      </c>
      <c r="F476" s="71" t="s">
        <v>231</v>
      </c>
      <c r="G476" s="71" t="s">
        <v>736</v>
      </c>
      <c r="H476" s="71" t="s">
        <v>217</v>
      </c>
      <c r="I476" s="71" t="s">
        <v>790</v>
      </c>
      <c r="J476" s="71" t="s">
        <v>1432</v>
      </c>
      <c r="K476" s="71" t="s">
        <v>218</v>
      </c>
      <c r="L476" s="71" t="s">
        <v>6245</v>
      </c>
      <c r="M476" s="71" t="s">
        <v>6246</v>
      </c>
      <c r="N476" s="71"/>
      <c r="O476" s="71"/>
      <c r="P476" s="71"/>
      <c r="Q476" s="71"/>
      <c r="R476" s="71"/>
      <c r="S476" s="71"/>
      <c r="T476" s="71"/>
      <c r="U476" s="71"/>
      <c r="V476" s="71"/>
      <c r="W476" s="71"/>
      <c r="X476" s="71"/>
      <c r="Y476" s="71"/>
      <c r="Z476" s="71"/>
      <c r="AA476" s="71"/>
      <c r="AB476" s="71" t="s">
        <v>64</v>
      </c>
      <c r="AC476" s="71" t="s">
        <v>65</v>
      </c>
      <c r="AD476" s="71" t="s">
        <v>62</v>
      </c>
      <c r="AE476" s="71" t="s">
        <v>62</v>
      </c>
      <c r="AF476" s="71" t="s">
        <v>63</v>
      </c>
      <c r="AG476" s="71"/>
      <c r="AH476" s="71" t="s">
        <v>66</v>
      </c>
      <c r="AI476" s="71" t="s">
        <v>63</v>
      </c>
      <c r="AJ476" s="71" t="s">
        <v>63</v>
      </c>
      <c r="AK476" s="71" t="s">
        <v>63</v>
      </c>
      <c r="AL476" s="71" t="s">
        <v>62</v>
      </c>
      <c r="AM476" s="71" t="s">
        <v>63</v>
      </c>
      <c r="AN476" s="71"/>
      <c r="AO476" s="71"/>
      <c r="AP476" s="71" t="s">
        <v>6247</v>
      </c>
      <c r="AQ476" s="71" t="s">
        <v>5966</v>
      </c>
      <c r="AR476" s="71" t="s">
        <v>62</v>
      </c>
      <c r="AS476" s="71"/>
      <c r="AT476" s="71" t="s">
        <v>63</v>
      </c>
      <c r="AU476" s="71"/>
      <c r="AV476" s="79" t="str" cm="1">
        <f t="array" ref="AV4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6" s="79" t="str" cm="1">
        <f t="array" ref="AW4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6" s="71" t="str" cm="1">
        <f t="array" ref="AX4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6" s="71"/>
      <c r="AZ476" s="71"/>
      <c r="BA476" s="22" t="s">
        <v>6248</v>
      </c>
      <c r="BB476" s="73" t="s">
        <v>6249</v>
      </c>
      <c r="BC476" s="36"/>
      <c r="BD476" s="35"/>
    </row>
    <row r="477" spans="1:56" ht="75" customHeight="1">
      <c r="A477" s="70">
        <v>476</v>
      </c>
      <c r="B477" s="71" t="s">
        <v>6131</v>
      </c>
      <c r="C477" s="71" t="s">
        <v>5233</v>
      </c>
      <c r="D477" s="71" t="s">
        <v>6250</v>
      </c>
      <c r="E477" s="71" t="s">
        <v>1502</v>
      </c>
      <c r="F477" s="71" t="s">
        <v>231</v>
      </c>
      <c r="G477" s="71" t="s">
        <v>584</v>
      </c>
      <c r="H477" s="71" t="s">
        <v>233</v>
      </c>
      <c r="I477" s="71" t="s">
        <v>2144</v>
      </c>
      <c r="J477" s="71" t="s">
        <v>1432</v>
      </c>
      <c r="K477" s="71" t="s">
        <v>243</v>
      </c>
      <c r="L477" s="71" t="s">
        <v>6251</v>
      </c>
      <c r="M477" s="71" t="s">
        <v>6252</v>
      </c>
      <c r="N477" s="71"/>
      <c r="O477" s="71"/>
      <c r="P477" s="71"/>
      <c r="Q477" s="71"/>
      <c r="R477" s="71"/>
      <c r="S477" s="71"/>
      <c r="T477" s="71"/>
      <c r="U477" s="71"/>
      <c r="V477" s="71"/>
      <c r="W477" s="71"/>
      <c r="X477" s="71"/>
      <c r="Y477" s="71"/>
      <c r="Z477" s="71"/>
      <c r="AA477" s="71"/>
      <c r="AB477" s="71" t="s">
        <v>64</v>
      </c>
      <c r="AC477" s="71" t="s">
        <v>65</v>
      </c>
      <c r="AD477" s="71" t="s">
        <v>62</v>
      </c>
      <c r="AE477" s="71" t="s">
        <v>62</v>
      </c>
      <c r="AF477" s="71" t="s">
        <v>63</v>
      </c>
      <c r="AG477" s="71"/>
      <c r="AH477" s="71" t="s">
        <v>66</v>
      </c>
      <c r="AI477" s="71" t="s">
        <v>63</v>
      </c>
      <c r="AJ477" s="71" t="s">
        <v>62</v>
      </c>
      <c r="AK477" s="71" t="s">
        <v>132</v>
      </c>
      <c r="AL477" s="71" t="s">
        <v>63</v>
      </c>
      <c r="AM477" s="71" t="s">
        <v>132</v>
      </c>
      <c r="AN477" s="71"/>
      <c r="AO477" s="71"/>
      <c r="AP477" s="71" t="s">
        <v>6253</v>
      </c>
      <c r="AQ477" s="71" t="s">
        <v>6171</v>
      </c>
      <c r="AR477" s="71" t="s">
        <v>62</v>
      </c>
      <c r="AS477" s="71"/>
      <c r="AT477" s="71" t="s">
        <v>63</v>
      </c>
      <c r="AU477" s="71"/>
      <c r="AV477" s="79" t="str" cm="1">
        <f t="array" ref="AV4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7" s="79" t="str" cm="1">
        <f t="array" ref="AW4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7" s="71" t="str" cm="1">
        <f t="array" ref="AX4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7" s="71"/>
      <c r="AZ477" s="71"/>
      <c r="BA477" s="22" t="s">
        <v>6254</v>
      </c>
      <c r="BB477" s="73" t="s">
        <v>1206</v>
      </c>
      <c r="BC477" s="36"/>
      <c r="BD477" s="35"/>
    </row>
    <row r="478" spans="1:56" ht="75" customHeight="1">
      <c r="A478" s="70">
        <v>477</v>
      </c>
      <c r="B478" s="71" t="s">
        <v>6255</v>
      </c>
      <c r="C478" s="71" t="s">
        <v>4578</v>
      </c>
      <c r="D478" s="71" t="s">
        <v>6256</v>
      </c>
      <c r="E478" s="71" t="s">
        <v>4413</v>
      </c>
      <c r="F478" s="71" t="s">
        <v>231</v>
      </c>
      <c r="G478" s="71" t="s">
        <v>232</v>
      </c>
      <c r="H478" s="71" t="s">
        <v>233</v>
      </c>
      <c r="I478" s="71" t="s">
        <v>1215</v>
      </c>
      <c r="J478" s="71" t="s">
        <v>1432</v>
      </c>
      <c r="K478" s="71" t="s">
        <v>243</v>
      </c>
      <c r="L478" s="71" t="s">
        <v>6257</v>
      </c>
      <c r="M478" s="71" t="s">
        <v>6258</v>
      </c>
      <c r="N478" s="71"/>
      <c r="O478" s="71"/>
      <c r="P478" s="71"/>
      <c r="Q478" s="71"/>
      <c r="R478" s="71"/>
      <c r="S478" s="71"/>
      <c r="T478" s="71"/>
      <c r="U478" s="71"/>
      <c r="V478" s="71"/>
      <c r="W478" s="71"/>
      <c r="X478" s="71"/>
      <c r="Y478" s="71"/>
      <c r="Z478" s="71"/>
      <c r="AA478" s="71"/>
      <c r="AB478" s="71" t="s">
        <v>64</v>
      </c>
      <c r="AC478" s="71" t="s">
        <v>65</v>
      </c>
      <c r="AD478" s="71" t="s">
        <v>62</v>
      </c>
      <c r="AE478" s="71" t="s">
        <v>62</v>
      </c>
      <c r="AF478" s="71" t="s">
        <v>63</v>
      </c>
      <c r="AG478" s="71"/>
      <c r="AH478" s="71" t="s">
        <v>66</v>
      </c>
      <c r="AI478" s="71" t="s">
        <v>63</v>
      </c>
      <c r="AJ478" s="71" t="s">
        <v>63</v>
      </c>
      <c r="AK478" s="71" t="s">
        <v>63</v>
      </c>
      <c r="AL478" s="71" t="s">
        <v>132</v>
      </c>
      <c r="AM478" s="71" t="s">
        <v>63</v>
      </c>
      <c r="AN478" s="71"/>
      <c r="AO478" s="71"/>
      <c r="AP478" s="71" t="s">
        <v>6259</v>
      </c>
      <c r="AQ478" s="71" t="s">
        <v>272</v>
      </c>
      <c r="AR478" s="71" t="s">
        <v>63</v>
      </c>
      <c r="AS478" s="71"/>
      <c r="AT478" s="71" t="s">
        <v>62</v>
      </c>
      <c r="AU478" s="71"/>
      <c r="AV478" s="79" t="str" cm="1">
        <f t="array" ref="AV4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8" s="79" t="str" cm="1">
        <f t="array" ref="AW4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8" s="71" t="str" cm="1">
        <f t="array" ref="AX4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8" s="71"/>
      <c r="AZ478" s="71"/>
      <c r="BA478" s="71" t="s">
        <v>6260</v>
      </c>
      <c r="BB478" s="73" t="s">
        <v>6261</v>
      </c>
      <c r="BC478" s="36"/>
      <c r="BD478" s="35"/>
    </row>
    <row r="479" spans="1:56" ht="75" customHeight="1">
      <c r="A479" s="70">
        <v>478</v>
      </c>
      <c r="B479" s="71" t="s">
        <v>6262</v>
      </c>
      <c r="C479" s="71" t="s">
        <v>735</v>
      </c>
      <c r="D479" s="71" t="s">
        <v>6263</v>
      </c>
      <c r="E479" s="71" t="s">
        <v>1502</v>
      </c>
      <c r="F479" s="71" t="s">
        <v>231</v>
      </c>
      <c r="G479" s="71" t="s">
        <v>736</v>
      </c>
      <c r="H479" s="71" t="s">
        <v>217</v>
      </c>
      <c r="I479" s="71" t="s">
        <v>250</v>
      </c>
      <c r="J479" s="71" t="s">
        <v>1432</v>
      </c>
      <c r="K479" s="71" t="s">
        <v>243</v>
      </c>
      <c r="L479" s="71" t="s">
        <v>6264</v>
      </c>
      <c r="M479" s="71" t="s">
        <v>6265</v>
      </c>
      <c r="N479" s="71"/>
      <c r="O479" s="71"/>
      <c r="P479" s="71"/>
      <c r="Q479" s="71"/>
      <c r="R479" s="71"/>
      <c r="S479" s="71"/>
      <c r="T479" s="71"/>
      <c r="U479" s="71"/>
      <c r="V479" s="71"/>
      <c r="W479" s="71"/>
      <c r="X479" s="71"/>
      <c r="Y479" s="71"/>
      <c r="Z479" s="71"/>
      <c r="AA479" s="71"/>
      <c r="AB479" s="71" t="s">
        <v>64</v>
      </c>
      <c r="AC479" s="71" t="s">
        <v>65</v>
      </c>
      <c r="AD479" s="71" t="s">
        <v>62</v>
      </c>
      <c r="AE479" s="71" t="s">
        <v>62</v>
      </c>
      <c r="AF479" s="71" t="s">
        <v>63</v>
      </c>
      <c r="AG479" s="71"/>
      <c r="AH479" s="71" t="s">
        <v>66</v>
      </c>
      <c r="AI479" s="71" t="s">
        <v>132</v>
      </c>
      <c r="AJ479" s="71" t="s">
        <v>63</v>
      </c>
      <c r="AK479" s="71" t="s">
        <v>63</v>
      </c>
      <c r="AL479" s="71" t="s">
        <v>62</v>
      </c>
      <c r="AM479" s="71" t="s">
        <v>63</v>
      </c>
      <c r="AN479" s="71"/>
      <c r="AO479" s="71"/>
      <c r="AP479" s="71" t="s">
        <v>6266</v>
      </c>
      <c r="AQ479" s="71" t="s">
        <v>250</v>
      </c>
      <c r="AR479" s="71" t="s">
        <v>62</v>
      </c>
      <c r="AS479" s="71"/>
      <c r="AT479" s="71" t="s">
        <v>63</v>
      </c>
      <c r="AU479" s="71"/>
      <c r="AV479" s="79" t="str" cm="1">
        <f t="array" ref="AV4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9" s="79" t="str" cm="1">
        <f t="array" ref="AW4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9" s="71" t="str" cm="1">
        <f t="array" ref="AX4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9" s="71"/>
      <c r="AZ479" s="71"/>
      <c r="BA479" s="71" t="s">
        <v>6267</v>
      </c>
      <c r="BB479" s="73" t="s">
        <v>6268</v>
      </c>
      <c r="BC479" s="36"/>
      <c r="BD479" s="35"/>
    </row>
    <row r="480" spans="1:56" ht="75" customHeight="1">
      <c r="A480" s="70">
        <v>479</v>
      </c>
      <c r="B480" s="71" t="s">
        <v>6269</v>
      </c>
      <c r="C480" s="71" t="s">
        <v>735</v>
      </c>
      <c r="D480" s="71" t="s">
        <v>6270</v>
      </c>
      <c r="E480" s="71" t="s">
        <v>1430</v>
      </c>
      <c r="F480" s="71" t="s">
        <v>231</v>
      </c>
      <c r="G480" s="71" t="s">
        <v>736</v>
      </c>
      <c r="H480" s="71" t="s">
        <v>217</v>
      </c>
      <c r="I480" s="71" t="s">
        <v>509</v>
      </c>
      <c r="J480" s="71" t="s">
        <v>1432</v>
      </c>
      <c r="K480" s="71" t="s">
        <v>218</v>
      </c>
      <c r="L480" s="71" t="s">
        <v>6271</v>
      </c>
      <c r="M480" s="71" t="s">
        <v>6272</v>
      </c>
      <c r="N480" s="71"/>
      <c r="O480" s="71"/>
      <c r="P480" s="71"/>
      <c r="Q480" s="71"/>
      <c r="R480" s="71"/>
      <c r="S480" s="71"/>
      <c r="T480" s="71"/>
      <c r="U480" s="71"/>
      <c r="V480" s="71"/>
      <c r="W480" s="71"/>
      <c r="X480" s="71"/>
      <c r="Y480" s="71"/>
      <c r="Z480" s="71"/>
      <c r="AA480" s="71"/>
      <c r="AB480" s="71" t="s">
        <v>64</v>
      </c>
      <c r="AC480" s="71" t="s">
        <v>65</v>
      </c>
      <c r="AD480" s="71" t="s">
        <v>62</v>
      </c>
      <c r="AE480" s="71" t="s">
        <v>63</v>
      </c>
      <c r="AF480" s="71" t="s">
        <v>63</v>
      </c>
      <c r="AG480" s="71"/>
      <c r="AH480" s="71" t="s">
        <v>66</v>
      </c>
      <c r="AI480" s="71" t="s">
        <v>63</v>
      </c>
      <c r="AJ480" s="71" t="s">
        <v>63</v>
      </c>
      <c r="AK480" s="71" t="s">
        <v>63</v>
      </c>
      <c r="AL480" s="71" t="s">
        <v>62</v>
      </c>
      <c r="AM480" s="71" t="s">
        <v>63</v>
      </c>
      <c r="AN480" s="71"/>
      <c r="AO480" s="71"/>
      <c r="AP480" s="71" t="s">
        <v>6273</v>
      </c>
      <c r="AQ480" s="71" t="s">
        <v>509</v>
      </c>
      <c r="AR480" s="71" t="s">
        <v>62</v>
      </c>
      <c r="AS480" s="71"/>
      <c r="AT480" s="71" t="s">
        <v>63</v>
      </c>
      <c r="AU480" s="71"/>
      <c r="AV480" s="79" t="str" cm="1">
        <f t="array" ref="AV4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0" s="79" t="str" cm="1">
        <f t="array" ref="AW4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0" s="71" t="str" cm="1">
        <f t="array" ref="AX4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0" s="71"/>
      <c r="AZ480" s="71"/>
      <c r="BA480" s="71" t="s">
        <v>6274</v>
      </c>
      <c r="BB480" s="73" t="s">
        <v>6275</v>
      </c>
      <c r="BC480" s="36"/>
      <c r="BD480" s="35"/>
    </row>
    <row r="481" spans="1:56" ht="75" customHeight="1">
      <c r="A481" s="70">
        <v>480</v>
      </c>
      <c r="B481" s="71" t="s">
        <v>6276</v>
      </c>
      <c r="C481" s="71" t="s">
        <v>381</v>
      </c>
      <c r="D481" s="71" t="s">
        <v>6277</v>
      </c>
      <c r="E481" s="71" t="s">
        <v>1494</v>
      </c>
      <c r="F481" s="71" t="s">
        <v>54</v>
      </c>
      <c r="G481" s="71" t="s">
        <v>125</v>
      </c>
      <c r="H481" s="71" t="s">
        <v>233</v>
      </c>
      <c r="I481" s="71" t="s">
        <v>194</v>
      </c>
      <c r="J481" s="71" t="s">
        <v>1432</v>
      </c>
      <c r="K481" s="71" t="s">
        <v>315</v>
      </c>
      <c r="L481" s="71" t="s">
        <v>6278</v>
      </c>
      <c r="M481" s="71" t="s">
        <v>6279</v>
      </c>
      <c r="N481" s="71" t="s">
        <v>1442</v>
      </c>
      <c r="O481" s="71" t="s">
        <v>1506</v>
      </c>
      <c r="P481" s="71" t="s">
        <v>155</v>
      </c>
      <c r="Q481" s="71" t="s">
        <v>188</v>
      </c>
      <c r="R481" s="71" t="s">
        <v>189</v>
      </c>
      <c r="S481" s="71" t="s">
        <v>62</v>
      </c>
      <c r="T481" s="71" t="s">
        <v>63</v>
      </c>
      <c r="U481" s="71" t="s">
        <v>63</v>
      </c>
      <c r="V481" s="71" t="s">
        <v>62</v>
      </c>
      <c r="W481" s="71" t="s">
        <v>63</v>
      </c>
      <c r="X481" s="71" t="s">
        <v>63</v>
      </c>
      <c r="Y481" s="71" t="s">
        <v>62</v>
      </c>
      <c r="Z481" s="71" t="s">
        <v>63</v>
      </c>
      <c r="AA481" s="71" t="s">
        <v>63</v>
      </c>
      <c r="AB481" s="71" t="s">
        <v>142</v>
      </c>
      <c r="AC481" s="71" t="s">
        <v>65</v>
      </c>
      <c r="AD481" s="71" t="s">
        <v>62</v>
      </c>
      <c r="AE481" s="71" t="s">
        <v>62</v>
      </c>
      <c r="AF481" s="71" t="s">
        <v>63</v>
      </c>
      <c r="AG481" s="71" t="s">
        <v>63</v>
      </c>
      <c r="AH481" s="71" t="s">
        <v>85</v>
      </c>
      <c r="AI481" s="71" t="s">
        <v>63</v>
      </c>
      <c r="AJ481" s="71" t="s">
        <v>62</v>
      </c>
      <c r="AK481" s="71" t="s">
        <v>62</v>
      </c>
      <c r="AL481" s="71" t="s">
        <v>63</v>
      </c>
      <c r="AM481" s="71" t="s">
        <v>62</v>
      </c>
      <c r="AN481" s="71" t="s">
        <v>6280</v>
      </c>
      <c r="AO481" s="71" t="s">
        <v>6281</v>
      </c>
      <c r="AP481" s="71" t="s">
        <v>6282</v>
      </c>
      <c r="AQ481" s="71" t="s">
        <v>366</v>
      </c>
      <c r="AR481" s="71" t="s">
        <v>63</v>
      </c>
      <c r="AS481" s="71"/>
      <c r="AT481" s="71" t="s">
        <v>63</v>
      </c>
      <c r="AU481" s="71" t="s">
        <v>72</v>
      </c>
      <c r="AV481" s="79" t="str" cm="1">
        <f t="array" ref="AV4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1" s="79" t="str" cm="1">
        <f t="array" ref="AW4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1" s="71" t="str" cm="1">
        <f t="array" ref="AX4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81" s="71" t="s">
        <v>63</v>
      </c>
      <c r="AZ481" s="71"/>
      <c r="BA481" s="71" t="s">
        <v>6283</v>
      </c>
      <c r="BB481" s="73" t="s">
        <v>346</v>
      </c>
      <c r="BC481" s="36"/>
      <c r="BD481" s="35"/>
    </row>
    <row r="482" spans="1:56" ht="75" customHeight="1">
      <c r="A482" s="70">
        <v>481</v>
      </c>
      <c r="B482" s="71" t="s">
        <v>6284</v>
      </c>
      <c r="C482" s="71" t="s">
        <v>264</v>
      </c>
      <c r="D482" s="71" t="s">
        <v>6285</v>
      </c>
      <c r="E482" s="71" t="s">
        <v>1522</v>
      </c>
      <c r="F482" s="71" t="s">
        <v>54</v>
      </c>
      <c r="G482" s="71" t="s">
        <v>125</v>
      </c>
      <c r="H482" s="71" t="s">
        <v>233</v>
      </c>
      <c r="I482" s="71" t="s">
        <v>6286</v>
      </c>
      <c r="J482" s="71" t="s">
        <v>4306</v>
      </c>
      <c r="K482" s="71" t="s">
        <v>175</v>
      </c>
      <c r="L482" s="71" t="s">
        <v>6287</v>
      </c>
      <c r="M482" s="71" t="s">
        <v>6288</v>
      </c>
      <c r="N482" s="71" t="s">
        <v>1710</v>
      </c>
      <c r="O482" s="71" t="s">
        <v>1506</v>
      </c>
      <c r="P482" s="71" t="s">
        <v>60</v>
      </c>
      <c r="Q482" s="71" t="s">
        <v>81</v>
      </c>
      <c r="R482" s="71" t="s">
        <v>1669</v>
      </c>
      <c r="S482" s="71" t="s">
        <v>62</v>
      </c>
      <c r="T482" s="71" t="s">
        <v>62</v>
      </c>
      <c r="U482" s="71" t="s">
        <v>62</v>
      </c>
      <c r="V482" s="71" t="s">
        <v>62</v>
      </c>
      <c r="W482" s="71" t="s">
        <v>62</v>
      </c>
      <c r="X482" s="71" t="s">
        <v>63</v>
      </c>
      <c r="Y482" s="71" t="s">
        <v>62</v>
      </c>
      <c r="Z482" s="71" t="s">
        <v>63</v>
      </c>
      <c r="AA482" s="71" t="s">
        <v>62</v>
      </c>
      <c r="AB482" s="71" t="s">
        <v>64</v>
      </c>
      <c r="AC482" s="71" t="s">
        <v>100</v>
      </c>
      <c r="AD482" s="71" t="s">
        <v>62</v>
      </c>
      <c r="AE482" s="71" t="s">
        <v>63</v>
      </c>
      <c r="AF482" s="71" t="s">
        <v>63</v>
      </c>
      <c r="AG482" s="71" t="s">
        <v>63</v>
      </c>
      <c r="AH482" s="71" t="s">
        <v>85</v>
      </c>
      <c r="AI482" s="71" t="s">
        <v>63</v>
      </c>
      <c r="AJ482" s="71" t="s">
        <v>132</v>
      </c>
      <c r="AK482" s="71" t="s">
        <v>63</v>
      </c>
      <c r="AL482" s="71" t="s">
        <v>63</v>
      </c>
      <c r="AM482" s="71" t="s">
        <v>132</v>
      </c>
      <c r="AN482" s="71" t="s">
        <v>6289</v>
      </c>
      <c r="AO482" s="71" t="s">
        <v>6290</v>
      </c>
      <c r="AP482" s="71" t="s">
        <v>6291</v>
      </c>
      <c r="AQ482" s="71" t="s">
        <v>465</v>
      </c>
      <c r="AR482" s="71" t="s">
        <v>63</v>
      </c>
      <c r="AS482" s="71" t="s">
        <v>6292</v>
      </c>
      <c r="AT482" s="71" t="s">
        <v>62</v>
      </c>
      <c r="AU482" s="71" t="s">
        <v>1713</v>
      </c>
      <c r="AV482" s="79" cm="1">
        <f t="array" ref="AV4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82" s="79" cm="1">
        <f t="array" ref="AW4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82" s="71" t="str" cm="1">
        <f t="array" ref="AX4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82" s="71" t="s">
        <v>63</v>
      </c>
      <c r="AZ482" s="71"/>
      <c r="BA482" s="71" t="s">
        <v>6293</v>
      </c>
      <c r="BB482" s="73"/>
      <c r="BC482" s="36"/>
      <c r="BD482" s="35"/>
    </row>
    <row r="483" spans="1:56" ht="75" customHeight="1">
      <c r="A483" s="70">
        <v>482</v>
      </c>
      <c r="B483" s="71" t="s">
        <v>6294</v>
      </c>
      <c r="C483" s="71" t="s">
        <v>369</v>
      </c>
      <c r="D483" s="71" t="s">
        <v>6295</v>
      </c>
      <c r="E483" s="71" t="s">
        <v>1478</v>
      </c>
      <c r="F483" s="71" t="s">
        <v>54</v>
      </c>
      <c r="G483" s="71" t="s">
        <v>125</v>
      </c>
      <c r="H483" s="71" t="s">
        <v>233</v>
      </c>
      <c r="I483" s="71" t="s">
        <v>250</v>
      </c>
      <c r="J483" s="71" t="s">
        <v>1432</v>
      </c>
      <c r="K483" s="71" t="s">
        <v>243</v>
      </c>
      <c r="L483" s="71" t="s">
        <v>6296</v>
      </c>
      <c r="M483" s="71" t="s">
        <v>6297</v>
      </c>
      <c r="N483" s="71" t="s">
        <v>1494</v>
      </c>
      <c r="O483" s="71" t="s">
        <v>6298</v>
      </c>
      <c r="P483" s="71" t="s">
        <v>60</v>
      </c>
      <c r="Q483" s="71" t="s">
        <v>81</v>
      </c>
      <c r="R483" s="71" t="s">
        <v>1669</v>
      </c>
      <c r="S483" s="71" t="s">
        <v>62</v>
      </c>
      <c r="T483" s="71" t="s">
        <v>62</v>
      </c>
      <c r="U483" s="71" t="s">
        <v>62</v>
      </c>
      <c r="V483" s="71" t="s">
        <v>62</v>
      </c>
      <c r="W483" s="71" t="s">
        <v>62</v>
      </c>
      <c r="X483" s="71" t="s">
        <v>63</v>
      </c>
      <c r="Y483" s="71" t="s">
        <v>62</v>
      </c>
      <c r="Z483" s="71" t="s">
        <v>63</v>
      </c>
      <c r="AA483" s="71" t="s">
        <v>62</v>
      </c>
      <c r="AB483" s="71" t="s">
        <v>64</v>
      </c>
      <c r="AC483" s="71" t="s">
        <v>65</v>
      </c>
      <c r="AD483" s="71" t="s">
        <v>62</v>
      </c>
      <c r="AE483" s="71" t="s">
        <v>62</v>
      </c>
      <c r="AF483" s="71" t="s">
        <v>62</v>
      </c>
      <c r="AG483" s="71" t="s">
        <v>63</v>
      </c>
      <c r="AH483" s="71" t="s">
        <v>85</v>
      </c>
      <c r="AI483" s="71" t="s">
        <v>63</v>
      </c>
      <c r="AJ483" s="71" t="s">
        <v>63</v>
      </c>
      <c r="AK483" s="71" t="s">
        <v>63</v>
      </c>
      <c r="AL483" s="71" t="s">
        <v>132</v>
      </c>
      <c r="AM483" s="71" t="s">
        <v>63</v>
      </c>
      <c r="AN483" s="71" t="s">
        <v>6299</v>
      </c>
      <c r="AO483" s="71" t="s">
        <v>6300</v>
      </c>
      <c r="AP483" s="71" t="s">
        <v>6301</v>
      </c>
      <c r="AQ483" s="71" t="s">
        <v>250</v>
      </c>
      <c r="AR483" s="71" t="s">
        <v>62</v>
      </c>
      <c r="AS483" s="71" t="s">
        <v>6302</v>
      </c>
      <c r="AT483" s="71" t="s">
        <v>63</v>
      </c>
      <c r="AU483" s="71" t="s">
        <v>6303</v>
      </c>
      <c r="AV483" s="79" cm="1">
        <f t="array" ref="AV4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483" s="79" cm="1">
        <f t="array" ref="AW4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483" s="71" t="str" cm="1">
        <f t="array" ref="AX4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83" s="71" t="s">
        <v>63</v>
      </c>
      <c r="AZ483" s="71"/>
      <c r="BA483" s="71" t="s">
        <v>6304</v>
      </c>
      <c r="BB483" s="73" t="s">
        <v>395</v>
      </c>
      <c r="BC483" s="36"/>
      <c r="BD483" s="35"/>
    </row>
    <row r="484" spans="1:56" ht="75" customHeight="1">
      <c r="A484" s="70">
        <v>483</v>
      </c>
      <c r="B484" s="71" t="s">
        <v>6292</v>
      </c>
      <c r="C484" s="71" t="s">
        <v>2112</v>
      </c>
      <c r="D484" s="71" t="s">
        <v>6305</v>
      </c>
      <c r="E484" s="71" t="s">
        <v>1502</v>
      </c>
      <c r="F484" s="71" t="s">
        <v>54</v>
      </c>
      <c r="G484" s="71" t="s">
        <v>125</v>
      </c>
      <c r="H484" s="71" t="s">
        <v>56</v>
      </c>
      <c r="I484" s="71" t="s">
        <v>1736</v>
      </c>
      <c r="J484" s="71" t="s">
        <v>1737</v>
      </c>
      <c r="K484" s="71" t="s">
        <v>1738</v>
      </c>
      <c r="L484" s="71" t="s">
        <v>6306</v>
      </c>
      <c r="M484" s="71" t="s">
        <v>6307</v>
      </c>
      <c r="N484" s="71" t="s">
        <v>1452</v>
      </c>
      <c r="O484" s="71" t="s">
        <v>1506</v>
      </c>
      <c r="P484" s="71" t="s">
        <v>60</v>
      </c>
      <c r="Q484" s="71" t="s">
        <v>81</v>
      </c>
      <c r="R484" s="71" t="s">
        <v>1669</v>
      </c>
      <c r="S484" s="71" t="s">
        <v>62</v>
      </c>
      <c r="T484" s="71" t="s">
        <v>62</v>
      </c>
      <c r="U484" s="71" t="s">
        <v>62</v>
      </c>
      <c r="V484" s="71" t="s">
        <v>62</v>
      </c>
      <c r="W484" s="71" t="s">
        <v>62</v>
      </c>
      <c r="X484" s="71" t="s">
        <v>62</v>
      </c>
      <c r="Y484" s="71" t="s">
        <v>62</v>
      </c>
      <c r="Z484" s="71" t="s">
        <v>63</v>
      </c>
      <c r="AA484" s="71" t="s">
        <v>62</v>
      </c>
      <c r="AB484" s="71" t="s">
        <v>64</v>
      </c>
      <c r="AC484" s="71" t="s">
        <v>100</v>
      </c>
      <c r="AD484" s="71" t="s">
        <v>62</v>
      </c>
      <c r="AE484" s="71" t="s">
        <v>63</v>
      </c>
      <c r="AF484" s="71" t="s">
        <v>63</v>
      </c>
      <c r="AG484" s="71" t="s">
        <v>63</v>
      </c>
      <c r="AH484" s="71" t="s">
        <v>85</v>
      </c>
      <c r="AI484" s="71" t="s">
        <v>63</v>
      </c>
      <c r="AJ484" s="71" t="s">
        <v>63</v>
      </c>
      <c r="AK484" s="71" t="s">
        <v>63</v>
      </c>
      <c r="AL484" s="71" t="s">
        <v>62</v>
      </c>
      <c r="AM484" s="71" t="s">
        <v>132</v>
      </c>
      <c r="AN484" s="71" t="s">
        <v>6308</v>
      </c>
      <c r="AO484" s="71" t="s">
        <v>6309</v>
      </c>
      <c r="AP484" s="71" t="s">
        <v>6310</v>
      </c>
      <c r="AQ484" s="71" t="s">
        <v>6311</v>
      </c>
      <c r="AR484" s="71" t="s">
        <v>62</v>
      </c>
      <c r="AS484" s="71" t="s">
        <v>6312</v>
      </c>
      <c r="AT484" s="71" t="s">
        <v>62</v>
      </c>
      <c r="AU484" s="71" t="s">
        <v>1713</v>
      </c>
      <c r="AV484" s="79" cm="1">
        <f t="array" ref="AV4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84" s="79" cm="1">
        <f t="array" ref="AW4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84" s="71" t="str" cm="1">
        <f t="array" ref="AX4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84" s="71" t="s">
        <v>63</v>
      </c>
      <c r="AZ484" s="71"/>
      <c r="BA484" s="71" t="s">
        <v>6313</v>
      </c>
      <c r="BB484" s="73"/>
      <c r="BC484" s="36"/>
      <c r="BD484" s="35"/>
    </row>
    <row r="485" spans="1:56" ht="75" customHeight="1">
      <c r="A485" s="70">
        <v>484</v>
      </c>
      <c r="B485" s="71" t="s">
        <v>6314</v>
      </c>
      <c r="C485" s="71" t="s">
        <v>381</v>
      </c>
      <c r="D485" s="71" t="s">
        <v>6315</v>
      </c>
      <c r="E485" s="71" t="s">
        <v>1505</v>
      </c>
      <c r="F485" s="71" t="s">
        <v>54</v>
      </c>
      <c r="G485" s="71" t="s">
        <v>201</v>
      </c>
      <c r="H485" s="71" t="s">
        <v>217</v>
      </c>
      <c r="I485" s="71" t="s">
        <v>428</v>
      </c>
      <c r="J485" s="71" t="s">
        <v>1432</v>
      </c>
      <c r="K485" s="71" t="s">
        <v>315</v>
      </c>
      <c r="L485" s="71" t="s">
        <v>6316</v>
      </c>
      <c r="M485" s="71" t="s">
        <v>6317</v>
      </c>
      <c r="N485" s="71" t="s">
        <v>1575</v>
      </c>
      <c r="O485" s="71" t="s">
        <v>1435</v>
      </c>
      <c r="P485" s="71" t="s">
        <v>60</v>
      </c>
      <c r="Q485" s="71" t="s">
        <v>188</v>
      </c>
      <c r="R485" s="71" t="s">
        <v>189</v>
      </c>
      <c r="S485" s="71" t="s">
        <v>63</v>
      </c>
      <c r="T485" s="71" t="s">
        <v>63</v>
      </c>
      <c r="U485" s="71" t="s">
        <v>63</v>
      </c>
      <c r="V485" s="71" t="s">
        <v>62</v>
      </c>
      <c r="W485" s="71" t="s">
        <v>63</v>
      </c>
      <c r="X485" s="71" t="s">
        <v>63</v>
      </c>
      <c r="Y485" s="71" t="s">
        <v>62</v>
      </c>
      <c r="Z485" s="71" t="s">
        <v>63</v>
      </c>
      <c r="AA485" s="71" t="s">
        <v>63</v>
      </c>
      <c r="AB485" s="71" t="s">
        <v>189</v>
      </c>
      <c r="AC485" s="71" t="s">
        <v>65</v>
      </c>
      <c r="AD485" s="71" t="s">
        <v>62</v>
      </c>
      <c r="AE485" s="71" t="s">
        <v>62</v>
      </c>
      <c r="AF485" s="71" t="s">
        <v>63</v>
      </c>
      <c r="AG485" s="71" t="s">
        <v>63</v>
      </c>
      <c r="AH485" s="71" t="s">
        <v>66</v>
      </c>
      <c r="AI485" s="71" t="s">
        <v>132</v>
      </c>
      <c r="AJ485" s="71" t="s">
        <v>62</v>
      </c>
      <c r="AK485" s="71" t="s">
        <v>62</v>
      </c>
      <c r="AL485" s="71" t="s">
        <v>63</v>
      </c>
      <c r="AM485" s="71" t="s">
        <v>62</v>
      </c>
      <c r="AN485" s="71" t="s">
        <v>6318</v>
      </c>
      <c r="AO485" s="71" t="s">
        <v>6319</v>
      </c>
      <c r="AP485" s="71" t="s">
        <v>6320</v>
      </c>
      <c r="AQ485" s="71" t="s">
        <v>6321</v>
      </c>
      <c r="AR485" s="71" t="s">
        <v>132</v>
      </c>
      <c r="AS485" s="71"/>
      <c r="AT485" s="71" t="s">
        <v>63</v>
      </c>
      <c r="AU485" s="71" t="s">
        <v>72</v>
      </c>
      <c r="AV485" s="79" t="str" cm="1">
        <f t="array" ref="AV4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5" s="79" t="str" cm="1">
        <f t="array" ref="AW4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5" s="71" t="str" cm="1">
        <f t="array" ref="AX4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85" s="71" t="s">
        <v>63</v>
      </c>
      <c r="AZ485" s="71"/>
      <c r="BA485" s="71" t="s">
        <v>6322</v>
      </c>
      <c r="BB485" s="73" t="s">
        <v>6323</v>
      </c>
      <c r="BC485" s="36"/>
      <c r="BD485" s="35"/>
    </row>
    <row r="486" spans="1:56" ht="75" customHeight="1">
      <c r="A486" s="70">
        <v>485</v>
      </c>
      <c r="B486" s="71" t="s">
        <v>6324</v>
      </c>
      <c r="C486" s="71" t="s">
        <v>1655</v>
      </c>
      <c r="D486" s="71" t="s">
        <v>6325</v>
      </c>
      <c r="E486" s="71" t="s">
        <v>1430</v>
      </c>
      <c r="F486" s="71" t="s">
        <v>231</v>
      </c>
      <c r="G486" s="71" t="s">
        <v>786</v>
      </c>
      <c r="H486" s="71" t="s">
        <v>217</v>
      </c>
      <c r="I486" s="71" t="s">
        <v>790</v>
      </c>
      <c r="J486" s="71" t="s">
        <v>1432</v>
      </c>
      <c r="K486" s="71" t="s">
        <v>218</v>
      </c>
      <c r="L486" s="71" t="s">
        <v>6326</v>
      </c>
      <c r="M486" s="71" t="s">
        <v>6327</v>
      </c>
      <c r="N486" s="71"/>
      <c r="O486" s="71"/>
      <c r="P486" s="71"/>
      <c r="Q486" s="71"/>
      <c r="R486" s="71"/>
      <c r="S486" s="71"/>
      <c r="T486" s="71"/>
      <c r="U486" s="71"/>
      <c r="V486" s="71"/>
      <c r="W486" s="71"/>
      <c r="X486" s="71"/>
      <c r="Y486" s="71"/>
      <c r="Z486" s="71"/>
      <c r="AA486" s="71"/>
      <c r="AB486" s="71" t="s">
        <v>64</v>
      </c>
      <c r="AC486" s="71" t="s">
        <v>65</v>
      </c>
      <c r="AD486" s="71" t="s">
        <v>62</v>
      </c>
      <c r="AE486" s="71" t="s">
        <v>62</v>
      </c>
      <c r="AF486" s="71" t="s">
        <v>63</v>
      </c>
      <c r="AG486" s="71"/>
      <c r="AH486" s="71" t="s">
        <v>1515</v>
      </c>
      <c r="AI486" s="71" t="s">
        <v>63</v>
      </c>
      <c r="AJ486" s="71" t="s">
        <v>63</v>
      </c>
      <c r="AK486" s="71" t="s">
        <v>63</v>
      </c>
      <c r="AL486" s="71" t="s">
        <v>132</v>
      </c>
      <c r="AM486" s="71" t="s">
        <v>62</v>
      </c>
      <c r="AN486" s="71"/>
      <c r="AO486" s="71"/>
      <c r="AP486" s="71" t="s">
        <v>6328</v>
      </c>
      <c r="AQ486" s="71" t="s">
        <v>6329</v>
      </c>
      <c r="AR486" s="71" t="s">
        <v>62</v>
      </c>
      <c r="AS486" s="71"/>
      <c r="AT486" s="71" t="s">
        <v>63</v>
      </c>
      <c r="AU486" s="71"/>
      <c r="AV486" s="79" t="str" cm="1">
        <f t="array" ref="AV4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6" s="79" t="str" cm="1">
        <f t="array" ref="AW4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6" s="71" t="str" cm="1">
        <f t="array" ref="AX4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6" s="71"/>
      <c r="AZ486" s="71"/>
      <c r="BA486" s="71" t="s">
        <v>6330</v>
      </c>
      <c r="BB486" s="73" t="s">
        <v>6331</v>
      </c>
      <c r="BC486" s="36"/>
      <c r="BD486" s="35"/>
    </row>
    <row r="487" spans="1:56" ht="75" customHeight="1">
      <c r="A487" s="70">
        <v>486</v>
      </c>
      <c r="B487" s="71" t="s">
        <v>6332</v>
      </c>
      <c r="C487" s="71" t="s">
        <v>6333</v>
      </c>
      <c r="D487" s="71" t="s">
        <v>6334</v>
      </c>
      <c r="E487" s="71" t="s">
        <v>1430</v>
      </c>
      <c r="F487" s="71" t="s">
        <v>231</v>
      </c>
      <c r="G487" s="71" t="s">
        <v>232</v>
      </c>
      <c r="H487" s="71" t="s">
        <v>217</v>
      </c>
      <c r="I487" s="71" t="s">
        <v>194</v>
      </c>
      <c r="J487" s="71" t="s">
        <v>1432</v>
      </c>
      <c r="K487" s="71" t="s">
        <v>315</v>
      </c>
      <c r="L487" s="71" t="s">
        <v>6335</v>
      </c>
      <c r="M487" s="71" t="s">
        <v>6336</v>
      </c>
      <c r="N487" s="71"/>
      <c r="O487" s="71"/>
      <c r="P487" s="71"/>
      <c r="Q487" s="71"/>
      <c r="R487" s="71"/>
      <c r="S487" s="71"/>
      <c r="T487" s="71"/>
      <c r="U487" s="71"/>
      <c r="V487" s="71"/>
      <c r="W487" s="71"/>
      <c r="X487" s="71"/>
      <c r="Y487" s="71"/>
      <c r="Z487" s="71"/>
      <c r="AA487" s="71"/>
      <c r="AB487" s="71" t="s">
        <v>64</v>
      </c>
      <c r="AC487" s="71" t="s">
        <v>65</v>
      </c>
      <c r="AD487" s="71" t="s">
        <v>62</v>
      </c>
      <c r="AE487" s="71" t="s">
        <v>63</v>
      </c>
      <c r="AF487" s="71" t="s">
        <v>63</v>
      </c>
      <c r="AG487" s="71"/>
      <c r="AH487" s="71" t="s">
        <v>66</v>
      </c>
      <c r="AI487" s="71" t="s">
        <v>63</v>
      </c>
      <c r="AJ487" s="71" t="s">
        <v>63</v>
      </c>
      <c r="AK487" s="71" t="s">
        <v>63</v>
      </c>
      <c r="AL487" s="71" t="s">
        <v>62</v>
      </c>
      <c r="AM487" s="71" t="s">
        <v>63</v>
      </c>
      <c r="AN487" s="71"/>
      <c r="AO487" s="71"/>
      <c r="AP487" s="71" t="s">
        <v>6337</v>
      </c>
      <c r="AQ487" s="71" t="s">
        <v>6338</v>
      </c>
      <c r="AR487" s="71" t="s">
        <v>62</v>
      </c>
      <c r="AS487" s="71"/>
      <c r="AT487" s="71" t="s">
        <v>63</v>
      </c>
      <c r="AU487" s="71"/>
      <c r="AV487" s="79" t="str" cm="1">
        <f t="array" ref="AV4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7" s="79" t="str" cm="1">
        <f t="array" ref="AW4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7" s="71" t="str" cm="1">
        <f t="array" ref="AX4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7" s="71"/>
      <c r="AZ487" s="71"/>
      <c r="BA487" s="22" t="s">
        <v>6339</v>
      </c>
      <c r="BB487" s="73" t="s">
        <v>6340</v>
      </c>
      <c r="BC487" s="36"/>
      <c r="BD487" s="35"/>
    </row>
    <row r="488" spans="1:56" ht="75" customHeight="1">
      <c r="A488" s="70">
        <v>487</v>
      </c>
      <c r="B488" s="71" t="s">
        <v>6341</v>
      </c>
      <c r="C488" s="71" t="s">
        <v>735</v>
      </c>
      <c r="D488" s="71" t="s">
        <v>6342</v>
      </c>
      <c r="E488" s="71" t="s">
        <v>1430</v>
      </c>
      <c r="F488" s="71" t="s">
        <v>231</v>
      </c>
      <c r="G488" s="71" t="s">
        <v>736</v>
      </c>
      <c r="H488" s="71" t="s">
        <v>217</v>
      </c>
      <c r="I488" s="71" t="s">
        <v>2062</v>
      </c>
      <c r="J488" s="71" t="s">
        <v>1432</v>
      </c>
      <c r="K488" s="71" t="s">
        <v>218</v>
      </c>
      <c r="L488" s="71" t="s">
        <v>6343</v>
      </c>
      <c r="M488" s="71" t="s">
        <v>6344</v>
      </c>
      <c r="N488" s="71"/>
      <c r="O488" s="71"/>
      <c r="P488" s="71"/>
      <c r="Q488" s="71"/>
      <c r="R488" s="71"/>
      <c r="S488" s="71"/>
      <c r="T488" s="71"/>
      <c r="U488" s="71"/>
      <c r="V488" s="71"/>
      <c r="W488" s="71"/>
      <c r="X488" s="71"/>
      <c r="Y488" s="71"/>
      <c r="Z488" s="71"/>
      <c r="AA488" s="71"/>
      <c r="AB488" s="71" t="s">
        <v>64</v>
      </c>
      <c r="AC488" s="71" t="s">
        <v>65</v>
      </c>
      <c r="AD488" s="71" t="s">
        <v>62</v>
      </c>
      <c r="AE488" s="71" t="s">
        <v>63</v>
      </c>
      <c r="AF488" s="71" t="s">
        <v>63</v>
      </c>
      <c r="AG488" s="71"/>
      <c r="AH488" s="71" t="s">
        <v>66</v>
      </c>
      <c r="AI488" s="71" t="s">
        <v>63</v>
      </c>
      <c r="AJ488" s="71" t="s">
        <v>63</v>
      </c>
      <c r="AK488" s="71" t="s">
        <v>63</v>
      </c>
      <c r="AL488" s="71" t="s">
        <v>132</v>
      </c>
      <c r="AM488" s="71" t="s">
        <v>63</v>
      </c>
      <c r="AN488" s="71"/>
      <c r="AO488" s="71"/>
      <c r="AP488" s="71" t="s">
        <v>6345</v>
      </c>
      <c r="AQ488" s="71" t="s">
        <v>6346</v>
      </c>
      <c r="AR488" s="71" t="s">
        <v>62</v>
      </c>
      <c r="AS488" s="71"/>
      <c r="AT488" s="71" t="s">
        <v>63</v>
      </c>
      <c r="AU488" s="71"/>
      <c r="AV488" s="79" t="str" cm="1">
        <f t="array" ref="AV4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8" s="79" t="str" cm="1">
        <f t="array" ref="AW4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8" s="71" t="str" cm="1">
        <f t="array" ref="AX4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8" s="71"/>
      <c r="AZ488" s="71"/>
      <c r="BA488" s="22" t="s">
        <v>6347</v>
      </c>
      <c r="BB488" s="73"/>
      <c r="BC488" s="36"/>
      <c r="BD488" s="35"/>
    </row>
    <row r="489" spans="1:56" ht="75" customHeight="1">
      <c r="A489" s="70">
        <v>488</v>
      </c>
      <c r="B489" s="71" t="s">
        <v>6348</v>
      </c>
      <c r="C489" s="71" t="s">
        <v>735</v>
      </c>
      <c r="D489" s="71" t="s">
        <v>6349</v>
      </c>
      <c r="E489" s="71" t="s">
        <v>1430</v>
      </c>
      <c r="F489" s="71" t="s">
        <v>231</v>
      </c>
      <c r="G489" s="71" t="s">
        <v>736</v>
      </c>
      <c r="H489" s="71" t="s">
        <v>217</v>
      </c>
      <c r="I489" s="71" t="s">
        <v>1215</v>
      </c>
      <c r="J489" s="71" t="s">
        <v>1432</v>
      </c>
      <c r="K489" s="71" t="s">
        <v>243</v>
      </c>
      <c r="L489" s="71" t="s">
        <v>6350</v>
      </c>
      <c r="M489" s="71" t="s">
        <v>6351</v>
      </c>
      <c r="N489" s="71"/>
      <c r="O489" s="71"/>
      <c r="P489" s="71"/>
      <c r="Q489" s="71"/>
      <c r="R489" s="71"/>
      <c r="S489" s="71"/>
      <c r="T489" s="71"/>
      <c r="U489" s="71"/>
      <c r="V489" s="71"/>
      <c r="W489" s="71"/>
      <c r="X489" s="71"/>
      <c r="Y489" s="71"/>
      <c r="Z489" s="71"/>
      <c r="AA489" s="71"/>
      <c r="AB489" s="71" t="s">
        <v>64</v>
      </c>
      <c r="AC489" s="71" t="s">
        <v>65</v>
      </c>
      <c r="AD489" s="71" t="s">
        <v>62</v>
      </c>
      <c r="AE489" s="71" t="s">
        <v>62</v>
      </c>
      <c r="AF489" s="71" t="s">
        <v>63</v>
      </c>
      <c r="AG489" s="71"/>
      <c r="AH489" s="71" t="s">
        <v>66</v>
      </c>
      <c r="AI489" s="71" t="s">
        <v>63</v>
      </c>
      <c r="AJ489" s="71" t="s">
        <v>63</v>
      </c>
      <c r="AK489" s="71" t="s">
        <v>63</v>
      </c>
      <c r="AL489" s="71" t="s">
        <v>62</v>
      </c>
      <c r="AM489" s="71" t="s">
        <v>63</v>
      </c>
      <c r="AN489" s="71"/>
      <c r="AO489" s="71"/>
      <c r="AP489" s="71" t="s">
        <v>6352</v>
      </c>
      <c r="AQ489" s="71" t="s">
        <v>1215</v>
      </c>
      <c r="AR489" s="71" t="s">
        <v>62</v>
      </c>
      <c r="AS489" s="71"/>
      <c r="AT489" s="71" t="s">
        <v>63</v>
      </c>
      <c r="AU489" s="71"/>
      <c r="AV489" s="79" t="str" cm="1">
        <f t="array" ref="AV4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9" s="79" t="str" cm="1">
        <f t="array" ref="AW4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9" s="71" t="str" cm="1">
        <f t="array" ref="AX4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9" s="71"/>
      <c r="AZ489" s="71"/>
      <c r="BA489" s="71" t="s">
        <v>6353</v>
      </c>
      <c r="BB489" s="73" t="s">
        <v>6354</v>
      </c>
      <c r="BC489" s="36"/>
      <c r="BD489" s="35"/>
    </row>
    <row r="490" spans="1:56" ht="75" customHeight="1">
      <c r="A490" s="70">
        <v>489</v>
      </c>
      <c r="B490" s="71" t="s">
        <v>6355</v>
      </c>
      <c r="C490" s="71" t="s">
        <v>5234</v>
      </c>
      <c r="D490" s="71" t="s">
        <v>6356</v>
      </c>
      <c r="E490" s="71" t="s">
        <v>1478</v>
      </c>
      <c r="F490" s="71" t="s">
        <v>231</v>
      </c>
      <c r="G490" s="71" t="s">
        <v>232</v>
      </c>
      <c r="H490" s="71" t="s">
        <v>233</v>
      </c>
      <c r="I490" s="71" t="s">
        <v>840</v>
      </c>
      <c r="J490" s="71" t="s">
        <v>1432</v>
      </c>
      <c r="K490" s="71" t="s">
        <v>315</v>
      </c>
      <c r="L490" s="71" t="s">
        <v>6357</v>
      </c>
      <c r="M490" s="71" t="s">
        <v>6358</v>
      </c>
      <c r="N490" s="71"/>
      <c r="O490" s="71"/>
      <c r="P490" s="71"/>
      <c r="Q490" s="71"/>
      <c r="R490" s="71"/>
      <c r="S490" s="71"/>
      <c r="T490" s="71"/>
      <c r="U490" s="71"/>
      <c r="V490" s="71"/>
      <c r="W490" s="71"/>
      <c r="X490" s="71"/>
      <c r="Y490" s="71"/>
      <c r="Z490" s="71"/>
      <c r="AA490" s="71"/>
      <c r="AB490" s="71" t="s">
        <v>64</v>
      </c>
      <c r="AC490" s="71" t="s">
        <v>65</v>
      </c>
      <c r="AD490" s="71" t="s">
        <v>62</v>
      </c>
      <c r="AE490" s="71" t="s">
        <v>62</v>
      </c>
      <c r="AF490" s="71" t="s">
        <v>63</v>
      </c>
      <c r="AG490" s="71"/>
      <c r="AH490" s="71" t="s">
        <v>101</v>
      </c>
      <c r="AI490" s="71" t="s">
        <v>63</v>
      </c>
      <c r="AJ490" s="71" t="s">
        <v>63</v>
      </c>
      <c r="AK490" s="71" t="s">
        <v>63</v>
      </c>
      <c r="AL490" s="71" t="s">
        <v>132</v>
      </c>
      <c r="AM490" s="71" t="s">
        <v>63</v>
      </c>
      <c r="AN490" s="71"/>
      <c r="AO490" s="71"/>
      <c r="AP490" s="71" t="s">
        <v>6359</v>
      </c>
      <c r="AQ490" s="71" t="s">
        <v>6360</v>
      </c>
      <c r="AR490" s="71" t="s">
        <v>132</v>
      </c>
      <c r="AS490" s="71"/>
      <c r="AT490" s="71" t="s">
        <v>63</v>
      </c>
      <c r="AU490" s="71"/>
      <c r="AV490" s="79" t="str" cm="1">
        <f t="array" ref="AV4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0" s="79" t="str" cm="1">
        <f t="array" ref="AW4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0" s="71" t="str" cm="1">
        <f t="array" ref="AX4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0" s="71"/>
      <c r="AZ490" s="71"/>
      <c r="BA490" s="22" t="s">
        <v>6361</v>
      </c>
      <c r="BB490" s="73" t="s">
        <v>6362</v>
      </c>
      <c r="BC490" s="36"/>
      <c r="BD490" s="35"/>
    </row>
    <row r="491" spans="1:56" ht="75" customHeight="1">
      <c r="A491" s="70">
        <v>490</v>
      </c>
      <c r="B491" s="71" t="s">
        <v>5947</v>
      </c>
      <c r="C491" s="71" t="s">
        <v>735</v>
      </c>
      <c r="D491" s="71" t="s">
        <v>6363</v>
      </c>
      <c r="E491" s="71" t="s">
        <v>1461</v>
      </c>
      <c r="F491" s="71" t="s">
        <v>231</v>
      </c>
      <c r="G491" s="71" t="s">
        <v>736</v>
      </c>
      <c r="H491" s="71" t="s">
        <v>233</v>
      </c>
      <c r="I491" s="71" t="s">
        <v>509</v>
      </c>
      <c r="J491" s="71" t="s">
        <v>1432</v>
      </c>
      <c r="K491" s="71" t="s">
        <v>218</v>
      </c>
      <c r="L491" s="71" t="s">
        <v>6364</v>
      </c>
      <c r="M491" s="71" t="s">
        <v>6365</v>
      </c>
      <c r="N491" s="71"/>
      <c r="O491" s="71"/>
      <c r="P491" s="71"/>
      <c r="Q491" s="71"/>
      <c r="R491" s="71"/>
      <c r="S491" s="71"/>
      <c r="T491" s="71"/>
      <c r="U491" s="71"/>
      <c r="V491" s="71"/>
      <c r="W491" s="71"/>
      <c r="X491" s="71"/>
      <c r="Y491" s="71"/>
      <c r="Z491" s="71"/>
      <c r="AA491" s="71"/>
      <c r="AB491" s="71" t="s">
        <v>64</v>
      </c>
      <c r="AC491" s="71" t="s">
        <v>65</v>
      </c>
      <c r="AD491" s="71" t="s">
        <v>62</v>
      </c>
      <c r="AE491" s="71" t="s">
        <v>62</v>
      </c>
      <c r="AF491" s="71" t="s">
        <v>63</v>
      </c>
      <c r="AG491" s="71"/>
      <c r="AH491" s="71" t="s">
        <v>66</v>
      </c>
      <c r="AI491" s="71" t="s">
        <v>63</v>
      </c>
      <c r="AJ491" s="71" t="s">
        <v>63</v>
      </c>
      <c r="AK491" s="71" t="s">
        <v>63</v>
      </c>
      <c r="AL491" s="71" t="s">
        <v>132</v>
      </c>
      <c r="AM491" s="71" t="s">
        <v>63</v>
      </c>
      <c r="AN491" s="71"/>
      <c r="AO491" s="71"/>
      <c r="AP491" s="71" t="s">
        <v>6366</v>
      </c>
      <c r="AQ491" s="71" t="s">
        <v>6367</v>
      </c>
      <c r="AR491" s="71" t="s">
        <v>62</v>
      </c>
      <c r="AS491" s="71"/>
      <c r="AT491" s="71" t="s">
        <v>63</v>
      </c>
      <c r="AU491" s="71"/>
      <c r="AV491" s="79" t="str" cm="1">
        <f t="array" ref="AV4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1" s="79" t="str" cm="1">
        <f t="array" ref="AW4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1" s="71" t="str" cm="1">
        <f t="array" ref="AX4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1" s="71"/>
      <c r="AZ491" s="71"/>
      <c r="BA491" s="22" t="s">
        <v>6368</v>
      </c>
      <c r="BB491" s="73" t="s">
        <v>5954</v>
      </c>
      <c r="BC491" s="36"/>
      <c r="BD491" s="35"/>
    </row>
    <row r="492" spans="1:56" ht="75" customHeight="1">
      <c r="A492" s="70">
        <v>491</v>
      </c>
      <c r="B492" s="71" t="s">
        <v>6369</v>
      </c>
      <c r="C492" s="71" t="s">
        <v>6370</v>
      </c>
      <c r="D492" s="71" t="s">
        <v>6371</v>
      </c>
      <c r="E492" s="71" t="s">
        <v>1565</v>
      </c>
      <c r="F492" s="71" t="s">
        <v>231</v>
      </c>
      <c r="G492" s="71" t="s">
        <v>125</v>
      </c>
      <c r="H492" s="71" t="s">
        <v>97</v>
      </c>
      <c r="I492" s="71" t="s">
        <v>6372</v>
      </c>
      <c r="J492" s="71" t="s">
        <v>6373</v>
      </c>
      <c r="K492" s="71" t="s">
        <v>243</v>
      </c>
      <c r="L492" s="71" t="s">
        <v>6374</v>
      </c>
      <c r="M492" s="71" t="s">
        <v>6375</v>
      </c>
      <c r="N492" s="71" t="s">
        <v>1575</v>
      </c>
      <c r="O492" s="71" t="s">
        <v>6376</v>
      </c>
      <c r="P492" s="71"/>
      <c r="Q492" s="71"/>
      <c r="R492" s="71"/>
      <c r="S492" s="71"/>
      <c r="T492" s="71"/>
      <c r="U492" s="71"/>
      <c r="V492" s="71"/>
      <c r="W492" s="71"/>
      <c r="X492" s="71"/>
      <c r="Y492" s="71"/>
      <c r="Z492" s="71"/>
      <c r="AA492" s="71"/>
      <c r="AB492" s="71" t="s">
        <v>64</v>
      </c>
      <c r="AC492" s="71" t="s">
        <v>65</v>
      </c>
      <c r="AD492" s="71" t="s">
        <v>62</v>
      </c>
      <c r="AE492" s="71" t="s">
        <v>62</v>
      </c>
      <c r="AF492" s="71" t="s">
        <v>62</v>
      </c>
      <c r="AG492" s="71"/>
      <c r="AH492" s="71" t="s">
        <v>85</v>
      </c>
      <c r="AI492" s="71" t="s">
        <v>63</v>
      </c>
      <c r="AJ492" s="71" t="s">
        <v>63</v>
      </c>
      <c r="AK492" s="71" t="s">
        <v>63</v>
      </c>
      <c r="AL492" s="71" t="s">
        <v>62</v>
      </c>
      <c r="AM492" s="71" t="s">
        <v>132</v>
      </c>
      <c r="AN492" s="71"/>
      <c r="AO492" s="71"/>
      <c r="AP492" s="71" t="s">
        <v>6377</v>
      </c>
      <c r="AQ492" s="71" t="s">
        <v>1215</v>
      </c>
      <c r="AR492" s="71" t="s">
        <v>62</v>
      </c>
      <c r="AS492" s="71"/>
      <c r="AT492" s="71" t="s">
        <v>63</v>
      </c>
      <c r="AU492" s="71"/>
      <c r="AV492" s="79" t="str" cm="1">
        <f t="array" ref="AV4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2" s="79" t="str" cm="1">
        <f t="array" ref="AW4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2" s="71" t="str" cm="1">
        <f t="array" ref="AX4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2" s="71"/>
      <c r="AZ492" s="71"/>
      <c r="BA492" s="71" t="s">
        <v>6378</v>
      </c>
      <c r="BB492" s="73" t="s">
        <v>6379</v>
      </c>
      <c r="BC492" s="36"/>
      <c r="BD492" s="35"/>
    </row>
    <row r="493" spans="1:56" ht="75" customHeight="1">
      <c r="A493" s="70">
        <v>492</v>
      </c>
      <c r="B493" s="71" t="s">
        <v>6380</v>
      </c>
      <c r="C493" s="71" t="s">
        <v>5235</v>
      </c>
      <c r="D493" s="71" t="s">
        <v>6381</v>
      </c>
      <c r="E493" s="71" t="s">
        <v>1452</v>
      </c>
      <c r="F493" s="71" t="s">
        <v>231</v>
      </c>
      <c r="G493" s="71" t="s">
        <v>232</v>
      </c>
      <c r="H493" s="71" t="s">
        <v>56</v>
      </c>
      <c r="I493" s="71" t="s">
        <v>6382</v>
      </c>
      <c r="J493" s="71" t="s">
        <v>6383</v>
      </c>
      <c r="K493" s="71" t="s">
        <v>1738</v>
      </c>
      <c r="L493" s="71" t="s">
        <v>6384</v>
      </c>
      <c r="M493" s="71" t="s">
        <v>6385</v>
      </c>
      <c r="N493" s="71"/>
      <c r="O493" s="71"/>
      <c r="P493" s="71"/>
      <c r="Q493" s="71"/>
      <c r="R493" s="71"/>
      <c r="S493" s="71"/>
      <c r="T493" s="71"/>
      <c r="U493" s="71"/>
      <c r="V493" s="71"/>
      <c r="W493" s="71"/>
      <c r="X493" s="71"/>
      <c r="Y493" s="71"/>
      <c r="Z493" s="71"/>
      <c r="AA493" s="71"/>
      <c r="AB493" s="71" t="s">
        <v>64</v>
      </c>
      <c r="AC493" s="71" t="s">
        <v>100</v>
      </c>
      <c r="AD493" s="71" t="s">
        <v>62</v>
      </c>
      <c r="AE493" s="71" t="s">
        <v>62</v>
      </c>
      <c r="AF493" s="71" t="s">
        <v>63</v>
      </c>
      <c r="AG493" s="71"/>
      <c r="AH493" s="71" t="s">
        <v>66</v>
      </c>
      <c r="AI493" s="71" t="s">
        <v>132</v>
      </c>
      <c r="AJ493" s="71" t="s">
        <v>63</v>
      </c>
      <c r="AK493" s="71" t="s">
        <v>63</v>
      </c>
      <c r="AL493" s="71" t="s">
        <v>62</v>
      </c>
      <c r="AM493" s="71" t="s">
        <v>63</v>
      </c>
      <c r="AN493" s="71"/>
      <c r="AO493" s="71"/>
      <c r="AP493" s="71" t="s">
        <v>6386</v>
      </c>
      <c r="AQ493" s="71" t="s">
        <v>272</v>
      </c>
      <c r="AR493" s="71" t="s">
        <v>63</v>
      </c>
      <c r="AS493" s="71"/>
      <c r="AT493" s="71" t="s">
        <v>62</v>
      </c>
      <c r="AU493" s="71"/>
      <c r="AV493" s="79" t="str" cm="1">
        <f t="array" ref="AV4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3" s="79" t="str" cm="1">
        <f t="array" ref="AW4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3" s="71" t="str" cm="1">
        <f t="array" ref="AX4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3" s="71"/>
      <c r="AZ493" s="71"/>
      <c r="BA493" s="71" t="s">
        <v>6387</v>
      </c>
      <c r="BB493" s="73"/>
      <c r="BC493" s="36"/>
      <c r="BD493" s="35"/>
    </row>
    <row r="494" spans="1:56" ht="75" customHeight="1">
      <c r="A494" s="70">
        <v>493</v>
      </c>
      <c r="B494" s="71" t="s">
        <v>6388</v>
      </c>
      <c r="C494" s="71" t="s">
        <v>6389</v>
      </c>
      <c r="D494" s="71" t="s">
        <v>6390</v>
      </c>
      <c r="E494" s="71" t="s">
        <v>1748</v>
      </c>
      <c r="F494" s="71" t="s">
        <v>54</v>
      </c>
      <c r="G494" s="71" t="s">
        <v>125</v>
      </c>
      <c r="H494" s="71" t="s">
        <v>217</v>
      </c>
      <c r="I494" s="71" t="s">
        <v>608</v>
      </c>
      <c r="J494" s="71" t="s">
        <v>1432</v>
      </c>
      <c r="K494" s="71" t="s">
        <v>266</v>
      </c>
      <c r="L494" s="71" t="s">
        <v>6391</v>
      </c>
      <c r="M494" s="71" t="s">
        <v>6392</v>
      </c>
      <c r="N494" s="71" t="s">
        <v>5026</v>
      </c>
      <c r="O494" s="71" t="s">
        <v>1609</v>
      </c>
      <c r="P494" s="71" t="s">
        <v>60</v>
      </c>
      <c r="Q494" s="71" t="s">
        <v>155</v>
      </c>
      <c r="R494" s="71" t="s">
        <v>1669</v>
      </c>
      <c r="S494" s="71" t="s">
        <v>63</v>
      </c>
      <c r="T494" s="71" t="s">
        <v>62</v>
      </c>
      <c r="U494" s="71" t="s">
        <v>63</v>
      </c>
      <c r="V494" s="71" t="s">
        <v>62</v>
      </c>
      <c r="W494" s="71" t="s">
        <v>62</v>
      </c>
      <c r="X494" s="71" t="s">
        <v>63</v>
      </c>
      <c r="Y494" s="71" t="s">
        <v>62</v>
      </c>
      <c r="Z494" s="71" t="s">
        <v>62</v>
      </c>
      <c r="AA494" s="71" t="s">
        <v>62</v>
      </c>
      <c r="AB494" s="71" t="s">
        <v>142</v>
      </c>
      <c r="AC494" s="71" t="s">
        <v>84</v>
      </c>
      <c r="AD494" s="71" t="s">
        <v>63</v>
      </c>
      <c r="AE494" s="71" t="s">
        <v>62</v>
      </c>
      <c r="AF494" s="71" t="s">
        <v>63</v>
      </c>
      <c r="AG494" s="71" t="s">
        <v>63</v>
      </c>
      <c r="AH494" s="71" t="s">
        <v>1515</v>
      </c>
      <c r="AI494" s="71" t="s">
        <v>132</v>
      </c>
      <c r="AJ494" s="71" t="s">
        <v>63</v>
      </c>
      <c r="AK494" s="71" t="s">
        <v>63</v>
      </c>
      <c r="AL494" s="71" t="s">
        <v>63</v>
      </c>
      <c r="AM494" s="71" t="s">
        <v>62</v>
      </c>
      <c r="AN494" s="71" t="s">
        <v>6393</v>
      </c>
      <c r="AO494" s="71" t="s">
        <v>6394</v>
      </c>
      <c r="AP494" s="71" t="s">
        <v>6395</v>
      </c>
      <c r="AQ494" s="71" t="s">
        <v>321</v>
      </c>
      <c r="AR494" s="71" t="s">
        <v>63</v>
      </c>
      <c r="AS494" s="71"/>
      <c r="AT494" s="71" t="s">
        <v>63</v>
      </c>
      <c r="AU494" s="71" t="s">
        <v>72</v>
      </c>
      <c r="AV494" s="79" t="str" cm="1">
        <f t="array" ref="AV4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4" s="79" t="str" cm="1">
        <f t="array" ref="AW4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4" s="71" t="str" cm="1">
        <f t="array" ref="AX4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4" s="71" t="s">
        <v>63</v>
      </c>
      <c r="AZ494" s="71"/>
      <c r="BA494" s="22" t="s">
        <v>6396</v>
      </c>
      <c r="BB494" s="73" t="s">
        <v>6397</v>
      </c>
      <c r="BC494" s="36"/>
      <c r="BD494" s="35"/>
    </row>
    <row r="495" spans="1:56" ht="75" customHeight="1">
      <c r="A495" s="70">
        <v>494</v>
      </c>
      <c r="B495" s="71" t="s">
        <v>6398</v>
      </c>
      <c r="C495" s="71" t="s">
        <v>6399</v>
      </c>
      <c r="D495" s="71" t="s">
        <v>6400</v>
      </c>
      <c r="E495" s="71" t="s">
        <v>1461</v>
      </c>
      <c r="F495" s="71" t="s">
        <v>54</v>
      </c>
      <c r="G495" s="71" t="s">
        <v>125</v>
      </c>
      <c r="H495" s="71" t="s">
        <v>233</v>
      </c>
      <c r="I495" s="71" t="s">
        <v>194</v>
      </c>
      <c r="J495" s="71" t="s">
        <v>1432</v>
      </c>
      <c r="K495" s="71" t="s">
        <v>315</v>
      </c>
      <c r="L495" s="71" t="s">
        <v>6401</v>
      </c>
      <c r="M495" s="71" t="s">
        <v>6402</v>
      </c>
      <c r="N495" s="71" t="s">
        <v>1575</v>
      </c>
      <c r="O495" s="71" t="s">
        <v>4234</v>
      </c>
      <c r="P495" s="71" t="s">
        <v>60</v>
      </c>
      <c r="Q495" s="71" t="s">
        <v>155</v>
      </c>
      <c r="R495" s="71" t="s">
        <v>1669</v>
      </c>
      <c r="S495" s="71" t="s">
        <v>62</v>
      </c>
      <c r="T495" s="71" t="s">
        <v>62</v>
      </c>
      <c r="U495" s="71" t="s">
        <v>62</v>
      </c>
      <c r="V495" s="71" t="s">
        <v>62</v>
      </c>
      <c r="W495" s="71" t="s">
        <v>62</v>
      </c>
      <c r="X495" s="71" t="s">
        <v>62</v>
      </c>
      <c r="Y495" s="71" t="s">
        <v>62</v>
      </c>
      <c r="Z495" s="71" t="s">
        <v>63</v>
      </c>
      <c r="AA495" s="71" t="s">
        <v>62</v>
      </c>
      <c r="AB495" s="71" t="s">
        <v>64</v>
      </c>
      <c r="AC495" s="71" t="s">
        <v>100</v>
      </c>
      <c r="AD495" s="71" t="s">
        <v>62</v>
      </c>
      <c r="AE495" s="71" t="s">
        <v>62</v>
      </c>
      <c r="AF495" s="71" t="s">
        <v>62</v>
      </c>
      <c r="AG495" s="71" t="s">
        <v>63</v>
      </c>
      <c r="AH495" s="71" t="s">
        <v>85</v>
      </c>
      <c r="AI495" s="71" t="s">
        <v>63</v>
      </c>
      <c r="AJ495" s="71" t="s">
        <v>132</v>
      </c>
      <c r="AK495" s="71" t="s">
        <v>63</v>
      </c>
      <c r="AL495" s="71" t="s">
        <v>62</v>
      </c>
      <c r="AM495" s="71" t="s">
        <v>132</v>
      </c>
      <c r="AN495" s="71" t="s">
        <v>6403</v>
      </c>
      <c r="AO495" s="71" t="s">
        <v>6404</v>
      </c>
      <c r="AP495" s="71" t="s">
        <v>4876</v>
      </c>
      <c r="AQ495" s="71" t="s">
        <v>6405</v>
      </c>
      <c r="AR495" s="71" t="s">
        <v>132</v>
      </c>
      <c r="AS495" s="71"/>
      <c r="AT495" s="71" t="s">
        <v>62</v>
      </c>
      <c r="AU495" s="71" t="s">
        <v>6406</v>
      </c>
      <c r="AV495" s="79" cm="1">
        <f t="array" ref="AV4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495" s="79" cm="1">
        <f t="array" ref="AW4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v>
      </c>
      <c r="AX495" s="71" t="str" cm="1">
        <f t="array" ref="AX4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495" s="71" t="s">
        <v>63</v>
      </c>
      <c r="AZ495" s="71"/>
      <c r="BA495" s="71" t="s">
        <v>6407</v>
      </c>
      <c r="BB495" s="73"/>
      <c r="BC495" s="36"/>
      <c r="BD495" s="35"/>
    </row>
    <row r="496" spans="1:56" ht="75" customHeight="1">
      <c r="A496" s="70">
        <v>495</v>
      </c>
      <c r="B496" s="71" t="s">
        <v>6408</v>
      </c>
      <c r="C496" s="71" t="s">
        <v>5237</v>
      </c>
      <c r="D496" s="71" t="s">
        <v>6409</v>
      </c>
      <c r="E496" s="71" t="s">
        <v>6410</v>
      </c>
      <c r="F496" s="71" t="s">
        <v>54</v>
      </c>
      <c r="G496" s="71" t="s">
        <v>201</v>
      </c>
      <c r="H496" s="71" t="s">
        <v>97</v>
      </c>
      <c r="I496" s="71" t="s">
        <v>6411</v>
      </c>
      <c r="J496" s="71" t="s">
        <v>6412</v>
      </c>
      <c r="K496" s="71" t="s">
        <v>2101</v>
      </c>
      <c r="L496" s="71" t="s">
        <v>6413</v>
      </c>
      <c r="M496" s="71" t="s">
        <v>6414</v>
      </c>
      <c r="N496" s="71" t="s">
        <v>1721</v>
      </c>
      <c r="O496" s="71" t="s">
        <v>1505</v>
      </c>
      <c r="P496" s="71" t="s">
        <v>60</v>
      </c>
      <c r="Q496" s="71" t="s">
        <v>431</v>
      </c>
      <c r="R496" s="71" t="s">
        <v>189</v>
      </c>
      <c r="S496" s="71" t="s">
        <v>62</v>
      </c>
      <c r="T496" s="71" t="s">
        <v>62</v>
      </c>
      <c r="U496" s="71" t="s">
        <v>63</v>
      </c>
      <c r="V496" s="71" t="s">
        <v>62</v>
      </c>
      <c r="W496" s="71" t="s">
        <v>63</v>
      </c>
      <c r="X496" s="71" t="s">
        <v>63</v>
      </c>
      <c r="Y496" s="71" t="s">
        <v>62</v>
      </c>
      <c r="Z496" s="71" t="s">
        <v>63</v>
      </c>
      <c r="AA496" s="71" t="s">
        <v>62</v>
      </c>
      <c r="AB496" s="71" t="s">
        <v>142</v>
      </c>
      <c r="AC496" s="71" t="s">
        <v>65</v>
      </c>
      <c r="AD496" s="71" t="s">
        <v>62</v>
      </c>
      <c r="AE496" s="71" t="s">
        <v>63</v>
      </c>
      <c r="AF496" s="71" t="s">
        <v>63</v>
      </c>
      <c r="AG496" s="71" t="s">
        <v>63</v>
      </c>
      <c r="AH496" s="71" t="s">
        <v>66</v>
      </c>
      <c r="AI496" s="71" t="s">
        <v>132</v>
      </c>
      <c r="AJ496" s="71" t="s">
        <v>62</v>
      </c>
      <c r="AK496" s="71" t="s">
        <v>62</v>
      </c>
      <c r="AL496" s="71" t="s">
        <v>63</v>
      </c>
      <c r="AM496" s="71" t="s">
        <v>62</v>
      </c>
      <c r="AN496" s="71" t="s">
        <v>6415</v>
      </c>
      <c r="AO496" s="71" t="s">
        <v>6416</v>
      </c>
      <c r="AP496" s="71" t="s">
        <v>6417</v>
      </c>
      <c r="AQ496" s="71" t="s">
        <v>321</v>
      </c>
      <c r="AR496" s="71" t="s">
        <v>132</v>
      </c>
      <c r="AS496" s="71"/>
      <c r="AT496" s="71" t="s">
        <v>62</v>
      </c>
      <c r="AU496" s="71" t="s">
        <v>72</v>
      </c>
      <c r="AV496" s="79" t="str" cm="1">
        <f t="array" ref="AV4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6" s="79" t="str" cm="1">
        <f t="array" ref="AW4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6" s="71" t="str" cm="1">
        <f t="array" ref="AX4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6" s="71" t="s">
        <v>63</v>
      </c>
      <c r="AZ496" s="71"/>
      <c r="BA496" s="71" t="s">
        <v>6418</v>
      </c>
      <c r="BB496" s="73"/>
      <c r="BC496" s="36"/>
      <c r="BD496" s="35"/>
    </row>
    <row r="497" spans="1:56" ht="75" customHeight="1">
      <c r="A497" s="70">
        <v>496</v>
      </c>
      <c r="B497" s="71" t="s">
        <v>6419</v>
      </c>
      <c r="C497" s="71" t="s">
        <v>735</v>
      </c>
      <c r="D497" s="71" t="s">
        <v>6420</v>
      </c>
      <c r="E497" s="71" t="s">
        <v>1461</v>
      </c>
      <c r="F497" s="71" t="s">
        <v>231</v>
      </c>
      <c r="G497" s="71" t="s">
        <v>736</v>
      </c>
      <c r="H497" s="71" t="s">
        <v>217</v>
      </c>
      <c r="I497" s="71" t="s">
        <v>2145</v>
      </c>
      <c r="J497" s="71" t="s">
        <v>1432</v>
      </c>
      <c r="K497" s="71" t="s">
        <v>243</v>
      </c>
      <c r="L497" s="71" t="s">
        <v>6421</v>
      </c>
      <c r="M497" s="71" t="s">
        <v>6422</v>
      </c>
      <c r="N497" s="71"/>
      <c r="O497" s="71"/>
      <c r="P497" s="71"/>
      <c r="Q497" s="71"/>
      <c r="R497" s="71"/>
      <c r="S497" s="71"/>
      <c r="T497" s="71"/>
      <c r="U497" s="71"/>
      <c r="V497" s="71"/>
      <c r="W497" s="71"/>
      <c r="X497" s="71"/>
      <c r="Y497" s="71"/>
      <c r="Z497" s="71"/>
      <c r="AA497" s="71"/>
      <c r="AB497" s="71" t="s">
        <v>64</v>
      </c>
      <c r="AC497" s="71" t="s">
        <v>65</v>
      </c>
      <c r="AD497" s="71" t="s">
        <v>62</v>
      </c>
      <c r="AE497" s="71" t="s">
        <v>63</v>
      </c>
      <c r="AF497" s="71" t="s">
        <v>63</v>
      </c>
      <c r="AG497" s="71"/>
      <c r="AH497" s="71" t="s">
        <v>66</v>
      </c>
      <c r="AI497" s="71" t="s">
        <v>63</v>
      </c>
      <c r="AJ497" s="71" t="s">
        <v>63</v>
      </c>
      <c r="AK497" s="71" t="s">
        <v>63</v>
      </c>
      <c r="AL497" s="71" t="s">
        <v>132</v>
      </c>
      <c r="AM497" s="71" t="s">
        <v>132</v>
      </c>
      <c r="AN497" s="71"/>
      <c r="AO497" s="71"/>
      <c r="AP497" s="71" t="s">
        <v>6423</v>
      </c>
      <c r="AQ497" s="71" t="s">
        <v>465</v>
      </c>
      <c r="AR497" s="71" t="s">
        <v>63</v>
      </c>
      <c r="AS497" s="71"/>
      <c r="AT497" s="71" t="s">
        <v>63</v>
      </c>
      <c r="AU497" s="71"/>
      <c r="AV497" s="79" t="str" cm="1">
        <f t="array" ref="AV4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7" s="79" t="str" cm="1">
        <f t="array" ref="AW4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7" s="71" t="str" cm="1">
        <f t="array" ref="AX4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7" s="71"/>
      <c r="AZ497" s="71"/>
      <c r="BA497" s="71" t="s">
        <v>6424</v>
      </c>
      <c r="BB497" s="73" t="s">
        <v>6425</v>
      </c>
      <c r="BC497" s="36"/>
      <c r="BD497" s="35"/>
    </row>
    <row r="498" spans="1:56" ht="75" customHeight="1">
      <c r="A498" s="70">
        <v>497</v>
      </c>
      <c r="B498" s="71" t="s">
        <v>6426</v>
      </c>
      <c r="C498" s="71" t="s">
        <v>264</v>
      </c>
      <c r="D498" s="71" t="s">
        <v>6427</v>
      </c>
      <c r="E498" s="71" t="s">
        <v>1430</v>
      </c>
      <c r="F498" s="71" t="s">
        <v>54</v>
      </c>
      <c r="G498" s="71" t="s">
        <v>125</v>
      </c>
      <c r="H498" s="71" t="s">
        <v>233</v>
      </c>
      <c r="I498" s="71" t="s">
        <v>1976</v>
      </c>
      <c r="J498" s="71" t="s">
        <v>1432</v>
      </c>
      <c r="K498" s="71" t="s">
        <v>266</v>
      </c>
      <c r="L498" s="71" t="s">
        <v>6428</v>
      </c>
      <c r="M498" s="71" t="s">
        <v>6429</v>
      </c>
      <c r="N498" s="71" t="s">
        <v>1494</v>
      </c>
      <c r="O498" s="71" t="s">
        <v>1668</v>
      </c>
      <c r="P498" s="71" t="s">
        <v>60</v>
      </c>
      <c r="Q498" s="71" t="s">
        <v>81</v>
      </c>
      <c r="R498" s="71" t="s">
        <v>1669</v>
      </c>
      <c r="S498" s="71" t="s">
        <v>62</v>
      </c>
      <c r="T498" s="71" t="s">
        <v>62</v>
      </c>
      <c r="U498" s="71" t="s">
        <v>62</v>
      </c>
      <c r="V498" s="71" t="s">
        <v>62</v>
      </c>
      <c r="W498" s="71" t="s">
        <v>62</v>
      </c>
      <c r="X498" s="71" t="s">
        <v>62</v>
      </c>
      <c r="Y498" s="71" t="s">
        <v>62</v>
      </c>
      <c r="Z498" s="71" t="s">
        <v>63</v>
      </c>
      <c r="AA498" s="71" t="s">
        <v>62</v>
      </c>
      <c r="AB498" s="71" t="s">
        <v>64</v>
      </c>
      <c r="AC498" s="71" t="s">
        <v>100</v>
      </c>
      <c r="AD498" s="71" t="s">
        <v>62</v>
      </c>
      <c r="AE498" s="71" t="s">
        <v>62</v>
      </c>
      <c r="AF498" s="71" t="s">
        <v>62</v>
      </c>
      <c r="AG498" s="71" t="s">
        <v>62</v>
      </c>
      <c r="AH498" s="71" t="s">
        <v>85</v>
      </c>
      <c r="AI498" s="71" t="s">
        <v>63</v>
      </c>
      <c r="AJ498" s="71" t="s">
        <v>62</v>
      </c>
      <c r="AK498" s="71" t="s">
        <v>62</v>
      </c>
      <c r="AL498" s="71" t="s">
        <v>132</v>
      </c>
      <c r="AM498" s="71" t="s">
        <v>62</v>
      </c>
      <c r="AN498" s="71" t="s">
        <v>6430</v>
      </c>
      <c r="AO498" s="71" t="s">
        <v>6431</v>
      </c>
      <c r="AP498" s="71" t="s">
        <v>6432</v>
      </c>
      <c r="AQ498" s="71" t="s">
        <v>6433</v>
      </c>
      <c r="AR498" s="71" t="s">
        <v>62</v>
      </c>
      <c r="AS498" s="71"/>
      <c r="AT498" s="71" t="s">
        <v>63</v>
      </c>
      <c r="AU498" s="71" t="s">
        <v>72</v>
      </c>
      <c r="AV498" s="79" t="str" cm="1">
        <f t="array" ref="AV4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8" s="79" t="str" cm="1">
        <f t="array" ref="AW4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8" s="71" t="str" cm="1">
        <f t="array" ref="AX4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8" s="71" t="s">
        <v>63</v>
      </c>
      <c r="AZ498" s="71"/>
      <c r="BA498" s="22" t="s">
        <v>6434</v>
      </c>
      <c r="BB498" s="73" t="s">
        <v>6435</v>
      </c>
      <c r="BC498" s="36"/>
      <c r="BD498" s="35"/>
    </row>
    <row r="499" spans="1:56" ht="75" customHeight="1">
      <c r="A499" s="70">
        <v>498</v>
      </c>
      <c r="B499" s="71" t="s">
        <v>6436</v>
      </c>
      <c r="C499" s="71" t="s">
        <v>123</v>
      </c>
      <c r="D499" s="71" t="s">
        <v>6437</v>
      </c>
      <c r="E499" s="71" t="s">
        <v>1486</v>
      </c>
      <c r="F499" s="71" t="s">
        <v>54</v>
      </c>
      <c r="G499" s="71" t="s">
        <v>125</v>
      </c>
      <c r="H499" s="71" t="s">
        <v>56</v>
      </c>
      <c r="I499" s="71" t="s">
        <v>6438</v>
      </c>
      <c r="J499" s="71" t="s">
        <v>4524</v>
      </c>
      <c r="K499" s="71" t="s">
        <v>1738</v>
      </c>
      <c r="L499" s="71" t="s">
        <v>6439</v>
      </c>
      <c r="M499" s="71" t="s">
        <v>6440</v>
      </c>
      <c r="N499" s="71" t="s">
        <v>1575</v>
      </c>
      <c r="O499" s="71" t="s">
        <v>6441</v>
      </c>
      <c r="P499" s="71" t="s">
        <v>60</v>
      </c>
      <c r="Q499" s="71" t="s">
        <v>81</v>
      </c>
      <c r="R499" s="71" t="s">
        <v>1669</v>
      </c>
      <c r="S499" s="71" t="s">
        <v>62</v>
      </c>
      <c r="T499" s="71" t="s">
        <v>62</v>
      </c>
      <c r="U499" s="71" t="s">
        <v>62</v>
      </c>
      <c r="V499" s="71" t="s">
        <v>62</v>
      </c>
      <c r="W499" s="71" t="s">
        <v>62</v>
      </c>
      <c r="X499" s="71" t="s">
        <v>62</v>
      </c>
      <c r="Y499" s="71" t="s">
        <v>62</v>
      </c>
      <c r="Z499" s="71" t="s">
        <v>63</v>
      </c>
      <c r="AA499" s="71" t="s">
        <v>62</v>
      </c>
      <c r="AB499" s="71" t="s">
        <v>142</v>
      </c>
      <c r="AC499" s="71" t="s">
        <v>100</v>
      </c>
      <c r="AD499" s="71" t="s">
        <v>62</v>
      </c>
      <c r="AE499" s="71" t="s">
        <v>62</v>
      </c>
      <c r="AF499" s="71" t="s">
        <v>63</v>
      </c>
      <c r="AG499" s="71" t="s">
        <v>62</v>
      </c>
      <c r="AH499" s="71" t="s">
        <v>85</v>
      </c>
      <c r="AI499" s="71" t="s">
        <v>63</v>
      </c>
      <c r="AJ499" s="71" t="s">
        <v>132</v>
      </c>
      <c r="AK499" s="71" t="s">
        <v>132</v>
      </c>
      <c r="AL499" s="71" t="s">
        <v>63</v>
      </c>
      <c r="AM499" s="71" t="s">
        <v>63</v>
      </c>
      <c r="AN499" s="71" t="s">
        <v>6442</v>
      </c>
      <c r="AO499" s="71" t="s">
        <v>6443</v>
      </c>
      <c r="AP499" s="71" t="s">
        <v>6444</v>
      </c>
      <c r="AQ499" s="71" t="s">
        <v>465</v>
      </c>
      <c r="AR499" s="71" t="s">
        <v>63</v>
      </c>
      <c r="AS499" s="71" t="s">
        <v>195</v>
      </c>
      <c r="AT499" s="71" t="s">
        <v>62</v>
      </c>
      <c r="AU499" s="71" t="s">
        <v>1713</v>
      </c>
      <c r="AV499" s="79" cm="1">
        <f t="array" ref="AV4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99" s="79" cm="1">
        <f t="array" ref="AW4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99" s="71" t="str" cm="1">
        <f t="array" ref="AX4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99" s="71" t="s">
        <v>63</v>
      </c>
      <c r="AZ499" s="71"/>
      <c r="BA499" s="71" t="s">
        <v>6445</v>
      </c>
      <c r="BB499" s="73" t="s">
        <v>6446</v>
      </c>
      <c r="BC499" s="36"/>
      <c r="BD499" s="35"/>
    </row>
    <row r="500" spans="1:56" ht="75" customHeight="1">
      <c r="A500" s="70">
        <v>499</v>
      </c>
      <c r="B500" s="71" t="s">
        <v>6447</v>
      </c>
      <c r="C500" s="71" t="s">
        <v>735</v>
      </c>
      <c r="D500" s="71" t="s">
        <v>6448</v>
      </c>
      <c r="E500" s="71" t="s">
        <v>1565</v>
      </c>
      <c r="F500" s="71" t="s">
        <v>231</v>
      </c>
      <c r="G500" s="71" t="s">
        <v>736</v>
      </c>
      <c r="H500" s="71" t="s">
        <v>217</v>
      </c>
      <c r="I500" s="71" t="s">
        <v>428</v>
      </c>
      <c r="J500" s="71" t="s">
        <v>1432</v>
      </c>
      <c r="K500" s="71" t="s">
        <v>315</v>
      </c>
      <c r="L500" s="71" t="s">
        <v>6449</v>
      </c>
      <c r="M500" s="71" t="s">
        <v>6450</v>
      </c>
      <c r="N500" s="71"/>
      <c r="O500" s="71"/>
      <c r="P500" s="71"/>
      <c r="Q500" s="71"/>
      <c r="R500" s="71"/>
      <c r="S500" s="71"/>
      <c r="T500" s="71"/>
      <c r="U500" s="71"/>
      <c r="V500" s="71"/>
      <c r="W500" s="71"/>
      <c r="X500" s="71"/>
      <c r="Y500" s="71"/>
      <c r="Z500" s="71"/>
      <c r="AA500" s="71"/>
      <c r="AB500" s="71" t="s">
        <v>64</v>
      </c>
      <c r="AC500" s="71" t="s">
        <v>65</v>
      </c>
      <c r="AD500" s="71" t="s">
        <v>62</v>
      </c>
      <c r="AE500" s="71" t="s">
        <v>62</v>
      </c>
      <c r="AF500" s="71" t="s">
        <v>63</v>
      </c>
      <c r="AG500" s="71"/>
      <c r="AH500" s="71" t="s">
        <v>66</v>
      </c>
      <c r="AI500" s="71" t="s">
        <v>63</v>
      </c>
      <c r="AJ500" s="71" t="s">
        <v>63</v>
      </c>
      <c r="AK500" s="71" t="s">
        <v>63</v>
      </c>
      <c r="AL500" s="71" t="s">
        <v>62</v>
      </c>
      <c r="AM500" s="71" t="s">
        <v>63</v>
      </c>
      <c r="AN500" s="71"/>
      <c r="AO500" s="71"/>
      <c r="AP500" s="71" t="s">
        <v>6451</v>
      </c>
      <c r="AQ500" s="71" t="s">
        <v>6452</v>
      </c>
      <c r="AR500" s="71" t="s">
        <v>132</v>
      </c>
      <c r="AS500" s="71"/>
      <c r="AT500" s="71" t="s">
        <v>63</v>
      </c>
      <c r="AU500" s="71"/>
      <c r="AV500" s="79" t="str" cm="1">
        <f t="array" ref="AV5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0" s="79" t="str" cm="1">
        <f t="array" ref="AW5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0" s="71" t="str" cm="1">
        <f t="array" ref="AX5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00" s="71"/>
      <c r="AZ500" s="71"/>
      <c r="BA500" s="71" t="s">
        <v>6453</v>
      </c>
      <c r="BB500" s="73" t="s">
        <v>6454</v>
      </c>
      <c r="BC500" s="36"/>
      <c r="BD500" s="35"/>
    </row>
    <row r="501" spans="1:56" ht="75" customHeight="1">
      <c r="A501" s="70">
        <v>500</v>
      </c>
      <c r="B501" s="71" t="s">
        <v>6455</v>
      </c>
      <c r="C501" s="71" t="s">
        <v>1716</v>
      </c>
      <c r="D501" s="71" t="s">
        <v>6456</v>
      </c>
      <c r="E501" s="71" t="s">
        <v>5026</v>
      </c>
      <c r="F501" s="71" t="s">
        <v>54</v>
      </c>
      <c r="G501" s="71" t="s">
        <v>125</v>
      </c>
      <c r="H501" s="71" t="s">
        <v>233</v>
      </c>
      <c r="I501" s="71" t="s">
        <v>608</v>
      </c>
      <c r="J501" s="71" t="s">
        <v>1432</v>
      </c>
      <c r="K501" s="71" t="s">
        <v>266</v>
      </c>
      <c r="L501" s="71" t="s">
        <v>6457</v>
      </c>
      <c r="M501" s="71" t="s">
        <v>6458</v>
      </c>
      <c r="N501" s="71" t="s">
        <v>1721</v>
      </c>
      <c r="O501" s="71" t="s">
        <v>1430</v>
      </c>
      <c r="P501" s="71" t="s">
        <v>60</v>
      </c>
      <c r="Q501" s="71" t="s">
        <v>81</v>
      </c>
      <c r="R501" s="71" t="s">
        <v>1669</v>
      </c>
      <c r="S501" s="71" t="s">
        <v>62</v>
      </c>
      <c r="T501" s="71" t="s">
        <v>62</v>
      </c>
      <c r="U501" s="71" t="s">
        <v>62</v>
      </c>
      <c r="V501" s="71" t="s">
        <v>62</v>
      </c>
      <c r="W501" s="71" t="s">
        <v>62</v>
      </c>
      <c r="X501" s="71" t="s">
        <v>63</v>
      </c>
      <c r="Y501" s="71" t="s">
        <v>62</v>
      </c>
      <c r="Z501" s="71" t="s">
        <v>63</v>
      </c>
      <c r="AA501" s="71" t="s">
        <v>62</v>
      </c>
      <c r="AB501" s="71" t="s">
        <v>142</v>
      </c>
      <c r="AC501" s="71" t="s">
        <v>65</v>
      </c>
      <c r="AD501" s="71" t="s">
        <v>62</v>
      </c>
      <c r="AE501" s="71" t="s">
        <v>62</v>
      </c>
      <c r="AF501" s="71" t="s">
        <v>63</v>
      </c>
      <c r="AG501" s="71" t="s">
        <v>63</v>
      </c>
      <c r="AH501" s="71" t="s">
        <v>85</v>
      </c>
      <c r="AI501" s="71" t="s">
        <v>63</v>
      </c>
      <c r="AJ501" s="71" t="s">
        <v>63</v>
      </c>
      <c r="AK501" s="71" t="s">
        <v>132</v>
      </c>
      <c r="AL501" s="71" t="s">
        <v>63</v>
      </c>
      <c r="AM501" s="71" t="s">
        <v>132</v>
      </c>
      <c r="AN501" s="71" t="s">
        <v>6459</v>
      </c>
      <c r="AO501" s="71" t="s">
        <v>6460</v>
      </c>
      <c r="AP501" s="71" t="s">
        <v>1890</v>
      </c>
      <c r="AQ501" s="71" t="s">
        <v>608</v>
      </c>
      <c r="AR501" s="71" t="s">
        <v>62</v>
      </c>
      <c r="AS501" s="71"/>
      <c r="AT501" s="71" t="s">
        <v>63</v>
      </c>
      <c r="AU501" s="71" t="s">
        <v>72</v>
      </c>
      <c r="AV501" s="79" t="str" cm="1">
        <f t="array" ref="AV5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1" s="79" t="str" cm="1">
        <f t="array" ref="AW5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1" s="71" t="str" cm="1">
        <f t="array" ref="AX5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1" s="71" t="s">
        <v>63</v>
      </c>
      <c r="AZ501" s="71"/>
      <c r="BA501" s="71" t="s">
        <v>6461</v>
      </c>
      <c r="BB501" s="73" t="s">
        <v>6462</v>
      </c>
      <c r="BC501" s="36"/>
      <c r="BD501" s="35"/>
    </row>
    <row r="502" spans="1:56" ht="75" customHeight="1">
      <c r="A502" s="70">
        <v>501</v>
      </c>
      <c r="B502" s="71" t="s">
        <v>1827</v>
      </c>
      <c r="C502" s="71" t="s">
        <v>2111</v>
      </c>
      <c r="D502" s="71" t="s">
        <v>6463</v>
      </c>
      <c r="E502" s="71" t="s">
        <v>1430</v>
      </c>
      <c r="F502" s="71" t="s">
        <v>54</v>
      </c>
      <c r="G502" s="71" t="s">
        <v>125</v>
      </c>
      <c r="H502" s="71" t="s">
        <v>97</v>
      </c>
      <c r="I502" s="71" t="s">
        <v>6464</v>
      </c>
      <c r="J502" s="71" t="s">
        <v>6373</v>
      </c>
      <c r="K502" s="71" t="s">
        <v>243</v>
      </c>
      <c r="L502" s="71" t="s">
        <v>6465</v>
      </c>
      <c r="M502" s="71" t="s">
        <v>6466</v>
      </c>
      <c r="N502" s="71"/>
      <c r="O502" s="71" t="s">
        <v>1609</v>
      </c>
      <c r="P502" s="71" t="s">
        <v>60</v>
      </c>
      <c r="Q502" s="71" t="s">
        <v>81</v>
      </c>
      <c r="R502" s="71" t="s">
        <v>1669</v>
      </c>
      <c r="S502" s="71" t="s">
        <v>62</v>
      </c>
      <c r="T502" s="71" t="s">
        <v>62</v>
      </c>
      <c r="U502" s="71" t="s">
        <v>62</v>
      </c>
      <c r="V502" s="71" t="s">
        <v>63</v>
      </c>
      <c r="W502" s="71" t="s">
        <v>63</v>
      </c>
      <c r="X502" s="71" t="s">
        <v>63</v>
      </c>
      <c r="Y502" s="71" t="s">
        <v>62</v>
      </c>
      <c r="Z502" s="71" t="s">
        <v>63</v>
      </c>
      <c r="AA502" s="71" t="s">
        <v>63</v>
      </c>
      <c r="AB502" s="71" t="s">
        <v>64</v>
      </c>
      <c r="AC502" s="71" t="s">
        <v>100</v>
      </c>
      <c r="AD502" s="71" t="s">
        <v>62</v>
      </c>
      <c r="AE502" s="71" t="s">
        <v>62</v>
      </c>
      <c r="AF502" s="71" t="s">
        <v>63</v>
      </c>
      <c r="AG502" s="71" t="s">
        <v>63</v>
      </c>
      <c r="AH502" s="71" t="s">
        <v>85</v>
      </c>
      <c r="AI502" s="71" t="s">
        <v>63</v>
      </c>
      <c r="AJ502" s="71" t="s">
        <v>63</v>
      </c>
      <c r="AK502" s="71" t="s">
        <v>63</v>
      </c>
      <c r="AL502" s="71" t="s">
        <v>62</v>
      </c>
      <c r="AM502" s="71" t="s">
        <v>63</v>
      </c>
      <c r="AN502" s="71" t="s">
        <v>6467</v>
      </c>
      <c r="AO502" s="71" t="s">
        <v>6468</v>
      </c>
      <c r="AP502" s="71" t="s">
        <v>6469</v>
      </c>
      <c r="AQ502" s="71" t="s">
        <v>105</v>
      </c>
      <c r="AR502" s="71" t="s">
        <v>63</v>
      </c>
      <c r="AS502" s="71"/>
      <c r="AT502" s="71" t="s">
        <v>63</v>
      </c>
      <c r="AU502" s="71" t="s">
        <v>72</v>
      </c>
      <c r="AV502" s="79" t="str" cm="1">
        <f t="array" ref="AV5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2" s="79" t="str" cm="1">
        <f t="array" ref="AW5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2" s="71" t="str" cm="1">
        <f t="array" ref="AX5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2" s="71" t="s">
        <v>63</v>
      </c>
      <c r="AZ502" s="71"/>
      <c r="BA502" s="71" t="s">
        <v>6470</v>
      </c>
      <c r="BB502" s="73" t="s">
        <v>108</v>
      </c>
      <c r="BC502" s="36"/>
      <c r="BD502" s="35"/>
    </row>
    <row r="503" spans="1:56" ht="75" customHeight="1">
      <c r="A503" s="70">
        <v>502</v>
      </c>
      <c r="B503" s="71" t="s">
        <v>6471</v>
      </c>
      <c r="C503" s="71" t="s">
        <v>800</v>
      </c>
      <c r="D503" s="71" t="s">
        <v>6472</v>
      </c>
      <c r="E503" s="71" t="s">
        <v>1478</v>
      </c>
      <c r="F503" s="71" t="s">
        <v>231</v>
      </c>
      <c r="G503" s="71" t="s">
        <v>736</v>
      </c>
      <c r="H503" s="71" t="s">
        <v>217</v>
      </c>
      <c r="I503" s="71" t="s">
        <v>790</v>
      </c>
      <c r="J503" s="71" t="s">
        <v>1432</v>
      </c>
      <c r="K503" s="71" t="s">
        <v>218</v>
      </c>
      <c r="L503" s="71" t="s">
        <v>6473</v>
      </c>
      <c r="M503" s="71" t="s">
        <v>6474</v>
      </c>
      <c r="N503" s="71"/>
      <c r="O503" s="71"/>
      <c r="P503" s="71"/>
      <c r="Q503" s="71"/>
      <c r="R503" s="71"/>
      <c r="S503" s="71"/>
      <c r="T503" s="71"/>
      <c r="U503" s="71"/>
      <c r="V503" s="71"/>
      <c r="W503" s="71"/>
      <c r="X503" s="71"/>
      <c r="Y503" s="71"/>
      <c r="Z503" s="71"/>
      <c r="AA503" s="71"/>
      <c r="AB503" s="71" t="s">
        <v>64</v>
      </c>
      <c r="AC503" s="71" t="s">
        <v>65</v>
      </c>
      <c r="AD503" s="71" t="s">
        <v>62</v>
      </c>
      <c r="AE503" s="71" t="s">
        <v>62</v>
      </c>
      <c r="AF503" s="71" t="s">
        <v>63</v>
      </c>
      <c r="AG503" s="71"/>
      <c r="AH503" s="71" t="s">
        <v>66</v>
      </c>
      <c r="AI503" s="71" t="s">
        <v>63</v>
      </c>
      <c r="AJ503" s="71" t="s">
        <v>63</v>
      </c>
      <c r="AK503" s="71" t="s">
        <v>63</v>
      </c>
      <c r="AL503" s="71" t="s">
        <v>62</v>
      </c>
      <c r="AM503" s="71" t="s">
        <v>63</v>
      </c>
      <c r="AN503" s="71"/>
      <c r="AO503" s="71"/>
      <c r="AP503" s="71" t="s">
        <v>6475</v>
      </c>
      <c r="AQ503" s="71" t="s">
        <v>790</v>
      </c>
      <c r="AR503" s="71" t="s">
        <v>62</v>
      </c>
      <c r="AS503" s="71"/>
      <c r="AT503" s="71" t="s">
        <v>63</v>
      </c>
      <c r="AU503" s="71"/>
      <c r="AV503" s="79" t="str" cm="1">
        <f t="array" ref="AV5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3" s="79" t="str" cm="1">
        <f t="array" ref="AW5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3" s="71" t="str" cm="1">
        <f t="array" ref="AX5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03" s="71"/>
      <c r="AZ503" s="71"/>
      <c r="BA503" s="71" t="s">
        <v>6476</v>
      </c>
      <c r="BB503" s="73" t="s">
        <v>6477</v>
      </c>
      <c r="BC503" s="36"/>
      <c r="BD503" s="35"/>
    </row>
    <row r="504" spans="1:56" ht="75" customHeight="1">
      <c r="A504" s="70">
        <v>503</v>
      </c>
      <c r="B504" s="71" t="s">
        <v>6478</v>
      </c>
      <c r="C504" s="71" t="s">
        <v>735</v>
      </c>
      <c r="D504" s="71" t="s">
        <v>6479</v>
      </c>
      <c r="E504" s="71" t="s">
        <v>1522</v>
      </c>
      <c r="F504" s="71" t="s">
        <v>231</v>
      </c>
      <c r="G504" s="71" t="s">
        <v>736</v>
      </c>
      <c r="H504" s="71" t="s">
        <v>217</v>
      </c>
      <c r="I504" s="71" t="s">
        <v>1215</v>
      </c>
      <c r="J504" s="71" t="s">
        <v>1432</v>
      </c>
      <c r="K504" s="71" t="s">
        <v>243</v>
      </c>
      <c r="L504" s="71" t="s">
        <v>6480</v>
      </c>
      <c r="M504" s="71" t="s">
        <v>6481</v>
      </c>
      <c r="N504" s="71"/>
      <c r="O504" s="71"/>
      <c r="P504" s="71"/>
      <c r="Q504" s="71"/>
      <c r="R504" s="71"/>
      <c r="S504" s="71"/>
      <c r="T504" s="71"/>
      <c r="U504" s="71"/>
      <c r="V504" s="71"/>
      <c r="W504" s="71"/>
      <c r="X504" s="71"/>
      <c r="Y504" s="71"/>
      <c r="Z504" s="71"/>
      <c r="AA504" s="71"/>
      <c r="AB504" s="71" t="s">
        <v>64</v>
      </c>
      <c r="AC504" s="71" t="s">
        <v>65</v>
      </c>
      <c r="AD504" s="71" t="s">
        <v>62</v>
      </c>
      <c r="AE504" s="71" t="s">
        <v>62</v>
      </c>
      <c r="AF504" s="71" t="s">
        <v>63</v>
      </c>
      <c r="AG504" s="71"/>
      <c r="AH504" s="71" t="s">
        <v>66</v>
      </c>
      <c r="AI504" s="71" t="s">
        <v>63</v>
      </c>
      <c r="AJ504" s="71" t="s">
        <v>63</v>
      </c>
      <c r="AK504" s="71" t="s">
        <v>63</v>
      </c>
      <c r="AL504" s="71" t="s">
        <v>62</v>
      </c>
      <c r="AM504" s="71" t="s">
        <v>63</v>
      </c>
      <c r="AN504" s="71"/>
      <c r="AO504" s="71"/>
      <c r="AP504" s="71" t="s">
        <v>6482</v>
      </c>
      <c r="AQ504" s="71" t="s">
        <v>1215</v>
      </c>
      <c r="AR504" s="71" t="s">
        <v>62</v>
      </c>
      <c r="AS504" s="71"/>
      <c r="AT504" s="71" t="s">
        <v>63</v>
      </c>
      <c r="AU504" s="71"/>
      <c r="AV504" s="79" t="str" cm="1">
        <f t="array" ref="AV5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4" s="79" t="str" cm="1">
        <f t="array" ref="AW5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4" s="71" t="str" cm="1">
        <f t="array" ref="AX5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04" s="71"/>
      <c r="AZ504" s="71"/>
      <c r="BA504" s="71" t="s">
        <v>6483</v>
      </c>
      <c r="BB504" s="73" t="s">
        <v>5865</v>
      </c>
      <c r="BC504" s="36"/>
      <c r="BD504" s="35"/>
    </row>
    <row r="505" spans="1:56" ht="75" customHeight="1">
      <c r="A505" s="70">
        <v>504</v>
      </c>
      <c r="B505" s="71" t="s">
        <v>6484</v>
      </c>
      <c r="C505" s="71" t="s">
        <v>381</v>
      </c>
      <c r="D505" s="71" t="s">
        <v>6485</v>
      </c>
      <c r="E505" s="71" t="s">
        <v>1575</v>
      </c>
      <c r="F505" s="71" t="s">
        <v>54</v>
      </c>
      <c r="G505" s="71" t="s">
        <v>125</v>
      </c>
      <c r="H505" s="71" t="s">
        <v>217</v>
      </c>
      <c r="I505" s="71" t="s">
        <v>428</v>
      </c>
      <c r="J505" s="71" t="s">
        <v>1432</v>
      </c>
      <c r="K505" s="71" t="s">
        <v>315</v>
      </c>
      <c r="L505" s="71" t="s">
        <v>6486</v>
      </c>
      <c r="M505" s="71" t="s">
        <v>6487</v>
      </c>
      <c r="N505" s="71" t="s">
        <v>4410</v>
      </c>
      <c r="O505" s="71" t="s">
        <v>1506</v>
      </c>
      <c r="P505" s="71" t="s">
        <v>60</v>
      </c>
      <c r="Q505" s="71" t="s">
        <v>188</v>
      </c>
      <c r="R505" s="71" t="s">
        <v>189</v>
      </c>
      <c r="S505" s="71" t="s">
        <v>62</v>
      </c>
      <c r="T505" s="71" t="s">
        <v>62</v>
      </c>
      <c r="U505" s="71" t="s">
        <v>63</v>
      </c>
      <c r="V505" s="71" t="s">
        <v>62</v>
      </c>
      <c r="W505" s="71" t="s">
        <v>63</v>
      </c>
      <c r="X505" s="71" t="s">
        <v>63</v>
      </c>
      <c r="Y505" s="71" t="s">
        <v>62</v>
      </c>
      <c r="Z505" s="71" t="s">
        <v>63</v>
      </c>
      <c r="AA505" s="71" t="s">
        <v>63</v>
      </c>
      <c r="AB505" s="71" t="s">
        <v>142</v>
      </c>
      <c r="AC505" s="71" t="s">
        <v>65</v>
      </c>
      <c r="AD505" s="71" t="s">
        <v>62</v>
      </c>
      <c r="AE505" s="71" t="s">
        <v>62</v>
      </c>
      <c r="AF505" s="71" t="s">
        <v>63</v>
      </c>
      <c r="AG505" s="71" t="s">
        <v>63</v>
      </c>
      <c r="AH505" s="71" t="s">
        <v>85</v>
      </c>
      <c r="AI505" s="71" t="s">
        <v>62</v>
      </c>
      <c r="AJ505" s="71" t="s">
        <v>62</v>
      </c>
      <c r="AK505" s="71" t="s">
        <v>132</v>
      </c>
      <c r="AL505" s="71" t="s">
        <v>62</v>
      </c>
      <c r="AM505" s="71" t="s">
        <v>62</v>
      </c>
      <c r="AN505" s="71" t="s">
        <v>6488</v>
      </c>
      <c r="AO505" s="71" t="s">
        <v>6489</v>
      </c>
      <c r="AP505" s="71" t="s">
        <v>6490</v>
      </c>
      <c r="AQ505" s="71" t="s">
        <v>465</v>
      </c>
      <c r="AR505" s="71" t="s">
        <v>63</v>
      </c>
      <c r="AS505" s="71"/>
      <c r="AT505" s="71" t="s">
        <v>62</v>
      </c>
      <c r="AU505" s="71" t="s">
        <v>1702</v>
      </c>
      <c r="AV505" s="79" cm="1">
        <f t="array" ref="AV5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05" s="79" cm="1">
        <f t="array" ref="AW5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05" s="71" t="str" cm="1">
        <f t="array" ref="AX5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05" s="71" t="s">
        <v>63</v>
      </c>
      <c r="AZ505" s="71"/>
      <c r="BA505" s="71" t="s">
        <v>6491</v>
      </c>
      <c r="BB505" s="73"/>
      <c r="BC505" s="36"/>
      <c r="BD505" s="35"/>
    </row>
    <row r="506" spans="1:56" ht="75" customHeight="1">
      <c r="A506" s="70">
        <v>505</v>
      </c>
      <c r="B506" s="71" t="s">
        <v>6492</v>
      </c>
      <c r="C506" s="71" t="s">
        <v>381</v>
      </c>
      <c r="D506" s="71" t="s">
        <v>6493</v>
      </c>
      <c r="E506" s="71" t="s">
        <v>1748</v>
      </c>
      <c r="F506" s="71" t="s">
        <v>54</v>
      </c>
      <c r="G506" s="71" t="s">
        <v>125</v>
      </c>
      <c r="H506" s="71" t="s">
        <v>217</v>
      </c>
      <c r="I506" s="71" t="s">
        <v>194</v>
      </c>
      <c r="J506" s="71" t="s">
        <v>1432</v>
      </c>
      <c r="K506" s="71" t="s">
        <v>315</v>
      </c>
      <c r="L506" s="71" t="s">
        <v>6494</v>
      </c>
      <c r="M506" s="71" t="s">
        <v>6495</v>
      </c>
      <c r="N506" s="71" t="s">
        <v>1522</v>
      </c>
      <c r="O506" s="71" t="s">
        <v>1506</v>
      </c>
      <c r="P506" s="71" t="s">
        <v>60</v>
      </c>
      <c r="Q506" s="71" t="s">
        <v>431</v>
      </c>
      <c r="R506" s="71" t="s">
        <v>189</v>
      </c>
      <c r="S506" s="71" t="s">
        <v>63</v>
      </c>
      <c r="T506" s="71" t="s">
        <v>62</v>
      </c>
      <c r="U506" s="71" t="s">
        <v>63</v>
      </c>
      <c r="V506" s="71" t="s">
        <v>62</v>
      </c>
      <c r="W506" s="71" t="s">
        <v>63</v>
      </c>
      <c r="X506" s="71" t="s">
        <v>63</v>
      </c>
      <c r="Y506" s="71" t="s">
        <v>62</v>
      </c>
      <c r="Z506" s="71" t="s">
        <v>63</v>
      </c>
      <c r="AA506" s="71" t="s">
        <v>63</v>
      </c>
      <c r="AB506" s="71" t="s">
        <v>64</v>
      </c>
      <c r="AC506" s="71" t="s">
        <v>65</v>
      </c>
      <c r="AD506" s="71" t="s">
        <v>62</v>
      </c>
      <c r="AE506" s="71" t="s">
        <v>62</v>
      </c>
      <c r="AF506" s="71" t="s">
        <v>63</v>
      </c>
      <c r="AG506" s="71" t="s">
        <v>63</v>
      </c>
      <c r="AH506" s="71" t="s">
        <v>66</v>
      </c>
      <c r="AI506" s="71" t="s">
        <v>63</v>
      </c>
      <c r="AJ506" s="71" t="s">
        <v>62</v>
      </c>
      <c r="AK506" s="71" t="s">
        <v>62</v>
      </c>
      <c r="AL506" s="71" t="s">
        <v>132</v>
      </c>
      <c r="AM506" s="71" t="s">
        <v>62</v>
      </c>
      <c r="AN506" s="71" t="s">
        <v>6496</v>
      </c>
      <c r="AO506" s="71" t="s">
        <v>6497</v>
      </c>
      <c r="AP506" s="71" t="s">
        <v>6498</v>
      </c>
      <c r="AQ506" s="71" t="s">
        <v>465</v>
      </c>
      <c r="AR506" s="71" t="s">
        <v>132</v>
      </c>
      <c r="AS506" s="71"/>
      <c r="AT506" s="71" t="s">
        <v>62</v>
      </c>
      <c r="AU506" s="71" t="s">
        <v>72</v>
      </c>
      <c r="AV506" s="79" t="str" cm="1">
        <f t="array" ref="AV5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6" s="79" t="str" cm="1">
        <f t="array" ref="AW5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6" s="71" t="str" cm="1">
        <f t="array" ref="AX5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6" s="71" t="s">
        <v>63</v>
      </c>
      <c r="AZ506" s="71"/>
      <c r="BA506" s="71" t="s">
        <v>6499</v>
      </c>
      <c r="BB506" s="73"/>
      <c r="BC506" s="36"/>
      <c r="BD506" s="35"/>
    </row>
    <row r="507" spans="1:56" ht="75" customHeight="1">
      <c r="A507" s="70">
        <v>506</v>
      </c>
      <c r="B507" s="71" t="s">
        <v>6500</v>
      </c>
      <c r="C507" s="71" t="s">
        <v>2126</v>
      </c>
      <c r="D507" s="71" t="s">
        <v>6501</v>
      </c>
      <c r="E507" s="71" t="s">
        <v>1486</v>
      </c>
      <c r="F507" s="71" t="s">
        <v>54</v>
      </c>
      <c r="G507" s="71" t="s">
        <v>125</v>
      </c>
      <c r="H507" s="71" t="s">
        <v>233</v>
      </c>
      <c r="I507" s="71" t="s">
        <v>1215</v>
      </c>
      <c r="J507" s="71" t="s">
        <v>1432</v>
      </c>
      <c r="K507" s="71" t="s">
        <v>243</v>
      </c>
      <c r="L507" s="71" t="s">
        <v>6502</v>
      </c>
      <c r="M507" s="71" t="s">
        <v>6503</v>
      </c>
      <c r="N507" s="71" t="s">
        <v>1710</v>
      </c>
      <c r="O507" s="71" t="s">
        <v>1668</v>
      </c>
      <c r="P507" s="71" t="s">
        <v>60</v>
      </c>
      <c r="Q507" s="71" t="s">
        <v>155</v>
      </c>
      <c r="R507" s="71" t="s">
        <v>1669</v>
      </c>
      <c r="S507" s="71" t="s">
        <v>62</v>
      </c>
      <c r="T507" s="71" t="s">
        <v>62</v>
      </c>
      <c r="U507" s="71" t="s">
        <v>62</v>
      </c>
      <c r="V507" s="71" t="s">
        <v>62</v>
      </c>
      <c r="W507" s="71" t="s">
        <v>62</v>
      </c>
      <c r="X507" s="71" t="s">
        <v>63</v>
      </c>
      <c r="Y507" s="71" t="s">
        <v>62</v>
      </c>
      <c r="Z507" s="71" t="s">
        <v>63</v>
      </c>
      <c r="AA507" s="71" t="s">
        <v>62</v>
      </c>
      <c r="AB507" s="71" t="s">
        <v>142</v>
      </c>
      <c r="AC507" s="71" t="s">
        <v>65</v>
      </c>
      <c r="AD507" s="71" t="s">
        <v>62</v>
      </c>
      <c r="AE507" s="71" t="s">
        <v>62</v>
      </c>
      <c r="AF507" s="71" t="s">
        <v>63</v>
      </c>
      <c r="AG507" s="71" t="s">
        <v>62</v>
      </c>
      <c r="AH507" s="71" t="s">
        <v>85</v>
      </c>
      <c r="AI507" s="71" t="s">
        <v>63</v>
      </c>
      <c r="AJ507" s="71" t="s">
        <v>62</v>
      </c>
      <c r="AK507" s="71" t="s">
        <v>132</v>
      </c>
      <c r="AL507" s="71" t="s">
        <v>62</v>
      </c>
      <c r="AM507" s="71" t="s">
        <v>62</v>
      </c>
      <c r="AN507" s="71" t="s">
        <v>6504</v>
      </c>
      <c r="AO507" s="71" t="s">
        <v>6505</v>
      </c>
      <c r="AP507" s="71" t="s">
        <v>6506</v>
      </c>
      <c r="AQ507" s="71" t="s">
        <v>2596</v>
      </c>
      <c r="AR507" s="71" t="s">
        <v>63</v>
      </c>
      <c r="AS507" s="71" t="s">
        <v>6507</v>
      </c>
      <c r="AT507" s="71" t="s">
        <v>63</v>
      </c>
      <c r="AU507" s="71" t="s">
        <v>72</v>
      </c>
      <c r="AV507" s="79" t="str" cm="1">
        <f t="array" ref="AV5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7" s="79" t="str" cm="1">
        <f t="array" ref="AW5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7" s="71" t="str" cm="1">
        <f t="array" ref="AX5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7" s="71" t="s">
        <v>63</v>
      </c>
      <c r="AZ507" s="71"/>
      <c r="BA507" s="71" t="s">
        <v>6508</v>
      </c>
      <c r="BB507" s="73" t="s">
        <v>6509</v>
      </c>
      <c r="BC507" s="36"/>
      <c r="BD507" s="35"/>
    </row>
    <row r="508" spans="1:56" ht="75" customHeight="1">
      <c r="A508" s="70">
        <v>507</v>
      </c>
      <c r="B508" s="71" t="s">
        <v>6510</v>
      </c>
      <c r="C508" s="71" t="s">
        <v>381</v>
      </c>
      <c r="D508" s="71" t="s">
        <v>6511</v>
      </c>
      <c r="E508" s="71" t="s">
        <v>1479</v>
      </c>
      <c r="F508" s="71" t="s">
        <v>54</v>
      </c>
      <c r="G508" s="71" t="s">
        <v>125</v>
      </c>
      <c r="H508" s="71" t="s">
        <v>233</v>
      </c>
      <c r="I508" s="71" t="s">
        <v>2165</v>
      </c>
      <c r="J508" s="71" t="s">
        <v>1432</v>
      </c>
      <c r="K508" s="71" t="s">
        <v>315</v>
      </c>
      <c r="L508" s="71" t="s">
        <v>6512</v>
      </c>
      <c r="M508" s="71" t="s">
        <v>6513</v>
      </c>
      <c r="N508" s="71" t="s">
        <v>1505</v>
      </c>
      <c r="O508" s="71" t="s">
        <v>1668</v>
      </c>
      <c r="P508" s="71" t="s">
        <v>60</v>
      </c>
      <c r="Q508" s="71" t="s">
        <v>431</v>
      </c>
      <c r="R508" s="71" t="s">
        <v>189</v>
      </c>
      <c r="S508" s="71" t="s">
        <v>63</v>
      </c>
      <c r="T508" s="71" t="s">
        <v>62</v>
      </c>
      <c r="U508" s="71" t="s">
        <v>62</v>
      </c>
      <c r="V508" s="71" t="s">
        <v>63</v>
      </c>
      <c r="W508" s="71" t="s">
        <v>63</v>
      </c>
      <c r="X508" s="71" t="s">
        <v>63</v>
      </c>
      <c r="Y508" s="71" t="s">
        <v>62</v>
      </c>
      <c r="Z508" s="71" t="s">
        <v>63</v>
      </c>
      <c r="AA508" s="71" t="s">
        <v>63</v>
      </c>
      <c r="AB508" s="71" t="s">
        <v>64</v>
      </c>
      <c r="AC508" s="71" t="s">
        <v>65</v>
      </c>
      <c r="AD508" s="71" t="s">
        <v>62</v>
      </c>
      <c r="AE508" s="71" t="s">
        <v>62</v>
      </c>
      <c r="AF508" s="71" t="s">
        <v>62</v>
      </c>
      <c r="AG508" s="71" t="s">
        <v>63</v>
      </c>
      <c r="AH508" s="71" t="s">
        <v>85</v>
      </c>
      <c r="AI508" s="71" t="s">
        <v>63</v>
      </c>
      <c r="AJ508" s="71" t="s">
        <v>132</v>
      </c>
      <c r="AK508" s="71" t="s">
        <v>63</v>
      </c>
      <c r="AL508" s="71" t="s">
        <v>132</v>
      </c>
      <c r="AM508" s="71" t="s">
        <v>132</v>
      </c>
      <c r="AN508" s="71" t="s">
        <v>6514</v>
      </c>
      <c r="AO508" s="71" t="s">
        <v>6515</v>
      </c>
      <c r="AP508" s="71" t="s">
        <v>6516</v>
      </c>
      <c r="AQ508" s="71" t="s">
        <v>6517</v>
      </c>
      <c r="AR508" s="71" t="s">
        <v>63</v>
      </c>
      <c r="AS508" s="71"/>
      <c r="AT508" s="71" t="s">
        <v>63</v>
      </c>
      <c r="AU508" s="71" t="s">
        <v>1702</v>
      </c>
      <c r="AV508" s="79" cm="1">
        <f t="array" ref="AV5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08" s="79" cm="1">
        <f t="array" ref="AW5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08" s="71" t="str" cm="1">
        <f t="array" ref="AX5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08" s="71" t="s">
        <v>63</v>
      </c>
      <c r="AZ508" s="71"/>
      <c r="BA508" s="71" t="s">
        <v>6518</v>
      </c>
      <c r="BB508" s="73" t="s">
        <v>6519</v>
      </c>
      <c r="BC508" s="36"/>
      <c r="BD508" s="35"/>
    </row>
    <row r="509" spans="1:56" ht="75" customHeight="1">
      <c r="A509" s="70">
        <v>508</v>
      </c>
      <c r="B509" s="71" t="s">
        <v>6520</v>
      </c>
      <c r="C509" s="71" t="s">
        <v>264</v>
      </c>
      <c r="D509" s="71" t="s">
        <v>6521</v>
      </c>
      <c r="E509" s="71" t="s">
        <v>1502</v>
      </c>
      <c r="F509" s="71" t="s">
        <v>54</v>
      </c>
      <c r="G509" s="71" t="s">
        <v>125</v>
      </c>
      <c r="H509" s="71" t="s">
        <v>233</v>
      </c>
      <c r="I509" s="71" t="s">
        <v>953</v>
      </c>
      <c r="J509" s="71" t="s">
        <v>1432</v>
      </c>
      <c r="K509" s="71" t="s">
        <v>315</v>
      </c>
      <c r="L509" s="71" t="s">
        <v>6522</v>
      </c>
      <c r="M509" s="71" t="s">
        <v>6523</v>
      </c>
      <c r="N509" s="71" t="s">
        <v>1452</v>
      </c>
      <c r="O509" s="71" t="s">
        <v>1668</v>
      </c>
      <c r="P509" s="71" t="s">
        <v>60</v>
      </c>
      <c r="Q509" s="71" t="s">
        <v>81</v>
      </c>
      <c r="R509" s="71" t="s">
        <v>1669</v>
      </c>
      <c r="S509" s="71" t="s">
        <v>62</v>
      </c>
      <c r="T509" s="71" t="s">
        <v>62</v>
      </c>
      <c r="U509" s="71" t="s">
        <v>62</v>
      </c>
      <c r="V509" s="71" t="s">
        <v>62</v>
      </c>
      <c r="W509" s="71" t="s">
        <v>63</v>
      </c>
      <c r="X509" s="71" t="s">
        <v>63</v>
      </c>
      <c r="Y509" s="71" t="s">
        <v>62</v>
      </c>
      <c r="Z509" s="71" t="s">
        <v>63</v>
      </c>
      <c r="AA509" s="71" t="s">
        <v>62</v>
      </c>
      <c r="AB509" s="71" t="s">
        <v>64</v>
      </c>
      <c r="AC509" s="71" t="s">
        <v>100</v>
      </c>
      <c r="AD509" s="71" t="s">
        <v>62</v>
      </c>
      <c r="AE509" s="71" t="s">
        <v>62</v>
      </c>
      <c r="AF509" s="71" t="s">
        <v>63</v>
      </c>
      <c r="AG509" s="71" t="s">
        <v>63</v>
      </c>
      <c r="AH509" s="71" t="s">
        <v>85</v>
      </c>
      <c r="AI509" s="71" t="s">
        <v>63</v>
      </c>
      <c r="AJ509" s="71" t="s">
        <v>63</v>
      </c>
      <c r="AK509" s="71" t="s">
        <v>63</v>
      </c>
      <c r="AL509" s="71" t="s">
        <v>132</v>
      </c>
      <c r="AM509" s="71" t="s">
        <v>63</v>
      </c>
      <c r="AN509" s="71" t="s">
        <v>6524</v>
      </c>
      <c r="AO509" s="71" t="s">
        <v>6525</v>
      </c>
      <c r="AP509" s="71" t="s">
        <v>6526</v>
      </c>
      <c r="AQ509" s="71" t="s">
        <v>953</v>
      </c>
      <c r="AR509" s="71" t="s">
        <v>62</v>
      </c>
      <c r="AS509" s="71"/>
      <c r="AT509" s="71" t="s">
        <v>62</v>
      </c>
      <c r="AU509" s="71" t="s">
        <v>1702</v>
      </c>
      <c r="AV509" s="79" cm="1">
        <f t="array" ref="AV5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09" s="79" cm="1">
        <f t="array" ref="AW5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09" s="71" t="str" cm="1">
        <f t="array" ref="AX5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09" s="71" t="s">
        <v>63</v>
      </c>
      <c r="AZ509" s="71"/>
      <c r="BA509" s="71" t="s">
        <v>6527</v>
      </c>
      <c r="BB509" s="73"/>
      <c r="BC509" s="36"/>
      <c r="BD509" s="35"/>
    </row>
    <row r="510" spans="1:56" ht="75" customHeight="1">
      <c r="A510" s="70">
        <v>509</v>
      </c>
      <c r="B510" s="71" t="s">
        <v>6528</v>
      </c>
      <c r="C510" s="71" t="s">
        <v>381</v>
      </c>
      <c r="D510" s="71" t="s">
        <v>6529</v>
      </c>
      <c r="E510" s="71" t="s">
        <v>1505</v>
      </c>
      <c r="F510" s="71" t="s">
        <v>54</v>
      </c>
      <c r="G510" s="71" t="s">
        <v>125</v>
      </c>
      <c r="H510" s="71" t="s">
        <v>233</v>
      </c>
      <c r="I510" s="71" t="s">
        <v>250</v>
      </c>
      <c r="J510" s="71" t="s">
        <v>1432</v>
      </c>
      <c r="K510" s="71" t="s">
        <v>243</v>
      </c>
      <c r="L510" s="71" t="s">
        <v>6530</v>
      </c>
      <c r="M510" s="71" t="s">
        <v>6531</v>
      </c>
      <c r="N510" s="71" t="s">
        <v>1565</v>
      </c>
      <c r="O510" s="71" t="s">
        <v>1668</v>
      </c>
      <c r="P510" s="71" t="s">
        <v>60</v>
      </c>
      <c r="Q510" s="71" t="s">
        <v>431</v>
      </c>
      <c r="R510" s="71" t="s">
        <v>189</v>
      </c>
      <c r="S510" s="71" t="s">
        <v>62</v>
      </c>
      <c r="T510" s="71" t="s">
        <v>62</v>
      </c>
      <c r="U510" s="71" t="s">
        <v>62</v>
      </c>
      <c r="V510" s="71" t="s">
        <v>62</v>
      </c>
      <c r="W510" s="71" t="s">
        <v>63</v>
      </c>
      <c r="X510" s="71" t="s">
        <v>63</v>
      </c>
      <c r="Y510" s="71" t="s">
        <v>62</v>
      </c>
      <c r="Z510" s="71" t="s">
        <v>63</v>
      </c>
      <c r="AA510" s="71" t="s">
        <v>62</v>
      </c>
      <c r="AB510" s="71" t="s">
        <v>64</v>
      </c>
      <c r="AC510" s="71" t="s">
        <v>65</v>
      </c>
      <c r="AD510" s="71" t="s">
        <v>62</v>
      </c>
      <c r="AE510" s="71" t="s">
        <v>62</v>
      </c>
      <c r="AF510" s="71" t="s">
        <v>63</v>
      </c>
      <c r="AG510" s="71" t="s">
        <v>63</v>
      </c>
      <c r="AH510" s="71" t="s">
        <v>85</v>
      </c>
      <c r="AI510" s="71" t="s">
        <v>63</v>
      </c>
      <c r="AJ510" s="71" t="s">
        <v>62</v>
      </c>
      <c r="AK510" s="71" t="s">
        <v>63</v>
      </c>
      <c r="AL510" s="71" t="s">
        <v>62</v>
      </c>
      <c r="AM510" s="71" t="s">
        <v>62</v>
      </c>
      <c r="AN510" s="71" t="s">
        <v>6532</v>
      </c>
      <c r="AO510" s="71" t="s">
        <v>6533</v>
      </c>
      <c r="AP510" s="71" t="s">
        <v>6534</v>
      </c>
      <c r="AQ510" s="71" t="s">
        <v>6535</v>
      </c>
      <c r="AR510" s="71" t="s">
        <v>62</v>
      </c>
      <c r="AS510" s="71"/>
      <c r="AT510" s="71" t="s">
        <v>63</v>
      </c>
      <c r="AU510" s="71" t="s">
        <v>1713</v>
      </c>
      <c r="AV510" s="79" cm="1">
        <f t="array" ref="AV5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510" s="79" cm="1">
        <f t="array" ref="AW5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510" s="71" t="str" cm="1">
        <f t="array" ref="AX5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10" s="71" t="s">
        <v>63</v>
      </c>
      <c r="AZ510" s="71"/>
      <c r="BA510" s="22" t="s">
        <v>6536</v>
      </c>
      <c r="BB510" s="73" t="s">
        <v>6537</v>
      </c>
      <c r="BC510" s="36"/>
      <c r="BD510" s="35"/>
    </row>
    <row r="511" spans="1:56" ht="75" customHeight="1">
      <c r="A511" s="70">
        <v>510</v>
      </c>
      <c r="B511" s="71" t="s">
        <v>6538</v>
      </c>
      <c r="C511" s="71" t="s">
        <v>6539</v>
      </c>
      <c r="D511" s="71" t="s">
        <v>6540</v>
      </c>
      <c r="E511" s="71" t="s">
        <v>1461</v>
      </c>
      <c r="F511" s="71" t="s">
        <v>231</v>
      </c>
      <c r="G511" s="71" t="s">
        <v>232</v>
      </c>
      <c r="H511" s="71" t="s">
        <v>233</v>
      </c>
      <c r="I511" s="71" t="s">
        <v>790</v>
      </c>
      <c r="J511" s="71" t="s">
        <v>1432</v>
      </c>
      <c r="K511" s="71" t="s">
        <v>218</v>
      </c>
      <c r="L511" s="71" t="s">
        <v>6541</v>
      </c>
      <c r="M511" s="71" t="s">
        <v>6542</v>
      </c>
      <c r="N511" s="71"/>
      <c r="O511" s="71"/>
      <c r="P511" s="71"/>
      <c r="Q511" s="71"/>
      <c r="R511" s="71"/>
      <c r="S511" s="71"/>
      <c r="T511" s="71"/>
      <c r="U511" s="71"/>
      <c r="V511" s="71"/>
      <c r="W511" s="71"/>
      <c r="X511" s="71"/>
      <c r="Y511" s="71"/>
      <c r="Z511" s="71"/>
      <c r="AA511" s="71"/>
      <c r="AB511" s="71" t="s">
        <v>64</v>
      </c>
      <c r="AC511" s="71" t="s">
        <v>100</v>
      </c>
      <c r="AD511" s="71" t="s">
        <v>62</v>
      </c>
      <c r="AE511" s="71" t="s">
        <v>62</v>
      </c>
      <c r="AF511" s="71" t="s">
        <v>63</v>
      </c>
      <c r="AG511" s="71"/>
      <c r="AH511" s="71" t="s">
        <v>85</v>
      </c>
      <c r="AI511" s="71" t="s">
        <v>63</v>
      </c>
      <c r="AJ511" s="71" t="s">
        <v>63</v>
      </c>
      <c r="AK511" s="71" t="s">
        <v>63</v>
      </c>
      <c r="AL511" s="71" t="s">
        <v>132</v>
      </c>
      <c r="AM511" s="71" t="s">
        <v>132</v>
      </c>
      <c r="AN511" s="71"/>
      <c r="AO511" s="71"/>
      <c r="AP511" s="71" t="s">
        <v>6543</v>
      </c>
      <c r="AQ511" s="71" t="s">
        <v>6544</v>
      </c>
      <c r="AR511" s="71" t="s">
        <v>132</v>
      </c>
      <c r="AS511" s="71"/>
      <c r="AT511" s="71" t="s">
        <v>63</v>
      </c>
      <c r="AU511" s="71"/>
      <c r="AV511" s="79" t="str" cm="1">
        <f t="array" ref="AV5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1" s="79" t="str" cm="1">
        <f t="array" ref="AW5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1" s="71" t="str" cm="1">
        <f t="array" ref="AX5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1" s="71"/>
      <c r="AZ511" s="71"/>
      <c r="BA511" s="71" t="s">
        <v>6545</v>
      </c>
      <c r="BB511" s="73" t="s">
        <v>6546</v>
      </c>
      <c r="BC511" s="36"/>
      <c r="BD511" s="35"/>
    </row>
    <row r="512" spans="1:56" ht="75" customHeight="1">
      <c r="A512" s="70">
        <v>511</v>
      </c>
      <c r="B512" s="71" t="s">
        <v>6547</v>
      </c>
      <c r="C512" s="71" t="s">
        <v>1142</v>
      </c>
      <c r="D512" s="71" t="s">
        <v>6548</v>
      </c>
      <c r="E512" s="71" t="s">
        <v>1502</v>
      </c>
      <c r="F512" s="71" t="s">
        <v>231</v>
      </c>
      <c r="G512" s="71" t="s">
        <v>786</v>
      </c>
      <c r="H512" s="71" t="s">
        <v>217</v>
      </c>
      <c r="I512" s="71" t="s">
        <v>6549</v>
      </c>
      <c r="J512" s="71" t="s">
        <v>1927</v>
      </c>
      <c r="K512" s="71" t="s">
        <v>243</v>
      </c>
      <c r="L512" s="71" t="s">
        <v>6550</v>
      </c>
      <c r="M512" s="71" t="s">
        <v>6551</v>
      </c>
      <c r="N512" s="71"/>
      <c r="O512" s="71"/>
      <c r="P512" s="71"/>
      <c r="Q512" s="71"/>
      <c r="R512" s="71"/>
      <c r="S512" s="71"/>
      <c r="T512" s="71"/>
      <c r="U512" s="71"/>
      <c r="V512" s="71"/>
      <c r="W512" s="71"/>
      <c r="X512" s="71"/>
      <c r="Y512" s="71"/>
      <c r="Z512" s="71"/>
      <c r="AA512" s="71"/>
      <c r="AB512" s="71" t="s">
        <v>64</v>
      </c>
      <c r="AC512" s="71" t="s">
        <v>65</v>
      </c>
      <c r="AD512" s="71" t="s">
        <v>62</v>
      </c>
      <c r="AE512" s="71" t="s">
        <v>62</v>
      </c>
      <c r="AF512" s="71" t="s">
        <v>63</v>
      </c>
      <c r="AG512" s="71"/>
      <c r="AH512" s="71" t="s">
        <v>66</v>
      </c>
      <c r="AI512" s="71" t="s">
        <v>63</v>
      </c>
      <c r="AJ512" s="71" t="s">
        <v>63</v>
      </c>
      <c r="AK512" s="71" t="s">
        <v>63</v>
      </c>
      <c r="AL512" s="71" t="s">
        <v>63</v>
      </c>
      <c r="AM512" s="71" t="s">
        <v>63</v>
      </c>
      <c r="AN512" s="71"/>
      <c r="AO512" s="71"/>
      <c r="AP512" s="71" t="s">
        <v>6552</v>
      </c>
      <c r="AQ512" s="71" t="s">
        <v>250</v>
      </c>
      <c r="AR512" s="71" t="s">
        <v>62</v>
      </c>
      <c r="AS512" s="71"/>
      <c r="AT512" s="71" t="s">
        <v>62</v>
      </c>
      <c r="AU512" s="71"/>
      <c r="AV512" s="79" t="str" cm="1">
        <f t="array" ref="AV5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2" s="79" t="str" cm="1">
        <f t="array" ref="AW5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2" s="71" t="str" cm="1">
        <f t="array" ref="AX5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2" s="71"/>
      <c r="AZ512" s="71"/>
      <c r="BA512" s="71" t="s">
        <v>6553</v>
      </c>
      <c r="BB512" s="73" t="s">
        <v>6554</v>
      </c>
      <c r="BC512" s="36"/>
      <c r="BD512" s="35"/>
    </row>
    <row r="513" spans="1:56" ht="75" customHeight="1">
      <c r="A513" s="70">
        <v>512</v>
      </c>
      <c r="B513" s="71" t="s">
        <v>6555</v>
      </c>
      <c r="C513" s="71" t="s">
        <v>6556</v>
      </c>
      <c r="D513" s="71" t="s">
        <v>6557</v>
      </c>
      <c r="E513" s="71" t="s">
        <v>1478</v>
      </c>
      <c r="F513" s="71" t="s">
        <v>231</v>
      </c>
      <c r="G513" s="71" t="s">
        <v>125</v>
      </c>
      <c r="H513" s="71" t="s">
        <v>217</v>
      </c>
      <c r="I513" s="71" t="s">
        <v>1968</v>
      </c>
      <c r="J513" s="71" t="s">
        <v>1432</v>
      </c>
      <c r="K513" s="71" t="s">
        <v>243</v>
      </c>
      <c r="L513" s="71" t="s">
        <v>6558</v>
      </c>
      <c r="M513" s="71" t="s">
        <v>6559</v>
      </c>
      <c r="N513" s="71" t="s">
        <v>1721</v>
      </c>
      <c r="O513" s="71" t="s">
        <v>1668</v>
      </c>
      <c r="P513" s="71"/>
      <c r="Q513" s="71"/>
      <c r="R513" s="71"/>
      <c r="S513" s="71"/>
      <c r="T513" s="71"/>
      <c r="U513" s="71"/>
      <c r="V513" s="71"/>
      <c r="W513" s="71"/>
      <c r="X513" s="71"/>
      <c r="Y513" s="71"/>
      <c r="Z513" s="71"/>
      <c r="AA513" s="71"/>
      <c r="AB513" s="71" t="s">
        <v>64</v>
      </c>
      <c r="AC513" s="71" t="s">
        <v>65</v>
      </c>
      <c r="AD513" s="71" t="s">
        <v>62</v>
      </c>
      <c r="AE513" s="71" t="s">
        <v>62</v>
      </c>
      <c r="AF513" s="71" t="s">
        <v>63</v>
      </c>
      <c r="AG513" s="71"/>
      <c r="AH513" s="71" t="s">
        <v>1515</v>
      </c>
      <c r="AI513" s="71" t="s">
        <v>62</v>
      </c>
      <c r="AJ513" s="71" t="s">
        <v>63</v>
      </c>
      <c r="AK513" s="71" t="s">
        <v>63</v>
      </c>
      <c r="AL513" s="71" t="s">
        <v>63</v>
      </c>
      <c r="AM513" s="71" t="s">
        <v>62</v>
      </c>
      <c r="AN513" s="71"/>
      <c r="AO513" s="71"/>
      <c r="AP513" s="71" t="s">
        <v>6560</v>
      </c>
      <c r="AQ513" s="71" t="s">
        <v>6561</v>
      </c>
      <c r="AR513" s="71" t="s">
        <v>62</v>
      </c>
      <c r="AS513" s="71"/>
      <c r="AT513" s="71" t="s">
        <v>63</v>
      </c>
      <c r="AU513" s="71"/>
      <c r="AV513" s="79" t="str" cm="1">
        <f t="array" ref="AV5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3" s="79" t="str" cm="1">
        <f t="array" ref="AW5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3" s="71" t="str" cm="1">
        <f t="array" ref="AX5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3" s="71"/>
      <c r="AZ513" s="71"/>
      <c r="BA513" s="22" t="s">
        <v>6562</v>
      </c>
      <c r="BB513" s="73" t="s">
        <v>6563</v>
      </c>
      <c r="BC513" s="36"/>
      <c r="BD513" s="35"/>
    </row>
    <row r="514" spans="1:56" ht="75" customHeight="1">
      <c r="A514" s="70">
        <v>513</v>
      </c>
      <c r="B514" s="71" t="s">
        <v>6564</v>
      </c>
      <c r="C514" s="71" t="s">
        <v>381</v>
      </c>
      <c r="D514" s="71" t="s">
        <v>6565</v>
      </c>
      <c r="E514" s="71" t="s">
        <v>4757</v>
      </c>
      <c r="F514" s="71" t="s">
        <v>54</v>
      </c>
      <c r="G514" s="71" t="s">
        <v>125</v>
      </c>
      <c r="H514" s="71" t="s">
        <v>217</v>
      </c>
      <c r="I514" s="71" t="s">
        <v>608</v>
      </c>
      <c r="J514" s="71" t="s">
        <v>1432</v>
      </c>
      <c r="K514" s="71" t="s">
        <v>266</v>
      </c>
      <c r="L514" s="71" t="s">
        <v>6566</v>
      </c>
      <c r="M514" s="71" t="s">
        <v>6567</v>
      </c>
      <c r="N514" s="71" t="s">
        <v>5026</v>
      </c>
      <c r="O514" s="71" t="s">
        <v>1506</v>
      </c>
      <c r="P514" s="71" t="s">
        <v>60</v>
      </c>
      <c r="Q514" s="71" t="s">
        <v>188</v>
      </c>
      <c r="R514" s="71" t="s">
        <v>189</v>
      </c>
      <c r="S514" s="71" t="s">
        <v>63</v>
      </c>
      <c r="T514" s="71" t="s">
        <v>62</v>
      </c>
      <c r="U514" s="71" t="s">
        <v>63</v>
      </c>
      <c r="V514" s="71" t="s">
        <v>63</v>
      </c>
      <c r="W514" s="71" t="s">
        <v>63</v>
      </c>
      <c r="X514" s="71" t="s">
        <v>63</v>
      </c>
      <c r="Y514" s="71" t="s">
        <v>62</v>
      </c>
      <c r="Z514" s="71" t="s">
        <v>63</v>
      </c>
      <c r="AA514" s="71" t="s">
        <v>62</v>
      </c>
      <c r="AB514" s="71" t="s">
        <v>64</v>
      </c>
      <c r="AC514" s="71" t="s">
        <v>65</v>
      </c>
      <c r="AD514" s="71" t="s">
        <v>62</v>
      </c>
      <c r="AE514" s="71" t="s">
        <v>62</v>
      </c>
      <c r="AF514" s="71" t="s">
        <v>63</v>
      </c>
      <c r="AG514" s="71" t="s">
        <v>63</v>
      </c>
      <c r="AH514" s="71" t="s">
        <v>66</v>
      </c>
      <c r="AI514" s="71" t="s">
        <v>63</v>
      </c>
      <c r="AJ514" s="71" t="s">
        <v>63</v>
      </c>
      <c r="AK514" s="71" t="s">
        <v>132</v>
      </c>
      <c r="AL514" s="71" t="s">
        <v>63</v>
      </c>
      <c r="AM514" s="71" t="s">
        <v>62</v>
      </c>
      <c r="AN514" s="71" t="s">
        <v>6568</v>
      </c>
      <c r="AO514" s="71" t="s">
        <v>6569</v>
      </c>
      <c r="AP514" s="71" t="s">
        <v>6570</v>
      </c>
      <c r="AQ514" s="71" t="s">
        <v>608</v>
      </c>
      <c r="AR514" s="71" t="s">
        <v>62</v>
      </c>
      <c r="AS514" s="71"/>
      <c r="AT514" s="71" t="s">
        <v>62</v>
      </c>
      <c r="AU514" s="71" t="s">
        <v>72</v>
      </c>
      <c r="AV514" s="79" t="str" cm="1">
        <f t="array" ref="AV5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4" s="79" t="str" cm="1">
        <f t="array" ref="AW5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4" s="71" t="str" cm="1">
        <f t="array" ref="AX5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14" s="71" t="s">
        <v>63</v>
      </c>
      <c r="AZ514" s="71"/>
      <c r="BA514" s="71" t="s">
        <v>6571</v>
      </c>
      <c r="BB514" s="73"/>
      <c r="BC514" s="36"/>
      <c r="BD514" s="35"/>
    </row>
    <row r="515" spans="1:56" ht="75" customHeight="1">
      <c r="A515" s="70">
        <v>514</v>
      </c>
      <c r="B515" s="71" t="s">
        <v>6572</v>
      </c>
      <c r="C515" s="71" t="s">
        <v>2117</v>
      </c>
      <c r="D515" s="71" t="s">
        <v>6573</v>
      </c>
      <c r="E515" s="71" t="s">
        <v>1479</v>
      </c>
      <c r="F515" s="71" t="s">
        <v>54</v>
      </c>
      <c r="G515" s="71" t="s">
        <v>125</v>
      </c>
      <c r="H515" s="71" t="s">
        <v>233</v>
      </c>
      <c r="I515" s="71" t="s">
        <v>194</v>
      </c>
      <c r="J515" s="71" t="s">
        <v>1432</v>
      </c>
      <c r="K515" s="71" t="s">
        <v>315</v>
      </c>
      <c r="L515" s="71" t="s">
        <v>6574</v>
      </c>
      <c r="M515" s="71" t="s">
        <v>6575</v>
      </c>
      <c r="N515" s="71" t="s">
        <v>1478</v>
      </c>
      <c r="O515" s="71" t="s">
        <v>1668</v>
      </c>
      <c r="P515" s="71" t="s">
        <v>60</v>
      </c>
      <c r="Q515" s="71" t="s">
        <v>188</v>
      </c>
      <c r="R515" s="71" t="s">
        <v>189</v>
      </c>
      <c r="S515" s="71" t="s">
        <v>63</v>
      </c>
      <c r="T515" s="71" t="s">
        <v>63</v>
      </c>
      <c r="U515" s="71" t="s">
        <v>63</v>
      </c>
      <c r="V515" s="71" t="s">
        <v>62</v>
      </c>
      <c r="W515" s="71" t="s">
        <v>63</v>
      </c>
      <c r="X515" s="71" t="s">
        <v>63</v>
      </c>
      <c r="Y515" s="71" t="s">
        <v>63</v>
      </c>
      <c r="Z515" s="71" t="s">
        <v>63</v>
      </c>
      <c r="AA515" s="71" t="s">
        <v>63</v>
      </c>
      <c r="AB515" s="71" t="s">
        <v>189</v>
      </c>
      <c r="AC515" s="71" t="s">
        <v>65</v>
      </c>
      <c r="AD515" s="71" t="s">
        <v>62</v>
      </c>
      <c r="AE515" s="71" t="s">
        <v>62</v>
      </c>
      <c r="AF515" s="71" t="s">
        <v>63</v>
      </c>
      <c r="AG515" s="71" t="s">
        <v>63</v>
      </c>
      <c r="AH515" s="71" t="s">
        <v>66</v>
      </c>
      <c r="AI515" s="71" t="s">
        <v>63</v>
      </c>
      <c r="AJ515" s="71" t="s">
        <v>62</v>
      </c>
      <c r="AK515" s="71" t="s">
        <v>62</v>
      </c>
      <c r="AL515" s="71" t="s">
        <v>63</v>
      </c>
      <c r="AM515" s="71" t="s">
        <v>62</v>
      </c>
      <c r="AN515" s="71" t="s">
        <v>6576</v>
      </c>
      <c r="AO515" s="71" t="s">
        <v>6577</v>
      </c>
      <c r="AP515" s="71" t="s">
        <v>6578</v>
      </c>
      <c r="AQ515" s="71" t="s">
        <v>194</v>
      </c>
      <c r="AR515" s="71" t="s">
        <v>62</v>
      </c>
      <c r="AS515" s="71"/>
      <c r="AT515" s="71" t="s">
        <v>62</v>
      </c>
      <c r="AU515" s="71" t="s">
        <v>72</v>
      </c>
      <c r="AV515" s="79" t="str" cm="1">
        <f t="array" ref="AV5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5" s="79" t="str" cm="1">
        <f t="array" ref="AW5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5" s="71" t="str" cm="1">
        <f t="array" ref="AX5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15" s="71" t="s">
        <v>63</v>
      </c>
      <c r="AZ515" s="71"/>
      <c r="BA515" s="71" t="s">
        <v>6579</v>
      </c>
      <c r="BB515" s="73" t="s">
        <v>6580</v>
      </c>
      <c r="BC515" s="36"/>
      <c r="BD515" s="35"/>
    </row>
    <row r="516" spans="1:56" ht="75" customHeight="1">
      <c r="A516" s="70">
        <v>515</v>
      </c>
      <c r="B516" s="71" t="s">
        <v>6581</v>
      </c>
      <c r="C516" s="71" t="s">
        <v>264</v>
      </c>
      <c r="D516" s="71" t="s">
        <v>6582</v>
      </c>
      <c r="E516" s="71" t="s">
        <v>1565</v>
      </c>
      <c r="F516" s="71" t="s">
        <v>54</v>
      </c>
      <c r="G516" s="71" t="s">
        <v>125</v>
      </c>
      <c r="H516" s="71" t="s">
        <v>233</v>
      </c>
      <c r="I516" s="71" t="s">
        <v>194</v>
      </c>
      <c r="J516" s="71" t="s">
        <v>1432</v>
      </c>
      <c r="K516" s="71" t="s">
        <v>315</v>
      </c>
      <c r="L516" s="71" t="s">
        <v>6583</v>
      </c>
      <c r="M516" s="71" t="s">
        <v>6584</v>
      </c>
      <c r="N516" s="71" t="s">
        <v>1710</v>
      </c>
      <c r="O516" s="71" t="s">
        <v>1506</v>
      </c>
      <c r="P516" s="71" t="s">
        <v>60</v>
      </c>
      <c r="Q516" s="71" t="s">
        <v>81</v>
      </c>
      <c r="R516" s="71" t="s">
        <v>1669</v>
      </c>
      <c r="S516" s="71" t="s">
        <v>62</v>
      </c>
      <c r="T516" s="71" t="s">
        <v>62</v>
      </c>
      <c r="U516" s="71" t="s">
        <v>63</v>
      </c>
      <c r="V516" s="71" t="s">
        <v>63</v>
      </c>
      <c r="W516" s="71" t="s">
        <v>63</v>
      </c>
      <c r="X516" s="71" t="s">
        <v>63</v>
      </c>
      <c r="Y516" s="71" t="s">
        <v>62</v>
      </c>
      <c r="Z516" s="71" t="s">
        <v>63</v>
      </c>
      <c r="AA516" s="71" t="s">
        <v>63</v>
      </c>
      <c r="AB516" s="71" t="s">
        <v>64</v>
      </c>
      <c r="AC516" s="71" t="s">
        <v>100</v>
      </c>
      <c r="AD516" s="71" t="s">
        <v>62</v>
      </c>
      <c r="AE516" s="71" t="s">
        <v>62</v>
      </c>
      <c r="AF516" s="71" t="s">
        <v>63</v>
      </c>
      <c r="AG516" s="71" t="s">
        <v>63</v>
      </c>
      <c r="AH516" s="71" t="s">
        <v>85</v>
      </c>
      <c r="AI516" s="71" t="s">
        <v>63</v>
      </c>
      <c r="AJ516" s="71" t="s">
        <v>132</v>
      </c>
      <c r="AK516" s="71" t="s">
        <v>132</v>
      </c>
      <c r="AL516" s="71" t="s">
        <v>62</v>
      </c>
      <c r="AM516" s="71" t="s">
        <v>62</v>
      </c>
      <c r="AN516" s="71" t="s">
        <v>6585</v>
      </c>
      <c r="AO516" s="71" t="s">
        <v>6586</v>
      </c>
      <c r="AP516" s="71" t="s">
        <v>6587</v>
      </c>
      <c r="AQ516" s="71" t="s">
        <v>6588</v>
      </c>
      <c r="AR516" s="71" t="s">
        <v>63</v>
      </c>
      <c r="AS516" s="71" t="s">
        <v>6589</v>
      </c>
      <c r="AT516" s="71" t="s">
        <v>62</v>
      </c>
      <c r="AU516" s="71" t="s">
        <v>72</v>
      </c>
      <c r="AV516" s="79" t="str" cm="1">
        <f t="array" ref="AV5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6" s="79" t="str" cm="1">
        <f t="array" ref="AW5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6" s="71" t="str" cm="1">
        <f t="array" ref="AX5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16" s="71" t="s">
        <v>63</v>
      </c>
      <c r="AZ516" s="71"/>
      <c r="BA516" s="71" t="s">
        <v>6590</v>
      </c>
      <c r="BB516" s="73" t="s">
        <v>6591</v>
      </c>
      <c r="BC516" s="36"/>
      <c r="BD516" s="35"/>
    </row>
    <row r="517" spans="1:56" ht="75" customHeight="1">
      <c r="A517" s="70">
        <v>516</v>
      </c>
      <c r="B517" s="71" t="s">
        <v>6592</v>
      </c>
      <c r="C517" s="71" t="s">
        <v>625</v>
      </c>
      <c r="D517" s="71" t="s">
        <v>6593</v>
      </c>
      <c r="E517" s="71" t="s">
        <v>1452</v>
      </c>
      <c r="F517" s="71" t="s">
        <v>54</v>
      </c>
      <c r="G517" s="71" t="s">
        <v>125</v>
      </c>
      <c r="H517" s="71" t="s">
        <v>97</v>
      </c>
      <c r="I517" s="71" t="s">
        <v>6594</v>
      </c>
      <c r="J517" s="71" t="s">
        <v>1831</v>
      </c>
      <c r="K517" s="71" t="s">
        <v>175</v>
      </c>
      <c r="L517" s="71" t="s">
        <v>6595</v>
      </c>
      <c r="M517" s="71" t="s">
        <v>6596</v>
      </c>
      <c r="N517" s="71" t="s">
        <v>1505</v>
      </c>
      <c r="O517" s="71" t="s">
        <v>1668</v>
      </c>
      <c r="P517" s="71" t="s">
        <v>60</v>
      </c>
      <c r="Q517" s="71" t="s">
        <v>81</v>
      </c>
      <c r="R517" s="71" t="s">
        <v>1669</v>
      </c>
      <c r="S517" s="71" t="s">
        <v>62</v>
      </c>
      <c r="T517" s="71" t="s">
        <v>62</v>
      </c>
      <c r="U517" s="71" t="s">
        <v>62</v>
      </c>
      <c r="V517" s="71" t="s">
        <v>62</v>
      </c>
      <c r="W517" s="71" t="s">
        <v>62</v>
      </c>
      <c r="X517" s="71" t="s">
        <v>62</v>
      </c>
      <c r="Y517" s="71" t="s">
        <v>62</v>
      </c>
      <c r="Z517" s="71" t="s">
        <v>62</v>
      </c>
      <c r="AA517" s="71" t="s">
        <v>62</v>
      </c>
      <c r="AB517" s="71" t="s">
        <v>142</v>
      </c>
      <c r="AC517" s="71" t="s">
        <v>100</v>
      </c>
      <c r="AD517" s="71" t="s">
        <v>62</v>
      </c>
      <c r="AE517" s="71" t="s">
        <v>62</v>
      </c>
      <c r="AF517" s="71" t="s">
        <v>62</v>
      </c>
      <c r="AG517" s="71" t="s">
        <v>63</v>
      </c>
      <c r="AH517" s="71" t="s">
        <v>66</v>
      </c>
      <c r="AI517" s="71" t="s">
        <v>63</v>
      </c>
      <c r="AJ517" s="71" t="s">
        <v>62</v>
      </c>
      <c r="AK517" s="71" t="s">
        <v>62</v>
      </c>
      <c r="AL517" s="71" t="s">
        <v>62</v>
      </c>
      <c r="AM517" s="71" t="s">
        <v>62</v>
      </c>
      <c r="AN517" s="71" t="s">
        <v>6597</v>
      </c>
      <c r="AO517" s="71" t="s">
        <v>6598</v>
      </c>
      <c r="AP517" s="71" t="s">
        <v>6599</v>
      </c>
      <c r="AQ517" s="71" t="s">
        <v>366</v>
      </c>
      <c r="AR517" s="71" t="s">
        <v>63</v>
      </c>
      <c r="AS517" s="71"/>
      <c r="AT517" s="71" t="s">
        <v>62</v>
      </c>
      <c r="AU517" s="71" t="s">
        <v>1702</v>
      </c>
      <c r="AV517" s="79" cm="1">
        <f t="array" ref="AV5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17" s="79" cm="1">
        <f t="array" ref="AW5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17" s="71" t="str" cm="1">
        <f t="array" ref="AX5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17" s="71" t="s">
        <v>63</v>
      </c>
      <c r="AZ517" s="71"/>
      <c r="BA517" s="71" t="s">
        <v>6600</v>
      </c>
      <c r="BB517" s="73"/>
      <c r="BC517" s="36"/>
      <c r="BD517" s="35"/>
    </row>
    <row r="518" spans="1:56" ht="75" customHeight="1">
      <c r="A518" s="70">
        <v>517</v>
      </c>
      <c r="B518" s="71" t="s">
        <v>6601</v>
      </c>
      <c r="C518" s="71" t="s">
        <v>800</v>
      </c>
      <c r="D518" s="71" t="s">
        <v>6602</v>
      </c>
      <c r="E518" s="71" t="s">
        <v>1575</v>
      </c>
      <c r="F518" s="71" t="s">
        <v>231</v>
      </c>
      <c r="G518" s="71" t="s">
        <v>736</v>
      </c>
      <c r="H518" s="71" t="s">
        <v>217</v>
      </c>
      <c r="I518" s="71" t="s">
        <v>935</v>
      </c>
      <c r="J518" s="71" t="s">
        <v>1432</v>
      </c>
      <c r="K518" s="71" t="s">
        <v>218</v>
      </c>
      <c r="L518" s="71" t="s">
        <v>6603</v>
      </c>
      <c r="M518" s="71" t="s">
        <v>6604</v>
      </c>
      <c r="N518" s="71"/>
      <c r="O518" s="71"/>
      <c r="P518" s="71"/>
      <c r="Q518" s="71"/>
      <c r="R518" s="71"/>
      <c r="S518" s="71"/>
      <c r="T518" s="71"/>
      <c r="U518" s="71"/>
      <c r="V518" s="71"/>
      <c r="W518" s="71"/>
      <c r="X518" s="71"/>
      <c r="Y518" s="71"/>
      <c r="Z518" s="71"/>
      <c r="AA518" s="71"/>
      <c r="AB518" s="71" t="s">
        <v>64</v>
      </c>
      <c r="AC518" s="71" t="s">
        <v>65</v>
      </c>
      <c r="AD518" s="71" t="s">
        <v>62</v>
      </c>
      <c r="AE518" s="71" t="s">
        <v>62</v>
      </c>
      <c r="AF518" s="71" t="s">
        <v>63</v>
      </c>
      <c r="AG518" s="71"/>
      <c r="AH518" s="71" t="s">
        <v>66</v>
      </c>
      <c r="AI518" s="71" t="s">
        <v>63</v>
      </c>
      <c r="AJ518" s="71" t="s">
        <v>63</v>
      </c>
      <c r="AK518" s="71" t="s">
        <v>63</v>
      </c>
      <c r="AL518" s="71" t="s">
        <v>132</v>
      </c>
      <c r="AM518" s="71" t="s">
        <v>132</v>
      </c>
      <c r="AN518" s="71"/>
      <c r="AO518" s="71"/>
      <c r="AP518" s="71" t="s">
        <v>6605</v>
      </c>
      <c r="AQ518" s="71" t="s">
        <v>935</v>
      </c>
      <c r="AR518" s="71" t="s">
        <v>62</v>
      </c>
      <c r="AS518" s="71"/>
      <c r="AT518" s="71" t="s">
        <v>63</v>
      </c>
      <c r="AU518" s="71"/>
      <c r="AV518" s="79" t="str" cm="1">
        <f t="array" ref="AV5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8" s="79" t="str" cm="1">
        <f t="array" ref="AW5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8" s="71" t="str" cm="1">
        <f t="array" ref="AX5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8" s="71"/>
      <c r="AZ518" s="71"/>
      <c r="BA518" s="71" t="s">
        <v>6606</v>
      </c>
      <c r="BB518" s="73" t="s">
        <v>6607</v>
      </c>
      <c r="BC518" s="36"/>
      <c r="BD518" s="35"/>
    </row>
    <row r="519" spans="1:56" ht="75" customHeight="1">
      <c r="A519" s="70">
        <v>518</v>
      </c>
      <c r="B519" s="71" t="s">
        <v>6608</v>
      </c>
      <c r="C519" s="71" t="s">
        <v>735</v>
      </c>
      <c r="D519" s="71" t="s">
        <v>6609</v>
      </c>
      <c r="E519" s="71" t="s">
        <v>1486</v>
      </c>
      <c r="F519" s="71" t="s">
        <v>231</v>
      </c>
      <c r="G519" s="71" t="s">
        <v>736</v>
      </c>
      <c r="H519" s="71" t="s">
        <v>217</v>
      </c>
      <c r="I519" s="71" t="s">
        <v>842</v>
      </c>
      <c r="J519" s="71" t="s">
        <v>1432</v>
      </c>
      <c r="K519" s="71" t="s">
        <v>315</v>
      </c>
      <c r="L519" s="71" t="s">
        <v>6610</v>
      </c>
      <c r="M519" s="71" t="s">
        <v>6611</v>
      </c>
      <c r="N519" s="71"/>
      <c r="O519" s="71" t="s">
        <v>1506</v>
      </c>
      <c r="P519" s="71"/>
      <c r="Q519" s="71"/>
      <c r="R519" s="71"/>
      <c r="S519" s="71"/>
      <c r="T519" s="71"/>
      <c r="U519" s="71"/>
      <c r="V519" s="71"/>
      <c r="W519" s="71"/>
      <c r="X519" s="71"/>
      <c r="Y519" s="71"/>
      <c r="Z519" s="71"/>
      <c r="AA519" s="71"/>
      <c r="AB519" s="71" t="s">
        <v>142</v>
      </c>
      <c r="AC519" s="71" t="s">
        <v>65</v>
      </c>
      <c r="AD519" s="71" t="s">
        <v>62</v>
      </c>
      <c r="AE519" s="71" t="s">
        <v>63</v>
      </c>
      <c r="AF519" s="71" t="s">
        <v>63</v>
      </c>
      <c r="AG519" s="71"/>
      <c r="AH519" s="71" t="s">
        <v>66</v>
      </c>
      <c r="AI519" s="71" t="s">
        <v>63</v>
      </c>
      <c r="AJ519" s="71" t="s">
        <v>62</v>
      </c>
      <c r="AK519" s="71" t="s">
        <v>62</v>
      </c>
      <c r="AL519" s="71" t="s">
        <v>63</v>
      </c>
      <c r="AM519" s="71" t="s">
        <v>63</v>
      </c>
      <c r="AN519" s="71"/>
      <c r="AO519" s="71"/>
      <c r="AP519" s="71" t="s">
        <v>5460</v>
      </c>
      <c r="AQ519" s="71" t="s">
        <v>105</v>
      </c>
      <c r="AR519" s="71" t="s">
        <v>63</v>
      </c>
      <c r="AS519" s="71"/>
      <c r="AT519" s="71" t="s">
        <v>63</v>
      </c>
      <c r="AU519" s="71"/>
      <c r="AV519" s="79" t="str" cm="1">
        <f t="array" ref="AV5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9" s="79" t="str" cm="1">
        <f t="array" ref="AW5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9" s="71" t="str" cm="1">
        <f t="array" ref="AX5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9" s="71"/>
      <c r="AZ519" s="71"/>
      <c r="BA519" s="71" t="s">
        <v>6612</v>
      </c>
      <c r="BB519" s="73" t="s">
        <v>6613</v>
      </c>
      <c r="BC519" s="36"/>
      <c r="BD519" s="35"/>
    </row>
    <row r="520" spans="1:56" ht="75" customHeight="1">
      <c r="A520" s="70">
        <v>519</v>
      </c>
      <c r="B520" s="71" t="s">
        <v>6614</v>
      </c>
      <c r="C520" s="71" t="s">
        <v>289</v>
      </c>
      <c r="D520" s="71" t="s">
        <v>6615</v>
      </c>
      <c r="E520" s="71" t="s">
        <v>1748</v>
      </c>
      <c r="F520" s="71" t="s">
        <v>231</v>
      </c>
      <c r="G520" s="71" t="s">
        <v>232</v>
      </c>
      <c r="H520" s="71" t="s">
        <v>233</v>
      </c>
      <c r="I520" s="71" t="s">
        <v>2169</v>
      </c>
      <c r="J520" s="71" t="s">
        <v>1432</v>
      </c>
      <c r="K520" s="71" t="s">
        <v>266</v>
      </c>
      <c r="L520" s="71" t="s">
        <v>6616</v>
      </c>
      <c r="M520" s="71" t="s">
        <v>6617</v>
      </c>
      <c r="N520" s="71"/>
      <c r="O520" s="71" t="s">
        <v>1609</v>
      </c>
      <c r="P520" s="71"/>
      <c r="Q520" s="71"/>
      <c r="R520" s="71"/>
      <c r="S520" s="71"/>
      <c r="T520" s="71"/>
      <c r="U520" s="71"/>
      <c r="V520" s="71"/>
      <c r="W520" s="71"/>
      <c r="X520" s="71"/>
      <c r="Y520" s="71"/>
      <c r="Z520" s="71"/>
      <c r="AA520" s="71"/>
      <c r="AB520" s="71" t="s">
        <v>64</v>
      </c>
      <c r="AC520" s="71" t="s">
        <v>84</v>
      </c>
      <c r="AD520" s="71" t="s">
        <v>62</v>
      </c>
      <c r="AE520" s="71" t="s">
        <v>63</v>
      </c>
      <c r="AF520" s="71" t="s">
        <v>63</v>
      </c>
      <c r="AG520" s="71"/>
      <c r="AH520" s="71" t="s">
        <v>66</v>
      </c>
      <c r="AI520" s="71" t="s">
        <v>63</v>
      </c>
      <c r="AJ520" s="71" t="s">
        <v>63</v>
      </c>
      <c r="AK520" s="71" t="s">
        <v>63</v>
      </c>
      <c r="AL520" s="71" t="s">
        <v>132</v>
      </c>
      <c r="AM520" s="71" t="s">
        <v>132</v>
      </c>
      <c r="AN520" s="71"/>
      <c r="AO520" s="71"/>
      <c r="AP520" s="71" t="s">
        <v>6618</v>
      </c>
      <c r="AQ520" s="71" t="s">
        <v>465</v>
      </c>
      <c r="AR520" s="71" t="s">
        <v>63</v>
      </c>
      <c r="AS520" s="71"/>
      <c r="AT520" s="71" t="s">
        <v>62</v>
      </c>
      <c r="AU520" s="71"/>
      <c r="AV520" s="79" t="str" cm="1">
        <f t="array" ref="AV5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0" s="79" t="str" cm="1">
        <f t="array" ref="AW5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0" s="71" t="str" cm="1">
        <f t="array" ref="AX5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0" s="71"/>
      <c r="AZ520" s="71"/>
      <c r="BA520" s="71" t="s">
        <v>6619</v>
      </c>
      <c r="BB520" s="73"/>
      <c r="BC520" s="36"/>
      <c r="BD520" s="35"/>
    </row>
    <row r="521" spans="1:56" ht="75" customHeight="1">
      <c r="A521" s="70">
        <v>520</v>
      </c>
      <c r="B521" s="71" t="s">
        <v>6620</v>
      </c>
      <c r="C521" s="71" t="s">
        <v>6621</v>
      </c>
      <c r="D521" s="71" t="s">
        <v>6622</v>
      </c>
      <c r="E521" s="71" t="s">
        <v>1748</v>
      </c>
      <c r="F521" s="71" t="s">
        <v>54</v>
      </c>
      <c r="G521" s="71" t="s">
        <v>125</v>
      </c>
      <c r="H521" s="71" t="s">
        <v>56</v>
      </c>
      <c r="I521" s="71" t="s">
        <v>6623</v>
      </c>
      <c r="J521" s="71" t="s">
        <v>6624</v>
      </c>
      <c r="K521" s="71" t="s">
        <v>1738</v>
      </c>
      <c r="L521" s="71" t="s">
        <v>6625</v>
      </c>
      <c r="M521" s="71" t="s">
        <v>6626</v>
      </c>
      <c r="N521" s="71" t="s">
        <v>1710</v>
      </c>
      <c r="O521" s="71" t="s">
        <v>1668</v>
      </c>
      <c r="P521" s="71" t="s">
        <v>60</v>
      </c>
      <c r="Q521" s="71" t="s">
        <v>81</v>
      </c>
      <c r="R521" s="71" t="s">
        <v>1669</v>
      </c>
      <c r="S521" s="71" t="s">
        <v>62</v>
      </c>
      <c r="T521" s="71" t="s">
        <v>62</v>
      </c>
      <c r="U521" s="71" t="s">
        <v>62</v>
      </c>
      <c r="V521" s="71" t="s">
        <v>62</v>
      </c>
      <c r="W521" s="71" t="s">
        <v>62</v>
      </c>
      <c r="X521" s="71" t="s">
        <v>62</v>
      </c>
      <c r="Y521" s="71" t="s">
        <v>62</v>
      </c>
      <c r="Z521" s="71" t="s">
        <v>63</v>
      </c>
      <c r="AA521" s="71" t="s">
        <v>62</v>
      </c>
      <c r="AB521" s="71" t="s">
        <v>64</v>
      </c>
      <c r="AC521" s="71" t="s">
        <v>100</v>
      </c>
      <c r="AD521" s="71" t="s">
        <v>62</v>
      </c>
      <c r="AE521" s="71" t="s">
        <v>62</v>
      </c>
      <c r="AF521" s="71" t="s">
        <v>62</v>
      </c>
      <c r="AG521" s="71" t="s">
        <v>63</v>
      </c>
      <c r="AH521" s="71" t="s">
        <v>85</v>
      </c>
      <c r="AI521" s="71" t="s">
        <v>63</v>
      </c>
      <c r="AJ521" s="71" t="s">
        <v>63</v>
      </c>
      <c r="AK521" s="71" t="s">
        <v>63</v>
      </c>
      <c r="AL521" s="71" t="s">
        <v>132</v>
      </c>
      <c r="AM521" s="71" t="s">
        <v>132</v>
      </c>
      <c r="AN521" s="71" t="s">
        <v>6627</v>
      </c>
      <c r="AO521" s="71" t="s">
        <v>6628</v>
      </c>
      <c r="AP521" s="71" t="s">
        <v>6629</v>
      </c>
      <c r="AQ521" s="71" t="s">
        <v>465</v>
      </c>
      <c r="AR521" s="71" t="s">
        <v>63</v>
      </c>
      <c r="AS521" s="71"/>
      <c r="AT521" s="71" t="s">
        <v>62</v>
      </c>
      <c r="AU521" s="71" t="s">
        <v>1702</v>
      </c>
      <c r="AV521" s="79" cm="1">
        <f t="array" ref="AV5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21" s="79" cm="1">
        <f t="array" ref="AW5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21" s="71" t="str" cm="1">
        <f t="array" ref="AX5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21" s="71" t="s">
        <v>63</v>
      </c>
      <c r="AZ521" s="71"/>
      <c r="BA521" s="71" t="s">
        <v>6630</v>
      </c>
      <c r="BB521" s="73" t="s">
        <v>149</v>
      </c>
      <c r="BC521" s="36"/>
      <c r="BD521" s="35"/>
    </row>
    <row r="522" spans="1:56" ht="75" customHeight="1">
      <c r="A522" s="70">
        <v>521</v>
      </c>
      <c r="B522" s="71" t="s">
        <v>6631</v>
      </c>
      <c r="C522" s="71" t="s">
        <v>5229</v>
      </c>
      <c r="D522" s="71" t="s">
        <v>6632</v>
      </c>
      <c r="E522" s="71" t="s">
        <v>1522</v>
      </c>
      <c r="F522" s="71" t="s">
        <v>231</v>
      </c>
      <c r="G522" s="71" t="s">
        <v>584</v>
      </c>
      <c r="H522" s="71" t="s">
        <v>233</v>
      </c>
      <c r="I522" s="71" t="s">
        <v>250</v>
      </c>
      <c r="J522" s="71" t="s">
        <v>1432</v>
      </c>
      <c r="K522" s="71" t="s">
        <v>243</v>
      </c>
      <c r="L522" s="71" t="s">
        <v>6633</v>
      </c>
      <c r="M522" s="71" t="s">
        <v>6634</v>
      </c>
      <c r="N522" s="71"/>
      <c r="O522" s="71"/>
      <c r="P522" s="71"/>
      <c r="Q522" s="71"/>
      <c r="R522" s="71"/>
      <c r="S522" s="71"/>
      <c r="T522" s="71"/>
      <c r="U522" s="71"/>
      <c r="V522" s="71"/>
      <c r="W522" s="71"/>
      <c r="X522" s="71"/>
      <c r="Y522" s="71"/>
      <c r="Z522" s="71"/>
      <c r="AA522" s="71"/>
      <c r="AB522" s="71" t="s">
        <v>64</v>
      </c>
      <c r="AC522" s="71" t="s">
        <v>100</v>
      </c>
      <c r="AD522" s="71" t="s">
        <v>62</v>
      </c>
      <c r="AE522" s="71" t="s">
        <v>63</v>
      </c>
      <c r="AF522" s="71" t="s">
        <v>63</v>
      </c>
      <c r="AG522" s="71"/>
      <c r="AH522" s="71" t="s">
        <v>66</v>
      </c>
      <c r="AI522" s="71" t="s">
        <v>132</v>
      </c>
      <c r="AJ522" s="71" t="s">
        <v>63</v>
      </c>
      <c r="AK522" s="71" t="s">
        <v>63</v>
      </c>
      <c r="AL522" s="71" t="s">
        <v>63</v>
      </c>
      <c r="AM522" s="71" t="s">
        <v>132</v>
      </c>
      <c r="AN522" s="71"/>
      <c r="AO522" s="71"/>
      <c r="AP522" s="71" t="s">
        <v>6635</v>
      </c>
      <c r="AQ522" s="71" t="s">
        <v>6636</v>
      </c>
      <c r="AR522" s="71" t="s">
        <v>132</v>
      </c>
      <c r="AS522" s="71"/>
      <c r="AT522" s="71" t="s">
        <v>63</v>
      </c>
      <c r="AU522" s="71"/>
      <c r="AV522" s="79" t="str" cm="1">
        <f t="array" ref="AV5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2" s="79" t="str" cm="1">
        <f t="array" ref="AW5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2" s="71" t="str" cm="1">
        <f t="array" ref="AX5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2" s="71"/>
      <c r="AZ522" s="71"/>
      <c r="BA522" s="22" t="s">
        <v>6637</v>
      </c>
      <c r="BB522" s="73" t="s">
        <v>6638</v>
      </c>
      <c r="BC522" s="36"/>
      <c r="BD522" s="35"/>
    </row>
    <row r="523" spans="1:56" ht="75" customHeight="1">
      <c r="A523" s="70">
        <v>522</v>
      </c>
      <c r="B523" s="71" t="s">
        <v>6639</v>
      </c>
      <c r="C523" s="71" t="s">
        <v>800</v>
      </c>
      <c r="D523" s="71" t="s">
        <v>6640</v>
      </c>
      <c r="E523" s="71" t="s">
        <v>1502</v>
      </c>
      <c r="F523" s="71" t="s">
        <v>231</v>
      </c>
      <c r="G523" s="71" t="s">
        <v>736</v>
      </c>
      <c r="H523" s="71" t="s">
        <v>217</v>
      </c>
      <c r="I523" s="71" t="s">
        <v>2022</v>
      </c>
      <c r="J523" s="71" t="s">
        <v>1432</v>
      </c>
      <c r="K523" s="71" t="s">
        <v>266</v>
      </c>
      <c r="L523" s="71" t="s">
        <v>6641</v>
      </c>
      <c r="M523" s="71" t="s">
        <v>6642</v>
      </c>
      <c r="N523" s="71"/>
      <c r="O523" s="71"/>
      <c r="P523" s="71"/>
      <c r="Q523" s="71"/>
      <c r="R523" s="71"/>
      <c r="S523" s="71"/>
      <c r="T523" s="71"/>
      <c r="U523" s="71"/>
      <c r="V523" s="71"/>
      <c r="W523" s="71"/>
      <c r="X523" s="71"/>
      <c r="Y523" s="71"/>
      <c r="Z523" s="71"/>
      <c r="AA523" s="71"/>
      <c r="AB523" s="71" t="s">
        <v>64</v>
      </c>
      <c r="AC523" s="71" t="s">
        <v>65</v>
      </c>
      <c r="AD523" s="71" t="s">
        <v>62</v>
      </c>
      <c r="AE523" s="71" t="s">
        <v>63</v>
      </c>
      <c r="AF523" s="71" t="s">
        <v>63</v>
      </c>
      <c r="AG523" s="71"/>
      <c r="AH523" s="71" t="s">
        <v>66</v>
      </c>
      <c r="AI523" s="71" t="s">
        <v>63</v>
      </c>
      <c r="AJ523" s="71" t="s">
        <v>63</v>
      </c>
      <c r="AK523" s="71" t="s">
        <v>63</v>
      </c>
      <c r="AL523" s="71" t="s">
        <v>62</v>
      </c>
      <c r="AM523" s="71" t="s">
        <v>63</v>
      </c>
      <c r="AN523" s="71"/>
      <c r="AO523" s="71"/>
      <c r="AP523" s="71" t="s">
        <v>6643</v>
      </c>
      <c r="AQ523" s="71" t="s">
        <v>321</v>
      </c>
      <c r="AR523" s="71" t="s">
        <v>63</v>
      </c>
      <c r="AS523" s="71"/>
      <c r="AT523" s="71" t="s">
        <v>63</v>
      </c>
      <c r="AU523" s="71"/>
      <c r="AV523" s="79" t="str" cm="1">
        <f t="array" ref="AV5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3" s="79" t="str" cm="1">
        <f t="array" ref="AW5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3" s="71" t="str" cm="1">
        <f t="array" ref="AX5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3" s="71"/>
      <c r="AZ523" s="71"/>
      <c r="BA523" s="71" t="s">
        <v>6644</v>
      </c>
      <c r="BB523" s="73" t="s">
        <v>6645</v>
      </c>
      <c r="BC523" s="36"/>
      <c r="BD523" s="35"/>
    </row>
    <row r="524" spans="1:56" ht="75" customHeight="1">
      <c r="A524" s="70">
        <v>523</v>
      </c>
      <c r="B524" s="71" t="s">
        <v>645</v>
      </c>
      <c r="C524" s="71" t="s">
        <v>264</v>
      </c>
      <c r="D524" s="71" t="s">
        <v>6646</v>
      </c>
      <c r="E524" s="71" t="s">
        <v>1505</v>
      </c>
      <c r="F524" s="71" t="s">
        <v>54</v>
      </c>
      <c r="G524" s="71" t="s">
        <v>125</v>
      </c>
      <c r="H524" s="71" t="s">
        <v>233</v>
      </c>
      <c r="I524" s="71" t="s">
        <v>842</v>
      </c>
      <c r="J524" s="71" t="s">
        <v>1432</v>
      </c>
      <c r="K524" s="71" t="s">
        <v>315</v>
      </c>
      <c r="L524" s="71" t="s">
        <v>6647</v>
      </c>
      <c r="M524" s="71" t="s">
        <v>6648</v>
      </c>
      <c r="N524" s="71" t="s">
        <v>1575</v>
      </c>
      <c r="O524" s="71" t="s">
        <v>1506</v>
      </c>
      <c r="P524" s="71" t="s">
        <v>155</v>
      </c>
      <c r="Q524" s="71" t="s">
        <v>155</v>
      </c>
      <c r="R524" s="71" t="s">
        <v>1669</v>
      </c>
      <c r="S524" s="71" t="s">
        <v>62</v>
      </c>
      <c r="T524" s="71" t="s">
        <v>62</v>
      </c>
      <c r="U524" s="71" t="s">
        <v>62</v>
      </c>
      <c r="V524" s="71" t="s">
        <v>62</v>
      </c>
      <c r="W524" s="71" t="s">
        <v>63</v>
      </c>
      <c r="X524" s="71" t="s">
        <v>62</v>
      </c>
      <c r="Y524" s="71" t="s">
        <v>62</v>
      </c>
      <c r="Z524" s="71" t="s">
        <v>63</v>
      </c>
      <c r="AA524" s="71" t="s">
        <v>62</v>
      </c>
      <c r="AB524" s="71" t="s">
        <v>64</v>
      </c>
      <c r="AC524" s="71" t="s">
        <v>100</v>
      </c>
      <c r="AD524" s="71" t="s">
        <v>62</v>
      </c>
      <c r="AE524" s="71" t="s">
        <v>62</v>
      </c>
      <c r="AF524" s="71" t="s">
        <v>62</v>
      </c>
      <c r="AG524" s="71" t="s">
        <v>63</v>
      </c>
      <c r="AH524" s="71" t="s">
        <v>85</v>
      </c>
      <c r="AI524" s="71" t="s">
        <v>63</v>
      </c>
      <c r="AJ524" s="71" t="s">
        <v>132</v>
      </c>
      <c r="AK524" s="71" t="s">
        <v>63</v>
      </c>
      <c r="AL524" s="71" t="s">
        <v>63</v>
      </c>
      <c r="AM524" s="71" t="s">
        <v>132</v>
      </c>
      <c r="AN524" s="71" t="s">
        <v>6649</v>
      </c>
      <c r="AO524" s="71" t="s">
        <v>6650</v>
      </c>
      <c r="AP524" s="71" t="s">
        <v>6651</v>
      </c>
      <c r="AQ524" s="71" t="s">
        <v>6652</v>
      </c>
      <c r="AR524" s="71" t="s">
        <v>63</v>
      </c>
      <c r="AS524" s="71"/>
      <c r="AT524" s="71" t="s">
        <v>63</v>
      </c>
      <c r="AU524" s="71" t="s">
        <v>72</v>
      </c>
      <c r="AV524" s="79" t="str" cm="1">
        <f t="array" ref="AV5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4" s="79" t="str" cm="1">
        <f t="array" ref="AW5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4" s="71" t="str" cm="1">
        <f t="array" ref="AX5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24" s="71" t="s">
        <v>63</v>
      </c>
      <c r="AZ524" s="71"/>
      <c r="BA524" s="71" t="s">
        <v>6653</v>
      </c>
      <c r="BB524" s="73" t="s">
        <v>654</v>
      </c>
      <c r="BC524" s="36"/>
      <c r="BD524" s="35"/>
    </row>
    <row r="525" spans="1:56" ht="75" customHeight="1">
      <c r="A525" s="70">
        <v>524</v>
      </c>
      <c r="B525" s="71" t="s">
        <v>4904</v>
      </c>
      <c r="C525" s="71" t="s">
        <v>5238</v>
      </c>
      <c r="D525" s="71" t="s">
        <v>6654</v>
      </c>
      <c r="E525" s="71" t="s">
        <v>1494</v>
      </c>
      <c r="F525" s="71" t="s">
        <v>231</v>
      </c>
      <c r="G525" s="71" t="s">
        <v>584</v>
      </c>
      <c r="H525" s="71" t="s">
        <v>56</v>
      </c>
      <c r="I525" s="71" t="s">
        <v>6655</v>
      </c>
      <c r="J525" s="71" t="s">
        <v>1927</v>
      </c>
      <c r="K525" s="71" t="s">
        <v>6656</v>
      </c>
      <c r="L525" s="71" t="s">
        <v>6657</v>
      </c>
      <c r="M525" s="71" t="s">
        <v>6658</v>
      </c>
      <c r="N525" s="71"/>
      <c r="O525" s="71"/>
      <c r="P525" s="71"/>
      <c r="Q525" s="71"/>
      <c r="R525" s="71"/>
      <c r="S525" s="71"/>
      <c r="T525" s="71"/>
      <c r="U525" s="71"/>
      <c r="V525" s="71"/>
      <c r="W525" s="71"/>
      <c r="X525" s="71"/>
      <c r="Y525" s="71"/>
      <c r="Z525" s="71"/>
      <c r="AA525" s="71"/>
      <c r="AB525" s="71" t="s">
        <v>64</v>
      </c>
      <c r="AC525" s="71" t="s">
        <v>100</v>
      </c>
      <c r="AD525" s="71" t="s">
        <v>62</v>
      </c>
      <c r="AE525" s="71" t="s">
        <v>62</v>
      </c>
      <c r="AF525" s="71" t="s">
        <v>62</v>
      </c>
      <c r="AG525" s="71"/>
      <c r="AH525" s="71" t="s">
        <v>66</v>
      </c>
      <c r="AI525" s="71" t="s">
        <v>63</v>
      </c>
      <c r="AJ525" s="71" t="s">
        <v>63</v>
      </c>
      <c r="AK525" s="71" t="s">
        <v>63</v>
      </c>
      <c r="AL525" s="71" t="s">
        <v>62</v>
      </c>
      <c r="AM525" s="71" t="s">
        <v>132</v>
      </c>
      <c r="AN525" s="71"/>
      <c r="AO525" s="71"/>
      <c r="AP525" s="71" t="s">
        <v>6659</v>
      </c>
      <c r="AQ525" s="71" t="s">
        <v>6660</v>
      </c>
      <c r="AR525" s="71" t="s">
        <v>63</v>
      </c>
      <c r="AS525" s="71"/>
      <c r="AT525" s="71" t="s">
        <v>63</v>
      </c>
      <c r="AU525" s="71"/>
      <c r="AV525" s="79" t="str" cm="1">
        <f t="array" ref="AV5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5" s="79" t="str" cm="1">
        <f t="array" ref="AW5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5" s="71" t="str" cm="1">
        <f t="array" ref="AX5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5" s="71"/>
      <c r="AZ525" s="71"/>
      <c r="BA525" s="71" t="s">
        <v>6661</v>
      </c>
      <c r="BB525" s="73" t="s">
        <v>3353</v>
      </c>
      <c r="BC525" s="36"/>
      <c r="BD525" s="35"/>
    </row>
    <row r="526" spans="1:56" ht="75" customHeight="1">
      <c r="A526" s="70">
        <v>525</v>
      </c>
      <c r="B526" s="71" t="s">
        <v>6662</v>
      </c>
      <c r="C526" s="71" t="s">
        <v>735</v>
      </c>
      <c r="D526" s="71" t="s">
        <v>6663</v>
      </c>
      <c r="E526" s="71" t="s">
        <v>1452</v>
      </c>
      <c r="F526" s="71" t="s">
        <v>231</v>
      </c>
      <c r="G526" s="71" t="s">
        <v>736</v>
      </c>
      <c r="H526" s="71" t="s">
        <v>217</v>
      </c>
      <c r="I526" s="71" t="s">
        <v>840</v>
      </c>
      <c r="J526" s="71" t="s">
        <v>1432</v>
      </c>
      <c r="K526" s="71" t="s">
        <v>315</v>
      </c>
      <c r="L526" s="71" t="s">
        <v>6664</v>
      </c>
      <c r="M526" s="71" t="s">
        <v>6665</v>
      </c>
      <c r="N526" s="71"/>
      <c r="O526" s="71"/>
      <c r="P526" s="71"/>
      <c r="Q526" s="71"/>
      <c r="R526" s="71"/>
      <c r="S526" s="71"/>
      <c r="T526" s="71"/>
      <c r="U526" s="71"/>
      <c r="V526" s="71"/>
      <c r="W526" s="71"/>
      <c r="X526" s="71"/>
      <c r="Y526" s="71"/>
      <c r="Z526" s="71"/>
      <c r="AA526" s="71"/>
      <c r="AB526" s="71" t="s">
        <v>64</v>
      </c>
      <c r="AC526" s="71" t="s">
        <v>65</v>
      </c>
      <c r="AD526" s="71" t="s">
        <v>62</v>
      </c>
      <c r="AE526" s="71" t="s">
        <v>63</v>
      </c>
      <c r="AF526" s="71" t="s">
        <v>63</v>
      </c>
      <c r="AG526" s="71"/>
      <c r="AH526" s="71" t="s">
        <v>66</v>
      </c>
      <c r="AI526" s="71" t="s">
        <v>63</v>
      </c>
      <c r="AJ526" s="71" t="s">
        <v>63</v>
      </c>
      <c r="AK526" s="71" t="s">
        <v>63</v>
      </c>
      <c r="AL526" s="71" t="s">
        <v>62</v>
      </c>
      <c r="AM526" s="71" t="s">
        <v>63</v>
      </c>
      <c r="AN526" s="71"/>
      <c r="AO526" s="71"/>
      <c r="AP526" s="71" t="s">
        <v>6666</v>
      </c>
      <c r="AQ526" s="71" t="s">
        <v>840</v>
      </c>
      <c r="AR526" s="71" t="s">
        <v>62</v>
      </c>
      <c r="AS526" s="71"/>
      <c r="AT526" s="71" t="s">
        <v>63</v>
      </c>
      <c r="AU526" s="71"/>
      <c r="AV526" s="79" t="str" cm="1">
        <f t="array" ref="AV5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6" s="79" t="str" cm="1">
        <f t="array" ref="AW5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6" s="71" t="str" cm="1">
        <f t="array" ref="AX5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6" s="71"/>
      <c r="AZ526" s="71"/>
      <c r="BA526" s="71" t="s">
        <v>6667</v>
      </c>
      <c r="BB526" s="73" t="s">
        <v>6668</v>
      </c>
      <c r="BC526" s="36"/>
      <c r="BD526" s="35"/>
    </row>
    <row r="527" spans="1:56" ht="75" customHeight="1">
      <c r="A527" s="70">
        <v>526</v>
      </c>
      <c r="B527" s="71" t="s">
        <v>6669</v>
      </c>
      <c r="C527" s="71" t="s">
        <v>706</v>
      </c>
      <c r="D527" s="71" t="s">
        <v>6670</v>
      </c>
      <c r="E527" s="71" t="s">
        <v>1461</v>
      </c>
      <c r="F527" s="71" t="s">
        <v>54</v>
      </c>
      <c r="G527" s="71" t="s">
        <v>125</v>
      </c>
      <c r="H527" s="71" t="s">
        <v>233</v>
      </c>
      <c r="I527" s="71" t="s">
        <v>1215</v>
      </c>
      <c r="J527" s="71" t="s">
        <v>1432</v>
      </c>
      <c r="K527" s="71" t="s">
        <v>243</v>
      </c>
      <c r="L527" s="71" t="s">
        <v>6671</v>
      </c>
      <c r="M527" s="71" t="s">
        <v>6672</v>
      </c>
      <c r="N527" s="71"/>
      <c r="O527" s="71" t="s">
        <v>1506</v>
      </c>
      <c r="P527" s="71" t="s">
        <v>60</v>
      </c>
      <c r="Q527" s="71" t="s">
        <v>431</v>
      </c>
      <c r="R527" s="71" t="s">
        <v>189</v>
      </c>
      <c r="S527" s="71" t="s">
        <v>62</v>
      </c>
      <c r="T527" s="71" t="s">
        <v>62</v>
      </c>
      <c r="U527" s="71" t="s">
        <v>62</v>
      </c>
      <c r="V527" s="71" t="s">
        <v>63</v>
      </c>
      <c r="W527" s="71" t="s">
        <v>63</v>
      </c>
      <c r="X527" s="71" t="s">
        <v>63</v>
      </c>
      <c r="Y527" s="71" t="s">
        <v>62</v>
      </c>
      <c r="Z527" s="71" t="s">
        <v>62</v>
      </c>
      <c r="AA527" s="71" t="s">
        <v>63</v>
      </c>
      <c r="AB527" s="71" t="s">
        <v>64</v>
      </c>
      <c r="AC527" s="71" t="s">
        <v>65</v>
      </c>
      <c r="AD527" s="71" t="s">
        <v>62</v>
      </c>
      <c r="AE527" s="71" t="s">
        <v>62</v>
      </c>
      <c r="AF527" s="71" t="s">
        <v>63</v>
      </c>
      <c r="AG527" s="71" t="s">
        <v>63</v>
      </c>
      <c r="AH527" s="71" t="s">
        <v>85</v>
      </c>
      <c r="AI527" s="71" t="s">
        <v>63</v>
      </c>
      <c r="AJ527" s="71" t="s">
        <v>63</v>
      </c>
      <c r="AK527" s="71" t="s">
        <v>63</v>
      </c>
      <c r="AL527" s="71" t="s">
        <v>62</v>
      </c>
      <c r="AM527" s="71" t="s">
        <v>132</v>
      </c>
      <c r="AN527" s="71" t="s">
        <v>6673</v>
      </c>
      <c r="AO527" s="71" t="s">
        <v>6674</v>
      </c>
      <c r="AP527" s="71" t="s">
        <v>6675</v>
      </c>
      <c r="AQ527" s="71" t="s">
        <v>6676</v>
      </c>
      <c r="AR527" s="71" t="s">
        <v>132</v>
      </c>
      <c r="AS527" s="71"/>
      <c r="AT527" s="71" t="s">
        <v>63</v>
      </c>
      <c r="AU527" s="71" t="s">
        <v>1802</v>
      </c>
      <c r="AV527" s="79" cm="1">
        <f t="array" ref="AV5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527" s="79" cm="1">
        <f t="array" ref="AW5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527" s="71" t="str" cm="1">
        <f t="array" ref="AX5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27" s="71" t="s">
        <v>63</v>
      </c>
      <c r="AZ527" s="71"/>
      <c r="BA527" s="71" t="s">
        <v>6677</v>
      </c>
      <c r="BB527" s="73" t="s">
        <v>6678</v>
      </c>
      <c r="BC527" s="36"/>
      <c r="BD527" s="35"/>
    </row>
    <row r="528" spans="1:56" ht="75" customHeight="1">
      <c r="A528" s="70">
        <v>527</v>
      </c>
      <c r="B528" s="71" t="s">
        <v>6679</v>
      </c>
      <c r="C528" s="71" t="s">
        <v>5239</v>
      </c>
      <c r="D528" s="71" t="s">
        <v>6680</v>
      </c>
      <c r="E528" s="71" t="s">
        <v>1478</v>
      </c>
      <c r="F528" s="71" t="s">
        <v>54</v>
      </c>
      <c r="G528" s="71" t="s">
        <v>125</v>
      </c>
      <c r="H528" s="71" t="s">
        <v>97</v>
      </c>
      <c r="I528" s="71" t="s">
        <v>6681</v>
      </c>
      <c r="J528" s="71" t="s">
        <v>6682</v>
      </c>
      <c r="K528" s="71" t="s">
        <v>6683</v>
      </c>
      <c r="L528" s="71" t="s">
        <v>6684</v>
      </c>
      <c r="M528" s="71" t="s">
        <v>6685</v>
      </c>
      <c r="N528" s="71" t="s">
        <v>1710</v>
      </c>
      <c r="O528" s="71" t="s">
        <v>1506</v>
      </c>
      <c r="P528" s="71" t="s">
        <v>60</v>
      </c>
      <c r="Q528" s="71" t="s">
        <v>155</v>
      </c>
      <c r="R528" s="71" t="s">
        <v>1669</v>
      </c>
      <c r="S528" s="71" t="s">
        <v>62</v>
      </c>
      <c r="T528" s="71" t="s">
        <v>62</v>
      </c>
      <c r="U528" s="71" t="s">
        <v>62</v>
      </c>
      <c r="V528" s="71" t="s">
        <v>63</v>
      </c>
      <c r="W528" s="71" t="s">
        <v>63</v>
      </c>
      <c r="X528" s="71" t="s">
        <v>62</v>
      </c>
      <c r="Y528" s="71" t="s">
        <v>62</v>
      </c>
      <c r="Z528" s="71" t="s">
        <v>63</v>
      </c>
      <c r="AA528" s="71" t="s">
        <v>62</v>
      </c>
      <c r="AB528" s="71" t="s">
        <v>64</v>
      </c>
      <c r="AC528" s="71" t="s">
        <v>65</v>
      </c>
      <c r="AD528" s="71" t="s">
        <v>62</v>
      </c>
      <c r="AE528" s="71" t="s">
        <v>62</v>
      </c>
      <c r="AF528" s="71" t="s">
        <v>63</v>
      </c>
      <c r="AG528" s="71" t="s">
        <v>63</v>
      </c>
      <c r="AH528" s="71" t="s">
        <v>85</v>
      </c>
      <c r="AI528" s="71" t="s">
        <v>63</v>
      </c>
      <c r="AJ528" s="71" t="s">
        <v>63</v>
      </c>
      <c r="AK528" s="71" t="s">
        <v>63</v>
      </c>
      <c r="AL528" s="71" t="s">
        <v>62</v>
      </c>
      <c r="AM528" s="71" t="s">
        <v>63</v>
      </c>
      <c r="AN528" s="71" t="s">
        <v>6686</v>
      </c>
      <c r="AO528" s="71" t="s">
        <v>6687</v>
      </c>
      <c r="AP528" s="71" t="s">
        <v>6688</v>
      </c>
      <c r="AQ528" s="71" t="s">
        <v>366</v>
      </c>
      <c r="AR528" s="71" t="s">
        <v>63</v>
      </c>
      <c r="AS528" s="71"/>
      <c r="AT528" s="71" t="s">
        <v>63</v>
      </c>
      <c r="AU528" s="71" t="s">
        <v>72</v>
      </c>
      <c r="AV528" s="79" t="str" cm="1">
        <f t="array" ref="AV5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8" s="79" t="str" cm="1">
        <f t="array" ref="AW5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8" s="71" t="str" cm="1">
        <f t="array" ref="AX5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28" s="71" t="s">
        <v>63</v>
      </c>
      <c r="AZ528" s="71"/>
      <c r="BA528" s="71" t="s">
        <v>6689</v>
      </c>
      <c r="BB528" s="73" t="s">
        <v>6690</v>
      </c>
      <c r="BC528" s="36"/>
      <c r="BD528" s="35"/>
    </row>
    <row r="529" spans="1:56" ht="75" customHeight="1">
      <c r="A529" s="70">
        <v>528</v>
      </c>
      <c r="B529" s="71" t="s">
        <v>6691</v>
      </c>
      <c r="C529" s="71" t="s">
        <v>735</v>
      </c>
      <c r="D529" s="71" t="s">
        <v>6692</v>
      </c>
      <c r="E529" s="71" t="s">
        <v>4410</v>
      </c>
      <c r="F529" s="71" t="s">
        <v>231</v>
      </c>
      <c r="G529" s="71" t="s">
        <v>736</v>
      </c>
      <c r="H529" s="71" t="s">
        <v>217</v>
      </c>
      <c r="I529" s="71" t="s">
        <v>842</v>
      </c>
      <c r="J529" s="71" t="s">
        <v>1432</v>
      </c>
      <c r="K529" s="71" t="s">
        <v>315</v>
      </c>
      <c r="L529" s="71" t="s">
        <v>6693</v>
      </c>
      <c r="M529" s="71" t="s">
        <v>6694</v>
      </c>
      <c r="N529" s="71"/>
      <c r="O529" s="71"/>
      <c r="P529" s="71"/>
      <c r="Q529" s="71"/>
      <c r="R529" s="71"/>
      <c r="S529" s="71"/>
      <c r="T529" s="71"/>
      <c r="U529" s="71"/>
      <c r="V529" s="71"/>
      <c r="W529" s="71"/>
      <c r="X529" s="71"/>
      <c r="Y529" s="71"/>
      <c r="Z529" s="71"/>
      <c r="AA529" s="71"/>
      <c r="AB529" s="71" t="s">
        <v>64</v>
      </c>
      <c r="AC529" s="71" t="s">
        <v>65</v>
      </c>
      <c r="AD529" s="71" t="s">
        <v>62</v>
      </c>
      <c r="AE529" s="71" t="s">
        <v>63</v>
      </c>
      <c r="AF529" s="71" t="s">
        <v>63</v>
      </c>
      <c r="AG529" s="71"/>
      <c r="AH529" s="71" t="s">
        <v>66</v>
      </c>
      <c r="AI529" s="71" t="s">
        <v>63</v>
      </c>
      <c r="AJ529" s="71" t="s">
        <v>63</v>
      </c>
      <c r="AK529" s="71" t="s">
        <v>132</v>
      </c>
      <c r="AL529" s="71" t="s">
        <v>62</v>
      </c>
      <c r="AM529" s="71" t="s">
        <v>63</v>
      </c>
      <c r="AN529" s="71"/>
      <c r="AO529" s="71"/>
      <c r="AP529" s="71" t="s">
        <v>6695</v>
      </c>
      <c r="AQ529" s="71" t="s">
        <v>465</v>
      </c>
      <c r="AR529" s="71" t="s">
        <v>63</v>
      </c>
      <c r="AS529" s="71"/>
      <c r="AT529" s="71" t="s">
        <v>62</v>
      </c>
      <c r="AU529" s="71"/>
      <c r="AV529" s="79" t="str" cm="1">
        <f t="array" ref="AV5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9" s="79" t="str" cm="1">
        <f t="array" ref="AW5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9" s="71" t="str" cm="1">
        <f t="array" ref="AX5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9" s="71"/>
      <c r="AZ529" s="71"/>
      <c r="BA529" s="71" t="s">
        <v>6696</v>
      </c>
      <c r="BB529" s="73"/>
      <c r="BC529" s="36"/>
      <c r="BD529" s="35"/>
    </row>
    <row r="530" spans="1:56" ht="75" customHeight="1">
      <c r="A530" s="70">
        <v>529</v>
      </c>
      <c r="B530" s="71" t="s">
        <v>6697</v>
      </c>
      <c r="C530" s="71" t="s">
        <v>381</v>
      </c>
      <c r="D530" s="71" t="s">
        <v>6698</v>
      </c>
      <c r="E530" s="71" t="s">
        <v>1565</v>
      </c>
      <c r="F530" s="71" t="s">
        <v>54</v>
      </c>
      <c r="G530" s="71" t="s">
        <v>125</v>
      </c>
      <c r="H530" s="71" t="s">
        <v>97</v>
      </c>
      <c r="I530" s="71" t="s">
        <v>6699</v>
      </c>
      <c r="J530" s="71" t="s">
        <v>6700</v>
      </c>
      <c r="K530" s="71" t="s">
        <v>2101</v>
      </c>
      <c r="L530" s="71" t="s">
        <v>6701</v>
      </c>
      <c r="M530" s="71" t="s">
        <v>6702</v>
      </c>
      <c r="N530" s="71" t="s">
        <v>1710</v>
      </c>
      <c r="O530" s="71" t="s">
        <v>4234</v>
      </c>
      <c r="P530" s="71" t="s">
        <v>60</v>
      </c>
      <c r="Q530" s="71" t="s">
        <v>155</v>
      </c>
      <c r="R530" s="71" t="s">
        <v>1669</v>
      </c>
      <c r="S530" s="71" t="s">
        <v>62</v>
      </c>
      <c r="T530" s="71" t="s">
        <v>62</v>
      </c>
      <c r="U530" s="71" t="s">
        <v>62</v>
      </c>
      <c r="V530" s="71" t="s">
        <v>62</v>
      </c>
      <c r="W530" s="71" t="s">
        <v>62</v>
      </c>
      <c r="X530" s="71" t="s">
        <v>62</v>
      </c>
      <c r="Y530" s="71" t="s">
        <v>62</v>
      </c>
      <c r="Z530" s="71" t="s">
        <v>63</v>
      </c>
      <c r="AA530" s="71" t="s">
        <v>62</v>
      </c>
      <c r="AB530" s="71" t="s">
        <v>64</v>
      </c>
      <c r="AC530" s="71" t="s">
        <v>84</v>
      </c>
      <c r="AD530" s="71" t="s">
        <v>62</v>
      </c>
      <c r="AE530" s="71" t="s">
        <v>62</v>
      </c>
      <c r="AF530" s="71" t="s">
        <v>63</v>
      </c>
      <c r="AG530" s="71" t="s">
        <v>63</v>
      </c>
      <c r="AH530" s="71" t="s">
        <v>85</v>
      </c>
      <c r="AI530" s="71" t="s">
        <v>63</v>
      </c>
      <c r="AJ530" s="71" t="s">
        <v>63</v>
      </c>
      <c r="AK530" s="71" t="s">
        <v>63</v>
      </c>
      <c r="AL530" s="71" t="s">
        <v>62</v>
      </c>
      <c r="AM530" s="71" t="s">
        <v>62</v>
      </c>
      <c r="AN530" s="71" t="s">
        <v>6703</v>
      </c>
      <c r="AO530" s="71" t="s">
        <v>6704</v>
      </c>
      <c r="AP530" s="71" t="s">
        <v>6705</v>
      </c>
      <c r="AQ530" s="71" t="s">
        <v>6706</v>
      </c>
      <c r="AR530" s="71" t="s">
        <v>132</v>
      </c>
      <c r="AS530" s="71"/>
      <c r="AT530" s="71" t="s">
        <v>63</v>
      </c>
      <c r="AU530" s="71" t="s">
        <v>72</v>
      </c>
      <c r="AV530" s="79" t="str" cm="1">
        <f t="array" ref="AV5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0" s="79" t="str" cm="1">
        <f t="array" ref="AW5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0" s="71" t="str" cm="1">
        <f t="array" ref="AX5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0" s="71" t="s">
        <v>63</v>
      </c>
      <c r="AZ530" s="71"/>
      <c r="BA530" s="71" t="s">
        <v>6707</v>
      </c>
      <c r="BB530" s="73" t="s">
        <v>6708</v>
      </c>
      <c r="BC530" s="36"/>
      <c r="BD530" s="35"/>
    </row>
    <row r="531" spans="1:56" ht="75" customHeight="1">
      <c r="A531" s="70">
        <v>530</v>
      </c>
      <c r="B531" s="71" t="s">
        <v>6709</v>
      </c>
      <c r="C531" s="71" t="s">
        <v>381</v>
      </c>
      <c r="D531" s="71" t="s">
        <v>6710</v>
      </c>
      <c r="E531" s="71" t="s">
        <v>1494</v>
      </c>
      <c r="F531" s="71" t="s">
        <v>54</v>
      </c>
      <c r="G531" s="71" t="s">
        <v>125</v>
      </c>
      <c r="H531" s="71" t="s">
        <v>233</v>
      </c>
      <c r="I531" s="71" t="s">
        <v>1215</v>
      </c>
      <c r="J531" s="71" t="s">
        <v>1432</v>
      </c>
      <c r="K531" s="71" t="s">
        <v>243</v>
      </c>
      <c r="L531" s="71" t="s">
        <v>6711</v>
      </c>
      <c r="M531" s="71" t="s">
        <v>6712</v>
      </c>
      <c r="N531" s="71" t="s">
        <v>1710</v>
      </c>
      <c r="O531" s="71" t="s">
        <v>1609</v>
      </c>
      <c r="P531" s="71" t="s">
        <v>60</v>
      </c>
      <c r="Q531" s="71" t="s">
        <v>431</v>
      </c>
      <c r="R531" s="71" t="s">
        <v>189</v>
      </c>
      <c r="S531" s="71" t="s">
        <v>62</v>
      </c>
      <c r="T531" s="71" t="s">
        <v>62</v>
      </c>
      <c r="U531" s="71" t="s">
        <v>62</v>
      </c>
      <c r="V531" s="71" t="s">
        <v>62</v>
      </c>
      <c r="W531" s="71" t="s">
        <v>62</v>
      </c>
      <c r="X531" s="71" t="s">
        <v>63</v>
      </c>
      <c r="Y531" s="71" t="s">
        <v>62</v>
      </c>
      <c r="Z531" s="71" t="s">
        <v>63</v>
      </c>
      <c r="AA531" s="71" t="s">
        <v>62</v>
      </c>
      <c r="AB531" s="71" t="s">
        <v>64</v>
      </c>
      <c r="AC531" s="71" t="s">
        <v>65</v>
      </c>
      <c r="AD531" s="71" t="s">
        <v>62</v>
      </c>
      <c r="AE531" s="71" t="s">
        <v>62</v>
      </c>
      <c r="AF531" s="71" t="s">
        <v>63</v>
      </c>
      <c r="AG531" s="71" t="s">
        <v>63</v>
      </c>
      <c r="AH531" s="71" t="s">
        <v>85</v>
      </c>
      <c r="AI531" s="71" t="s">
        <v>63</v>
      </c>
      <c r="AJ531" s="71" t="s">
        <v>63</v>
      </c>
      <c r="AK531" s="71" t="s">
        <v>63</v>
      </c>
      <c r="AL531" s="71" t="s">
        <v>62</v>
      </c>
      <c r="AM531" s="71" t="s">
        <v>62</v>
      </c>
      <c r="AN531" s="71" t="s">
        <v>6713</v>
      </c>
      <c r="AO531" s="71"/>
      <c r="AP531" s="71" t="s">
        <v>6714</v>
      </c>
      <c r="AQ531" s="71" t="s">
        <v>711</v>
      </c>
      <c r="AR531" s="71" t="s">
        <v>63</v>
      </c>
      <c r="AS531" s="71"/>
      <c r="AT531" s="71" t="s">
        <v>63</v>
      </c>
      <c r="AU531" s="71" t="s">
        <v>72</v>
      </c>
      <c r="AV531" s="79" t="str" cm="1">
        <f t="array" ref="AV5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1" s="79" t="str" cm="1">
        <f t="array" ref="AW5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1" s="71" t="str" cm="1">
        <f t="array" ref="AX5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1" s="71" t="s">
        <v>63</v>
      </c>
      <c r="AZ531" s="71"/>
      <c r="BA531" s="71" t="s">
        <v>6715</v>
      </c>
      <c r="BB531" s="73" t="s">
        <v>6716</v>
      </c>
      <c r="BC531" s="36"/>
      <c r="BD531" s="35"/>
    </row>
    <row r="532" spans="1:56" ht="75" customHeight="1">
      <c r="A532" s="70">
        <v>531</v>
      </c>
      <c r="B532" s="71" t="s">
        <v>6717</v>
      </c>
      <c r="C532" s="71" t="s">
        <v>381</v>
      </c>
      <c r="D532" s="71" t="s">
        <v>6718</v>
      </c>
      <c r="E532" s="71" t="s">
        <v>1502</v>
      </c>
      <c r="F532" s="71" t="s">
        <v>54</v>
      </c>
      <c r="G532" s="71" t="s">
        <v>125</v>
      </c>
      <c r="H532" s="71" t="s">
        <v>217</v>
      </c>
      <c r="I532" s="71" t="s">
        <v>194</v>
      </c>
      <c r="J532" s="71" t="s">
        <v>1432</v>
      </c>
      <c r="K532" s="71" t="s">
        <v>315</v>
      </c>
      <c r="L532" s="71" t="s">
        <v>6719</v>
      </c>
      <c r="M532" s="71" t="s">
        <v>6720</v>
      </c>
      <c r="N532" s="71" t="s">
        <v>1430</v>
      </c>
      <c r="O532" s="71" t="s">
        <v>1609</v>
      </c>
      <c r="P532" s="71" t="s">
        <v>60</v>
      </c>
      <c r="Q532" s="71" t="s">
        <v>188</v>
      </c>
      <c r="R532" s="71" t="s">
        <v>189</v>
      </c>
      <c r="S532" s="71" t="s">
        <v>62</v>
      </c>
      <c r="T532" s="71" t="s">
        <v>62</v>
      </c>
      <c r="U532" s="71" t="s">
        <v>62</v>
      </c>
      <c r="V532" s="71" t="s">
        <v>63</v>
      </c>
      <c r="W532" s="71" t="s">
        <v>63</v>
      </c>
      <c r="X532" s="71" t="s">
        <v>62</v>
      </c>
      <c r="Y532" s="71" t="s">
        <v>62</v>
      </c>
      <c r="Z532" s="71" t="s">
        <v>63</v>
      </c>
      <c r="AA532" s="71" t="s">
        <v>63</v>
      </c>
      <c r="AB532" s="71" t="s">
        <v>64</v>
      </c>
      <c r="AC532" s="71" t="s">
        <v>65</v>
      </c>
      <c r="AD532" s="71" t="s">
        <v>62</v>
      </c>
      <c r="AE532" s="71" t="s">
        <v>63</v>
      </c>
      <c r="AF532" s="71" t="s">
        <v>63</v>
      </c>
      <c r="AG532" s="71" t="s">
        <v>63</v>
      </c>
      <c r="AH532" s="71" t="s">
        <v>915</v>
      </c>
      <c r="AI532" s="71" t="s">
        <v>63</v>
      </c>
      <c r="AJ532" s="71" t="s">
        <v>62</v>
      </c>
      <c r="AK532" s="71" t="s">
        <v>132</v>
      </c>
      <c r="AL532" s="71" t="s">
        <v>62</v>
      </c>
      <c r="AM532" s="71" t="s">
        <v>62</v>
      </c>
      <c r="AN532" s="71" t="s">
        <v>6721</v>
      </c>
      <c r="AO532" s="71" t="s">
        <v>6722</v>
      </c>
      <c r="AP532" s="71" t="s">
        <v>6723</v>
      </c>
      <c r="AQ532" s="71" t="s">
        <v>6724</v>
      </c>
      <c r="AR532" s="71" t="s">
        <v>62</v>
      </c>
      <c r="AS532" s="71"/>
      <c r="AT532" s="71" t="s">
        <v>63</v>
      </c>
      <c r="AU532" s="71" t="s">
        <v>72</v>
      </c>
      <c r="AV532" s="79" t="str" cm="1">
        <f t="array" ref="AV5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2" s="79" t="str" cm="1">
        <f t="array" ref="AW5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2" s="71" t="str" cm="1">
        <f t="array" ref="AX5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2" s="71" t="s">
        <v>63</v>
      </c>
      <c r="AZ532" s="71"/>
      <c r="BA532" s="22" t="s">
        <v>6725</v>
      </c>
      <c r="BB532" s="73" t="s">
        <v>6726</v>
      </c>
      <c r="BC532" s="36"/>
      <c r="BD532" s="35"/>
    </row>
    <row r="533" spans="1:56" ht="75" customHeight="1">
      <c r="A533" s="70">
        <v>532</v>
      </c>
      <c r="B533" s="71" t="s">
        <v>6727</v>
      </c>
      <c r="C533" s="71" t="s">
        <v>522</v>
      </c>
      <c r="D533" s="71" t="s">
        <v>6728</v>
      </c>
      <c r="E533" s="71" t="s">
        <v>1494</v>
      </c>
      <c r="F533" s="71" t="s">
        <v>54</v>
      </c>
      <c r="G533" s="71" t="s">
        <v>125</v>
      </c>
      <c r="H533" s="71" t="s">
        <v>233</v>
      </c>
      <c r="I533" s="71" t="s">
        <v>2158</v>
      </c>
      <c r="J533" s="71" t="s">
        <v>1432</v>
      </c>
      <c r="K533" s="71" t="s">
        <v>266</v>
      </c>
      <c r="L533" s="71" t="s">
        <v>6729</v>
      </c>
      <c r="M533" s="71" t="s">
        <v>6730</v>
      </c>
      <c r="N533" s="71" t="s">
        <v>1748</v>
      </c>
      <c r="O533" s="71" t="s">
        <v>1668</v>
      </c>
      <c r="P533" s="71" t="s">
        <v>60</v>
      </c>
      <c r="Q533" s="71" t="s">
        <v>81</v>
      </c>
      <c r="R533" s="71" t="s">
        <v>1669</v>
      </c>
      <c r="S533" s="71" t="s">
        <v>62</v>
      </c>
      <c r="T533" s="71" t="s">
        <v>62</v>
      </c>
      <c r="U533" s="71" t="s">
        <v>62</v>
      </c>
      <c r="V533" s="71" t="s">
        <v>63</v>
      </c>
      <c r="W533" s="71" t="s">
        <v>63</v>
      </c>
      <c r="X533" s="71" t="s">
        <v>63</v>
      </c>
      <c r="Y533" s="71" t="s">
        <v>62</v>
      </c>
      <c r="Z533" s="71" t="s">
        <v>63</v>
      </c>
      <c r="AA533" s="71" t="s">
        <v>63</v>
      </c>
      <c r="AB533" s="71" t="s">
        <v>64</v>
      </c>
      <c r="AC533" s="71" t="s">
        <v>65</v>
      </c>
      <c r="AD533" s="71" t="s">
        <v>62</v>
      </c>
      <c r="AE533" s="71" t="s">
        <v>63</v>
      </c>
      <c r="AF533" s="71" t="s">
        <v>63</v>
      </c>
      <c r="AG533" s="71" t="s">
        <v>63</v>
      </c>
      <c r="AH533" s="71" t="s">
        <v>85</v>
      </c>
      <c r="AI533" s="71" t="s">
        <v>63</v>
      </c>
      <c r="AJ533" s="71" t="s">
        <v>63</v>
      </c>
      <c r="AK533" s="71" t="s">
        <v>63</v>
      </c>
      <c r="AL533" s="71" t="s">
        <v>62</v>
      </c>
      <c r="AM533" s="71" t="s">
        <v>63</v>
      </c>
      <c r="AN533" s="71" t="s">
        <v>6731</v>
      </c>
      <c r="AO533" s="71" t="s">
        <v>6732</v>
      </c>
      <c r="AP533" s="71"/>
      <c r="AQ533" s="71" t="s">
        <v>5324</v>
      </c>
      <c r="AR533" s="71" t="s">
        <v>62</v>
      </c>
      <c r="AS533" s="71"/>
      <c r="AT533" s="71" t="s">
        <v>63</v>
      </c>
      <c r="AU533" s="71" t="s">
        <v>1713</v>
      </c>
      <c r="AV533" s="79" cm="1">
        <f t="array" ref="AV5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533" s="79" cm="1">
        <f t="array" ref="AW5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533" s="71" t="str" cm="1">
        <f t="array" ref="AX5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33" s="71" t="s">
        <v>63</v>
      </c>
      <c r="AZ533" s="71"/>
      <c r="BA533" s="71" t="s">
        <v>6733</v>
      </c>
      <c r="BB533" s="73" t="s">
        <v>6734</v>
      </c>
      <c r="BC533" s="36"/>
      <c r="BD533" s="35"/>
    </row>
    <row r="534" spans="1:56" ht="75" customHeight="1">
      <c r="A534" s="70">
        <v>533</v>
      </c>
      <c r="B534" s="71" t="s">
        <v>6735</v>
      </c>
      <c r="C534" s="71" t="s">
        <v>4343</v>
      </c>
      <c r="D534" s="71" t="s">
        <v>6736</v>
      </c>
      <c r="E534" s="71" t="s">
        <v>1505</v>
      </c>
      <c r="F534" s="71" t="s">
        <v>231</v>
      </c>
      <c r="G534" s="71" t="s">
        <v>786</v>
      </c>
      <c r="H534" s="71" t="s">
        <v>217</v>
      </c>
      <c r="I534" s="71" t="s">
        <v>250</v>
      </c>
      <c r="J534" s="71" t="s">
        <v>1432</v>
      </c>
      <c r="K534" s="71" t="s">
        <v>243</v>
      </c>
      <c r="L534" s="71" t="s">
        <v>6737</v>
      </c>
      <c r="M534" s="71" t="s">
        <v>6738</v>
      </c>
      <c r="N534" s="71"/>
      <c r="O534" s="71"/>
      <c r="P534" s="71"/>
      <c r="Q534" s="71"/>
      <c r="R534" s="71"/>
      <c r="S534" s="71"/>
      <c r="T534" s="71"/>
      <c r="U534" s="71"/>
      <c r="V534" s="71"/>
      <c r="W534" s="71"/>
      <c r="X534" s="71"/>
      <c r="Y534" s="71"/>
      <c r="Z534" s="71"/>
      <c r="AA534" s="71"/>
      <c r="AB534" s="71" t="s">
        <v>64</v>
      </c>
      <c r="AC534" s="71" t="s">
        <v>65</v>
      </c>
      <c r="AD534" s="71" t="s">
        <v>62</v>
      </c>
      <c r="AE534" s="71" t="s">
        <v>62</v>
      </c>
      <c r="AF534" s="71" t="s">
        <v>63</v>
      </c>
      <c r="AG534" s="71"/>
      <c r="AH534" s="71" t="s">
        <v>85</v>
      </c>
      <c r="AI534" s="71" t="s">
        <v>63</v>
      </c>
      <c r="AJ534" s="71" t="s">
        <v>63</v>
      </c>
      <c r="AK534" s="71" t="s">
        <v>63</v>
      </c>
      <c r="AL534" s="71" t="s">
        <v>62</v>
      </c>
      <c r="AM534" s="71" t="s">
        <v>63</v>
      </c>
      <c r="AN534" s="71"/>
      <c r="AO534" s="71"/>
      <c r="AP534" s="71" t="s">
        <v>6739</v>
      </c>
      <c r="AQ534" s="71" t="s">
        <v>250</v>
      </c>
      <c r="AR534" s="71" t="s">
        <v>62</v>
      </c>
      <c r="AS534" s="71"/>
      <c r="AT534" s="71" t="s">
        <v>63</v>
      </c>
      <c r="AU534" s="71"/>
      <c r="AV534" s="79" t="str" cm="1">
        <f t="array" ref="AV5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4" s="79" t="str" cm="1">
        <f t="array" ref="AW5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4" s="71" t="str" cm="1">
        <f t="array" ref="AX5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4" s="71"/>
      <c r="AZ534" s="71"/>
      <c r="BA534" s="71"/>
      <c r="BB534" s="73"/>
      <c r="BC534" s="36"/>
      <c r="BD534" s="35"/>
    </row>
    <row r="535" spans="1:56" ht="75" customHeight="1">
      <c r="A535" s="70">
        <v>534</v>
      </c>
      <c r="B535" s="71" t="s">
        <v>6740</v>
      </c>
      <c r="C535" s="71" t="s">
        <v>735</v>
      </c>
      <c r="D535" s="71" t="s">
        <v>6741</v>
      </c>
      <c r="E535" s="71" t="s">
        <v>1478</v>
      </c>
      <c r="F535" s="71" t="s">
        <v>231</v>
      </c>
      <c r="G535" s="71" t="s">
        <v>736</v>
      </c>
      <c r="H535" s="71" t="s">
        <v>233</v>
      </c>
      <c r="I535" s="71" t="s">
        <v>250</v>
      </c>
      <c r="J535" s="71" t="s">
        <v>1432</v>
      </c>
      <c r="K535" s="71" t="s">
        <v>243</v>
      </c>
      <c r="L535" s="71" t="s">
        <v>6742</v>
      </c>
      <c r="M535" s="71" t="s">
        <v>6743</v>
      </c>
      <c r="N535" s="71"/>
      <c r="O535" s="71"/>
      <c r="P535" s="71"/>
      <c r="Q535" s="71"/>
      <c r="R535" s="71"/>
      <c r="S535" s="71"/>
      <c r="T535" s="71"/>
      <c r="U535" s="71"/>
      <c r="V535" s="71"/>
      <c r="W535" s="71"/>
      <c r="X535" s="71"/>
      <c r="Y535" s="71"/>
      <c r="Z535" s="71"/>
      <c r="AA535" s="71"/>
      <c r="AB535" s="71" t="s">
        <v>64</v>
      </c>
      <c r="AC535" s="71" t="s">
        <v>65</v>
      </c>
      <c r="AD535" s="71" t="s">
        <v>62</v>
      </c>
      <c r="AE535" s="71" t="s">
        <v>62</v>
      </c>
      <c r="AF535" s="71" t="s">
        <v>62</v>
      </c>
      <c r="AG535" s="71"/>
      <c r="AH535" s="71" t="s">
        <v>1515</v>
      </c>
      <c r="AI535" s="71" t="s">
        <v>63</v>
      </c>
      <c r="AJ535" s="71" t="s">
        <v>63</v>
      </c>
      <c r="AK535" s="71" t="s">
        <v>63</v>
      </c>
      <c r="AL535" s="71" t="s">
        <v>132</v>
      </c>
      <c r="AM535" s="71" t="s">
        <v>132</v>
      </c>
      <c r="AN535" s="71"/>
      <c r="AO535" s="71"/>
      <c r="AP535" s="71" t="s">
        <v>6744</v>
      </c>
      <c r="AQ535" s="71" t="s">
        <v>6745</v>
      </c>
      <c r="AR535" s="71" t="s">
        <v>132</v>
      </c>
      <c r="AS535" s="71"/>
      <c r="AT535" s="71" t="s">
        <v>63</v>
      </c>
      <c r="AU535" s="71"/>
      <c r="AV535" s="79" t="str" cm="1">
        <f t="array" ref="AV5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5" s="79" t="str" cm="1">
        <f t="array" ref="AW5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5" s="71" t="str" cm="1">
        <f t="array" ref="AX5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5" s="71"/>
      <c r="AZ535" s="71"/>
      <c r="BA535" s="71" t="s">
        <v>6746</v>
      </c>
      <c r="BB535" s="73" t="s">
        <v>6747</v>
      </c>
      <c r="BC535" s="36"/>
      <c r="BD535" s="35"/>
    </row>
    <row r="536" spans="1:56" ht="75" customHeight="1">
      <c r="A536" s="70">
        <v>535</v>
      </c>
      <c r="B536" s="71" t="s">
        <v>6748</v>
      </c>
      <c r="C536" s="71" t="s">
        <v>381</v>
      </c>
      <c r="D536" s="71" t="s">
        <v>6749</v>
      </c>
      <c r="E536" s="71" t="s">
        <v>1461</v>
      </c>
      <c r="F536" s="71" t="s">
        <v>54</v>
      </c>
      <c r="G536" s="71" t="s">
        <v>125</v>
      </c>
      <c r="H536" s="71" t="s">
        <v>217</v>
      </c>
      <c r="I536" s="71" t="s">
        <v>2143</v>
      </c>
      <c r="J536" s="71" t="s">
        <v>1432</v>
      </c>
      <c r="K536" s="71" t="s">
        <v>266</v>
      </c>
      <c r="L536" s="71" t="s">
        <v>6750</v>
      </c>
      <c r="M536" s="71" t="s">
        <v>6751</v>
      </c>
      <c r="N536" s="71" t="s">
        <v>1522</v>
      </c>
      <c r="O536" s="71" t="s">
        <v>1609</v>
      </c>
      <c r="P536" s="71" t="s">
        <v>60</v>
      </c>
      <c r="Q536" s="71" t="s">
        <v>431</v>
      </c>
      <c r="R536" s="71" t="s">
        <v>189</v>
      </c>
      <c r="S536" s="71" t="s">
        <v>62</v>
      </c>
      <c r="T536" s="71" t="s">
        <v>62</v>
      </c>
      <c r="U536" s="71" t="s">
        <v>62</v>
      </c>
      <c r="V536" s="71" t="s">
        <v>63</v>
      </c>
      <c r="W536" s="71" t="s">
        <v>63</v>
      </c>
      <c r="X536" s="71" t="s">
        <v>63</v>
      </c>
      <c r="Y536" s="71" t="s">
        <v>62</v>
      </c>
      <c r="Z536" s="71" t="s">
        <v>63</v>
      </c>
      <c r="AA536" s="71" t="s">
        <v>63</v>
      </c>
      <c r="AB536" s="71" t="s">
        <v>64</v>
      </c>
      <c r="AC536" s="71" t="s">
        <v>65</v>
      </c>
      <c r="AD536" s="71" t="s">
        <v>62</v>
      </c>
      <c r="AE536" s="71" t="s">
        <v>62</v>
      </c>
      <c r="AF536" s="71" t="s">
        <v>63</v>
      </c>
      <c r="AG536" s="71" t="s">
        <v>63</v>
      </c>
      <c r="AH536" s="71" t="s">
        <v>85</v>
      </c>
      <c r="AI536" s="71" t="s">
        <v>63</v>
      </c>
      <c r="AJ536" s="71" t="s">
        <v>63</v>
      </c>
      <c r="AK536" s="71" t="s">
        <v>63</v>
      </c>
      <c r="AL536" s="71" t="s">
        <v>62</v>
      </c>
      <c r="AM536" s="71" t="s">
        <v>132</v>
      </c>
      <c r="AN536" s="71" t="s">
        <v>6752</v>
      </c>
      <c r="AO536" s="71" t="s">
        <v>6753</v>
      </c>
      <c r="AP536" s="71" t="s">
        <v>6754</v>
      </c>
      <c r="AQ536" s="71" t="s">
        <v>6755</v>
      </c>
      <c r="AR536" s="71" t="s">
        <v>132</v>
      </c>
      <c r="AS536" s="71"/>
      <c r="AT536" s="71" t="s">
        <v>63</v>
      </c>
      <c r="AU536" s="71" t="s">
        <v>72</v>
      </c>
      <c r="AV536" s="79" t="str" cm="1">
        <f t="array" ref="AV5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6" s="79" t="str" cm="1">
        <f t="array" ref="AW5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6" s="71" t="str" cm="1">
        <f t="array" ref="AX5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6" s="71" t="s">
        <v>63</v>
      </c>
      <c r="AZ536" s="71"/>
      <c r="BA536" s="22" t="s">
        <v>6756</v>
      </c>
      <c r="BB536" s="73" t="s">
        <v>6757</v>
      </c>
      <c r="BC536" s="36"/>
      <c r="BD536" s="35"/>
    </row>
    <row r="537" spans="1:56" ht="75" customHeight="1">
      <c r="A537" s="70">
        <v>536</v>
      </c>
      <c r="B537" s="71" t="s">
        <v>6758</v>
      </c>
      <c r="C537" s="71" t="s">
        <v>1142</v>
      </c>
      <c r="D537" s="71" t="s">
        <v>6759</v>
      </c>
      <c r="E537" s="71" t="s">
        <v>1430</v>
      </c>
      <c r="F537" s="71" t="s">
        <v>231</v>
      </c>
      <c r="G537" s="71" t="s">
        <v>786</v>
      </c>
      <c r="H537" s="71" t="s">
        <v>233</v>
      </c>
      <c r="I537" s="71" t="s">
        <v>1657</v>
      </c>
      <c r="J537" s="71" t="s">
        <v>1432</v>
      </c>
      <c r="K537" s="71" t="s">
        <v>243</v>
      </c>
      <c r="L537" s="71" t="s">
        <v>6760</v>
      </c>
      <c r="M537" s="71" t="s">
        <v>6761</v>
      </c>
      <c r="N537" s="71"/>
      <c r="O537" s="71"/>
      <c r="P537" s="71"/>
      <c r="Q537" s="71"/>
      <c r="R537" s="71"/>
      <c r="S537" s="71"/>
      <c r="T537" s="71"/>
      <c r="U537" s="71"/>
      <c r="V537" s="71"/>
      <c r="W537" s="71"/>
      <c r="X537" s="71"/>
      <c r="Y537" s="71"/>
      <c r="Z537" s="71"/>
      <c r="AA537" s="71"/>
      <c r="AB537" s="71" t="s">
        <v>64</v>
      </c>
      <c r="AC537" s="71" t="s">
        <v>65</v>
      </c>
      <c r="AD537" s="71" t="s">
        <v>62</v>
      </c>
      <c r="AE537" s="71" t="s">
        <v>62</v>
      </c>
      <c r="AF537" s="71" t="s">
        <v>63</v>
      </c>
      <c r="AG537" s="71"/>
      <c r="AH537" s="71" t="s">
        <v>101</v>
      </c>
      <c r="AI537" s="71" t="s">
        <v>63</v>
      </c>
      <c r="AJ537" s="71" t="s">
        <v>63</v>
      </c>
      <c r="AK537" s="71" t="s">
        <v>63</v>
      </c>
      <c r="AL537" s="71" t="s">
        <v>63</v>
      </c>
      <c r="AM537" s="71" t="s">
        <v>63</v>
      </c>
      <c r="AN537" s="71"/>
      <c r="AO537" s="71"/>
      <c r="AP537" s="71" t="s">
        <v>6762</v>
      </c>
      <c r="AQ537" s="71" t="s">
        <v>6763</v>
      </c>
      <c r="AR537" s="71" t="s">
        <v>62</v>
      </c>
      <c r="AS537" s="71"/>
      <c r="AT537" s="71" t="s">
        <v>63</v>
      </c>
      <c r="AU537" s="71"/>
      <c r="AV537" s="79" t="str" cm="1">
        <f t="array" ref="AV5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7" s="79" t="str" cm="1">
        <f t="array" ref="AW5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7" s="71" t="str" cm="1">
        <f t="array" ref="AX5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7" s="71"/>
      <c r="AZ537" s="71"/>
      <c r="BA537" s="71" t="s">
        <v>6764</v>
      </c>
      <c r="BB537" s="73" t="s">
        <v>6765</v>
      </c>
      <c r="BC537" s="36"/>
      <c r="BD537" s="35"/>
    </row>
    <row r="538" spans="1:56" ht="75" customHeight="1">
      <c r="A538" s="70">
        <v>537</v>
      </c>
      <c r="B538" s="71" t="s">
        <v>4986</v>
      </c>
      <c r="C538" s="71" t="s">
        <v>800</v>
      </c>
      <c r="D538" s="71" t="s">
        <v>6766</v>
      </c>
      <c r="E538" s="71" t="s">
        <v>1461</v>
      </c>
      <c r="F538" s="71" t="s">
        <v>231</v>
      </c>
      <c r="G538" s="71" t="s">
        <v>736</v>
      </c>
      <c r="H538" s="71" t="s">
        <v>217</v>
      </c>
      <c r="I538" s="71" t="s">
        <v>285</v>
      </c>
      <c r="J538" s="71" t="s">
        <v>1432</v>
      </c>
      <c r="K538" s="71" t="s">
        <v>279</v>
      </c>
      <c r="L538" s="71" t="s">
        <v>6767</v>
      </c>
      <c r="M538" s="71" t="s">
        <v>6768</v>
      </c>
      <c r="N538" s="71"/>
      <c r="O538" s="71"/>
      <c r="P538" s="71"/>
      <c r="Q538" s="71"/>
      <c r="R538" s="71"/>
      <c r="S538" s="71"/>
      <c r="T538" s="71"/>
      <c r="U538" s="71"/>
      <c r="V538" s="71"/>
      <c r="W538" s="71"/>
      <c r="X538" s="71"/>
      <c r="Y538" s="71"/>
      <c r="Z538" s="71"/>
      <c r="AA538" s="71"/>
      <c r="AB538" s="71" t="s">
        <v>64</v>
      </c>
      <c r="AC538" s="71" t="s">
        <v>65</v>
      </c>
      <c r="AD538" s="71" t="s">
        <v>62</v>
      </c>
      <c r="AE538" s="71" t="s">
        <v>63</v>
      </c>
      <c r="AF538" s="71" t="s">
        <v>63</v>
      </c>
      <c r="AG538" s="71"/>
      <c r="AH538" s="71" t="s">
        <v>66</v>
      </c>
      <c r="AI538" s="71" t="s">
        <v>63</v>
      </c>
      <c r="AJ538" s="71" t="s">
        <v>63</v>
      </c>
      <c r="AK538" s="71" t="s">
        <v>63</v>
      </c>
      <c r="AL538" s="71" t="s">
        <v>62</v>
      </c>
      <c r="AM538" s="71" t="s">
        <v>63</v>
      </c>
      <c r="AN538" s="71"/>
      <c r="AO538" s="71"/>
      <c r="AP538" s="71" t="s">
        <v>6769</v>
      </c>
      <c r="AQ538" s="71" t="s">
        <v>285</v>
      </c>
      <c r="AR538" s="71" t="s">
        <v>62</v>
      </c>
      <c r="AS538" s="71"/>
      <c r="AT538" s="71" t="s">
        <v>62</v>
      </c>
      <c r="AU538" s="71"/>
      <c r="AV538" s="79" t="str" cm="1">
        <f t="array" ref="AV5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8" s="79" t="str" cm="1">
        <f t="array" ref="AW5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8" s="71" t="str" cm="1">
        <f t="array" ref="AX5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8" s="71"/>
      <c r="AZ538" s="71"/>
      <c r="BA538" s="71" t="s">
        <v>6770</v>
      </c>
      <c r="BB538" s="73"/>
      <c r="BC538" s="36"/>
      <c r="BD538" s="35"/>
    </row>
    <row r="539" spans="1:56" ht="75" customHeight="1">
      <c r="A539" s="70">
        <v>538</v>
      </c>
      <c r="B539" s="71" t="s">
        <v>6771</v>
      </c>
      <c r="C539" s="71" t="s">
        <v>1142</v>
      </c>
      <c r="D539" s="71" t="s">
        <v>6772</v>
      </c>
      <c r="E539" s="71" t="s">
        <v>1461</v>
      </c>
      <c r="F539" s="71" t="s">
        <v>231</v>
      </c>
      <c r="G539" s="71" t="s">
        <v>786</v>
      </c>
      <c r="H539" s="71" t="s">
        <v>233</v>
      </c>
      <c r="I539" s="71" t="s">
        <v>1215</v>
      </c>
      <c r="J539" s="71" t="s">
        <v>1432</v>
      </c>
      <c r="K539" s="71" t="s">
        <v>243</v>
      </c>
      <c r="L539" s="71" t="s">
        <v>6773</v>
      </c>
      <c r="M539" s="71" t="s">
        <v>6774</v>
      </c>
      <c r="N539" s="71"/>
      <c r="O539" s="71"/>
      <c r="P539" s="71"/>
      <c r="Q539" s="71"/>
      <c r="R539" s="71"/>
      <c r="S539" s="71"/>
      <c r="T539" s="71"/>
      <c r="U539" s="71"/>
      <c r="V539" s="71"/>
      <c r="W539" s="71"/>
      <c r="X539" s="71"/>
      <c r="Y539" s="71"/>
      <c r="Z539" s="71"/>
      <c r="AA539" s="71"/>
      <c r="AB539" s="71" t="s">
        <v>64</v>
      </c>
      <c r="AC539" s="71" t="s">
        <v>65</v>
      </c>
      <c r="AD539" s="71" t="s">
        <v>62</v>
      </c>
      <c r="AE539" s="71" t="s">
        <v>62</v>
      </c>
      <c r="AF539" s="71" t="s">
        <v>63</v>
      </c>
      <c r="AG539" s="71"/>
      <c r="AH539" s="71" t="s">
        <v>85</v>
      </c>
      <c r="AI539" s="71" t="s">
        <v>63</v>
      </c>
      <c r="AJ539" s="71" t="s">
        <v>63</v>
      </c>
      <c r="AK539" s="71" t="s">
        <v>63</v>
      </c>
      <c r="AL539" s="71" t="s">
        <v>62</v>
      </c>
      <c r="AM539" s="71" t="s">
        <v>63</v>
      </c>
      <c r="AN539" s="71"/>
      <c r="AO539" s="71"/>
      <c r="AP539" s="71" t="s">
        <v>6775</v>
      </c>
      <c r="AQ539" s="71" t="s">
        <v>6776</v>
      </c>
      <c r="AR539" s="71" t="s">
        <v>132</v>
      </c>
      <c r="AS539" s="71"/>
      <c r="AT539" s="71" t="s">
        <v>63</v>
      </c>
      <c r="AU539" s="71"/>
      <c r="AV539" s="79" t="str" cm="1">
        <f t="array" ref="AV5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9" s="79" t="str" cm="1">
        <f t="array" ref="AW5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9" s="71" t="str" cm="1">
        <f t="array" ref="AX5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9" s="71"/>
      <c r="AZ539" s="71"/>
      <c r="BA539" s="71" t="s">
        <v>6777</v>
      </c>
      <c r="BB539" s="73" t="s">
        <v>6778</v>
      </c>
      <c r="BC539" s="36"/>
      <c r="BD539" s="35"/>
    </row>
    <row r="540" spans="1:56" ht="75" customHeight="1">
      <c r="A540" s="70">
        <v>539</v>
      </c>
      <c r="B540" s="71" t="s">
        <v>6779</v>
      </c>
      <c r="C540" s="71" t="s">
        <v>735</v>
      </c>
      <c r="D540" s="71" t="s">
        <v>6780</v>
      </c>
      <c r="E540" s="71" t="s">
        <v>1486</v>
      </c>
      <c r="F540" s="71" t="s">
        <v>231</v>
      </c>
      <c r="G540" s="71" t="s">
        <v>736</v>
      </c>
      <c r="H540" s="71" t="s">
        <v>217</v>
      </c>
      <c r="I540" s="71" t="s">
        <v>1215</v>
      </c>
      <c r="J540" s="71" t="s">
        <v>1432</v>
      </c>
      <c r="K540" s="71" t="s">
        <v>243</v>
      </c>
      <c r="L540" s="71" t="s">
        <v>6781</v>
      </c>
      <c r="M540" s="71" t="s">
        <v>6782</v>
      </c>
      <c r="N540" s="71"/>
      <c r="O540" s="71"/>
      <c r="P540" s="71"/>
      <c r="Q540" s="71"/>
      <c r="R540" s="71"/>
      <c r="S540" s="71"/>
      <c r="T540" s="71"/>
      <c r="U540" s="71"/>
      <c r="V540" s="71"/>
      <c r="W540" s="71"/>
      <c r="X540" s="71"/>
      <c r="Y540" s="71"/>
      <c r="Z540" s="71"/>
      <c r="AA540" s="71"/>
      <c r="AB540" s="71" t="s">
        <v>64</v>
      </c>
      <c r="AC540" s="71" t="s">
        <v>65</v>
      </c>
      <c r="AD540" s="71" t="s">
        <v>62</v>
      </c>
      <c r="AE540" s="71" t="s">
        <v>63</v>
      </c>
      <c r="AF540" s="71" t="s">
        <v>63</v>
      </c>
      <c r="AG540" s="71"/>
      <c r="AH540" s="71" t="s">
        <v>915</v>
      </c>
      <c r="AI540" s="71" t="s">
        <v>63</v>
      </c>
      <c r="AJ540" s="71" t="s">
        <v>63</v>
      </c>
      <c r="AK540" s="71" t="s">
        <v>63</v>
      </c>
      <c r="AL540" s="71" t="s">
        <v>62</v>
      </c>
      <c r="AM540" s="71" t="s">
        <v>132</v>
      </c>
      <c r="AN540" s="71"/>
      <c r="AO540" s="71"/>
      <c r="AP540" s="71" t="s">
        <v>6783</v>
      </c>
      <c r="AQ540" s="71" t="s">
        <v>6784</v>
      </c>
      <c r="AR540" s="71" t="s">
        <v>63</v>
      </c>
      <c r="AS540" s="71"/>
      <c r="AT540" s="71" t="s">
        <v>63</v>
      </c>
      <c r="AU540" s="71"/>
      <c r="AV540" s="79" t="str" cm="1">
        <f t="array" ref="AV5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0" s="79" t="str" cm="1">
        <f t="array" ref="AW5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0" s="71" t="str" cm="1">
        <f t="array" ref="AX5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0" s="71"/>
      <c r="AZ540" s="71"/>
      <c r="BA540" s="71" t="s">
        <v>6785</v>
      </c>
      <c r="BB540" s="73" t="s">
        <v>6786</v>
      </c>
      <c r="BC540" s="36"/>
      <c r="BD540" s="35"/>
    </row>
    <row r="541" spans="1:56" ht="75" customHeight="1">
      <c r="A541" s="70">
        <v>540</v>
      </c>
      <c r="B541" s="71" t="s">
        <v>6787</v>
      </c>
      <c r="C541" s="71" t="s">
        <v>1269</v>
      </c>
      <c r="D541" s="71" t="s">
        <v>6788</v>
      </c>
      <c r="E541" s="71" t="s">
        <v>1452</v>
      </c>
      <c r="F541" s="71" t="s">
        <v>231</v>
      </c>
      <c r="G541" s="71" t="s">
        <v>786</v>
      </c>
      <c r="H541" s="71" t="s">
        <v>217</v>
      </c>
      <c r="I541" s="71" t="s">
        <v>285</v>
      </c>
      <c r="J541" s="71" t="s">
        <v>1432</v>
      </c>
      <c r="K541" s="71" t="s">
        <v>279</v>
      </c>
      <c r="L541" s="71" t="s">
        <v>6789</v>
      </c>
      <c r="M541" s="71" t="s">
        <v>6790</v>
      </c>
      <c r="N541" s="71"/>
      <c r="O541" s="71"/>
      <c r="P541" s="71"/>
      <c r="Q541" s="71"/>
      <c r="R541" s="71"/>
      <c r="S541" s="71"/>
      <c r="T541" s="71"/>
      <c r="U541" s="71"/>
      <c r="V541" s="71"/>
      <c r="W541" s="71"/>
      <c r="X541" s="71"/>
      <c r="Y541" s="71"/>
      <c r="Z541" s="71"/>
      <c r="AA541" s="71"/>
      <c r="AB541" s="71" t="s">
        <v>64</v>
      </c>
      <c r="AC541" s="71" t="s">
        <v>65</v>
      </c>
      <c r="AD541" s="71" t="s">
        <v>62</v>
      </c>
      <c r="AE541" s="71" t="s">
        <v>62</v>
      </c>
      <c r="AF541" s="71" t="s">
        <v>62</v>
      </c>
      <c r="AG541" s="71"/>
      <c r="AH541" s="71" t="s">
        <v>85</v>
      </c>
      <c r="AI541" s="71" t="s">
        <v>63</v>
      </c>
      <c r="AJ541" s="71" t="s">
        <v>63</v>
      </c>
      <c r="AK541" s="71" t="s">
        <v>63</v>
      </c>
      <c r="AL541" s="71" t="s">
        <v>62</v>
      </c>
      <c r="AM541" s="71" t="s">
        <v>132</v>
      </c>
      <c r="AN541" s="71"/>
      <c r="AO541" s="71"/>
      <c r="AP541" s="71" t="s">
        <v>6791</v>
      </c>
      <c r="AQ541" s="71" t="s">
        <v>4305</v>
      </c>
      <c r="AR541" s="71" t="s">
        <v>62</v>
      </c>
      <c r="AS541" s="71"/>
      <c r="AT541" s="71" t="s">
        <v>63</v>
      </c>
      <c r="AU541" s="71"/>
      <c r="AV541" s="79" t="str" cm="1">
        <f t="array" ref="AV5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1" s="79" t="str" cm="1">
        <f t="array" ref="AW5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1" s="71" t="str" cm="1">
        <f t="array" ref="AX5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1" s="71"/>
      <c r="AZ541" s="71"/>
      <c r="BA541" s="71" t="s">
        <v>6792</v>
      </c>
      <c r="BB541" s="73" t="s">
        <v>4788</v>
      </c>
      <c r="BC541" s="36"/>
      <c r="BD541" s="35"/>
    </row>
    <row r="542" spans="1:56" ht="75" customHeight="1">
      <c r="A542" s="70">
        <v>541</v>
      </c>
      <c r="B542" s="71" t="s">
        <v>6793</v>
      </c>
      <c r="C542" s="71" t="s">
        <v>1142</v>
      </c>
      <c r="D542" s="71" t="s">
        <v>6794</v>
      </c>
      <c r="E542" s="71" t="s">
        <v>1452</v>
      </c>
      <c r="F542" s="71" t="s">
        <v>231</v>
      </c>
      <c r="G542" s="71" t="s">
        <v>584</v>
      </c>
      <c r="H542" s="71" t="s">
        <v>217</v>
      </c>
      <c r="I542" s="71" t="s">
        <v>1215</v>
      </c>
      <c r="J542" s="71" t="s">
        <v>1432</v>
      </c>
      <c r="K542" s="71" t="s">
        <v>243</v>
      </c>
      <c r="L542" s="71" t="s">
        <v>6795</v>
      </c>
      <c r="M542" s="71" t="s">
        <v>6796</v>
      </c>
      <c r="N542" s="71"/>
      <c r="O542" s="71"/>
      <c r="P542" s="71"/>
      <c r="Q542" s="71"/>
      <c r="R542" s="71"/>
      <c r="S542" s="71"/>
      <c r="T542" s="71"/>
      <c r="U542" s="71"/>
      <c r="V542" s="71"/>
      <c r="W542" s="71"/>
      <c r="X542" s="71"/>
      <c r="Y542" s="71"/>
      <c r="Z542" s="71"/>
      <c r="AA542" s="71"/>
      <c r="AB542" s="71" t="s">
        <v>64</v>
      </c>
      <c r="AC542" s="71" t="s">
        <v>65</v>
      </c>
      <c r="AD542" s="71" t="s">
        <v>62</v>
      </c>
      <c r="AE542" s="71" t="s">
        <v>62</v>
      </c>
      <c r="AF542" s="71" t="s">
        <v>63</v>
      </c>
      <c r="AG542" s="71"/>
      <c r="AH542" s="71" t="s">
        <v>66</v>
      </c>
      <c r="AI542" s="71" t="s">
        <v>63</v>
      </c>
      <c r="AJ542" s="71" t="s">
        <v>63</v>
      </c>
      <c r="AK542" s="71" t="s">
        <v>63</v>
      </c>
      <c r="AL542" s="71" t="s">
        <v>62</v>
      </c>
      <c r="AM542" s="71" t="s">
        <v>63</v>
      </c>
      <c r="AN542" s="71"/>
      <c r="AO542" s="71"/>
      <c r="AP542" s="71" t="s">
        <v>6797</v>
      </c>
      <c r="AQ542" s="71" t="s">
        <v>1215</v>
      </c>
      <c r="AR542" s="71" t="s">
        <v>62</v>
      </c>
      <c r="AS542" s="71"/>
      <c r="AT542" s="71" t="s">
        <v>63</v>
      </c>
      <c r="AU542" s="71"/>
      <c r="AV542" s="79" t="str" cm="1">
        <f t="array" ref="AV5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2" s="79" t="str" cm="1">
        <f t="array" ref="AW5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2" s="71" t="str" cm="1">
        <f t="array" ref="AX5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2" s="71"/>
      <c r="AZ542" s="71"/>
      <c r="BA542" s="71" t="s">
        <v>6798</v>
      </c>
      <c r="BB542" s="73" t="s">
        <v>4341</v>
      </c>
      <c r="BC542" s="36"/>
      <c r="BD542" s="35"/>
    </row>
    <row r="543" spans="1:56" ht="75" customHeight="1">
      <c r="A543" s="70">
        <v>542</v>
      </c>
      <c r="B543" s="71" t="s">
        <v>6799</v>
      </c>
      <c r="C543" s="71" t="s">
        <v>735</v>
      </c>
      <c r="D543" s="71" t="s">
        <v>6800</v>
      </c>
      <c r="E543" s="71" t="s">
        <v>1478</v>
      </c>
      <c r="F543" s="71" t="s">
        <v>231</v>
      </c>
      <c r="G543" s="71" t="s">
        <v>736</v>
      </c>
      <c r="H543" s="71" t="s">
        <v>217</v>
      </c>
      <c r="I543" s="71" t="s">
        <v>1215</v>
      </c>
      <c r="J543" s="71" t="s">
        <v>1432</v>
      </c>
      <c r="K543" s="71" t="s">
        <v>243</v>
      </c>
      <c r="L543" s="71" t="s">
        <v>6801</v>
      </c>
      <c r="M543" s="71" t="s">
        <v>6802</v>
      </c>
      <c r="N543" s="71"/>
      <c r="O543" s="71"/>
      <c r="P543" s="71"/>
      <c r="Q543" s="71"/>
      <c r="R543" s="71"/>
      <c r="S543" s="71"/>
      <c r="T543" s="71"/>
      <c r="U543" s="71"/>
      <c r="V543" s="71"/>
      <c r="W543" s="71"/>
      <c r="X543" s="71"/>
      <c r="Y543" s="71"/>
      <c r="Z543" s="71"/>
      <c r="AA543" s="71"/>
      <c r="AB543" s="71" t="s">
        <v>64</v>
      </c>
      <c r="AC543" s="71" t="s">
        <v>65</v>
      </c>
      <c r="AD543" s="71" t="s">
        <v>62</v>
      </c>
      <c r="AE543" s="71" t="s">
        <v>62</v>
      </c>
      <c r="AF543" s="71" t="s">
        <v>63</v>
      </c>
      <c r="AG543" s="71"/>
      <c r="AH543" s="71" t="s">
        <v>66</v>
      </c>
      <c r="AI543" s="71" t="s">
        <v>63</v>
      </c>
      <c r="AJ543" s="71" t="s">
        <v>63</v>
      </c>
      <c r="AK543" s="71" t="s">
        <v>63</v>
      </c>
      <c r="AL543" s="71" t="s">
        <v>62</v>
      </c>
      <c r="AM543" s="71" t="s">
        <v>63</v>
      </c>
      <c r="AN543" s="71"/>
      <c r="AO543" s="71"/>
      <c r="AP543" s="71" t="s">
        <v>6803</v>
      </c>
      <c r="AQ543" s="71" t="s">
        <v>6804</v>
      </c>
      <c r="AR543" s="71" t="s">
        <v>132</v>
      </c>
      <c r="AS543" s="71"/>
      <c r="AT543" s="71" t="s">
        <v>63</v>
      </c>
      <c r="AU543" s="71"/>
      <c r="AV543" s="79" t="str" cm="1">
        <f t="array" ref="AV5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3" s="79" t="str" cm="1">
        <f t="array" ref="AW5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3" s="71" t="str" cm="1">
        <f t="array" ref="AX5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3" s="71"/>
      <c r="AZ543" s="71"/>
      <c r="BA543" s="71" t="s">
        <v>6805</v>
      </c>
      <c r="BB543" s="73" t="s">
        <v>6806</v>
      </c>
      <c r="BC543" s="36"/>
      <c r="BD543" s="35"/>
    </row>
    <row r="544" spans="1:56" ht="75" customHeight="1">
      <c r="A544" s="70">
        <v>543</v>
      </c>
      <c r="B544" s="71" t="s">
        <v>6807</v>
      </c>
      <c r="C544" s="71" t="s">
        <v>735</v>
      </c>
      <c r="D544" s="71" t="s">
        <v>6808</v>
      </c>
      <c r="E544" s="71" t="s">
        <v>1565</v>
      </c>
      <c r="F544" s="71" t="s">
        <v>231</v>
      </c>
      <c r="G544" s="71" t="s">
        <v>736</v>
      </c>
      <c r="H544" s="71" t="s">
        <v>217</v>
      </c>
      <c r="I544" s="71" t="s">
        <v>1215</v>
      </c>
      <c r="J544" s="71" t="s">
        <v>1432</v>
      </c>
      <c r="K544" s="71" t="s">
        <v>243</v>
      </c>
      <c r="L544" s="71" t="s">
        <v>6809</v>
      </c>
      <c r="M544" s="71" t="s">
        <v>6810</v>
      </c>
      <c r="N544" s="71"/>
      <c r="O544" s="71"/>
      <c r="P544" s="71"/>
      <c r="Q544" s="71"/>
      <c r="R544" s="71"/>
      <c r="S544" s="71"/>
      <c r="T544" s="71"/>
      <c r="U544" s="71"/>
      <c r="V544" s="71"/>
      <c r="W544" s="71"/>
      <c r="X544" s="71"/>
      <c r="Y544" s="71"/>
      <c r="Z544" s="71"/>
      <c r="AA544" s="71"/>
      <c r="AB544" s="71" t="s">
        <v>64</v>
      </c>
      <c r="AC544" s="71" t="s">
        <v>65</v>
      </c>
      <c r="AD544" s="71" t="s">
        <v>62</v>
      </c>
      <c r="AE544" s="71" t="s">
        <v>62</v>
      </c>
      <c r="AF544" s="71" t="s">
        <v>63</v>
      </c>
      <c r="AG544" s="71"/>
      <c r="AH544" s="71" t="s">
        <v>66</v>
      </c>
      <c r="AI544" s="71" t="s">
        <v>63</v>
      </c>
      <c r="AJ544" s="71" t="s">
        <v>132</v>
      </c>
      <c r="AK544" s="71" t="s">
        <v>63</v>
      </c>
      <c r="AL544" s="71" t="s">
        <v>62</v>
      </c>
      <c r="AM544" s="71" t="s">
        <v>63</v>
      </c>
      <c r="AN544" s="71"/>
      <c r="AO544" s="71"/>
      <c r="AP544" s="71" t="s">
        <v>6811</v>
      </c>
      <c r="AQ544" s="71" t="s">
        <v>1215</v>
      </c>
      <c r="AR544" s="71" t="s">
        <v>62</v>
      </c>
      <c r="AS544" s="71"/>
      <c r="AT544" s="71" t="s">
        <v>63</v>
      </c>
      <c r="AU544" s="71"/>
      <c r="AV544" s="79" t="str" cm="1">
        <f t="array" ref="AV5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4" s="79" t="str" cm="1">
        <f t="array" ref="AW5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4" s="71" t="str" cm="1">
        <f t="array" ref="AX5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4" s="71"/>
      <c r="AZ544" s="71"/>
      <c r="BA544" s="71" t="s">
        <v>6812</v>
      </c>
      <c r="BB544" s="73"/>
      <c r="BC544" s="36"/>
      <c r="BD544" s="35"/>
    </row>
    <row r="545" spans="1:56" ht="75" customHeight="1">
      <c r="A545" s="70">
        <v>544</v>
      </c>
      <c r="B545" s="71" t="s">
        <v>6813</v>
      </c>
      <c r="C545" s="71" t="s">
        <v>800</v>
      </c>
      <c r="D545" s="71" t="s">
        <v>6814</v>
      </c>
      <c r="E545" s="71" t="s">
        <v>1502</v>
      </c>
      <c r="F545" s="71" t="s">
        <v>231</v>
      </c>
      <c r="G545" s="71" t="s">
        <v>736</v>
      </c>
      <c r="H545" s="71" t="s">
        <v>217</v>
      </c>
      <c r="I545" s="71" t="s">
        <v>840</v>
      </c>
      <c r="J545" s="71" t="s">
        <v>1432</v>
      </c>
      <c r="K545" s="71" t="s">
        <v>315</v>
      </c>
      <c r="L545" s="71" t="s">
        <v>6815</v>
      </c>
      <c r="M545" s="71" t="s">
        <v>6816</v>
      </c>
      <c r="N545" s="71"/>
      <c r="O545" s="71"/>
      <c r="P545" s="71"/>
      <c r="Q545" s="71"/>
      <c r="R545" s="71"/>
      <c r="S545" s="71"/>
      <c r="T545" s="71"/>
      <c r="U545" s="71"/>
      <c r="V545" s="71"/>
      <c r="W545" s="71"/>
      <c r="X545" s="71"/>
      <c r="Y545" s="71"/>
      <c r="Z545" s="71"/>
      <c r="AA545" s="71"/>
      <c r="AB545" s="71" t="s">
        <v>64</v>
      </c>
      <c r="AC545" s="71" t="s">
        <v>65</v>
      </c>
      <c r="AD545" s="71" t="s">
        <v>62</v>
      </c>
      <c r="AE545" s="71" t="s">
        <v>62</v>
      </c>
      <c r="AF545" s="71" t="s">
        <v>63</v>
      </c>
      <c r="AG545" s="71"/>
      <c r="AH545" s="71" t="s">
        <v>66</v>
      </c>
      <c r="AI545" s="71" t="s">
        <v>63</v>
      </c>
      <c r="AJ545" s="71" t="s">
        <v>63</v>
      </c>
      <c r="AK545" s="71" t="s">
        <v>63</v>
      </c>
      <c r="AL545" s="71" t="s">
        <v>62</v>
      </c>
      <c r="AM545" s="71" t="s">
        <v>63</v>
      </c>
      <c r="AN545" s="71"/>
      <c r="AO545" s="71"/>
      <c r="AP545" s="71" t="s">
        <v>6817</v>
      </c>
      <c r="AQ545" s="71" t="s">
        <v>5800</v>
      </c>
      <c r="AR545" s="71" t="s">
        <v>62</v>
      </c>
      <c r="AS545" s="71"/>
      <c r="AT545" s="71" t="s">
        <v>63</v>
      </c>
      <c r="AU545" s="71"/>
      <c r="AV545" s="79" t="str" cm="1">
        <f t="array" ref="AV5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5" s="79" t="str" cm="1">
        <f t="array" ref="AW5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5" s="71" t="str" cm="1">
        <f t="array" ref="AX5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5" s="71"/>
      <c r="AZ545" s="71"/>
      <c r="BA545" s="22" t="s">
        <v>6818</v>
      </c>
      <c r="BB545" s="73" t="s">
        <v>6819</v>
      </c>
      <c r="BC545" s="36"/>
      <c r="BD545" s="35"/>
    </row>
    <row r="546" spans="1:56" ht="75" customHeight="1">
      <c r="A546" s="70">
        <v>545</v>
      </c>
      <c r="B546" s="71" t="s">
        <v>6820</v>
      </c>
      <c r="C546" s="71" t="s">
        <v>381</v>
      </c>
      <c r="D546" s="71" t="s">
        <v>6821</v>
      </c>
      <c r="E546" s="71" t="s">
        <v>1522</v>
      </c>
      <c r="F546" s="71" t="s">
        <v>54</v>
      </c>
      <c r="G546" s="71" t="s">
        <v>125</v>
      </c>
      <c r="H546" s="71" t="s">
        <v>217</v>
      </c>
      <c r="I546" s="71" t="s">
        <v>1606</v>
      </c>
      <c r="J546" s="71" t="s">
        <v>1432</v>
      </c>
      <c r="K546" s="71" t="s">
        <v>243</v>
      </c>
      <c r="L546" s="71" t="s">
        <v>6822</v>
      </c>
      <c r="M546" s="71" t="s">
        <v>6823</v>
      </c>
      <c r="N546" s="71" t="s">
        <v>1710</v>
      </c>
      <c r="O546" s="71" t="s">
        <v>1506</v>
      </c>
      <c r="P546" s="71" t="s">
        <v>155</v>
      </c>
      <c r="Q546" s="71" t="s">
        <v>155</v>
      </c>
      <c r="R546" s="71" t="s">
        <v>189</v>
      </c>
      <c r="S546" s="71" t="s">
        <v>63</v>
      </c>
      <c r="T546" s="71" t="s">
        <v>62</v>
      </c>
      <c r="U546" s="71" t="s">
        <v>62</v>
      </c>
      <c r="V546" s="71" t="s">
        <v>63</v>
      </c>
      <c r="W546" s="71" t="s">
        <v>63</v>
      </c>
      <c r="X546" s="71" t="s">
        <v>63</v>
      </c>
      <c r="Y546" s="71" t="s">
        <v>62</v>
      </c>
      <c r="Z546" s="71" t="s">
        <v>63</v>
      </c>
      <c r="AA546" s="71" t="s">
        <v>63</v>
      </c>
      <c r="AB546" s="71" t="s">
        <v>64</v>
      </c>
      <c r="AC546" s="71" t="s">
        <v>65</v>
      </c>
      <c r="AD546" s="71" t="s">
        <v>62</v>
      </c>
      <c r="AE546" s="71" t="s">
        <v>62</v>
      </c>
      <c r="AF546" s="71" t="s">
        <v>63</v>
      </c>
      <c r="AG546" s="71" t="s">
        <v>63</v>
      </c>
      <c r="AH546" s="71" t="s">
        <v>66</v>
      </c>
      <c r="AI546" s="71" t="s">
        <v>63</v>
      </c>
      <c r="AJ546" s="71" t="s">
        <v>63</v>
      </c>
      <c r="AK546" s="71" t="s">
        <v>63</v>
      </c>
      <c r="AL546" s="71" t="s">
        <v>62</v>
      </c>
      <c r="AM546" s="71" t="s">
        <v>62</v>
      </c>
      <c r="AN546" s="71" t="s">
        <v>6824</v>
      </c>
      <c r="AO546" s="71" t="s">
        <v>6825</v>
      </c>
      <c r="AP546" s="71" t="s">
        <v>6826</v>
      </c>
      <c r="AQ546" s="71" t="s">
        <v>260</v>
      </c>
      <c r="AR546" s="71" t="s">
        <v>63</v>
      </c>
      <c r="AS546" s="71"/>
      <c r="AT546" s="71" t="s">
        <v>63</v>
      </c>
      <c r="AU546" s="71" t="s">
        <v>72</v>
      </c>
      <c r="AV546" s="79" t="str" cm="1">
        <f t="array" ref="AV5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6" s="79" t="str" cm="1">
        <f t="array" ref="AW5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6" s="71" t="str" cm="1">
        <f t="array" ref="AX5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46" s="71" t="s">
        <v>63</v>
      </c>
      <c r="AZ546" s="71"/>
      <c r="BA546" s="71" t="s">
        <v>6827</v>
      </c>
      <c r="BB546" s="73" t="s">
        <v>6828</v>
      </c>
      <c r="BC546" s="36"/>
      <c r="BD546" s="35"/>
    </row>
    <row r="547" spans="1:56" ht="75" customHeight="1">
      <c r="A547" s="70">
        <v>546</v>
      </c>
      <c r="B547" s="71" t="s">
        <v>6829</v>
      </c>
      <c r="C547" s="71" t="s">
        <v>735</v>
      </c>
      <c r="D547" s="71" t="s">
        <v>6830</v>
      </c>
      <c r="E547" s="71" t="s">
        <v>4757</v>
      </c>
      <c r="F547" s="71" t="s">
        <v>231</v>
      </c>
      <c r="G547" s="71" t="s">
        <v>736</v>
      </c>
      <c r="H547" s="71" t="s">
        <v>233</v>
      </c>
      <c r="I547" s="71" t="s">
        <v>790</v>
      </c>
      <c r="J547" s="71" t="s">
        <v>1432</v>
      </c>
      <c r="K547" s="71" t="s">
        <v>218</v>
      </c>
      <c r="L547" s="71" t="s">
        <v>6831</v>
      </c>
      <c r="M547" s="71" t="s">
        <v>6832</v>
      </c>
      <c r="N547" s="71"/>
      <c r="O547" s="71"/>
      <c r="P547" s="71"/>
      <c r="Q547" s="71"/>
      <c r="R547" s="71"/>
      <c r="S547" s="71"/>
      <c r="T547" s="71"/>
      <c r="U547" s="71"/>
      <c r="V547" s="71"/>
      <c r="W547" s="71"/>
      <c r="X547" s="71"/>
      <c r="Y547" s="71"/>
      <c r="Z547" s="71"/>
      <c r="AA547" s="71"/>
      <c r="AB547" s="71" t="s">
        <v>64</v>
      </c>
      <c r="AC547" s="71" t="s">
        <v>65</v>
      </c>
      <c r="AD547" s="71" t="s">
        <v>62</v>
      </c>
      <c r="AE547" s="71" t="s">
        <v>62</v>
      </c>
      <c r="AF547" s="71" t="s">
        <v>63</v>
      </c>
      <c r="AG547" s="71"/>
      <c r="AH547" s="71" t="s">
        <v>85</v>
      </c>
      <c r="AI547" s="71" t="s">
        <v>63</v>
      </c>
      <c r="AJ547" s="71" t="s">
        <v>63</v>
      </c>
      <c r="AK547" s="71" t="s">
        <v>63</v>
      </c>
      <c r="AL547" s="71" t="s">
        <v>63</v>
      </c>
      <c r="AM547" s="71" t="s">
        <v>63</v>
      </c>
      <c r="AN547" s="71"/>
      <c r="AO547" s="71"/>
      <c r="AP547" s="71" t="s">
        <v>6833</v>
      </c>
      <c r="AQ547" s="71" t="s">
        <v>790</v>
      </c>
      <c r="AR547" s="71" t="s">
        <v>62</v>
      </c>
      <c r="AS547" s="71"/>
      <c r="AT547" s="71" t="s">
        <v>63</v>
      </c>
      <c r="AU547" s="71"/>
      <c r="AV547" s="79" t="str" cm="1">
        <f t="array" ref="AV5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7" s="79" t="str" cm="1">
        <f t="array" ref="AW5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7" s="71" t="str" cm="1">
        <f t="array" ref="AX5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7" s="71"/>
      <c r="AZ547" s="71"/>
      <c r="BA547" s="71" t="s">
        <v>6834</v>
      </c>
      <c r="BB547" s="73" t="s">
        <v>814</v>
      </c>
      <c r="BC547" s="36"/>
      <c r="BD547" s="35"/>
    </row>
    <row r="548" spans="1:56" ht="75" customHeight="1">
      <c r="A548" s="70">
        <v>547</v>
      </c>
      <c r="B548" s="71" t="s">
        <v>6835</v>
      </c>
      <c r="C548" s="71" t="s">
        <v>1821</v>
      </c>
      <c r="D548" s="71" t="s">
        <v>6836</v>
      </c>
      <c r="E548" s="71" t="s">
        <v>1505</v>
      </c>
      <c r="F548" s="71" t="s">
        <v>231</v>
      </c>
      <c r="G548" s="71" t="s">
        <v>736</v>
      </c>
      <c r="H548" s="71" t="s">
        <v>217</v>
      </c>
      <c r="I548" s="71" t="s">
        <v>840</v>
      </c>
      <c r="J548" s="71" t="s">
        <v>1432</v>
      </c>
      <c r="K548" s="71" t="s">
        <v>315</v>
      </c>
      <c r="L548" s="71" t="s">
        <v>6837</v>
      </c>
      <c r="M548" s="71" t="s">
        <v>6838</v>
      </c>
      <c r="N548" s="71"/>
      <c r="O548" s="71"/>
      <c r="P548" s="71"/>
      <c r="Q548" s="71"/>
      <c r="R548" s="71"/>
      <c r="S548" s="71"/>
      <c r="T548" s="71"/>
      <c r="U548" s="71"/>
      <c r="V548" s="71"/>
      <c r="W548" s="71"/>
      <c r="X548" s="71"/>
      <c r="Y548" s="71"/>
      <c r="Z548" s="71"/>
      <c r="AA548" s="71"/>
      <c r="AB548" s="71" t="s">
        <v>64</v>
      </c>
      <c r="AC548" s="71" t="s">
        <v>65</v>
      </c>
      <c r="AD548" s="71" t="s">
        <v>62</v>
      </c>
      <c r="AE548" s="71" t="s">
        <v>63</v>
      </c>
      <c r="AF548" s="71" t="s">
        <v>63</v>
      </c>
      <c r="AG548" s="71"/>
      <c r="AH548" s="71" t="s">
        <v>66</v>
      </c>
      <c r="AI548" s="71" t="s">
        <v>63</v>
      </c>
      <c r="AJ548" s="71" t="s">
        <v>63</v>
      </c>
      <c r="AK548" s="71" t="s">
        <v>63</v>
      </c>
      <c r="AL548" s="71" t="s">
        <v>62</v>
      </c>
      <c r="AM548" s="71" t="s">
        <v>63</v>
      </c>
      <c r="AN548" s="71"/>
      <c r="AO548" s="71"/>
      <c r="AP548" s="71" t="s">
        <v>5945</v>
      </c>
      <c r="AQ548" s="71" t="s">
        <v>840</v>
      </c>
      <c r="AR548" s="71" t="s">
        <v>62</v>
      </c>
      <c r="AS548" s="71"/>
      <c r="AT548" s="71" t="s">
        <v>62</v>
      </c>
      <c r="AU548" s="71"/>
      <c r="AV548" s="79" t="str" cm="1">
        <f t="array" ref="AV5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8" s="79" t="str" cm="1">
        <f t="array" ref="AW5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8" s="71" t="str" cm="1">
        <f t="array" ref="AX5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8" s="71"/>
      <c r="AZ548" s="71"/>
      <c r="BA548" s="71" t="s">
        <v>6839</v>
      </c>
      <c r="BB548" s="73" t="s">
        <v>6840</v>
      </c>
      <c r="BC548" s="36"/>
      <c r="BD548" s="35"/>
    </row>
    <row r="549" spans="1:56" ht="75" customHeight="1">
      <c r="A549" s="70">
        <v>548</v>
      </c>
      <c r="B549" s="71" t="s">
        <v>6841</v>
      </c>
      <c r="C549" s="71" t="s">
        <v>735</v>
      </c>
      <c r="D549" s="71" t="s">
        <v>6842</v>
      </c>
      <c r="E549" s="71" t="s">
        <v>1461</v>
      </c>
      <c r="F549" s="71" t="s">
        <v>231</v>
      </c>
      <c r="G549" s="71" t="s">
        <v>736</v>
      </c>
      <c r="H549" s="71" t="s">
        <v>217</v>
      </c>
      <c r="I549" s="71" t="s">
        <v>842</v>
      </c>
      <c r="J549" s="71" t="s">
        <v>1432</v>
      </c>
      <c r="K549" s="71" t="s">
        <v>315</v>
      </c>
      <c r="L549" s="71" t="s">
        <v>6843</v>
      </c>
      <c r="M549" s="71" t="s">
        <v>6844</v>
      </c>
      <c r="N549" s="71"/>
      <c r="O549" s="71"/>
      <c r="P549" s="71"/>
      <c r="Q549" s="71"/>
      <c r="R549" s="71"/>
      <c r="S549" s="71"/>
      <c r="T549" s="71"/>
      <c r="U549" s="71"/>
      <c r="V549" s="71"/>
      <c r="W549" s="71"/>
      <c r="X549" s="71"/>
      <c r="Y549" s="71"/>
      <c r="Z549" s="71"/>
      <c r="AA549" s="71"/>
      <c r="AB549" s="71" t="s">
        <v>64</v>
      </c>
      <c r="AC549" s="71" t="s">
        <v>65</v>
      </c>
      <c r="AD549" s="71" t="s">
        <v>62</v>
      </c>
      <c r="AE549" s="71" t="s">
        <v>63</v>
      </c>
      <c r="AF549" s="71" t="s">
        <v>63</v>
      </c>
      <c r="AG549" s="71"/>
      <c r="AH549" s="71" t="s">
        <v>66</v>
      </c>
      <c r="AI549" s="71" t="s">
        <v>63</v>
      </c>
      <c r="AJ549" s="71" t="s">
        <v>63</v>
      </c>
      <c r="AK549" s="71" t="s">
        <v>63</v>
      </c>
      <c r="AL549" s="71" t="s">
        <v>62</v>
      </c>
      <c r="AM549" s="71" t="s">
        <v>63</v>
      </c>
      <c r="AN549" s="71"/>
      <c r="AO549" s="71"/>
      <c r="AP549" s="71" t="s">
        <v>6845</v>
      </c>
      <c r="AQ549" s="71" t="s">
        <v>842</v>
      </c>
      <c r="AR549" s="71" t="s">
        <v>62</v>
      </c>
      <c r="AS549" s="71"/>
      <c r="AT549" s="71" t="s">
        <v>63</v>
      </c>
      <c r="AU549" s="71"/>
      <c r="AV549" s="79" t="str" cm="1">
        <f t="array" ref="AV5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9" s="79" t="str" cm="1">
        <f t="array" ref="AW5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9" s="71" t="str" cm="1">
        <f t="array" ref="AX5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9" s="71"/>
      <c r="AZ549" s="71"/>
      <c r="BA549" s="71" t="s">
        <v>6846</v>
      </c>
      <c r="BB549" s="73" t="s">
        <v>6847</v>
      </c>
      <c r="BC549" s="36"/>
      <c r="BD549" s="35"/>
    </row>
    <row r="550" spans="1:56" ht="75" customHeight="1">
      <c r="A550" s="70">
        <v>549</v>
      </c>
      <c r="B550" s="71" t="s">
        <v>6848</v>
      </c>
      <c r="C550" s="71" t="s">
        <v>735</v>
      </c>
      <c r="D550" s="71" t="s">
        <v>6849</v>
      </c>
      <c r="E550" s="71" t="s">
        <v>1430</v>
      </c>
      <c r="F550" s="71" t="s">
        <v>231</v>
      </c>
      <c r="G550" s="71" t="s">
        <v>736</v>
      </c>
      <c r="H550" s="71" t="s">
        <v>217</v>
      </c>
      <c r="I550" s="71" t="s">
        <v>1215</v>
      </c>
      <c r="J550" s="71" t="s">
        <v>1432</v>
      </c>
      <c r="K550" s="71" t="s">
        <v>243</v>
      </c>
      <c r="L550" s="71" t="s">
        <v>6850</v>
      </c>
      <c r="M550" s="71" t="s">
        <v>6851</v>
      </c>
      <c r="N550" s="71"/>
      <c r="O550" s="71"/>
      <c r="P550" s="71"/>
      <c r="Q550" s="71"/>
      <c r="R550" s="71"/>
      <c r="S550" s="71"/>
      <c r="T550" s="71"/>
      <c r="U550" s="71"/>
      <c r="V550" s="71"/>
      <c r="W550" s="71"/>
      <c r="X550" s="71"/>
      <c r="Y550" s="71"/>
      <c r="Z550" s="71"/>
      <c r="AA550" s="71"/>
      <c r="AB550" s="71" t="s">
        <v>64</v>
      </c>
      <c r="AC550" s="71" t="s">
        <v>65</v>
      </c>
      <c r="AD550" s="71" t="s">
        <v>62</v>
      </c>
      <c r="AE550" s="71" t="s">
        <v>62</v>
      </c>
      <c r="AF550" s="71" t="s">
        <v>63</v>
      </c>
      <c r="AG550" s="71"/>
      <c r="AH550" s="71" t="s">
        <v>66</v>
      </c>
      <c r="AI550" s="71" t="s">
        <v>63</v>
      </c>
      <c r="AJ550" s="71" t="s">
        <v>63</v>
      </c>
      <c r="AK550" s="71" t="s">
        <v>63</v>
      </c>
      <c r="AL550" s="71" t="s">
        <v>62</v>
      </c>
      <c r="AM550" s="71" t="s">
        <v>63</v>
      </c>
      <c r="AN550" s="71"/>
      <c r="AO550" s="71"/>
      <c r="AP550" s="71" t="s">
        <v>6852</v>
      </c>
      <c r="AQ550" s="71" t="s">
        <v>1418</v>
      </c>
      <c r="AR550" s="71" t="s">
        <v>62</v>
      </c>
      <c r="AS550" s="71"/>
      <c r="AT550" s="71" t="s">
        <v>63</v>
      </c>
      <c r="AU550" s="71"/>
      <c r="AV550" s="79" t="str" cm="1">
        <f t="array" ref="AV5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0" s="79" t="str" cm="1">
        <f t="array" ref="AW5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0" s="71" t="str" cm="1">
        <f t="array" ref="AX5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0" s="71"/>
      <c r="AZ550" s="71"/>
      <c r="BA550" s="71" t="s">
        <v>6853</v>
      </c>
      <c r="BB550" s="73" t="s">
        <v>6854</v>
      </c>
      <c r="BC550" s="36"/>
      <c r="BD550" s="35"/>
    </row>
    <row r="551" spans="1:56" ht="75" customHeight="1">
      <c r="A551" s="70">
        <v>550</v>
      </c>
      <c r="B551" s="71" t="s">
        <v>6855</v>
      </c>
      <c r="C551" s="71" t="s">
        <v>6856</v>
      </c>
      <c r="D551" s="71" t="s">
        <v>6857</v>
      </c>
      <c r="E551" s="71" t="s">
        <v>1430</v>
      </c>
      <c r="F551" s="71" t="s">
        <v>54</v>
      </c>
      <c r="G551" s="71" t="s">
        <v>125</v>
      </c>
      <c r="H551" s="71" t="s">
        <v>233</v>
      </c>
      <c r="I551" s="71" t="s">
        <v>2145</v>
      </c>
      <c r="J551" s="71" t="s">
        <v>1432</v>
      </c>
      <c r="K551" s="71" t="s">
        <v>243</v>
      </c>
      <c r="L551" s="71" t="s">
        <v>6858</v>
      </c>
      <c r="M551" s="71" t="s">
        <v>6859</v>
      </c>
      <c r="N551" s="71" t="s">
        <v>1461</v>
      </c>
      <c r="O551" s="71" t="s">
        <v>4234</v>
      </c>
      <c r="P551" s="71" t="s">
        <v>60</v>
      </c>
      <c r="Q551" s="71" t="s">
        <v>81</v>
      </c>
      <c r="R551" s="71" t="s">
        <v>1669</v>
      </c>
      <c r="S551" s="71" t="s">
        <v>62</v>
      </c>
      <c r="T551" s="71" t="s">
        <v>62</v>
      </c>
      <c r="U551" s="71" t="s">
        <v>62</v>
      </c>
      <c r="V551" s="71" t="s">
        <v>62</v>
      </c>
      <c r="W551" s="71" t="s">
        <v>62</v>
      </c>
      <c r="X551" s="71" t="s">
        <v>63</v>
      </c>
      <c r="Y551" s="71" t="s">
        <v>62</v>
      </c>
      <c r="Z551" s="71" t="s">
        <v>63</v>
      </c>
      <c r="AA551" s="71" t="s">
        <v>63</v>
      </c>
      <c r="AB551" s="71" t="s">
        <v>64</v>
      </c>
      <c r="AC551" s="71" t="s">
        <v>100</v>
      </c>
      <c r="AD551" s="71" t="s">
        <v>62</v>
      </c>
      <c r="AE551" s="71" t="s">
        <v>62</v>
      </c>
      <c r="AF551" s="71" t="s">
        <v>62</v>
      </c>
      <c r="AG551" s="71" t="s">
        <v>62</v>
      </c>
      <c r="AH551" s="71" t="s">
        <v>66</v>
      </c>
      <c r="AI551" s="71" t="s">
        <v>63</v>
      </c>
      <c r="AJ551" s="71" t="s">
        <v>62</v>
      </c>
      <c r="AK551" s="71" t="s">
        <v>63</v>
      </c>
      <c r="AL551" s="71" t="s">
        <v>132</v>
      </c>
      <c r="AM551" s="71" t="s">
        <v>62</v>
      </c>
      <c r="AN551" s="71" t="s">
        <v>6860</v>
      </c>
      <c r="AO551" s="71" t="s">
        <v>6861</v>
      </c>
      <c r="AP551" s="71" t="s">
        <v>464</v>
      </c>
      <c r="AQ551" s="71" t="s">
        <v>465</v>
      </c>
      <c r="AR551" s="71" t="s">
        <v>63</v>
      </c>
      <c r="AS551" s="71"/>
      <c r="AT551" s="71" t="s">
        <v>62</v>
      </c>
      <c r="AU551" s="71" t="s">
        <v>6303</v>
      </c>
      <c r="AV551" s="79" cm="1">
        <f t="array" ref="AV5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551" s="79" cm="1">
        <f t="array" ref="AW5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551" s="71" t="str" cm="1">
        <f t="array" ref="AX5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51" s="71" t="s">
        <v>63</v>
      </c>
      <c r="AZ551" s="71"/>
      <c r="BA551" s="71" t="s">
        <v>6862</v>
      </c>
      <c r="BB551" s="73" t="s">
        <v>6863</v>
      </c>
      <c r="BC551" s="36"/>
      <c r="BD551" s="35"/>
    </row>
    <row r="552" spans="1:56" ht="75" customHeight="1">
      <c r="A552" s="70">
        <v>551</v>
      </c>
      <c r="B552" s="71" t="s">
        <v>6864</v>
      </c>
      <c r="C552" s="71" t="s">
        <v>264</v>
      </c>
      <c r="D552" s="71" t="s">
        <v>6865</v>
      </c>
      <c r="E552" s="71" t="s">
        <v>1565</v>
      </c>
      <c r="F552" s="71" t="s">
        <v>54</v>
      </c>
      <c r="G552" s="71" t="s">
        <v>125</v>
      </c>
      <c r="H552" s="71" t="s">
        <v>233</v>
      </c>
      <c r="I552" s="71" t="s">
        <v>428</v>
      </c>
      <c r="J552" s="71" t="s">
        <v>1432</v>
      </c>
      <c r="K552" s="71" t="s">
        <v>315</v>
      </c>
      <c r="L552" s="71" t="s">
        <v>6866</v>
      </c>
      <c r="M552" s="71" t="s">
        <v>6867</v>
      </c>
      <c r="N552" s="71" t="s">
        <v>1575</v>
      </c>
      <c r="O552" s="71" t="s">
        <v>1609</v>
      </c>
      <c r="P552" s="71" t="s">
        <v>60</v>
      </c>
      <c r="Q552" s="71" t="s">
        <v>155</v>
      </c>
      <c r="R552" s="71" t="s">
        <v>1669</v>
      </c>
      <c r="S552" s="71" t="s">
        <v>62</v>
      </c>
      <c r="T552" s="71" t="s">
        <v>62</v>
      </c>
      <c r="U552" s="71" t="s">
        <v>62</v>
      </c>
      <c r="V552" s="71" t="s">
        <v>62</v>
      </c>
      <c r="W552" s="71" t="s">
        <v>62</v>
      </c>
      <c r="X552" s="71" t="s">
        <v>62</v>
      </c>
      <c r="Y552" s="71" t="s">
        <v>62</v>
      </c>
      <c r="Z552" s="71" t="s">
        <v>63</v>
      </c>
      <c r="AA552" s="71" t="s">
        <v>62</v>
      </c>
      <c r="AB552" s="71" t="s">
        <v>64</v>
      </c>
      <c r="AC552" s="71" t="s">
        <v>84</v>
      </c>
      <c r="AD552" s="71" t="s">
        <v>62</v>
      </c>
      <c r="AE552" s="71" t="s">
        <v>62</v>
      </c>
      <c r="AF552" s="71" t="s">
        <v>62</v>
      </c>
      <c r="AG552" s="71" t="s">
        <v>63</v>
      </c>
      <c r="AH552" s="71"/>
      <c r="AI552" s="71" t="s">
        <v>63</v>
      </c>
      <c r="AJ552" s="71" t="s">
        <v>132</v>
      </c>
      <c r="AK552" s="71" t="s">
        <v>63</v>
      </c>
      <c r="AL552" s="71" t="s">
        <v>62</v>
      </c>
      <c r="AM552" s="71" t="s">
        <v>132</v>
      </c>
      <c r="AN552" s="71" t="s">
        <v>6868</v>
      </c>
      <c r="AO552" s="71" t="s">
        <v>6869</v>
      </c>
      <c r="AP552" s="71" t="s">
        <v>464</v>
      </c>
      <c r="AQ552" s="71" t="s">
        <v>465</v>
      </c>
      <c r="AR552" s="71" t="s">
        <v>63</v>
      </c>
      <c r="AS552" s="71"/>
      <c r="AT552" s="71" t="s">
        <v>62</v>
      </c>
      <c r="AU552" s="71" t="s">
        <v>1702</v>
      </c>
      <c r="AV552" s="79" cm="1">
        <f t="array" ref="AV5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52" s="79" cm="1">
        <f t="array" ref="AW5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52" s="71" t="str" cm="1">
        <f t="array" ref="AX5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52" s="71" t="s">
        <v>63</v>
      </c>
      <c r="AZ552" s="71"/>
      <c r="BA552" s="71" t="s">
        <v>6870</v>
      </c>
      <c r="BB552" s="73"/>
      <c r="BC552" s="36"/>
      <c r="BD552" s="35"/>
    </row>
    <row r="553" spans="1:56" ht="75" customHeight="1">
      <c r="A553" s="70">
        <v>552</v>
      </c>
      <c r="B553" s="71" t="s">
        <v>6871</v>
      </c>
      <c r="C553" s="71" t="s">
        <v>6872</v>
      </c>
      <c r="D553" s="71" t="s">
        <v>6873</v>
      </c>
      <c r="E553" s="71" t="s">
        <v>1452</v>
      </c>
      <c r="F553" s="71" t="s">
        <v>231</v>
      </c>
      <c r="G553" s="71" t="s">
        <v>125</v>
      </c>
      <c r="H553" s="71" t="s">
        <v>233</v>
      </c>
      <c r="I553" s="71" t="s">
        <v>428</v>
      </c>
      <c r="J553" s="71" t="s">
        <v>1432</v>
      </c>
      <c r="K553" s="71" t="s">
        <v>315</v>
      </c>
      <c r="L553" s="71" t="s">
        <v>6874</v>
      </c>
      <c r="M553" s="71" t="s">
        <v>6875</v>
      </c>
      <c r="N553" s="71" t="s">
        <v>1575</v>
      </c>
      <c r="O553" s="71" t="s">
        <v>1668</v>
      </c>
      <c r="P553" s="71"/>
      <c r="Q553" s="71"/>
      <c r="R553" s="71"/>
      <c r="S553" s="71"/>
      <c r="T553" s="71"/>
      <c r="U553" s="71"/>
      <c r="V553" s="71"/>
      <c r="W553" s="71"/>
      <c r="X553" s="71"/>
      <c r="Y553" s="71"/>
      <c r="Z553" s="71"/>
      <c r="AA553" s="71"/>
      <c r="AB553" s="71" t="s">
        <v>142</v>
      </c>
      <c r="AC553" s="71" t="s">
        <v>100</v>
      </c>
      <c r="AD553" s="71" t="s">
        <v>62</v>
      </c>
      <c r="AE553" s="71" t="s">
        <v>62</v>
      </c>
      <c r="AF553" s="71" t="s">
        <v>62</v>
      </c>
      <c r="AG553" s="71"/>
      <c r="AH553" s="71" t="s">
        <v>85</v>
      </c>
      <c r="AI553" s="71" t="s">
        <v>63</v>
      </c>
      <c r="AJ553" s="71" t="s">
        <v>62</v>
      </c>
      <c r="AK553" s="71" t="s">
        <v>62</v>
      </c>
      <c r="AL553" s="71" t="s">
        <v>63</v>
      </c>
      <c r="AM553" s="71" t="s">
        <v>63</v>
      </c>
      <c r="AN553" s="71"/>
      <c r="AO553" s="71"/>
      <c r="AP553" s="71" t="s">
        <v>6876</v>
      </c>
      <c r="AQ553" s="71" t="s">
        <v>6877</v>
      </c>
      <c r="AR553" s="71" t="s">
        <v>62</v>
      </c>
      <c r="AS553" s="71"/>
      <c r="AT553" s="71" t="s">
        <v>63</v>
      </c>
      <c r="AU553" s="71"/>
      <c r="AV553" s="79" t="str" cm="1">
        <f t="array" ref="AV5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3" s="79" t="str" cm="1">
        <f t="array" ref="AW5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3" s="71" t="str" cm="1">
        <f t="array" ref="AX5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3" s="71"/>
      <c r="AZ553" s="71"/>
      <c r="BA553" s="71" t="s">
        <v>6878</v>
      </c>
      <c r="BB553" s="73" t="s">
        <v>6879</v>
      </c>
      <c r="BC553" s="36"/>
      <c r="BD553" s="35"/>
    </row>
    <row r="554" spans="1:56" ht="75" customHeight="1">
      <c r="A554" s="70">
        <v>553</v>
      </c>
      <c r="B554" s="71" t="s">
        <v>6885</v>
      </c>
      <c r="C554" s="71" t="s">
        <v>289</v>
      </c>
      <c r="D554" s="71" t="s">
        <v>6886</v>
      </c>
      <c r="E554" s="71" t="s">
        <v>1479</v>
      </c>
      <c r="F554" s="71" t="s">
        <v>231</v>
      </c>
      <c r="G554" s="71" t="s">
        <v>584</v>
      </c>
      <c r="H554" s="71" t="s">
        <v>233</v>
      </c>
      <c r="I554" s="71" t="s">
        <v>428</v>
      </c>
      <c r="J554" s="71" t="s">
        <v>1432</v>
      </c>
      <c r="K554" s="71" t="s">
        <v>315</v>
      </c>
      <c r="L554" s="71" t="s">
        <v>6887</v>
      </c>
      <c r="M554" s="71" t="s">
        <v>6888</v>
      </c>
      <c r="N554" s="71"/>
      <c r="O554" s="71" t="s">
        <v>1506</v>
      </c>
      <c r="P554" s="71"/>
      <c r="Q554" s="71"/>
      <c r="R554" s="71"/>
      <c r="S554" s="71"/>
      <c r="T554" s="71"/>
      <c r="U554" s="71"/>
      <c r="V554" s="71"/>
      <c r="W554" s="71"/>
      <c r="X554" s="71"/>
      <c r="Y554" s="71"/>
      <c r="Z554" s="71"/>
      <c r="AA554" s="71"/>
      <c r="AB554" s="71" t="s">
        <v>64</v>
      </c>
      <c r="AC554" s="71" t="s">
        <v>100</v>
      </c>
      <c r="AD554" s="71" t="s">
        <v>62</v>
      </c>
      <c r="AE554" s="71" t="s">
        <v>63</v>
      </c>
      <c r="AF554" s="71" t="s">
        <v>63</v>
      </c>
      <c r="AG554" s="71"/>
      <c r="AH554" s="71" t="s">
        <v>66</v>
      </c>
      <c r="AI554" s="71" t="s">
        <v>63</v>
      </c>
      <c r="AJ554" s="71" t="s">
        <v>63</v>
      </c>
      <c r="AK554" s="71" t="s">
        <v>63</v>
      </c>
      <c r="AL554" s="71" t="s">
        <v>62</v>
      </c>
      <c r="AM554" s="71" t="s">
        <v>63</v>
      </c>
      <c r="AN554" s="71"/>
      <c r="AO554" s="71"/>
      <c r="AP554" s="71" t="s">
        <v>6889</v>
      </c>
      <c r="AQ554" s="71" t="s">
        <v>428</v>
      </c>
      <c r="AR554" s="71" t="s">
        <v>132</v>
      </c>
      <c r="AS554" s="71"/>
      <c r="AT554" s="71" t="s">
        <v>62</v>
      </c>
      <c r="AU554" s="71"/>
      <c r="AV554" s="79" t="str" cm="1">
        <f t="array" ref="AV5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4" s="79" t="str" cm="1">
        <f t="array" ref="AW5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4" s="71" t="str" cm="1">
        <f t="array" ref="AX5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4" s="71"/>
      <c r="AZ554" s="71"/>
      <c r="BA554" s="71" t="s">
        <v>6890</v>
      </c>
      <c r="BB554" s="73" t="s">
        <v>6891</v>
      </c>
      <c r="BC554" s="36"/>
      <c r="BD554" s="35"/>
    </row>
    <row r="555" spans="1:56" ht="75" customHeight="1">
      <c r="A555" s="70">
        <v>554</v>
      </c>
      <c r="B555" s="71" t="s">
        <v>6892</v>
      </c>
      <c r="C555" s="71" t="s">
        <v>706</v>
      </c>
      <c r="D555" s="71" t="s">
        <v>6893</v>
      </c>
      <c r="E555" s="71" t="s">
        <v>1452</v>
      </c>
      <c r="F555" s="71" t="s">
        <v>54</v>
      </c>
      <c r="G555" s="71" t="s">
        <v>125</v>
      </c>
      <c r="H555" s="71" t="s">
        <v>97</v>
      </c>
      <c r="I555" s="71" t="s">
        <v>6894</v>
      </c>
      <c r="J555" s="71" t="s">
        <v>6700</v>
      </c>
      <c r="K555" s="71" t="s">
        <v>6895</v>
      </c>
      <c r="L555" s="71" t="s">
        <v>6896</v>
      </c>
      <c r="M555" s="71" t="s">
        <v>6897</v>
      </c>
      <c r="N555" s="71"/>
      <c r="O555" s="71"/>
      <c r="P555" s="71" t="s">
        <v>60</v>
      </c>
      <c r="Q555" s="71" t="s">
        <v>431</v>
      </c>
      <c r="R555" s="71" t="s">
        <v>189</v>
      </c>
      <c r="S555" s="71" t="s">
        <v>62</v>
      </c>
      <c r="T555" s="71" t="s">
        <v>62</v>
      </c>
      <c r="U555" s="71" t="s">
        <v>62</v>
      </c>
      <c r="V555" s="71" t="s">
        <v>63</v>
      </c>
      <c r="W555" s="71" t="s">
        <v>63</v>
      </c>
      <c r="X555" s="71" t="s">
        <v>63</v>
      </c>
      <c r="Y555" s="71" t="s">
        <v>62</v>
      </c>
      <c r="Z555" s="71" t="s">
        <v>62</v>
      </c>
      <c r="AA555" s="71" t="s">
        <v>63</v>
      </c>
      <c r="AB555" s="71" t="s">
        <v>64</v>
      </c>
      <c r="AC555" s="71" t="s">
        <v>65</v>
      </c>
      <c r="AD555" s="71" t="s">
        <v>63</v>
      </c>
      <c r="AE555" s="71" t="s">
        <v>63</v>
      </c>
      <c r="AF555" s="71" t="s">
        <v>63</v>
      </c>
      <c r="AG555" s="71" t="s">
        <v>63</v>
      </c>
      <c r="AH555" s="71" t="s">
        <v>85</v>
      </c>
      <c r="AI555" s="71" t="s">
        <v>63</v>
      </c>
      <c r="AJ555" s="71" t="s">
        <v>63</v>
      </c>
      <c r="AK555" s="71" t="s">
        <v>63</v>
      </c>
      <c r="AL555" s="71" t="s">
        <v>132</v>
      </c>
      <c r="AM555" s="71" t="s">
        <v>63</v>
      </c>
      <c r="AN555" s="71" t="s">
        <v>6898</v>
      </c>
      <c r="AO555" s="71" t="s">
        <v>6899</v>
      </c>
      <c r="AP555" s="71" t="s">
        <v>6900</v>
      </c>
      <c r="AQ555" s="71" t="s">
        <v>6901</v>
      </c>
      <c r="AR555" s="71" t="s">
        <v>132</v>
      </c>
      <c r="AS555" s="71"/>
      <c r="AT555" s="71" t="s">
        <v>63</v>
      </c>
      <c r="AU555" s="71" t="s">
        <v>1802</v>
      </c>
      <c r="AV555" s="79" cm="1">
        <f t="array" ref="AV5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555" s="79" cm="1">
        <f t="array" ref="AW5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555" s="71" t="str" cm="1">
        <f t="array" ref="AX5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55" s="71" t="s">
        <v>63</v>
      </c>
      <c r="AZ555" s="71"/>
      <c r="BA555" s="71" t="s">
        <v>6902</v>
      </c>
      <c r="BB555" s="73" t="s">
        <v>6903</v>
      </c>
      <c r="BC555" s="36"/>
      <c r="BD555" s="35"/>
    </row>
    <row r="556" spans="1:56" ht="75" customHeight="1">
      <c r="A556" s="70">
        <v>555</v>
      </c>
      <c r="B556" s="71" t="s">
        <v>6904</v>
      </c>
      <c r="C556" s="71" t="s">
        <v>735</v>
      </c>
      <c r="D556" s="71" t="s">
        <v>6905</v>
      </c>
      <c r="E556" s="71" t="s">
        <v>1452</v>
      </c>
      <c r="F556" s="71" t="s">
        <v>231</v>
      </c>
      <c r="G556" s="71" t="s">
        <v>736</v>
      </c>
      <c r="H556" s="71" t="s">
        <v>217</v>
      </c>
      <c r="I556" s="71" t="s">
        <v>840</v>
      </c>
      <c r="J556" s="71" t="s">
        <v>1432</v>
      </c>
      <c r="K556" s="71" t="s">
        <v>315</v>
      </c>
      <c r="L556" s="71" t="s">
        <v>6906</v>
      </c>
      <c r="M556" s="71" t="s">
        <v>6907</v>
      </c>
      <c r="N556" s="71"/>
      <c r="O556" s="71"/>
      <c r="P556" s="71"/>
      <c r="Q556" s="71"/>
      <c r="R556" s="71"/>
      <c r="S556" s="71"/>
      <c r="T556" s="71"/>
      <c r="U556" s="71"/>
      <c r="V556" s="71"/>
      <c r="W556" s="71"/>
      <c r="X556" s="71"/>
      <c r="Y556" s="71"/>
      <c r="Z556" s="71"/>
      <c r="AA556" s="71"/>
      <c r="AB556" s="71" t="s">
        <v>64</v>
      </c>
      <c r="AC556" s="71" t="s">
        <v>65</v>
      </c>
      <c r="AD556" s="71" t="s">
        <v>62</v>
      </c>
      <c r="AE556" s="71" t="s">
        <v>63</v>
      </c>
      <c r="AF556" s="71" t="s">
        <v>63</v>
      </c>
      <c r="AG556" s="71"/>
      <c r="AH556" s="71" t="s">
        <v>101</v>
      </c>
      <c r="AI556" s="71" t="s">
        <v>63</v>
      </c>
      <c r="AJ556" s="71" t="s">
        <v>62</v>
      </c>
      <c r="AK556" s="71" t="s">
        <v>63</v>
      </c>
      <c r="AL556" s="71" t="s">
        <v>63</v>
      </c>
      <c r="AM556" s="71" t="s">
        <v>63</v>
      </c>
      <c r="AN556" s="71"/>
      <c r="AO556" s="71"/>
      <c r="AP556" s="71" t="s">
        <v>6908</v>
      </c>
      <c r="AQ556" s="71" t="s">
        <v>5800</v>
      </c>
      <c r="AR556" s="71" t="s">
        <v>132</v>
      </c>
      <c r="AS556" s="71"/>
      <c r="AT556" s="71" t="s">
        <v>63</v>
      </c>
      <c r="AU556" s="71"/>
      <c r="AV556" s="79" t="str" cm="1">
        <f t="array" ref="AV5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6" s="79" t="str" cm="1">
        <f t="array" ref="AW5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6" s="71" t="str" cm="1">
        <f t="array" ref="AX5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6" s="71"/>
      <c r="AZ556" s="71"/>
      <c r="BA556" s="22" t="s">
        <v>6909</v>
      </c>
      <c r="BB556" s="73" t="s">
        <v>5074</v>
      </c>
      <c r="BC556" s="36"/>
      <c r="BD556" s="35"/>
    </row>
    <row r="557" spans="1:56" ht="75" customHeight="1">
      <c r="A557" s="70">
        <v>556</v>
      </c>
      <c r="B557" s="71" t="s">
        <v>6910</v>
      </c>
      <c r="C557" s="71" t="s">
        <v>735</v>
      </c>
      <c r="D557" s="71" t="s">
        <v>6911</v>
      </c>
      <c r="E557" s="71" t="s">
        <v>1461</v>
      </c>
      <c r="F557" s="71" t="s">
        <v>231</v>
      </c>
      <c r="G557" s="71" t="s">
        <v>736</v>
      </c>
      <c r="H557" s="71" t="s">
        <v>217</v>
      </c>
      <c r="I557" s="71" t="s">
        <v>2167</v>
      </c>
      <c r="J557" s="71" t="s">
        <v>1432</v>
      </c>
      <c r="K557" s="71" t="s">
        <v>315</v>
      </c>
      <c r="L557" s="71" t="s">
        <v>6912</v>
      </c>
      <c r="M557" s="71" t="s">
        <v>6913</v>
      </c>
      <c r="N557" s="71"/>
      <c r="O557" s="71"/>
      <c r="P557" s="71"/>
      <c r="Q557" s="71"/>
      <c r="R557" s="71"/>
      <c r="S557" s="71"/>
      <c r="T557" s="71"/>
      <c r="U557" s="71"/>
      <c r="V557" s="71"/>
      <c r="W557" s="71"/>
      <c r="X557" s="71"/>
      <c r="Y557" s="71"/>
      <c r="Z557" s="71"/>
      <c r="AA557" s="71"/>
      <c r="AB557" s="71" t="s">
        <v>64</v>
      </c>
      <c r="AC557" s="71" t="s">
        <v>65</v>
      </c>
      <c r="AD557" s="71" t="s">
        <v>62</v>
      </c>
      <c r="AE557" s="71" t="s">
        <v>62</v>
      </c>
      <c r="AF557" s="71" t="s">
        <v>63</v>
      </c>
      <c r="AG557" s="71"/>
      <c r="AH557" s="71" t="s">
        <v>101</v>
      </c>
      <c r="AI557" s="71" t="s">
        <v>63</v>
      </c>
      <c r="AJ557" s="71" t="s">
        <v>63</v>
      </c>
      <c r="AK557" s="71" t="s">
        <v>63</v>
      </c>
      <c r="AL557" s="71" t="s">
        <v>63</v>
      </c>
      <c r="AM557" s="71" t="s">
        <v>63</v>
      </c>
      <c r="AN557" s="71"/>
      <c r="AO557" s="71"/>
      <c r="AP557" s="71" t="s">
        <v>6914</v>
      </c>
      <c r="AQ557" s="71" t="s">
        <v>6915</v>
      </c>
      <c r="AR557" s="71" t="s">
        <v>63</v>
      </c>
      <c r="AS557" s="71"/>
      <c r="AT557" s="71" t="s">
        <v>63</v>
      </c>
      <c r="AU557" s="71"/>
      <c r="AV557" s="79" t="str" cm="1">
        <f t="array" ref="AV5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7" s="79" t="str" cm="1">
        <f t="array" ref="AW5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7" s="71" t="str" cm="1">
        <f t="array" ref="AX5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7" s="71"/>
      <c r="AZ557" s="71"/>
      <c r="BA557" s="71" t="s">
        <v>6916</v>
      </c>
      <c r="BB557" s="73" t="s">
        <v>6917</v>
      </c>
      <c r="BC557" s="36"/>
      <c r="BD557" s="35"/>
    </row>
    <row r="558" spans="1:56" ht="75" customHeight="1">
      <c r="A558" s="70">
        <v>557</v>
      </c>
      <c r="B558" s="71" t="s">
        <v>6918</v>
      </c>
      <c r="C558" s="71" t="s">
        <v>1110</v>
      </c>
      <c r="D558" s="71" t="s">
        <v>6919</v>
      </c>
      <c r="E558" s="71" t="s">
        <v>1505</v>
      </c>
      <c r="F558" s="71" t="s">
        <v>231</v>
      </c>
      <c r="G558" s="71" t="s">
        <v>232</v>
      </c>
      <c r="H558" s="71" t="s">
        <v>217</v>
      </c>
      <c r="I558" s="71" t="s">
        <v>1215</v>
      </c>
      <c r="J558" s="71" t="s">
        <v>1432</v>
      </c>
      <c r="K558" s="71" t="s">
        <v>243</v>
      </c>
      <c r="L558" s="71" t="s">
        <v>6920</v>
      </c>
      <c r="M558" s="71" t="s">
        <v>6921</v>
      </c>
      <c r="N558" s="71"/>
      <c r="O558" s="71"/>
      <c r="P558" s="71"/>
      <c r="Q558" s="71"/>
      <c r="R558" s="71"/>
      <c r="S558" s="71"/>
      <c r="T558" s="71"/>
      <c r="U558" s="71"/>
      <c r="V558" s="71"/>
      <c r="W558" s="71"/>
      <c r="X558" s="71"/>
      <c r="Y558" s="71"/>
      <c r="Z558" s="71"/>
      <c r="AA558" s="71"/>
      <c r="AB558" s="71" t="s">
        <v>64</v>
      </c>
      <c r="AC558" s="71" t="s">
        <v>65</v>
      </c>
      <c r="AD558" s="71" t="s">
        <v>62</v>
      </c>
      <c r="AE558" s="71" t="s">
        <v>62</v>
      </c>
      <c r="AF558" s="71" t="s">
        <v>63</v>
      </c>
      <c r="AG558" s="71"/>
      <c r="AH558" s="71" t="s">
        <v>66</v>
      </c>
      <c r="AI558" s="71" t="s">
        <v>63</v>
      </c>
      <c r="AJ558" s="71" t="s">
        <v>62</v>
      </c>
      <c r="AK558" s="71" t="s">
        <v>63</v>
      </c>
      <c r="AL558" s="71" t="s">
        <v>63</v>
      </c>
      <c r="AM558" s="71" t="s">
        <v>63</v>
      </c>
      <c r="AN558" s="71"/>
      <c r="AO558" s="71"/>
      <c r="AP558" s="71" t="s">
        <v>6922</v>
      </c>
      <c r="AQ558" s="71" t="s">
        <v>1215</v>
      </c>
      <c r="AR558" s="71" t="s">
        <v>62</v>
      </c>
      <c r="AS558" s="71"/>
      <c r="AT558" s="71" t="s">
        <v>63</v>
      </c>
      <c r="AU558" s="71"/>
      <c r="AV558" s="79" t="str" cm="1">
        <f t="array" ref="AV5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8" s="79" t="str" cm="1">
        <f t="array" ref="AW5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8" s="71" t="str" cm="1">
        <f t="array" ref="AX5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8" s="71"/>
      <c r="AZ558" s="71"/>
      <c r="BA558" s="71" t="s">
        <v>6923</v>
      </c>
      <c r="BB558" s="73" t="s">
        <v>6924</v>
      </c>
      <c r="BC558" s="36"/>
      <c r="BD558" s="35"/>
    </row>
    <row r="559" spans="1:56" ht="75" customHeight="1">
      <c r="A559" s="70">
        <v>558</v>
      </c>
      <c r="B559" s="71" t="s">
        <v>6925</v>
      </c>
      <c r="C559" s="71" t="s">
        <v>1095</v>
      </c>
      <c r="D559" s="71" t="s">
        <v>6926</v>
      </c>
      <c r="E559" s="71" t="s">
        <v>1502</v>
      </c>
      <c r="F559" s="71" t="s">
        <v>231</v>
      </c>
      <c r="G559" s="71" t="s">
        <v>201</v>
      </c>
      <c r="H559" s="71" t="s">
        <v>217</v>
      </c>
      <c r="I559" s="71" t="s">
        <v>428</v>
      </c>
      <c r="J559" s="71" t="s">
        <v>1432</v>
      </c>
      <c r="K559" s="71" t="s">
        <v>315</v>
      </c>
      <c r="L559" s="71" t="s">
        <v>6927</v>
      </c>
      <c r="M559" s="71" t="s">
        <v>6928</v>
      </c>
      <c r="N559" s="71"/>
      <c r="O559" s="71"/>
      <c r="P559" s="71"/>
      <c r="Q559" s="71"/>
      <c r="R559" s="71"/>
      <c r="S559" s="71"/>
      <c r="T559" s="71"/>
      <c r="U559" s="71"/>
      <c r="V559" s="71"/>
      <c r="W559" s="71"/>
      <c r="X559" s="71"/>
      <c r="Y559" s="71"/>
      <c r="Z559" s="71"/>
      <c r="AA559" s="71"/>
      <c r="AB559" s="71" t="s">
        <v>142</v>
      </c>
      <c r="AC559" s="71" t="s">
        <v>100</v>
      </c>
      <c r="AD559" s="71" t="s">
        <v>62</v>
      </c>
      <c r="AE559" s="71" t="s">
        <v>62</v>
      </c>
      <c r="AF559" s="71" t="s">
        <v>63</v>
      </c>
      <c r="AG559" s="71"/>
      <c r="AH559" s="71"/>
      <c r="AI559" s="71" t="s">
        <v>63</v>
      </c>
      <c r="AJ559" s="71" t="s">
        <v>62</v>
      </c>
      <c r="AK559" s="71" t="s">
        <v>63</v>
      </c>
      <c r="AL559" s="71" t="s">
        <v>63</v>
      </c>
      <c r="AM559" s="71" t="s">
        <v>63</v>
      </c>
      <c r="AN559" s="71"/>
      <c r="AO559" s="71"/>
      <c r="AP559" s="71" t="s">
        <v>6929</v>
      </c>
      <c r="AQ559" s="71" t="s">
        <v>2440</v>
      </c>
      <c r="AR559" s="71" t="s">
        <v>63</v>
      </c>
      <c r="AS559" s="71"/>
      <c r="AT559" s="71" t="s">
        <v>63</v>
      </c>
      <c r="AU559" s="71"/>
      <c r="AV559" s="79" t="str" cm="1">
        <f t="array" ref="AV5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9" s="79" t="str" cm="1">
        <f t="array" ref="AW5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9" s="71" t="str" cm="1">
        <f t="array" ref="AX5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9" s="71"/>
      <c r="AZ559" s="71"/>
      <c r="BA559" s="71" t="s">
        <v>6930</v>
      </c>
      <c r="BB559" s="73" t="s">
        <v>6931</v>
      </c>
      <c r="BC559" s="36"/>
      <c r="BD559" s="35"/>
    </row>
    <row r="560" spans="1:56" ht="75" customHeight="1">
      <c r="A560" s="70">
        <v>559</v>
      </c>
      <c r="B560" s="71" t="s">
        <v>6932</v>
      </c>
      <c r="C560" s="71" t="s">
        <v>1655</v>
      </c>
      <c r="D560" s="71" t="s">
        <v>6933</v>
      </c>
      <c r="E560" s="71" t="s">
        <v>1502</v>
      </c>
      <c r="F560" s="71" t="s">
        <v>231</v>
      </c>
      <c r="G560" s="71" t="s">
        <v>736</v>
      </c>
      <c r="H560" s="71" t="s">
        <v>217</v>
      </c>
      <c r="I560" s="71" t="s">
        <v>1215</v>
      </c>
      <c r="J560" s="71" t="s">
        <v>1432</v>
      </c>
      <c r="K560" s="71" t="s">
        <v>243</v>
      </c>
      <c r="L560" s="71" t="s">
        <v>6934</v>
      </c>
      <c r="M560" s="71" t="s">
        <v>6935</v>
      </c>
      <c r="N560" s="71"/>
      <c r="O560" s="71"/>
      <c r="P560" s="71"/>
      <c r="Q560" s="71"/>
      <c r="R560" s="71"/>
      <c r="S560" s="71"/>
      <c r="T560" s="71"/>
      <c r="U560" s="71"/>
      <c r="V560" s="71"/>
      <c r="W560" s="71"/>
      <c r="X560" s="71"/>
      <c r="Y560" s="71"/>
      <c r="Z560" s="71"/>
      <c r="AA560" s="71"/>
      <c r="AB560" s="71" t="s">
        <v>64</v>
      </c>
      <c r="AC560" s="71" t="s">
        <v>65</v>
      </c>
      <c r="AD560" s="71" t="s">
        <v>62</v>
      </c>
      <c r="AE560" s="71" t="s">
        <v>62</v>
      </c>
      <c r="AF560" s="71" t="s">
        <v>63</v>
      </c>
      <c r="AG560" s="71"/>
      <c r="AH560" s="71" t="s">
        <v>1515</v>
      </c>
      <c r="AI560" s="71" t="s">
        <v>63</v>
      </c>
      <c r="AJ560" s="71" t="s">
        <v>63</v>
      </c>
      <c r="AK560" s="71" t="s">
        <v>63</v>
      </c>
      <c r="AL560" s="71" t="s">
        <v>63</v>
      </c>
      <c r="AM560" s="71" t="s">
        <v>62</v>
      </c>
      <c r="AN560" s="71"/>
      <c r="AO560" s="71"/>
      <c r="AP560" s="71" t="s">
        <v>6936</v>
      </c>
      <c r="AQ560" s="71" t="s">
        <v>1215</v>
      </c>
      <c r="AR560" s="71" t="s">
        <v>62</v>
      </c>
      <c r="AS560" s="71"/>
      <c r="AT560" s="71" t="s">
        <v>63</v>
      </c>
      <c r="AU560" s="71"/>
      <c r="AV560" s="79" t="str" cm="1">
        <f t="array" ref="AV5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0" s="79" t="str" cm="1">
        <f t="array" ref="AW5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0" s="71" t="str" cm="1">
        <f t="array" ref="AX5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0" s="71"/>
      <c r="AZ560" s="71"/>
      <c r="BA560" s="71" t="s">
        <v>6937</v>
      </c>
      <c r="BB560" s="73" t="s">
        <v>6938</v>
      </c>
      <c r="BC560" s="36"/>
      <c r="BD560" s="35"/>
    </row>
    <row r="561" spans="1:56" ht="75" customHeight="1">
      <c r="A561" s="70">
        <v>560</v>
      </c>
      <c r="B561" s="71" t="s">
        <v>6939</v>
      </c>
      <c r="C561" s="71" t="s">
        <v>735</v>
      </c>
      <c r="D561" s="71" t="s">
        <v>6940</v>
      </c>
      <c r="E561" s="71" t="s">
        <v>1502</v>
      </c>
      <c r="F561" s="71" t="s">
        <v>231</v>
      </c>
      <c r="G561" s="71" t="s">
        <v>736</v>
      </c>
      <c r="H561" s="71" t="s">
        <v>217</v>
      </c>
      <c r="I561" s="71" t="s">
        <v>1215</v>
      </c>
      <c r="J561" s="71" t="s">
        <v>1432</v>
      </c>
      <c r="K561" s="71" t="s">
        <v>243</v>
      </c>
      <c r="L561" s="71" t="s">
        <v>6941</v>
      </c>
      <c r="M561" s="71" t="s">
        <v>6942</v>
      </c>
      <c r="N561" s="71"/>
      <c r="O561" s="71"/>
      <c r="P561" s="71"/>
      <c r="Q561" s="71"/>
      <c r="R561" s="71"/>
      <c r="S561" s="71"/>
      <c r="T561" s="71"/>
      <c r="U561" s="71"/>
      <c r="V561" s="71"/>
      <c r="W561" s="71"/>
      <c r="X561" s="71"/>
      <c r="Y561" s="71"/>
      <c r="Z561" s="71"/>
      <c r="AA561" s="71"/>
      <c r="AB561" s="71" t="s">
        <v>64</v>
      </c>
      <c r="AC561" s="71" t="s">
        <v>65</v>
      </c>
      <c r="AD561" s="71" t="s">
        <v>63</v>
      </c>
      <c r="AE561" s="71" t="s">
        <v>63</v>
      </c>
      <c r="AF561" s="71" t="s">
        <v>63</v>
      </c>
      <c r="AG561" s="71"/>
      <c r="AH561" s="71" t="s">
        <v>101</v>
      </c>
      <c r="AI561" s="71" t="s">
        <v>63</v>
      </c>
      <c r="AJ561" s="71" t="s">
        <v>63</v>
      </c>
      <c r="AK561" s="71" t="s">
        <v>63</v>
      </c>
      <c r="AL561" s="71" t="s">
        <v>62</v>
      </c>
      <c r="AM561" s="71" t="s">
        <v>63</v>
      </c>
      <c r="AN561" s="71"/>
      <c r="AO561" s="71"/>
      <c r="AP561" s="71" t="s">
        <v>6943</v>
      </c>
      <c r="AQ561" s="71" t="s">
        <v>6944</v>
      </c>
      <c r="AR561" s="71" t="s">
        <v>62</v>
      </c>
      <c r="AS561" s="71"/>
      <c r="AT561" s="71" t="s">
        <v>63</v>
      </c>
      <c r="AU561" s="71"/>
      <c r="AV561" s="79" t="str" cm="1">
        <f t="array" ref="AV5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1" s="79" t="str" cm="1">
        <f t="array" ref="AW5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1" s="71" t="str" cm="1">
        <f t="array" ref="AX5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1" s="71"/>
      <c r="AZ561" s="71"/>
      <c r="BA561" s="22" t="s">
        <v>6945</v>
      </c>
      <c r="BB561" s="73" t="s">
        <v>6946</v>
      </c>
      <c r="BC561" s="36"/>
      <c r="BD561" s="35"/>
    </row>
    <row r="562" spans="1:56" ht="75" customHeight="1">
      <c r="A562" s="70">
        <v>561</v>
      </c>
      <c r="B562" s="71" t="s">
        <v>6947</v>
      </c>
      <c r="C562" s="71" t="s">
        <v>381</v>
      </c>
      <c r="D562" s="71" t="s">
        <v>6948</v>
      </c>
      <c r="E562" s="71" t="s">
        <v>1486</v>
      </c>
      <c r="F562" s="71" t="s">
        <v>54</v>
      </c>
      <c r="G562" s="71" t="s">
        <v>125</v>
      </c>
      <c r="H562" s="71" t="s">
        <v>233</v>
      </c>
      <c r="I562" s="71" t="s">
        <v>1215</v>
      </c>
      <c r="J562" s="71" t="s">
        <v>1432</v>
      </c>
      <c r="K562" s="71" t="s">
        <v>243</v>
      </c>
      <c r="L562" s="71" t="s">
        <v>6949</v>
      </c>
      <c r="M562" s="71" t="s">
        <v>6950</v>
      </c>
      <c r="N562" s="71" t="s">
        <v>1710</v>
      </c>
      <c r="O562" s="71" t="s">
        <v>1506</v>
      </c>
      <c r="P562" s="71" t="s">
        <v>60</v>
      </c>
      <c r="Q562" s="71" t="s">
        <v>188</v>
      </c>
      <c r="R562" s="71" t="s">
        <v>189</v>
      </c>
      <c r="S562" s="71" t="s">
        <v>63</v>
      </c>
      <c r="T562" s="71" t="s">
        <v>63</v>
      </c>
      <c r="U562" s="71" t="s">
        <v>63</v>
      </c>
      <c r="V562" s="71" t="s">
        <v>62</v>
      </c>
      <c r="W562" s="71" t="s">
        <v>63</v>
      </c>
      <c r="X562" s="71" t="s">
        <v>63</v>
      </c>
      <c r="Y562" s="71" t="s">
        <v>62</v>
      </c>
      <c r="Z562" s="71" t="s">
        <v>63</v>
      </c>
      <c r="AA562" s="71" t="s">
        <v>63</v>
      </c>
      <c r="AB562" s="71" t="s">
        <v>189</v>
      </c>
      <c r="AC562" s="71" t="s">
        <v>65</v>
      </c>
      <c r="AD562" s="71" t="s">
        <v>62</v>
      </c>
      <c r="AE562" s="71" t="s">
        <v>62</v>
      </c>
      <c r="AF562" s="71" t="s">
        <v>63</v>
      </c>
      <c r="AG562" s="71" t="s">
        <v>63</v>
      </c>
      <c r="AH562" s="71" t="s">
        <v>66</v>
      </c>
      <c r="AI562" s="71" t="s">
        <v>63</v>
      </c>
      <c r="AJ562" s="71" t="s">
        <v>62</v>
      </c>
      <c r="AK562" s="71" t="s">
        <v>62</v>
      </c>
      <c r="AL562" s="71" t="s">
        <v>63</v>
      </c>
      <c r="AM562" s="71" t="s">
        <v>62</v>
      </c>
      <c r="AN562" s="71" t="s">
        <v>6951</v>
      </c>
      <c r="AO562" s="71" t="s">
        <v>6952</v>
      </c>
      <c r="AP562" s="71" t="s">
        <v>6953</v>
      </c>
      <c r="AQ562" s="71" t="s">
        <v>6954</v>
      </c>
      <c r="AR562" s="71" t="s">
        <v>63</v>
      </c>
      <c r="AS562" s="71"/>
      <c r="AT562" s="71" t="s">
        <v>63</v>
      </c>
      <c r="AU562" s="71" t="s">
        <v>72</v>
      </c>
      <c r="AV562" s="79" t="str" cm="1">
        <f t="array" ref="AV5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2" s="79" t="str" cm="1">
        <f t="array" ref="AW5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2" s="71" t="str" cm="1">
        <f t="array" ref="AX5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62" s="71" t="s">
        <v>63</v>
      </c>
      <c r="AZ562" s="71"/>
      <c r="BA562" s="71" t="s">
        <v>6955</v>
      </c>
      <c r="BB562" s="73" t="s">
        <v>549</v>
      </c>
      <c r="BC562" s="36"/>
      <c r="BD562" s="35"/>
    </row>
    <row r="563" spans="1:56" ht="75" customHeight="1">
      <c r="A563" s="70">
        <v>562</v>
      </c>
      <c r="B563" s="71" t="s">
        <v>5795</v>
      </c>
      <c r="C563" s="71" t="s">
        <v>735</v>
      </c>
      <c r="D563" s="71" t="s">
        <v>6956</v>
      </c>
      <c r="E563" s="71" t="s">
        <v>1478</v>
      </c>
      <c r="F563" s="71" t="s">
        <v>231</v>
      </c>
      <c r="G563" s="71" t="s">
        <v>736</v>
      </c>
      <c r="H563" s="71" t="s">
        <v>217</v>
      </c>
      <c r="I563" s="71" t="s">
        <v>840</v>
      </c>
      <c r="J563" s="71" t="s">
        <v>1432</v>
      </c>
      <c r="K563" s="71" t="s">
        <v>315</v>
      </c>
      <c r="L563" s="71" t="s">
        <v>6957</v>
      </c>
      <c r="M563" s="71" t="s">
        <v>6958</v>
      </c>
      <c r="N563" s="71"/>
      <c r="O563" s="71"/>
      <c r="P563" s="71"/>
      <c r="Q563" s="71"/>
      <c r="R563" s="71"/>
      <c r="S563" s="71"/>
      <c r="T563" s="71"/>
      <c r="U563" s="71"/>
      <c r="V563" s="71"/>
      <c r="W563" s="71"/>
      <c r="X563" s="71"/>
      <c r="Y563" s="71"/>
      <c r="Z563" s="71"/>
      <c r="AA563" s="71"/>
      <c r="AB563" s="71" t="s">
        <v>64</v>
      </c>
      <c r="AC563" s="71" t="s">
        <v>65</v>
      </c>
      <c r="AD563" s="71" t="s">
        <v>63</v>
      </c>
      <c r="AE563" s="71" t="s">
        <v>63</v>
      </c>
      <c r="AF563" s="71" t="s">
        <v>63</v>
      </c>
      <c r="AG563" s="71"/>
      <c r="AH563" s="71" t="s">
        <v>101</v>
      </c>
      <c r="AI563" s="71" t="s">
        <v>63</v>
      </c>
      <c r="AJ563" s="71" t="s">
        <v>63</v>
      </c>
      <c r="AK563" s="71" t="s">
        <v>63</v>
      </c>
      <c r="AL563" s="71" t="s">
        <v>62</v>
      </c>
      <c r="AM563" s="71" t="s">
        <v>63</v>
      </c>
      <c r="AN563" s="71"/>
      <c r="AO563" s="71"/>
      <c r="AP563" s="71" t="s">
        <v>6959</v>
      </c>
      <c r="AQ563" s="71" t="s">
        <v>840</v>
      </c>
      <c r="AR563" s="71" t="s">
        <v>62</v>
      </c>
      <c r="AS563" s="71"/>
      <c r="AT563" s="71" t="s">
        <v>63</v>
      </c>
      <c r="AU563" s="71"/>
      <c r="AV563" s="79" t="str" cm="1">
        <f t="array" ref="AV5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3" s="79" t="str" cm="1">
        <f t="array" ref="AW5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3" s="71" t="str" cm="1">
        <f t="array" ref="AX5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3" s="71"/>
      <c r="AZ563" s="71"/>
      <c r="BA563" s="71" t="s">
        <v>6960</v>
      </c>
      <c r="BB563" s="73" t="s">
        <v>6961</v>
      </c>
      <c r="BC563" s="36"/>
      <c r="BD563" s="35"/>
    </row>
    <row r="564" spans="1:56" ht="75" customHeight="1">
      <c r="A564" s="70">
        <v>563</v>
      </c>
      <c r="B564" s="71" t="s">
        <v>6962</v>
      </c>
      <c r="C564" s="71" t="s">
        <v>6963</v>
      </c>
      <c r="D564" s="71" t="s">
        <v>6964</v>
      </c>
      <c r="E564" s="71" t="s">
        <v>1748</v>
      </c>
      <c r="F564" s="71" t="s">
        <v>231</v>
      </c>
      <c r="G564" s="71" t="s">
        <v>125</v>
      </c>
      <c r="H564" s="71" t="s">
        <v>217</v>
      </c>
      <c r="I564" s="71" t="s">
        <v>608</v>
      </c>
      <c r="J564" s="71" t="s">
        <v>1432</v>
      </c>
      <c r="K564" s="71" t="s">
        <v>266</v>
      </c>
      <c r="L564" s="71" t="s">
        <v>6965</v>
      </c>
      <c r="M564" s="71" t="s">
        <v>6966</v>
      </c>
      <c r="N564" s="71" t="s">
        <v>5544</v>
      </c>
      <c r="O564" s="71" t="s">
        <v>1609</v>
      </c>
      <c r="P564" s="71"/>
      <c r="Q564" s="71"/>
      <c r="R564" s="71"/>
      <c r="S564" s="71"/>
      <c r="T564" s="71"/>
      <c r="U564" s="71"/>
      <c r="V564" s="71"/>
      <c r="W564" s="71"/>
      <c r="X564" s="71"/>
      <c r="Y564" s="71"/>
      <c r="Z564" s="71"/>
      <c r="AA564" s="71"/>
      <c r="AB564" s="71" t="s">
        <v>64</v>
      </c>
      <c r="AC564" s="71" t="s">
        <v>65</v>
      </c>
      <c r="AD564" s="71" t="s">
        <v>63</v>
      </c>
      <c r="AE564" s="71" t="s">
        <v>62</v>
      </c>
      <c r="AF564" s="71" t="s">
        <v>63</v>
      </c>
      <c r="AG564" s="71"/>
      <c r="AH564" s="71" t="s">
        <v>85</v>
      </c>
      <c r="AI564" s="71" t="s">
        <v>63</v>
      </c>
      <c r="AJ564" s="71" t="s">
        <v>63</v>
      </c>
      <c r="AK564" s="71" t="s">
        <v>63</v>
      </c>
      <c r="AL564" s="71" t="s">
        <v>132</v>
      </c>
      <c r="AM564" s="71" t="s">
        <v>63</v>
      </c>
      <c r="AN564" s="71"/>
      <c r="AO564" s="71"/>
      <c r="AP564" s="71" t="s">
        <v>6967</v>
      </c>
      <c r="AQ564" s="71" t="s">
        <v>608</v>
      </c>
      <c r="AR564" s="71" t="s">
        <v>62</v>
      </c>
      <c r="AS564" s="71"/>
      <c r="AT564" s="71" t="s">
        <v>63</v>
      </c>
      <c r="AU564" s="71"/>
      <c r="AV564" s="79" t="str" cm="1">
        <f t="array" ref="AV5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4" s="79" t="str" cm="1">
        <f t="array" ref="AW5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4" s="71" t="str" cm="1">
        <f t="array" ref="AX5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4" s="71"/>
      <c r="AZ564" s="71"/>
      <c r="BA564" s="71" t="s">
        <v>6968</v>
      </c>
      <c r="BB564" s="73" t="s">
        <v>6969</v>
      </c>
      <c r="BC564" s="36"/>
      <c r="BD564" s="35"/>
    </row>
    <row r="565" spans="1:56" ht="75" customHeight="1">
      <c r="A565" s="70">
        <v>564</v>
      </c>
      <c r="B565" s="71" t="s">
        <v>6970</v>
      </c>
      <c r="C565" s="71" t="s">
        <v>6149</v>
      </c>
      <c r="D565" s="71" t="s">
        <v>6971</v>
      </c>
      <c r="E565" s="71" t="s">
        <v>1748</v>
      </c>
      <c r="F565" s="71" t="s">
        <v>54</v>
      </c>
      <c r="G565" s="71" t="s">
        <v>125</v>
      </c>
      <c r="H565" s="71" t="s">
        <v>233</v>
      </c>
      <c r="I565" s="71" t="s">
        <v>1431</v>
      </c>
      <c r="J565" s="71" t="s">
        <v>1432</v>
      </c>
      <c r="K565" s="71" t="s">
        <v>266</v>
      </c>
      <c r="L565" s="71" t="s">
        <v>6972</v>
      </c>
      <c r="M565" s="71" t="s">
        <v>6973</v>
      </c>
      <c r="N565" s="71" t="s">
        <v>1721</v>
      </c>
      <c r="O565" s="71" t="s">
        <v>1506</v>
      </c>
      <c r="P565" s="71" t="s">
        <v>60</v>
      </c>
      <c r="Q565" s="71" t="s">
        <v>188</v>
      </c>
      <c r="R565" s="71" t="s">
        <v>189</v>
      </c>
      <c r="S565" s="71" t="s">
        <v>62</v>
      </c>
      <c r="T565" s="71" t="s">
        <v>62</v>
      </c>
      <c r="U565" s="71" t="s">
        <v>63</v>
      </c>
      <c r="V565" s="71" t="s">
        <v>62</v>
      </c>
      <c r="W565" s="71" t="s">
        <v>63</v>
      </c>
      <c r="X565" s="71" t="s">
        <v>63</v>
      </c>
      <c r="Y565" s="71" t="s">
        <v>62</v>
      </c>
      <c r="Z565" s="71" t="s">
        <v>63</v>
      </c>
      <c r="AA565" s="71" t="s">
        <v>62</v>
      </c>
      <c r="AB565" s="71" t="s">
        <v>142</v>
      </c>
      <c r="AC565" s="71" t="s">
        <v>65</v>
      </c>
      <c r="AD565" s="71" t="s">
        <v>62</v>
      </c>
      <c r="AE565" s="71" t="s">
        <v>63</v>
      </c>
      <c r="AF565" s="71" t="s">
        <v>63</v>
      </c>
      <c r="AG565" s="71" t="s">
        <v>63</v>
      </c>
      <c r="AH565" s="71" t="s">
        <v>85</v>
      </c>
      <c r="AI565" s="71" t="s">
        <v>63</v>
      </c>
      <c r="AJ565" s="71" t="s">
        <v>62</v>
      </c>
      <c r="AK565" s="71" t="s">
        <v>62</v>
      </c>
      <c r="AL565" s="71" t="s">
        <v>63</v>
      </c>
      <c r="AM565" s="71" t="s">
        <v>62</v>
      </c>
      <c r="AN565" s="71" t="s">
        <v>6974</v>
      </c>
      <c r="AO565" s="71" t="s">
        <v>6975</v>
      </c>
      <c r="AP565" s="71" t="s">
        <v>6976</v>
      </c>
      <c r="AQ565" s="71" t="s">
        <v>6156</v>
      </c>
      <c r="AR565" s="71" t="s">
        <v>132</v>
      </c>
      <c r="AS565" s="71"/>
      <c r="AT565" s="71" t="s">
        <v>63</v>
      </c>
      <c r="AU565" s="71" t="s">
        <v>72</v>
      </c>
      <c r="AV565" s="79" t="str" cm="1">
        <f t="array" ref="AV5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5" s="79" t="str" cm="1">
        <f t="array" ref="AW5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5" s="71" t="str" cm="1">
        <f t="array" ref="AX5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65" s="71" t="s">
        <v>63</v>
      </c>
      <c r="AZ565" s="71"/>
      <c r="BA565" s="22" t="s">
        <v>6977</v>
      </c>
      <c r="BB565" s="73" t="s">
        <v>6158</v>
      </c>
      <c r="BC565" s="36"/>
      <c r="BD565" s="35"/>
    </row>
    <row r="566" spans="1:56" ht="75" customHeight="1">
      <c r="A566" s="70">
        <v>565</v>
      </c>
      <c r="B566" s="71" t="s">
        <v>6978</v>
      </c>
      <c r="C566" s="71" t="s">
        <v>735</v>
      </c>
      <c r="D566" s="71" t="s">
        <v>6979</v>
      </c>
      <c r="E566" s="71" t="s">
        <v>1479</v>
      </c>
      <c r="F566" s="71" t="s">
        <v>231</v>
      </c>
      <c r="G566" s="71" t="s">
        <v>201</v>
      </c>
      <c r="H566" s="71" t="s">
        <v>217</v>
      </c>
      <c r="I566" s="71" t="s">
        <v>608</v>
      </c>
      <c r="J566" s="71" t="s">
        <v>1432</v>
      </c>
      <c r="K566" s="71" t="s">
        <v>266</v>
      </c>
      <c r="L566" s="71" t="s">
        <v>6980</v>
      </c>
      <c r="M566" s="71" t="s">
        <v>6981</v>
      </c>
      <c r="N566" s="71"/>
      <c r="O566" s="71"/>
      <c r="P566" s="71"/>
      <c r="Q566" s="71"/>
      <c r="R566" s="71"/>
      <c r="S566" s="71"/>
      <c r="T566" s="71"/>
      <c r="U566" s="71"/>
      <c r="V566" s="71"/>
      <c r="W566" s="71"/>
      <c r="X566" s="71"/>
      <c r="Y566" s="71"/>
      <c r="Z566" s="71"/>
      <c r="AA566" s="71"/>
      <c r="AB566" s="71" t="s">
        <v>64</v>
      </c>
      <c r="AC566" s="71" t="s">
        <v>65</v>
      </c>
      <c r="AD566" s="71" t="s">
        <v>62</v>
      </c>
      <c r="AE566" s="71" t="s">
        <v>62</v>
      </c>
      <c r="AF566" s="71" t="s">
        <v>63</v>
      </c>
      <c r="AG566" s="71"/>
      <c r="AH566" s="71" t="s">
        <v>101</v>
      </c>
      <c r="AI566" s="71" t="s">
        <v>63</v>
      </c>
      <c r="AJ566" s="71" t="s">
        <v>63</v>
      </c>
      <c r="AK566" s="71" t="s">
        <v>63</v>
      </c>
      <c r="AL566" s="71" t="s">
        <v>62</v>
      </c>
      <c r="AM566" s="71" t="s">
        <v>63</v>
      </c>
      <c r="AN566" s="71"/>
      <c r="AO566" s="71"/>
      <c r="AP566" s="71" t="s">
        <v>6982</v>
      </c>
      <c r="AQ566" s="71" t="s">
        <v>608</v>
      </c>
      <c r="AR566" s="71" t="s">
        <v>62</v>
      </c>
      <c r="AS566" s="71"/>
      <c r="AT566" s="71" t="s">
        <v>63</v>
      </c>
      <c r="AU566" s="71"/>
      <c r="AV566" s="79" t="str" cm="1">
        <f t="array" ref="AV5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6" s="79" t="str" cm="1">
        <f t="array" ref="AW5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6" s="71" t="str" cm="1">
        <f t="array" ref="AX5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6" s="71"/>
      <c r="AZ566" s="71"/>
      <c r="BA566" s="71" t="s">
        <v>6983</v>
      </c>
      <c r="BB566" s="73" t="s">
        <v>6984</v>
      </c>
      <c r="BC566" s="36"/>
      <c r="BD566" s="35"/>
    </row>
    <row r="567" spans="1:56" ht="75" customHeight="1">
      <c r="A567" s="70">
        <v>566</v>
      </c>
      <c r="B567" s="71" t="s">
        <v>6985</v>
      </c>
      <c r="C567" s="71" t="s">
        <v>5231</v>
      </c>
      <c r="D567" s="71" t="s">
        <v>6986</v>
      </c>
      <c r="E567" s="71" t="s">
        <v>1502</v>
      </c>
      <c r="F567" s="71" t="s">
        <v>231</v>
      </c>
      <c r="G567" s="71" t="s">
        <v>786</v>
      </c>
      <c r="H567" s="71" t="s">
        <v>217</v>
      </c>
      <c r="I567" s="71" t="s">
        <v>608</v>
      </c>
      <c r="J567" s="71" t="s">
        <v>1432</v>
      </c>
      <c r="K567" s="71" t="s">
        <v>266</v>
      </c>
      <c r="L567" s="71" t="s">
        <v>6987</v>
      </c>
      <c r="M567" s="71" t="s">
        <v>6988</v>
      </c>
      <c r="N567" s="71"/>
      <c r="O567" s="71"/>
      <c r="P567" s="71"/>
      <c r="Q567" s="71"/>
      <c r="R567" s="71"/>
      <c r="S567" s="71"/>
      <c r="T567" s="71"/>
      <c r="U567" s="71"/>
      <c r="V567" s="71"/>
      <c r="W567" s="71"/>
      <c r="X567" s="71"/>
      <c r="Y567" s="71"/>
      <c r="Z567" s="71"/>
      <c r="AA567" s="71"/>
      <c r="AB567" s="71" t="s">
        <v>64</v>
      </c>
      <c r="AC567" s="71" t="s">
        <v>65</v>
      </c>
      <c r="AD567" s="71" t="s">
        <v>62</v>
      </c>
      <c r="AE567" s="71" t="s">
        <v>62</v>
      </c>
      <c r="AF567" s="71" t="s">
        <v>63</v>
      </c>
      <c r="AG567" s="71"/>
      <c r="AH567" s="71" t="s">
        <v>85</v>
      </c>
      <c r="AI567" s="71" t="s">
        <v>63</v>
      </c>
      <c r="AJ567" s="71" t="s">
        <v>63</v>
      </c>
      <c r="AK567" s="71" t="s">
        <v>63</v>
      </c>
      <c r="AL567" s="71" t="s">
        <v>62</v>
      </c>
      <c r="AM567" s="71" t="s">
        <v>63</v>
      </c>
      <c r="AN567" s="71"/>
      <c r="AO567" s="71"/>
      <c r="AP567" s="71" t="s">
        <v>6989</v>
      </c>
      <c r="AQ567" s="71" t="s">
        <v>6990</v>
      </c>
      <c r="AR567" s="71" t="s">
        <v>62</v>
      </c>
      <c r="AS567" s="71"/>
      <c r="AT567" s="71" t="s">
        <v>63</v>
      </c>
      <c r="AU567" s="71"/>
      <c r="AV567" s="79" t="str" cm="1">
        <f t="array" ref="AV5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7" s="79" t="str" cm="1">
        <f t="array" ref="AW5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7" s="71" t="str" cm="1">
        <f t="array" ref="AX5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7" s="71"/>
      <c r="AZ567" s="71"/>
      <c r="BA567" s="71" t="s">
        <v>6991</v>
      </c>
      <c r="BB567" s="73" t="s">
        <v>6992</v>
      </c>
      <c r="BC567" s="36"/>
      <c r="BD567" s="35"/>
    </row>
    <row r="568" spans="1:56" ht="75" customHeight="1">
      <c r="A568" s="70">
        <v>567</v>
      </c>
      <c r="B568" s="71" t="s">
        <v>6993</v>
      </c>
      <c r="C568" s="71" t="s">
        <v>5241</v>
      </c>
      <c r="D568" s="71" t="s">
        <v>6994</v>
      </c>
      <c r="E568" s="71" t="s">
        <v>1452</v>
      </c>
      <c r="F568" s="71" t="s">
        <v>231</v>
      </c>
      <c r="G568" s="71" t="s">
        <v>201</v>
      </c>
      <c r="H568" s="71" t="s">
        <v>217</v>
      </c>
      <c r="I568" s="71" t="s">
        <v>509</v>
      </c>
      <c r="J568" s="71" t="s">
        <v>1432</v>
      </c>
      <c r="K568" s="71" t="s">
        <v>218</v>
      </c>
      <c r="L568" s="71" t="s">
        <v>6995</v>
      </c>
      <c r="M568" s="71" t="s">
        <v>6996</v>
      </c>
      <c r="N568" s="71"/>
      <c r="O568" s="71"/>
      <c r="P568" s="71"/>
      <c r="Q568" s="71"/>
      <c r="R568" s="71"/>
      <c r="S568" s="71"/>
      <c r="T568" s="71"/>
      <c r="U568" s="71"/>
      <c r="V568" s="71"/>
      <c r="W568" s="71"/>
      <c r="X568" s="71"/>
      <c r="Y568" s="71"/>
      <c r="Z568" s="71"/>
      <c r="AA568" s="71"/>
      <c r="AB568" s="71" t="s">
        <v>64</v>
      </c>
      <c r="AC568" s="71" t="s">
        <v>100</v>
      </c>
      <c r="AD568" s="71" t="s">
        <v>62</v>
      </c>
      <c r="AE568" s="71" t="s">
        <v>62</v>
      </c>
      <c r="AF568" s="71" t="s">
        <v>63</v>
      </c>
      <c r="AG568" s="71"/>
      <c r="AH568" s="71" t="s">
        <v>66</v>
      </c>
      <c r="AI568" s="71" t="s">
        <v>63</v>
      </c>
      <c r="AJ568" s="71" t="s">
        <v>63</v>
      </c>
      <c r="AK568" s="71" t="s">
        <v>63</v>
      </c>
      <c r="AL568" s="71" t="s">
        <v>132</v>
      </c>
      <c r="AM568" s="71" t="s">
        <v>63</v>
      </c>
      <c r="AN568" s="71"/>
      <c r="AO568" s="71"/>
      <c r="AP568" s="71" t="s">
        <v>6997</v>
      </c>
      <c r="AQ568" s="71" t="s">
        <v>321</v>
      </c>
      <c r="AR568" s="71" t="s">
        <v>63</v>
      </c>
      <c r="AS568" s="71"/>
      <c r="AT568" s="71" t="s">
        <v>63</v>
      </c>
      <c r="AU568" s="71"/>
      <c r="AV568" s="79" t="str" cm="1">
        <f t="array" ref="AV5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8" s="79" t="str" cm="1">
        <f t="array" ref="AW5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8" s="71" t="str" cm="1">
        <f t="array" ref="AX5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8" s="71"/>
      <c r="AZ568" s="71"/>
      <c r="BA568" s="71" t="s">
        <v>6998</v>
      </c>
      <c r="BB568" s="73" t="s">
        <v>6999</v>
      </c>
      <c r="BC568" s="36"/>
      <c r="BD568" s="35"/>
    </row>
    <row r="569" spans="1:56" ht="75" customHeight="1">
      <c r="A569" s="70">
        <v>568</v>
      </c>
      <c r="B569" s="71" t="s">
        <v>7000</v>
      </c>
      <c r="C569" s="71" t="s">
        <v>735</v>
      </c>
      <c r="D569" s="71" t="s">
        <v>7001</v>
      </c>
      <c r="E569" s="71" t="s">
        <v>1502</v>
      </c>
      <c r="F569" s="71" t="s">
        <v>231</v>
      </c>
      <c r="G569" s="71" t="s">
        <v>786</v>
      </c>
      <c r="H569" s="71" t="s">
        <v>217</v>
      </c>
      <c r="I569" s="71" t="s">
        <v>790</v>
      </c>
      <c r="J569" s="71" t="s">
        <v>1432</v>
      </c>
      <c r="K569" s="71" t="s">
        <v>218</v>
      </c>
      <c r="L569" s="71" t="s">
        <v>7002</v>
      </c>
      <c r="M569" s="71" t="s">
        <v>7003</v>
      </c>
      <c r="N569" s="71"/>
      <c r="O569" s="71"/>
      <c r="P569" s="71"/>
      <c r="Q569" s="71"/>
      <c r="R569" s="71"/>
      <c r="S569" s="71"/>
      <c r="T569" s="71"/>
      <c r="U569" s="71"/>
      <c r="V569" s="71"/>
      <c r="W569" s="71"/>
      <c r="X569" s="71"/>
      <c r="Y569" s="71"/>
      <c r="Z569" s="71"/>
      <c r="AA569" s="71"/>
      <c r="AB569" s="71" t="s">
        <v>64</v>
      </c>
      <c r="AC569" s="71" t="s">
        <v>65</v>
      </c>
      <c r="AD569" s="71" t="s">
        <v>63</v>
      </c>
      <c r="AE569" s="71" t="s">
        <v>63</v>
      </c>
      <c r="AF569" s="71" t="s">
        <v>63</v>
      </c>
      <c r="AG569" s="71"/>
      <c r="AH569" s="71" t="s">
        <v>101</v>
      </c>
      <c r="AI569" s="71" t="s">
        <v>63</v>
      </c>
      <c r="AJ569" s="71" t="s">
        <v>63</v>
      </c>
      <c r="AK569" s="71" t="s">
        <v>63</v>
      </c>
      <c r="AL569" s="71" t="s">
        <v>63</v>
      </c>
      <c r="AM569" s="71" t="s">
        <v>63</v>
      </c>
      <c r="AN569" s="71"/>
      <c r="AO569" s="71"/>
      <c r="AP569" s="71" t="s">
        <v>7004</v>
      </c>
      <c r="AQ569" s="71" t="s">
        <v>790</v>
      </c>
      <c r="AR569" s="71" t="s">
        <v>62</v>
      </c>
      <c r="AS569" s="71"/>
      <c r="AT569" s="71" t="s">
        <v>63</v>
      </c>
      <c r="AU569" s="71"/>
      <c r="AV569" s="79" t="str" cm="1">
        <f t="array" ref="AV5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9" s="79" t="str" cm="1">
        <f t="array" ref="AW5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9" s="71" t="str" cm="1">
        <f t="array" ref="AX5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9" s="71"/>
      <c r="AZ569" s="71"/>
      <c r="BA569" s="71" t="s">
        <v>7005</v>
      </c>
      <c r="BB569" s="73" t="s">
        <v>7006</v>
      </c>
      <c r="BC569" s="36"/>
      <c r="BD569" s="35"/>
    </row>
    <row r="570" spans="1:56" ht="75" customHeight="1">
      <c r="A570" s="70">
        <v>569</v>
      </c>
      <c r="B570" s="71" t="s">
        <v>5637</v>
      </c>
      <c r="C570" s="71" t="s">
        <v>5401</v>
      </c>
      <c r="D570" s="71" t="s">
        <v>7007</v>
      </c>
      <c r="E570" s="71" t="s">
        <v>1461</v>
      </c>
      <c r="F570" s="71" t="s">
        <v>231</v>
      </c>
      <c r="G570" s="71" t="s">
        <v>736</v>
      </c>
      <c r="H570" s="71" t="s">
        <v>217</v>
      </c>
      <c r="I570" s="71" t="s">
        <v>2162</v>
      </c>
      <c r="J570" s="71" t="s">
        <v>1432</v>
      </c>
      <c r="K570" s="71" t="s">
        <v>315</v>
      </c>
      <c r="L570" s="71" t="s">
        <v>7008</v>
      </c>
      <c r="M570" s="71" t="s">
        <v>7009</v>
      </c>
      <c r="N570" s="71"/>
      <c r="O570" s="71"/>
      <c r="P570" s="71"/>
      <c r="Q570" s="71"/>
      <c r="R570" s="71"/>
      <c r="S570" s="71"/>
      <c r="T570" s="71"/>
      <c r="U570" s="71"/>
      <c r="V570" s="71"/>
      <c r="W570" s="71"/>
      <c r="X570" s="71"/>
      <c r="Y570" s="71"/>
      <c r="Z570" s="71"/>
      <c r="AA570" s="71"/>
      <c r="AB570" s="71" t="s">
        <v>64</v>
      </c>
      <c r="AC570" s="71" t="s">
        <v>65</v>
      </c>
      <c r="AD570" s="71" t="s">
        <v>62</v>
      </c>
      <c r="AE570" s="71" t="s">
        <v>62</v>
      </c>
      <c r="AF570" s="71" t="s">
        <v>62</v>
      </c>
      <c r="AG570" s="71"/>
      <c r="AH570" s="71" t="s">
        <v>1515</v>
      </c>
      <c r="AI570" s="71" t="s">
        <v>63</v>
      </c>
      <c r="AJ570" s="71" t="s">
        <v>63</v>
      </c>
      <c r="AK570" s="71" t="s">
        <v>63</v>
      </c>
      <c r="AL570" s="71" t="s">
        <v>63</v>
      </c>
      <c r="AM570" s="71" t="s">
        <v>132</v>
      </c>
      <c r="AN570" s="71"/>
      <c r="AO570" s="71"/>
      <c r="AP570" s="71" t="s">
        <v>7010</v>
      </c>
      <c r="AQ570" s="71" t="s">
        <v>7011</v>
      </c>
      <c r="AR570" s="71" t="s">
        <v>132</v>
      </c>
      <c r="AS570" s="71"/>
      <c r="AT570" s="71" t="s">
        <v>63</v>
      </c>
      <c r="AU570" s="71"/>
      <c r="AV570" s="79" t="str" cm="1">
        <f t="array" ref="AV5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0" s="79" t="str" cm="1">
        <f t="array" ref="AW5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0" s="71" t="str" cm="1">
        <f t="array" ref="AX5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0" s="71"/>
      <c r="AZ570" s="71"/>
      <c r="BA570" s="71" t="s">
        <v>7012</v>
      </c>
      <c r="BB570" s="73" t="s">
        <v>7013</v>
      </c>
      <c r="BC570" s="36"/>
      <c r="BD570" s="35"/>
    </row>
    <row r="571" spans="1:56" ht="75" customHeight="1">
      <c r="A571" s="70">
        <v>570</v>
      </c>
      <c r="B571" s="71" t="s">
        <v>7014</v>
      </c>
      <c r="C571" s="71" t="s">
        <v>522</v>
      </c>
      <c r="D571" s="71" t="s">
        <v>7015</v>
      </c>
      <c r="E571" s="71" t="s">
        <v>1494</v>
      </c>
      <c r="F571" s="71" t="s">
        <v>54</v>
      </c>
      <c r="G571" s="71" t="s">
        <v>1311</v>
      </c>
      <c r="H571" s="71" t="s">
        <v>233</v>
      </c>
      <c r="I571" s="71" t="s">
        <v>608</v>
      </c>
      <c r="J571" s="71" t="s">
        <v>1432</v>
      </c>
      <c r="K571" s="71" t="s">
        <v>266</v>
      </c>
      <c r="L571" s="71" t="s">
        <v>7016</v>
      </c>
      <c r="M571" s="71" t="s">
        <v>7017</v>
      </c>
      <c r="N571" s="71"/>
      <c r="O571" s="71"/>
      <c r="P571" s="71" t="s">
        <v>60</v>
      </c>
      <c r="Q571" s="71" t="s">
        <v>155</v>
      </c>
      <c r="R571" s="71" t="s">
        <v>373</v>
      </c>
      <c r="S571" s="71" t="s">
        <v>62</v>
      </c>
      <c r="T571" s="71" t="s">
        <v>62</v>
      </c>
      <c r="U571" s="71" t="s">
        <v>62</v>
      </c>
      <c r="V571" s="71" t="s">
        <v>63</v>
      </c>
      <c r="W571" s="71" t="s">
        <v>62</v>
      </c>
      <c r="X571" s="71" t="s">
        <v>63</v>
      </c>
      <c r="Y571" s="71" t="s">
        <v>62</v>
      </c>
      <c r="Z571" s="71" t="s">
        <v>63</v>
      </c>
      <c r="AA571" s="71" t="s">
        <v>62</v>
      </c>
      <c r="AB571" s="71" t="s">
        <v>64</v>
      </c>
      <c r="AC571" s="71" t="s">
        <v>65</v>
      </c>
      <c r="AD571" s="71" t="s">
        <v>63</v>
      </c>
      <c r="AE571" s="71" t="s">
        <v>63</v>
      </c>
      <c r="AF571" s="71" t="s">
        <v>63</v>
      </c>
      <c r="AG571" s="71" t="s">
        <v>63</v>
      </c>
      <c r="AH571" s="71" t="s">
        <v>85</v>
      </c>
      <c r="AI571" s="71" t="s">
        <v>63</v>
      </c>
      <c r="AJ571" s="71" t="s">
        <v>63</v>
      </c>
      <c r="AK571" s="71" t="s">
        <v>63</v>
      </c>
      <c r="AL571" s="71" t="s">
        <v>132</v>
      </c>
      <c r="AM571" s="71" t="s">
        <v>63</v>
      </c>
      <c r="AN571" s="71" t="s">
        <v>7018</v>
      </c>
      <c r="AO571" s="71" t="s">
        <v>7019</v>
      </c>
      <c r="AP571" s="71" t="s">
        <v>7020</v>
      </c>
      <c r="AQ571" s="71" t="s">
        <v>7021</v>
      </c>
      <c r="AR571" s="71" t="s">
        <v>132</v>
      </c>
      <c r="AS571" s="71"/>
      <c r="AT571" s="71" t="s">
        <v>63</v>
      </c>
      <c r="AU571" s="71" t="s">
        <v>72</v>
      </c>
      <c r="AV571" s="79" t="str" cm="1">
        <f t="array" ref="AV5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1" s="79" t="str" cm="1">
        <f t="array" ref="AW5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1" s="71" t="str" cm="1">
        <f t="array" ref="AX5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1" s="71" t="s">
        <v>63</v>
      </c>
      <c r="AZ571" s="71"/>
      <c r="BA571" s="71" t="s">
        <v>7022</v>
      </c>
      <c r="BB571" s="73" t="s">
        <v>7023</v>
      </c>
      <c r="BC571" s="36"/>
      <c r="BD571" s="35"/>
    </row>
    <row r="572" spans="1:56" ht="75" customHeight="1">
      <c r="A572" s="70">
        <v>571</v>
      </c>
      <c r="B572" s="71" t="s">
        <v>7024</v>
      </c>
      <c r="C572" s="71" t="s">
        <v>735</v>
      </c>
      <c r="D572" s="71" t="s">
        <v>7025</v>
      </c>
      <c r="E572" s="71" t="s">
        <v>1748</v>
      </c>
      <c r="F572" s="71" t="s">
        <v>231</v>
      </c>
      <c r="G572" s="71" t="s">
        <v>736</v>
      </c>
      <c r="H572" s="71" t="s">
        <v>217</v>
      </c>
      <c r="I572" s="71" t="s">
        <v>194</v>
      </c>
      <c r="J572" s="71" t="s">
        <v>1432</v>
      </c>
      <c r="K572" s="71" t="s">
        <v>315</v>
      </c>
      <c r="L572" s="71" t="s">
        <v>7026</v>
      </c>
      <c r="M572" s="71" t="s">
        <v>7027</v>
      </c>
      <c r="N572" s="71"/>
      <c r="O572" s="71"/>
      <c r="P572" s="71"/>
      <c r="Q572" s="71"/>
      <c r="R572" s="71"/>
      <c r="S572" s="71"/>
      <c r="T572" s="71"/>
      <c r="U572" s="71"/>
      <c r="V572" s="71"/>
      <c r="W572" s="71"/>
      <c r="X572" s="71"/>
      <c r="Y572" s="71"/>
      <c r="Z572" s="71"/>
      <c r="AA572" s="71"/>
      <c r="AB572" s="71" t="s">
        <v>64</v>
      </c>
      <c r="AC572" s="71" t="s">
        <v>65</v>
      </c>
      <c r="AD572" s="71" t="s">
        <v>62</v>
      </c>
      <c r="AE572" s="71" t="s">
        <v>62</v>
      </c>
      <c r="AF572" s="71" t="s">
        <v>63</v>
      </c>
      <c r="AG572" s="71"/>
      <c r="AH572" s="71" t="s">
        <v>66</v>
      </c>
      <c r="AI572" s="71" t="s">
        <v>63</v>
      </c>
      <c r="AJ572" s="71" t="s">
        <v>63</v>
      </c>
      <c r="AK572" s="71" t="s">
        <v>63</v>
      </c>
      <c r="AL572" s="71" t="s">
        <v>62</v>
      </c>
      <c r="AM572" s="71" t="s">
        <v>63</v>
      </c>
      <c r="AN572" s="71"/>
      <c r="AO572" s="71"/>
      <c r="AP572" s="71" t="s">
        <v>5154</v>
      </c>
      <c r="AQ572" s="71" t="s">
        <v>105</v>
      </c>
      <c r="AR572" s="71" t="s">
        <v>63</v>
      </c>
      <c r="AS572" s="71"/>
      <c r="AT572" s="71" t="s">
        <v>63</v>
      </c>
      <c r="AU572" s="71"/>
      <c r="AV572" s="79" t="str" cm="1">
        <f t="array" ref="AV5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2" s="79" t="str" cm="1">
        <f t="array" ref="AW5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2" s="71" t="str" cm="1">
        <f t="array" ref="AX5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2" s="71"/>
      <c r="AZ572" s="71"/>
      <c r="BA572" s="71" t="s">
        <v>7028</v>
      </c>
      <c r="BB572" s="73" t="s">
        <v>7029</v>
      </c>
      <c r="BC572" s="36"/>
      <c r="BD572" s="35"/>
    </row>
    <row r="573" spans="1:56" ht="75" customHeight="1">
      <c r="A573" s="70">
        <v>572</v>
      </c>
      <c r="B573" s="71" t="s">
        <v>7030</v>
      </c>
      <c r="C573" s="71" t="s">
        <v>706</v>
      </c>
      <c r="D573" s="71" t="s">
        <v>7031</v>
      </c>
      <c r="E573" s="71" t="s">
        <v>1430</v>
      </c>
      <c r="F573" s="71" t="s">
        <v>54</v>
      </c>
      <c r="G573" s="71" t="s">
        <v>125</v>
      </c>
      <c r="H573" s="71" t="s">
        <v>233</v>
      </c>
      <c r="I573" s="71" t="s">
        <v>1215</v>
      </c>
      <c r="J573" s="71" t="s">
        <v>1432</v>
      </c>
      <c r="K573" s="71" t="s">
        <v>243</v>
      </c>
      <c r="L573" s="71" t="s">
        <v>7032</v>
      </c>
      <c r="M573" s="71" t="s">
        <v>7033</v>
      </c>
      <c r="N573" s="71"/>
      <c r="O573" s="71" t="s">
        <v>1668</v>
      </c>
      <c r="P573" s="71" t="s">
        <v>60</v>
      </c>
      <c r="Q573" s="71" t="s">
        <v>431</v>
      </c>
      <c r="R573" s="71" t="s">
        <v>189</v>
      </c>
      <c r="S573" s="71" t="s">
        <v>62</v>
      </c>
      <c r="T573" s="71" t="s">
        <v>63</v>
      </c>
      <c r="U573" s="71" t="s">
        <v>62</v>
      </c>
      <c r="V573" s="71" t="s">
        <v>62</v>
      </c>
      <c r="W573" s="71" t="s">
        <v>63</v>
      </c>
      <c r="X573" s="71" t="s">
        <v>62</v>
      </c>
      <c r="Y573" s="71" t="s">
        <v>62</v>
      </c>
      <c r="Z573" s="71" t="s">
        <v>62</v>
      </c>
      <c r="AA573" s="71" t="s">
        <v>63</v>
      </c>
      <c r="AB573" s="71" t="s">
        <v>1692</v>
      </c>
      <c r="AC573" s="71" t="s">
        <v>65</v>
      </c>
      <c r="AD573" s="71" t="s">
        <v>62</v>
      </c>
      <c r="AE573" s="71" t="s">
        <v>62</v>
      </c>
      <c r="AF573" s="71" t="s">
        <v>62</v>
      </c>
      <c r="AG573" s="71" t="s">
        <v>63</v>
      </c>
      <c r="AH573" s="71" t="s">
        <v>85</v>
      </c>
      <c r="AI573" s="71" t="s">
        <v>63</v>
      </c>
      <c r="AJ573" s="71" t="s">
        <v>63</v>
      </c>
      <c r="AK573" s="71" t="s">
        <v>63</v>
      </c>
      <c r="AL573" s="71" t="s">
        <v>63</v>
      </c>
      <c r="AM573" s="71" t="s">
        <v>63</v>
      </c>
      <c r="AN573" s="71" t="s">
        <v>7034</v>
      </c>
      <c r="AO573" s="71" t="s">
        <v>7035</v>
      </c>
      <c r="AP573" s="71" t="s">
        <v>7036</v>
      </c>
      <c r="AQ573" s="71" t="s">
        <v>1212</v>
      </c>
      <c r="AR573" s="71" t="s">
        <v>62</v>
      </c>
      <c r="AS573" s="71"/>
      <c r="AT573" s="71" t="s">
        <v>63</v>
      </c>
      <c r="AU573" s="71" t="s">
        <v>72</v>
      </c>
      <c r="AV573" s="79" t="str" cm="1">
        <f t="array" ref="AV5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3" s="79" t="str" cm="1">
        <f t="array" ref="AW5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3" s="71" t="str" cm="1">
        <f t="array" ref="AX5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3" s="71" t="s">
        <v>63</v>
      </c>
      <c r="AZ573" s="71"/>
      <c r="BA573" s="22" t="s">
        <v>7037</v>
      </c>
      <c r="BB573" s="73" t="s">
        <v>7038</v>
      </c>
      <c r="BC573" s="36"/>
      <c r="BD573" s="35"/>
    </row>
    <row r="574" spans="1:56" ht="75" customHeight="1">
      <c r="A574" s="70">
        <v>573</v>
      </c>
      <c r="B574" s="71" t="s">
        <v>7039</v>
      </c>
      <c r="C574" s="71" t="s">
        <v>735</v>
      </c>
      <c r="D574" s="71" t="s">
        <v>7040</v>
      </c>
      <c r="E574" s="71" t="s">
        <v>1452</v>
      </c>
      <c r="F574" s="71" t="s">
        <v>231</v>
      </c>
      <c r="G574" s="71" t="s">
        <v>584</v>
      </c>
      <c r="H574" s="71" t="s">
        <v>217</v>
      </c>
      <c r="I574" s="71" t="s">
        <v>842</v>
      </c>
      <c r="J574" s="71" t="s">
        <v>1432</v>
      </c>
      <c r="K574" s="71" t="s">
        <v>315</v>
      </c>
      <c r="L574" s="71" t="s">
        <v>7041</v>
      </c>
      <c r="M574" s="71" t="s">
        <v>7042</v>
      </c>
      <c r="N574" s="71"/>
      <c r="O574" s="71"/>
      <c r="P574" s="71"/>
      <c r="Q574" s="71"/>
      <c r="R574" s="71"/>
      <c r="S574" s="71"/>
      <c r="T574" s="71"/>
      <c r="U574" s="71"/>
      <c r="V574" s="71"/>
      <c r="W574" s="71"/>
      <c r="X574" s="71"/>
      <c r="Y574" s="71"/>
      <c r="Z574" s="71"/>
      <c r="AA574" s="71"/>
      <c r="AB574" s="71" t="s">
        <v>64</v>
      </c>
      <c r="AC574" s="71" t="s">
        <v>65</v>
      </c>
      <c r="AD574" s="71" t="s">
        <v>62</v>
      </c>
      <c r="AE574" s="71" t="s">
        <v>62</v>
      </c>
      <c r="AF574" s="71" t="s">
        <v>63</v>
      </c>
      <c r="AG574" s="71"/>
      <c r="AH574" s="71" t="s">
        <v>66</v>
      </c>
      <c r="AI574" s="71" t="s">
        <v>132</v>
      </c>
      <c r="AJ574" s="71" t="s">
        <v>62</v>
      </c>
      <c r="AK574" s="71" t="s">
        <v>62</v>
      </c>
      <c r="AL574" s="71" t="s">
        <v>62</v>
      </c>
      <c r="AM574" s="71" t="s">
        <v>63</v>
      </c>
      <c r="AN574" s="71"/>
      <c r="AO574" s="71"/>
      <c r="AP574" s="71" t="s">
        <v>7043</v>
      </c>
      <c r="AQ574" s="71" t="s">
        <v>7044</v>
      </c>
      <c r="AR574" s="71" t="s">
        <v>132</v>
      </c>
      <c r="AS574" s="71"/>
      <c r="AT574" s="71" t="s">
        <v>63</v>
      </c>
      <c r="AU574" s="71"/>
      <c r="AV574" s="79" t="str" cm="1">
        <f t="array" ref="AV5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4" s="79" t="str" cm="1">
        <f t="array" ref="AW5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4" s="71" t="str" cm="1">
        <f t="array" ref="AX5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4" s="71"/>
      <c r="AZ574" s="71"/>
      <c r="BA574" s="71" t="s">
        <v>7045</v>
      </c>
      <c r="BB574" s="73" t="s">
        <v>7046</v>
      </c>
      <c r="BC574" s="36"/>
      <c r="BD574" s="35"/>
    </row>
    <row r="575" spans="1:56" ht="75" customHeight="1">
      <c r="A575" s="70">
        <v>574</v>
      </c>
      <c r="B575" s="71" t="s">
        <v>7047</v>
      </c>
      <c r="C575" s="71" t="s">
        <v>735</v>
      </c>
      <c r="D575" s="71" t="s">
        <v>7048</v>
      </c>
      <c r="E575" s="71" t="s">
        <v>1479</v>
      </c>
      <c r="F575" s="71" t="s">
        <v>231</v>
      </c>
      <c r="G575" s="71" t="s">
        <v>736</v>
      </c>
      <c r="H575" s="71" t="s">
        <v>217</v>
      </c>
      <c r="I575" s="71" t="s">
        <v>1215</v>
      </c>
      <c r="J575" s="71" t="s">
        <v>1432</v>
      </c>
      <c r="K575" s="71" t="s">
        <v>243</v>
      </c>
      <c r="L575" s="71" t="s">
        <v>7049</v>
      </c>
      <c r="M575" s="71" t="s">
        <v>7050</v>
      </c>
      <c r="N575" s="71"/>
      <c r="O575" s="71"/>
      <c r="P575" s="71"/>
      <c r="Q575" s="71"/>
      <c r="R575" s="71"/>
      <c r="S575" s="71"/>
      <c r="T575" s="71"/>
      <c r="U575" s="71"/>
      <c r="V575" s="71"/>
      <c r="W575" s="71"/>
      <c r="X575" s="71"/>
      <c r="Y575" s="71"/>
      <c r="Z575" s="71"/>
      <c r="AA575" s="71"/>
      <c r="AB575" s="71" t="s">
        <v>64</v>
      </c>
      <c r="AC575" s="71" t="s">
        <v>65</v>
      </c>
      <c r="AD575" s="71" t="s">
        <v>62</v>
      </c>
      <c r="AE575" s="71" t="s">
        <v>62</v>
      </c>
      <c r="AF575" s="71" t="s">
        <v>63</v>
      </c>
      <c r="AG575" s="71"/>
      <c r="AH575" s="71" t="s">
        <v>66</v>
      </c>
      <c r="AI575" s="71" t="s">
        <v>62</v>
      </c>
      <c r="AJ575" s="71" t="s">
        <v>62</v>
      </c>
      <c r="AK575" s="71" t="s">
        <v>63</v>
      </c>
      <c r="AL575" s="71" t="s">
        <v>62</v>
      </c>
      <c r="AM575" s="71" t="s">
        <v>63</v>
      </c>
      <c r="AN575" s="71"/>
      <c r="AO575" s="71"/>
      <c r="AP575" s="71" t="s">
        <v>7051</v>
      </c>
      <c r="AQ575" s="71" t="s">
        <v>1215</v>
      </c>
      <c r="AR575" s="71" t="s">
        <v>62</v>
      </c>
      <c r="AS575" s="71"/>
      <c r="AT575" s="71" t="s">
        <v>63</v>
      </c>
      <c r="AU575" s="71"/>
      <c r="AV575" s="79" t="str" cm="1">
        <f t="array" ref="AV5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5" s="79" t="str" cm="1">
        <f t="array" ref="AW5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5" s="71" t="str" cm="1">
        <f t="array" ref="AX5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5" s="71"/>
      <c r="AZ575" s="71"/>
      <c r="BA575" s="71" t="s">
        <v>7052</v>
      </c>
      <c r="BB575" s="73" t="s">
        <v>6354</v>
      </c>
      <c r="BC575" s="36"/>
      <c r="BD575" s="35"/>
    </row>
    <row r="576" spans="1:56" ht="75" customHeight="1">
      <c r="A576" s="70">
        <v>575</v>
      </c>
      <c r="B576" s="71" t="s">
        <v>7053</v>
      </c>
      <c r="C576" s="71" t="s">
        <v>706</v>
      </c>
      <c r="D576" s="71" t="s">
        <v>7054</v>
      </c>
      <c r="E576" s="71" t="s">
        <v>1478</v>
      </c>
      <c r="F576" s="71" t="s">
        <v>54</v>
      </c>
      <c r="G576" s="71" t="s">
        <v>125</v>
      </c>
      <c r="H576" s="71" t="s">
        <v>233</v>
      </c>
      <c r="I576" s="71" t="s">
        <v>1215</v>
      </c>
      <c r="J576" s="71" t="s">
        <v>1432</v>
      </c>
      <c r="K576" s="71" t="s">
        <v>243</v>
      </c>
      <c r="L576" s="71" t="s">
        <v>7055</v>
      </c>
      <c r="M576" s="71" t="s">
        <v>7056</v>
      </c>
      <c r="N576" s="71" t="s">
        <v>1565</v>
      </c>
      <c r="O576" s="71" t="s">
        <v>1668</v>
      </c>
      <c r="P576" s="71" t="s">
        <v>60</v>
      </c>
      <c r="Q576" s="71" t="s">
        <v>431</v>
      </c>
      <c r="R576" s="71" t="s">
        <v>189</v>
      </c>
      <c r="S576" s="71" t="s">
        <v>62</v>
      </c>
      <c r="T576" s="71" t="s">
        <v>62</v>
      </c>
      <c r="U576" s="71" t="s">
        <v>62</v>
      </c>
      <c r="V576" s="71" t="s">
        <v>62</v>
      </c>
      <c r="W576" s="71" t="s">
        <v>62</v>
      </c>
      <c r="X576" s="71" t="s">
        <v>63</v>
      </c>
      <c r="Y576" s="71" t="s">
        <v>62</v>
      </c>
      <c r="Z576" s="71" t="s">
        <v>63</v>
      </c>
      <c r="AA576" s="71" t="s">
        <v>62</v>
      </c>
      <c r="AB576" s="71" t="s">
        <v>142</v>
      </c>
      <c r="AC576" s="71" t="s">
        <v>65</v>
      </c>
      <c r="AD576" s="71" t="s">
        <v>62</v>
      </c>
      <c r="AE576" s="71" t="s">
        <v>62</v>
      </c>
      <c r="AF576" s="71" t="s">
        <v>63</v>
      </c>
      <c r="AG576" s="71" t="s">
        <v>63</v>
      </c>
      <c r="AH576" s="71" t="s">
        <v>85</v>
      </c>
      <c r="AI576" s="71" t="s">
        <v>63</v>
      </c>
      <c r="AJ576" s="71" t="s">
        <v>62</v>
      </c>
      <c r="AK576" s="71" t="s">
        <v>63</v>
      </c>
      <c r="AL576" s="71" t="s">
        <v>63</v>
      </c>
      <c r="AM576" s="71" t="s">
        <v>63</v>
      </c>
      <c r="AN576" s="71"/>
      <c r="AO576" s="71"/>
      <c r="AP576" s="71" t="s">
        <v>7057</v>
      </c>
      <c r="AQ576" s="71" t="s">
        <v>1215</v>
      </c>
      <c r="AR576" s="71" t="s">
        <v>62</v>
      </c>
      <c r="AS576" s="71"/>
      <c r="AT576" s="71" t="s">
        <v>63</v>
      </c>
      <c r="AU576" s="71" t="s">
        <v>72</v>
      </c>
      <c r="AV576" s="79" t="str" cm="1">
        <f t="array" ref="AV5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6" s="79" t="str" cm="1">
        <f t="array" ref="AW5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6" s="71" t="str" cm="1">
        <f t="array" ref="AX5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6" s="71" t="s">
        <v>63</v>
      </c>
      <c r="AZ576" s="71"/>
      <c r="BA576" s="71" t="s">
        <v>7058</v>
      </c>
      <c r="BB576" s="73" t="s">
        <v>7059</v>
      </c>
      <c r="BC576" s="36"/>
      <c r="BD576" s="35"/>
    </row>
    <row r="577" spans="1:56" ht="75" customHeight="1">
      <c r="A577" s="70">
        <v>576</v>
      </c>
      <c r="B577" s="71" t="s">
        <v>7060</v>
      </c>
      <c r="C577" s="71" t="s">
        <v>2111</v>
      </c>
      <c r="D577" s="71" t="s">
        <v>7061</v>
      </c>
      <c r="E577" s="71" t="s">
        <v>1505</v>
      </c>
      <c r="F577" s="71" t="s">
        <v>54</v>
      </c>
      <c r="G577" s="71" t="s">
        <v>201</v>
      </c>
      <c r="H577" s="71" t="s">
        <v>97</v>
      </c>
      <c r="I577" s="71" t="s">
        <v>1830</v>
      </c>
      <c r="J577" s="71" t="s">
        <v>1831</v>
      </c>
      <c r="K577" s="71" t="s">
        <v>266</v>
      </c>
      <c r="L577" s="71" t="s">
        <v>7062</v>
      </c>
      <c r="M577" s="71" t="s">
        <v>7063</v>
      </c>
      <c r="N577" s="71"/>
      <c r="O577" s="71"/>
      <c r="P577" s="71" t="s">
        <v>60</v>
      </c>
      <c r="Q577" s="71" t="s">
        <v>81</v>
      </c>
      <c r="R577" s="71" t="s">
        <v>1669</v>
      </c>
      <c r="S577" s="71" t="s">
        <v>62</v>
      </c>
      <c r="T577" s="71" t="s">
        <v>62</v>
      </c>
      <c r="U577" s="71" t="s">
        <v>62</v>
      </c>
      <c r="V577" s="71" t="s">
        <v>62</v>
      </c>
      <c r="W577" s="71" t="s">
        <v>62</v>
      </c>
      <c r="X577" s="71" t="s">
        <v>63</v>
      </c>
      <c r="Y577" s="71" t="s">
        <v>62</v>
      </c>
      <c r="Z577" s="71" t="s">
        <v>63</v>
      </c>
      <c r="AA577" s="71" t="s">
        <v>62</v>
      </c>
      <c r="AB577" s="71" t="s">
        <v>64</v>
      </c>
      <c r="AC577" s="71" t="s">
        <v>100</v>
      </c>
      <c r="AD577" s="71" t="s">
        <v>62</v>
      </c>
      <c r="AE577" s="71" t="s">
        <v>63</v>
      </c>
      <c r="AF577" s="71" t="s">
        <v>63</v>
      </c>
      <c r="AG577" s="71" t="s">
        <v>63</v>
      </c>
      <c r="AH577" s="71" t="s">
        <v>85</v>
      </c>
      <c r="AI577" s="71" t="s">
        <v>63</v>
      </c>
      <c r="AJ577" s="71" t="s">
        <v>132</v>
      </c>
      <c r="AK577" s="71" t="s">
        <v>63</v>
      </c>
      <c r="AL577" s="71" t="s">
        <v>63</v>
      </c>
      <c r="AM577" s="71" t="s">
        <v>63</v>
      </c>
      <c r="AN577" s="71" t="s">
        <v>7064</v>
      </c>
      <c r="AO577" s="71" t="s">
        <v>7065</v>
      </c>
      <c r="AP577" s="71" t="s">
        <v>5154</v>
      </c>
      <c r="AQ577" s="71" t="s">
        <v>105</v>
      </c>
      <c r="AR577" s="71" t="s">
        <v>63</v>
      </c>
      <c r="AS577" s="71"/>
      <c r="AT577" s="71" t="s">
        <v>62</v>
      </c>
      <c r="AU577" s="71" t="s">
        <v>72</v>
      </c>
      <c r="AV577" s="79" t="str" cm="1">
        <f t="array" ref="AV5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7" s="79" t="str" cm="1">
        <f t="array" ref="AW5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7" s="71" t="str" cm="1">
        <f t="array" ref="AX5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7" s="71" t="s">
        <v>63</v>
      </c>
      <c r="AZ577" s="71"/>
      <c r="BA577" s="71" t="s">
        <v>7066</v>
      </c>
      <c r="BB577" s="73"/>
      <c r="BC577" s="36"/>
      <c r="BD577" s="35"/>
    </row>
    <row r="578" spans="1:56" ht="75" customHeight="1">
      <c r="A578" s="70">
        <v>577</v>
      </c>
      <c r="B578" s="71" t="s">
        <v>7067</v>
      </c>
      <c r="C578" s="71" t="s">
        <v>7068</v>
      </c>
      <c r="D578" s="71" t="s">
        <v>7069</v>
      </c>
      <c r="E578" s="71" t="s">
        <v>1505</v>
      </c>
      <c r="F578" s="71" t="s">
        <v>54</v>
      </c>
      <c r="G578" s="71" t="s">
        <v>125</v>
      </c>
      <c r="H578" s="71" t="s">
        <v>97</v>
      </c>
      <c r="I578" s="71" t="s">
        <v>7070</v>
      </c>
      <c r="J578" s="71" t="s">
        <v>7071</v>
      </c>
      <c r="K578" s="71" t="s">
        <v>1738</v>
      </c>
      <c r="L578" s="71" t="s">
        <v>7072</v>
      </c>
      <c r="M578" s="71" t="s">
        <v>7073</v>
      </c>
      <c r="N578" s="71" t="s">
        <v>1710</v>
      </c>
      <c r="O578" s="71" t="s">
        <v>1506</v>
      </c>
      <c r="P578" s="71" t="s">
        <v>60</v>
      </c>
      <c r="Q578" s="71" t="s">
        <v>155</v>
      </c>
      <c r="R578" s="71" t="s">
        <v>189</v>
      </c>
      <c r="S578" s="71" t="s">
        <v>62</v>
      </c>
      <c r="T578" s="71" t="s">
        <v>62</v>
      </c>
      <c r="U578" s="71" t="s">
        <v>62</v>
      </c>
      <c r="V578" s="71" t="s">
        <v>62</v>
      </c>
      <c r="W578" s="71" t="s">
        <v>63</v>
      </c>
      <c r="X578" s="71" t="s">
        <v>62</v>
      </c>
      <c r="Y578" s="71" t="s">
        <v>62</v>
      </c>
      <c r="Z578" s="71" t="s">
        <v>63</v>
      </c>
      <c r="AA578" s="71" t="s">
        <v>63</v>
      </c>
      <c r="AB578" s="71" t="s">
        <v>189</v>
      </c>
      <c r="AC578" s="71" t="s">
        <v>65</v>
      </c>
      <c r="AD578" s="71" t="s">
        <v>62</v>
      </c>
      <c r="AE578" s="71" t="s">
        <v>63</v>
      </c>
      <c r="AF578" s="71" t="s">
        <v>63</v>
      </c>
      <c r="AG578" s="71" t="s">
        <v>62</v>
      </c>
      <c r="AH578" s="71" t="s">
        <v>85</v>
      </c>
      <c r="AI578" s="71" t="s">
        <v>63</v>
      </c>
      <c r="AJ578" s="71" t="s">
        <v>62</v>
      </c>
      <c r="AK578" s="71" t="s">
        <v>62</v>
      </c>
      <c r="AL578" s="71" t="s">
        <v>63</v>
      </c>
      <c r="AM578" s="71" t="s">
        <v>62</v>
      </c>
      <c r="AN578" s="71" t="s">
        <v>7074</v>
      </c>
      <c r="AO578" s="71" t="s">
        <v>7075</v>
      </c>
      <c r="AP578" s="71" t="s">
        <v>7076</v>
      </c>
      <c r="AQ578" s="71" t="s">
        <v>7077</v>
      </c>
      <c r="AR578" s="71" t="s">
        <v>63</v>
      </c>
      <c r="AS578" s="71"/>
      <c r="AT578" s="71" t="s">
        <v>63</v>
      </c>
      <c r="AU578" s="71" t="s">
        <v>72</v>
      </c>
      <c r="AV578" s="79" t="str" cm="1">
        <f t="array" ref="AV5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8" s="79" t="str" cm="1">
        <f t="array" ref="AW5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8" s="71" t="str" cm="1">
        <f t="array" ref="AX5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8" s="71" t="s">
        <v>63</v>
      </c>
      <c r="AZ578" s="71"/>
      <c r="BA578" s="71" t="s">
        <v>7078</v>
      </c>
      <c r="BB578" s="73" t="s">
        <v>7079</v>
      </c>
      <c r="BC578" s="36"/>
      <c r="BD578" s="35"/>
    </row>
    <row r="579" spans="1:56" ht="75" customHeight="1">
      <c r="A579" s="70">
        <v>578</v>
      </c>
      <c r="B579" s="71" t="s">
        <v>7080</v>
      </c>
      <c r="C579" s="71" t="s">
        <v>735</v>
      </c>
      <c r="D579" s="71" t="s">
        <v>7081</v>
      </c>
      <c r="E579" s="71" t="s">
        <v>1461</v>
      </c>
      <c r="F579" s="71" t="s">
        <v>231</v>
      </c>
      <c r="G579" s="71" t="s">
        <v>584</v>
      </c>
      <c r="H579" s="71" t="s">
        <v>217</v>
      </c>
      <c r="I579" s="71" t="s">
        <v>1147</v>
      </c>
      <c r="J579" s="71" t="s">
        <v>1432</v>
      </c>
      <c r="K579" s="71" t="s">
        <v>266</v>
      </c>
      <c r="L579" s="71" t="s">
        <v>7082</v>
      </c>
      <c r="M579" s="71" t="s">
        <v>7083</v>
      </c>
      <c r="N579" s="71"/>
      <c r="O579" s="71"/>
      <c r="P579" s="71"/>
      <c r="Q579" s="71"/>
      <c r="R579" s="71"/>
      <c r="S579" s="71"/>
      <c r="T579" s="71"/>
      <c r="U579" s="71"/>
      <c r="V579" s="71"/>
      <c r="W579" s="71"/>
      <c r="X579" s="71"/>
      <c r="Y579" s="71"/>
      <c r="Z579" s="71"/>
      <c r="AA579" s="71"/>
      <c r="AB579" s="71" t="s">
        <v>64</v>
      </c>
      <c r="AC579" s="71" t="s">
        <v>65</v>
      </c>
      <c r="AD579" s="71" t="s">
        <v>62</v>
      </c>
      <c r="AE579" s="71" t="s">
        <v>63</v>
      </c>
      <c r="AF579" s="71" t="s">
        <v>63</v>
      </c>
      <c r="AG579" s="71"/>
      <c r="AH579" s="71" t="s">
        <v>66</v>
      </c>
      <c r="AI579" s="71" t="s">
        <v>63</v>
      </c>
      <c r="AJ579" s="71" t="s">
        <v>63</v>
      </c>
      <c r="AK579" s="71" t="s">
        <v>63</v>
      </c>
      <c r="AL579" s="71" t="s">
        <v>62</v>
      </c>
      <c r="AM579" s="71" t="s">
        <v>63</v>
      </c>
      <c r="AN579" s="71"/>
      <c r="AO579" s="71"/>
      <c r="AP579" s="71" t="s">
        <v>7084</v>
      </c>
      <c r="AQ579" s="71" t="s">
        <v>272</v>
      </c>
      <c r="AR579" s="71" t="s">
        <v>63</v>
      </c>
      <c r="AS579" s="71"/>
      <c r="AT579" s="71" t="s">
        <v>63</v>
      </c>
      <c r="AU579" s="71"/>
      <c r="AV579" s="79" t="str" cm="1">
        <f t="array" ref="AV5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9" s="79" t="str" cm="1">
        <f t="array" ref="AW5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9" s="71" t="str" cm="1">
        <f t="array" ref="AX5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9" s="71"/>
      <c r="AZ579" s="71"/>
      <c r="BA579" s="71" t="s">
        <v>7085</v>
      </c>
      <c r="BB579" s="73" t="s">
        <v>7086</v>
      </c>
      <c r="BC579" s="36"/>
      <c r="BD579" s="35"/>
    </row>
    <row r="580" spans="1:56" ht="75" customHeight="1">
      <c r="A580" s="70">
        <v>579</v>
      </c>
      <c r="B580" s="71" t="s">
        <v>7087</v>
      </c>
      <c r="C580" s="71" t="s">
        <v>7088</v>
      </c>
      <c r="D580" s="71" t="s">
        <v>7089</v>
      </c>
      <c r="E580" s="71" t="s">
        <v>1430</v>
      </c>
      <c r="F580" s="71" t="s">
        <v>231</v>
      </c>
      <c r="G580" s="71" t="s">
        <v>232</v>
      </c>
      <c r="H580" s="71" t="s">
        <v>233</v>
      </c>
      <c r="I580" s="71" t="s">
        <v>428</v>
      </c>
      <c r="J580" s="71" t="s">
        <v>1432</v>
      </c>
      <c r="K580" s="71" t="s">
        <v>315</v>
      </c>
      <c r="L580" s="71" t="s">
        <v>7090</v>
      </c>
      <c r="M580" s="71" t="s">
        <v>7091</v>
      </c>
      <c r="N580" s="71" t="s">
        <v>1461</v>
      </c>
      <c r="O580" s="71" t="s">
        <v>5628</v>
      </c>
      <c r="P580" s="71"/>
      <c r="Q580" s="71"/>
      <c r="R580" s="71"/>
      <c r="S580" s="71"/>
      <c r="T580" s="71"/>
      <c r="U580" s="71"/>
      <c r="V580" s="71"/>
      <c r="W580" s="71"/>
      <c r="X580" s="71"/>
      <c r="Y580" s="71"/>
      <c r="Z580" s="71"/>
      <c r="AA580" s="71"/>
      <c r="AB580" s="71" t="s">
        <v>142</v>
      </c>
      <c r="AC580" s="71" t="s">
        <v>100</v>
      </c>
      <c r="AD580" s="71" t="s">
        <v>62</v>
      </c>
      <c r="AE580" s="71" t="s">
        <v>63</v>
      </c>
      <c r="AF580" s="71" t="s">
        <v>63</v>
      </c>
      <c r="AG580" s="71"/>
      <c r="AH580" s="71" t="s">
        <v>66</v>
      </c>
      <c r="AI580" s="71" t="s">
        <v>63</v>
      </c>
      <c r="AJ580" s="71" t="s">
        <v>62</v>
      </c>
      <c r="AK580" s="71" t="s">
        <v>62</v>
      </c>
      <c r="AL580" s="71" t="s">
        <v>132</v>
      </c>
      <c r="AM580" s="71" t="s">
        <v>62</v>
      </c>
      <c r="AN580" s="71"/>
      <c r="AO580" s="71"/>
      <c r="AP580" s="71" t="s">
        <v>7092</v>
      </c>
      <c r="AQ580" s="71" t="s">
        <v>7093</v>
      </c>
      <c r="AR580" s="71" t="s">
        <v>132</v>
      </c>
      <c r="AS580" s="71"/>
      <c r="AT580" s="71" t="s">
        <v>63</v>
      </c>
      <c r="AU580" s="71"/>
      <c r="AV580" s="79" t="str" cm="1">
        <f t="array" ref="AV5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0" s="79" t="str" cm="1">
        <f t="array" ref="AW5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0" s="71" t="str" cm="1">
        <f t="array" ref="AX5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0" s="71"/>
      <c r="AZ580" s="71"/>
      <c r="BA580" s="71" t="s">
        <v>7094</v>
      </c>
      <c r="BB580" s="73" t="s">
        <v>1078</v>
      </c>
      <c r="BC580" s="36"/>
      <c r="BD580" s="35"/>
    </row>
    <row r="581" spans="1:56" ht="75" customHeight="1">
      <c r="A581" s="70">
        <v>580</v>
      </c>
      <c r="B581" s="71" t="s">
        <v>7095</v>
      </c>
      <c r="C581" s="71" t="s">
        <v>735</v>
      </c>
      <c r="D581" s="71" t="s">
        <v>7096</v>
      </c>
      <c r="E581" s="71" t="s">
        <v>1478</v>
      </c>
      <c r="F581" s="71" t="s">
        <v>231</v>
      </c>
      <c r="G581" s="71" t="s">
        <v>736</v>
      </c>
      <c r="H581" s="71" t="s">
        <v>217</v>
      </c>
      <c r="I581" s="71" t="s">
        <v>1215</v>
      </c>
      <c r="J581" s="71" t="s">
        <v>1432</v>
      </c>
      <c r="K581" s="71" t="s">
        <v>243</v>
      </c>
      <c r="L581" s="71" t="s">
        <v>7097</v>
      </c>
      <c r="M581" s="71" t="s">
        <v>7098</v>
      </c>
      <c r="N581" s="71"/>
      <c r="O581" s="71"/>
      <c r="P581" s="71"/>
      <c r="Q581" s="71"/>
      <c r="R581" s="71"/>
      <c r="S581" s="71"/>
      <c r="T581" s="71"/>
      <c r="U581" s="71"/>
      <c r="V581" s="71"/>
      <c r="W581" s="71"/>
      <c r="X581" s="71"/>
      <c r="Y581" s="71"/>
      <c r="Z581" s="71"/>
      <c r="AA581" s="71"/>
      <c r="AB581" s="71" t="s">
        <v>64</v>
      </c>
      <c r="AC581" s="71" t="s">
        <v>65</v>
      </c>
      <c r="AD581" s="71" t="s">
        <v>62</v>
      </c>
      <c r="AE581" s="71" t="s">
        <v>63</v>
      </c>
      <c r="AF581" s="71" t="s">
        <v>63</v>
      </c>
      <c r="AG581" s="71"/>
      <c r="AH581" s="71" t="s">
        <v>66</v>
      </c>
      <c r="AI581" s="71" t="s">
        <v>63</v>
      </c>
      <c r="AJ581" s="71" t="s">
        <v>63</v>
      </c>
      <c r="AK581" s="71" t="s">
        <v>63</v>
      </c>
      <c r="AL581" s="71" t="s">
        <v>62</v>
      </c>
      <c r="AM581" s="71" t="s">
        <v>63</v>
      </c>
      <c r="AN581" s="71"/>
      <c r="AO581" s="71"/>
      <c r="AP581" s="71" t="s">
        <v>7099</v>
      </c>
      <c r="AQ581" s="71" t="s">
        <v>2420</v>
      </c>
      <c r="AR581" s="71" t="s">
        <v>63</v>
      </c>
      <c r="AS581" s="71"/>
      <c r="AT581" s="71" t="s">
        <v>63</v>
      </c>
      <c r="AU581" s="71"/>
      <c r="AV581" s="79" t="str" cm="1">
        <f t="array" ref="AV5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1" s="79" t="str" cm="1">
        <f t="array" ref="AW5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1" s="71" t="str" cm="1">
        <f t="array" ref="AX5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1" s="71"/>
      <c r="AZ581" s="71"/>
      <c r="BA581" s="71" t="s">
        <v>7100</v>
      </c>
      <c r="BB581" s="73" t="s">
        <v>7101</v>
      </c>
      <c r="BC581" s="36"/>
      <c r="BD581" s="35"/>
    </row>
    <row r="582" spans="1:56" ht="75" customHeight="1">
      <c r="A582" s="70">
        <v>581</v>
      </c>
      <c r="B582" s="71" t="s">
        <v>7102</v>
      </c>
      <c r="C582" s="71" t="s">
        <v>735</v>
      </c>
      <c r="D582" s="71" t="s">
        <v>7103</v>
      </c>
      <c r="E582" s="71" t="s">
        <v>1430</v>
      </c>
      <c r="F582" s="71" t="s">
        <v>231</v>
      </c>
      <c r="G582" s="71" t="s">
        <v>736</v>
      </c>
      <c r="H582" s="71" t="s">
        <v>217</v>
      </c>
      <c r="I582" s="71" t="s">
        <v>250</v>
      </c>
      <c r="J582" s="71" t="s">
        <v>1432</v>
      </c>
      <c r="K582" s="71" t="s">
        <v>243</v>
      </c>
      <c r="L582" s="71" t="s">
        <v>7104</v>
      </c>
      <c r="M582" s="71" t="s">
        <v>7105</v>
      </c>
      <c r="N582" s="71"/>
      <c r="O582" s="71"/>
      <c r="P582" s="71"/>
      <c r="Q582" s="71"/>
      <c r="R582" s="71"/>
      <c r="S582" s="71"/>
      <c r="T582" s="71"/>
      <c r="U582" s="71"/>
      <c r="V582" s="71"/>
      <c r="W582" s="71"/>
      <c r="X582" s="71"/>
      <c r="Y582" s="71"/>
      <c r="Z582" s="71"/>
      <c r="AA582" s="71"/>
      <c r="AB582" s="71" t="s">
        <v>64</v>
      </c>
      <c r="AC582" s="71" t="s">
        <v>65</v>
      </c>
      <c r="AD582" s="71" t="s">
        <v>62</v>
      </c>
      <c r="AE582" s="71" t="s">
        <v>62</v>
      </c>
      <c r="AF582" s="71" t="s">
        <v>62</v>
      </c>
      <c r="AG582" s="71"/>
      <c r="AH582" s="71" t="s">
        <v>915</v>
      </c>
      <c r="AI582" s="71" t="s">
        <v>63</v>
      </c>
      <c r="AJ582" s="71" t="s">
        <v>63</v>
      </c>
      <c r="AK582" s="71" t="s">
        <v>63</v>
      </c>
      <c r="AL582" s="71" t="s">
        <v>62</v>
      </c>
      <c r="AM582" s="71" t="s">
        <v>63</v>
      </c>
      <c r="AN582" s="71"/>
      <c r="AO582" s="71"/>
      <c r="AP582" s="71" t="s">
        <v>7106</v>
      </c>
      <c r="AQ582" s="71" t="s">
        <v>7107</v>
      </c>
      <c r="AR582" s="71" t="s">
        <v>62</v>
      </c>
      <c r="AS582" s="71"/>
      <c r="AT582" s="71" t="s">
        <v>63</v>
      </c>
      <c r="AU582" s="71"/>
      <c r="AV582" s="79" t="str" cm="1">
        <f t="array" ref="AV5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2" s="79" t="str" cm="1">
        <f t="array" ref="AW5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2" s="71" t="str" cm="1">
        <f t="array" ref="AX5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2" s="71"/>
      <c r="AZ582" s="71"/>
      <c r="BA582" s="22" t="s">
        <v>7108</v>
      </c>
      <c r="BB582" s="73" t="s">
        <v>7109</v>
      </c>
      <c r="BC582" s="36"/>
      <c r="BD582" s="35"/>
    </row>
    <row r="583" spans="1:56" ht="75" customHeight="1">
      <c r="A583" s="70">
        <v>582</v>
      </c>
      <c r="B583" s="71" t="s">
        <v>7110</v>
      </c>
      <c r="C583" s="71" t="s">
        <v>7111</v>
      </c>
      <c r="D583" s="71" t="s">
        <v>7112</v>
      </c>
      <c r="E583" s="71" t="s">
        <v>1478</v>
      </c>
      <c r="F583" s="71" t="s">
        <v>231</v>
      </c>
      <c r="G583" s="71" t="s">
        <v>786</v>
      </c>
      <c r="H583" s="71" t="s">
        <v>217</v>
      </c>
      <c r="I583" s="71" t="s">
        <v>250</v>
      </c>
      <c r="J583" s="71" t="s">
        <v>1432</v>
      </c>
      <c r="K583" s="71" t="s">
        <v>243</v>
      </c>
      <c r="L583" s="71" t="s">
        <v>7113</v>
      </c>
      <c r="M583" s="71" t="s">
        <v>7114</v>
      </c>
      <c r="N583" s="71"/>
      <c r="O583" s="71"/>
      <c r="P583" s="71"/>
      <c r="Q583" s="71"/>
      <c r="R583" s="71"/>
      <c r="S583" s="71"/>
      <c r="T583" s="71"/>
      <c r="U583" s="71"/>
      <c r="V583" s="71"/>
      <c r="W583" s="71"/>
      <c r="X583" s="71"/>
      <c r="Y583" s="71"/>
      <c r="Z583" s="71"/>
      <c r="AA583" s="71"/>
      <c r="AB583" s="71" t="s">
        <v>64</v>
      </c>
      <c r="AC583" s="71" t="s">
        <v>65</v>
      </c>
      <c r="AD583" s="71" t="s">
        <v>62</v>
      </c>
      <c r="AE583" s="71" t="s">
        <v>62</v>
      </c>
      <c r="AF583" s="71" t="s">
        <v>63</v>
      </c>
      <c r="AG583" s="71"/>
      <c r="AH583" s="71" t="s">
        <v>66</v>
      </c>
      <c r="AI583" s="71" t="s">
        <v>63</v>
      </c>
      <c r="AJ583" s="71" t="s">
        <v>63</v>
      </c>
      <c r="AK583" s="71" t="s">
        <v>63</v>
      </c>
      <c r="AL583" s="71" t="s">
        <v>62</v>
      </c>
      <c r="AM583" s="71" t="s">
        <v>63</v>
      </c>
      <c r="AN583" s="71"/>
      <c r="AO583" s="71"/>
      <c r="AP583" s="71" t="s">
        <v>7115</v>
      </c>
      <c r="AQ583" s="71" t="s">
        <v>250</v>
      </c>
      <c r="AR583" s="71" t="s">
        <v>62</v>
      </c>
      <c r="AS583" s="71"/>
      <c r="AT583" s="71" t="s">
        <v>63</v>
      </c>
      <c r="AU583" s="71"/>
      <c r="AV583" s="79" t="str" cm="1">
        <f t="array" ref="AV5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3" s="79" t="str" cm="1">
        <f t="array" ref="AW5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3" s="71" t="str" cm="1">
        <f t="array" ref="AX5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3" s="71"/>
      <c r="AZ583" s="71"/>
      <c r="BA583" s="71" t="s">
        <v>7116</v>
      </c>
      <c r="BB583" s="73" t="s">
        <v>7117</v>
      </c>
      <c r="BC583" s="36"/>
      <c r="BD583" s="35"/>
    </row>
    <row r="584" spans="1:56" ht="75" customHeight="1">
      <c r="A584" s="70">
        <v>583</v>
      </c>
      <c r="B584" s="71" t="s">
        <v>7118</v>
      </c>
      <c r="C584" s="71" t="s">
        <v>735</v>
      </c>
      <c r="D584" s="71" t="s">
        <v>7119</v>
      </c>
      <c r="E584" s="71" t="s">
        <v>1430</v>
      </c>
      <c r="F584" s="71" t="s">
        <v>231</v>
      </c>
      <c r="G584" s="71" t="s">
        <v>736</v>
      </c>
      <c r="H584" s="71" t="s">
        <v>217</v>
      </c>
      <c r="I584" s="71" t="s">
        <v>935</v>
      </c>
      <c r="J584" s="71" t="s">
        <v>1432</v>
      </c>
      <c r="K584" s="71" t="s">
        <v>218</v>
      </c>
      <c r="L584" s="71" t="s">
        <v>7120</v>
      </c>
      <c r="M584" s="71" t="s">
        <v>7121</v>
      </c>
      <c r="N584" s="71"/>
      <c r="O584" s="71"/>
      <c r="P584" s="71"/>
      <c r="Q584" s="71"/>
      <c r="R584" s="71"/>
      <c r="S584" s="71"/>
      <c r="T584" s="71"/>
      <c r="U584" s="71"/>
      <c r="V584" s="71"/>
      <c r="W584" s="71"/>
      <c r="X584" s="71"/>
      <c r="Y584" s="71"/>
      <c r="Z584" s="71"/>
      <c r="AA584" s="71"/>
      <c r="AB584" s="71" t="s">
        <v>64</v>
      </c>
      <c r="AC584" s="71" t="s">
        <v>65</v>
      </c>
      <c r="AD584" s="71" t="s">
        <v>62</v>
      </c>
      <c r="AE584" s="71" t="s">
        <v>62</v>
      </c>
      <c r="AF584" s="71" t="s">
        <v>63</v>
      </c>
      <c r="AG584" s="71"/>
      <c r="AH584" s="71" t="s">
        <v>1515</v>
      </c>
      <c r="AI584" s="71" t="s">
        <v>63</v>
      </c>
      <c r="AJ584" s="71" t="s">
        <v>63</v>
      </c>
      <c r="AK584" s="71" t="s">
        <v>63</v>
      </c>
      <c r="AL584" s="71" t="s">
        <v>63</v>
      </c>
      <c r="AM584" s="71" t="s">
        <v>63</v>
      </c>
      <c r="AN584" s="71"/>
      <c r="AO584" s="71"/>
      <c r="AP584" s="71" t="s">
        <v>7122</v>
      </c>
      <c r="AQ584" s="71" t="s">
        <v>7123</v>
      </c>
      <c r="AR584" s="71" t="s">
        <v>62</v>
      </c>
      <c r="AS584" s="71"/>
      <c r="AT584" s="71" t="s">
        <v>63</v>
      </c>
      <c r="AU584" s="71"/>
      <c r="AV584" s="79" t="str" cm="1">
        <f t="array" ref="AV5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4" s="79" t="str" cm="1">
        <f t="array" ref="AW5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4" s="71" t="str" cm="1">
        <f t="array" ref="AX5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4" s="71"/>
      <c r="AZ584" s="71"/>
      <c r="BA584" s="22" t="s">
        <v>7124</v>
      </c>
      <c r="BB584" s="73" t="s">
        <v>7125</v>
      </c>
      <c r="BC584" s="36"/>
      <c r="BD584" s="35"/>
    </row>
    <row r="585" spans="1:56" ht="75" customHeight="1">
      <c r="A585" s="70">
        <v>584</v>
      </c>
      <c r="B585" s="71" t="s">
        <v>7126</v>
      </c>
      <c r="C585" s="71" t="s">
        <v>264</v>
      </c>
      <c r="D585" s="71" t="s">
        <v>7127</v>
      </c>
      <c r="E585" s="71" t="s">
        <v>1461</v>
      </c>
      <c r="F585" s="71" t="s">
        <v>54</v>
      </c>
      <c r="G585" s="71" t="s">
        <v>125</v>
      </c>
      <c r="H585" s="71" t="s">
        <v>233</v>
      </c>
      <c r="I585" s="71" t="s">
        <v>194</v>
      </c>
      <c r="J585" s="71" t="s">
        <v>1432</v>
      </c>
      <c r="K585" s="71" t="s">
        <v>315</v>
      </c>
      <c r="L585" s="71" t="s">
        <v>7128</v>
      </c>
      <c r="M585" s="71" t="s">
        <v>7129</v>
      </c>
      <c r="N585" s="71" t="s">
        <v>1575</v>
      </c>
      <c r="O585" s="71" t="s">
        <v>6441</v>
      </c>
      <c r="P585" s="71" t="s">
        <v>60</v>
      </c>
      <c r="Q585" s="71" t="s">
        <v>81</v>
      </c>
      <c r="R585" s="71" t="s">
        <v>1669</v>
      </c>
      <c r="S585" s="71" t="s">
        <v>62</v>
      </c>
      <c r="T585" s="71" t="s">
        <v>62</v>
      </c>
      <c r="U585" s="71" t="s">
        <v>62</v>
      </c>
      <c r="V585" s="71" t="s">
        <v>62</v>
      </c>
      <c r="W585" s="71" t="s">
        <v>62</v>
      </c>
      <c r="X585" s="71" t="s">
        <v>62</v>
      </c>
      <c r="Y585" s="71" t="s">
        <v>62</v>
      </c>
      <c r="Z585" s="71" t="s">
        <v>63</v>
      </c>
      <c r="AA585" s="71" t="s">
        <v>62</v>
      </c>
      <c r="AB585" s="71" t="s">
        <v>64</v>
      </c>
      <c r="AC585" s="71" t="s">
        <v>100</v>
      </c>
      <c r="AD585" s="71" t="s">
        <v>62</v>
      </c>
      <c r="AE585" s="71" t="s">
        <v>63</v>
      </c>
      <c r="AF585" s="71" t="s">
        <v>62</v>
      </c>
      <c r="AG585" s="71" t="s">
        <v>62</v>
      </c>
      <c r="AH585" s="71" t="s">
        <v>85</v>
      </c>
      <c r="AI585" s="71" t="s">
        <v>63</v>
      </c>
      <c r="AJ585" s="71" t="s">
        <v>132</v>
      </c>
      <c r="AK585" s="71" t="s">
        <v>63</v>
      </c>
      <c r="AL585" s="71" t="s">
        <v>62</v>
      </c>
      <c r="AM585" s="71" t="s">
        <v>62</v>
      </c>
      <c r="AN585" s="71" t="s">
        <v>7130</v>
      </c>
      <c r="AO585" s="71" t="s">
        <v>7131</v>
      </c>
      <c r="AP585" s="71" t="s">
        <v>7132</v>
      </c>
      <c r="AQ585" s="71" t="s">
        <v>7133</v>
      </c>
      <c r="AR585" s="71" t="s">
        <v>132</v>
      </c>
      <c r="AS585" s="71"/>
      <c r="AT585" s="71" t="s">
        <v>63</v>
      </c>
      <c r="AU585" s="71" t="s">
        <v>7134</v>
      </c>
      <c r="AV585" s="79" cm="1">
        <f t="array" ref="AV5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8.5000000000000006E-2</v>
      </c>
      <c r="AW585" s="79" cm="1">
        <f t="array" ref="AW5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v>
      </c>
      <c r="AX585" s="71" t="str" cm="1">
        <f t="array" ref="AX5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585" s="71" t="s">
        <v>63</v>
      </c>
      <c r="AZ585" s="71"/>
      <c r="BA585" s="71" t="s">
        <v>7135</v>
      </c>
      <c r="BB585" s="73" t="s">
        <v>149</v>
      </c>
      <c r="BC585" s="36"/>
      <c r="BD585" s="35"/>
    </row>
    <row r="586" spans="1:56" ht="75" customHeight="1">
      <c r="A586" s="70">
        <v>585</v>
      </c>
      <c r="B586" s="71" t="s">
        <v>7136</v>
      </c>
      <c r="C586" s="71" t="s">
        <v>5243</v>
      </c>
      <c r="D586" s="71" t="s">
        <v>7137</v>
      </c>
      <c r="E586" s="71" t="s">
        <v>4757</v>
      </c>
      <c r="F586" s="71" t="s">
        <v>54</v>
      </c>
      <c r="G586" s="71" t="s">
        <v>201</v>
      </c>
      <c r="H586" s="71" t="s">
        <v>217</v>
      </c>
      <c r="I586" s="71" t="s">
        <v>1606</v>
      </c>
      <c r="J586" s="71" t="s">
        <v>1432</v>
      </c>
      <c r="K586" s="71" t="s">
        <v>243</v>
      </c>
      <c r="L586" s="71" t="s">
        <v>7138</v>
      </c>
      <c r="M586" s="71" t="s">
        <v>7139</v>
      </c>
      <c r="N586" s="71" t="s">
        <v>1754</v>
      </c>
      <c r="O586" s="71" t="s">
        <v>1506</v>
      </c>
      <c r="P586" s="71" t="s">
        <v>60</v>
      </c>
      <c r="Q586" s="71" t="s">
        <v>431</v>
      </c>
      <c r="R586" s="71" t="s">
        <v>189</v>
      </c>
      <c r="S586" s="71" t="s">
        <v>62</v>
      </c>
      <c r="T586" s="71" t="s">
        <v>63</v>
      </c>
      <c r="U586" s="71" t="s">
        <v>62</v>
      </c>
      <c r="V586" s="71" t="s">
        <v>63</v>
      </c>
      <c r="W586" s="71" t="s">
        <v>63</v>
      </c>
      <c r="X586" s="71" t="s">
        <v>63</v>
      </c>
      <c r="Y586" s="71" t="s">
        <v>62</v>
      </c>
      <c r="Z586" s="71" t="s">
        <v>63</v>
      </c>
      <c r="AA586" s="71" t="s">
        <v>63</v>
      </c>
      <c r="AB586" s="71" t="s">
        <v>189</v>
      </c>
      <c r="AC586" s="71" t="s">
        <v>65</v>
      </c>
      <c r="AD586" s="71" t="s">
        <v>62</v>
      </c>
      <c r="AE586" s="71" t="s">
        <v>62</v>
      </c>
      <c r="AF586" s="71" t="s">
        <v>63</v>
      </c>
      <c r="AG586" s="71" t="s">
        <v>63</v>
      </c>
      <c r="AH586" s="71" t="s">
        <v>85</v>
      </c>
      <c r="AI586" s="71" t="s">
        <v>63</v>
      </c>
      <c r="AJ586" s="71" t="s">
        <v>63</v>
      </c>
      <c r="AK586" s="71" t="s">
        <v>63</v>
      </c>
      <c r="AL586" s="71" t="s">
        <v>132</v>
      </c>
      <c r="AM586" s="71" t="s">
        <v>63</v>
      </c>
      <c r="AN586" s="71" t="s">
        <v>7140</v>
      </c>
      <c r="AO586" s="71" t="s">
        <v>7141</v>
      </c>
      <c r="AP586" s="71" t="s">
        <v>7142</v>
      </c>
      <c r="AQ586" s="71" t="s">
        <v>7143</v>
      </c>
      <c r="AR586" s="71" t="s">
        <v>63</v>
      </c>
      <c r="AS586" s="71"/>
      <c r="AT586" s="71" t="s">
        <v>63</v>
      </c>
      <c r="AU586" s="71" t="s">
        <v>72</v>
      </c>
      <c r="AV586" s="79" t="str" cm="1">
        <f t="array" ref="AV5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6" s="79" t="str" cm="1">
        <f t="array" ref="AW5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6" s="71" t="str" cm="1">
        <f t="array" ref="AX5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86" s="71" t="s">
        <v>63</v>
      </c>
      <c r="AZ586" s="71"/>
      <c r="BA586" s="71" t="s">
        <v>7144</v>
      </c>
      <c r="BB586" s="73" t="s">
        <v>7145</v>
      </c>
      <c r="BC586" s="36"/>
      <c r="BD586" s="35"/>
    </row>
    <row r="587" spans="1:56" ht="75" customHeight="1">
      <c r="A587" s="70">
        <v>586</v>
      </c>
      <c r="B587" s="71" t="s">
        <v>7146</v>
      </c>
      <c r="C587" s="71" t="s">
        <v>7147</v>
      </c>
      <c r="D587" s="71" t="s">
        <v>7148</v>
      </c>
      <c r="E587" s="71" t="s">
        <v>1502</v>
      </c>
      <c r="F587" s="71" t="s">
        <v>54</v>
      </c>
      <c r="G587" s="71" t="s">
        <v>584</v>
      </c>
      <c r="H587" s="71" t="s">
        <v>233</v>
      </c>
      <c r="I587" s="71" t="s">
        <v>428</v>
      </c>
      <c r="J587" s="71" t="s">
        <v>1432</v>
      </c>
      <c r="K587" s="71" t="s">
        <v>315</v>
      </c>
      <c r="L587" s="71" t="s">
        <v>7149</v>
      </c>
      <c r="M587" s="71" t="s">
        <v>7150</v>
      </c>
      <c r="N587" s="71" t="s">
        <v>1748</v>
      </c>
      <c r="O587" s="71" t="s">
        <v>1609</v>
      </c>
      <c r="P587" s="71" t="s">
        <v>60</v>
      </c>
      <c r="Q587" s="71" t="s">
        <v>81</v>
      </c>
      <c r="R587" s="71" t="s">
        <v>1669</v>
      </c>
      <c r="S587" s="71" t="s">
        <v>62</v>
      </c>
      <c r="T587" s="71" t="s">
        <v>62</v>
      </c>
      <c r="U587" s="71" t="s">
        <v>62</v>
      </c>
      <c r="V587" s="71" t="s">
        <v>62</v>
      </c>
      <c r="W587" s="71" t="s">
        <v>62</v>
      </c>
      <c r="X587" s="71" t="s">
        <v>62</v>
      </c>
      <c r="Y587" s="71" t="s">
        <v>62</v>
      </c>
      <c r="Z587" s="71" t="s">
        <v>63</v>
      </c>
      <c r="AA587" s="71" t="s">
        <v>62</v>
      </c>
      <c r="AB587" s="71" t="s">
        <v>64</v>
      </c>
      <c r="AC587" s="71" t="s">
        <v>100</v>
      </c>
      <c r="AD587" s="71" t="s">
        <v>62</v>
      </c>
      <c r="AE587" s="71" t="s">
        <v>62</v>
      </c>
      <c r="AF587" s="71" t="s">
        <v>62</v>
      </c>
      <c r="AG587" s="71" t="s">
        <v>63</v>
      </c>
      <c r="AH587" s="71" t="s">
        <v>66</v>
      </c>
      <c r="AI587" s="71" t="s">
        <v>63</v>
      </c>
      <c r="AJ587" s="71" t="s">
        <v>63</v>
      </c>
      <c r="AK587" s="71" t="s">
        <v>63</v>
      </c>
      <c r="AL587" s="71" t="s">
        <v>132</v>
      </c>
      <c r="AM587" s="71" t="s">
        <v>63</v>
      </c>
      <c r="AN587" s="71" t="s">
        <v>7151</v>
      </c>
      <c r="AO587" s="71" t="s">
        <v>7152</v>
      </c>
      <c r="AP587" s="71" t="s">
        <v>7153</v>
      </c>
      <c r="AQ587" s="71" t="s">
        <v>7154</v>
      </c>
      <c r="AR587" s="71" t="s">
        <v>63</v>
      </c>
      <c r="AS587" s="71"/>
      <c r="AT587" s="71" t="s">
        <v>63</v>
      </c>
      <c r="AU587" s="71" t="s">
        <v>6303</v>
      </c>
      <c r="AV587" s="79" cm="1">
        <f t="array" ref="AV5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587" s="79" cm="1">
        <f t="array" ref="AW5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587" s="71" t="str" cm="1">
        <f t="array" ref="AX5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87" s="71" t="s">
        <v>63</v>
      </c>
      <c r="AZ587" s="71"/>
      <c r="BA587" s="71" t="s">
        <v>7155</v>
      </c>
      <c r="BB587" s="73" t="s">
        <v>467</v>
      </c>
      <c r="BC587" s="36"/>
      <c r="BD587" s="35"/>
    </row>
    <row r="588" spans="1:56" ht="75" customHeight="1">
      <c r="A588" s="70">
        <v>587</v>
      </c>
      <c r="B588" s="71" t="s">
        <v>7156</v>
      </c>
      <c r="C588" s="71" t="s">
        <v>522</v>
      </c>
      <c r="D588" s="71" t="s">
        <v>7157</v>
      </c>
      <c r="E588" s="71" t="s">
        <v>1502</v>
      </c>
      <c r="F588" s="71" t="s">
        <v>54</v>
      </c>
      <c r="G588" s="71" t="s">
        <v>1311</v>
      </c>
      <c r="H588" s="71" t="s">
        <v>233</v>
      </c>
      <c r="I588" s="71" t="s">
        <v>840</v>
      </c>
      <c r="J588" s="71" t="s">
        <v>1432</v>
      </c>
      <c r="K588" s="71" t="s">
        <v>315</v>
      </c>
      <c r="L588" s="71" t="s">
        <v>7158</v>
      </c>
      <c r="M588" s="71" t="s">
        <v>7159</v>
      </c>
      <c r="N588" s="71" t="s">
        <v>1505</v>
      </c>
      <c r="O588" s="71" t="s">
        <v>1609</v>
      </c>
      <c r="P588" s="71" t="s">
        <v>60</v>
      </c>
      <c r="Q588" s="71" t="s">
        <v>81</v>
      </c>
      <c r="R588" s="71" t="s">
        <v>373</v>
      </c>
      <c r="S588" s="71" t="s">
        <v>62</v>
      </c>
      <c r="T588" s="71" t="s">
        <v>62</v>
      </c>
      <c r="U588" s="71" t="s">
        <v>62</v>
      </c>
      <c r="V588" s="71" t="s">
        <v>63</v>
      </c>
      <c r="W588" s="71" t="s">
        <v>62</v>
      </c>
      <c r="X588" s="71" t="s">
        <v>63</v>
      </c>
      <c r="Y588" s="71" t="s">
        <v>62</v>
      </c>
      <c r="Z588" s="71" t="s">
        <v>63</v>
      </c>
      <c r="AA588" s="71" t="s">
        <v>63</v>
      </c>
      <c r="AB588" s="71" t="s">
        <v>64</v>
      </c>
      <c r="AC588" s="71" t="s">
        <v>84</v>
      </c>
      <c r="AD588" s="71" t="s">
        <v>62</v>
      </c>
      <c r="AE588" s="71" t="s">
        <v>62</v>
      </c>
      <c r="AF588" s="71" t="s">
        <v>63</v>
      </c>
      <c r="AG588" s="71" t="s">
        <v>63</v>
      </c>
      <c r="AH588" s="71" t="s">
        <v>85</v>
      </c>
      <c r="AI588" s="71" t="s">
        <v>63</v>
      </c>
      <c r="AJ588" s="71" t="s">
        <v>63</v>
      </c>
      <c r="AK588" s="71" t="s">
        <v>63</v>
      </c>
      <c r="AL588" s="71" t="s">
        <v>62</v>
      </c>
      <c r="AM588" s="71" t="s">
        <v>63</v>
      </c>
      <c r="AN588" s="71" t="s">
        <v>7160</v>
      </c>
      <c r="AO588" s="71" t="s">
        <v>7161</v>
      </c>
      <c r="AP588" s="71" t="s">
        <v>7162</v>
      </c>
      <c r="AQ588" s="71" t="s">
        <v>840</v>
      </c>
      <c r="AR588" s="71" t="s">
        <v>62</v>
      </c>
      <c r="AS588" s="71"/>
      <c r="AT588" s="71" t="s">
        <v>63</v>
      </c>
      <c r="AU588" s="71" t="s">
        <v>72</v>
      </c>
      <c r="AV588" s="79" t="str" cm="1">
        <f t="array" ref="AV5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8" s="79" t="str" cm="1">
        <f t="array" ref="AW5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8" s="71" t="str" cm="1">
        <f t="array" ref="AX5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88" s="71" t="s">
        <v>63</v>
      </c>
      <c r="AZ588" s="71"/>
      <c r="BA588" s="71" t="s">
        <v>7163</v>
      </c>
      <c r="BB588" s="73" t="s">
        <v>7164</v>
      </c>
      <c r="BC588" s="36"/>
      <c r="BD588" s="35"/>
    </row>
    <row r="589" spans="1:56" ht="75" customHeight="1">
      <c r="A589" s="70">
        <v>588</v>
      </c>
      <c r="B589" s="71" t="s">
        <v>7165</v>
      </c>
      <c r="C589" s="71" t="s">
        <v>5244</v>
      </c>
      <c r="D589" s="71" t="s">
        <v>7166</v>
      </c>
      <c r="E589" s="71" t="s">
        <v>1430</v>
      </c>
      <c r="F589" s="71" t="s">
        <v>231</v>
      </c>
      <c r="G589" s="71" t="s">
        <v>584</v>
      </c>
      <c r="H589" s="71" t="s">
        <v>233</v>
      </c>
      <c r="I589" s="71" t="s">
        <v>250</v>
      </c>
      <c r="J589" s="71" t="s">
        <v>1432</v>
      </c>
      <c r="K589" s="71" t="s">
        <v>243</v>
      </c>
      <c r="L589" s="71" t="s">
        <v>7167</v>
      </c>
      <c r="M589" s="71" t="s">
        <v>7168</v>
      </c>
      <c r="N589" s="71"/>
      <c r="O589" s="71"/>
      <c r="P589" s="71"/>
      <c r="Q589" s="71"/>
      <c r="R589" s="71"/>
      <c r="S589" s="71"/>
      <c r="T589" s="71"/>
      <c r="U589" s="71"/>
      <c r="V589" s="71"/>
      <c r="W589" s="71"/>
      <c r="X589" s="71"/>
      <c r="Y589" s="71"/>
      <c r="Z589" s="71"/>
      <c r="AA589" s="71"/>
      <c r="AB589" s="71" t="s">
        <v>64</v>
      </c>
      <c r="AC589" s="71" t="s">
        <v>100</v>
      </c>
      <c r="AD589" s="71" t="s">
        <v>62</v>
      </c>
      <c r="AE589" s="71" t="s">
        <v>63</v>
      </c>
      <c r="AF589" s="71" t="s">
        <v>63</v>
      </c>
      <c r="AG589" s="71"/>
      <c r="AH589" s="71" t="s">
        <v>66</v>
      </c>
      <c r="AI589" s="71" t="s">
        <v>63</v>
      </c>
      <c r="AJ589" s="71" t="s">
        <v>63</v>
      </c>
      <c r="AK589" s="71" t="s">
        <v>63</v>
      </c>
      <c r="AL589" s="71" t="s">
        <v>62</v>
      </c>
      <c r="AM589" s="71" t="s">
        <v>63</v>
      </c>
      <c r="AN589" s="71"/>
      <c r="AO589" s="71"/>
      <c r="AP589" s="71" t="s">
        <v>7169</v>
      </c>
      <c r="AQ589" s="71" t="s">
        <v>7170</v>
      </c>
      <c r="AR589" s="71" t="s">
        <v>63</v>
      </c>
      <c r="AS589" s="71"/>
      <c r="AT589" s="71" t="s">
        <v>63</v>
      </c>
      <c r="AU589" s="71"/>
      <c r="AV589" s="79" t="str" cm="1">
        <f t="array" ref="AV5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9" s="79" t="str" cm="1">
        <f t="array" ref="AW5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9" s="71" t="str" cm="1">
        <f t="array" ref="AX5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9" s="71"/>
      <c r="AZ589" s="71"/>
      <c r="BA589" s="71" t="s">
        <v>7171</v>
      </c>
      <c r="BB589" s="73" t="s">
        <v>7172</v>
      </c>
      <c r="BC589" s="36"/>
      <c r="BD589" s="35"/>
    </row>
    <row r="590" spans="1:56" ht="75" customHeight="1">
      <c r="A590" s="70">
        <v>589</v>
      </c>
      <c r="B590" s="71" t="s">
        <v>7173</v>
      </c>
      <c r="C590" s="71" t="s">
        <v>735</v>
      </c>
      <c r="D590" s="71" t="s">
        <v>7174</v>
      </c>
      <c r="E590" s="71" t="s">
        <v>1502</v>
      </c>
      <c r="F590" s="71" t="s">
        <v>231</v>
      </c>
      <c r="G590" s="71" t="s">
        <v>736</v>
      </c>
      <c r="H590" s="71" t="s">
        <v>217</v>
      </c>
      <c r="I590" s="71" t="s">
        <v>2145</v>
      </c>
      <c r="J590" s="71" t="s">
        <v>1432</v>
      </c>
      <c r="K590" s="71" t="s">
        <v>243</v>
      </c>
      <c r="L590" s="71" t="s">
        <v>7175</v>
      </c>
      <c r="M590" s="71" t="s">
        <v>7176</v>
      </c>
      <c r="N590" s="71"/>
      <c r="O590" s="71"/>
      <c r="P590" s="71"/>
      <c r="Q590" s="71"/>
      <c r="R590" s="71"/>
      <c r="S590" s="71"/>
      <c r="T590" s="71"/>
      <c r="U590" s="71"/>
      <c r="V590" s="71"/>
      <c r="W590" s="71"/>
      <c r="X590" s="71"/>
      <c r="Y590" s="71"/>
      <c r="Z590" s="71"/>
      <c r="AA590" s="71"/>
      <c r="AB590" s="71" t="s">
        <v>64</v>
      </c>
      <c r="AC590" s="71" t="s">
        <v>65</v>
      </c>
      <c r="AD590" s="71" t="s">
        <v>62</v>
      </c>
      <c r="AE590" s="71" t="s">
        <v>62</v>
      </c>
      <c r="AF590" s="71" t="s">
        <v>63</v>
      </c>
      <c r="AG590" s="71"/>
      <c r="AH590" s="71" t="s">
        <v>66</v>
      </c>
      <c r="AI590" s="71" t="s">
        <v>63</v>
      </c>
      <c r="AJ590" s="71" t="s">
        <v>63</v>
      </c>
      <c r="AK590" s="71" t="s">
        <v>63</v>
      </c>
      <c r="AL590" s="71" t="s">
        <v>62</v>
      </c>
      <c r="AM590" s="71" t="s">
        <v>63</v>
      </c>
      <c r="AN590" s="71"/>
      <c r="AO590" s="71"/>
      <c r="AP590" s="71" t="s">
        <v>7177</v>
      </c>
      <c r="AQ590" s="71" t="s">
        <v>7178</v>
      </c>
      <c r="AR590" s="71" t="s">
        <v>62</v>
      </c>
      <c r="AS590" s="71"/>
      <c r="AT590" s="71" t="s">
        <v>63</v>
      </c>
      <c r="AU590" s="71"/>
      <c r="AV590" s="79" t="str" cm="1">
        <f t="array" ref="AV5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0" s="79" t="str" cm="1">
        <f t="array" ref="AW5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0" s="71" t="str" cm="1">
        <f t="array" ref="AX5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0" s="71"/>
      <c r="AZ590" s="71"/>
      <c r="BA590" s="22" t="s">
        <v>7179</v>
      </c>
      <c r="BB590" s="73" t="s">
        <v>7180</v>
      </c>
      <c r="BC590" s="36"/>
      <c r="BD590" s="35"/>
    </row>
    <row r="591" spans="1:56" ht="75" customHeight="1">
      <c r="A591" s="70">
        <v>590</v>
      </c>
      <c r="B591" s="71" t="s">
        <v>7181</v>
      </c>
      <c r="C591" s="71" t="s">
        <v>7182</v>
      </c>
      <c r="D591" s="71" t="s">
        <v>7183</v>
      </c>
      <c r="E591" s="71" t="s">
        <v>1478</v>
      </c>
      <c r="F591" s="71" t="s">
        <v>231</v>
      </c>
      <c r="G591" s="71" t="s">
        <v>584</v>
      </c>
      <c r="H591" s="71" t="s">
        <v>217</v>
      </c>
      <c r="I591" s="71" t="s">
        <v>842</v>
      </c>
      <c r="J591" s="71" t="s">
        <v>1432</v>
      </c>
      <c r="K591" s="71" t="s">
        <v>315</v>
      </c>
      <c r="L591" s="71" t="s">
        <v>7184</v>
      </c>
      <c r="M591" s="71" t="s">
        <v>7185</v>
      </c>
      <c r="N591" s="71"/>
      <c r="O591" s="71"/>
      <c r="P591" s="71"/>
      <c r="Q591" s="71"/>
      <c r="R591" s="71"/>
      <c r="S591" s="71"/>
      <c r="T591" s="71"/>
      <c r="U591" s="71"/>
      <c r="V591" s="71"/>
      <c r="W591" s="71"/>
      <c r="X591" s="71"/>
      <c r="Y591" s="71"/>
      <c r="Z591" s="71"/>
      <c r="AA591" s="71"/>
      <c r="AB591" s="71" t="s">
        <v>64</v>
      </c>
      <c r="AC591" s="71" t="s">
        <v>65</v>
      </c>
      <c r="AD591" s="71" t="s">
        <v>62</v>
      </c>
      <c r="AE591" s="71" t="s">
        <v>63</v>
      </c>
      <c r="AF591" s="71" t="s">
        <v>63</v>
      </c>
      <c r="AG591" s="71"/>
      <c r="AH591" s="71" t="s">
        <v>66</v>
      </c>
      <c r="AI591" s="71" t="s">
        <v>132</v>
      </c>
      <c r="AJ591" s="71" t="s">
        <v>63</v>
      </c>
      <c r="AK591" s="71" t="s">
        <v>63</v>
      </c>
      <c r="AL591" s="71" t="s">
        <v>63</v>
      </c>
      <c r="AM591" s="71" t="s">
        <v>63</v>
      </c>
      <c r="AN591" s="71"/>
      <c r="AO591" s="71"/>
      <c r="AP591" s="71" t="s">
        <v>7186</v>
      </c>
      <c r="AQ591" s="71" t="s">
        <v>105</v>
      </c>
      <c r="AR591" s="71" t="s">
        <v>63</v>
      </c>
      <c r="AS591" s="71"/>
      <c r="AT591" s="71" t="s">
        <v>63</v>
      </c>
      <c r="AU591" s="71"/>
      <c r="AV591" s="79" t="str" cm="1">
        <f t="array" ref="AV5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1" s="79" t="str" cm="1">
        <f t="array" ref="AW5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1" s="71" t="str" cm="1">
        <f t="array" ref="AX5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1" s="71"/>
      <c r="AZ591" s="71"/>
      <c r="BA591" s="71" t="s">
        <v>7187</v>
      </c>
      <c r="BB591" s="73" t="s">
        <v>7188</v>
      </c>
      <c r="BC591" s="36"/>
      <c r="BD591" s="35"/>
    </row>
    <row r="592" spans="1:56" ht="75" customHeight="1">
      <c r="A592" s="70">
        <v>591</v>
      </c>
      <c r="B592" s="71" t="s">
        <v>7189</v>
      </c>
      <c r="C592" s="71" t="s">
        <v>1655</v>
      </c>
      <c r="D592" s="71" t="s">
        <v>7190</v>
      </c>
      <c r="E592" s="71" t="s">
        <v>1461</v>
      </c>
      <c r="F592" s="71" t="s">
        <v>231</v>
      </c>
      <c r="G592" s="71" t="s">
        <v>786</v>
      </c>
      <c r="H592" s="71" t="s">
        <v>217</v>
      </c>
      <c r="I592" s="71" t="s">
        <v>1976</v>
      </c>
      <c r="J592" s="71" t="s">
        <v>1432</v>
      </c>
      <c r="K592" s="71" t="s">
        <v>266</v>
      </c>
      <c r="L592" s="71" t="s">
        <v>7191</v>
      </c>
      <c r="M592" s="71" t="s">
        <v>7192</v>
      </c>
      <c r="N592" s="71"/>
      <c r="O592" s="71"/>
      <c r="P592" s="71"/>
      <c r="Q592" s="71"/>
      <c r="R592" s="71"/>
      <c r="S592" s="71"/>
      <c r="T592" s="71"/>
      <c r="U592" s="71"/>
      <c r="V592" s="71"/>
      <c r="W592" s="71"/>
      <c r="X592" s="71"/>
      <c r="Y592" s="71"/>
      <c r="Z592" s="71"/>
      <c r="AA592" s="71"/>
      <c r="AB592" s="71" t="s">
        <v>64</v>
      </c>
      <c r="AC592" s="71" t="s">
        <v>65</v>
      </c>
      <c r="AD592" s="71" t="s">
        <v>63</v>
      </c>
      <c r="AE592" s="71" t="s">
        <v>63</v>
      </c>
      <c r="AF592" s="71" t="s">
        <v>63</v>
      </c>
      <c r="AG592" s="71"/>
      <c r="AH592" s="71" t="s">
        <v>1515</v>
      </c>
      <c r="AI592" s="71" t="s">
        <v>63</v>
      </c>
      <c r="AJ592" s="71" t="s">
        <v>63</v>
      </c>
      <c r="AK592" s="71" t="s">
        <v>63</v>
      </c>
      <c r="AL592" s="71" t="s">
        <v>62</v>
      </c>
      <c r="AM592" s="71" t="s">
        <v>63</v>
      </c>
      <c r="AN592" s="71"/>
      <c r="AO592" s="71"/>
      <c r="AP592" s="71" t="s">
        <v>7193</v>
      </c>
      <c r="AQ592" s="71" t="s">
        <v>7194</v>
      </c>
      <c r="AR592" s="71" t="s">
        <v>62</v>
      </c>
      <c r="AS592" s="71"/>
      <c r="AT592" s="71" t="s">
        <v>63</v>
      </c>
      <c r="AU592" s="71"/>
      <c r="AV592" s="79" t="str" cm="1">
        <f t="array" ref="AV5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2" s="79" t="str" cm="1">
        <f t="array" ref="AW5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2" s="71" t="str" cm="1">
        <f t="array" ref="AX5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2" s="71"/>
      <c r="AZ592" s="71"/>
      <c r="BA592" s="71" t="s">
        <v>7195</v>
      </c>
      <c r="BB592" s="73" t="s">
        <v>7196</v>
      </c>
      <c r="BC592" s="36"/>
      <c r="BD592" s="35"/>
    </row>
    <row r="593" spans="1:56" ht="75" customHeight="1">
      <c r="A593" s="70">
        <v>592</v>
      </c>
      <c r="B593" s="71" t="s">
        <v>7197</v>
      </c>
      <c r="C593" s="71" t="s">
        <v>735</v>
      </c>
      <c r="D593" s="71" t="s">
        <v>7198</v>
      </c>
      <c r="E593" s="71" t="s">
        <v>1461</v>
      </c>
      <c r="F593" s="71" t="s">
        <v>231</v>
      </c>
      <c r="G593" s="71" t="s">
        <v>736</v>
      </c>
      <c r="H593" s="71" t="s">
        <v>217</v>
      </c>
      <c r="I593" s="71" t="s">
        <v>1431</v>
      </c>
      <c r="J593" s="71" t="s">
        <v>1432</v>
      </c>
      <c r="K593" s="71" t="s">
        <v>266</v>
      </c>
      <c r="L593" s="71" t="s">
        <v>7199</v>
      </c>
      <c r="M593" s="71" t="s">
        <v>7200</v>
      </c>
      <c r="N593" s="71"/>
      <c r="O593" s="71"/>
      <c r="P593" s="71"/>
      <c r="Q593" s="71"/>
      <c r="R593" s="71"/>
      <c r="S593" s="71"/>
      <c r="T593" s="71"/>
      <c r="U593" s="71"/>
      <c r="V593" s="71"/>
      <c r="W593" s="71"/>
      <c r="X593" s="71"/>
      <c r="Y593" s="71"/>
      <c r="Z593" s="71"/>
      <c r="AA593" s="71"/>
      <c r="AB593" s="71" t="s">
        <v>64</v>
      </c>
      <c r="AC593" s="71" t="s">
        <v>84</v>
      </c>
      <c r="AD593" s="71" t="s">
        <v>62</v>
      </c>
      <c r="AE593" s="71" t="s">
        <v>62</v>
      </c>
      <c r="AF593" s="71" t="s">
        <v>63</v>
      </c>
      <c r="AG593" s="71"/>
      <c r="AH593" s="71" t="s">
        <v>66</v>
      </c>
      <c r="AI593" s="71" t="s">
        <v>63</v>
      </c>
      <c r="AJ593" s="71" t="s">
        <v>63</v>
      </c>
      <c r="AK593" s="71" t="s">
        <v>63</v>
      </c>
      <c r="AL593" s="71" t="s">
        <v>62</v>
      </c>
      <c r="AM593" s="71" t="s">
        <v>63</v>
      </c>
      <c r="AN593" s="71"/>
      <c r="AO593" s="71"/>
      <c r="AP593" s="71" t="s">
        <v>1489</v>
      </c>
      <c r="AQ593" s="71" t="s">
        <v>608</v>
      </c>
      <c r="AR593" s="71" t="s">
        <v>62</v>
      </c>
      <c r="AS593" s="71"/>
      <c r="AT593" s="71" t="s">
        <v>63</v>
      </c>
      <c r="AU593" s="71"/>
      <c r="AV593" s="79" t="str" cm="1">
        <f t="array" ref="AV5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3" s="79" t="str" cm="1">
        <f t="array" ref="AW5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3" s="71" t="str" cm="1">
        <f t="array" ref="AX5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3" s="71"/>
      <c r="AZ593" s="71"/>
      <c r="BA593" s="71" t="s">
        <v>7201</v>
      </c>
      <c r="BB593" s="73" t="s">
        <v>7202</v>
      </c>
      <c r="BC593" s="36"/>
      <c r="BD593" s="35"/>
    </row>
    <row r="594" spans="1:56" ht="75" customHeight="1">
      <c r="A594" s="70">
        <v>593</v>
      </c>
      <c r="B594" s="71" t="s">
        <v>7203</v>
      </c>
      <c r="C594" s="71" t="s">
        <v>381</v>
      </c>
      <c r="D594" s="71" t="s">
        <v>7204</v>
      </c>
      <c r="E594" s="71" t="s">
        <v>1430</v>
      </c>
      <c r="F594" s="71" t="s">
        <v>54</v>
      </c>
      <c r="G594" s="71" t="s">
        <v>125</v>
      </c>
      <c r="H594" s="71" t="s">
        <v>233</v>
      </c>
      <c r="I594" s="71" t="s">
        <v>1215</v>
      </c>
      <c r="J594" s="71" t="s">
        <v>1432</v>
      </c>
      <c r="K594" s="71" t="s">
        <v>243</v>
      </c>
      <c r="L594" s="71" t="s">
        <v>7205</v>
      </c>
      <c r="M594" s="71" t="s">
        <v>7206</v>
      </c>
      <c r="N594" s="71" t="s">
        <v>1494</v>
      </c>
      <c r="O594" s="71" t="s">
        <v>4945</v>
      </c>
      <c r="P594" s="71" t="s">
        <v>60</v>
      </c>
      <c r="Q594" s="71" t="s">
        <v>188</v>
      </c>
      <c r="R594" s="71" t="s">
        <v>189</v>
      </c>
      <c r="S594" s="71" t="s">
        <v>62</v>
      </c>
      <c r="T594" s="71" t="s">
        <v>62</v>
      </c>
      <c r="U594" s="71" t="s">
        <v>62</v>
      </c>
      <c r="V594" s="71" t="s">
        <v>62</v>
      </c>
      <c r="W594" s="71" t="s">
        <v>62</v>
      </c>
      <c r="X594" s="71" t="s">
        <v>63</v>
      </c>
      <c r="Y594" s="71" t="s">
        <v>62</v>
      </c>
      <c r="Z594" s="71" t="s">
        <v>63</v>
      </c>
      <c r="AA594" s="71" t="s">
        <v>62</v>
      </c>
      <c r="AB594" s="71" t="s">
        <v>64</v>
      </c>
      <c r="AC594" s="71" t="s">
        <v>65</v>
      </c>
      <c r="AD594" s="71" t="s">
        <v>62</v>
      </c>
      <c r="AE594" s="71" t="s">
        <v>62</v>
      </c>
      <c r="AF594" s="71" t="s">
        <v>62</v>
      </c>
      <c r="AG594" s="71" t="s">
        <v>63</v>
      </c>
      <c r="AH594" s="71" t="s">
        <v>85</v>
      </c>
      <c r="AI594" s="71" t="s">
        <v>63</v>
      </c>
      <c r="AJ594" s="71" t="s">
        <v>63</v>
      </c>
      <c r="AK594" s="71" t="s">
        <v>63</v>
      </c>
      <c r="AL594" s="71" t="s">
        <v>132</v>
      </c>
      <c r="AM594" s="71" t="s">
        <v>132</v>
      </c>
      <c r="AN594" s="71" t="s">
        <v>7207</v>
      </c>
      <c r="AO594" s="71"/>
      <c r="AP594" s="71" t="s">
        <v>7208</v>
      </c>
      <c r="AQ594" s="71" t="s">
        <v>6178</v>
      </c>
      <c r="AR594" s="71" t="s">
        <v>62</v>
      </c>
      <c r="AS594" s="71"/>
      <c r="AT594" s="71" t="s">
        <v>63</v>
      </c>
      <c r="AU594" s="71" t="s">
        <v>72</v>
      </c>
      <c r="AV594" s="79" t="str" cm="1">
        <f t="array" ref="AV5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4" s="79" t="str" cm="1">
        <f t="array" ref="AW5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4" s="71" t="str" cm="1">
        <f t="array" ref="AX5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94" s="71" t="s">
        <v>63</v>
      </c>
      <c r="AZ594" s="71"/>
      <c r="BA594" s="71" t="s">
        <v>7209</v>
      </c>
      <c r="BB594" s="73" t="s">
        <v>7210</v>
      </c>
      <c r="BC594" s="36"/>
      <c r="BD594" s="35"/>
    </row>
    <row r="595" spans="1:56" ht="75" customHeight="1">
      <c r="A595" s="70">
        <v>594</v>
      </c>
      <c r="B595" s="71" t="s">
        <v>7211</v>
      </c>
      <c r="C595" s="71" t="s">
        <v>800</v>
      </c>
      <c r="D595" s="71" t="s">
        <v>7212</v>
      </c>
      <c r="E595" s="71" t="s">
        <v>1502</v>
      </c>
      <c r="F595" s="71" t="s">
        <v>231</v>
      </c>
      <c r="G595" s="71" t="s">
        <v>736</v>
      </c>
      <c r="H595" s="71" t="s">
        <v>217</v>
      </c>
      <c r="I595" s="71" t="s">
        <v>790</v>
      </c>
      <c r="J595" s="71" t="s">
        <v>1432</v>
      </c>
      <c r="K595" s="71" t="s">
        <v>218</v>
      </c>
      <c r="L595" s="71" t="s">
        <v>7213</v>
      </c>
      <c r="M595" s="71" t="s">
        <v>7214</v>
      </c>
      <c r="N595" s="71"/>
      <c r="O595" s="71"/>
      <c r="P595" s="71"/>
      <c r="Q595" s="71"/>
      <c r="R595" s="71"/>
      <c r="S595" s="71"/>
      <c r="T595" s="71"/>
      <c r="U595" s="71"/>
      <c r="V595" s="71"/>
      <c r="W595" s="71"/>
      <c r="X595" s="71"/>
      <c r="Y595" s="71"/>
      <c r="Z595" s="71"/>
      <c r="AA595" s="71"/>
      <c r="AB595" s="71" t="s">
        <v>64</v>
      </c>
      <c r="AC595" s="71" t="s">
        <v>65</v>
      </c>
      <c r="AD595" s="71" t="s">
        <v>62</v>
      </c>
      <c r="AE595" s="71" t="s">
        <v>62</v>
      </c>
      <c r="AF595" s="71" t="s">
        <v>63</v>
      </c>
      <c r="AG595" s="71"/>
      <c r="AH595" s="71" t="s">
        <v>1515</v>
      </c>
      <c r="AI595" s="71" t="s">
        <v>63</v>
      </c>
      <c r="AJ595" s="71" t="s">
        <v>63</v>
      </c>
      <c r="AK595" s="71" t="s">
        <v>63</v>
      </c>
      <c r="AL595" s="71" t="s">
        <v>63</v>
      </c>
      <c r="AM595" s="71" t="s">
        <v>62</v>
      </c>
      <c r="AN595" s="71"/>
      <c r="AO595" s="71"/>
      <c r="AP595" s="71" t="s">
        <v>7215</v>
      </c>
      <c r="AQ595" s="71" t="s">
        <v>790</v>
      </c>
      <c r="AR595" s="71" t="s">
        <v>62</v>
      </c>
      <c r="AS595" s="71"/>
      <c r="AT595" s="71" t="s">
        <v>63</v>
      </c>
      <c r="AU595" s="71"/>
      <c r="AV595" s="79" t="str" cm="1">
        <f t="array" ref="AV5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5" s="79" t="str" cm="1">
        <f t="array" ref="AW5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5" s="71" t="str" cm="1">
        <f t="array" ref="AX5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5" s="71"/>
      <c r="AZ595" s="71"/>
      <c r="BA595" s="71" t="s">
        <v>7216</v>
      </c>
      <c r="BB595" s="73" t="s">
        <v>7217</v>
      </c>
      <c r="BC595" s="36"/>
      <c r="BD595" s="35"/>
    </row>
    <row r="596" spans="1:56" ht="75" customHeight="1">
      <c r="A596" s="70">
        <v>595</v>
      </c>
      <c r="B596" s="71" t="s">
        <v>7218</v>
      </c>
      <c r="C596" s="71" t="s">
        <v>5231</v>
      </c>
      <c r="D596" s="71" t="s">
        <v>7219</v>
      </c>
      <c r="E596" s="71" t="s">
        <v>1430</v>
      </c>
      <c r="F596" s="71" t="s">
        <v>231</v>
      </c>
      <c r="G596" s="71" t="s">
        <v>786</v>
      </c>
      <c r="H596" s="71" t="s">
        <v>217</v>
      </c>
      <c r="I596" s="71" t="s">
        <v>842</v>
      </c>
      <c r="J596" s="71" t="s">
        <v>1432</v>
      </c>
      <c r="K596" s="71" t="s">
        <v>315</v>
      </c>
      <c r="L596" s="71" t="s">
        <v>7220</v>
      </c>
      <c r="M596" s="71" t="s">
        <v>7221</v>
      </c>
      <c r="N596" s="71"/>
      <c r="O596" s="71"/>
      <c r="P596" s="71"/>
      <c r="Q596" s="71"/>
      <c r="R596" s="71"/>
      <c r="S596" s="71"/>
      <c r="T596" s="71"/>
      <c r="U596" s="71"/>
      <c r="V596" s="71"/>
      <c r="W596" s="71"/>
      <c r="X596" s="71"/>
      <c r="Y596" s="71"/>
      <c r="Z596" s="71"/>
      <c r="AA596" s="71"/>
      <c r="AB596" s="71" t="s">
        <v>64</v>
      </c>
      <c r="AC596" s="71" t="s">
        <v>65</v>
      </c>
      <c r="AD596" s="71" t="s">
        <v>62</v>
      </c>
      <c r="AE596" s="71" t="s">
        <v>62</v>
      </c>
      <c r="AF596" s="71" t="s">
        <v>63</v>
      </c>
      <c r="AG596" s="71"/>
      <c r="AH596" s="71" t="s">
        <v>915</v>
      </c>
      <c r="AI596" s="71" t="s">
        <v>63</v>
      </c>
      <c r="AJ596" s="71" t="s">
        <v>63</v>
      </c>
      <c r="AK596" s="71" t="s">
        <v>63</v>
      </c>
      <c r="AL596" s="71" t="s">
        <v>62</v>
      </c>
      <c r="AM596" s="71" t="s">
        <v>63</v>
      </c>
      <c r="AN596" s="71"/>
      <c r="AO596" s="71"/>
      <c r="AP596" s="71" t="s">
        <v>7222</v>
      </c>
      <c r="AQ596" s="71" t="s">
        <v>842</v>
      </c>
      <c r="AR596" s="71" t="s">
        <v>62</v>
      </c>
      <c r="AS596" s="71"/>
      <c r="AT596" s="71" t="s">
        <v>63</v>
      </c>
      <c r="AU596" s="71"/>
      <c r="AV596" s="79" t="str" cm="1">
        <f t="array" ref="AV5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6" s="79" t="str" cm="1">
        <f t="array" ref="AW5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6" s="71" t="str" cm="1">
        <f t="array" ref="AX5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6" s="71"/>
      <c r="AZ596" s="71"/>
      <c r="BA596" s="71" t="s">
        <v>7223</v>
      </c>
      <c r="BB596" s="73" t="s">
        <v>843</v>
      </c>
      <c r="BC596" s="36"/>
      <c r="BD596" s="35"/>
    </row>
    <row r="597" spans="1:56" ht="75" customHeight="1">
      <c r="A597" s="70">
        <v>596</v>
      </c>
      <c r="B597" s="71" t="s">
        <v>7224</v>
      </c>
      <c r="C597" s="71" t="s">
        <v>264</v>
      </c>
      <c r="D597" s="71" t="s">
        <v>7225</v>
      </c>
      <c r="E597" s="71" t="s">
        <v>1486</v>
      </c>
      <c r="F597" s="71" t="s">
        <v>54</v>
      </c>
      <c r="G597" s="71" t="s">
        <v>125</v>
      </c>
      <c r="H597" s="71" t="s">
        <v>233</v>
      </c>
      <c r="I597" s="71" t="s">
        <v>935</v>
      </c>
      <c r="J597" s="71" t="s">
        <v>1432</v>
      </c>
      <c r="K597" s="71" t="s">
        <v>218</v>
      </c>
      <c r="L597" s="71" t="s">
        <v>7226</v>
      </c>
      <c r="M597" s="71" t="s">
        <v>7227</v>
      </c>
      <c r="N597" s="71" t="s">
        <v>1710</v>
      </c>
      <c r="O597" s="71" t="s">
        <v>1506</v>
      </c>
      <c r="P597" s="71" t="s">
        <v>60</v>
      </c>
      <c r="Q597" s="71" t="s">
        <v>81</v>
      </c>
      <c r="R597" s="71" t="s">
        <v>1669</v>
      </c>
      <c r="S597" s="71" t="s">
        <v>62</v>
      </c>
      <c r="T597" s="71" t="s">
        <v>62</v>
      </c>
      <c r="U597" s="71" t="s">
        <v>62</v>
      </c>
      <c r="V597" s="71" t="s">
        <v>63</v>
      </c>
      <c r="W597" s="71" t="s">
        <v>63</v>
      </c>
      <c r="X597" s="71" t="s">
        <v>63</v>
      </c>
      <c r="Y597" s="71" t="s">
        <v>62</v>
      </c>
      <c r="Z597" s="71" t="s">
        <v>63</v>
      </c>
      <c r="AA597" s="71" t="s">
        <v>63</v>
      </c>
      <c r="AB597" s="71" t="s">
        <v>64</v>
      </c>
      <c r="AC597" s="71" t="s">
        <v>100</v>
      </c>
      <c r="AD597" s="71" t="s">
        <v>62</v>
      </c>
      <c r="AE597" s="71" t="s">
        <v>62</v>
      </c>
      <c r="AF597" s="71" t="s">
        <v>63</v>
      </c>
      <c r="AG597" s="71" t="s">
        <v>63</v>
      </c>
      <c r="AH597" s="71" t="s">
        <v>85</v>
      </c>
      <c r="AI597" s="71" t="s">
        <v>63</v>
      </c>
      <c r="AJ597" s="71" t="s">
        <v>63</v>
      </c>
      <c r="AK597" s="71" t="s">
        <v>63</v>
      </c>
      <c r="AL597" s="71" t="s">
        <v>62</v>
      </c>
      <c r="AM597" s="71" t="s">
        <v>63</v>
      </c>
      <c r="AN597" s="71" t="s">
        <v>7228</v>
      </c>
      <c r="AO597" s="71" t="s">
        <v>7229</v>
      </c>
      <c r="AP597" s="71" t="s">
        <v>7230</v>
      </c>
      <c r="AQ597" s="71" t="s">
        <v>935</v>
      </c>
      <c r="AR597" s="71" t="s">
        <v>62</v>
      </c>
      <c r="AS597" s="71"/>
      <c r="AT597" s="71" t="s">
        <v>63</v>
      </c>
      <c r="AU597" s="71" t="s">
        <v>1685</v>
      </c>
      <c r="AV597" s="79" cm="1">
        <f t="array" ref="AV5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597" s="79" cm="1">
        <f t="array" ref="AW5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597" s="71" t="str" cm="1">
        <f t="array" ref="AX5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97" s="71" t="s">
        <v>63</v>
      </c>
      <c r="AZ597" s="71"/>
      <c r="BA597" s="71" t="s">
        <v>7231</v>
      </c>
      <c r="BB597" s="73" t="s">
        <v>7232</v>
      </c>
      <c r="BC597" s="36"/>
      <c r="BD597" s="35"/>
    </row>
    <row r="598" spans="1:56" ht="75" customHeight="1">
      <c r="A598" s="70">
        <v>597</v>
      </c>
      <c r="B598" s="71" t="s">
        <v>7233</v>
      </c>
      <c r="C598" s="71" t="s">
        <v>735</v>
      </c>
      <c r="D598" s="71" t="s">
        <v>7234</v>
      </c>
      <c r="E598" s="71" t="s">
        <v>1748</v>
      </c>
      <c r="F598" s="71" t="s">
        <v>231</v>
      </c>
      <c r="G598" s="71" t="s">
        <v>736</v>
      </c>
      <c r="H598" s="71" t="s">
        <v>217</v>
      </c>
      <c r="I598" s="71" t="s">
        <v>285</v>
      </c>
      <c r="J598" s="71" t="s">
        <v>1432</v>
      </c>
      <c r="K598" s="71" t="s">
        <v>279</v>
      </c>
      <c r="L598" s="71" t="s">
        <v>7235</v>
      </c>
      <c r="M598" s="71" t="s">
        <v>7236</v>
      </c>
      <c r="N598" s="71"/>
      <c r="O598" s="71"/>
      <c r="P598" s="71"/>
      <c r="Q598" s="71"/>
      <c r="R598" s="71"/>
      <c r="S598" s="71"/>
      <c r="T598" s="71"/>
      <c r="U598" s="71"/>
      <c r="V598" s="71"/>
      <c r="W598" s="71"/>
      <c r="X598" s="71"/>
      <c r="Y598" s="71"/>
      <c r="Z598" s="71"/>
      <c r="AA598" s="71"/>
      <c r="AB598" s="71" t="s">
        <v>64</v>
      </c>
      <c r="AC598" s="71" t="s">
        <v>65</v>
      </c>
      <c r="AD598" s="71" t="s">
        <v>62</v>
      </c>
      <c r="AE598" s="71" t="s">
        <v>62</v>
      </c>
      <c r="AF598" s="71" t="s">
        <v>63</v>
      </c>
      <c r="AG598" s="71"/>
      <c r="AH598" s="71" t="s">
        <v>66</v>
      </c>
      <c r="AI598" s="71" t="s">
        <v>63</v>
      </c>
      <c r="AJ598" s="71" t="s">
        <v>63</v>
      </c>
      <c r="AK598" s="71" t="s">
        <v>63</v>
      </c>
      <c r="AL598" s="71" t="s">
        <v>62</v>
      </c>
      <c r="AM598" s="71" t="s">
        <v>63</v>
      </c>
      <c r="AN598" s="71"/>
      <c r="AO598" s="71"/>
      <c r="AP598" s="71" t="s">
        <v>7237</v>
      </c>
      <c r="AQ598" s="71" t="s">
        <v>7238</v>
      </c>
      <c r="AR598" s="71" t="s">
        <v>132</v>
      </c>
      <c r="AS598" s="71"/>
      <c r="AT598" s="71" t="s">
        <v>63</v>
      </c>
      <c r="AU598" s="71"/>
      <c r="AV598" s="79" t="str" cm="1">
        <f t="array" ref="AV5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8" s="79" t="str" cm="1">
        <f t="array" ref="AW5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8" s="71" t="str" cm="1">
        <f t="array" ref="AX5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8" s="71"/>
      <c r="AZ598" s="71"/>
      <c r="BA598" s="22" t="s">
        <v>7239</v>
      </c>
      <c r="BB598" s="73" t="s">
        <v>7240</v>
      </c>
      <c r="BC598" s="36"/>
      <c r="BD598" s="35"/>
    </row>
    <row r="599" spans="1:56" ht="75" customHeight="1">
      <c r="A599" s="70">
        <v>598</v>
      </c>
      <c r="B599" s="71" t="s">
        <v>7241</v>
      </c>
      <c r="C599" s="71" t="s">
        <v>735</v>
      </c>
      <c r="D599" s="71" t="s">
        <v>7242</v>
      </c>
      <c r="E599" s="71" t="s">
        <v>1478</v>
      </c>
      <c r="F599" s="71" t="s">
        <v>231</v>
      </c>
      <c r="G599" s="71" t="s">
        <v>736</v>
      </c>
      <c r="H599" s="71" t="s">
        <v>217</v>
      </c>
      <c r="I599" s="71" t="s">
        <v>790</v>
      </c>
      <c r="J599" s="71" t="s">
        <v>1432</v>
      </c>
      <c r="K599" s="71" t="s">
        <v>218</v>
      </c>
      <c r="L599" s="71" t="s">
        <v>7243</v>
      </c>
      <c r="M599" s="71" t="s">
        <v>7244</v>
      </c>
      <c r="N599" s="71"/>
      <c r="O599" s="71"/>
      <c r="P599" s="71"/>
      <c r="Q599" s="71"/>
      <c r="R599" s="71"/>
      <c r="S599" s="71"/>
      <c r="T599" s="71"/>
      <c r="U599" s="71"/>
      <c r="V599" s="71"/>
      <c r="W599" s="71"/>
      <c r="X599" s="71"/>
      <c r="Y599" s="71"/>
      <c r="Z599" s="71"/>
      <c r="AA599" s="71"/>
      <c r="AB599" s="71" t="s">
        <v>64</v>
      </c>
      <c r="AC599" s="71" t="s">
        <v>65</v>
      </c>
      <c r="AD599" s="71" t="s">
        <v>62</v>
      </c>
      <c r="AE599" s="71" t="s">
        <v>63</v>
      </c>
      <c r="AF599" s="71" t="s">
        <v>63</v>
      </c>
      <c r="AG599" s="71"/>
      <c r="AH599" s="71" t="s">
        <v>66</v>
      </c>
      <c r="AI599" s="71" t="s">
        <v>63</v>
      </c>
      <c r="AJ599" s="71" t="s">
        <v>63</v>
      </c>
      <c r="AK599" s="71" t="s">
        <v>63</v>
      </c>
      <c r="AL599" s="71" t="s">
        <v>62</v>
      </c>
      <c r="AM599" s="71" t="s">
        <v>63</v>
      </c>
      <c r="AN599" s="71"/>
      <c r="AO599" s="71"/>
      <c r="AP599" s="71" t="s">
        <v>7245</v>
      </c>
      <c r="AQ599" s="71" t="s">
        <v>7246</v>
      </c>
      <c r="AR599" s="71" t="s">
        <v>132</v>
      </c>
      <c r="AS599" s="71"/>
      <c r="AT599" s="71" t="s">
        <v>63</v>
      </c>
      <c r="AU599" s="71"/>
      <c r="AV599" s="79" t="str" cm="1">
        <f t="array" ref="AV5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9" s="79" t="str" cm="1">
        <f t="array" ref="AW5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9" s="71" t="str" cm="1">
        <f t="array" ref="AX5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9" s="71"/>
      <c r="AZ599" s="71"/>
      <c r="BA599" s="71" t="s">
        <v>7247</v>
      </c>
      <c r="BB599" s="73" t="s">
        <v>7248</v>
      </c>
      <c r="BC599" s="36"/>
      <c r="BD599" s="35"/>
    </row>
    <row r="600" spans="1:56" ht="75" customHeight="1">
      <c r="A600" s="70">
        <v>599</v>
      </c>
      <c r="B600" s="71" t="s">
        <v>7249</v>
      </c>
      <c r="C600" s="71" t="s">
        <v>7250</v>
      </c>
      <c r="D600" s="71" t="s">
        <v>7251</v>
      </c>
      <c r="E600" s="71" t="s">
        <v>1748</v>
      </c>
      <c r="F600" s="71" t="s">
        <v>231</v>
      </c>
      <c r="G600" s="71" t="s">
        <v>736</v>
      </c>
      <c r="H600" s="71" t="s">
        <v>217</v>
      </c>
      <c r="I600" s="71" t="s">
        <v>790</v>
      </c>
      <c r="J600" s="71" t="s">
        <v>1432</v>
      </c>
      <c r="K600" s="71" t="s">
        <v>218</v>
      </c>
      <c r="L600" s="71" t="s">
        <v>7252</v>
      </c>
      <c r="M600" s="71" t="s">
        <v>7253</v>
      </c>
      <c r="N600" s="71"/>
      <c r="O600" s="71"/>
      <c r="P600" s="71"/>
      <c r="Q600" s="71"/>
      <c r="R600" s="71"/>
      <c r="S600" s="71"/>
      <c r="T600" s="71"/>
      <c r="U600" s="71"/>
      <c r="V600" s="71"/>
      <c r="W600" s="71"/>
      <c r="X600" s="71"/>
      <c r="Y600" s="71"/>
      <c r="Z600" s="71"/>
      <c r="AA600" s="71"/>
      <c r="AB600" s="71" t="s">
        <v>1692</v>
      </c>
      <c r="AC600" s="71" t="s">
        <v>65</v>
      </c>
      <c r="AD600" s="71" t="s">
        <v>62</v>
      </c>
      <c r="AE600" s="71" t="s">
        <v>62</v>
      </c>
      <c r="AF600" s="71" t="s">
        <v>63</v>
      </c>
      <c r="AG600" s="71"/>
      <c r="AH600" s="71" t="s">
        <v>1515</v>
      </c>
      <c r="AI600" s="71" t="s">
        <v>63</v>
      </c>
      <c r="AJ600" s="71" t="s">
        <v>63</v>
      </c>
      <c r="AK600" s="71" t="s">
        <v>63</v>
      </c>
      <c r="AL600" s="71" t="s">
        <v>63</v>
      </c>
      <c r="AM600" s="71" t="s">
        <v>63</v>
      </c>
      <c r="AN600" s="71"/>
      <c r="AO600" s="71"/>
      <c r="AP600" s="71" t="s">
        <v>5781</v>
      </c>
      <c r="AQ600" s="71" t="s">
        <v>790</v>
      </c>
      <c r="AR600" s="71" t="s">
        <v>62</v>
      </c>
      <c r="AS600" s="71"/>
      <c r="AT600" s="71" t="s">
        <v>63</v>
      </c>
      <c r="AU600" s="71"/>
      <c r="AV600" s="79" t="str" cm="1">
        <f t="array" ref="AV6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0" s="79" t="str" cm="1">
        <f t="array" ref="AW6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0" s="71" t="str" cm="1">
        <f t="array" ref="AX6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0" s="71"/>
      <c r="AZ600" s="71"/>
      <c r="BA600" s="71" t="s">
        <v>7254</v>
      </c>
      <c r="BB600" s="73" t="s">
        <v>7255</v>
      </c>
      <c r="BC600" s="36"/>
      <c r="BD600" s="35"/>
    </row>
    <row r="601" spans="1:56" ht="75" customHeight="1">
      <c r="A601" s="70">
        <v>600</v>
      </c>
      <c r="B601" s="71" t="s">
        <v>7256</v>
      </c>
      <c r="C601" s="71" t="s">
        <v>7257</v>
      </c>
      <c r="D601" s="71" t="s">
        <v>7258</v>
      </c>
      <c r="E601" s="71" t="s">
        <v>1565</v>
      </c>
      <c r="F601" s="71" t="s">
        <v>231</v>
      </c>
      <c r="G601" s="71" t="s">
        <v>125</v>
      </c>
      <c r="H601" s="71" t="s">
        <v>97</v>
      </c>
      <c r="I601" s="71" t="s">
        <v>6464</v>
      </c>
      <c r="J601" s="71" t="s">
        <v>6373</v>
      </c>
      <c r="K601" s="71" t="s">
        <v>243</v>
      </c>
      <c r="L601" s="71" t="s">
        <v>7259</v>
      </c>
      <c r="M601" s="71" t="s">
        <v>7260</v>
      </c>
      <c r="N601" s="71" t="s">
        <v>4757</v>
      </c>
      <c r="O601" s="71" t="s">
        <v>4945</v>
      </c>
      <c r="P601" s="71"/>
      <c r="Q601" s="71"/>
      <c r="R601" s="71"/>
      <c r="S601" s="71"/>
      <c r="T601" s="71"/>
      <c r="U601" s="71"/>
      <c r="V601" s="71"/>
      <c r="W601" s="71"/>
      <c r="X601" s="71"/>
      <c r="Y601" s="71"/>
      <c r="Z601" s="71"/>
      <c r="AA601" s="71"/>
      <c r="AB601" s="71" t="s">
        <v>64</v>
      </c>
      <c r="AC601" s="71" t="s">
        <v>65</v>
      </c>
      <c r="AD601" s="71" t="s">
        <v>62</v>
      </c>
      <c r="AE601" s="71" t="s">
        <v>62</v>
      </c>
      <c r="AF601" s="71" t="s">
        <v>62</v>
      </c>
      <c r="AG601" s="71"/>
      <c r="AH601" s="71" t="s">
        <v>85</v>
      </c>
      <c r="AI601" s="71" t="s">
        <v>63</v>
      </c>
      <c r="AJ601" s="71" t="s">
        <v>132</v>
      </c>
      <c r="AK601" s="71" t="s">
        <v>63</v>
      </c>
      <c r="AL601" s="71" t="s">
        <v>62</v>
      </c>
      <c r="AM601" s="71" t="s">
        <v>63</v>
      </c>
      <c r="AN601" s="71"/>
      <c r="AO601" s="71"/>
      <c r="AP601" s="71" t="s">
        <v>7261</v>
      </c>
      <c r="AQ601" s="71" t="s">
        <v>7262</v>
      </c>
      <c r="AR601" s="71" t="s">
        <v>62</v>
      </c>
      <c r="AS601" s="71"/>
      <c r="AT601" s="71" t="s">
        <v>63</v>
      </c>
      <c r="AU601" s="71"/>
      <c r="AV601" s="79" t="str" cm="1">
        <f t="array" ref="AV6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1" s="79" t="str" cm="1">
        <f t="array" ref="AW6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1" s="71" t="str" cm="1">
        <f t="array" ref="AX6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1" s="71"/>
      <c r="AZ601" s="71"/>
      <c r="BA601" s="22" t="s">
        <v>7263</v>
      </c>
      <c r="BB601" s="73" t="s">
        <v>6379</v>
      </c>
      <c r="BC601" s="36"/>
      <c r="BD601" s="35"/>
    </row>
    <row r="602" spans="1:56" ht="75" customHeight="1">
      <c r="A602" s="70">
        <v>601</v>
      </c>
      <c r="B602" s="71" t="s">
        <v>7264</v>
      </c>
      <c r="C602" s="71" t="s">
        <v>410</v>
      </c>
      <c r="D602" s="71" t="s">
        <v>7265</v>
      </c>
      <c r="E602" s="71" t="s">
        <v>1430</v>
      </c>
      <c r="F602" s="71" t="s">
        <v>54</v>
      </c>
      <c r="G602" s="71" t="s">
        <v>125</v>
      </c>
      <c r="H602" s="71" t="s">
        <v>233</v>
      </c>
      <c r="I602" s="71" t="s">
        <v>428</v>
      </c>
      <c r="J602" s="71" t="s">
        <v>1432</v>
      </c>
      <c r="K602" s="71" t="s">
        <v>315</v>
      </c>
      <c r="L602" s="71" t="s">
        <v>7266</v>
      </c>
      <c r="M602" s="71" t="s">
        <v>7267</v>
      </c>
      <c r="N602" s="71" t="s">
        <v>1505</v>
      </c>
      <c r="O602" s="71" t="s">
        <v>1668</v>
      </c>
      <c r="P602" s="71" t="s">
        <v>60</v>
      </c>
      <c r="Q602" s="71" t="s">
        <v>81</v>
      </c>
      <c r="R602" s="71" t="s">
        <v>1669</v>
      </c>
      <c r="S602" s="71" t="s">
        <v>62</v>
      </c>
      <c r="T602" s="71" t="s">
        <v>62</v>
      </c>
      <c r="U602" s="71" t="s">
        <v>62</v>
      </c>
      <c r="V602" s="71" t="s">
        <v>62</v>
      </c>
      <c r="W602" s="71" t="s">
        <v>62</v>
      </c>
      <c r="X602" s="71" t="s">
        <v>62</v>
      </c>
      <c r="Y602" s="71" t="s">
        <v>62</v>
      </c>
      <c r="Z602" s="71" t="s">
        <v>63</v>
      </c>
      <c r="AA602" s="71" t="s">
        <v>62</v>
      </c>
      <c r="AB602" s="71" t="s">
        <v>64</v>
      </c>
      <c r="AC602" s="71" t="s">
        <v>84</v>
      </c>
      <c r="AD602" s="71" t="s">
        <v>62</v>
      </c>
      <c r="AE602" s="71" t="s">
        <v>62</v>
      </c>
      <c r="AF602" s="71" t="s">
        <v>62</v>
      </c>
      <c r="AG602" s="71" t="s">
        <v>63</v>
      </c>
      <c r="AH602" s="71" t="s">
        <v>85</v>
      </c>
      <c r="AI602" s="71" t="s">
        <v>63</v>
      </c>
      <c r="AJ602" s="71" t="s">
        <v>63</v>
      </c>
      <c r="AK602" s="71" t="s">
        <v>63</v>
      </c>
      <c r="AL602" s="71" t="s">
        <v>62</v>
      </c>
      <c r="AM602" s="71" t="s">
        <v>132</v>
      </c>
      <c r="AN602" s="71" t="s">
        <v>7268</v>
      </c>
      <c r="AO602" s="71" t="s">
        <v>7269</v>
      </c>
      <c r="AP602" s="71" t="s">
        <v>7270</v>
      </c>
      <c r="AQ602" s="71" t="s">
        <v>7271</v>
      </c>
      <c r="AR602" s="71" t="s">
        <v>132</v>
      </c>
      <c r="AS602" s="71"/>
      <c r="AT602" s="71" t="s">
        <v>63</v>
      </c>
      <c r="AU602" s="71" t="s">
        <v>1673</v>
      </c>
      <c r="AV602" s="79" cm="1">
        <f t="array" ref="AV6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602" s="79" cm="1">
        <f t="array" ref="AW6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602" s="71" t="str" cm="1">
        <f t="array" ref="AX6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02" s="71" t="s">
        <v>62</v>
      </c>
      <c r="AZ602" s="71" t="s">
        <v>7272</v>
      </c>
      <c r="BA602" s="71" t="s">
        <v>7273</v>
      </c>
      <c r="BB602" s="73" t="s">
        <v>7274</v>
      </c>
      <c r="BC602" s="36"/>
      <c r="BD602" s="35"/>
    </row>
    <row r="603" spans="1:56" ht="75" customHeight="1">
      <c r="A603" s="70">
        <v>602</v>
      </c>
      <c r="B603" s="71" t="s">
        <v>7275</v>
      </c>
      <c r="C603" s="71" t="s">
        <v>1966</v>
      </c>
      <c r="D603" s="71" t="s">
        <v>7276</v>
      </c>
      <c r="E603" s="71" t="s">
        <v>1505</v>
      </c>
      <c r="F603" s="71" t="s">
        <v>231</v>
      </c>
      <c r="G603" s="71" t="s">
        <v>125</v>
      </c>
      <c r="H603" s="71" t="s">
        <v>233</v>
      </c>
      <c r="I603" s="71" t="s">
        <v>1215</v>
      </c>
      <c r="J603" s="71" t="s">
        <v>1432</v>
      </c>
      <c r="K603" s="71" t="s">
        <v>243</v>
      </c>
      <c r="L603" s="71" t="s">
        <v>7277</v>
      </c>
      <c r="M603" s="71" t="s">
        <v>7278</v>
      </c>
      <c r="N603" s="71" t="s">
        <v>1710</v>
      </c>
      <c r="O603" s="71" t="s">
        <v>1668</v>
      </c>
      <c r="P603" s="71"/>
      <c r="Q603" s="71"/>
      <c r="R603" s="71"/>
      <c r="S603" s="71"/>
      <c r="T603" s="71"/>
      <c r="U603" s="71"/>
      <c r="V603" s="71"/>
      <c r="W603" s="71"/>
      <c r="X603" s="71"/>
      <c r="Y603" s="71"/>
      <c r="Z603" s="71"/>
      <c r="AA603" s="71"/>
      <c r="AB603" s="71" t="s">
        <v>64</v>
      </c>
      <c r="AC603" s="71" t="s">
        <v>65</v>
      </c>
      <c r="AD603" s="71" t="s">
        <v>62</v>
      </c>
      <c r="AE603" s="71" t="s">
        <v>62</v>
      </c>
      <c r="AF603" s="71" t="s">
        <v>63</v>
      </c>
      <c r="AG603" s="71"/>
      <c r="AH603" s="71" t="s">
        <v>66</v>
      </c>
      <c r="AI603" s="71" t="s">
        <v>63</v>
      </c>
      <c r="AJ603" s="71" t="s">
        <v>63</v>
      </c>
      <c r="AK603" s="71" t="s">
        <v>63</v>
      </c>
      <c r="AL603" s="71" t="s">
        <v>62</v>
      </c>
      <c r="AM603" s="71" t="s">
        <v>63</v>
      </c>
      <c r="AN603" s="71"/>
      <c r="AO603" s="71"/>
      <c r="AP603" s="71" t="s">
        <v>7279</v>
      </c>
      <c r="AQ603" s="71" t="s">
        <v>7280</v>
      </c>
      <c r="AR603" s="71" t="s">
        <v>62</v>
      </c>
      <c r="AS603" s="71"/>
      <c r="AT603" s="71" t="s">
        <v>63</v>
      </c>
      <c r="AU603" s="71"/>
      <c r="AV603" s="79" t="str" cm="1">
        <f t="array" ref="AV6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3" s="79" t="str" cm="1">
        <f t="array" ref="AW6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3" s="71" t="str" cm="1">
        <f t="array" ref="AX6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3" s="71"/>
      <c r="AZ603" s="71"/>
      <c r="BA603" s="71" t="s">
        <v>7281</v>
      </c>
      <c r="BB603" s="73" t="s">
        <v>7282</v>
      </c>
      <c r="BC603" s="36"/>
      <c r="BD603" s="35"/>
    </row>
    <row r="604" spans="1:56" ht="75" customHeight="1">
      <c r="A604" s="70">
        <v>603</v>
      </c>
      <c r="B604" s="71" t="s">
        <v>7283</v>
      </c>
      <c r="C604" s="71" t="s">
        <v>264</v>
      </c>
      <c r="D604" s="71" t="s">
        <v>7284</v>
      </c>
      <c r="E604" s="71" t="s">
        <v>1452</v>
      </c>
      <c r="F604" s="71" t="s">
        <v>54</v>
      </c>
      <c r="G604" s="71" t="s">
        <v>125</v>
      </c>
      <c r="H604" s="71" t="s">
        <v>233</v>
      </c>
      <c r="I604" s="71" t="s">
        <v>2154</v>
      </c>
      <c r="J604" s="71" t="s">
        <v>1432</v>
      </c>
      <c r="K604" s="71" t="s">
        <v>243</v>
      </c>
      <c r="L604" s="71" t="s">
        <v>7285</v>
      </c>
      <c r="M604" s="71" t="s">
        <v>7286</v>
      </c>
      <c r="N604" s="71" t="s">
        <v>1505</v>
      </c>
      <c r="O604" s="71" t="s">
        <v>1668</v>
      </c>
      <c r="P604" s="71" t="s">
        <v>60</v>
      </c>
      <c r="Q604" s="71" t="s">
        <v>81</v>
      </c>
      <c r="R604" s="71" t="s">
        <v>1669</v>
      </c>
      <c r="S604" s="71" t="s">
        <v>63</v>
      </c>
      <c r="T604" s="71" t="s">
        <v>62</v>
      </c>
      <c r="U604" s="71" t="s">
        <v>62</v>
      </c>
      <c r="V604" s="71" t="s">
        <v>62</v>
      </c>
      <c r="W604" s="71" t="s">
        <v>63</v>
      </c>
      <c r="X604" s="71" t="s">
        <v>63</v>
      </c>
      <c r="Y604" s="71" t="s">
        <v>62</v>
      </c>
      <c r="Z604" s="71" t="s">
        <v>63</v>
      </c>
      <c r="AA604" s="71" t="s">
        <v>63</v>
      </c>
      <c r="AB604" s="71" t="s">
        <v>64</v>
      </c>
      <c r="AC604" s="71" t="s">
        <v>100</v>
      </c>
      <c r="AD604" s="71" t="s">
        <v>62</v>
      </c>
      <c r="AE604" s="71" t="s">
        <v>62</v>
      </c>
      <c r="AF604" s="71" t="s">
        <v>63</v>
      </c>
      <c r="AG604" s="71" t="s">
        <v>63</v>
      </c>
      <c r="AH604" s="71" t="s">
        <v>85</v>
      </c>
      <c r="AI604" s="71" t="s">
        <v>63</v>
      </c>
      <c r="AJ604" s="71" t="s">
        <v>63</v>
      </c>
      <c r="AK604" s="71" t="s">
        <v>63</v>
      </c>
      <c r="AL604" s="71" t="s">
        <v>62</v>
      </c>
      <c r="AM604" s="71" t="s">
        <v>63</v>
      </c>
      <c r="AN604" s="71" t="s">
        <v>7287</v>
      </c>
      <c r="AO604" s="71" t="s">
        <v>7288</v>
      </c>
      <c r="AP604" s="71" t="s">
        <v>7289</v>
      </c>
      <c r="AQ604" s="71" t="s">
        <v>2204</v>
      </c>
      <c r="AR604" s="71" t="s">
        <v>63</v>
      </c>
      <c r="AS604" s="71"/>
      <c r="AT604" s="71" t="s">
        <v>63</v>
      </c>
      <c r="AU604" s="71" t="s">
        <v>72</v>
      </c>
      <c r="AV604" s="79" t="str" cm="1">
        <f t="array" ref="AV6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4" s="79" t="str" cm="1">
        <f t="array" ref="AW6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4" s="71" t="str" cm="1">
        <f t="array" ref="AX6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04" s="71" t="s">
        <v>63</v>
      </c>
      <c r="AZ604" s="71"/>
      <c r="BA604" s="71" t="s">
        <v>7290</v>
      </c>
      <c r="BB604" s="73" t="s">
        <v>7291</v>
      </c>
      <c r="BC604" s="36"/>
      <c r="BD604" s="35"/>
    </row>
    <row r="605" spans="1:56" ht="75" customHeight="1">
      <c r="A605" s="70">
        <v>604</v>
      </c>
      <c r="B605" s="71" t="s">
        <v>7292</v>
      </c>
      <c r="C605" s="71" t="s">
        <v>289</v>
      </c>
      <c r="D605" s="71" t="s">
        <v>7293</v>
      </c>
      <c r="E605" s="71" t="s">
        <v>1430</v>
      </c>
      <c r="F605" s="71" t="s">
        <v>231</v>
      </c>
      <c r="G605" s="71" t="s">
        <v>584</v>
      </c>
      <c r="H605" s="71" t="s">
        <v>233</v>
      </c>
      <c r="I605" s="71" t="s">
        <v>194</v>
      </c>
      <c r="J605" s="71" t="s">
        <v>1432</v>
      </c>
      <c r="K605" s="71" t="s">
        <v>315</v>
      </c>
      <c r="L605" s="71" t="s">
        <v>7294</v>
      </c>
      <c r="M605" s="71" t="s">
        <v>7295</v>
      </c>
      <c r="N605" s="71" t="s">
        <v>1461</v>
      </c>
      <c r="O605" s="71" t="s">
        <v>1668</v>
      </c>
      <c r="P605" s="71"/>
      <c r="Q605" s="71"/>
      <c r="R605" s="71"/>
      <c r="S605" s="71"/>
      <c r="T605" s="71"/>
      <c r="U605" s="71"/>
      <c r="V605" s="71"/>
      <c r="W605" s="71"/>
      <c r="X605" s="71"/>
      <c r="Y605" s="71"/>
      <c r="Z605" s="71"/>
      <c r="AA605" s="71"/>
      <c r="AB605" s="71" t="s">
        <v>64</v>
      </c>
      <c r="AC605" s="71" t="s">
        <v>100</v>
      </c>
      <c r="AD605" s="71" t="s">
        <v>62</v>
      </c>
      <c r="AE605" s="71" t="s">
        <v>62</v>
      </c>
      <c r="AF605" s="71" t="s">
        <v>63</v>
      </c>
      <c r="AG605" s="71"/>
      <c r="AH605" s="71" t="s">
        <v>66</v>
      </c>
      <c r="AI605" s="71" t="s">
        <v>132</v>
      </c>
      <c r="AJ605" s="71" t="s">
        <v>63</v>
      </c>
      <c r="AK605" s="71" t="s">
        <v>63</v>
      </c>
      <c r="AL605" s="71" t="s">
        <v>63</v>
      </c>
      <c r="AM605" s="71" t="s">
        <v>62</v>
      </c>
      <c r="AN605" s="71"/>
      <c r="AO605" s="71"/>
      <c r="AP605" s="71" t="s">
        <v>7296</v>
      </c>
      <c r="AQ605" s="71" t="s">
        <v>5589</v>
      </c>
      <c r="AR605" s="71" t="s">
        <v>132</v>
      </c>
      <c r="AS605" s="71"/>
      <c r="AT605" s="71" t="s">
        <v>63</v>
      </c>
      <c r="AU605" s="71"/>
      <c r="AV605" s="79" t="str" cm="1">
        <f t="array" ref="AV6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5" s="79" t="str" cm="1">
        <f t="array" ref="AW6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5" s="71" t="str" cm="1">
        <f t="array" ref="AX6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5" s="71"/>
      <c r="AZ605" s="71"/>
      <c r="BA605" s="22" t="s">
        <v>7297</v>
      </c>
      <c r="BB605" s="73" t="s">
        <v>7298</v>
      </c>
      <c r="BC605" s="36"/>
      <c r="BD605" s="35"/>
    </row>
    <row r="606" spans="1:56" ht="75" customHeight="1">
      <c r="A606" s="70">
        <v>605</v>
      </c>
      <c r="B606" s="71" t="s">
        <v>7299</v>
      </c>
      <c r="C606" s="71" t="s">
        <v>773</v>
      </c>
      <c r="D606" s="71" t="s">
        <v>7300</v>
      </c>
      <c r="E606" s="71" t="s">
        <v>1505</v>
      </c>
      <c r="F606" s="71" t="s">
        <v>54</v>
      </c>
      <c r="G606" s="71" t="s">
        <v>125</v>
      </c>
      <c r="H606" s="71" t="s">
        <v>97</v>
      </c>
      <c r="I606" s="71" t="s">
        <v>7301</v>
      </c>
      <c r="J606" s="71" t="s">
        <v>6412</v>
      </c>
      <c r="K606" s="71" t="s">
        <v>315</v>
      </c>
      <c r="L606" s="71" t="s">
        <v>7302</v>
      </c>
      <c r="M606" s="71" t="s">
        <v>7303</v>
      </c>
      <c r="N606" s="71" t="s">
        <v>1522</v>
      </c>
      <c r="O606" s="71" t="s">
        <v>1668</v>
      </c>
      <c r="P606" s="71" t="s">
        <v>60</v>
      </c>
      <c r="Q606" s="71" t="s">
        <v>81</v>
      </c>
      <c r="R606" s="71" t="s">
        <v>1669</v>
      </c>
      <c r="S606" s="71" t="s">
        <v>62</v>
      </c>
      <c r="T606" s="71" t="s">
        <v>62</v>
      </c>
      <c r="U606" s="71" t="s">
        <v>62</v>
      </c>
      <c r="V606" s="71" t="s">
        <v>62</v>
      </c>
      <c r="W606" s="71" t="s">
        <v>63</v>
      </c>
      <c r="X606" s="71" t="s">
        <v>62</v>
      </c>
      <c r="Y606" s="71" t="s">
        <v>62</v>
      </c>
      <c r="Z606" s="71" t="s">
        <v>63</v>
      </c>
      <c r="AA606" s="71" t="s">
        <v>62</v>
      </c>
      <c r="AB606" s="71" t="s">
        <v>64</v>
      </c>
      <c r="AC606" s="71" t="s">
        <v>84</v>
      </c>
      <c r="AD606" s="71" t="s">
        <v>62</v>
      </c>
      <c r="AE606" s="71" t="s">
        <v>62</v>
      </c>
      <c r="AF606" s="71" t="s">
        <v>62</v>
      </c>
      <c r="AG606" s="71" t="s">
        <v>63</v>
      </c>
      <c r="AH606" s="71" t="s">
        <v>85</v>
      </c>
      <c r="AI606" s="71" t="s">
        <v>63</v>
      </c>
      <c r="AJ606" s="71" t="s">
        <v>62</v>
      </c>
      <c r="AK606" s="71" t="s">
        <v>63</v>
      </c>
      <c r="AL606" s="71" t="s">
        <v>62</v>
      </c>
      <c r="AM606" s="71" t="s">
        <v>132</v>
      </c>
      <c r="AN606" s="71"/>
      <c r="AO606" s="71"/>
      <c r="AP606" s="71" t="s">
        <v>7304</v>
      </c>
      <c r="AQ606" s="71" t="s">
        <v>7305</v>
      </c>
      <c r="AR606" s="71" t="s">
        <v>63</v>
      </c>
      <c r="AS606" s="71"/>
      <c r="AT606" s="71" t="s">
        <v>63</v>
      </c>
      <c r="AU606" s="71" t="s">
        <v>1713</v>
      </c>
      <c r="AV606" s="79" cm="1">
        <f t="array" ref="AV6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06" s="79" cm="1">
        <f t="array" ref="AW6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06" s="71" t="str" cm="1">
        <f t="array" ref="AX6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06" s="71" t="s">
        <v>63</v>
      </c>
      <c r="AZ606" s="71"/>
      <c r="BA606" s="71" t="s">
        <v>7306</v>
      </c>
      <c r="BB606" s="73" t="s">
        <v>7307</v>
      </c>
      <c r="BC606" s="36"/>
      <c r="BD606" s="35"/>
    </row>
    <row r="607" spans="1:56" ht="75" customHeight="1">
      <c r="A607" s="70">
        <v>606</v>
      </c>
      <c r="B607" s="71" t="s">
        <v>7308</v>
      </c>
      <c r="C607" s="71" t="s">
        <v>369</v>
      </c>
      <c r="D607" s="71" t="s">
        <v>7309</v>
      </c>
      <c r="E607" s="71" t="s">
        <v>1452</v>
      </c>
      <c r="F607" s="71" t="s">
        <v>54</v>
      </c>
      <c r="G607" s="71" t="s">
        <v>125</v>
      </c>
      <c r="H607" s="71" t="s">
        <v>217</v>
      </c>
      <c r="I607" s="71" t="s">
        <v>2161</v>
      </c>
      <c r="J607" s="71" t="s">
        <v>1432</v>
      </c>
      <c r="K607" s="71" t="s">
        <v>243</v>
      </c>
      <c r="L607" s="71" t="s">
        <v>7310</v>
      </c>
      <c r="M607" s="71" t="s">
        <v>7311</v>
      </c>
      <c r="N607" s="71" t="s">
        <v>1505</v>
      </c>
      <c r="O607" s="71" t="s">
        <v>1435</v>
      </c>
      <c r="P607" s="71" t="s">
        <v>60</v>
      </c>
      <c r="Q607" s="71" t="s">
        <v>81</v>
      </c>
      <c r="R607" s="71" t="s">
        <v>373</v>
      </c>
      <c r="S607" s="71" t="s">
        <v>62</v>
      </c>
      <c r="T607" s="71" t="s">
        <v>62</v>
      </c>
      <c r="U607" s="71" t="s">
        <v>63</v>
      </c>
      <c r="V607" s="71" t="s">
        <v>63</v>
      </c>
      <c r="W607" s="71" t="s">
        <v>63</v>
      </c>
      <c r="X607" s="71" t="s">
        <v>63</v>
      </c>
      <c r="Y607" s="71" t="s">
        <v>63</v>
      </c>
      <c r="Z607" s="71" t="s">
        <v>63</v>
      </c>
      <c r="AA607" s="71" t="s">
        <v>63</v>
      </c>
      <c r="AB607" s="71" t="s">
        <v>64</v>
      </c>
      <c r="AC607" s="71" t="s">
        <v>65</v>
      </c>
      <c r="AD607" s="71" t="s">
        <v>62</v>
      </c>
      <c r="AE607" s="71" t="s">
        <v>62</v>
      </c>
      <c r="AF607" s="71" t="s">
        <v>63</v>
      </c>
      <c r="AG607" s="71" t="s">
        <v>63</v>
      </c>
      <c r="AH607" s="71" t="s">
        <v>85</v>
      </c>
      <c r="AI607" s="71" t="s">
        <v>63</v>
      </c>
      <c r="AJ607" s="71" t="s">
        <v>63</v>
      </c>
      <c r="AK607" s="71" t="s">
        <v>63</v>
      </c>
      <c r="AL607" s="71" t="s">
        <v>132</v>
      </c>
      <c r="AM607" s="71" t="s">
        <v>62</v>
      </c>
      <c r="AN607" s="71" t="s">
        <v>7312</v>
      </c>
      <c r="AO607" s="71" t="s">
        <v>7313</v>
      </c>
      <c r="AP607" s="71" t="s">
        <v>7314</v>
      </c>
      <c r="AQ607" s="71" t="s">
        <v>7315</v>
      </c>
      <c r="AR607" s="71" t="s">
        <v>132</v>
      </c>
      <c r="AS607" s="71"/>
      <c r="AT607" s="71" t="s">
        <v>63</v>
      </c>
      <c r="AU607" s="71" t="s">
        <v>72</v>
      </c>
      <c r="AV607" s="79" t="str" cm="1">
        <f t="array" ref="AV6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7" s="79" t="str" cm="1">
        <f t="array" ref="AW6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7" s="71" t="str" cm="1">
        <f t="array" ref="AX6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07" s="71" t="s">
        <v>63</v>
      </c>
      <c r="AZ607" s="71"/>
      <c r="BA607" s="71" t="s">
        <v>7316</v>
      </c>
      <c r="BB607" s="73" t="s">
        <v>7317</v>
      </c>
      <c r="BC607" s="36"/>
      <c r="BD607" s="35"/>
    </row>
    <row r="608" spans="1:56" ht="75" customHeight="1">
      <c r="A608" s="70">
        <v>607</v>
      </c>
      <c r="B608" s="71" t="s">
        <v>7318</v>
      </c>
      <c r="C608" s="71" t="s">
        <v>735</v>
      </c>
      <c r="D608" s="71" t="s">
        <v>7319</v>
      </c>
      <c r="E608" s="71" t="s">
        <v>1452</v>
      </c>
      <c r="F608" s="71" t="s">
        <v>231</v>
      </c>
      <c r="G608" s="71" t="s">
        <v>736</v>
      </c>
      <c r="H608" s="71" t="s">
        <v>217</v>
      </c>
      <c r="I608" s="71" t="s">
        <v>194</v>
      </c>
      <c r="J608" s="71" t="s">
        <v>1432</v>
      </c>
      <c r="K608" s="71" t="s">
        <v>315</v>
      </c>
      <c r="L608" s="71" t="s">
        <v>7320</v>
      </c>
      <c r="M608" s="71" t="s">
        <v>7321</v>
      </c>
      <c r="N608" s="71"/>
      <c r="O608" s="71"/>
      <c r="P608" s="71"/>
      <c r="Q608" s="71"/>
      <c r="R608" s="71"/>
      <c r="S608" s="71"/>
      <c r="T608" s="71"/>
      <c r="U608" s="71"/>
      <c r="V608" s="71"/>
      <c r="W608" s="71"/>
      <c r="X608" s="71"/>
      <c r="Y608" s="71"/>
      <c r="Z608" s="71"/>
      <c r="AA608" s="71"/>
      <c r="AB608" s="71" t="s">
        <v>64</v>
      </c>
      <c r="AC608" s="71" t="s">
        <v>65</v>
      </c>
      <c r="AD608" s="71" t="s">
        <v>62</v>
      </c>
      <c r="AE608" s="71" t="s">
        <v>63</v>
      </c>
      <c r="AF608" s="71" t="s">
        <v>63</v>
      </c>
      <c r="AG608" s="71"/>
      <c r="AH608" s="71" t="s">
        <v>66</v>
      </c>
      <c r="AI608" s="71" t="s">
        <v>63</v>
      </c>
      <c r="AJ608" s="71" t="s">
        <v>63</v>
      </c>
      <c r="AK608" s="71" t="s">
        <v>63</v>
      </c>
      <c r="AL608" s="71" t="s">
        <v>62</v>
      </c>
      <c r="AM608" s="71" t="s">
        <v>62</v>
      </c>
      <c r="AN608" s="71"/>
      <c r="AO608" s="71"/>
      <c r="AP608" s="71" t="s">
        <v>7322</v>
      </c>
      <c r="AQ608" s="71" t="s">
        <v>465</v>
      </c>
      <c r="AR608" s="71" t="s">
        <v>63</v>
      </c>
      <c r="AS608" s="71"/>
      <c r="AT608" s="71" t="s">
        <v>63</v>
      </c>
      <c r="AU608" s="71"/>
      <c r="AV608" s="79" t="str" cm="1">
        <f t="array" ref="AV6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8" s="79" t="str" cm="1">
        <f t="array" ref="AW6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8" s="71" t="str" cm="1">
        <f t="array" ref="AX6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8" s="71"/>
      <c r="AZ608" s="71"/>
      <c r="BA608" s="71" t="s">
        <v>7323</v>
      </c>
      <c r="BB608" s="73" t="s">
        <v>1510</v>
      </c>
      <c r="BC608" s="36"/>
      <c r="BD608" s="35"/>
    </row>
    <row r="609" spans="1:56" ht="75" customHeight="1">
      <c r="A609" s="70">
        <v>608</v>
      </c>
      <c r="B609" s="71" t="s">
        <v>7292</v>
      </c>
      <c r="C609" s="71" t="s">
        <v>289</v>
      </c>
      <c r="D609" s="71" t="s">
        <v>7324</v>
      </c>
      <c r="E609" s="71" t="s">
        <v>1479</v>
      </c>
      <c r="F609" s="71" t="s">
        <v>231</v>
      </c>
      <c r="G609" s="71" t="s">
        <v>232</v>
      </c>
      <c r="H609" s="71" t="s">
        <v>233</v>
      </c>
      <c r="I609" s="71" t="s">
        <v>194</v>
      </c>
      <c r="J609" s="71" t="s">
        <v>1432</v>
      </c>
      <c r="K609" s="71" t="s">
        <v>315</v>
      </c>
      <c r="L609" s="71" t="s">
        <v>7325</v>
      </c>
      <c r="M609" s="71" t="s">
        <v>7326</v>
      </c>
      <c r="N609" s="71" t="s">
        <v>1461</v>
      </c>
      <c r="O609" s="71" t="s">
        <v>1668</v>
      </c>
      <c r="P609" s="71"/>
      <c r="Q609" s="71"/>
      <c r="R609" s="71"/>
      <c r="S609" s="71"/>
      <c r="T609" s="71"/>
      <c r="U609" s="71"/>
      <c r="V609" s="71"/>
      <c r="W609" s="71"/>
      <c r="X609" s="71"/>
      <c r="Y609" s="71"/>
      <c r="Z609" s="71"/>
      <c r="AA609" s="71"/>
      <c r="AB609" s="71" t="s">
        <v>64</v>
      </c>
      <c r="AC609" s="71" t="s">
        <v>100</v>
      </c>
      <c r="AD609" s="71" t="s">
        <v>62</v>
      </c>
      <c r="AE609" s="71" t="s">
        <v>62</v>
      </c>
      <c r="AF609" s="71" t="s">
        <v>63</v>
      </c>
      <c r="AG609" s="71"/>
      <c r="AH609" s="71" t="s">
        <v>66</v>
      </c>
      <c r="AI609" s="71" t="s">
        <v>63</v>
      </c>
      <c r="AJ609" s="71" t="s">
        <v>63</v>
      </c>
      <c r="AK609" s="71" t="s">
        <v>63</v>
      </c>
      <c r="AL609" s="71" t="s">
        <v>132</v>
      </c>
      <c r="AM609" s="71" t="s">
        <v>62</v>
      </c>
      <c r="AN609" s="71"/>
      <c r="AO609" s="71"/>
      <c r="AP609" s="71" t="s">
        <v>7327</v>
      </c>
      <c r="AQ609" s="71" t="s">
        <v>1508</v>
      </c>
      <c r="AR609" s="71" t="s">
        <v>132</v>
      </c>
      <c r="AS609" s="71"/>
      <c r="AT609" s="71" t="s">
        <v>63</v>
      </c>
      <c r="AU609" s="71"/>
      <c r="AV609" s="79" t="str" cm="1">
        <f t="array" ref="AV6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9" s="79" t="str" cm="1">
        <f t="array" ref="AW6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9" s="71" t="str" cm="1">
        <f t="array" ref="AX6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9" s="71"/>
      <c r="AZ609" s="71"/>
      <c r="BA609" s="71" t="s">
        <v>7328</v>
      </c>
      <c r="BB609" s="73" t="s">
        <v>7298</v>
      </c>
      <c r="BC609" s="36"/>
      <c r="BD609" s="35"/>
    </row>
    <row r="610" spans="1:56" ht="75" customHeight="1">
      <c r="A610" s="70">
        <v>609</v>
      </c>
      <c r="B610" s="71" t="s">
        <v>7329</v>
      </c>
      <c r="C610" s="71" t="s">
        <v>2117</v>
      </c>
      <c r="D610" s="71" t="s">
        <v>7330</v>
      </c>
      <c r="E610" s="71" t="s">
        <v>1502</v>
      </c>
      <c r="F610" s="71" t="s">
        <v>54</v>
      </c>
      <c r="G610" s="71" t="s">
        <v>125</v>
      </c>
      <c r="H610" s="71" t="s">
        <v>233</v>
      </c>
      <c r="I610" s="71" t="s">
        <v>2046</v>
      </c>
      <c r="J610" s="71" t="s">
        <v>1432</v>
      </c>
      <c r="K610" s="71" t="s">
        <v>243</v>
      </c>
      <c r="L610" s="71" t="s">
        <v>7331</v>
      </c>
      <c r="M610" s="71" t="s">
        <v>7332</v>
      </c>
      <c r="N610" s="71" t="s">
        <v>1452</v>
      </c>
      <c r="O610" s="71" t="s">
        <v>1668</v>
      </c>
      <c r="P610" s="71" t="s">
        <v>60</v>
      </c>
      <c r="Q610" s="71" t="s">
        <v>431</v>
      </c>
      <c r="R610" s="71" t="s">
        <v>189</v>
      </c>
      <c r="S610" s="71" t="s">
        <v>62</v>
      </c>
      <c r="T610" s="71" t="s">
        <v>62</v>
      </c>
      <c r="U610" s="71" t="s">
        <v>63</v>
      </c>
      <c r="V610" s="71" t="s">
        <v>63</v>
      </c>
      <c r="W610" s="71" t="s">
        <v>63</v>
      </c>
      <c r="X610" s="71" t="s">
        <v>63</v>
      </c>
      <c r="Y610" s="71" t="s">
        <v>62</v>
      </c>
      <c r="Z610" s="71" t="s">
        <v>63</v>
      </c>
      <c r="AA610" s="71" t="s">
        <v>63</v>
      </c>
      <c r="AB610" s="71" t="s">
        <v>64</v>
      </c>
      <c r="AC610" s="71" t="s">
        <v>100</v>
      </c>
      <c r="AD610" s="71" t="s">
        <v>62</v>
      </c>
      <c r="AE610" s="71" t="s">
        <v>63</v>
      </c>
      <c r="AF610" s="71" t="s">
        <v>63</v>
      </c>
      <c r="AG610" s="71" t="s">
        <v>63</v>
      </c>
      <c r="AH610" s="71" t="s">
        <v>85</v>
      </c>
      <c r="AI610" s="71" t="s">
        <v>63</v>
      </c>
      <c r="AJ610" s="71" t="s">
        <v>63</v>
      </c>
      <c r="AK610" s="71" t="s">
        <v>63</v>
      </c>
      <c r="AL610" s="71" t="s">
        <v>62</v>
      </c>
      <c r="AM610" s="71" t="s">
        <v>62</v>
      </c>
      <c r="AN610" s="71" t="s">
        <v>7333</v>
      </c>
      <c r="AO610" s="71" t="s">
        <v>7334</v>
      </c>
      <c r="AP610" s="71" t="s">
        <v>7335</v>
      </c>
      <c r="AQ610" s="71" t="s">
        <v>7336</v>
      </c>
      <c r="AR610" s="71" t="s">
        <v>132</v>
      </c>
      <c r="AS610" s="71"/>
      <c r="AT610" s="71" t="s">
        <v>63</v>
      </c>
      <c r="AU610" s="71" t="s">
        <v>72</v>
      </c>
      <c r="AV610" s="79" t="str" cm="1">
        <f t="array" ref="AV6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0" s="79" t="str" cm="1">
        <f t="array" ref="AW6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0" s="71" t="str" cm="1">
        <f t="array" ref="AX6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0" s="71" t="s">
        <v>63</v>
      </c>
      <c r="AZ610" s="71"/>
      <c r="BA610" s="71" t="s">
        <v>7337</v>
      </c>
      <c r="BB610" s="73" t="s">
        <v>6188</v>
      </c>
      <c r="BC610" s="36"/>
      <c r="BD610" s="35"/>
    </row>
    <row r="611" spans="1:56" ht="75" customHeight="1">
      <c r="A611" s="70">
        <v>610</v>
      </c>
      <c r="B611" s="71" t="s">
        <v>7338</v>
      </c>
      <c r="C611" s="71" t="s">
        <v>381</v>
      </c>
      <c r="D611" s="71" t="s">
        <v>7339</v>
      </c>
      <c r="E611" s="71" t="s">
        <v>1452</v>
      </c>
      <c r="F611" s="71" t="s">
        <v>54</v>
      </c>
      <c r="G611" s="71" t="s">
        <v>125</v>
      </c>
      <c r="H611" s="71" t="s">
        <v>233</v>
      </c>
      <c r="I611" s="71" t="s">
        <v>2046</v>
      </c>
      <c r="J611" s="71" t="s">
        <v>1432</v>
      </c>
      <c r="K611" s="71" t="s">
        <v>243</v>
      </c>
      <c r="L611" s="71" t="s">
        <v>7340</v>
      </c>
      <c r="M611" s="71" t="s">
        <v>7341</v>
      </c>
      <c r="N611" s="71" t="s">
        <v>1486</v>
      </c>
      <c r="O611" s="71" t="s">
        <v>1609</v>
      </c>
      <c r="P611" s="71" t="s">
        <v>60</v>
      </c>
      <c r="Q611" s="71" t="s">
        <v>431</v>
      </c>
      <c r="R611" s="71" t="s">
        <v>189</v>
      </c>
      <c r="S611" s="71" t="s">
        <v>62</v>
      </c>
      <c r="T611" s="71" t="s">
        <v>62</v>
      </c>
      <c r="U611" s="71" t="s">
        <v>63</v>
      </c>
      <c r="V611" s="71" t="s">
        <v>62</v>
      </c>
      <c r="W611" s="71" t="s">
        <v>63</v>
      </c>
      <c r="X611" s="71" t="s">
        <v>63</v>
      </c>
      <c r="Y611" s="71" t="s">
        <v>62</v>
      </c>
      <c r="Z611" s="71" t="s">
        <v>63</v>
      </c>
      <c r="AA611" s="71" t="s">
        <v>63</v>
      </c>
      <c r="AB611" s="71" t="s">
        <v>64</v>
      </c>
      <c r="AC611" s="71" t="s">
        <v>65</v>
      </c>
      <c r="AD611" s="71" t="s">
        <v>62</v>
      </c>
      <c r="AE611" s="71" t="s">
        <v>62</v>
      </c>
      <c r="AF611" s="71" t="s">
        <v>62</v>
      </c>
      <c r="AG611" s="71" t="s">
        <v>63</v>
      </c>
      <c r="AH611" s="71" t="s">
        <v>85</v>
      </c>
      <c r="AI611" s="71" t="s">
        <v>63</v>
      </c>
      <c r="AJ611" s="71" t="s">
        <v>62</v>
      </c>
      <c r="AK611" s="71" t="s">
        <v>62</v>
      </c>
      <c r="AL611" s="71" t="s">
        <v>62</v>
      </c>
      <c r="AM611" s="71" t="s">
        <v>62</v>
      </c>
      <c r="AN611" s="71"/>
      <c r="AO611" s="71"/>
      <c r="AP611" s="71" t="s">
        <v>7342</v>
      </c>
      <c r="AQ611" s="71" t="s">
        <v>7343</v>
      </c>
      <c r="AR611" s="71" t="s">
        <v>132</v>
      </c>
      <c r="AS611" s="71"/>
      <c r="AT611" s="71" t="s">
        <v>63</v>
      </c>
      <c r="AU611" s="71" t="s">
        <v>1702</v>
      </c>
      <c r="AV611" s="79" cm="1">
        <f t="array" ref="AV6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11" s="79" cm="1">
        <f t="array" ref="AW6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11" s="71" t="str" cm="1">
        <f t="array" ref="AX6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11" s="71" t="s">
        <v>63</v>
      </c>
      <c r="AZ611" s="71"/>
      <c r="BA611" s="71" t="s">
        <v>7344</v>
      </c>
      <c r="BB611" s="73" t="s">
        <v>7345</v>
      </c>
      <c r="BC611" s="36"/>
      <c r="BD611" s="35"/>
    </row>
    <row r="612" spans="1:56" ht="75" customHeight="1">
      <c r="A612" s="70">
        <v>611</v>
      </c>
      <c r="B612" s="71" t="s">
        <v>7346</v>
      </c>
      <c r="C612" s="71" t="s">
        <v>381</v>
      </c>
      <c r="D612" s="71" t="s">
        <v>7347</v>
      </c>
      <c r="E612" s="71" t="s">
        <v>1461</v>
      </c>
      <c r="F612" s="71" t="s">
        <v>54</v>
      </c>
      <c r="G612" s="71" t="s">
        <v>125</v>
      </c>
      <c r="H612" s="71" t="s">
        <v>233</v>
      </c>
      <c r="I612" s="71" t="s">
        <v>194</v>
      </c>
      <c r="J612" s="71" t="s">
        <v>1432</v>
      </c>
      <c r="K612" s="71" t="s">
        <v>315</v>
      </c>
      <c r="L612" s="71" t="s">
        <v>7348</v>
      </c>
      <c r="M612" s="71" t="s">
        <v>7349</v>
      </c>
      <c r="N612" s="71" t="s">
        <v>1494</v>
      </c>
      <c r="O612" s="71" t="s">
        <v>1668</v>
      </c>
      <c r="P612" s="71" t="s">
        <v>60</v>
      </c>
      <c r="Q612" s="71" t="s">
        <v>188</v>
      </c>
      <c r="R612" s="71" t="s">
        <v>189</v>
      </c>
      <c r="S612" s="71" t="s">
        <v>62</v>
      </c>
      <c r="T612" s="71" t="s">
        <v>62</v>
      </c>
      <c r="U612" s="71" t="s">
        <v>62</v>
      </c>
      <c r="V612" s="71" t="s">
        <v>62</v>
      </c>
      <c r="W612" s="71" t="s">
        <v>63</v>
      </c>
      <c r="X612" s="71" t="s">
        <v>62</v>
      </c>
      <c r="Y612" s="71" t="s">
        <v>62</v>
      </c>
      <c r="Z612" s="71" t="s">
        <v>63</v>
      </c>
      <c r="AA612" s="71" t="s">
        <v>62</v>
      </c>
      <c r="AB612" s="71" t="s">
        <v>142</v>
      </c>
      <c r="AC612" s="71" t="s">
        <v>65</v>
      </c>
      <c r="AD612" s="71" t="s">
        <v>62</v>
      </c>
      <c r="AE612" s="71" t="s">
        <v>62</v>
      </c>
      <c r="AF612" s="71" t="s">
        <v>63</v>
      </c>
      <c r="AG612" s="71" t="s">
        <v>63</v>
      </c>
      <c r="AH612" s="71" t="s">
        <v>85</v>
      </c>
      <c r="AI612" s="71" t="s">
        <v>63</v>
      </c>
      <c r="AJ612" s="71" t="s">
        <v>62</v>
      </c>
      <c r="AK612" s="71" t="s">
        <v>62</v>
      </c>
      <c r="AL612" s="71" t="s">
        <v>62</v>
      </c>
      <c r="AM612" s="71" t="s">
        <v>62</v>
      </c>
      <c r="AN612" s="71"/>
      <c r="AO612" s="71"/>
      <c r="AP612" s="71" t="s">
        <v>7350</v>
      </c>
      <c r="AQ612" s="71" t="s">
        <v>5589</v>
      </c>
      <c r="AR612" s="71" t="s">
        <v>62</v>
      </c>
      <c r="AS612" s="71"/>
      <c r="AT612" s="71" t="s">
        <v>63</v>
      </c>
      <c r="AU612" s="71" t="s">
        <v>72</v>
      </c>
      <c r="AV612" s="79" t="str" cm="1">
        <f t="array" ref="AV6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2" s="79" t="str" cm="1">
        <f t="array" ref="AW6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2" s="71" t="str" cm="1">
        <f t="array" ref="AX6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2" s="71" t="s">
        <v>63</v>
      </c>
      <c r="AZ612" s="71"/>
      <c r="BA612" s="22" t="s">
        <v>7351</v>
      </c>
      <c r="BB612" s="73" t="s">
        <v>356</v>
      </c>
      <c r="BC612" s="36"/>
      <c r="BD612" s="35"/>
    </row>
    <row r="613" spans="1:56" ht="75" customHeight="1">
      <c r="A613" s="70">
        <v>612</v>
      </c>
      <c r="B613" s="71" t="s">
        <v>7352</v>
      </c>
      <c r="C613" s="71" t="s">
        <v>264</v>
      </c>
      <c r="D613" s="71" t="s">
        <v>7353</v>
      </c>
      <c r="E613" s="71" t="s">
        <v>1502</v>
      </c>
      <c r="F613" s="71" t="s">
        <v>54</v>
      </c>
      <c r="G613" s="71" t="s">
        <v>125</v>
      </c>
      <c r="H613" s="71" t="s">
        <v>233</v>
      </c>
      <c r="I613" s="71" t="s">
        <v>840</v>
      </c>
      <c r="J613" s="71" t="s">
        <v>1432</v>
      </c>
      <c r="K613" s="71" t="s">
        <v>315</v>
      </c>
      <c r="L613" s="71" t="s">
        <v>7354</v>
      </c>
      <c r="M613" s="71" t="s">
        <v>7355</v>
      </c>
      <c r="N613" s="71" t="s">
        <v>1575</v>
      </c>
      <c r="O613" s="71" t="s">
        <v>4234</v>
      </c>
      <c r="P613" s="71" t="s">
        <v>60</v>
      </c>
      <c r="Q613" s="71" t="s">
        <v>81</v>
      </c>
      <c r="R613" s="71" t="s">
        <v>1669</v>
      </c>
      <c r="S613" s="71" t="s">
        <v>62</v>
      </c>
      <c r="T613" s="71" t="s">
        <v>62</v>
      </c>
      <c r="U613" s="71" t="s">
        <v>62</v>
      </c>
      <c r="V613" s="71" t="s">
        <v>62</v>
      </c>
      <c r="W613" s="71" t="s">
        <v>62</v>
      </c>
      <c r="X613" s="71" t="s">
        <v>62</v>
      </c>
      <c r="Y613" s="71" t="s">
        <v>62</v>
      </c>
      <c r="Z613" s="71" t="s">
        <v>63</v>
      </c>
      <c r="AA613" s="71" t="s">
        <v>62</v>
      </c>
      <c r="AB613" s="71" t="s">
        <v>64</v>
      </c>
      <c r="AC613" s="71" t="s">
        <v>100</v>
      </c>
      <c r="AD613" s="71" t="s">
        <v>62</v>
      </c>
      <c r="AE613" s="71" t="s">
        <v>62</v>
      </c>
      <c r="AF613" s="71" t="s">
        <v>62</v>
      </c>
      <c r="AG613" s="71" t="s">
        <v>63</v>
      </c>
      <c r="AH613" s="71" t="s">
        <v>85</v>
      </c>
      <c r="AI613" s="71" t="s">
        <v>63</v>
      </c>
      <c r="AJ613" s="71" t="s">
        <v>63</v>
      </c>
      <c r="AK613" s="71" t="s">
        <v>63</v>
      </c>
      <c r="AL613" s="71" t="s">
        <v>63</v>
      </c>
      <c r="AM613" s="71" t="s">
        <v>63</v>
      </c>
      <c r="AN613" s="71" t="s">
        <v>7356</v>
      </c>
      <c r="AO613" s="71" t="s">
        <v>7357</v>
      </c>
      <c r="AP613" s="71" t="s">
        <v>7358</v>
      </c>
      <c r="AQ613" s="71" t="s">
        <v>272</v>
      </c>
      <c r="AR613" s="71" t="s">
        <v>63</v>
      </c>
      <c r="AS613" s="71"/>
      <c r="AT613" s="71" t="s">
        <v>63</v>
      </c>
      <c r="AU613" s="71" t="s">
        <v>72</v>
      </c>
      <c r="AV613" s="79" t="str" cm="1">
        <f t="array" ref="AV6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3" s="79" t="str" cm="1">
        <f t="array" ref="AW6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3" s="71" t="str" cm="1">
        <f t="array" ref="AX6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3" s="71" t="s">
        <v>63</v>
      </c>
      <c r="AZ613" s="71"/>
      <c r="BA613" s="71" t="s">
        <v>7359</v>
      </c>
      <c r="BB613" s="73" t="s">
        <v>7360</v>
      </c>
      <c r="BC613" s="36"/>
      <c r="BD613" s="35"/>
    </row>
    <row r="614" spans="1:56" ht="75" customHeight="1">
      <c r="A614" s="70">
        <v>613</v>
      </c>
      <c r="B614" s="71" t="s">
        <v>7361</v>
      </c>
      <c r="C614" s="71" t="s">
        <v>381</v>
      </c>
      <c r="D614" s="71" t="s">
        <v>7362</v>
      </c>
      <c r="E614" s="71" t="s">
        <v>1479</v>
      </c>
      <c r="F614" s="71" t="s">
        <v>54</v>
      </c>
      <c r="G614" s="71" t="s">
        <v>125</v>
      </c>
      <c r="H614" s="71" t="s">
        <v>233</v>
      </c>
      <c r="I614" s="71" t="s">
        <v>840</v>
      </c>
      <c r="J614" s="71" t="s">
        <v>1432</v>
      </c>
      <c r="K614" s="71" t="s">
        <v>315</v>
      </c>
      <c r="L614" s="71" t="s">
        <v>7363</v>
      </c>
      <c r="M614" s="71" t="s">
        <v>7364</v>
      </c>
      <c r="N614" s="71" t="s">
        <v>1565</v>
      </c>
      <c r="O614" s="71" t="s">
        <v>4234</v>
      </c>
      <c r="P614" s="71" t="s">
        <v>60</v>
      </c>
      <c r="Q614" s="71" t="s">
        <v>155</v>
      </c>
      <c r="R614" s="71" t="s">
        <v>1669</v>
      </c>
      <c r="S614" s="71" t="s">
        <v>62</v>
      </c>
      <c r="T614" s="71" t="s">
        <v>62</v>
      </c>
      <c r="U614" s="71" t="s">
        <v>62</v>
      </c>
      <c r="V614" s="71" t="s">
        <v>62</v>
      </c>
      <c r="W614" s="71" t="s">
        <v>62</v>
      </c>
      <c r="X614" s="71" t="s">
        <v>63</v>
      </c>
      <c r="Y614" s="71" t="s">
        <v>62</v>
      </c>
      <c r="Z614" s="71" t="s">
        <v>63</v>
      </c>
      <c r="AA614" s="71" t="s">
        <v>62</v>
      </c>
      <c r="AB614" s="71" t="s">
        <v>142</v>
      </c>
      <c r="AC614" s="71" t="s">
        <v>84</v>
      </c>
      <c r="AD614" s="71" t="s">
        <v>62</v>
      </c>
      <c r="AE614" s="71" t="s">
        <v>62</v>
      </c>
      <c r="AF614" s="71" t="s">
        <v>62</v>
      </c>
      <c r="AG614" s="71" t="s">
        <v>63</v>
      </c>
      <c r="AH614" s="71" t="s">
        <v>85</v>
      </c>
      <c r="AI614" s="71" t="s">
        <v>63</v>
      </c>
      <c r="AJ614" s="71" t="s">
        <v>132</v>
      </c>
      <c r="AK614" s="71" t="s">
        <v>132</v>
      </c>
      <c r="AL614" s="71" t="s">
        <v>62</v>
      </c>
      <c r="AM614" s="71" t="s">
        <v>62</v>
      </c>
      <c r="AN614" s="71" t="s">
        <v>7365</v>
      </c>
      <c r="AO614" s="71"/>
      <c r="AP614" s="71" t="s">
        <v>7366</v>
      </c>
      <c r="AQ614" s="71" t="s">
        <v>558</v>
      </c>
      <c r="AR614" s="71" t="s">
        <v>63</v>
      </c>
      <c r="AS614" s="71"/>
      <c r="AT614" s="71" t="s">
        <v>62</v>
      </c>
      <c r="AU614" s="71" t="s">
        <v>72</v>
      </c>
      <c r="AV614" s="79" t="str" cm="1">
        <f t="array" ref="AV6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4" s="79" t="str" cm="1">
        <f t="array" ref="AW6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4" s="71" t="str" cm="1">
        <f t="array" ref="AX6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4" s="71" t="s">
        <v>63</v>
      </c>
      <c r="AZ614" s="71"/>
      <c r="BA614" s="71" t="s">
        <v>7367</v>
      </c>
      <c r="BB614" s="73" t="s">
        <v>7368</v>
      </c>
      <c r="BC614" s="36"/>
      <c r="BD614" s="35"/>
    </row>
    <row r="615" spans="1:56" ht="75" customHeight="1">
      <c r="A615" s="70">
        <v>614</v>
      </c>
      <c r="B615" s="71" t="s">
        <v>7369</v>
      </c>
      <c r="C615" s="71" t="s">
        <v>7370</v>
      </c>
      <c r="D615" s="71" t="s">
        <v>7371</v>
      </c>
      <c r="E615" s="71" t="s">
        <v>1502</v>
      </c>
      <c r="F615" s="71" t="s">
        <v>231</v>
      </c>
      <c r="G615" s="71" t="s">
        <v>736</v>
      </c>
      <c r="H615" s="71" t="s">
        <v>217</v>
      </c>
      <c r="I615" s="71" t="s">
        <v>1215</v>
      </c>
      <c r="J615" s="71" t="s">
        <v>1432</v>
      </c>
      <c r="K615" s="71" t="s">
        <v>243</v>
      </c>
      <c r="L615" s="71" t="s">
        <v>7372</v>
      </c>
      <c r="M615" s="71" t="s">
        <v>7373</v>
      </c>
      <c r="N615" s="71"/>
      <c r="O615" s="71"/>
      <c r="P615" s="71"/>
      <c r="Q615" s="71"/>
      <c r="R615" s="71"/>
      <c r="S615" s="71"/>
      <c r="T615" s="71"/>
      <c r="U615" s="71"/>
      <c r="V615" s="71"/>
      <c r="W615" s="71"/>
      <c r="X615" s="71"/>
      <c r="Y615" s="71"/>
      <c r="Z615" s="71"/>
      <c r="AA615" s="71"/>
      <c r="AB615" s="71" t="s">
        <v>64</v>
      </c>
      <c r="AC615" s="71" t="s">
        <v>65</v>
      </c>
      <c r="AD615" s="71" t="s">
        <v>62</v>
      </c>
      <c r="AE615" s="71" t="s">
        <v>62</v>
      </c>
      <c r="AF615" s="71" t="s">
        <v>63</v>
      </c>
      <c r="AG615" s="71"/>
      <c r="AH615" s="71" t="s">
        <v>66</v>
      </c>
      <c r="AI615" s="71" t="s">
        <v>63</v>
      </c>
      <c r="AJ615" s="71" t="s">
        <v>63</v>
      </c>
      <c r="AK615" s="71" t="s">
        <v>63</v>
      </c>
      <c r="AL615" s="71" t="s">
        <v>62</v>
      </c>
      <c r="AM615" s="71" t="s">
        <v>63</v>
      </c>
      <c r="AN615" s="71"/>
      <c r="AO615" s="71"/>
      <c r="AP615" s="71" t="s">
        <v>7374</v>
      </c>
      <c r="AQ615" s="71" t="s">
        <v>1215</v>
      </c>
      <c r="AR615" s="71" t="s">
        <v>62</v>
      </c>
      <c r="AS615" s="71"/>
      <c r="AT615" s="71" t="s">
        <v>63</v>
      </c>
      <c r="AU615" s="71"/>
      <c r="AV615" s="79" t="str" cm="1">
        <f t="array" ref="AV6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5" s="79" t="str" cm="1">
        <f t="array" ref="AW6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5" s="71" t="str" cm="1">
        <f t="array" ref="AX6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5" s="71"/>
      <c r="AZ615" s="71"/>
      <c r="BA615" s="71" t="s">
        <v>7375</v>
      </c>
      <c r="BB615" s="73"/>
      <c r="BC615" s="36"/>
      <c r="BD615" s="35"/>
    </row>
    <row r="616" spans="1:56" ht="75" customHeight="1">
      <c r="A616" s="70">
        <v>615</v>
      </c>
      <c r="B616" s="71" t="s">
        <v>7376</v>
      </c>
      <c r="C616" s="71" t="s">
        <v>5235</v>
      </c>
      <c r="D616" s="71" t="s">
        <v>7377</v>
      </c>
      <c r="E616" s="71" t="s">
        <v>1478</v>
      </c>
      <c r="F616" s="71" t="s">
        <v>231</v>
      </c>
      <c r="G616" s="71" t="s">
        <v>736</v>
      </c>
      <c r="H616" s="71" t="s">
        <v>217</v>
      </c>
      <c r="I616" s="71" t="s">
        <v>2150</v>
      </c>
      <c r="J616" s="71" t="s">
        <v>1432</v>
      </c>
      <c r="K616" s="71" t="s">
        <v>315</v>
      </c>
      <c r="L616" s="71" t="s">
        <v>7378</v>
      </c>
      <c r="M616" s="71" t="s">
        <v>7379</v>
      </c>
      <c r="N616" s="71"/>
      <c r="O616" s="71"/>
      <c r="P616" s="71"/>
      <c r="Q616" s="71"/>
      <c r="R616" s="71"/>
      <c r="S616" s="71"/>
      <c r="T616" s="71"/>
      <c r="U616" s="71"/>
      <c r="V616" s="71"/>
      <c r="W616" s="71"/>
      <c r="X616" s="71"/>
      <c r="Y616" s="71"/>
      <c r="Z616" s="71"/>
      <c r="AA616" s="71"/>
      <c r="AB616" s="71" t="s">
        <v>64</v>
      </c>
      <c r="AC616" s="71" t="s">
        <v>100</v>
      </c>
      <c r="AD616" s="71" t="s">
        <v>62</v>
      </c>
      <c r="AE616" s="71" t="s">
        <v>62</v>
      </c>
      <c r="AF616" s="71" t="s">
        <v>63</v>
      </c>
      <c r="AG616" s="71"/>
      <c r="AH616" s="71" t="s">
        <v>66</v>
      </c>
      <c r="AI616" s="71" t="s">
        <v>132</v>
      </c>
      <c r="AJ616" s="71" t="s">
        <v>62</v>
      </c>
      <c r="AK616" s="71" t="s">
        <v>132</v>
      </c>
      <c r="AL616" s="71" t="s">
        <v>62</v>
      </c>
      <c r="AM616" s="71" t="s">
        <v>63</v>
      </c>
      <c r="AN616" s="71"/>
      <c r="AO616" s="71"/>
      <c r="AP616" s="71" t="s">
        <v>7380</v>
      </c>
      <c r="AQ616" s="71" t="s">
        <v>7381</v>
      </c>
      <c r="AR616" s="71" t="s">
        <v>63</v>
      </c>
      <c r="AS616" s="71"/>
      <c r="AT616" s="71" t="s">
        <v>63</v>
      </c>
      <c r="AU616" s="71"/>
      <c r="AV616" s="79" t="str" cm="1">
        <f t="array" ref="AV6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6" s="79" t="str" cm="1">
        <f t="array" ref="AW6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6" s="71" t="str" cm="1">
        <f t="array" ref="AX6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6" s="71"/>
      <c r="AZ616" s="71"/>
      <c r="BA616" s="71" t="s">
        <v>7382</v>
      </c>
      <c r="BB616" s="73" t="s">
        <v>7383</v>
      </c>
      <c r="BC616" s="36"/>
      <c r="BD616" s="35"/>
    </row>
    <row r="617" spans="1:56" ht="75" customHeight="1">
      <c r="A617" s="70">
        <v>616</v>
      </c>
      <c r="B617" s="71" t="s">
        <v>7384</v>
      </c>
      <c r="C617" s="71" t="s">
        <v>289</v>
      </c>
      <c r="D617" s="71" t="s">
        <v>7385</v>
      </c>
      <c r="E617" s="71" t="s">
        <v>1479</v>
      </c>
      <c r="F617" s="71" t="s">
        <v>231</v>
      </c>
      <c r="G617" s="71" t="s">
        <v>584</v>
      </c>
      <c r="H617" s="71" t="s">
        <v>233</v>
      </c>
      <c r="I617" s="71" t="s">
        <v>1657</v>
      </c>
      <c r="J617" s="71" t="s">
        <v>1432</v>
      </c>
      <c r="K617" s="71" t="s">
        <v>243</v>
      </c>
      <c r="L617" s="71" t="s">
        <v>7386</v>
      </c>
      <c r="M617" s="71" t="s">
        <v>7387</v>
      </c>
      <c r="N617" s="71" t="s">
        <v>1494</v>
      </c>
      <c r="O617" s="71" t="s">
        <v>1506</v>
      </c>
      <c r="P617" s="71"/>
      <c r="Q617" s="71"/>
      <c r="R617" s="71"/>
      <c r="S617" s="71"/>
      <c r="T617" s="71"/>
      <c r="U617" s="71"/>
      <c r="V617" s="71"/>
      <c r="W617" s="71"/>
      <c r="X617" s="71"/>
      <c r="Y617" s="71"/>
      <c r="Z617" s="71"/>
      <c r="AA617" s="71"/>
      <c r="AB617" s="71" t="s">
        <v>64</v>
      </c>
      <c r="AC617" s="71" t="s">
        <v>100</v>
      </c>
      <c r="AD617" s="71" t="s">
        <v>62</v>
      </c>
      <c r="AE617" s="71" t="s">
        <v>63</v>
      </c>
      <c r="AF617" s="71" t="s">
        <v>63</v>
      </c>
      <c r="AG617" s="71"/>
      <c r="AH617" s="71" t="s">
        <v>66</v>
      </c>
      <c r="AI617" s="71" t="s">
        <v>63</v>
      </c>
      <c r="AJ617" s="71" t="s">
        <v>63</v>
      </c>
      <c r="AK617" s="71" t="s">
        <v>63</v>
      </c>
      <c r="AL617" s="71" t="s">
        <v>132</v>
      </c>
      <c r="AM617" s="71" t="s">
        <v>62</v>
      </c>
      <c r="AN617" s="71"/>
      <c r="AO617" s="71"/>
      <c r="AP617" s="71" t="s">
        <v>7388</v>
      </c>
      <c r="AQ617" s="71" t="s">
        <v>7389</v>
      </c>
      <c r="AR617" s="71" t="s">
        <v>62</v>
      </c>
      <c r="AS617" s="71"/>
      <c r="AT617" s="71" t="s">
        <v>63</v>
      </c>
      <c r="AU617" s="71"/>
      <c r="AV617" s="79" t="str" cm="1">
        <f t="array" ref="AV6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7" s="79" t="str" cm="1">
        <f t="array" ref="AW6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7" s="71" t="str" cm="1">
        <f t="array" ref="AX6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7" s="71"/>
      <c r="AZ617" s="71"/>
      <c r="BA617" s="22" t="s">
        <v>7390</v>
      </c>
      <c r="BB617" s="73" t="s">
        <v>7391</v>
      </c>
      <c r="BC617" s="36"/>
      <c r="BD617" s="35"/>
    </row>
    <row r="618" spans="1:56" ht="75" customHeight="1">
      <c r="A618" s="70">
        <v>617</v>
      </c>
      <c r="B618" s="71" t="s">
        <v>7392</v>
      </c>
      <c r="C618" s="71" t="s">
        <v>264</v>
      </c>
      <c r="D618" s="71" t="s">
        <v>7393</v>
      </c>
      <c r="E618" s="71" t="s">
        <v>1575</v>
      </c>
      <c r="F618" s="71" t="s">
        <v>54</v>
      </c>
      <c r="G618" s="71" t="s">
        <v>125</v>
      </c>
      <c r="H618" s="71" t="s">
        <v>233</v>
      </c>
      <c r="I618" s="71" t="s">
        <v>1443</v>
      </c>
      <c r="J618" s="71" t="s">
        <v>1432</v>
      </c>
      <c r="K618" s="71" t="s">
        <v>315</v>
      </c>
      <c r="L618" s="71" t="s">
        <v>7394</v>
      </c>
      <c r="M618" s="71" t="s">
        <v>7395</v>
      </c>
      <c r="N618" s="71" t="s">
        <v>1710</v>
      </c>
      <c r="O618" s="71" t="s">
        <v>1609</v>
      </c>
      <c r="P618" s="71" t="s">
        <v>60</v>
      </c>
      <c r="Q618" s="71" t="s">
        <v>81</v>
      </c>
      <c r="R618" s="71" t="s">
        <v>1669</v>
      </c>
      <c r="S618" s="71" t="s">
        <v>62</v>
      </c>
      <c r="T618" s="71" t="s">
        <v>63</v>
      </c>
      <c r="U618" s="71" t="s">
        <v>63</v>
      </c>
      <c r="V618" s="71" t="s">
        <v>63</v>
      </c>
      <c r="W618" s="71" t="s">
        <v>63</v>
      </c>
      <c r="X618" s="71" t="s">
        <v>63</v>
      </c>
      <c r="Y618" s="71" t="s">
        <v>62</v>
      </c>
      <c r="Z618" s="71" t="s">
        <v>63</v>
      </c>
      <c r="AA618" s="71" t="s">
        <v>63</v>
      </c>
      <c r="AB618" s="71" t="s">
        <v>64</v>
      </c>
      <c r="AC618" s="71" t="s">
        <v>84</v>
      </c>
      <c r="AD618" s="71" t="s">
        <v>62</v>
      </c>
      <c r="AE618" s="71" t="s">
        <v>62</v>
      </c>
      <c r="AF618" s="71" t="s">
        <v>63</v>
      </c>
      <c r="AG618" s="71" t="s">
        <v>63</v>
      </c>
      <c r="AH618" s="71" t="s">
        <v>85</v>
      </c>
      <c r="AI618" s="71" t="s">
        <v>63</v>
      </c>
      <c r="AJ618" s="71" t="s">
        <v>62</v>
      </c>
      <c r="AK618" s="71" t="s">
        <v>132</v>
      </c>
      <c r="AL618" s="71" t="s">
        <v>62</v>
      </c>
      <c r="AM618" s="71" t="s">
        <v>62</v>
      </c>
      <c r="AN618" s="71" t="s">
        <v>7396</v>
      </c>
      <c r="AO618" s="71" t="s">
        <v>7397</v>
      </c>
      <c r="AP618" s="71" t="s">
        <v>7398</v>
      </c>
      <c r="AQ618" s="71" t="s">
        <v>465</v>
      </c>
      <c r="AR618" s="71" t="s">
        <v>63</v>
      </c>
      <c r="AS618" s="71"/>
      <c r="AT618" s="71" t="s">
        <v>62</v>
      </c>
      <c r="AU618" s="71" t="s">
        <v>72</v>
      </c>
      <c r="AV618" s="79" t="str" cm="1">
        <f t="array" ref="AV6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8" s="79" t="str" cm="1">
        <f t="array" ref="AW6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8" s="71" t="str" cm="1">
        <f t="array" ref="AX6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8" s="71" t="s">
        <v>63</v>
      </c>
      <c r="AZ618" s="71"/>
      <c r="BA618" s="71" t="s">
        <v>7399</v>
      </c>
      <c r="BB618" s="73" t="s">
        <v>7400</v>
      </c>
      <c r="BC618" s="36"/>
      <c r="BD618" s="35"/>
    </row>
    <row r="619" spans="1:56" ht="75" customHeight="1">
      <c r="A619" s="70">
        <v>618</v>
      </c>
      <c r="B619" s="71" t="s">
        <v>7401</v>
      </c>
      <c r="C619" s="71" t="s">
        <v>735</v>
      </c>
      <c r="D619" s="71" t="s">
        <v>7402</v>
      </c>
      <c r="E619" s="71" t="s">
        <v>1502</v>
      </c>
      <c r="F619" s="71" t="s">
        <v>231</v>
      </c>
      <c r="G619" s="71" t="s">
        <v>232</v>
      </c>
      <c r="H619" s="71" t="s">
        <v>233</v>
      </c>
      <c r="I619" s="71" t="s">
        <v>509</v>
      </c>
      <c r="J619" s="71" t="s">
        <v>1432</v>
      </c>
      <c r="K619" s="71" t="s">
        <v>218</v>
      </c>
      <c r="L619" s="71" t="s">
        <v>7403</v>
      </c>
      <c r="M619" s="71" t="s">
        <v>7404</v>
      </c>
      <c r="N619" s="71"/>
      <c r="O619" s="71"/>
      <c r="P619" s="71"/>
      <c r="Q619" s="71"/>
      <c r="R619" s="71"/>
      <c r="S619" s="71"/>
      <c r="T619" s="71"/>
      <c r="U619" s="71"/>
      <c r="V619" s="71"/>
      <c r="W619" s="71"/>
      <c r="X619" s="71"/>
      <c r="Y619" s="71"/>
      <c r="Z619" s="71"/>
      <c r="AA619" s="71"/>
      <c r="AB619" s="71" t="s">
        <v>189</v>
      </c>
      <c r="AC619" s="71" t="s">
        <v>65</v>
      </c>
      <c r="AD619" s="71" t="s">
        <v>62</v>
      </c>
      <c r="AE619" s="71" t="s">
        <v>62</v>
      </c>
      <c r="AF619" s="71" t="s">
        <v>62</v>
      </c>
      <c r="AG619" s="71"/>
      <c r="AH619" s="71" t="s">
        <v>915</v>
      </c>
      <c r="AI619" s="71" t="s">
        <v>63</v>
      </c>
      <c r="AJ619" s="71" t="s">
        <v>63</v>
      </c>
      <c r="AK619" s="71" t="s">
        <v>63</v>
      </c>
      <c r="AL619" s="71" t="s">
        <v>62</v>
      </c>
      <c r="AM619" s="71" t="s">
        <v>63</v>
      </c>
      <c r="AN619" s="71"/>
      <c r="AO619" s="71"/>
      <c r="AP619" s="71" t="s">
        <v>7405</v>
      </c>
      <c r="AQ619" s="71" t="s">
        <v>7406</v>
      </c>
      <c r="AR619" s="71" t="s">
        <v>132</v>
      </c>
      <c r="AS619" s="71"/>
      <c r="AT619" s="71" t="s">
        <v>63</v>
      </c>
      <c r="AU619" s="71"/>
      <c r="AV619" s="79" t="str" cm="1">
        <f t="array" ref="AV6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9" s="79" t="str" cm="1">
        <f t="array" ref="AW6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9" s="71" t="str" cm="1">
        <f t="array" ref="AX6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9" s="71"/>
      <c r="AZ619" s="71"/>
      <c r="BA619" s="22" t="s">
        <v>7407</v>
      </c>
      <c r="BB619" s="73" t="s">
        <v>7408</v>
      </c>
      <c r="BC619" s="36"/>
      <c r="BD619" s="35"/>
    </row>
    <row r="620" spans="1:56" ht="75" customHeight="1">
      <c r="A620" s="70">
        <v>619</v>
      </c>
      <c r="B620" s="71" t="s">
        <v>7409</v>
      </c>
      <c r="C620" s="71" t="s">
        <v>1110</v>
      </c>
      <c r="D620" s="71" t="s">
        <v>7410</v>
      </c>
      <c r="E620" s="71" t="s">
        <v>1452</v>
      </c>
      <c r="F620" s="71" t="s">
        <v>231</v>
      </c>
      <c r="G620" s="71" t="s">
        <v>232</v>
      </c>
      <c r="H620" s="71" t="s">
        <v>217</v>
      </c>
      <c r="I620" s="71" t="s">
        <v>1215</v>
      </c>
      <c r="J620" s="71" t="s">
        <v>1432</v>
      </c>
      <c r="K620" s="71" t="s">
        <v>243</v>
      </c>
      <c r="L620" s="71" t="s">
        <v>7411</v>
      </c>
      <c r="M620" s="71" t="s">
        <v>7412</v>
      </c>
      <c r="N620" s="71"/>
      <c r="O620" s="71"/>
      <c r="P620" s="71"/>
      <c r="Q620" s="71"/>
      <c r="R620" s="71"/>
      <c r="S620" s="71"/>
      <c r="T620" s="71"/>
      <c r="U620" s="71"/>
      <c r="V620" s="71"/>
      <c r="W620" s="71"/>
      <c r="X620" s="71"/>
      <c r="Y620" s="71"/>
      <c r="Z620" s="71"/>
      <c r="AA620" s="71"/>
      <c r="AB620" s="71" t="s">
        <v>64</v>
      </c>
      <c r="AC620" s="71" t="s">
        <v>65</v>
      </c>
      <c r="AD620" s="71" t="s">
        <v>62</v>
      </c>
      <c r="AE620" s="71" t="s">
        <v>63</v>
      </c>
      <c r="AF620" s="71" t="s">
        <v>63</v>
      </c>
      <c r="AG620" s="71"/>
      <c r="AH620" s="71" t="s">
        <v>66</v>
      </c>
      <c r="AI620" s="71" t="s">
        <v>63</v>
      </c>
      <c r="AJ620" s="71" t="s">
        <v>63</v>
      </c>
      <c r="AK620" s="71" t="s">
        <v>63</v>
      </c>
      <c r="AL620" s="71" t="s">
        <v>132</v>
      </c>
      <c r="AM620" s="71" t="s">
        <v>63</v>
      </c>
      <c r="AN620" s="71"/>
      <c r="AO620" s="71"/>
      <c r="AP620" s="71" t="s">
        <v>7413</v>
      </c>
      <c r="AQ620" s="71" t="s">
        <v>1215</v>
      </c>
      <c r="AR620" s="71" t="s">
        <v>62</v>
      </c>
      <c r="AS620" s="71"/>
      <c r="AT620" s="71" t="s">
        <v>62</v>
      </c>
      <c r="AU620" s="71"/>
      <c r="AV620" s="79" t="str" cm="1">
        <f t="array" ref="AV6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0" s="79" t="str" cm="1">
        <f t="array" ref="AW6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0" s="71" t="str" cm="1">
        <f t="array" ref="AX6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0" s="71"/>
      <c r="AZ620" s="71"/>
      <c r="BA620" s="71" t="s">
        <v>7414</v>
      </c>
      <c r="BB620" s="73" t="s">
        <v>7415</v>
      </c>
      <c r="BC620" s="36"/>
      <c r="BD620" s="35"/>
    </row>
    <row r="621" spans="1:56" ht="75" customHeight="1">
      <c r="A621" s="70">
        <v>620</v>
      </c>
      <c r="B621" s="71" t="s">
        <v>7416</v>
      </c>
      <c r="C621" s="71" t="s">
        <v>52</v>
      </c>
      <c r="D621" s="71" t="s">
        <v>7417</v>
      </c>
      <c r="E621" s="71" t="s">
        <v>1486</v>
      </c>
      <c r="F621" s="71" t="s">
        <v>54</v>
      </c>
      <c r="G621" s="71" t="s">
        <v>125</v>
      </c>
      <c r="H621" s="71" t="s">
        <v>56</v>
      </c>
      <c r="I621" s="71" t="s">
        <v>7418</v>
      </c>
      <c r="J621" s="71" t="s">
        <v>7419</v>
      </c>
      <c r="K621" s="71" t="s">
        <v>7420</v>
      </c>
      <c r="L621" s="71" t="s">
        <v>7421</v>
      </c>
      <c r="M621" s="71" t="s">
        <v>7422</v>
      </c>
      <c r="N621" s="71" t="s">
        <v>1575</v>
      </c>
      <c r="O621" s="71" t="s">
        <v>1668</v>
      </c>
      <c r="P621" s="71" t="s">
        <v>60</v>
      </c>
      <c r="Q621" s="71" t="s">
        <v>81</v>
      </c>
      <c r="R621" s="71" t="s">
        <v>1669</v>
      </c>
      <c r="S621" s="71" t="s">
        <v>62</v>
      </c>
      <c r="T621" s="71" t="s">
        <v>62</v>
      </c>
      <c r="U621" s="71" t="s">
        <v>62</v>
      </c>
      <c r="V621" s="71" t="s">
        <v>63</v>
      </c>
      <c r="W621" s="71" t="s">
        <v>63</v>
      </c>
      <c r="X621" s="71" t="s">
        <v>62</v>
      </c>
      <c r="Y621" s="71" t="s">
        <v>62</v>
      </c>
      <c r="Z621" s="71" t="s">
        <v>63</v>
      </c>
      <c r="AA621" s="71" t="s">
        <v>62</v>
      </c>
      <c r="AB621" s="71" t="s">
        <v>64</v>
      </c>
      <c r="AC621" s="71" t="s">
        <v>84</v>
      </c>
      <c r="AD621" s="71" t="s">
        <v>62</v>
      </c>
      <c r="AE621" s="71" t="s">
        <v>62</v>
      </c>
      <c r="AF621" s="71" t="s">
        <v>62</v>
      </c>
      <c r="AG621" s="71" t="s">
        <v>63</v>
      </c>
      <c r="AH621" s="71" t="s">
        <v>85</v>
      </c>
      <c r="AI621" s="71" t="s">
        <v>63</v>
      </c>
      <c r="AJ621" s="71" t="s">
        <v>132</v>
      </c>
      <c r="AK621" s="71" t="s">
        <v>63</v>
      </c>
      <c r="AL621" s="71" t="s">
        <v>63</v>
      </c>
      <c r="AM621" s="71" t="s">
        <v>63</v>
      </c>
      <c r="AN621" s="71" t="s">
        <v>7423</v>
      </c>
      <c r="AO621" s="71" t="s">
        <v>7424</v>
      </c>
      <c r="AP621" s="71" t="s">
        <v>7425</v>
      </c>
      <c r="AQ621" s="71" t="s">
        <v>70</v>
      </c>
      <c r="AR621" s="71" t="s">
        <v>63</v>
      </c>
      <c r="AS621" s="71"/>
      <c r="AT621" s="71" t="s">
        <v>63</v>
      </c>
      <c r="AU621" s="71" t="s">
        <v>7426</v>
      </c>
      <c r="AV621" s="79" cm="1">
        <f t="array" ref="AV6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621" s="79" cm="1">
        <f t="array" ref="AW6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0.32</v>
      </c>
      <c r="AX621" s="71" t="str" cm="1">
        <f t="array" ref="AX6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621" s="71" t="s">
        <v>62</v>
      </c>
      <c r="AZ621" s="71" t="s">
        <v>7427</v>
      </c>
      <c r="BA621" s="71" t="s">
        <v>7428</v>
      </c>
      <c r="BB621" s="73" t="s">
        <v>1855</v>
      </c>
      <c r="BC621" s="36"/>
      <c r="BD621" s="35"/>
    </row>
    <row r="622" spans="1:56" ht="75" customHeight="1">
      <c r="A622" s="70">
        <v>621</v>
      </c>
      <c r="B622" s="71" t="s">
        <v>7429</v>
      </c>
      <c r="C622" s="71" t="s">
        <v>735</v>
      </c>
      <c r="D622" s="71" t="s">
        <v>7430</v>
      </c>
      <c r="E622" s="71" t="s">
        <v>1575</v>
      </c>
      <c r="F622" s="71" t="s">
        <v>231</v>
      </c>
      <c r="G622" s="71" t="s">
        <v>736</v>
      </c>
      <c r="H622" s="71" t="s">
        <v>217</v>
      </c>
      <c r="I622" s="71" t="s">
        <v>194</v>
      </c>
      <c r="J622" s="71" t="s">
        <v>1432</v>
      </c>
      <c r="K622" s="71" t="s">
        <v>315</v>
      </c>
      <c r="L622" s="71" t="s">
        <v>7431</v>
      </c>
      <c r="M622" s="71" t="s">
        <v>7432</v>
      </c>
      <c r="N622" s="71"/>
      <c r="O622" s="71"/>
      <c r="P622" s="71"/>
      <c r="Q622" s="71"/>
      <c r="R622" s="71"/>
      <c r="S622" s="71"/>
      <c r="T622" s="71"/>
      <c r="U622" s="71"/>
      <c r="V622" s="71"/>
      <c r="W622" s="71"/>
      <c r="X622" s="71"/>
      <c r="Y622" s="71"/>
      <c r="Z622" s="71"/>
      <c r="AA622" s="71"/>
      <c r="AB622" s="71" t="s">
        <v>64</v>
      </c>
      <c r="AC622" s="71" t="s">
        <v>65</v>
      </c>
      <c r="AD622" s="71" t="s">
        <v>62</v>
      </c>
      <c r="AE622" s="71" t="s">
        <v>62</v>
      </c>
      <c r="AF622" s="71" t="s">
        <v>63</v>
      </c>
      <c r="AG622" s="71"/>
      <c r="AH622" s="71" t="s">
        <v>66</v>
      </c>
      <c r="AI622" s="71" t="s">
        <v>63</v>
      </c>
      <c r="AJ622" s="71" t="s">
        <v>132</v>
      </c>
      <c r="AK622" s="71" t="s">
        <v>132</v>
      </c>
      <c r="AL622" s="71" t="s">
        <v>62</v>
      </c>
      <c r="AM622" s="71" t="s">
        <v>63</v>
      </c>
      <c r="AN622" s="71"/>
      <c r="AO622" s="71"/>
      <c r="AP622" s="71" t="s">
        <v>7433</v>
      </c>
      <c r="AQ622" s="71" t="s">
        <v>194</v>
      </c>
      <c r="AR622" s="71" t="s">
        <v>62</v>
      </c>
      <c r="AS622" s="71"/>
      <c r="AT622" s="71" t="s">
        <v>62</v>
      </c>
      <c r="AU622" s="71"/>
      <c r="AV622" s="79" t="str" cm="1">
        <f t="array" ref="AV6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2" s="79" t="str" cm="1">
        <f t="array" ref="AW6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2" s="71" t="str" cm="1">
        <f t="array" ref="AX6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2" s="71"/>
      <c r="AZ622" s="71"/>
      <c r="BA622" s="71" t="s">
        <v>7434</v>
      </c>
      <c r="BB622" s="73" t="s">
        <v>4852</v>
      </c>
      <c r="BC622" s="36"/>
      <c r="BD622" s="35"/>
    </row>
    <row r="623" spans="1:56" ht="75" customHeight="1">
      <c r="A623" s="70">
        <v>622</v>
      </c>
      <c r="B623" s="71" t="s">
        <v>7435</v>
      </c>
      <c r="C623" s="71" t="s">
        <v>7436</v>
      </c>
      <c r="D623" s="71" t="s">
        <v>7437</v>
      </c>
      <c r="E623" s="71" t="s">
        <v>1479</v>
      </c>
      <c r="F623" s="71" t="s">
        <v>54</v>
      </c>
      <c r="G623" s="71" t="s">
        <v>201</v>
      </c>
      <c r="H623" s="71" t="s">
        <v>217</v>
      </c>
      <c r="I623" s="71" t="s">
        <v>1443</v>
      </c>
      <c r="J623" s="71" t="s">
        <v>1432</v>
      </c>
      <c r="K623" s="71" t="s">
        <v>315</v>
      </c>
      <c r="L623" s="71" t="s">
        <v>7438</v>
      </c>
      <c r="M623" s="71" t="s">
        <v>7439</v>
      </c>
      <c r="N623" s="71"/>
      <c r="O623" s="71" t="s">
        <v>1668</v>
      </c>
      <c r="P623" s="71" t="s">
        <v>155</v>
      </c>
      <c r="Q623" s="71" t="s">
        <v>155</v>
      </c>
      <c r="R623" s="71" t="s">
        <v>373</v>
      </c>
      <c r="S623" s="71" t="s">
        <v>63</v>
      </c>
      <c r="T623" s="71" t="s">
        <v>62</v>
      </c>
      <c r="U623" s="71" t="s">
        <v>63</v>
      </c>
      <c r="V623" s="71" t="s">
        <v>63</v>
      </c>
      <c r="W623" s="71" t="s">
        <v>63</v>
      </c>
      <c r="X623" s="71" t="s">
        <v>63</v>
      </c>
      <c r="Y623" s="71" t="s">
        <v>62</v>
      </c>
      <c r="Z623" s="71" t="s">
        <v>63</v>
      </c>
      <c r="AA623" s="71" t="s">
        <v>63</v>
      </c>
      <c r="AB623" s="71" t="s">
        <v>64</v>
      </c>
      <c r="AC623" s="71" t="s">
        <v>84</v>
      </c>
      <c r="AD623" s="71" t="s">
        <v>62</v>
      </c>
      <c r="AE623" s="71" t="s">
        <v>62</v>
      </c>
      <c r="AF623" s="71" t="s">
        <v>62</v>
      </c>
      <c r="AG623" s="71" t="s">
        <v>63</v>
      </c>
      <c r="AH623" s="71" t="s">
        <v>1515</v>
      </c>
      <c r="AI623" s="71" t="s">
        <v>62</v>
      </c>
      <c r="AJ623" s="71" t="s">
        <v>63</v>
      </c>
      <c r="AK623" s="71" t="s">
        <v>63</v>
      </c>
      <c r="AL623" s="71" t="s">
        <v>62</v>
      </c>
      <c r="AM623" s="71" t="s">
        <v>62</v>
      </c>
      <c r="AN623" s="71" t="s">
        <v>7440</v>
      </c>
      <c r="AO623" s="71" t="s">
        <v>7441</v>
      </c>
      <c r="AP623" s="71" t="s">
        <v>7442</v>
      </c>
      <c r="AQ623" s="71" t="s">
        <v>1443</v>
      </c>
      <c r="AR623" s="71" t="s">
        <v>62</v>
      </c>
      <c r="AS623" s="71"/>
      <c r="AT623" s="71" t="s">
        <v>63</v>
      </c>
      <c r="AU623" s="71" t="s">
        <v>1713</v>
      </c>
      <c r="AV623" s="79" cm="1">
        <f t="array" ref="AV6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23" s="79" cm="1">
        <f t="array" ref="AW6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23" s="71" t="str" cm="1">
        <f t="array" ref="AX6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23" s="71" t="s">
        <v>62</v>
      </c>
      <c r="AZ623" s="71" t="s">
        <v>7443</v>
      </c>
      <c r="BA623" s="71" t="s">
        <v>7444</v>
      </c>
      <c r="BB623" s="73" t="s">
        <v>7445</v>
      </c>
      <c r="BC623" s="36"/>
      <c r="BD623" s="35"/>
    </row>
    <row r="624" spans="1:56" ht="75" customHeight="1">
      <c r="A624" s="90">
        <v>623</v>
      </c>
      <c r="B624" s="81" t="s">
        <v>7446</v>
      </c>
      <c r="C624" s="81" t="s">
        <v>7447</v>
      </c>
      <c r="D624" s="81" t="s">
        <v>7448</v>
      </c>
      <c r="E624" s="81" t="s">
        <v>1461</v>
      </c>
      <c r="F624" s="81" t="s">
        <v>231</v>
      </c>
      <c r="G624" s="81" t="s">
        <v>125</v>
      </c>
      <c r="H624" s="81" t="s">
        <v>233</v>
      </c>
      <c r="I624" s="81" t="s">
        <v>428</v>
      </c>
      <c r="J624" s="81" t="s">
        <v>1432</v>
      </c>
      <c r="K624" s="81" t="s">
        <v>315</v>
      </c>
      <c r="L624" s="81" t="s">
        <v>7449</v>
      </c>
      <c r="M624" s="81" t="s">
        <v>7450</v>
      </c>
      <c r="N624" s="81" t="s">
        <v>1575</v>
      </c>
      <c r="O624" s="81" t="s">
        <v>1668</v>
      </c>
      <c r="P624" s="81"/>
      <c r="Q624" s="81"/>
      <c r="R624" s="81"/>
      <c r="S624" s="81"/>
      <c r="T624" s="81"/>
      <c r="U624" s="81"/>
      <c r="V624" s="81"/>
      <c r="W624" s="81"/>
      <c r="X624" s="81"/>
      <c r="Y624" s="81"/>
      <c r="Z624" s="81"/>
      <c r="AA624" s="81"/>
      <c r="AB624" s="81" t="s">
        <v>64</v>
      </c>
      <c r="AC624" s="81" t="s">
        <v>65</v>
      </c>
      <c r="AD624" s="81" t="s">
        <v>62</v>
      </c>
      <c r="AE624" s="81" t="s">
        <v>62</v>
      </c>
      <c r="AF624" s="81" t="s">
        <v>63</v>
      </c>
      <c r="AG624" s="81"/>
      <c r="AH624" s="81" t="s">
        <v>85</v>
      </c>
      <c r="AI624" s="81" t="s">
        <v>63</v>
      </c>
      <c r="AJ624" s="81" t="s">
        <v>63</v>
      </c>
      <c r="AK624" s="81" t="s">
        <v>63</v>
      </c>
      <c r="AL624" s="81" t="s">
        <v>63</v>
      </c>
      <c r="AM624" s="81" t="s">
        <v>63</v>
      </c>
      <c r="AN624" s="81"/>
      <c r="AO624" s="81"/>
      <c r="AP624" s="81" t="s">
        <v>7451</v>
      </c>
      <c r="AQ624" s="81" t="s">
        <v>7452</v>
      </c>
      <c r="AR624" s="81" t="s">
        <v>63</v>
      </c>
      <c r="AS624" s="81"/>
      <c r="AT624" s="81" t="s">
        <v>63</v>
      </c>
      <c r="AU624" s="81"/>
      <c r="AV624" s="79" t="str" cm="1">
        <f t="array" ref="AV6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4" s="79" t="str" cm="1">
        <f t="array" ref="AW6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4" s="71" t="str" cm="1">
        <f t="array" ref="AX6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4" s="81"/>
      <c r="AZ624" s="81"/>
      <c r="BA624" s="81" t="s">
        <v>7453</v>
      </c>
      <c r="BB624" s="75" t="s">
        <v>7454</v>
      </c>
      <c r="BC624" s="36"/>
      <c r="BD624" s="35"/>
    </row>
    <row r="625" spans="1:56" ht="75" customHeight="1">
      <c r="A625" s="70">
        <v>624</v>
      </c>
      <c r="B625" s="71" t="s">
        <v>7482</v>
      </c>
      <c r="C625" s="71" t="s">
        <v>735</v>
      </c>
      <c r="D625" s="71" t="s">
        <v>7483</v>
      </c>
      <c r="E625" s="71" t="s">
        <v>1452</v>
      </c>
      <c r="F625" s="71" t="s">
        <v>231</v>
      </c>
      <c r="G625" s="71" t="s">
        <v>736</v>
      </c>
      <c r="H625" s="71" t="s">
        <v>217</v>
      </c>
      <c r="I625" s="71" t="s">
        <v>1215</v>
      </c>
      <c r="J625" s="71" t="s">
        <v>1432</v>
      </c>
      <c r="K625" s="71" t="s">
        <v>243</v>
      </c>
      <c r="L625" s="71" t="s">
        <v>7484</v>
      </c>
      <c r="M625" s="71" t="s">
        <v>7485</v>
      </c>
      <c r="N625" s="71"/>
      <c r="O625" s="71"/>
      <c r="P625" s="71"/>
      <c r="Q625" s="71"/>
      <c r="R625" s="71"/>
      <c r="S625" s="71"/>
      <c r="T625" s="71"/>
      <c r="U625" s="71"/>
      <c r="V625" s="71"/>
      <c r="W625" s="71"/>
      <c r="X625" s="71"/>
      <c r="Y625" s="71"/>
      <c r="Z625" s="71"/>
      <c r="AA625" s="71"/>
      <c r="AB625" s="71" t="s">
        <v>64</v>
      </c>
      <c r="AC625" s="71" t="s">
        <v>65</v>
      </c>
      <c r="AD625" s="71" t="s">
        <v>62</v>
      </c>
      <c r="AE625" s="71" t="s">
        <v>62</v>
      </c>
      <c r="AF625" s="71" t="s">
        <v>63</v>
      </c>
      <c r="AG625" s="71"/>
      <c r="AH625" s="71" t="s">
        <v>66</v>
      </c>
      <c r="AI625" s="71" t="s">
        <v>63</v>
      </c>
      <c r="AJ625" s="71" t="s">
        <v>63</v>
      </c>
      <c r="AK625" s="71" t="s">
        <v>63</v>
      </c>
      <c r="AL625" s="71" t="s">
        <v>62</v>
      </c>
      <c r="AM625" s="71" t="s">
        <v>132</v>
      </c>
      <c r="AN625" s="71"/>
      <c r="AO625" s="71"/>
      <c r="AP625" s="71" t="s">
        <v>7486</v>
      </c>
      <c r="AQ625" s="71" t="s">
        <v>1215</v>
      </c>
      <c r="AR625" s="71" t="s">
        <v>62</v>
      </c>
      <c r="AS625" s="71"/>
      <c r="AT625" s="71" t="s">
        <v>63</v>
      </c>
      <c r="AU625" s="71"/>
      <c r="AV625" s="79" t="str" cm="1">
        <f t="array" ref="AV6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5" s="79" t="str" cm="1">
        <f t="array" ref="AW6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5" s="71" t="str" cm="1">
        <f t="array" ref="AX6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5" s="71"/>
      <c r="AZ625" s="71"/>
      <c r="BA625" s="71" t="s">
        <v>7487</v>
      </c>
      <c r="BB625" s="73" t="s">
        <v>7488</v>
      </c>
      <c r="BC625" s="36"/>
      <c r="BD625" s="35"/>
    </row>
    <row r="626" spans="1:56" ht="75" customHeight="1">
      <c r="A626" s="70">
        <v>625</v>
      </c>
      <c r="B626" s="71" t="s">
        <v>7489</v>
      </c>
      <c r="C626" s="71" t="s">
        <v>735</v>
      </c>
      <c r="D626" s="71" t="s">
        <v>7490</v>
      </c>
      <c r="E626" s="71" t="s">
        <v>1502</v>
      </c>
      <c r="F626" s="71" t="s">
        <v>231</v>
      </c>
      <c r="G626" s="71" t="s">
        <v>584</v>
      </c>
      <c r="H626" s="71" t="s">
        <v>217</v>
      </c>
      <c r="I626" s="71" t="s">
        <v>2148</v>
      </c>
      <c r="J626" s="71" t="s">
        <v>1432</v>
      </c>
      <c r="K626" s="71" t="s">
        <v>315</v>
      </c>
      <c r="L626" s="71" t="s">
        <v>7491</v>
      </c>
      <c r="M626" s="71" t="s">
        <v>7492</v>
      </c>
      <c r="N626" s="71"/>
      <c r="O626" s="71"/>
      <c r="P626" s="71"/>
      <c r="Q626" s="71"/>
      <c r="R626" s="71"/>
      <c r="S626" s="71"/>
      <c r="T626" s="71"/>
      <c r="U626" s="71"/>
      <c r="V626" s="71"/>
      <c r="W626" s="71"/>
      <c r="X626" s="71"/>
      <c r="Y626" s="71"/>
      <c r="Z626" s="71"/>
      <c r="AA626" s="71"/>
      <c r="AB626" s="71" t="s">
        <v>64</v>
      </c>
      <c r="AC626" s="71" t="s">
        <v>65</v>
      </c>
      <c r="AD626" s="71" t="s">
        <v>62</v>
      </c>
      <c r="AE626" s="71" t="s">
        <v>62</v>
      </c>
      <c r="AF626" s="71" t="s">
        <v>63</v>
      </c>
      <c r="AG626" s="71"/>
      <c r="AH626" s="71" t="s">
        <v>66</v>
      </c>
      <c r="AI626" s="71" t="s">
        <v>63</v>
      </c>
      <c r="AJ626" s="71" t="s">
        <v>63</v>
      </c>
      <c r="AK626" s="71" t="s">
        <v>63</v>
      </c>
      <c r="AL626" s="71" t="s">
        <v>62</v>
      </c>
      <c r="AM626" s="71" t="s">
        <v>63</v>
      </c>
      <c r="AN626" s="71"/>
      <c r="AO626" s="71"/>
      <c r="AP626" s="71" t="s">
        <v>7493</v>
      </c>
      <c r="AQ626" s="71" t="s">
        <v>7494</v>
      </c>
      <c r="AR626" s="71" t="s">
        <v>132</v>
      </c>
      <c r="AS626" s="71"/>
      <c r="AT626" s="71" t="s">
        <v>63</v>
      </c>
      <c r="AU626" s="71"/>
      <c r="AV626" s="79" t="str" cm="1">
        <f t="array" ref="AV6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6" s="79" t="str" cm="1">
        <f t="array" ref="AW6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6" s="71" t="str" cm="1">
        <f t="array" ref="AX6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6" s="71"/>
      <c r="AZ626" s="71"/>
      <c r="BA626" s="22" t="s">
        <v>7495</v>
      </c>
      <c r="BB626" s="73" t="s">
        <v>4885</v>
      </c>
      <c r="BC626" s="36"/>
      <c r="BD626" s="35"/>
    </row>
    <row r="627" spans="1:56" ht="75" customHeight="1">
      <c r="A627" s="70">
        <v>626</v>
      </c>
      <c r="B627" s="71" t="s">
        <v>7496</v>
      </c>
      <c r="C627" s="71" t="s">
        <v>4090</v>
      </c>
      <c r="D627" s="71" t="s">
        <v>7497</v>
      </c>
      <c r="E627" s="71" t="s">
        <v>1430</v>
      </c>
      <c r="F627" s="71" t="s">
        <v>231</v>
      </c>
      <c r="G627" s="71" t="s">
        <v>125</v>
      </c>
      <c r="H627" s="71" t="s">
        <v>233</v>
      </c>
      <c r="I627" s="71" t="s">
        <v>1215</v>
      </c>
      <c r="J627" s="71" t="s">
        <v>1432</v>
      </c>
      <c r="K627" s="71" t="s">
        <v>243</v>
      </c>
      <c r="L627" s="71" t="s">
        <v>7498</v>
      </c>
      <c r="M627" s="71" t="s">
        <v>7499</v>
      </c>
      <c r="N627" s="71" t="s">
        <v>1710</v>
      </c>
      <c r="O627" s="71" t="s">
        <v>1668</v>
      </c>
      <c r="P627" s="71"/>
      <c r="Q627" s="71"/>
      <c r="R627" s="71"/>
      <c r="S627" s="71"/>
      <c r="T627" s="71"/>
      <c r="U627" s="71"/>
      <c r="V627" s="71"/>
      <c r="W627" s="71"/>
      <c r="X627" s="71"/>
      <c r="Y627" s="71"/>
      <c r="Z627" s="71"/>
      <c r="AA627" s="71"/>
      <c r="AB627" s="71" t="s">
        <v>142</v>
      </c>
      <c r="AC627" s="71" t="s">
        <v>100</v>
      </c>
      <c r="AD627" s="71" t="s">
        <v>62</v>
      </c>
      <c r="AE627" s="71" t="s">
        <v>62</v>
      </c>
      <c r="AF627" s="71" t="s">
        <v>62</v>
      </c>
      <c r="AG627" s="71"/>
      <c r="AH627" s="71" t="s">
        <v>85</v>
      </c>
      <c r="AI627" s="71" t="s">
        <v>63</v>
      </c>
      <c r="AJ627" s="71" t="s">
        <v>62</v>
      </c>
      <c r="AK627" s="71" t="s">
        <v>62</v>
      </c>
      <c r="AL627" s="71" t="s">
        <v>132</v>
      </c>
      <c r="AM627" s="71" t="s">
        <v>62</v>
      </c>
      <c r="AN627" s="71"/>
      <c r="AO627" s="71"/>
      <c r="AP627" s="71" t="s">
        <v>7500</v>
      </c>
      <c r="AQ627" s="71" t="s">
        <v>7501</v>
      </c>
      <c r="AR627" s="71" t="s">
        <v>62</v>
      </c>
      <c r="AS627" s="71"/>
      <c r="AT627" s="71" t="s">
        <v>63</v>
      </c>
      <c r="AU627" s="71"/>
      <c r="AV627" s="79" t="str" cm="1">
        <f t="array" ref="AV6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7" s="79" t="str" cm="1">
        <f t="array" ref="AW6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7" s="71" t="str" cm="1">
        <f t="array" ref="AX6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7" s="71"/>
      <c r="AZ627" s="71"/>
      <c r="BA627" s="22" t="s">
        <v>7502</v>
      </c>
      <c r="BB627" s="73" t="s">
        <v>7503</v>
      </c>
      <c r="BC627" s="36"/>
      <c r="BD627" s="35"/>
    </row>
    <row r="628" spans="1:56" ht="75" customHeight="1">
      <c r="A628" s="70">
        <v>627</v>
      </c>
      <c r="B628" s="71" t="s">
        <v>7504</v>
      </c>
      <c r="C628" s="71" t="s">
        <v>381</v>
      </c>
      <c r="D628" s="71" t="s">
        <v>7505</v>
      </c>
      <c r="E628" s="71" t="s">
        <v>4410</v>
      </c>
      <c r="F628" s="71" t="s">
        <v>54</v>
      </c>
      <c r="G628" s="71" t="s">
        <v>125</v>
      </c>
      <c r="H628" s="71" t="s">
        <v>233</v>
      </c>
      <c r="I628" s="71" t="s">
        <v>1215</v>
      </c>
      <c r="J628" s="71" t="s">
        <v>1432</v>
      </c>
      <c r="K628" s="71" t="s">
        <v>243</v>
      </c>
      <c r="L628" s="71" t="s">
        <v>7506</v>
      </c>
      <c r="M628" s="71" t="s">
        <v>7507</v>
      </c>
      <c r="N628" s="71" t="s">
        <v>1710</v>
      </c>
      <c r="O628" s="71" t="s">
        <v>1506</v>
      </c>
      <c r="P628" s="71" t="s">
        <v>60</v>
      </c>
      <c r="Q628" s="71" t="s">
        <v>431</v>
      </c>
      <c r="R628" s="71" t="s">
        <v>189</v>
      </c>
      <c r="S628" s="71" t="s">
        <v>62</v>
      </c>
      <c r="T628" s="71" t="s">
        <v>62</v>
      </c>
      <c r="U628" s="71" t="s">
        <v>62</v>
      </c>
      <c r="V628" s="71" t="s">
        <v>62</v>
      </c>
      <c r="W628" s="71" t="s">
        <v>62</v>
      </c>
      <c r="X628" s="71" t="s">
        <v>63</v>
      </c>
      <c r="Y628" s="71" t="s">
        <v>62</v>
      </c>
      <c r="Z628" s="71" t="s">
        <v>63</v>
      </c>
      <c r="AA628" s="71" t="s">
        <v>62</v>
      </c>
      <c r="AB628" s="71" t="s">
        <v>64</v>
      </c>
      <c r="AC628" s="71" t="s">
        <v>84</v>
      </c>
      <c r="AD628" s="71" t="s">
        <v>62</v>
      </c>
      <c r="AE628" s="71" t="s">
        <v>62</v>
      </c>
      <c r="AF628" s="71" t="s">
        <v>63</v>
      </c>
      <c r="AG628" s="71" t="s">
        <v>63</v>
      </c>
      <c r="AH628" s="71" t="s">
        <v>85</v>
      </c>
      <c r="AI628" s="71" t="s">
        <v>63</v>
      </c>
      <c r="AJ628" s="71" t="s">
        <v>132</v>
      </c>
      <c r="AK628" s="71" t="s">
        <v>63</v>
      </c>
      <c r="AL628" s="71" t="s">
        <v>62</v>
      </c>
      <c r="AM628" s="71" t="s">
        <v>132</v>
      </c>
      <c r="AN628" s="71"/>
      <c r="AO628" s="71"/>
      <c r="AP628" s="71" t="s">
        <v>7508</v>
      </c>
      <c r="AQ628" s="71" t="s">
        <v>962</v>
      </c>
      <c r="AR628" s="71" t="s">
        <v>132</v>
      </c>
      <c r="AS628" s="71"/>
      <c r="AT628" s="71" t="s">
        <v>63</v>
      </c>
      <c r="AU628" s="71" t="s">
        <v>72</v>
      </c>
      <c r="AV628" s="79" t="str" cm="1">
        <f t="array" ref="AV6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8" s="79" t="str" cm="1">
        <f t="array" ref="AW6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8" s="71" t="str" cm="1">
        <f t="array" ref="AX6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28" s="71" t="s">
        <v>63</v>
      </c>
      <c r="AZ628" s="71"/>
      <c r="BA628" s="71" t="s">
        <v>7509</v>
      </c>
      <c r="BB628" s="73" t="s">
        <v>7510</v>
      </c>
      <c r="BC628" s="36"/>
      <c r="BD628" s="35"/>
    </row>
    <row r="629" spans="1:56" ht="75" customHeight="1">
      <c r="A629" s="70">
        <v>628</v>
      </c>
      <c r="B629" s="71" t="s">
        <v>7511</v>
      </c>
      <c r="C629" s="71" t="s">
        <v>706</v>
      </c>
      <c r="D629" s="71" t="s">
        <v>7512</v>
      </c>
      <c r="E629" s="71" t="s">
        <v>1505</v>
      </c>
      <c r="F629" s="71" t="s">
        <v>54</v>
      </c>
      <c r="G629" s="71" t="s">
        <v>125</v>
      </c>
      <c r="H629" s="71" t="s">
        <v>233</v>
      </c>
      <c r="I629" s="71" t="s">
        <v>953</v>
      </c>
      <c r="J629" s="71" t="s">
        <v>1432</v>
      </c>
      <c r="K629" s="71" t="s">
        <v>315</v>
      </c>
      <c r="L629" s="71" t="s">
        <v>7513</v>
      </c>
      <c r="M629" s="71" t="s">
        <v>7514</v>
      </c>
      <c r="N629" s="71" t="s">
        <v>1748</v>
      </c>
      <c r="O629" s="71" t="s">
        <v>1430</v>
      </c>
      <c r="P629" s="71" t="s">
        <v>60</v>
      </c>
      <c r="Q629" s="71" t="s">
        <v>431</v>
      </c>
      <c r="R629" s="71" t="s">
        <v>189</v>
      </c>
      <c r="S629" s="71" t="s">
        <v>62</v>
      </c>
      <c r="T629" s="71" t="s">
        <v>62</v>
      </c>
      <c r="U629" s="71" t="s">
        <v>62</v>
      </c>
      <c r="V629" s="71" t="s">
        <v>62</v>
      </c>
      <c r="W629" s="71" t="s">
        <v>63</v>
      </c>
      <c r="X629" s="71" t="s">
        <v>62</v>
      </c>
      <c r="Y629" s="71" t="s">
        <v>62</v>
      </c>
      <c r="Z629" s="71" t="s">
        <v>63</v>
      </c>
      <c r="AA629" s="71" t="s">
        <v>62</v>
      </c>
      <c r="AB629" s="71" t="s">
        <v>142</v>
      </c>
      <c r="AC629" s="71" t="s">
        <v>65</v>
      </c>
      <c r="AD629" s="71" t="s">
        <v>63</v>
      </c>
      <c r="AE629" s="71" t="s">
        <v>63</v>
      </c>
      <c r="AF629" s="71" t="s">
        <v>63</v>
      </c>
      <c r="AG629" s="71" t="s">
        <v>63</v>
      </c>
      <c r="AH629" s="71" t="s">
        <v>85</v>
      </c>
      <c r="AI629" s="71" t="s">
        <v>63</v>
      </c>
      <c r="AJ629" s="71" t="s">
        <v>63</v>
      </c>
      <c r="AK629" s="71" t="s">
        <v>63</v>
      </c>
      <c r="AL629" s="71" t="s">
        <v>62</v>
      </c>
      <c r="AM629" s="71" t="s">
        <v>63</v>
      </c>
      <c r="AN629" s="71" t="s">
        <v>7515</v>
      </c>
      <c r="AO629" s="71"/>
      <c r="AP629" s="71" t="s">
        <v>952</v>
      </c>
      <c r="AQ629" s="71" t="s">
        <v>953</v>
      </c>
      <c r="AR629" s="71" t="s">
        <v>62</v>
      </c>
      <c r="AS629" s="71"/>
      <c r="AT629" s="71" t="s">
        <v>63</v>
      </c>
      <c r="AU629" s="71" t="s">
        <v>7516</v>
      </c>
      <c r="AV629" s="79" cm="1">
        <f t="array" ref="AV6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629" s="79" cm="1">
        <f t="array" ref="AW6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629" s="71" t="str" cm="1">
        <f t="array" ref="AX6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29" s="71" t="s">
        <v>63</v>
      </c>
      <c r="AZ629" s="71"/>
      <c r="BA629" s="71" t="s">
        <v>7517</v>
      </c>
      <c r="BB629" s="73" t="s">
        <v>955</v>
      </c>
      <c r="BC629" s="36"/>
      <c r="BD629" s="35"/>
    </row>
    <row r="630" spans="1:56" ht="75" customHeight="1">
      <c r="A630" s="70">
        <v>629</v>
      </c>
      <c r="B630" s="71" t="s">
        <v>6294</v>
      </c>
      <c r="C630" s="71" t="s">
        <v>369</v>
      </c>
      <c r="D630" s="71" t="s">
        <v>7518</v>
      </c>
      <c r="E630" s="71" t="s">
        <v>1430</v>
      </c>
      <c r="F630" s="71" t="s">
        <v>54</v>
      </c>
      <c r="G630" s="71" t="s">
        <v>125</v>
      </c>
      <c r="H630" s="71" t="s">
        <v>233</v>
      </c>
      <c r="I630" s="71" t="s">
        <v>250</v>
      </c>
      <c r="J630" s="71" t="s">
        <v>1432</v>
      </c>
      <c r="K630" s="71" t="s">
        <v>243</v>
      </c>
      <c r="L630" s="71" t="s">
        <v>7519</v>
      </c>
      <c r="M630" s="71" t="s">
        <v>7520</v>
      </c>
      <c r="N630" s="71" t="s">
        <v>1505</v>
      </c>
      <c r="O630" s="71" t="s">
        <v>1668</v>
      </c>
      <c r="P630" s="71" t="s">
        <v>60</v>
      </c>
      <c r="Q630" s="71" t="s">
        <v>81</v>
      </c>
      <c r="R630" s="71" t="s">
        <v>1669</v>
      </c>
      <c r="S630" s="71" t="s">
        <v>62</v>
      </c>
      <c r="T630" s="71" t="s">
        <v>62</v>
      </c>
      <c r="U630" s="71" t="s">
        <v>62</v>
      </c>
      <c r="V630" s="71" t="s">
        <v>63</v>
      </c>
      <c r="W630" s="71" t="s">
        <v>63</v>
      </c>
      <c r="X630" s="71" t="s">
        <v>63</v>
      </c>
      <c r="Y630" s="71" t="s">
        <v>62</v>
      </c>
      <c r="Z630" s="71" t="s">
        <v>63</v>
      </c>
      <c r="AA630" s="71" t="s">
        <v>62</v>
      </c>
      <c r="AB630" s="71" t="s">
        <v>64</v>
      </c>
      <c r="AC630" s="71" t="s">
        <v>65</v>
      </c>
      <c r="AD630" s="71" t="s">
        <v>62</v>
      </c>
      <c r="AE630" s="71" t="s">
        <v>62</v>
      </c>
      <c r="AF630" s="71" t="s">
        <v>62</v>
      </c>
      <c r="AG630" s="71" t="s">
        <v>63</v>
      </c>
      <c r="AH630" s="71" t="s">
        <v>85</v>
      </c>
      <c r="AI630" s="71" t="s">
        <v>63</v>
      </c>
      <c r="AJ630" s="71" t="s">
        <v>63</v>
      </c>
      <c r="AK630" s="71" t="s">
        <v>63</v>
      </c>
      <c r="AL630" s="71" t="s">
        <v>62</v>
      </c>
      <c r="AM630" s="71" t="s">
        <v>63</v>
      </c>
      <c r="AN630" s="71"/>
      <c r="AO630" s="71"/>
      <c r="AP630" s="71" t="s">
        <v>7521</v>
      </c>
      <c r="AQ630" s="71" t="s">
        <v>7522</v>
      </c>
      <c r="AR630" s="71" t="s">
        <v>62</v>
      </c>
      <c r="AS630" s="71"/>
      <c r="AT630" s="71" t="s">
        <v>63</v>
      </c>
      <c r="AU630" s="71" t="s">
        <v>72</v>
      </c>
      <c r="AV630" s="79" t="str" cm="1">
        <f t="array" ref="AV6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0" s="79" t="str" cm="1">
        <f t="array" ref="AW6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0" s="71" t="str" cm="1">
        <f t="array" ref="AX6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30" s="71" t="s">
        <v>63</v>
      </c>
      <c r="AZ630" s="71"/>
      <c r="BA630" s="22" t="s">
        <v>7523</v>
      </c>
      <c r="BB630" s="73" t="s">
        <v>395</v>
      </c>
      <c r="BC630" s="36"/>
      <c r="BD630" s="35"/>
    </row>
    <row r="631" spans="1:56" ht="75" customHeight="1">
      <c r="A631" s="70">
        <v>630</v>
      </c>
      <c r="B631" s="71" t="s">
        <v>6426</v>
      </c>
      <c r="C631" s="71" t="s">
        <v>7524</v>
      </c>
      <c r="D631" s="71" t="s">
        <v>7525</v>
      </c>
      <c r="E631" s="71" t="s">
        <v>1479</v>
      </c>
      <c r="F631" s="71" t="s">
        <v>54</v>
      </c>
      <c r="G631" s="71" t="s">
        <v>125</v>
      </c>
      <c r="H631" s="71" t="s">
        <v>233</v>
      </c>
      <c r="I631" s="71" t="s">
        <v>1976</v>
      </c>
      <c r="J631" s="71" t="s">
        <v>1432</v>
      </c>
      <c r="K631" s="71" t="s">
        <v>266</v>
      </c>
      <c r="L631" s="71" t="s">
        <v>7526</v>
      </c>
      <c r="M631" s="71" t="s">
        <v>7527</v>
      </c>
      <c r="N631" s="71" t="s">
        <v>1486</v>
      </c>
      <c r="O631" s="71" t="s">
        <v>1609</v>
      </c>
      <c r="P631" s="71" t="s">
        <v>60</v>
      </c>
      <c r="Q631" s="71" t="s">
        <v>81</v>
      </c>
      <c r="R631" s="71" t="s">
        <v>1669</v>
      </c>
      <c r="S631" s="71" t="s">
        <v>62</v>
      </c>
      <c r="T631" s="71" t="s">
        <v>62</v>
      </c>
      <c r="U631" s="71" t="s">
        <v>62</v>
      </c>
      <c r="V631" s="71" t="s">
        <v>62</v>
      </c>
      <c r="W631" s="71" t="s">
        <v>62</v>
      </c>
      <c r="X631" s="71" t="s">
        <v>62</v>
      </c>
      <c r="Y631" s="71" t="s">
        <v>62</v>
      </c>
      <c r="Z631" s="71" t="s">
        <v>63</v>
      </c>
      <c r="AA631" s="71" t="s">
        <v>62</v>
      </c>
      <c r="AB631" s="71" t="s">
        <v>64</v>
      </c>
      <c r="AC631" s="71" t="s">
        <v>65</v>
      </c>
      <c r="AD631" s="71" t="s">
        <v>62</v>
      </c>
      <c r="AE631" s="71" t="s">
        <v>62</v>
      </c>
      <c r="AF631" s="71" t="s">
        <v>62</v>
      </c>
      <c r="AG631" s="71" t="s">
        <v>63</v>
      </c>
      <c r="AH631" s="71" t="s">
        <v>85</v>
      </c>
      <c r="AI631" s="71" t="s">
        <v>63</v>
      </c>
      <c r="AJ631" s="71" t="s">
        <v>132</v>
      </c>
      <c r="AK631" s="71" t="s">
        <v>63</v>
      </c>
      <c r="AL631" s="71" t="s">
        <v>62</v>
      </c>
      <c r="AM631" s="71" t="s">
        <v>63</v>
      </c>
      <c r="AN631" s="71"/>
      <c r="AO631" s="71" t="s">
        <v>7528</v>
      </c>
      <c r="AP631" s="71" t="s">
        <v>7529</v>
      </c>
      <c r="AQ631" s="71" t="s">
        <v>1976</v>
      </c>
      <c r="AR631" s="71" t="s">
        <v>62</v>
      </c>
      <c r="AS631" s="71" t="s">
        <v>7530</v>
      </c>
      <c r="AT631" s="71" t="s">
        <v>63</v>
      </c>
      <c r="AU631" s="71" t="s">
        <v>72</v>
      </c>
      <c r="AV631" s="79" t="str" cm="1">
        <f t="array" ref="AV6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1" s="79" t="str" cm="1">
        <f t="array" ref="AW6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1" s="71" t="str" cm="1">
        <f t="array" ref="AX6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31" s="71" t="s">
        <v>63</v>
      </c>
      <c r="AZ631" s="71"/>
      <c r="BA631" s="71" t="s">
        <v>7531</v>
      </c>
      <c r="BB631" s="73" t="s">
        <v>6435</v>
      </c>
      <c r="BC631" s="36"/>
      <c r="BD631" s="35"/>
    </row>
    <row r="632" spans="1:56" ht="75" customHeight="1">
      <c r="A632" s="70">
        <v>631</v>
      </c>
      <c r="B632" s="71" t="s">
        <v>1199</v>
      </c>
      <c r="C632" s="71" t="s">
        <v>735</v>
      </c>
      <c r="D632" s="71" t="s">
        <v>7532</v>
      </c>
      <c r="E632" s="71" t="s">
        <v>1565</v>
      </c>
      <c r="F632" s="71" t="s">
        <v>231</v>
      </c>
      <c r="G632" s="71" t="s">
        <v>736</v>
      </c>
      <c r="H632" s="71" t="s">
        <v>217</v>
      </c>
      <c r="I632" s="71" t="s">
        <v>250</v>
      </c>
      <c r="J632" s="71" t="s">
        <v>1432</v>
      </c>
      <c r="K632" s="71" t="s">
        <v>243</v>
      </c>
      <c r="L632" s="71" t="s">
        <v>7533</v>
      </c>
      <c r="M632" s="71" t="s">
        <v>7534</v>
      </c>
      <c r="N632" s="71"/>
      <c r="O632" s="71"/>
      <c r="P632" s="71"/>
      <c r="Q632" s="71"/>
      <c r="R632" s="71"/>
      <c r="S632" s="71"/>
      <c r="T632" s="71"/>
      <c r="U632" s="71"/>
      <c r="V632" s="71"/>
      <c r="W632" s="71"/>
      <c r="X632" s="71"/>
      <c r="Y632" s="71"/>
      <c r="Z632" s="71"/>
      <c r="AA632" s="71"/>
      <c r="AB632" s="71" t="s">
        <v>64</v>
      </c>
      <c r="AC632" s="71" t="s">
        <v>65</v>
      </c>
      <c r="AD632" s="71" t="s">
        <v>62</v>
      </c>
      <c r="AE632" s="71" t="s">
        <v>62</v>
      </c>
      <c r="AF632" s="71" t="s">
        <v>63</v>
      </c>
      <c r="AG632" s="71"/>
      <c r="AH632" s="71" t="s">
        <v>66</v>
      </c>
      <c r="AI632" s="71" t="s">
        <v>63</v>
      </c>
      <c r="AJ632" s="71" t="s">
        <v>63</v>
      </c>
      <c r="AK632" s="71" t="s">
        <v>63</v>
      </c>
      <c r="AL632" s="71" t="s">
        <v>62</v>
      </c>
      <c r="AM632" s="71" t="s">
        <v>62</v>
      </c>
      <c r="AN632" s="71"/>
      <c r="AO632" s="71"/>
      <c r="AP632" s="71" t="s">
        <v>7535</v>
      </c>
      <c r="AQ632" s="71" t="s">
        <v>7536</v>
      </c>
      <c r="AR632" s="71" t="s">
        <v>132</v>
      </c>
      <c r="AS632" s="71"/>
      <c r="AT632" s="71" t="s">
        <v>63</v>
      </c>
      <c r="AU632" s="71"/>
      <c r="AV632" s="79" t="str" cm="1">
        <f t="array" ref="AV6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2" s="79" t="str" cm="1">
        <f t="array" ref="AW6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2" s="71" t="str" cm="1">
        <f t="array" ref="AX6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2" s="71"/>
      <c r="AZ632" s="71"/>
      <c r="BA632" s="71" t="s">
        <v>7537</v>
      </c>
      <c r="BB632" s="73" t="s">
        <v>1206</v>
      </c>
      <c r="BC632" s="36"/>
      <c r="BD632" s="35"/>
    </row>
    <row r="633" spans="1:56" ht="75" customHeight="1">
      <c r="A633" s="70">
        <v>632</v>
      </c>
      <c r="B633" s="71" t="s">
        <v>7538</v>
      </c>
      <c r="C633" s="71" t="s">
        <v>7539</v>
      </c>
      <c r="D633" s="71" t="s">
        <v>7540</v>
      </c>
      <c r="E633" s="71" t="s">
        <v>1502</v>
      </c>
      <c r="F633" s="71" t="s">
        <v>231</v>
      </c>
      <c r="G633" s="71" t="s">
        <v>232</v>
      </c>
      <c r="H633" s="71" t="s">
        <v>233</v>
      </c>
      <c r="I633" s="71" t="s">
        <v>1215</v>
      </c>
      <c r="J633" s="71" t="s">
        <v>1432</v>
      </c>
      <c r="K633" s="71" t="s">
        <v>243</v>
      </c>
      <c r="L633" s="71" t="s">
        <v>7541</v>
      </c>
      <c r="M633" s="71" t="s">
        <v>7542</v>
      </c>
      <c r="N633" s="71"/>
      <c r="O633" s="71"/>
      <c r="P633" s="71"/>
      <c r="Q633" s="71"/>
      <c r="R633" s="71"/>
      <c r="S633" s="71"/>
      <c r="T633" s="71"/>
      <c r="U633" s="71"/>
      <c r="V633" s="71"/>
      <c r="W633" s="71"/>
      <c r="X633" s="71"/>
      <c r="Y633" s="71"/>
      <c r="Z633" s="71"/>
      <c r="AA633" s="71"/>
      <c r="AB633" s="71" t="s">
        <v>64</v>
      </c>
      <c r="AC633" s="71" t="s">
        <v>65</v>
      </c>
      <c r="AD633" s="71" t="s">
        <v>62</v>
      </c>
      <c r="AE633" s="71" t="s">
        <v>62</v>
      </c>
      <c r="AF633" s="71" t="s">
        <v>63</v>
      </c>
      <c r="AG633" s="71"/>
      <c r="AH633" s="71" t="s">
        <v>85</v>
      </c>
      <c r="AI633" s="71" t="s">
        <v>63</v>
      </c>
      <c r="AJ633" s="71" t="s">
        <v>62</v>
      </c>
      <c r="AK633" s="71" t="s">
        <v>63</v>
      </c>
      <c r="AL633" s="71" t="s">
        <v>63</v>
      </c>
      <c r="AM633" s="71" t="s">
        <v>63</v>
      </c>
      <c r="AN633" s="71"/>
      <c r="AO633" s="71"/>
      <c r="AP633" s="71" t="s">
        <v>7543</v>
      </c>
      <c r="AQ633" s="71" t="s">
        <v>5684</v>
      </c>
      <c r="AR633" s="71" t="s">
        <v>62</v>
      </c>
      <c r="AS633" s="71"/>
      <c r="AT633" s="71" t="s">
        <v>63</v>
      </c>
      <c r="AU633" s="71"/>
      <c r="AV633" s="79" t="str" cm="1">
        <f t="array" ref="AV6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3" s="79" t="str" cm="1">
        <f t="array" ref="AW6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3" s="71" t="str" cm="1">
        <f t="array" ref="AX6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3" s="71"/>
      <c r="AZ633" s="71"/>
      <c r="BA633" s="22" t="s">
        <v>7544</v>
      </c>
      <c r="BB633" s="73" t="s">
        <v>4447</v>
      </c>
      <c r="BC633" s="36"/>
      <c r="BD633" s="35"/>
    </row>
    <row r="634" spans="1:56" ht="75" customHeight="1">
      <c r="A634" s="70">
        <v>633</v>
      </c>
      <c r="B634" s="71" t="s">
        <v>7545</v>
      </c>
      <c r="C634" s="71" t="s">
        <v>422</v>
      </c>
      <c r="D634" s="71" t="s">
        <v>7546</v>
      </c>
      <c r="E634" s="71" t="s">
        <v>1479</v>
      </c>
      <c r="F634" s="71" t="s">
        <v>54</v>
      </c>
      <c r="G634" s="71" t="s">
        <v>125</v>
      </c>
      <c r="H634" s="71" t="s">
        <v>233</v>
      </c>
      <c r="I634" s="71" t="s">
        <v>509</v>
      </c>
      <c r="J634" s="71" t="s">
        <v>1432</v>
      </c>
      <c r="K634" s="71" t="s">
        <v>218</v>
      </c>
      <c r="L634" s="71" t="s">
        <v>7547</v>
      </c>
      <c r="M634" s="71" t="s">
        <v>7548</v>
      </c>
      <c r="N634" s="71" t="s">
        <v>1478</v>
      </c>
      <c r="O634" s="71" t="s">
        <v>1668</v>
      </c>
      <c r="P634" s="71" t="s">
        <v>60</v>
      </c>
      <c r="Q634" s="71" t="s">
        <v>155</v>
      </c>
      <c r="R634" s="71" t="s">
        <v>373</v>
      </c>
      <c r="S634" s="71" t="s">
        <v>62</v>
      </c>
      <c r="T634" s="71" t="s">
        <v>62</v>
      </c>
      <c r="U634" s="71" t="s">
        <v>62</v>
      </c>
      <c r="V634" s="71" t="s">
        <v>62</v>
      </c>
      <c r="W634" s="71" t="s">
        <v>63</v>
      </c>
      <c r="X634" s="71" t="s">
        <v>63</v>
      </c>
      <c r="Y634" s="71" t="s">
        <v>62</v>
      </c>
      <c r="Z634" s="71" t="s">
        <v>62</v>
      </c>
      <c r="AA634" s="71" t="s">
        <v>62</v>
      </c>
      <c r="AB634" s="71" t="s">
        <v>142</v>
      </c>
      <c r="AC634" s="71" t="s">
        <v>84</v>
      </c>
      <c r="AD634" s="71" t="s">
        <v>62</v>
      </c>
      <c r="AE634" s="71" t="s">
        <v>62</v>
      </c>
      <c r="AF634" s="71" t="s">
        <v>62</v>
      </c>
      <c r="AG634" s="71" t="s">
        <v>63</v>
      </c>
      <c r="AH634" s="71" t="s">
        <v>85</v>
      </c>
      <c r="AI634" s="71" t="s">
        <v>63</v>
      </c>
      <c r="AJ634" s="71" t="s">
        <v>132</v>
      </c>
      <c r="AK634" s="71" t="s">
        <v>63</v>
      </c>
      <c r="AL634" s="71" t="s">
        <v>62</v>
      </c>
      <c r="AM634" s="71" t="s">
        <v>62</v>
      </c>
      <c r="AN634" s="71" t="s">
        <v>7549</v>
      </c>
      <c r="AO634" s="71" t="s">
        <v>7550</v>
      </c>
      <c r="AP634" s="71" t="s">
        <v>7551</v>
      </c>
      <c r="AQ634" s="71" t="s">
        <v>509</v>
      </c>
      <c r="AR634" s="71" t="s">
        <v>62</v>
      </c>
      <c r="AS634" s="71"/>
      <c r="AT634" s="71" t="s">
        <v>63</v>
      </c>
      <c r="AU634" s="71" t="s">
        <v>7552</v>
      </c>
      <c r="AV634" s="79" cm="1">
        <f t="array" ref="AV6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0.04</v>
      </c>
      <c r="AW634" s="79" cm="1">
        <f t="array" ref="AW6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634" s="71" t="str" cm="1">
        <f t="array" ref="AX6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634" s="71" t="s">
        <v>63</v>
      </c>
      <c r="AZ634" s="71"/>
      <c r="BA634" s="71" t="s">
        <v>7553</v>
      </c>
      <c r="BB634" s="73" t="s">
        <v>7554</v>
      </c>
      <c r="BC634" s="36"/>
      <c r="BD634" s="35"/>
    </row>
    <row r="635" spans="1:56" ht="75" customHeight="1">
      <c r="A635" s="70">
        <v>634</v>
      </c>
      <c r="B635" s="71" t="s">
        <v>7555</v>
      </c>
      <c r="C635" s="71" t="s">
        <v>735</v>
      </c>
      <c r="D635" s="71" t="s">
        <v>7556</v>
      </c>
      <c r="E635" s="71" t="s">
        <v>1430</v>
      </c>
      <c r="F635" s="71" t="s">
        <v>231</v>
      </c>
      <c r="G635" s="71" t="s">
        <v>736</v>
      </c>
      <c r="H635" s="71" t="s">
        <v>217</v>
      </c>
      <c r="I635" s="71" t="s">
        <v>2062</v>
      </c>
      <c r="J635" s="71" t="s">
        <v>1432</v>
      </c>
      <c r="K635" s="71" t="s">
        <v>218</v>
      </c>
      <c r="L635" s="71" t="s">
        <v>7557</v>
      </c>
      <c r="M635" s="71" t="s">
        <v>7558</v>
      </c>
      <c r="N635" s="71"/>
      <c r="O635" s="71"/>
      <c r="P635" s="71"/>
      <c r="Q635" s="71"/>
      <c r="R635" s="71"/>
      <c r="S635" s="71"/>
      <c r="T635" s="71"/>
      <c r="U635" s="71"/>
      <c r="V635" s="71"/>
      <c r="W635" s="71"/>
      <c r="X635" s="71"/>
      <c r="Y635" s="71"/>
      <c r="Z635" s="71"/>
      <c r="AA635" s="71"/>
      <c r="AB635" s="71" t="s">
        <v>64</v>
      </c>
      <c r="AC635" s="71" t="s">
        <v>65</v>
      </c>
      <c r="AD635" s="71" t="s">
        <v>62</v>
      </c>
      <c r="AE635" s="71" t="s">
        <v>62</v>
      </c>
      <c r="AF635" s="71" t="s">
        <v>63</v>
      </c>
      <c r="AG635" s="71"/>
      <c r="AH635" s="71" t="s">
        <v>66</v>
      </c>
      <c r="AI635" s="71" t="s">
        <v>63</v>
      </c>
      <c r="AJ635" s="71" t="s">
        <v>63</v>
      </c>
      <c r="AK635" s="71" t="s">
        <v>63</v>
      </c>
      <c r="AL635" s="71" t="s">
        <v>62</v>
      </c>
      <c r="AM635" s="71" t="s">
        <v>63</v>
      </c>
      <c r="AN635" s="71"/>
      <c r="AO635" s="71"/>
      <c r="AP635" s="71" t="s">
        <v>7559</v>
      </c>
      <c r="AQ635" s="71" t="s">
        <v>7560</v>
      </c>
      <c r="AR635" s="71" t="s">
        <v>63</v>
      </c>
      <c r="AS635" s="71"/>
      <c r="AT635" s="71" t="s">
        <v>63</v>
      </c>
      <c r="AU635" s="71"/>
      <c r="AV635" s="79" t="str" cm="1">
        <f t="array" ref="AV6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5" s="79" t="str" cm="1">
        <f t="array" ref="AW6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5" s="71" t="str" cm="1">
        <f t="array" ref="AX6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5" s="71"/>
      <c r="AZ635" s="71"/>
      <c r="BA635" s="71" t="s">
        <v>7561</v>
      </c>
      <c r="BB635" s="73" t="s">
        <v>7562</v>
      </c>
      <c r="BC635" s="36"/>
      <c r="BD635" s="35"/>
    </row>
    <row r="636" spans="1:56" ht="75" customHeight="1">
      <c r="A636" s="70">
        <v>635</v>
      </c>
      <c r="B636" s="71" t="s">
        <v>7563</v>
      </c>
      <c r="C636" s="71" t="s">
        <v>7455</v>
      </c>
      <c r="D636" s="71" t="s">
        <v>7564</v>
      </c>
      <c r="E636" s="71" t="s">
        <v>1478</v>
      </c>
      <c r="F636" s="71" t="s">
        <v>54</v>
      </c>
      <c r="G636" s="71" t="s">
        <v>125</v>
      </c>
      <c r="H636" s="71" t="s">
        <v>233</v>
      </c>
      <c r="I636" s="71" t="s">
        <v>790</v>
      </c>
      <c r="J636" s="71" t="s">
        <v>1432</v>
      </c>
      <c r="K636" s="71" t="s">
        <v>218</v>
      </c>
      <c r="L636" s="71" t="s">
        <v>7565</v>
      </c>
      <c r="M636" s="71" t="s">
        <v>7566</v>
      </c>
      <c r="N636" s="71" t="s">
        <v>1430</v>
      </c>
      <c r="O636" s="71" t="s">
        <v>1668</v>
      </c>
      <c r="P636" s="71" t="s">
        <v>60</v>
      </c>
      <c r="Q636" s="71" t="s">
        <v>155</v>
      </c>
      <c r="R636" s="71" t="s">
        <v>189</v>
      </c>
      <c r="S636" s="71" t="s">
        <v>63</v>
      </c>
      <c r="T636" s="71" t="s">
        <v>62</v>
      </c>
      <c r="U636" s="71" t="s">
        <v>62</v>
      </c>
      <c r="V636" s="71" t="s">
        <v>62</v>
      </c>
      <c r="W636" s="71" t="s">
        <v>62</v>
      </c>
      <c r="X636" s="71" t="s">
        <v>62</v>
      </c>
      <c r="Y636" s="71" t="s">
        <v>62</v>
      </c>
      <c r="Z636" s="71" t="s">
        <v>63</v>
      </c>
      <c r="AA636" s="71" t="s">
        <v>63</v>
      </c>
      <c r="AB636" s="71" t="s">
        <v>64</v>
      </c>
      <c r="AC636" s="71" t="s">
        <v>84</v>
      </c>
      <c r="AD636" s="71" t="s">
        <v>62</v>
      </c>
      <c r="AE636" s="71" t="s">
        <v>62</v>
      </c>
      <c r="AF636" s="71" t="s">
        <v>62</v>
      </c>
      <c r="AG636" s="71" t="s">
        <v>63</v>
      </c>
      <c r="AH636" s="71" t="s">
        <v>85</v>
      </c>
      <c r="AI636" s="71" t="s">
        <v>63</v>
      </c>
      <c r="AJ636" s="71" t="s">
        <v>63</v>
      </c>
      <c r="AK636" s="71" t="s">
        <v>63</v>
      </c>
      <c r="AL636" s="71" t="s">
        <v>132</v>
      </c>
      <c r="AM636" s="71" t="s">
        <v>63</v>
      </c>
      <c r="AN636" s="71" t="s">
        <v>7567</v>
      </c>
      <c r="AO636" s="71" t="s">
        <v>7568</v>
      </c>
      <c r="AP636" s="71" t="s">
        <v>7569</v>
      </c>
      <c r="AQ636" s="71" t="s">
        <v>7570</v>
      </c>
      <c r="AR636" s="71" t="s">
        <v>62</v>
      </c>
      <c r="AS636" s="71"/>
      <c r="AT636" s="71" t="s">
        <v>63</v>
      </c>
      <c r="AU636" s="71" t="s">
        <v>72</v>
      </c>
      <c r="AV636" s="79" t="str" cm="1">
        <f t="array" ref="AV6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6" s="79" t="str" cm="1">
        <f t="array" ref="AW6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6" s="71" t="str" cm="1">
        <f t="array" ref="AX6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36" s="71" t="s">
        <v>63</v>
      </c>
      <c r="AZ636" s="71"/>
      <c r="BA636" s="22" t="s">
        <v>7571</v>
      </c>
      <c r="BB636" s="73" t="s">
        <v>7572</v>
      </c>
      <c r="BC636" s="36"/>
      <c r="BD636" s="35"/>
    </row>
    <row r="637" spans="1:56" ht="75" customHeight="1">
      <c r="A637" s="70">
        <v>636</v>
      </c>
      <c r="B637" s="71" t="s">
        <v>7573</v>
      </c>
      <c r="C637" s="71" t="s">
        <v>2120</v>
      </c>
      <c r="D637" s="71" t="s">
        <v>7574</v>
      </c>
      <c r="E637" s="71" t="s">
        <v>1452</v>
      </c>
      <c r="F637" s="71" t="s">
        <v>231</v>
      </c>
      <c r="G637" s="71" t="s">
        <v>1311</v>
      </c>
      <c r="H637" s="71" t="s">
        <v>233</v>
      </c>
      <c r="I637" s="71" t="s">
        <v>608</v>
      </c>
      <c r="J637" s="71" t="s">
        <v>1432</v>
      </c>
      <c r="K637" s="71" t="s">
        <v>266</v>
      </c>
      <c r="L637" s="71" t="s">
        <v>7575</v>
      </c>
      <c r="M637" s="71" t="s">
        <v>7576</v>
      </c>
      <c r="N637" s="71"/>
      <c r="O637" s="71" t="s">
        <v>7577</v>
      </c>
      <c r="P637" s="71"/>
      <c r="Q637" s="71"/>
      <c r="R637" s="71"/>
      <c r="S637" s="71"/>
      <c r="T637" s="71"/>
      <c r="U637" s="71"/>
      <c r="V637" s="71"/>
      <c r="W637" s="71"/>
      <c r="X637" s="71"/>
      <c r="Y637" s="71"/>
      <c r="Z637" s="71"/>
      <c r="AA637" s="71"/>
      <c r="AB637" s="71" t="s">
        <v>64</v>
      </c>
      <c r="AC637" s="71" t="s">
        <v>100</v>
      </c>
      <c r="AD637" s="71" t="s">
        <v>62</v>
      </c>
      <c r="AE637" s="71" t="s">
        <v>62</v>
      </c>
      <c r="AF637" s="71" t="s">
        <v>63</v>
      </c>
      <c r="AG637" s="71"/>
      <c r="AH637" s="71" t="s">
        <v>85</v>
      </c>
      <c r="AI637" s="71" t="s">
        <v>63</v>
      </c>
      <c r="AJ637" s="71" t="s">
        <v>63</v>
      </c>
      <c r="AK637" s="71" t="s">
        <v>63</v>
      </c>
      <c r="AL637" s="71" t="s">
        <v>62</v>
      </c>
      <c r="AM637" s="71" t="s">
        <v>132</v>
      </c>
      <c r="AN637" s="71"/>
      <c r="AO637" s="71"/>
      <c r="AP637" s="71" t="s">
        <v>7578</v>
      </c>
      <c r="AQ637" s="71" t="s">
        <v>608</v>
      </c>
      <c r="AR637" s="71" t="s">
        <v>62</v>
      </c>
      <c r="AS637" s="71"/>
      <c r="AT637" s="71" t="s">
        <v>62</v>
      </c>
      <c r="AU637" s="71"/>
      <c r="AV637" s="79" t="str" cm="1">
        <f t="array" ref="AV6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7" s="79" t="str" cm="1">
        <f t="array" ref="AW6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7" s="71" t="str" cm="1">
        <f t="array" ref="AX6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7" s="71"/>
      <c r="AZ637" s="71"/>
      <c r="BA637" s="71" t="s">
        <v>7579</v>
      </c>
      <c r="BB637" s="73" t="s">
        <v>7580</v>
      </c>
      <c r="BC637" s="36"/>
      <c r="BD637" s="35"/>
    </row>
    <row r="638" spans="1:56" ht="75" customHeight="1">
      <c r="A638" s="70">
        <v>637</v>
      </c>
      <c r="B638" s="71" t="s">
        <v>4773</v>
      </c>
      <c r="C638" s="71" t="s">
        <v>735</v>
      </c>
      <c r="D638" s="71" t="s">
        <v>7581</v>
      </c>
      <c r="E638" s="71" t="s">
        <v>1748</v>
      </c>
      <c r="F638" s="71" t="s">
        <v>231</v>
      </c>
      <c r="G638" s="71" t="s">
        <v>584</v>
      </c>
      <c r="H638" s="71" t="s">
        <v>217</v>
      </c>
      <c r="I638" s="71" t="s">
        <v>1215</v>
      </c>
      <c r="J638" s="71" t="s">
        <v>1432</v>
      </c>
      <c r="K638" s="71" t="s">
        <v>243</v>
      </c>
      <c r="L638" s="71" t="s">
        <v>7582</v>
      </c>
      <c r="M638" s="71" t="s">
        <v>7583</v>
      </c>
      <c r="N638" s="71"/>
      <c r="O638" s="71"/>
      <c r="P638" s="71"/>
      <c r="Q638" s="71"/>
      <c r="R638" s="71"/>
      <c r="S638" s="71"/>
      <c r="T638" s="71"/>
      <c r="U638" s="71"/>
      <c r="V638" s="71"/>
      <c r="W638" s="71"/>
      <c r="X638" s="71"/>
      <c r="Y638" s="71"/>
      <c r="Z638" s="71"/>
      <c r="AA638" s="71"/>
      <c r="AB638" s="71" t="s">
        <v>64</v>
      </c>
      <c r="AC638" s="71" t="s">
        <v>65</v>
      </c>
      <c r="AD638" s="71" t="s">
        <v>62</v>
      </c>
      <c r="AE638" s="71" t="s">
        <v>62</v>
      </c>
      <c r="AF638" s="71" t="s">
        <v>63</v>
      </c>
      <c r="AG638" s="71"/>
      <c r="AH638" s="71" t="s">
        <v>66</v>
      </c>
      <c r="AI638" s="71" t="s">
        <v>63</v>
      </c>
      <c r="AJ638" s="71" t="s">
        <v>132</v>
      </c>
      <c r="AK638" s="71" t="s">
        <v>63</v>
      </c>
      <c r="AL638" s="71" t="s">
        <v>62</v>
      </c>
      <c r="AM638" s="71" t="s">
        <v>63</v>
      </c>
      <c r="AN638" s="71"/>
      <c r="AO638" s="71"/>
      <c r="AP638" s="71" t="s">
        <v>7584</v>
      </c>
      <c r="AQ638" s="71" t="s">
        <v>7585</v>
      </c>
      <c r="AR638" s="71" t="s">
        <v>62</v>
      </c>
      <c r="AS638" s="71"/>
      <c r="AT638" s="71" t="s">
        <v>63</v>
      </c>
      <c r="AU638" s="71"/>
      <c r="AV638" s="79" t="str" cm="1">
        <f t="array" ref="AV6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8" s="79" t="str" cm="1">
        <f t="array" ref="AW6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8" s="71" t="str" cm="1">
        <f t="array" ref="AX6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8" s="71"/>
      <c r="AZ638" s="71"/>
      <c r="BA638" s="71" t="s">
        <v>7586</v>
      </c>
      <c r="BB638" s="73" t="s">
        <v>4447</v>
      </c>
      <c r="BC638" s="36"/>
      <c r="BD638" s="35"/>
    </row>
    <row r="639" spans="1:56" ht="75" customHeight="1">
      <c r="A639" s="70">
        <v>638</v>
      </c>
      <c r="B639" s="71" t="s">
        <v>2044</v>
      </c>
      <c r="C639" s="71" t="s">
        <v>735</v>
      </c>
      <c r="D639" s="71" t="s">
        <v>7587</v>
      </c>
      <c r="E639" s="71" t="s">
        <v>1461</v>
      </c>
      <c r="F639" s="71" t="s">
        <v>231</v>
      </c>
      <c r="G639" s="71" t="s">
        <v>736</v>
      </c>
      <c r="H639" s="71" t="s">
        <v>217</v>
      </c>
      <c r="I639" s="71" t="s">
        <v>2046</v>
      </c>
      <c r="J639" s="71" t="s">
        <v>1432</v>
      </c>
      <c r="K639" s="71" t="s">
        <v>243</v>
      </c>
      <c r="L639" s="71" t="s">
        <v>7588</v>
      </c>
      <c r="M639" s="71" t="s">
        <v>7589</v>
      </c>
      <c r="N639" s="71"/>
      <c r="O639" s="71"/>
      <c r="P639" s="71"/>
      <c r="Q639" s="71"/>
      <c r="R639" s="71"/>
      <c r="S639" s="71"/>
      <c r="T639" s="71"/>
      <c r="U639" s="71"/>
      <c r="V639" s="71"/>
      <c r="W639" s="71"/>
      <c r="X639" s="71"/>
      <c r="Y639" s="71"/>
      <c r="Z639" s="71"/>
      <c r="AA639" s="71"/>
      <c r="AB639" s="71" t="s">
        <v>64</v>
      </c>
      <c r="AC639" s="71" t="s">
        <v>65</v>
      </c>
      <c r="AD639" s="71" t="s">
        <v>62</v>
      </c>
      <c r="AE639" s="71" t="s">
        <v>62</v>
      </c>
      <c r="AF639" s="71" t="s">
        <v>63</v>
      </c>
      <c r="AG639" s="71"/>
      <c r="AH639" s="71" t="s">
        <v>66</v>
      </c>
      <c r="AI639" s="71" t="s">
        <v>63</v>
      </c>
      <c r="AJ639" s="71" t="s">
        <v>63</v>
      </c>
      <c r="AK639" s="71" t="s">
        <v>63</v>
      </c>
      <c r="AL639" s="71" t="s">
        <v>62</v>
      </c>
      <c r="AM639" s="71" t="s">
        <v>63</v>
      </c>
      <c r="AN639" s="71"/>
      <c r="AO639" s="71"/>
      <c r="AP639" s="71" t="s">
        <v>7590</v>
      </c>
      <c r="AQ639" s="71" t="s">
        <v>7591</v>
      </c>
      <c r="AR639" s="71" t="s">
        <v>63</v>
      </c>
      <c r="AS639" s="71"/>
      <c r="AT639" s="71" t="s">
        <v>63</v>
      </c>
      <c r="AU639" s="71"/>
      <c r="AV639" s="79" t="str" cm="1">
        <f t="array" ref="AV6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9" s="79" t="str" cm="1">
        <f t="array" ref="AW6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9" s="71" t="str" cm="1">
        <f t="array" ref="AX6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9" s="71"/>
      <c r="AZ639" s="71"/>
      <c r="BA639" s="71" t="s">
        <v>7592</v>
      </c>
      <c r="BB639" s="73" t="s">
        <v>2052</v>
      </c>
      <c r="BC639" s="36"/>
      <c r="BD639" s="35"/>
    </row>
    <row r="640" spans="1:56" ht="75" customHeight="1">
      <c r="A640" s="70">
        <v>639</v>
      </c>
      <c r="B640" s="71" t="s">
        <v>7593</v>
      </c>
      <c r="C640" s="71" t="s">
        <v>7594</v>
      </c>
      <c r="D640" s="71" t="s">
        <v>7595</v>
      </c>
      <c r="E640" s="71" t="s">
        <v>1494</v>
      </c>
      <c r="F640" s="71" t="s">
        <v>54</v>
      </c>
      <c r="G640" s="71" t="s">
        <v>201</v>
      </c>
      <c r="H640" s="71" t="s">
        <v>233</v>
      </c>
      <c r="I640" s="71" t="s">
        <v>608</v>
      </c>
      <c r="J640" s="71" t="s">
        <v>1432</v>
      </c>
      <c r="K640" s="71" t="s">
        <v>266</v>
      </c>
      <c r="L640" s="71" t="s">
        <v>7596</v>
      </c>
      <c r="M640" s="71" t="s">
        <v>7597</v>
      </c>
      <c r="N640" s="71" t="s">
        <v>1710</v>
      </c>
      <c r="O640" s="71" t="s">
        <v>1668</v>
      </c>
      <c r="P640" s="71" t="s">
        <v>60</v>
      </c>
      <c r="Q640" s="71" t="s">
        <v>81</v>
      </c>
      <c r="R640" s="71" t="s">
        <v>1669</v>
      </c>
      <c r="S640" s="71" t="s">
        <v>62</v>
      </c>
      <c r="T640" s="71" t="s">
        <v>62</v>
      </c>
      <c r="U640" s="71" t="s">
        <v>62</v>
      </c>
      <c r="V640" s="71" t="s">
        <v>63</v>
      </c>
      <c r="W640" s="71" t="s">
        <v>62</v>
      </c>
      <c r="X640" s="71" t="s">
        <v>63</v>
      </c>
      <c r="Y640" s="71" t="s">
        <v>62</v>
      </c>
      <c r="Z640" s="71" t="s">
        <v>63</v>
      </c>
      <c r="AA640" s="71" t="s">
        <v>62</v>
      </c>
      <c r="AB640" s="71" t="s">
        <v>142</v>
      </c>
      <c r="AC640" s="71" t="s">
        <v>84</v>
      </c>
      <c r="AD640" s="71" t="s">
        <v>62</v>
      </c>
      <c r="AE640" s="71" t="s">
        <v>62</v>
      </c>
      <c r="AF640" s="71" t="s">
        <v>63</v>
      </c>
      <c r="AG640" s="71" t="s">
        <v>63</v>
      </c>
      <c r="AH640" s="71" t="s">
        <v>85</v>
      </c>
      <c r="AI640" s="71" t="s">
        <v>63</v>
      </c>
      <c r="AJ640" s="71" t="s">
        <v>63</v>
      </c>
      <c r="AK640" s="71" t="s">
        <v>63</v>
      </c>
      <c r="AL640" s="71" t="s">
        <v>63</v>
      </c>
      <c r="AM640" s="71" t="s">
        <v>63</v>
      </c>
      <c r="AN640" s="71" t="s">
        <v>7598</v>
      </c>
      <c r="AO640" s="71" t="s">
        <v>7599</v>
      </c>
      <c r="AP640" s="71" t="s">
        <v>7600</v>
      </c>
      <c r="AQ640" s="71" t="s">
        <v>6194</v>
      </c>
      <c r="AR640" s="71" t="s">
        <v>62</v>
      </c>
      <c r="AS640" s="71" t="s">
        <v>7601</v>
      </c>
      <c r="AT640" s="71" t="s">
        <v>63</v>
      </c>
      <c r="AU640" s="71" t="s">
        <v>72</v>
      </c>
      <c r="AV640" s="79" t="str" cm="1">
        <f t="array" ref="AV6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0" s="79" t="str" cm="1">
        <f t="array" ref="AW6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0" s="71" t="str" cm="1">
        <f t="array" ref="AX6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0" s="71" t="s">
        <v>63</v>
      </c>
      <c r="AZ640" s="71"/>
      <c r="BA640" s="22" t="s">
        <v>7602</v>
      </c>
      <c r="BB640" s="73" t="s">
        <v>7603</v>
      </c>
      <c r="BC640" s="36"/>
      <c r="BD640" s="35"/>
    </row>
    <row r="641" spans="1:56" ht="75" customHeight="1">
      <c r="A641" s="70">
        <v>640</v>
      </c>
      <c r="B641" s="71" t="s">
        <v>7604</v>
      </c>
      <c r="C641" s="71" t="s">
        <v>264</v>
      </c>
      <c r="D641" s="71" t="s">
        <v>7605</v>
      </c>
      <c r="E641" s="71" t="s">
        <v>1479</v>
      </c>
      <c r="F641" s="71" t="s">
        <v>54</v>
      </c>
      <c r="G641" s="71" t="s">
        <v>125</v>
      </c>
      <c r="H641" s="71" t="s">
        <v>233</v>
      </c>
      <c r="I641" s="71" t="s">
        <v>194</v>
      </c>
      <c r="J641" s="71" t="s">
        <v>1432</v>
      </c>
      <c r="K641" s="71" t="s">
        <v>315</v>
      </c>
      <c r="L641" s="71" t="s">
        <v>7606</v>
      </c>
      <c r="M641" s="71" t="s">
        <v>7607</v>
      </c>
      <c r="N641" s="71" t="s">
        <v>1478</v>
      </c>
      <c r="O641" s="71" t="s">
        <v>1668</v>
      </c>
      <c r="P641" s="71" t="s">
        <v>60</v>
      </c>
      <c r="Q641" s="71" t="s">
        <v>81</v>
      </c>
      <c r="R641" s="71" t="s">
        <v>1669</v>
      </c>
      <c r="S641" s="71" t="s">
        <v>63</v>
      </c>
      <c r="T641" s="71" t="s">
        <v>63</v>
      </c>
      <c r="U641" s="71" t="s">
        <v>63</v>
      </c>
      <c r="V641" s="71" t="s">
        <v>62</v>
      </c>
      <c r="W641" s="71" t="s">
        <v>63</v>
      </c>
      <c r="X641" s="71" t="s">
        <v>63</v>
      </c>
      <c r="Y641" s="71" t="s">
        <v>62</v>
      </c>
      <c r="Z641" s="71" t="s">
        <v>63</v>
      </c>
      <c r="AA641" s="71" t="s">
        <v>62</v>
      </c>
      <c r="AB641" s="71" t="s">
        <v>189</v>
      </c>
      <c r="AC641" s="71" t="s">
        <v>100</v>
      </c>
      <c r="AD641" s="71" t="s">
        <v>62</v>
      </c>
      <c r="AE641" s="71" t="s">
        <v>62</v>
      </c>
      <c r="AF641" s="71" t="s">
        <v>63</v>
      </c>
      <c r="AG641" s="71" t="s">
        <v>63</v>
      </c>
      <c r="AH641" s="71" t="s">
        <v>66</v>
      </c>
      <c r="AI641" s="71" t="s">
        <v>63</v>
      </c>
      <c r="AJ641" s="71" t="s">
        <v>62</v>
      </c>
      <c r="AK641" s="71" t="s">
        <v>62</v>
      </c>
      <c r="AL641" s="71" t="s">
        <v>62</v>
      </c>
      <c r="AM641" s="71" t="s">
        <v>63</v>
      </c>
      <c r="AN641" s="71"/>
      <c r="AO641" s="71" t="s">
        <v>7608</v>
      </c>
      <c r="AP641" s="71" t="s">
        <v>7609</v>
      </c>
      <c r="AQ641" s="71" t="s">
        <v>194</v>
      </c>
      <c r="AR641" s="71" t="s">
        <v>62</v>
      </c>
      <c r="AS641" s="71"/>
      <c r="AT641" s="71" t="s">
        <v>62</v>
      </c>
      <c r="AU641" s="71" t="s">
        <v>72</v>
      </c>
      <c r="AV641" s="79" t="str" cm="1">
        <f t="array" ref="AV6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1" s="79" t="str" cm="1">
        <f t="array" ref="AW6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1" s="71" t="str" cm="1">
        <f t="array" ref="AX6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1" s="71" t="s">
        <v>63</v>
      </c>
      <c r="AZ641" s="71"/>
      <c r="BA641" s="71" t="s">
        <v>7610</v>
      </c>
      <c r="BB641" s="73" t="s">
        <v>7611</v>
      </c>
      <c r="BC641" s="36"/>
      <c r="BD641" s="35"/>
    </row>
    <row r="642" spans="1:56" ht="75" customHeight="1">
      <c r="A642" s="70">
        <v>641</v>
      </c>
      <c r="B642" s="71" t="s">
        <v>7612</v>
      </c>
      <c r="C642" s="71" t="s">
        <v>264</v>
      </c>
      <c r="D642" s="71" t="s">
        <v>7613</v>
      </c>
      <c r="E642" s="71" t="s">
        <v>1479</v>
      </c>
      <c r="F642" s="71" t="s">
        <v>54</v>
      </c>
      <c r="G642" s="71" t="s">
        <v>125</v>
      </c>
      <c r="H642" s="71" t="s">
        <v>233</v>
      </c>
      <c r="I642" s="71" t="s">
        <v>428</v>
      </c>
      <c r="J642" s="71" t="s">
        <v>1432</v>
      </c>
      <c r="K642" s="71" t="s">
        <v>315</v>
      </c>
      <c r="L642" s="71" t="s">
        <v>7614</v>
      </c>
      <c r="M642" s="71" t="s">
        <v>7615</v>
      </c>
      <c r="N642" s="71" t="s">
        <v>1502</v>
      </c>
      <c r="O642" s="71" t="s">
        <v>1609</v>
      </c>
      <c r="P642" s="71" t="s">
        <v>60</v>
      </c>
      <c r="Q642" s="71" t="s">
        <v>81</v>
      </c>
      <c r="R642" s="71" t="s">
        <v>1669</v>
      </c>
      <c r="S642" s="71" t="s">
        <v>62</v>
      </c>
      <c r="T642" s="71" t="s">
        <v>62</v>
      </c>
      <c r="U642" s="71" t="s">
        <v>62</v>
      </c>
      <c r="V642" s="71" t="s">
        <v>62</v>
      </c>
      <c r="W642" s="71" t="s">
        <v>62</v>
      </c>
      <c r="X642" s="71" t="s">
        <v>62</v>
      </c>
      <c r="Y642" s="71" t="s">
        <v>62</v>
      </c>
      <c r="Z642" s="71" t="s">
        <v>63</v>
      </c>
      <c r="AA642" s="71" t="s">
        <v>62</v>
      </c>
      <c r="AB642" s="71" t="s">
        <v>64</v>
      </c>
      <c r="AC642" s="71" t="s">
        <v>100</v>
      </c>
      <c r="AD642" s="71" t="s">
        <v>62</v>
      </c>
      <c r="AE642" s="71" t="s">
        <v>62</v>
      </c>
      <c r="AF642" s="71" t="s">
        <v>63</v>
      </c>
      <c r="AG642" s="71" t="s">
        <v>63</v>
      </c>
      <c r="AH642" s="71" t="s">
        <v>85</v>
      </c>
      <c r="AI642" s="71" t="s">
        <v>63</v>
      </c>
      <c r="AJ642" s="71" t="s">
        <v>63</v>
      </c>
      <c r="AK642" s="71" t="s">
        <v>63</v>
      </c>
      <c r="AL642" s="71" t="s">
        <v>62</v>
      </c>
      <c r="AM642" s="71" t="s">
        <v>63</v>
      </c>
      <c r="AN642" s="71" t="s">
        <v>7616</v>
      </c>
      <c r="AO642" s="71" t="s">
        <v>7617</v>
      </c>
      <c r="AP642" s="71" t="s">
        <v>7618</v>
      </c>
      <c r="AQ642" s="71" t="s">
        <v>7619</v>
      </c>
      <c r="AR642" s="71" t="s">
        <v>62</v>
      </c>
      <c r="AS642" s="71"/>
      <c r="AT642" s="71" t="s">
        <v>63</v>
      </c>
      <c r="AU642" s="71" t="s">
        <v>1713</v>
      </c>
      <c r="AV642" s="79" cm="1">
        <f t="array" ref="AV6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42" s="79" cm="1">
        <f t="array" ref="AW6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42" s="71" t="str" cm="1">
        <f t="array" ref="AX6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42" s="71" t="s">
        <v>63</v>
      </c>
      <c r="AZ642" s="71"/>
      <c r="BA642" s="71" t="s">
        <v>7620</v>
      </c>
      <c r="BB642" s="73" t="s">
        <v>7621</v>
      </c>
      <c r="BC642" s="36"/>
      <c r="BD642" s="35"/>
    </row>
    <row r="643" spans="1:56" ht="75" customHeight="1">
      <c r="A643" s="70">
        <v>642</v>
      </c>
      <c r="B643" s="71" t="s">
        <v>7622</v>
      </c>
      <c r="C643" s="71" t="s">
        <v>381</v>
      </c>
      <c r="D643" s="71" t="s">
        <v>7623</v>
      </c>
      <c r="E643" s="71" t="s">
        <v>1494</v>
      </c>
      <c r="F643" s="71" t="s">
        <v>54</v>
      </c>
      <c r="G643" s="71" t="s">
        <v>584</v>
      </c>
      <c r="H643" s="71" t="s">
        <v>233</v>
      </c>
      <c r="I643" s="71" t="s">
        <v>1215</v>
      </c>
      <c r="J643" s="71" t="s">
        <v>1432</v>
      </c>
      <c r="K643" s="71" t="s">
        <v>243</v>
      </c>
      <c r="L643" s="71" t="s">
        <v>7624</v>
      </c>
      <c r="M643" s="71" t="s">
        <v>7625</v>
      </c>
      <c r="N643" s="71" t="s">
        <v>1710</v>
      </c>
      <c r="O643" s="71" t="s">
        <v>1668</v>
      </c>
      <c r="P643" s="71" t="s">
        <v>60</v>
      </c>
      <c r="Q643" s="71" t="s">
        <v>431</v>
      </c>
      <c r="R643" s="71" t="s">
        <v>189</v>
      </c>
      <c r="S643" s="71" t="s">
        <v>63</v>
      </c>
      <c r="T643" s="71" t="s">
        <v>62</v>
      </c>
      <c r="U643" s="71" t="s">
        <v>63</v>
      </c>
      <c r="V643" s="71" t="s">
        <v>62</v>
      </c>
      <c r="W643" s="71" t="s">
        <v>63</v>
      </c>
      <c r="X643" s="71" t="s">
        <v>63</v>
      </c>
      <c r="Y643" s="71" t="s">
        <v>62</v>
      </c>
      <c r="Z643" s="71" t="s">
        <v>63</v>
      </c>
      <c r="AA643" s="71" t="s">
        <v>63</v>
      </c>
      <c r="AB643" s="71" t="s">
        <v>142</v>
      </c>
      <c r="AC643" s="71" t="s">
        <v>65</v>
      </c>
      <c r="AD643" s="71" t="s">
        <v>62</v>
      </c>
      <c r="AE643" s="71" t="s">
        <v>62</v>
      </c>
      <c r="AF643" s="71" t="s">
        <v>62</v>
      </c>
      <c r="AG643" s="71" t="s">
        <v>63</v>
      </c>
      <c r="AH643" s="71" t="s">
        <v>66</v>
      </c>
      <c r="AI643" s="71" t="s">
        <v>63</v>
      </c>
      <c r="AJ643" s="71" t="s">
        <v>62</v>
      </c>
      <c r="AK643" s="71" t="s">
        <v>62</v>
      </c>
      <c r="AL643" s="71" t="s">
        <v>132</v>
      </c>
      <c r="AM643" s="71" t="s">
        <v>62</v>
      </c>
      <c r="AN643" s="71"/>
      <c r="AO643" s="71" t="s">
        <v>7626</v>
      </c>
      <c r="AP643" s="71" t="s">
        <v>7627</v>
      </c>
      <c r="AQ643" s="71" t="s">
        <v>2596</v>
      </c>
      <c r="AR643" s="71" t="s">
        <v>63</v>
      </c>
      <c r="AS643" s="71"/>
      <c r="AT643" s="71" t="s">
        <v>63</v>
      </c>
      <c r="AU643" s="71" t="s">
        <v>72</v>
      </c>
      <c r="AV643" s="79" t="str" cm="1">
        <f t="array" ref="AV6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3" s="79" t="str" cm="1">
        <f t="array" ref="AW6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3" s="71" t="str" cm="1">
        <f t="array" ref="AX6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3" s="71" t="s">
        <v>63</v>
      </c>
      <c r="AZ643" s="71"/>
      <c r="BA643" s="71" t="s">
        <v>7628</v>
      </c>
      <c r="BB643" s="73" t="s">
        <v>569</v>
      </c>
      <c r="BC643" s="36"/>
      <c r="BD643" s="35"/>
    </row>
    <row r="644" spans="1:56" ht="75" customHeight="1">
      <c r="A644" s="70">
        <v>643</v>
      </c>
      <c r="B644" s="71" t="s">
        <v>7629</v>
      </c>
      <c r="C644" s="71" t="s">
        <v>264</v>
      </c>
      <c r="D644" s="71" t="s">
        <v>7630</v>
      </c>
      <c r="E644" s="71" t="s">
        <v>1565</v>
      </c>
      <c r="F644" s="71" t="s">
        <v>54</v>
      </c>
      <c r="G644" s="71" t="s">
        <v>125</v>
      </c>
      <c r="H644" s="71" t="s">
        <v>233</v>
      </c>
      <c r="I644" s="71" t="s">
        <v>194</v>
      </c>
      <c r="J644" s="71" t="s">
        <v>1432</v>
      </c>
      <c r="K644" s="71" t="s">
        <v>315</v>
      </c>
      <c r="L644" s="71" t="s">
        <v>7631</v>
      </c>
      <c r="M644" s="71" t="s">
        <v>7632</v>
      </c>
      <c r="N644" s="71" t="s">
        <v>1710</v>
      </c>
      <c r="O644" s="71" t="s">
        <v>1609</v>
      </c>
      <c r="P644" s="71" t="s">
        <v>60</v>
      </c>
      <c r="Q644" s="71" t="s">
        <v>81</v>
      </c>
      <c r="R644" s="71" t="s">
        <v>1669</v>
      </c>
      <c r="S644" s="71" t="s">
        <v>62</v>
      </c>
      <c r="T644" s="71" t="s">
        <v>62</v>
      </c>
      <c r="U644" s="71" t="s">
        <v>62</v>
      </c>
      <c r="V644" s="71" t="s">
        <v>62</v>
      </c>
      <c r="W644" s="71" t="s">
        <v>63</v>
      </c>
      <c r="X644" s="71" t="s">
        <v>62</v>
      </c>
      <c r="Y644" s="71" t="s">
        <v>62</v>
      </c>
      <c r="Z644" s="71" t="s">
        <v>63</v>
      </c>
      <c r="AA644" s="71" t="s">
        <v>62</v>
      </c>
      <c r="AB644" s="71" t="s">
        <v>64</v>
      </c>
      <c r="AC644" s="71" t="s">
        <v>100</v>
      </c>
      <c r="AD644" s="71" t="s">
        <v>62</v>
      </c>
      <c r="AE644" s="71" t="s">
        <v>62</v>
      </c>
      <c r="AF644" s="71" t="s">
        <v>62</v>
      </c>
      <c r="AG644" s="71" t="s">
        <v>63</v>
      </c>
      <c r="AH644" s="71" t="s">
        <v>85</v>
      </c>
      <c r="AI644" s="71" t="s">
        <v>63</v>
      </c>
      <c r="AJ644" s="71" t="s">
        <v>63</v>
      </c>
      <c r="AK644" s="71" t="s">
        <v>63</v>
      </c>
      <c r="AL644" s="71" t="s">
        <v>62</v>
      </c>
      <c r="AM644" s="71" t="s">
        <v>62</v>
      </c>
      <c r="AN644" s="71"/>
      <c r="AO644" s="71" t="s">
        <v>7633</v>
      </c>
      <c r="AP644" s="71" t="s">
        <v>7634</v>
      </c>
      <c r="AQ644" s="71" t="s">
        <v>465</v>
      </c>
      <c r="AR644" s="71" t="s">
        <v>63</v>
      </c>
      <c r="AS644" s="71"/>
      <c r="AT644" s="71" t="s">
        <v>62</v>
      </c>
      <c r="AU644" s="71" t="s">
        <v>1702</v>
      </c>
      <c r="AV644" s="79" cm="1">
        <f t="array" ref="AV6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44" s="79" cm="1">
        <f t="array" ref="AW6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44" s="71" t="str" cm="1">
        <f t="array" ref="AX6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44" s="71" t="s">
        <v>63</v>
      </c>
      <c r="AZ644" s="71"/>
      <c r="BA644" s="71" t="s">
        <v>7635</v>
      </c>
      <c r="BB644" s="73" t="s">
        <v>7636</v>
      </c>
      <c r="BC644" s="36"/>
      <c r="BD644" s="35"/>
    </row>
    <row r="645" spans="1:56" ht="75" customHeight="1">
      <c r="A645" s="70">
        <v>644</v>
      </c>
      <c r="B645" s="71" t="s">
        <v>7637</v>
      </c>
      <c r="C645" s="71" t="s">
        <v>7638</v>
      </c>
      <c r="D645" s="71" t="s">
        <v>7639</v>
      </c>
      <c r="E645" s="71" t="s">
        <v>1478</v>
      </c>
      <c r="F645" s="71" t="s">
        <v>54</v>
      </c>
      <c r="G645" s="71" t="s">
        <v>125</v>
      </c>
      <c r="H645" s="71" t="s">
        <v>217</v>
      </c>
      <c r="I645" s="71" t="s">
        <v>1657</v>
      </c>
      <c r="J645" s="71" t="s">
        <v>1432</v>
      </c>
      <c r="K645" s="71" t="s">
        <v>243</v>
      </c>
      <c r="L645" s="71" t="s">
        <v>7640</v>
      </c>
      <c r="M645" s="71" t="s">
        <v>7641</v>
      </c>
      <c r="N645" s="71" t="s">
        <v>1565</v>
      </c>
      <c r="O645" s="71" t="s">
        <v>1506</v>
      </c>
      <c r="P645" s="71" t="s">
        <v>60</v>
      </c>
      <c r="Q645" s="71" t="s">
        <v>155</v>
      </c>
      <c r="R645" s="71" t="s">
        <v>189</v>
      </c>
      <c r="S645" s="71" t="s">
        <v>62</v>
      </c>
      <c r="T645" s="71" t="s">
        <v>62</v>
      </c>
      <c r="U645" s="71" t="s">
        <v>62</v>
      </c>
      <c r="V645" s="71" t="s">
        <v>62</v>
      </c>
      <c r="W645" s="71" t="s">
        <v>63</v>
      </c>
      <c r="X645" s="71" t="s">
        <v>63</v>
      </c>
      <c r="Y645" s="71" t="s">
        <v>62</v>
      </c>
      <c r="Z645" s="71" t="s">
        <v>63</v>
      </c>
      <c r="AA645" s="71" t="s">
        <v>63</v>
      </c>
      <c r="AB645" s="71" t="s">
        <v>142</v>
      </c>
      <c r="AC645" s="71" t="s">
        <v>65</v>
      </c>
      <c r="AD645" s="71" t="s">
        <v>62</v>
      </c>
      <c r="AE645" s="71" t="s">
        <v>63</v>
      </c>
      <c r="AF645" s="71" t="s">
        <v>63</v>
      </c>
      <c r="AG645" s="71" t="s">
        <v>63</v>
      </c>
      <c r="AH645" s="71" t="s">
        <v>1515</v>
      </c>
      <c r="AI645" s="71" t="s">
        <v>63</v>
      </c>
      <c r="AJ645" s="71" t="s">
        <v>62</v>
      </c>
      <c r="AK645" s="71" t="s">
        <v>62</v>
      </c>
      <c r="AL645" s="71" t="s">
        <v>63</v>
      </c>
      <c r="AM645" s="71" t="s">
        <v>62</v>
      </c>
      <c r="AN645" s="71" t="s">
        <v>7642</v>
      </c>
      <c r="AO645" s="71" t="s">
        <v>7643</v>
      </c>
      <c r="AP645" s="71" t="s">
        <v>7644</v>
      </c>
      <c r="AQ645" s="71" t="s">
        <v>7645</v>
      </c>
      <c r="AR645" s="71" t="s">
        <v>132</v>
      </c>
      <c r="AS645" s="71"/>
      <c r="AT645" s="71" t="s">
        <v>63</v>
      </c>
      <c r="AU645" s="71" t="s">
        <v>72</v>
      </c>
      <c r="AV645" s="79" t="str" cm="1">
        <f t="array" ref="AV6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5" s="79" t="str" cm="1">
        <f t="array" ref="AW6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5" s="71" t="str" cm="1">
        <f t="array" ref="AX6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5" s="71" t="s">
        <v>63</v>
      </c>
      <c r="AZ645" s="71"/>
      <c r="BA645" s="71" t="s">
        <v>7646</v>
      </c>
      <c r="BB645" s="73" t="s">
        <v>4957</v>
      </c>
      <c r="BC645" s="36"/>
      <c r="BD645" s="35"/>
    </row>
    <row r="646" spans="1:56" ht="75" customHeight="1">
      <c r="A646" s="70">
        <v>645</v>
      </c>
      <c r="B646" s="71" t="s">
        <v>7647</v>
      </c>
      <c r="C646" s="71" t="s">
        <v>264</v>
      </c>
      <c r="D646" s="71" t="s">
        <v>7648</v>
      </c>
      <c r="E646" s="71" t="s">
        <v>1502</v>
      </c>
      <c r="F646" s="71" t="s">
        <v>54</v>
      </c>
      <c r="G646" s="71" t="s">
        <v>125</v>
      </c>
      <c r="H646" s="71" t="s">
        <v>233</v>
      </c>
      <c r="I646" s="71" t="s">
        <v>1976</v>
      </c>
      <c r="J646" s="71" t="s">
        <v>1432</v>
      </c>
      <c r="K646" s="71" t="s">
        <v>266</v>
      </c>
      <c r="L646" s="71" t="s">
        <v>7649</v>
      </c>
      <c r="M646" s="71" t="s">
        <v>7650</v>
      </c>
      <c r="N646" s="71" t="s">
        <v>1461</v>
      </c>
      <c r="O646" s="71" t="s">
        <v>4234</v>
      </c>
      <c r="P646" s="71" t="s">
        <v>60</v>
      </c>
      <c r="Q646" s="71" t="s">
        <v>81</v>
      </c>
      <c r="R646" s="71" t="s">
        <v>1669</v>
      </c>
      <c r="S646" s="71" t="s">
        <v>62</v>
      </c>
      <c r="T646" s="71" t="s">
        <v>62</v>
      </c>
      <c r="U646" s="71" t="s">
        <v>62</v>
      </c>
      <c r="V646" s="71" t="s">
        <v>62</v>
      </c>
      <c r="W646" s="71" t="s">
        <v>63</v>
      </c>
      <c r="X646" s="71" t="s">
        <v>62</v>
      </c>
      <c r="Y646" s="71" t="s">
        <v>62</v>
      </c>
      <c r="Z646" s="71" t="s">
        <v>63</v>
      </c>
      <c r="AA646" s="71" t="s">
        <v>62</v>
      </c>
      <c r="AB646" s="71" t="s">
        <v>64</v>
      </c>
      <c r="AC646" s="71" t="s">
        <v>100</v>
      </c>
      <c r="AD646" s="71" t="s">
        <v>62</v>
      </c>
      <c r="AE646" s="71" t="s">
        <v>62</v>
      </c>
      <c r="AF646" s="71" t="s">
        <v>62</v>
      </c>
      <c r="AG646" s="71" t="s">
        <v>63</v>
      </c>
      <c r="AH646" s="71" t="s">
        <v>85</v>
      </c>
      <c r="AI646" s="71" t="s">
        <v>63</v>
      </c>
      <c r="AJ646" s="71" t="s">
        <v>63</v>
      </c>
      <c r="AK646" s="71" t="s">
        <v>63</v>
      </c>
      <c r="AL646" s="71" t="s">
        <v>63</v>
      </c>
      <c r="AM646" s="71" t="s">
        <v>63</v>
      </c>
      <c r="AN646" s="71" t="s">
        <v>7651</v>
      </c>
      <c r="AO646" s="71" t="s">
        <v>7652</v>
      </c>
      <c r="AP646" s="71" t="s">
        <v>7653</v>
      </c>
      <c r="AQ646" s="71" t="s">
        <v>272</v>
      </c>
      <c r="AR646" s="71" t="s">
        <v>63</v>
      </c>
      <c r="AS646" s="71"/>
      <c r="AT646" s="71" t="s">
        <v>63</v>
      </c>
      <c r="AU646" s="71" t="s">
        <v>1713</v>
      </c>
      <c r="AV646" s="79" cm="1">
        <f t="array" ref="AV6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46" s="79" cm="1">
        <f t="array" ref="AW6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46" s="71" t="str" cm="1">
        <f t="array" ref="AX6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46" s="71" t="s">
        <v>62</v>
      </c>
      <c r="AZ646" s="71" t="s">
        <v>7654</v>
      </c>
      <c r="BA646" s="71" t="s">
        <v>7655</v>
      </c>
      <c r="BB646" s="73" t="s">
        <v>7656</v>
      </c>
      <c r="BC646" s="36"/>
      <c r="BD646" s="35"/>
    </row>
    <row r="647" spans="1:56" ht="75" customHeight="1">
      <c r="A647" s="70">
        <v>646</v>
      </c>
      <c r="B647" s="71" t="s">
        <v>7657</v>
      </c>
      <c r="C647" s="71" t="s">
        <v>264</v>
      </c>
      <c r="D647" s="71" t="s">
        <v>7658</v>
      </c>
      <c r="E647" s="71" t="s">
        <v>1502</v>
      </c>
      <c r="F647" s="71" t="s">
        <v>54</v>
      </c>
      <c r="G647" s="71" t="s">
        <v>125</v>
      </c>
      <c r="H647" s="71" t="s">
        <v>233</v>
      </c>
      <c r="I647" s="71" t="s">
        <v>1215</v>
      </c>
      <c r="J647" s="71" t="s">
        <v>1432</v>
      </c>
      <c r="K647" s="71" t="s">
        <v>243</v>
      </c>
      <c r="L647" s="71" t="s">
        <v>7659</v>
      </c>
      <c r="M647" s="71" t="s">
        <v>7660</v>
      </c>
      <c r="N647" s="71" t="s">
        <v>1575</v>
      </c>
      <c r="O647" s="71" t="s">
        <v>4234</v>
      </c>
      <c r="P647" s="71" t="s">
        <v>60</v>
      </c>
      <c r="Q647" s="71" t="s">
        <v>81</v>
      </c>
      <c r="R647" s="71" t="s">
        <v>1669</v>
      </c>
      <c r="S647" s="71" t="s">
        <v>62</v>
      </c>
      <c r="T647" s="71" t="s">
        <v>62</v>
      </c>
      <c r="U647" s="71" t="s">
        <v>62</v>
      </c>
      <c r="V647" s="71" t="s">
        <v>63</v>
      </c>
      <c r="W647" s="71" t="s">
        <v>63</v>
      </c>
      <c r="X647" s="71" t="s">
        <v>62</v>
      </c>
      <c r="Y647" s="71" t="s">
        <v>62</v>
      </c>
      <c r="Z647" s="71" t="s">
        <v>63</v>
      </c>
      <c r="AA647" s="71" t="s">
        <v>62</v>
      </c>
      <c r="AB647" s="71" t="s">
        <v>64</v>
      </c>
      <c r="AC647" s="71" t="s">
        <v>100</v>
      </c>
      <c r="AD647" s="71" t="s">
        <v>62</v>
      </c>
      <c r="AE647" s="71" t="s">
        <v>62</v>
      </c>
      <c r="AF647" s="71" t="s">
        <v>62</v>
      </c>
      <c r="AG647" s="71" t="s">
        <v>63</v>
      </c>
      <c r="AH647" s="71" t="s">
        <v>85</v>
      </c>
      <c r="AI647" s="71" t="s">
        <v>63</v>
      </c>
      <c r="AJ647" s="71" t="s">
        <v>63</v>
      </c>
      <c r="AK647" s="71" t="s">
        <v>63</v>
      </c>
      <c r="AL647" s="71" t="s">
        <v>62</v>
      </c>
      <c r="AM647" s="71" t="s">
        <v>63</v>
      </c>
      <c r="AN647" s="71"/>
      <c r="AO647" s="71" t="s">
        <v>7661</v>
      </c>
      <c r="AP647" s="71" t="s">
        <v>7662</v>
      </c>
      <c r="AQ647" s="71" t="s">
        <v>1215</v>
      </c>
      <c r="AR647" s="71" t="s">
        <v>62</v>
      </c>
      <c r="AS647" s="71"/>
      <c r="AT647" s="71" t="s">
        <v>63</v>
      </c>
      <c r="AU647" s="71" t="s">
        <v>72</v>
      </c>
      <c r="AV647" s="79" t="str" cm="1">
        <f t="array" ref="AV6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7" s="79" t="str" cm="1">
        <f t="array" ref="AW6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7" s="71" t="str" cm="1">
        <f t="array" ref="AX6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7" s="71" t="s">
        <v>63</v>
      </c>
      <c r="AZ647" s="71"/>
      <c r="BA647" s="71" t="s">
        <v>7663</v>
      </c>
      <c r="BB647" s="73"/>
      <c r="BC647" s="36"/>
      <c r="BD647" s="35"/>
    </row>
    <row r="648" spans="1:56" ht="75" customHeight="1">
      <c r="A648" s="70">
        <v>647</v>
      </c>
      <c r="B648" s="71" t="s">
        <v>7664</v>
      </c>
      <c r="C648" s="71" t="s">
        <v>735</v>
      </c>
      <c r="D648" s="71" t="s">
        <v>7665</v>
      </c>
      <c r="E648" s="71" t="s">
        <v>1479</v>
      </c>
      <c r="F648" s="71" t="s">
        <v>231</v>
      </c>
      <c r="G648" s="71" t="s">
        <v>584</v>
      </c>
      <c r="H648" s="71" t="s">
        <v>217</v>
      </c>
      <c r="I648" s="71" t="s">
        <v>1215</v>
      </c>
      <c r="J648" s="71" t="s">
        <v>1432</v>
      </c>
      <c r="K648" s="71" t="s">
        <v>243</v>
      </c>
      <c r="L648" s="71" t="s">
        <v>7666</v>
      </c>
      <c r="M648" s="71" t="s">
        <v>7667</v>
      </c>
      <c r="N648" s="71"/>
      <c r="O648" s="71"/>
      <c r="P648" s="71"/>
      <c r="Q648" s="71"/>
      <c r="R648" s="71"/>
      <c r="S648" s="71"/>
      <c r="T648" s="71"/>
      <c r="U648" s="71"/>
      <c r="V648" s="71"/>
      <c r="W648" s="71"/>
      <c r="X648" s="71"/>
      <c r="Y648" s="71"/>
      <c r="Z648" s="71"/>
      <c r="AA648" s="71"/>
      <c r="AB648" s="71" t="s">
        <v>64</v>
      </c>
      <c r="AC648" s="71" t="s">
        <v>65</v>
      </c>
      <c r="AD648" s="71" t="s">
        <v>62</v>
      </c>
      <c r="AE648" s="71" t="s">
        <v>62</v>
      </c>
      <c r="AF648" s="71" t="s">
        <v>63</v>
      </c>
      <c r="AG648" s="71"/>
      <c r="AH648" s="71" t="s">
        <v>66</v>
      </c>
      <c r="AI648" s="71" t="s">
        <v>63</v>
      </c>
      <c r="AJ648" s="71" t="s">
        <v>63</v>
      </c>
      <c r="AK648" s="71" t="s">
        <v>63</v>
      </c>
      <c r="AL648" s="71" t="s">
        <v>62</v>
      </c>
      <c r="AM648" s="71" t="s">
        <v>63</v>
      </c>
      <c r="AN648" s="71"/>
      <c r="AO648" s="71"/>
      <c r="AP648" s="71" t="s">
        <v>7668</v>
      </c>
      <c r="AQ648" s="71" t="s">
        <v>1215</v>
      </c>
      <c r="AR648" s="71" t="s">
        <v>62</v>
      </c>
      <c r="AS648" s="71"/>
      <c r="AT648" s="71" t="s">
        <v>63</v>
      </c>
      <c r="AU648" s="71"/>
      <c r="AV648" s="79" t="str" cm="1">
        <f t="array" ref="AV6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8" s="79" t="str" cm="1">
        <f t="array" ref="AW6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8" s="71" t="str" cm="1">
        <f t="array" ref="AX6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48" s="71"/>
      <c r="AZ648" s="71"/>
      <c r="BA648" s="71" t="s">
        <v>7669</v>
      </c>
      <c r="BB648" s="73"/>
      <c r="BC648" s="36"/>
      <c r="BD648" s="35"/>
    </row>
    <row r="649" spans="1:56" ht="75" customHeight="1">
      <c r="A649" s="70">
        <v>648</v>
      </c>
      <c r="B649" s="71" t="s">
        <v>7670</v>
      </c>
      <c r="C649" s="71" t="s">
        <v>1563</v>
      </c>
      <c r="D649" s="71" t="s">
        <v>7671</v>
      </c>
      <c r="E649" s="71" t="s">
        <v>1486</v>
      </c>
      <c r="F649" s="71" t="s">
        <v>231</v>
      </c>
      <c r="G649" s="71" t="s">
        <v>584</v>
      </c>
      <c r="H649" s="71" t="s">
        <v>217</v>
      </c>
      <c r="I649" s="71" t="s">
        <v>842</v>
      </c>
      <c r="J649" s="71" t="s">
        <v>1432</v>
      </c>
      <c r="K649" s="71" t="s">
        <v>315</v>
      </c>
      <c r="L649" s="71" t="s">
        <v>7672</v>
      </c>
      <c r="M649" s="71" t="s">
        <v>7673</v>
      </c>
      <c r="N649" s="71"/>
      <c r="O649" s="71"/>
      <c r="P649" s="71"/>
      <c r="Q649" s="71"/>
      <c r="R649" s="71"/>
      <c r="S649" s="71"/>
      <c r="T649" s="71"/>
      <c r="U649" s="71"/>
      <c r="V649" s="71"/>
      <c r="W649" s="71"/>
      <c r="X649" s="71"/>
      <c r="Y649" s="71"/>
      <c r="Z649" s="71"/>
      <c r="AA649" s="71"/>
      <c r="AB649" s="71" t="s">
        <v>64</v>
      </c>
      <c r="AC649" s="71" t="s">
        <v>65</v>
      </c>
      <c r="AD649" s="71" t="s">
        <v>62</v>
      </c>
      <c r="AE649" s="71" t="s">
        <v>63</v>
      </c>
      <c r="AF649" s="71" t="s">
        <v>63</v>
      </c>
      <c r="AG649" s="71"/>
      <c r="AH649" s="71" t="s">
        <v>66</v>
      </c>
      <c r="AI649" s="71" t="s">
        <v>132</v>
      </c>
      <c r="AJ649" s="71" t="s">
        <v>63</v>
      </c>
      <c r="AK649" s="71" t="s">
        <v>63</v>
      </c>
      <c r="AL649" s="71" t="s">
        <v>62</v>
      </c>
      <c r="AM649" s="71" t="s">
        <v>63</v>
      </c>
      <c r="AN649" s="71"/>
      <c r="AO649" s="71"/>
      <c r="AP649" s="71" t="s">
        <v>7674</v>
      </c>
      <c r="AQ649" s="71" t="s">
        <v>105</v>
      </c>
      <c r="AR649" s="71" t="s">
        <v>63</v>
      </c>
      <c r="AS649" s="71"/>
      <c r="AT649" s="71" t="s">
        <v>63</v>
      </c>
      <c r="AU649" s="71"/>
      <c r="AV649" s="79" t="str" cm="1">
        <f t="array" ref="AV6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9" s="79" t="str" cm="1">
        <f t="array" ref="AW6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9" s="71" t="str" cm="1">
        <f t="array" ref="AX6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49" s="71"/>
      <c r="AZ649" s="71"/>
      <c r="BA649" s="71" t="s">
        <v>7675</v>
      </c>
      <c r="BB649" s="73"/>
      <c r="BC649" s="36"/>
      <c r="BD649" s="35"/>
    </row>
    <row r="650" spans="1:56" ht="75" customHeight="1">
      <c r="A650" s="70">
        <v>649</v>
      </c>
      <c r="B650" s="71" t="s">
        <v>7676</v>
      </c>
      <c r="C650" s="71" t="s">
        <v>369</v>
      </c>
      <c r="D650" s="71" t="s">
        <v>7677</v>
      </c>
      <c r="E650" s="71" t="s">
        <v>1575</v>
      </c>
      <c r="F650" s="71" t="s">
        <v>54</v>
      </c>
      <c r="G650" s="71" t="s">
        <v>125</v>
      </c>
      <c r="H650" s="71" t="s">
        <v>233</v>
      </c>
      <c r="I650" s="71" t="s">
        <v>842</v>
      </c>
      <c r="J650" s="71" t="s">
        <v>1432</v>
      </c>
      <c r="K650" s="71" t="s">
        <v>315</v>
      </c>
      <c r="L650" s="71" t="s">
        <v>7678</v>
      </c>
      <c r="M650" s="71" t="s">
        <v>7679</v>
      </c>
      <c r="N650" s="71" t="s">
        <v>1710</v>
      </c>
      <c r="O650" s="71" t="s">
        <v>1609</v>
      </c>
      <c r="P650" s="71" t="s">
        <v>60</v>
      </c>
      <c r="Q650" s="71" t="s">
        <v>81</v>
      </c>
      <c r="R650" s="71" t="s">
        <v>373</v>
      </c>
      <c r="S650" s="71" t="s">
        <v>62</v>
      </c>
      <c r="T650" s="71" t="s">
        <v>62</v>
      </c>
      <c r="U650" s="71" t="s">
        <v>62</v>
      </c>
      <c r="V650" s="71" t="s">
        <v>62</v>
      </c>
      <c r="W650" s="71" t="s">
        <v>63</v>
      </c>
      <c r="X650" s="71" t="s">
        <v>62</v>
      </c>
      <c r="Y650" s="71" t="s">
        <v>62</v>
      </c>
      <c r="Z650" s="71" t="s">
        <v>63</v>
      </c>
      <c r="AA650" s="71" t="s">
        <v>62</v>
      </c>
      <c r="AB650" s="71" t="s">
        <v>64</v>
      </c>
      <c r="AC650" s="71" t="s">
        <v>65</v>
      </c>
      <c r="AD650" s="71" t="s">
        <v>62</v>
      </c>
      <c r="AE650" s="71" t="s">
        <v>62</v>
      </c>
      <c r="AF650" s="71" t="s">
        <v>63</v>
      </c>
      <c r="AG650" s="71" t="s">
        <v>63</v>
      </c>
      <c r="AH650" s="71" t="s">
        <v>85</v>
      </c>
      <c r="AI650" s="71" t="s">
        <v>63</v>
      </c>
      <c r="AJ650" s="71" t="s">
        <v>63</v>
      </c>
      <c r="AK650" s="71" t="s">
        <v>63</v>
      </c>
      <c r="AL650" s="71" t="s">
        <v>62</v>
      </c>
      <c r="AM650" s="71" t="s">
        <v>63</v>
      </c>
      <c r="AN650" s="71"/>
      <c r="AO650" s="71"/>
      <c r="AP650" s="71" t="s">
        <v>7680</v>
      </c>
      <c r="AQ650" s="71" t="s">
        <v>842</v>
      </c>
      <c r="AR650" s="71" t="s">
        <v>62</v>
      </c>
      <c r="AS650" s="71"/>
      <c r="AT650" s="71" t="s">
        <v>63</v>
      </c>
      <c r="AU650" s="71" t="s">
        <v>1713</v>
      </c>
      <c r="AV650" s="79" cm="1">
        <f t="array" ref="AV6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50" s="79" cm="1">
        <f t="array" ref="AW6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50" s="71" t="str" cm="1">
        <f t="array" ref="AX6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50" s="71" t="s">
        <v>63</v>
      </c>
      <c r="AZ650" s="71"/>
      <c r="BA650" s="71" t="s">
        <v>7681</v>
      </c>
      <c r="BB650" s="73"/>
      <c r="BC650" s="36"/>
      <c r="BD650" s="35"/>
    </row>
    <row r="651" spans="1:56" ht="75" customHeight="1">
      <c r="A651" s="70">
        <v>650</v>
      </c>
      <c r="B651" s="71" t="s">
        <v>7682</v>
      </c>
      <c r="C651" s="71" t="s">
        <v>706</v>
      </c>
      <c r="D651" s="71" t="s">
        <v>7683</v>
      </c>
      <c r="E651" s="71" t="s">
        <v>1430</v>
      </c>
      <c r="F651" s="71" t="s">
        <v>54</v>
      </c>
      <c r="G651" s="71" t="s">
        <v>125</v>
      </c>
      <c r="H651" s="71" t="s">
        <v>233</v>
      </c>
      <c r="I651" s="71" t="s">
        <v>509</v>
      </c>
      <c r="J651" s="71" t="s">
        <v>1432</v>
      </c>
      <c r="K651" s="71" t="s">
        <v>218</v>
      </c>
      <c r="L651" s="71" t="s">
        <v>7684</v>
      </c>
      <c r="M651" s="71" t="s">
        <v>7685</v>
      </c>
      <c r="N651" s="71"/>
      <c r="O651" s="71" t="s">
        <v>1435</v>
      </c>
      <c r="P651" s="71" t="s">
        <v>60</v>
      </c>
      <c r="Q651" s="71" t="s">
        <v>155</v>
      </c>
      <c r="R651" s="71" t="s">
        <v>189</v>
      </c>
      <c r="S651" s="71" t="s">
        <v>62</v>
      </c>
      <c r="T651" s="71" t="s">
        <v>62</v>
      </c>
      <c r="U651" s="71" t="s">
        <v>62</v>
      </c>
      <c r="V651" s="71" t="s">
        <v>63</v>
      </c>
      <c r="W651" s="71" t="s">
        <v>63</v>
      </c>
      <c r="X651" s="71" t="s">
        <v>63</v>
      </c>
      <c r="Y651" s="71" t="s">
        <v>62</v>
      </c>
      <c r="Z651" s="71" t="s">
        <v>62</v>
      </c>
      <c r="AA651" s="71" t="s">
        <v>63</v>
      </c>
      <c r="AB651" s="71" t="s">
        <v>142</v>
      </c>
      <c r="AC651" s="71" t="s">
        <v>65</v>
      </c>
      <c r="AD651" s="71" t="s">
        <v>62</v>
      </c>
      <c r="AE651" s="71" t="s">
        <v>62</v>
      </c>
      <c r="AF651" s="71" t="s">
        <v>63</v>
      </c>
      <c r="AG651" s="71" t="s">
        <v>63</v>
      </c>
      <c r="AH651" s="71" t="s">
        <v>85</v>
      </c>
      <c r="AI651" s="71" t="s">
        <v>63</v>
      </c>
      <c r="AJ651" s="71" t="s">
        <v>63</v>
      </c>
      <c r="AK651" s="71" t="s">
        <v>63</v>
      </c>
      <c r="AL651" s="71" t="s">
        <v>62</v>
      </c>
      <c r="AM651" s="71" t="s">
        <v>63</v>
      </c>
      <c r="AN651" s="71"/>
      <c r="AO651" s="71" t="s">
        <v>7686</v>
      </c>
      <c r="AP651" s="71" t="s">
        <v>7687</v>
      </c>
      <c r="AQ651" s="71" t="s">
        <v>7688</v>
      </c>
      <c r="AR651" s="71" t="s">
        <v>132</v>
      </c>
      <c r="AS651" s="71"/>
      <c r="AT651" s="71" t="s">
        <v>62</v>
      </c>
      <c r="AU651" s="71" t="s">
        <v>72</v>
      </c>
      <c r="AV651" s="79" t="str" cm="1">
        <f t="array" ref="AV6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1" s="79" t="str" cm="1">
        <f t="array" ref="AW6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1" s="71" t="str" cm="1">
        <f t="array" ref="AX6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51" s="71" t="s">
        <v>63</v>
      </c>
      <c r="AZ651" s="71"/>
      <c r="BA651" s="71" t="s">
        <v>7689</v>
      </c>
      <c r="BB651" s="73" t="s">
        <v>7690</v>
      </c>
      <c r="BC651" s="36"/>
      <c r="BD651" s="35"/>
    </row>
    <row r="652" spans="1:56" ht="75" customHeight="1">
      <c r="A652" s="70">
        <v>651</v>
      </c>
      <c r="B652" s="71" t="s">
        <v>7691</v>
      </c>
      <c r="C652" s="71" t="s">
        <v>735</v>
      </c>
      <c r="D652" s="71" t="s">
        <v>7692</v>
      </c>
      <c r="E652" s="71" t="s">
        <v>1502</v>
      </c>
      <c r="F652" s="71" t="s">
        <v>231</v>
      </c>
      <c r="G652" s="71" t="s">
        <v>736</v>
      </c>
      <c r="H652" s="71" t="s">
        <v>97</v>
      </c>
      <c r="I652" s="71" t="s">
        <v>7693</v>
      </c>
      <c r="J652" s="71" t="s">
        <v>4306</v>
      </c>
      <c r="K652" s="71" t="s">
        <v>7694</v>
      </c>
      <c r="L652" s="71" t="s">
        <v>7695</v>
      </c>
      <c r="M652" s="71" t="s">
        <v>7696</v>
      </c>
      <c r="N652" s="71"/>
      <c r="O652" s="71"/>
      <c r="P652" s="71"/>
      <c r="Q652" s="71"/>
      <c r="R652" s="71"/>
      <c r="S652" s="71"/>
      <c r="T652" s="71"/>
      <c r="U652" s="71"/>
      <c r="V652" s="71"/>
      <c r="W652" s="71"/>
      <c r="X652" s="71"/>
      <c r="Y652" s="71"/>
      <c r="Z652" s="71"/>
      <c r="AA652" s="71"/>
      <c r="AB652" s="71" t="s">
        <v>64</v>
      </c>
      <c r="AC652" s="71" t="s">
        <v>65</v>
      </c>
      <c r="AD652" s="71" t="s">
        <v>62</v>
      </c>
      <c r="AE652" s="71" t="s">
        <v>62</v>
      </c>
      <c r="AF652" s="71" t="s">
        <v>63</v>
      </c>
      <c r="AG652" s="71"/>
      <c r="AH652" s="71" t="s">
        <v>85</v>
      </c>
      <c r="AI652" s="71" t="s">
        <v>63</v>
      </c>
      <c r="AJ652" s="71" t="s">
        <v>63</v>
      </c>
      <c r="AK652" s="71" t="s">
        <v>63</v>
      </c>
      <c r="AL652" s="71" t="s">
        <v>62</v>
      </c>
      <c r="AM652" s="71" t="s">
        <v>63</v>
      </c>
      <c r="AN652" s="71"/>
      <c r="AO652" s="71"/>
      <c r="AP652" s="71" t="s">
        <v>7697</v>
      </c>
      <c r="AQ652" s="71" t="s">
        <v>7698</v>
      </c>
      <c r="AR652" s="71" t="s">
        <v>132</v>
      </c>
      <c r="AS652" s="71"/>
      <c r="AT652" s="71" t="s">
        <v>63</v>
      </c>
      <c r="AU652" s="71"/>
      <c r="AV652" s="79" t="str" cm="1">
        <f t="array" ref="AV6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2" s="79" t="str" cm="1">
        <f t="array" ref="AW6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2" s="71" t="str" cm="1">
        <f t="array" ref="AX6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2" s="71"/>
      <c r="AZ652" s="71"/>
      <c r="BA652" s="22" t="s">
        <v>7699</v>
      </c>
      <c r="BB652" s="73" t="s">
        <v>7700</v>
      </c>
      <c r="BC652" s="36"/>
      <c r="BD652" s="35"/>
    </row>
    <row r="653" spans="1:56" ht="75" customHeight="1">
      <c r="A653" s="70">
        <v>652</v>
      </c>
      <c r="B653" s="71" t="s">
        <v>7701</v>
      </c>
      <c r="C653" s="71" t="s">
        <v>735</v>
      </c>
      <c r="D653" s="71" t="s">
        <v>7702</v>
      </c>
      <c r="E653" s="71" t="s">
        <v>1479</v>
      </c>
      <c r="F653" s="71" t="s">
        <v>231</v>
      </c>
      <c r="G653" s="71" t="s">
        <v>736</v>
      </c>
      <c r="H653" s="71" t="s">
        <v>217</v>
      </c>
      <c r="I653" s="71" t="s">
        <v>1215</v>
      </c>
      <c r="J653" s="71" t="s">
        <v>1432</v>
      </c>
      <c r="K653" s="71" t="s">
        <v>243</v>
      </c>
      <c r="L653" s="71" t="s">
        <v>7703</v>
      </c>
      <c r="M653" s="71" t="s">
        <v>7704</v>
      </c>
      <c r="N653" s="71"/>
      <c r="O653" s="71"/>
      <c r="P653" s="71"/>
      <c r="Q653" s="71"/>
      <c r="R653" s="71"/>
      <c r="S653" s="71"/>
      <c r="T653" s="71"/>
      <c r="U653" s="71"/>
      <c r="V653" s="71"/>
      <c r="W653" s="71"/>
      <c r="X653" s="71"/>
      <c r="Y653" s="71"/>
      <c r="Z653" s="71"/>
      <c r="AA653" s="71"/>
      <c r="AB653" s="71" t="s">
        <v>64</v>
      </c>
      <c r="AC653" s="71" t="s">
        <v>65</v>
      </c>
      <c r="AD653" s="71" t="s">
        <v>62</v>
      </c>
      <c r="AE653" s="71" t="s">
        <v>62</v>
      </c>
      <c r="AF653" s="71" t="s">
        <v>62</v>
      </c>
      <c r="AG653" s="71"/>
      <c r="AH653" s="71" t="s">
        <v>66</v>
      </c>
      <c r="AI653" s="71" t="s">
        <v>63</v>
      </c>
      <c r="AJ653" s="71" t="s">
        <v>132</v>
      </c>
      <c r="AK653" s="71" t="s">
        <v>63</v>
      </c>
      <c r="AL653" s="71" t="s">
        <v>62</v>
      </c>
      <c r="AM653" s="71" t="s">
        <v>63</v>
      </c>
      <c r="AN653" s="71"/>
      <c r="AO653" s="71"/>
      <c r="AP653" s="71" t="s">
        <v>7662</v>
      </c>
      <c r="AQ653" s="71" t="s">
        <v>1215</v>
      </c>
      <c r="AR653" s="71" t="s">
        <v>62</v>
      </c>
      <c r="AS653" s="71"/>
      <c r="AT653" s="71" t="s">
        <v>63</v>
      </c>
      <c r="AU653" s="71"/>
      <c r="AV653" s="79" t="str" cm="1">
        <f t="array" ref="AV6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3" s="79" t="str" cm="1">
        <f t="array" ref="AW6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3" s="71" t="str" cm="1">
        <f t="array" ref="AX6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3" s="71"/>
      <c r="AZ653" s="71"/>
      <c r="BA653" s="71" t="s">
        <v>7705</v>
      </c>
      <c r="BB653" s="73" t="s">
        <v>7706</v>
      </c>
      <c r="BC653" s="36"/>
      <c r="BD653" s="35"/>
    </row>
    <row r="654" spans="1:56" ht="75" customHeight="1">
      <c r="A654" s="70">
        <v>653</v>
      </c>
      <c r="B654" s="71" t="s">
        <v>7707</v>
      </c>
      <c r="C654" s="71" t="s">
        <v>735</v>
      </c>
      <c r="D654" s="71" t="s">
        <v>7708</v>
      </c>
      <c r="E654" s="71" t="s">
        <v>1461</v>
      </c>
      <c r="F654" s="71" t="s">
        <v>231</v>
      </c>
      <c r="G654" s="71" t="s">
        <v>736</v>
      </c>
      <c r="H654" s="71" t="s">
        <v>217</v>
      </c>
      <c r="I654" s="71" t="s">
        <v>790</v>
      </c>
      <c r="J654" s="71" t="s">
        <v>1432</v>
      </c>
      <c r="K654" s="71" t="s">
        <v>218</v>
      </c>
      <c r="L654" s="71" t="s">
        <v>7709</v>
      </c>
      <c r="M654" s="71" t="s">
        <v>7710</v>
      </c>
      <c r="N654" s="71"/>
      <c r="O654" s="71"/>
      <c r="P654" s="71"/>
      <c r="Q654" s="71"/>
      <c r="R654" s="71"/>
      <c r="S654" s="71"/>
      <c r="T654" s="71"/>
      <c r="U654" s="71"/>
      <c r="V654" s="71"/>
      <c r="W654" s="71"/>
      <c r="X654" s="71"/>
      <c r="Y654" s="71"/>
      <c r="Z654" s="71"/>
      <c r="AA654" s="71"/>
      <c r="AB654" s="71" t="s">
        <v>64</v>
      </c>
      <c r="AC654" s="71" t="s">
        <v>65</v>
      </c>
      <c r="AD654" s="71" t="s">
        <v>62</v>
      </c>
      <c r="AE654" s="71" t="s">
        <v>62</v>
      </c>
      <c r="AF654" s="71" t="s">
        <v>63</v>
      </c>
      <c r="AG654" s="71"/>
      <c r="AH654" s="71" t="s">
        <v>66</v>
      </c>
      <c r="AI654" s="71" t="s">
        <v>63</v>
      </c>
      <c r="AJ654" s="71" t="s">
        <v>63</v>
      </c>
      <c r="AK654" s="71" t="s">
        <v>63</v>
      </c>
      <c r="AL654" s="71" t="s">
        <v>62</v>
      </c>
      <c r="AM654" s="71" t="s">
        <v>63</v>
      </c>
      <c r="AN654" s="71"/>
      <c r="AO654" s="71"/>
      <c r="AP654" s="71" t="s">
        <v>7711</v>
      </c>
      <c r="AQ654" s="71" t="s">
        <v>7712</v>
      </c>
      <c r="AR654" s="71" t="s">
        <v>132</v>
      </c>
      <c r="AS654" s="71"/>
      <c r="AT654" s="71" t="s">
        <v>63</v>
      </c>
      <c r="AU654" s="71"/>
      <c r="AV654" s="79" t="str" cm="1">
        <f t="array" ref="AV6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4" s="79" t="str" cm="1">
        <f t="array" ref="AW6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4" s="71" t="str" cm="1">
        <f t="array" ref="AX6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4" s="71"/>
      <c r="AZ654" s="71"/>
      <c r="BA654" s="71" t="s">
        <v>7713</v>
      </c>
      <c r="BB654" s="73" t="s">
        <v>7714</v>
      </c>
      <c r="BC654" s="36"/>
      <c r="BD654" s="35"/>
    </row>
    <row r="655" spans="1:56" ht="75" customHeight="1">
      <c r="A655" s="70">
        <v>654</v>
      </c>
      <c r="B655" s="71" t="s">
        <v>7715</v>
      </c>
      <c r="C655" s="71" t="s">
        <v>735</v>
      </c>
      <c r="D655" s="71" t="s">
        <v>7716</v>
      </c>
      <c r="E655" s="71" t="s">
        <v>1486</v>
      </c>
      <c r="F655" s="71" t="s">
        <v>231</v>
      </c>
      <c r="G655" s="71" t="s">
        <v>584</v>
      </c>
      <c r="H655" s="71" t="s">
        <v>217</v>
      </c>
      <c r="I655" s="71" t="s">
        <v>1215</v>
      </c>
      <c r="J655" s="71" t="s">
        <v>1432</v>
      </c>
      <c r="K655" s="71" t="s">
        <v>243</v>
      </c>
      <c r="L655" s="71" t="s">
        <v>7717</v>
      </c>
      <c r="M655" s="71" t="s">
        <v>7718</v>
      </c>
      <c r="N655" s="71"/>
      <c r="O655" s="71"/>
      <c r="P655" s="71"/>
      <c r="Q655" s="71"/>
      <c r="R655" s="71"/>
      <c r="S655" s="71"/>
      <c r="T655" s="71"/>
      <c r="U655" s="71"/>
      <c r="V655" s="71"/>
      <c r="W655" s="71"/>
      <c r="X655" s="71"/>
      <c r="Y655" s="71"/>
      <c r="Z655" s="71"/>
      <c r="AA655" s="71"/>
      <c r="AB655" s="71" t="s">
        <v>64</v>
      </c>
      <c r="AC655" s="71" t="s">
        <v>65</v>
      </c>
      <c r="AD655" s="71" t="s">
        <v>62</v>
      </c>
      <c r="AE655" s="71" t="s">
        <v>63</v>
      </c>
      <c r="AF655" s="71" t="s">
        <v>63</v>
      </c>
      <c r="AG655" s="71"/>
      <c r="AH655" s="71" t="s">
        <v>66</v>
      </c>
      <c r="AI655" s="71" t="s">
        <v>132</v>
      </c>
      <c r="AJ655" s="71" t="s">
        <v>63</v>
      </c>
      <c r="AK655" s="71" t="s">
        <v>63</v>
      </c>
      <c r="AL655" s="71" t="s">
        <v>62</v>
      </c>
      <c r="AM655" s="71" t="s">
        <v>63</v>
      </c>
      <c r="AN655" s="71"/>
      <c r="AO655" s="71"/>
      <c r="AP655" s="71" t="s">
        <v>7719</v>
      </c>
      <c r="AQ655" s="71" t="s">
        <v>7720</v>
      </c>
      <c r="AR655" s="71" t="s">
        <v>132</v>
      </c>
      <c r="AS655" s="71"/>
      <c r="AT655" s="71" t="s">
        <v>63</v>
      </c>
      <c r="AU655" s="71"/>
      <c r="AV655" s="79" t="str" cm="1">
        <f t="array" ref="AV6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5" s="79" t="str" cm="1">
        <f t="array" ref="AW6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5" s="71" t="str" cm="1">
        <f t="array" ref="AX6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5" s="71"/>
      <c r="AZ655" s="71"/>
      <c r="BA655" s="22" t="s">
        <v>7721</v>
      </c>
      <c r="BB655" s="73" t="s">
        <v>7722</v>
      </c>
      <c r="BC655" s="36"/>
      <c r="BD655" s="35"/>
    </row>
    <row r="656" spans="1:56" ht="75" customHeight="1">
      <c r="A656" s="70">
        <v>655</v>
      </c>
      <c r="B656" s="71" t="s">
        <v>7723</v>
      </c>
      <c r="C656" s="71" t="s">
        <v>739</v>
      </c>
      <c r="D656" s="71" t="s">
        <v>7724</v>
      </c>
      <c r="E656" s="71" t="s">
        <v>1478</v>
      </c>
      <c r="F656" s="71" t="s">
        <v>231</v>
      </c>
      <c r="G656" s="71" t="s">
        <v>786</v>
      </c>
      <c r="H656" s="71" t="s">
        <v>233</v>
      </c>
      <c r="I656" s="71" t="s">
        <v>2167</v>
      </c>
      <c r="J656" s="71" t="s">
        <v>1432</v>
      </c>
      <c r="K656" s="71" t="s">
        <v>315</v>
      </c>
      <c r="L656" s="71" t="s">
        <v>7725</v>
      </c>
      <c r="M656" s="71" t="s">
        <v>7726</v>
      </c>
      <c r="N656" s="71"/>
      <c r="O656" s="71"/>
      <c r="P656" s="71"/>
      <c r="Q656" s="71"/>
      <c r="R656" s="71"/>
      <c r="S656" s="71"/>
      <c r="T656" s="71"/>
      <c r="U656" s="71"/>
      <c r="V656" s="71"/>
      <c r="W656" s="71"/>
      <c r="X656" s="71"/>
      <c r="Y656" s="71"/>
      <c r="Z656" s="71"/>
      <c r="AA656" s="71"/>
      <c r="AB656" s="71" t="s">
        <v>64</v>
      </c>
      <c r="AC656" s="71" t="s">
        <v>100</v>
      </c>
      <c r="AD656" s="71" t="s">
        <v>62</v>
      </c>
      <c r="AE656" s="71" t="s">
        <v>62</v>
      </c>
      <c r="AF656" s="71" t="s">
        <v>63</v>
      </c>
      <c r="AG656" s="71"/>
      <c r="AH656" s="71" t="s">
        <v>915</v>
      </c>
      <c r="AI656" s="71" t="s">
        <v>63</v>
      </c>
      <c r="AJ656" s="71" t="s">
        <v>63</v>
      </c>
      <c r="AK656" s="71" t="s">
        <v>63</v>
      </c>
      <c r="AL656" s="71" t="s">
        <v>62</v>
      </c>
      <c r="AM656" s="71" t="s">
        <v>63</v>
      </c>
      <c r="AN656" s="71"/>
      <c r="AO656" s="71"/>
      <c r="AP656" s="71" t="s">
        <v>7727</v>
      </c>
      <c r="AQ656" s="71" t="s">
        <v>711</v>
      </c>
      <c r="AR656" s="71" t="s">
        <v>63</v>
      </c>
      <c r="AS656" s="71"/>
      <c r="AT656" s="71" t="s">
        <v>63</v>
      </c>
      <c r="AU656" s="71"/>
      <c r="AV656" s="79" t="str" cm="1">
        <f t="array" ref="AV6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6" s="79" t="str" cm="1">
        <f t="array" ref="AW6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6" s="71" t="str" cm="1">
        <f t="array" ref="AX6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6" s="71"/>
      <c r="AZ656" s="71"/>
      <c r="BA656" s="71" t="s">
        <v>7728</v>
      </c>
      <c r="BB656" s="73" t="s">
        <v>7729</v>
      </c>
      <c r="BC656" s="36"/>
      <c r="BD656" s="35"/>
    </row>
    <row r="657" spans="1:56" ht="75" customHeight="1">
      <c r="A657" s="70">
        <v>656</v>
      </c>
      <c r="B657" s="71" t="s">
        <v>7730</v>
      </c>
      <c r="C657" s="71" t="s">
        <v>735</v>
      </c>
      <c r="D657" s="71" t="s">
        <v>7731</v>
      </c>
      <c r="E657" s="71" t="s">
        <v>1486</v>
      </c>
      <c r="F657" s="71" t="s">
        <v>231</v>
      </c>
      <c r="G657" s="71" t="s">
        <v>736</v>
      </c>
      <c r="H657" s="71" t="s">
        <v>217</v>
      </c>
      <c r="I657" s="71" t="s">
        <v>1215</v>
      </c>
      <c r="J657" s="71" t="s">
        <v>1432</v>
      </c>
      <c r="K657" s="71" t="s">
        <v>243</v>
      </c>
      <c r="L657" s="71" t="s">
        <v>7732</v>
      </c>
      <c r="M657" s="71" t="s">
        <v>7733</v>
      </c>
      <c r="N657" s="71"/>
      <c r="O657" s="71"/>
      <c r="P657" s="71"/>
      <c r="Q657" s="71"/>
      <c r="R657" s="71"/>
      <c r="S657" s="71"/>
      <c r="T657" s="71"/>
      <c r="U657" s="71"/>
      <c r="V657" s="71"/>
      <c r="W657" s="71"/>
      <c r="X657" s="71"/>
      <c r="Y657" s="71"/>
      <c r="Z657" s="71"/>
      <c r="AA657" s="71"/>
      <c r="AB657" s="71" t="s">
        <v>64</v>
      </c>
      <c r="AC657" s="71" t="s">
        <v>65</v>
      </c>
      <c r="AD657" s="71" t="s">
        <v>62</v>
      </c>
      <c r="AE657" s="71" t="s">
        <v>62</v>
      </c>
      <c r="AF657" s="71" t="s">
        <v>63</v>
      </c>
      <c r="AG657" s="71"/>
      <c r="AH657" s="71" t="s">
        <v>66</v>
      </c>
      <c r="AI657" s="71" t="s">
        <v>63</v>
      </c>
      <c r="AJ657" s="71" t="s">
        <v>63</v>
      </c>
      <c r="AK657" s="71" t="s">
        <v>63</v>
      </c>
      <c r="AL657" s="71" t="s">
        <v>63</v>
      </c>
      <c r="AM657" s="71" t="s">
        <v>63</v>
      </c>
      <c r="AN657" s="71"/>
      <c r="AO657" s="71"/>
      <c r="AP657" s="71" t="s">
        <v>7734</v>
      </c>
      <c r="AQ657" s="71" t="s">
        <v>962</v>
      </c>
      <c r="AR657" s="71" t="s">
        <v>132</v>
      </c>
      <c r="AS657" s="71"/>
      <c r="AT657" s="71" t="s">
        <v>63</v>
      </c>
      <c r="AU657" s="71"/>
      <c r="AV657" s="79" t="str" cm="1">
        <f t="array" ref="AV6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7" s="79" t="str" cm="1">
        <f t="array" ref="AW6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7" s="71" t="str" cm="1">
        <f t="array" ref="AX6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7" s="71"/>
      <c r="AZ657" s="71"/>
      <c r="BA657" s="71" t="s">
        <v>7735</v>
      </c>
      <c r="BB657" s="73" t="s">
        <v>7736</v>
      </c>
      <c r="BC657" s="36"/>
      <c r="BD657" s="35"/>
    </row>
    <row r="658" spans="1:56" ht="75" customHeight="1">
      <c r="A658" s="70">
        <v>657</v>
      </c>
      <c r="B658" s="71" t="s">
        <v>7737</v>
      </c>
      <c r="C658" s="71" t="s">
        <v>735</v>
      </c>
      <c r="D658" s="71" t="s">
        <v>7738</v>
      </c>
      <c r="E658" s="71" t="s">
        <v>1502</v>
      </c>
      <c r="F658" s="71" t="s">
        <v>231</v>
      </c>
      <c r="G658" s="71" t="s">
        <v>736</v>
      </c>
      <c r="H658" s="71" t="s">
        <v>217</v>
      </c>
      <c r="I658" s="71" t="s">
        <v>428</v>
      </c>
      <c r="J658" s="71" t="s">
        <v>1432</v>
      </c>
      <c r="K658" s="71" t="s">
        <v>315</v>
      </c>
      <c r="L658" s="71" t="s">
        <v>7739</v>
      </c>
      <c r="M658" s="71" t="s">
        <v>7740</v>
      </c>
      <c r="N658" s="71"/>
      <c r="O658" s="71"/>
      <c r="P658" s="71"/>
      <c r="Q658" s="71"/>
      <c r="R658" s="71"/>
      <c r="S658" s="71"/>
      <c r="T658" s="71"/>
      <c r="U658" s="71"/>
      <c r="V658" s="71"/>
      <c r="W658" s="71"/>
      <c r="X658" s="71"/>
      <c r="Y658" s="71"/>
      <c r="Z658" s="71"/>
      <c r="AA658" s="71"/>
      <c r="AB658" s="71" t="s">
        <v>64</v>
      </c>
      <c r="AC658" s="71" t="s">
        <v>65</v>
      </c>
      <c r="AD658" s="71" t="s">
        <v>62</v>
      </c>
      <c r="AE658" s="71" t="s">
        <v>62</v>
      </c>
      <c r="AF658" s="71" t="s">
        <v>63</v>
      </c>
      <c r="AG658" s="71"/>
      <c r="AH658" s="71" t="s">
        <v>1515</v>
      </c>
      <c r="AI658" s="71" t="s">
        <v>63</v>
      </c>
      <c r="AJ658" s="71" t="s">
        <v>63</v>
      </c>
      <c r="AK658" s="71" t="s">
        <v>63</v>
      </c>
      <c r="AL658" s="71" t="s">
        <v>63</v>
      </c>
      <c r="AM658" s="71" t="s">
        <v>62</v>
      </c>
      <c r="AN658" s="71"/>
      <c r="AO658" s="71"/>
      <c r="AP658" s="71" t="s">
        <v>7741</v>
      </c>
      <c r="AQ658" s="71" t="s">
        <v>7742</v>
      </c>
      <c r="AR658" s="71" t="s">
        <v>132</v>
      </c>
      <c r="AS658" s="71"/>
      <c r="AT658" s="71" t="s">
        <v>63</v>
      </c>
      <c r="AU658" s="71"/>
      <c r="AV658" s="79" t="str" cm="1">
        <f t="array" ref="AV6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8" s="79" t="str" cm="1">
        <f t="array" ref="AW6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8" s="71" t="str" cm="1">
        <f t="array" ref="AX6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8" s="71"/>
      <c r="AZ658" s="71"/>
      <c r="BA658" s="22" t="s">
        <v>7743</v>
      </c>
      <c r="BB658" s="73" t="s">
        <v>7744</v>
      </c>
      <c r="BC658" s="36"/>
      <c r="BD658" s="35"/>
    </row>
    <row r="659" spans="1:56" ht="75" customHeight="1">
      <c r="A659" s="70">
        <v>658</v>
      </c>
      <c r="B659" s="71" t="s">
        <v>7745</v>
      </c>
      <c r="C659" s="71" t="s">
        <v>735</v>
      </c>
      <c r="D659" s="71" t="s">
        <v>7746</v>
      </c>
      <c r="E659" s="71" t="s">
        <v>1452</v>
      </c>
      <c r="F659" s="71" t="s">
        <v>231</v>
      </c>
      <c r="G659" s="71" t="s">
        <v>736</v>
      </c>
      <c r="H659" s="71" t="s">
        <v>217</v>
      </c>
      <c r="I659" s="71" t="s">
        <v>790</v>
      </c>
      <c r="J659" s="71" t="s">
        <v>1432</v>
      </c>
      <c r="K659" s="71" t="s">
        <v>218</v>
      </c>
      <c r="L659" s="71" t="s">
        <v>7747</v>
      </c>
      <c r="M659" s="71" t="s">
        <v>7748</v>
      </c>
      <c r="N659" s="71"/>
      <c r="O659" s="71"/>
      <c r="P659" s="71"/>
      <c r="Q659" s="71"/>
      <c r="R659" s="71"/>
      <c r="S659" s="71"/>
      <c r="T659" s="71"/>
      <c r="U659" s="71"/>
      <c r="V659" s="71"/>
      <c r="W659" s="71"/>
      <c r="X659" s="71"/>
      <c r="Y659" s="71"/>
      <c r="Z659" s="71"/>
      <c r="AA659" s="71"/>
      <c r="AB659" s="71" t="s">
        <v>64</v>
      </c>
      <c r="AC659" s="71" t="s">
        <v>65</v>
      </c>
      <c r="AD659" s="71" t="s">
        <v>62</v>
      </c>
      <c r="AE659" s="71" t="s">
        <v>62</v>
      </c>
      <c r="AF659" s="71" t="s">
        <v>63</v>
      </c>
      <c r="AG659" s="71"/>
      <c r="AH659" s="71" t="s">
        <v>85</v>
      </c>
      <c r="AI659" s="71" t="s">
        <v>63</v>
      </c>
      <c r="AJ659" s="71" t="s">
        <v>63</v>
      </c>
      <c r="AK659" s="71" t="s">
        <v>63</v>
      </c>
      <c r="AL659" s="71" t="s">
        <v>62</v>
      </c>
      <c r="AM659" s="71" t="s">
        <v>63</v>
      </c>
      <c r="AN659" s="71"/>
      <c r="AO659" s="71"/>
      <c r="AP659" s="71" t="s">
        <v>7749</v>
      </c>
      <c r="AQ659" s="71" t="s">
        <v>790</v>
      </c>
      <c r="AR659" s="71" t="s">
        <v>62</v>
      </c>
      <c r="AS659" s="71"/>
      <c r="AT659" s="71" t="s">
        <v>63</v>
      </c>
      <c r="AU659" s="71"/>
      <c r="AV659" s="79" t="str" cm="1">
        <f t="array" ref="AV6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9" s="79" t="str" cm="1">
        <f t="array" ref="AW6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9" s="71" t="str" cm="1">
        <f t="array" ref="AX6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9" s="71"/>
      <c r="AZ659" s="71"/>
      <c r="BA659" s="71" t="s">
        <v>7750</v>
      </c>
      <c r="BB659" s="73" t="s">
        <v>7751</v>
      </c>
      <c r="BC659" s="36"/>
      <c r="BD659" s="35"/>
    </row>
    <row r="660" spans="1:56" ht="75" customHeight="1">
      <c r="A660" s="70">
        <v>659</v>
      </c>
      <c r="B660" s="71" t="s">
        <v>7752</v>
      </c>
      <c r="C660" s="71" t="s">
        <v>735</v>
      </c>
      <c r="D660" s="71" t="s">
        <v>7753</v>
      </c>
      <c r="E660" s="71" t="s">
        <v>1461</v>
      </c>
      <c r="F660" s="71" t="s">
        <v>231</v>
      </c>
      <c r="G660" s="71" t="s">
        <v>736</v>
      </c>
      <c r="H660" s="71" t="s">
        <v>217</v>
      </c>
      <c r="I660" s="71" t="s">
        <v>194</v>
      </c>
      <c r="J660" s="71" t="s">
        <v>1432</v>
      </c>
      <c r="K660" s="71" t="s">
        <v>315</v>
      </c>
      <c r="L660" s="71" t="s">
        <v>7754</v>
      </c>
      <c r="M660" s="71" t="s">
        <v>7755</v>
      </c>
      <c r="N660" s="71"/>
      <c r="O660" s="71"/>
      <c r="P660" s="71"/>
      <c r="Q660" s="71"/>
      <c r="R660" s="71"/>
      <c r="S660" s="71"/>
      <c r="T660" s="71"/>
      <c r="U660" s="71"/>
      <c r="V660" s="71"/>
      <c r="W660" s="71"/>
      <c r="X660" s="71"/>
      <c r="Y660" s="71"/>
      <c r="Z660" s="71"/>
      <c r="AA660" s="71"/>
      <c r="AB660" s="71" t="s">
        <v>64</v>
      </c>
      <c r="AC660" s="71" t="s">
        <v>65</v>
      </c>
      <c r="AD660" s="71" t="s">
        <v>62</v>
      </c>
      <c r="AE660" s="71" t="s">
        <v>62</v>
      </c>
      <c r="AF660" s="71" t="s">
        <v>63</v>
      </c>
      <c r="AG660" s="71"/>
      <c r="AH660" s="71" t="s">
        <v>1515</v>
      </c>
      <c r="AI660" s="71" t="s">
        <v>63</v>
      </c>
      <c r="AJ660" s="71" t="s">
        <v>63</v>
      </c>
      <c r="AK660" s="71" t="s">
        <v>63</v>
      </c>
      <c r="AL660" s="71" t="s">
        <v>62</v>
      </c>
      <c r="AM660" s="71" t="s">
        <v>63</v>
      </c>
      <c r="AN660" s="71"/>
      <c r="AO660" s="71"/>
      <c r="AP660" s="71" t="s">
        <v>7756</v>
      </c>
      <c r="AQ660" s="71" t="s">
        <v>7757</v>
      </c>
      <c r="AR660" s="71" t="s">
        <v>62</v>
      </c>
      <c r="AS660" s="71"/>
      <c r="AT660" s="71" t="s">
        <v>63</v>
      </c>
      <c r="AU660" s="71"/>
      <c r="AV660" s="79" t="str" cm="1">
        <f t="array" ref="AV6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0" s="79" t="str" cm="1">
        <f t="array" ref="AW6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0" s="71" t="str" cm="1">
        <f t="array" ref="AX6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0" s="71"/>
      <c r="AZ660" s="71"/>
      <c r="BA660" s="71" t="s">
        <v>7758</v>
      </c>
      <c r="BB660" s="73" t="s">
        <v>7759</v>
      </c>
      <c r="BC660" s="36"/>
      <c r="BD660" s="35"/>
    </row>
    <row r="661" spans="1:56" ht="75" customHeight="1">
      <c r="A661" s="70">
        <v>660</v>
      </c>
      <c r="B661" s="71" t="s">
        <v>7760</v>
      </c>
      <c r="C661" s="71" t="s">
        <v>735</v>
      </c>
      <c r="D661" s="71" t="s">
        <v>7761</v>
      </c>
      <c r="E661" s="71" t="s">
        <v>1430</v>
      </c>
      <c r="F661" s="71" t="s">
        <v>231</v>
      </c>
      <c r="G661" s="71" t="s">
        <v>736</v>
      </c>
      <c r="H661" s="71" t="s">
        <v>217</v>
      </c>
      <c r="I661" s="71" t="s">
        <v>790</v>
      </c>
      <c r="J661" s="71" t="s">
        <v>1432</v>
      </c>
      <c r="K661" s="71" t="s">
        <v>218</v>
      </c>
      <c r="L661" s="71" t="s">
        <v>7762</v>
      </c>
      <c r="M661" s="71" t="s">
        <v>7763</v>
      </c>
      <c r="N661" s="71"/>
      <c r="O661" s="71"/>
      <c r="P661" s="71"/>
      <c r="Q661" s="71"/>
      <c r="R661" s="71"/>
      <c r="S661" s="71"/>
      <c r="T661" s="71"/>
      <c r="U661" s="71"/>
      <c r="V661" s="71"/>
      <c r="W661" s="71"/>
      <c r="X661" s="71"/>
      <c r="Y661" s="71"/>
      <c r="Z661" s="71"/>
      <c r="AA661" s="71"/>
      <c r="AB661" s="71" t="s">
        <v>64</v>
      </c>
      <c r="AC661" s="71" t="s">
        <v>65</v>
      </c>
      <c r="AD661" s="71" t="s">
        <v>62</v>
      </c>
      <c r="AE661" s="71" t="s">
        <v>62</v>
      </c>
      <c r="AF661" s="71" t="s">
        <v>63</v>
      </c>
      <c r="AG661" s="71"/>
      <c r="AH661" s="71" t="s">
        <v>66</v>
      </c>
      <c r="AI661" s="71" t="s">
        <v>63</v>
      </c>
      <c r="AJ661" s="71" t="s">
        <v>63</v>
      </c>
      <c r="AK661" s="71" t="s">
        <v>63</v>
      </c>
      <c r="AL661" s="71" t="s">
        <v>62</v>
      </c>
      <c r="AM661" s="71" t="s">
        <v>63</v>
      </c>
      <c r="AN661" s="71"/>
      <c r="AO661" s="71"/>
      <c r="AP661" s="71" t="s">
        <v>7764</v>
      </c>
      <c r="AQ661" s="71" t="s">
        <v>790</v>
      </c>
      <c r="AR661" s="71" t="s">
        <v>62</v>
      </c>
      <c r="AS661" s="71"/>
      <c r="AT661" s="71" t="s">
        <v>63</v>
      </c>
      <c r="AU661" s="71"/>
      <c r="AV661" s="79" t="str" cm="1">
        <f t="array" ref="AV6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1" s="79" t="str" cm="1">
        <f t="array" ref="AW6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1" s="71" t="str" cm="1">
        <f t="array" ref="AX6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1" s="71"/>
      <c r="AZ661" s="71"/>
      <c r="BA661" s="71" t="s">
        <v>7765</v>
      </c>
      <c r="BB661" s="73" t="s">
        <v>7766</v>
      </c>
      <c r="BC661" s="36"/>
      <c r="BD661" s="35"/>
    </row>
    <row r="662" spans="1:56" ht="75" customHeight="1">
      <c r="A662" s="70">
        <v>661</v>
      </c>
      <c r="B662" s="71" t="s">
        <v>7767</v>
      </c>
      <c r="C662" s="71" t="s">
        <v>706</v>
      </c>
      <c r="D662" s="71" t="s">
        <v>7768</v>
      </c>
      <c r="E662" s="71" t="s">
        <v>1430</v>
      </c>
      <c r="F662" s="71" t="s">
        <v>54</v>
      </c>
      <c r="G662" s="71" t="s">
        <v>125</v>
      </c>
      <c r="H662" s="71" t="s">
        <v>233</v>
      </c>
      <c r="I662" s="71" t="s">
        <v>1215</v>
      </c>
      <c r="J662" s="71" t="s">
        <v>1432</v>
      </c>
      <c r="K662" s="71" t="s">
        <v>243</v>
      </c>
      <c r="L662" s="71" t="s">
        <v>7769</v>
      </c>
      <c r="M662" s="71" t="s">
        <v>7770</v>
      </c>
      <c r="N662" s="71"/>
      <c r="O662" s="71" t="s">
        <v>1506</v>
      </c>
      <c r="P662" s="71" t="s">
        <v>60</v>
      </c>
      <c r="Q662" s="71" t="s">
        <v>431</v>
      </c>
      <c r="R662" s="71" t="s">
        <v>189</v>
      </c>
      <c r="S662" s="71" t="s">
        <v>62</v>
      </c>
      <c r="T662" s="71" t="s">
        <v>62</v>
      </c>
      <c r="U662" s="71" t="s">
        <v>62</v>
      </c>
      <c r="V662" s="71" t="s">
        <v>62</v>
      </c>
      <c r="W662" s="71" t="s">
        <v>63</v>
      </c>
      <c r="X662" s="71" t="s">
        <v>63</v>
      </c>
      <c r="Y662" s="71" t="s">
        <v>62</v>
      </c>
      <c r="Z662" s="71" t="s">
        <v>63</v>
      </c>
      <c r="AA662" s="71" t="s">
        <v>63</v>
      </c>
      <c r="AB662" s="71" t="s">
        <v>64</v>
      </c>
      <c r="AC662" s="71" t="s">
        <v>65</v>
      </c>
      <c r="AD662" s="71" t="s">
        <v>62</v>
      </c>
      <c r="AE662" s="71" t="s">
        <v>62</v>
      </c>
      <c r="AF662" s="71" t="s">
        <v>63</v>
      </c>
      <c r="AG662" s="71" t="s">
        <v>63</v>
      </c>
      <c r="AH662" s="71" t="s">
        <v>85</v>
      </c>
      <c r="AI662" s="71" t="s">
        <v>63</v>
      </c>
      <c r="AJ662" s="71" t="s">
        <v>63</v>
      </c>
      <c r="AK662" s="71" t="s">
        <v>63</v>
      </c>
      <c r="AL662" s="71" t="s">
        <v>62</v>
      </c>
      <c r="AM662" s="71" t="s">
        <v>63</v>
      </c>
      <c r="AN662" s="71" t="s">
        <v>7771</v>
      </c>
      <c r="AO662" s="71" t="s">
        <v>7772</v>
      </c>
      <c r="AP662" s="71" t="s">
        <v>7773</v>
      </c>
      <c r="AQ662" s="71" t="s">
        <v>2486</v>
      </c>
      <c r="AR662" s="71" t="s">
        <v>63</v>
      </c>
      <c r="AS662" s="71"/>
      <c r="AT662" s="71" t="s">
        <v>63</v>
      </c>
      <c r="AU662" s="71" t="s">
        <v>7774</v>
      </c>
      <c r="AV662" s="79" cm="1">
        <f t="array" ref="AV6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0.13</v>
      </c>
      <c r="AW662" s="79" cm="1">
        <f t="array" ref="AW6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0.13</v>
      </c>
      <c r="AX662" s="71" t="str" cm="1">
        <f t="array" ref="AX6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62" s="71" t="s">
        <v>63</v>
      </c>
      <c r="AZ662" s="71"/>
      <c r="BA662" s="71" t="s">
        <v>7775</v>
      </c>
      <c r="BB662" s="73" t="s">
        <v>7776</v>
      </c>
      <c r="BC662" s="36"/>
      <c r="BD662" s="35"/>
    </row>
    <row r="663" spans="1:56" ht="75" customHeight="1">
      <c r="A663" s="70">
        <v>662</v>
      </c>
      <c r="B663" s="71" t="s">
        <v>7777</v>
      </c>
      <c r="C663" s="71" t="s">
        <v>1142</v>
      </c>
      <c r="D663" s="71" t="s">
        <v>7778</v>
      </c>
      <c r="E663" s="71" t="s">
        <v>1478</v>
      </c>
      <c r="F663" s="71" t="s">
        <v>231</v>
      </c>
      <c r="G663" s="71" t="s">
        <v>736</v>
      </c>
      <c r="H663" s="71" t="s">
        <v>217</v>
      </c>
      <c r="I663" s="71" t="s">
        <v>2167</v>
      </c>
      <c r="J663" s="71" t="s">
        <v>1432</v>
      </c>
      <c r="K663" s="71" t="s">
        <v>315</v>
      </c>
      <c r="L663" s="71" t="s">
        <v>7779</v>
      </c>
      <c r="M663" s="71" t="s">
        <v>7780</v>
      </c>
      <c r="N663" s="71"/>
      <c r="O663" s="71"/>
      <c r="P663" s="71"/>
      <c r="Q663" s="71"/>
      <c r="R663" s="71"/>
      <c r="S663" s="71"/>
      <c r="T663" s="71"/>
      <c r="U663" s="71"/>
      <c r="V663" s="71"/>
      <c r="W663" s="71"/>
      <c r="X663" s="71"/>
      <c r="Y663" s="71"/>
      <c r="Z663" s="71"/>
      <c r="AA663" s="71"/>
      <c r="AB663" s="71" t="s">
        <v>64</v>
      </c>
      <c r="AC663" s="71" t="s">
        <v>65</v>
      </c>
      <c r="AD663" s="71" t="s">
        <v>62</v>
      </c>
      <c r="AE663" s="71" t="s">
        <v>62</v>
      </c>
      <c r="AF663" s="71" t="s">
        <v>63</v>
      </c>
      <c r="AG663" s="71"/>
      <c r="AH663" s="71" t="s">
        <v>66</v>
      </c>
      <c r="AI663" s="71" t="s">
        <v>63</v>
      </c>
      <c r="AJ663" s="71" t="s">
        <v>63</v>
      </c>
      <c r="AK663" s="71" t="s">
        <v>63</v>
      </c>
      <c r="AL663" s="71" t="s">
        <v>62</v>
      </c>
      <c r="AM663" s="71" t="s">
        <v>63</v>
      </c>
      <c r="AN663" s="71"/>
      <c r="AO663" s="71"/>
      <c r="AP663" s="71" t="s">
        <v>7781</v>
      </c>
      <c r="AQ663" s="71" t="s">
        <v>2486</v>
      </c>
      <c r="AR663" s="71" t="s">
        <v>63</v>
      </c>
      <c r="AS663" s="71"/>
      <c r="AT663" s="71" t="s">
        <v>63</v>
      </c>
      <c r="AU663" s="71"/>
      <c r="AV663" s="79" t="str" cm="1">
        <f t="array" ref="AV6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3" s="79" t="str" cm="1">
        <f t="array" ref="AW6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3" s="71" t="str" cm="1">
        <f t="array" ref="AX6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3" s="71"/>
      <c r="AZ663" s="71"/>
      <c r="BA663" s="71" t="s">
        <v>7782</v>
      </c>
      <c r="BB663" s="73" t="s">
        <v>6013</v>
      </c>
      <c r="BC663" s="36"/>
      <c r="BD663" s="35"/>
    </row>
    <row r="664" spans="1:56" ht="75" customHeight="1">
      <c r="A664" s="70">
        <v>663</v>
      </c>
      <c r="B664" s="71" t="s">
        <v>7783</v>
      </c>
      <c r="C664" s="71" t="s">
        <v>735</v>
      </c>
      <c r="D664" s="71" t="s">
        <v>7784</v>
      </c>
      <c r="E664" s="71" t="s">
        <v>1522</v>
      </c>
      <c r="F664" s="71" t="s">
        <v>231</v>
      </c>
      <c r="G664" s="71" t="s">
        <v>736</v>
      </c>
      <c r="H664" s="71" t="s">
        <v>217</v>
      </c>
      <c r="I664" s="71" t="s">
        <v>1215</v>
      </c>
      <c r="J664" s="71" t="s">
        <v>1432</v>
      </c>
      <c r="K664" s="71" t="s">
        <v>243</v>
      </c>
      <c r="L664" s="71" t="s">
        <v>7785</v>
      </c>
      <c r="M664" s="71" t="s">
        <v>7786</v>
      </c>
      <c r="N664" s="71"/>
      <c r="O664" s="71"/>
      <c r="P664" s="71"/>
      <c r="Q664" s="71"/>
      <c r="R664" s="71"/>
      <c r="S664" s="71"/>
      <c r="T664" s="71"/>
      <c r="U664" s="71"/>
      <c r="V664" s="71"/>
      <c r="W664" s="71"/>
      <c r="X664" s="71"/>
      <c r="Y664" s="71"/>
      <c r="Z664" s="71"/>
      <c r="AA664" s="71"/>
      <c r="AB664" s="71" t="s">
        <v>64</v>
      </c>
      <c r="AC664" s="71" t="s">
        <v>65</v>
      </c>
      <c r="AD664" s="71" t="s">
        <v>62</v>
      </c>
      <c r="AE664" s="71" t="s">
        <v>62</v>
      </c>
      <c r="AF664" s="71" t="s">
        <v>63</v>
      </c>
      <c r="AG664" s="71"/>
      <c r="AH664" s="71" t="s">
        <v>66</v>
      </c>
      <c r="AI664" s="71" t="s">
        <v>63</v>
      </c>
      <c r="AJ664" s="71" t="s">
        <v>63</v>
      </c>
      <c r="AK664" s="71" t="s">
        <v>63</v>
      </c>
      <c r="AL664" s="71" t="s">
        <v>62</v>
      </c>
      <c r="AM664" s="71" t="s">
        <v>63</v>
      </c>
      <c r="AN664" s="71"/>
      <c r="AO664" s="71"/>
      <c r="AP664" s="71" t="s">
        <v>7787</v>
      </c>
      <c r="AQ664" s="71" t="s">
        <v>366</v>
      </c>
      <c r="AR664" s="71" t="s">
        <v>63</v>
      </c>
      <c r="AS664" s="71"/>
      <c r="AT664" s="71" t="s">
        <v>62</v>
      </c>
      <c r="AU664" s="71"/>
      <c r="AV664" s="79" t="str" cm="1">
        <f t="array" ref="AV6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4" s="79" t="str" cm="1">
        <f t="array" ref="AW6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4" s="71" t="str" cm="1">
        <f t="array" ref="AX6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4" s="71"/>
      <c r="AZ664" s="71"/>
      <c r="BA664" s="71" t="s">
        <v>7788</v>
      </c>
      <c r="BB664" s="73"/>
      <c r="BC664" s="36"/>
      <c r="BD664" s="35"/>
    </row>
    <row r="665" spans="1:56" ht="75" customHeight="1">
      <c r="A665" s="70">
        <v>664</v>
      </c>
      <c r="B665" s="71" t="s">
        <v>7789</v>
      </c>
      <c r="C665" s="71" t="s">
        <v>381</v>
      </c>
      <c r="D665" s="71" t="s">
        <v>7790</v>
      </c>
      <c r="E665" s="71" t="s">
        <v>4410</v>
      </c>
      <c r="F665" s="71" t="s">
        <v>54</v>
      </c>
      <c r="G665" s="71" t="s">
        <v>125</v>
      </c>
      <c r="H665" s="71" t="s">
        <v>233</v>
      </c>
      <c r="I665" s="71" t="s">
        <v>194</v>
      </c>
      <c r="J665" s="71" t="s">
        <v>1432</v>
      </c>
      <c r="K665" s="71" t="s">
        <v>315</v>
      </c>
      <c r="L665" s="71" t="s">
        <v>7791</v>
      </c>
      <c r="M665" s="71" t="s">
        <v>7792</v>
      </c>
      <c r="N665" s="71" t="s">
        <v>4410</v>
      </c>
      <c r="O665" s="71" t="s">
        <v>1506</v>
      </c>
      <c r="P665" s="71" t="s">
        <v>60</v>
      </c>
      <c r="Q665" s="71" t="s">
        <v>431</v>
      </c>
      <c r="R665" s="71" t="s">
        <v>189</v>
      </c>
      <c r="S665" s="71" t="s">
        <v>62</v>
      </c>
      <c r="T665" s="71" t="s">
        <v>62</v>
      </c>
      <c r="U665" s="71" t="s">
        <v>62</v>
      </c>
      <c r="V665" s="71" t="s">
        <v>62</v>
      </c>
      <c r="W665" s="71" t="s">
        <v>63</v>
      </c>
      <c r="X665" s="71" t="s">
        <v>62</v>
      </c>
      <c r="Y665" s="71" t="s">
        <v>62</v>
      </c>
      <c r="Z665" s="71" t="s">
        <v>63</v>
      </c>
      <c r="AA665" s="71" t="s">
        <v>62</v>
      </c>
      <c r="AB665" s="71" t="s">
        <v>142</v>
      </c>
      <c r="AC665" s="71" t="s">
        <v>65</v>
      </c>
      <c r="AD665" s="71" t="s">
        <v>62</v>
      </c>
      <c r="AE665" s="71" t="s">
        <v>62</v>
      </c>
      <c r="AF665" s="71" t="s">
        <v>63</v>
      </c>
      <c r="AG665" s="71" t="s">
        <v>63</v>
      </c>
      <c r="AH665" s="71" t="s">
        <v>85</v>
      </c>
      <c r="AI665" s="71" t="s">
        <v>132</v>
      </c>
      <c r="AJ665" s="71" t="s">
        <v>62</v>
      </c>
      <c r="AK665" s="71" t="s">
        <v>62</v>
      </c>
      <c r="AL665" s="71" t="s">
        <v>63</v>
      </c>
      <c r="AM665" s="71" t="s">
        <v>132</v>
      </c>
      <c r="AN665" s="71"/>
      <c r="AO665" s="71" t="s">
        <v>7793</v>
      </c>
      <c r="AP665" s="71" t="s">
        <v>7794</v>
      </c>
      <c r="AQ665" s="71" t="s">
        <v>465</v>
      </c>
      <c r="AR665" s="71" t="s">
        <v>132</v>
      </c>
      <c r="AS665" s="71"/>
      <c r="AT665" s="71" t="s">
        <v>62</v>
      </c>
      <c r="AU665" s="71" t="s">
        <v>72</v>
      </c>
      <c r="AV665" s="79" t="str" cm="1">
        <f t="array" ref="AV6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5" s="79" t="str" cm="1">
        <f t="array" ref="AW6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5" s="71" t="str" cm="1">
        <f t="array" ref="AX6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65" s="71" t="s">
        <v>63</v>
      </c>
      <c r="AZ665" s="71"/>
      <c r="BA665" s="71" t="s">
        <v>7795</v>
      </c>
      <c r="BB665" s="73"/>
      <c r="BC665" s="36"/>
      <c r="BD665" s="35"/>
    </row>
    <row r="666" spans="1:56" ht="75" customHeight="1">
      <c r="A666" s="70">
        <v>665</v>
      </c>
      <c r="B666" s="71" t="s">
        <v>7796</v>
      </c>
      <c r="C666" s="71" t="s">
        <v>735</v>
      </c>
      <c r="D666" s="71" t="s">
        <v>7797</v>
      </c>
      <c r="E666" s="71" t="s">
        <v>1748</v>
      </c>
      <c r="F666" s="71" t="s">
        <v>231</v>
      </c>
      <c r="G666" s="71" t="s">
        <v>736</v>
      </c>
      <c r="H666" s="71" t="s">
        <v>217</v>
      </c>
      <c r="I666" s="71" t="s">
        <v>1215</v>
      </c>
      <c r="J666" s="71" t="s">
        <v>1432</v>
      </c>
      <c r="K666" s="71" t="s">
        <v>243</v>
      </c>
      <c r="L666" s="71" t="s">
        <v>7798</v>
      </c>
      <c r="M666" s="71" t="s">
        <v>7799</v>
      </c>
      <c r="N666" s="71"/>
      <c r="O666" s="71"/>
      <c r="P666" s="71"/>
      <c r="Q666" s="71"/>
      <c r="R666" s="71"/>
      <c r="S666" s="71"/>
      <c r="T666" s="71"/>
      <c r="U666" s="71"/>
      <c r="V666" s="71"/>
      <c r="W666" s="71"/>
      <c r="X666" s="71"/>
      <c r="Y666" s="71"/>
      <c r="Z666" s="71"/>
      <c r="AA666" s="71"/>
      <c r="AB666" s="71" t="s">
        <v>64</v>
      </c>
      <c r="AC666" s="71" t="s">
        <v>65</v>
      </c>
      <c r="AD666" s="71" t="s">
        <v>62</v>
      </c>
      <c r="AE666" s="71" t="s">
        <v>62</v>
      </c>
      <c r="AF666" s="71" t="s">
        <v>63</v>
      </c>
      <c r="AG666" s="71"/>
      <c r="AH666" s="71" t="s">
        <v>66</v>
      </c>
      <c r="AI666" s="71" t="s">
        <v>63</v>
      </c>
      <c r="AJ666" s="71" t="s">
        <v>63</v>
      </c>
      <c r="AK666" s="71" t="s">
        <v>63</v>
      </c>
      <c r="AL666" s="71" t="s">
        <v>62</v>
      </c>
      <c r="AM666" s="71" t="s">
        <v>63</v>
      </c>
      <c r="AN666" s="71"/>
      <c r="AO666" s="71"/>
      <c r="AP666" s="71" t="s">
        <v>7800</v>
      </c>
      <c r="AQ666" s="71" t="s">
        <v>1215</v>
      </c>
      <c r="AR666" s="71" t="s">
        <v>62</v>
      </c>
      <c r="AS666" s="71"/>
      <c r="AT666" s="71" t="s">
        <v>63</v>
      </c>
      <c r="AU666" s="71"/>
      <c r="AV666" s="79" t="str" cm="1">
        <f t="array" ref="AV6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6" s="79" t="str" cm="1">
        <f t="array" ref="AW6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6" s="71" t="str" cm="1">
        <f t="array" ref="AX6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6" s="71"/>
      <c r="AZ666" s="71"/>
      <c r="BA666" s="71" t="s">
        <v>7801</v>
      </c>
      <c r="BB666" s="73"/>
      <c r="BC666" s="36"/>
      <c r="BD666" s="35"/>
    </row>
    <row r="667" spans="1:56" ht="75" customHeight="1">
      <c r="A667" s="70">
        <v>666</v>
      </c>
      <c r="B667" s="71" t="s">
        <v>7802</v>
      </c>
      <c r="C667" s="71" t="s">
        <v>735</v>
      </c>
      <c r="D667" s="71" t="s">
        <v>7803</v>
      </c>
      <c r="E667" s="71" t="s">
        <v>1478</v>
      </c>
      <c r="F667" s="71" t="s">
        <v>231</v>
      </c>
      <c r="G667" s="71" t="s">
        <v>736</v>
      </c>
      <c r="H667" s="71" t="s">
        <v>217</v>
      </c>
      <c r="I667" s="71" t="s">
        <v>1944</v>
      </c>
      <c r="J667" s="71" t="s">
        <v>1432</v>
      </c>
      <c r="K667" s="71" t="s">
        <v>218</v>
      </c>
      <c r="L667" s="71" t="s">
        <v>7804</v>
      </c>
      <c r="M667" s="71" t="s">
        <v>7805</v>
      </c>
      <c r="N667" s="71"/>
      <c r="O667" s="71"/>
      <c r="P667" s="71"/>
      <c r="Q667" s="71"/>
      <c r="R667" s="71"/>
      <c r="S667" s="71"/>
      <c r="T667" s="71"/>
      <c r="U667" s="71"/>
      <c r="V667" s="71"/>
      <c r="W667" s="71"/>
      <c r="X667" s="71"/>
      <c r="Y667" s="71"/>
      <c r="Z667" s="71"/>
      <c r="AA667" s="71"/>
      <c r="AB667" s="71" t="s">
        <v>64</v>
      </c>
      <c r="AC667" s="71" t="s">
        <v>65</v>
      </c>
      <c r="AD667" s="71" t="s">
        <v>62</v>
      </c>
      <c r="AE667" s="71" t="s">
        <v>62</v>
      </c>
      <c r="AF667" s="71" t="s">
        <v>63</v>
      </c>
      <c r="AG667" s="71"/>
      <c r="AH667" s="71" t="s">
        <v>66</v>
      </c>
      <c r="AI667" s="71" t="s">
        <v>63</v>
      </c>
      <c r="AJ667" s="71" t="s">
        <v>63</v>
      </c>
      <c r="AK667" s="71" t="s">
        <v>63</v>
      </c>
      <c r="AL667" s="71" t="s">
        <v>62</v>
      </c>
      <c r="AM667" s="71" t="s">
        <v>63</v>
      </c>
      <c r="AN667" s="71"/>
      <c r="AO667" s="71"/>
      <c r="AP667" s="71" t="s">
        <v>7806</v>
      </c>
      <c r="AQ667" s="71" t="s">
        <v>1944</v>
      </c>
      <c r="AR667" s="71" t="s">
        <v>62</v>
      </c>
      <c r="AS667" s="71"/>
      <c r="AT667" s="71" t="s">
        <v>63</v>
      </c>
      <c r="AU667" s="71"/>
      <c r="AV667" s="79" t="str" cm="1">
        <f t="array" ref="AV6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7" s="79" t="str" cm="1">
        <f t="array" ref="AW6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7" s="71" t="str" cm="1">
        <f t="array" ref="AX6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7" s="71"/>
      <c r="AZ667" s="71"/>
      <c r="BA667" s="71" t="s">
        <v>7807</v>
      </c>
      <c r="BB667" s="73" t="s">
        <v>7808</v>
      </c>
      <c r="BC667" s="36"/>
      <c r="BD667" s="35"/>
    </row>
    <row r="668" spans="1:56" ht="75" customHeight="1">
      <c r="A668" s="70">
        <v>667</v>
      </c>
      <c r="B668" s="71" t="s">
        <v>7809</v>
      </c>
      <c r="C668" s="71" t="s">
        <v>7457</v>
      </c>
      <c r="D668" s="71" t="s">
        <v>7810</v>
      </c>
      <c r="E668" s="71" t="s">
        <v>1461</v>
      </c>
      <c r="F668" s="71" t="s">
        <v>231</v>
      </c>
      <c r="G668" s="71" t="s">
        <v>736</v>
      </c>
      <c r="H668" s="71" t="s">
        <v>217</v>
      </c>
      <c r="I668" s="71" t="s">
        <v>1215</v>
      </c>
      <c r="J668" s="71" t="s">
        <v>1432</v>
      </c>
      <c r="K668" s="71" t="s">
        <v>243</v>
      </c>
      <c r="L668" s="71" t="s">
        <v>7811</v>
      </c>
      <c r="M668" s="71" t="s">
        <v>7812</v>
      </c>
      <c r="N668" s="71"/>
      <c r="O668" s="71"/>
      <c r="P668" s="71"/>
      <c r="Q668" s="71"/>
      <c r="R668" s="71"/>
      <c r="S668" s="71"/>
      <c r="T668" s="71"/>
      <c r="U668" s="71"/>
      <c r="V668" s="71"/>
      <c r="W668" s="71"/>
      <c r="X668" s="71"/>
      <c r="Y668" s="71"/>
      <c r="Z668" s="71"/>
      <c r="AA668" s="71"/>
      <c r="AB668" s="71" t="s">
        <v>64</v>
      </c>
      <c r="AC668" s="71" t="s">
        <v>65</v>
      </c>
      <c r="AD668" s="71" t="s">
        <v>62</v>
      </c>
      <c r="AE668" s="71" t="s">
        <v>62</v>
      </c>
      <c r="AF668" s="71" t="s">
        <v>63</v>
      </c>
      <c r="AG668" s="71"/>
      <c r="AH668" s="71" t="s">
        <v>1515</v>
      </c>
      <c r="AI668" s="71" t="s">
        <v>63</v>
      </c>
      <c r="AJ668" s="71" t="s">
        <v>63</v>
      </c>
      <c r="AK668" s="71" t="s">
        <v>63</v>
      </c>
      <c r="AL668" s="71" t="s">
        <v>62</v>
      </c>
      <c r="AM668" s="71" t="s">
        <v>63</v>
      </c>
      <c r="AN668" s="71"/>
      <c r="AO668" s="71"/>
      <c r="AP668" s="71" t="s">
        <v>7813</v>
      </c>
      <c r="AQ668" s="71" t="s">
        <v>1215</v>
      </c>
      <c r="AR668" s="71" t="s">
        <v>62</v>
      </c>
      <c r="AS668" s="71"/>
      <c r="AT668" s="71" t="s">
        <v>62</v>
      </c>
      <c r="AU668" s="71"/>
      <c r="AV668" s="79" t="str" cm="1">
        <f t="array" ref="AV6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8" s="79" t="str" cm="1">
        <f t="array" ref="AW6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8" s="71" t="str" cm="1">
        <f t="array" ref="AX6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8" s="71"/>
      <c r="AZ668" s="71"/>
      <c r="BA668" s="71" t="s">
        <v>7814</v>
      </c>
      <c r="BB668" s="73" t="s">
        <v>7815</v>
      </c>
      <c r="BC668" s="36"/>
      <c r="BD668" s="35"/>
    </row>
    <row r="669" spans="1:56" ht="75" customHeight="1">
      <c r="A669" s="70">
        <v>668</v>
      </c>
      <c r="B669" s="71" t="s">
        <v>7816</v>
      </c>
      <c r="C669" s="71" t="s">
        <v>1655</v>
      </c>
      <c r="D669" s="71" t="s">
        <v>7817</v>
      </c>
      <c r="E669" s="71" t="s">
        <v>1502</v>
      </c>
      <c r="F669" s="71" t="s">
        <v>231</v>
      </c>
      <c r="G669" s="71" t="s">
        <v>736</v>
      </c>
      <c r="H669" s="71" t="s">
        <v>217</v>
      </c>
      <c r="I669" s="71" t="s">
        <v>790</v>
      </c>
      <c r="J669" s="71" t="s">
        <v>1432</v>
      </c>
      <c r="K669" s="71" t="s">
        <v>218</v>
      </c>
      <c r="L669" s="71" t="s">
        <v>7818</v>
      </c>
      <c r="M669" s="71" t="s">
        <v>7819</v>
      </c>
      <c r="N669" s="71"/>
      <c r="O669" s="71"/>
      <c r="P669" s="71"/>
      <c r="Q669" s="71"/>
      <c r="R669" s="71"/>
      <c r="S669" s="71"/>
      <c r="T669" s="71"/>
      <c r="U669" s="71"/>
      <c r="V669" s="71"/>
      <c r="W669" s="71"/>
      <c r="X669" s="71"/>
      <c r="Y669" s="71"/>
      <c r="Z669" s="71"/>
      <c r="AA669" s="71"/>
      <c r="AB669" s="71" t="s">
        <v>64</v>
      </c>
      <c r="AC669" s="71" t="s">
        <v>65</v>
      </c>
      <c r="AD669" s="71" t="s">
        <v>62</v>
      </c>
      <c r="AE669" s="71" t="s">
        <v>62</v>
      </c>
      <c r="AF669" s="71" t="s">
        <v>63</v>
      </c>
      <c r="AG669" s="71"/>
      <c r="AH669" s="71" t="s">
        <v>85</v>
      </c>
      <c r="AI669" s="71" t="s">
        <v>63</v>
      </c>
      <c r="AJ669" s="71" t="s">
        <v>63</v>
      </c>
      <c r="AK669" s="71" t="s">
        <v>63</v>
      </c>
      <c r="AL669" s="71" t="s">
        <v>63</v>
      </c>
      <c r="AM669" s="71" t="s">
        <v>63</v>
      </c>
      <c r="AN669" s="71"/>
      <c r="AO669" s="71"/>
      <c r="AP669" s="71" t="s">
        <v>7820</v>
      </c>
      <c r="AQ669" s="71" t="s">
        <v>790</v>
      </c>
      <c r="AR669" s="71" t="s">
        <v>62</v>
      </c>
      <c r="AS669" s="71"/>
      <c r="AT669" s="71" t="s">
        <v>63</v>
      </c>
      <c r="AU669" s="71"/>
      <c r="AV669" s="79" t="str" cm="1">
        <f t="array" ref="AV6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9" s="79" t="str" cm="1">
        <f t="array" ref="AW6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9" s="71" t="str" cm="1">
        <f t="array" ref="AX6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9" s="71"/>
      <c r="AZ669" s="71"/>
      <c r="BA669" s="71" t="s">
        <v>7821</v>
      </c>
      <c r="BB669" s="73" t="s">
        <v>7822</v>
      </c>
      <c r="BC669" s="36"/>
      <c r="BD669" s="35"/>
    </row>
    <row r="670" spans="1:56" ht="75" customHeight="1">
      <c r="A670" s="70">
        <v>669</v>
      </c>
      <c r="B670" s="71" t="s">
        <v>7823</v>
      </c>
      <c r="C670" s="71" t="s">
        <v>735</v>
      </c>
      <c r="D670" s="71" t="s">
        <v>7824</v>
      </c>
      <c r="E670" s="71" t="s">
        <v>1452</v>
      </c>
      <c r="F670" s="71" t="s">
        <v>231</v>
      </c>
      <c r="G670" s="71" t="s">
        <v>736</v>
      </c>
      <c r="H670" s="71" t="s">
        <v>217</v>
      </c>
      <c r="I670" s="71" t="s">
        <v>1215</v>
      </c>
      <c r="J670" s="71" t="s">
        <v>1432</v>
      </c>
      <c r="K670" s="71" t="s">
        <v>243</v>
      </c>
      <c r="L670" s="71" t="s">
        <v>7825</v>
      </c>
      <c r="M670" s="71" t="s">
        <v>7826</v>
      </c>
      <c r="N670" s="71"/>
      <c r="O670" s="71"/>
      <c r="P670" s="71"/>
      <c r="Q670" s="71"/>
      <c r="R670" s="71"/>
      <c r="S670" s="71"/>
      <c r="T670" s="71"/>
      <c r="U670" s="71"/>
      <c r="V670" s="71"/>
      <c r="W670" s="71"/>
      <c r="X670" s="71"/>
      <c r="Y670" s="71"/>
      <c r="Z670" s="71"/>
      <c r="AA670" s="71"/>
      <c r="AB670" s="71" t="s">
        <v>64</v>
      </c>
      <c r="AC670" s="71" t="s">
        <v>65</v>
      </c>
      <c r="AD670" s="71" t="s">
        <v>62</v>
      </c>
      <c r="AE670" s="71" t="s">
        <v>62</v>
      </c>
      <c r="AF670" s="71" t="s">
        <v>63</v>
      </c>
      <c r="AG670" s="71"/>
      <c r="AH670" s="71" t="s">
        <v>66</v>
      </c>
      <c r="AI670" s="71" t="s">
        <v>63</v>
      </c>
      <c r="AJ670" s="71" t="s">
        <v>63</v>
      </c>
      <c r="AK670" s="71" t="s">
        <v>63</v>
      </c>
      <c r="AL670" s="71" t="s">
        <v>62</v>
      </c>
      <c r="AM670" s="71" t="s">
        <v>63</v>
      </c>
      <c r="AN670" s="71"/>
      <c r="AO670" s="71"/>
      <c r="AP670" s="71" t="s">
        <v>7827</v>
      </c>
      <c r="AQ670" s="71" t="s">
        <v>1215</v>
      </c>
      <c r="AR670" s="71" t="s">
        <v>62</v>
      </c>
      <c r="AS670" s="71"/>
      <c r="AT670" s="71" t="s">
        <v>63</v>
      </c>
      <c r="AU670" s="71"/>
      <c r="AV670" s="79" t="str" cm="1">
        <f t="array" ref="AV6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0" s="79" t="str" cm="1">
        <f t="array" ref="AW6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0" s="71" t="str" cm="1">
        <f t="array" ref="AX6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0" s="71"/>
      <c r="AZ670" s="71"/>
      <c r="BA670" s="71" t="s">
        <v>7828</v>
      </c>
      <c r="BB670" s="73" t="s">
        <v>7829</v>
      </c>
      <c r="BC670" s="36"/>
      <c r="BD670" s="35"/>
    </row>
    <row r="671" spans="1:56" ht="75" customHeight="1">
      <c r="A671" s="70">
        <v>670</v>
      </c>
      <c r="B671" s="71" t="s">
        <v>7830</v>
      </c>
      <c r="C671" s="71" t="s">
        <v>735</v>
      </c>
      <c r="D671" s="71" t="s">
        <v>7831</v>
      </c>
      <c r="E671" s="71" t="s">
        <v>1486</v>
      </c>
      <c r="F671" s="71" t="s">
        <v>231</v>
      </c>
      <c r="G671" s="71" t="s">
        <v>736</v>
      </c>
      <c r="H671" s="71" t="s">
        <v>217</v>
      </c>
      <c r="I671" s="71" t="s">
        <v>608</v>
      </c>
      <c r="J671" s="71" t="s">
        <v>1432</v>
      </c>
      <c r="K671" s="71" t="s">
        <v>266</v>
      </c>
      <c r="L671" s="71" t="s">
        <v>7832</v>
      </c>
      <c r="M671" s="71" t="s">
        <v>7833</v>
      </c>
      <c r="N671" s="71"/>
      <c r="O671" s="71"/>
      <c r="P671" s="71"/>
      <c r="Q671" s="71"/>
      <c r="R671" s="71"/>
      <c r="S671" s="71"/>
      <c r="T671" s="71"/>
      <c r="U671" s="71"/>
      <c r="V671" s="71"/>
      <c r="W671" s="71"/>
      <c r="X671" s="71"/>
      <c r="Y671" s="71"/>
      <c r="Z671" s="71"/>
      <c r="AA671" s="71"/>
      <c r="AB671" s="71" t="s">
        <v>64</v>
      </c>
      <c r="AC671" s="71" t="s">
        <v>65</v>
      </c>
      <c r="AD671" s="71" t="s">
        <v>62</v>
      </c>
      <c r="AE671" s="71" t="s">
        <v>62</v>
      </c>
      <c r="AF671" s="71" t="s">
        <v>63</v>
      </c>
      <c r="AG671" s="71"/>
      <c r="AH671" s="71" t="s">
        <v>1515</v>
      </c>
      <c r="AI671" s="71" t="s">
        <v>63</v>
      </c>
      <c r="AJ671" s="71" t="s">
        <v>63</v>
      </c>
      <c r="AK671" s="71" t="s">
        <v>63</v>
      </c>
      <c r="AL671" s="71" t="s">
        <v>62</v>
      </c>
      <c r="AM671" s="71" t="s">
        <v>132</v>
      </c>
      <c r="AN671" s="71"/>
      <c r="AO671" s="71"/>
      <c r="AP671" s="71" t="s">
        <v>1620</v>
      </c>
      <c r="AQ671" s="71" t="s">
        <v>608</v>
      </c>
      <c r="AR671" s="71" t="s">
        <v>62</v>
      </c>
      <c r="AS671" s="71"/>
      <c r="AT671" s="71" t="s">
        <v>63</v>
      </c>
      <c r="AU671" s="71"/>
      <c r="AV671" s="79" t="str" cm="1">
        <f t="array" ref="AV6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1" s="79" t="str" cm="1">
        <f t="array" ref="AW6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1" s="71" t="str" cm="1">
        <f t="array" ref="AX6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1" s="71"/>
      <c r="AZ671" s="71"/>
      <c r="BA671" s="71" t="s">
        <v>7834</v>
      </c>
      <c r="BB671" s="73" t="s">
        <v>7835</v>
      </c>
      <c r="BC671" s="36"/>
      <c r="BD671" s="35"/>
    </row>
    <row r="672" spans="1:56" ht="75" customHeight="1">
      <c r="A672" s="70">
        <v>671</v>
      </c>
      <c r="B672" s="71" t="s">
        <v>7836</v>
      </c>
      <c r="C672" s="71" t="s">
        <v>735</v>
      </c>
      <c r="D672" s="71" t="s">
        <v>7837</v>
      </c>
      <c r="E672" s="71" t="s">
        <v>1478</v>
      </c>
      <c r="F672" s="71" t="s">
        <v>231</v>
      </c>
      <c r="G672" s="71" t="s">
        <v>736</v>
      </c>
      <c r="H672" s="71" t="s">
        <v>217</v>
      </c>
      <c r="I672" s="71" t="s">
        <v>935</v>
      </c>
      <c r="J672" s="71" t="s">
        <v>1432</v>
      </c>
      <c r="K672" s="71" t="s">
        <v>218</v>
      </c>
      <c r="L672" s="71" t="s">
        <v>7838</v>
      </c>
      <c r="M672" s="71" t="s">
        <v>7839</v>
      </c>
      <c r="N672" s="71"/>
      <c r="O672" s="71"/>
      <c r="P672" s="71"/>
      <c r="Q672" s="71"/>
      <c r="R672" s="71"/>
      <c r="S672" s="71"/>
      <c r="T672" s="71"/>
      <c r="U672" s="71"/>
      <c r="V672" s="71"/>
      <c r="W672" s="71"/>
      <c r="X672" s="71"/>
      <c r="Y672" s="71"/>
      <c r="Z672" s="71"/>
      <c r="AA672" s="71"/>
      <c r="AB672" s="71" t="s">
        <v>64</v>
      </c>
      <c r="AC672" s="71" t="s">
        <v>65</v>
      </c>
      <c r="AD672" s="71" t="s">
        <v>62</v>
      </c>
      <c r="AE672" s="71" t="s">
        <v>62</v>
      </c>
      <c r="AF672" s="71" t="s">
        <v>63</v>
      </c>
      <c r="AG672" s="71"/>
      <c r="AH672" s="71" t="s">
        <v>66</v>
      </c>
      <c r="AI672" s="71" t="s">
        <v>63</v>
      </c>
      <c r="AJ672" s="71" t="s">
        <v>63</v>
      </c>
      <c r="AK672" s="71" t="s">
        <v>63</v>
      </c>
      <c r="AL672" s="71" t="s">
        <v>62</v>
      </c>
      <c r="AM672" s="71" t="s">
        <v>63</v>
      </c>
      <c r="AN672" s="71"/>
      <c r="AO672" s="71"/>
      <c r="AP672" s="71" t="s">
        <v>7840</v>
      </c>
      <c r="AQ672" s="71" t="s">
        <v>935</v>
      </c>
      <c r="AR672" s="71" t="s">
        <v>62</v>
      </c>
      <c r="AS672" s="71"/>
      <c r="AT672" s="71" t="s">
        <v>63</v>
      </c>
      <c r="AU672" s="71"/>
      <c r="AV672" s="79" t="str" cm="1">
        <f t="array" ref="AV6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2" s="79" t="str" cm="1">
        <f t="array" ref="AW6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2" s="71" t="str" cm="1">
        <f t="array" ref="AX6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2" s="71"/>
      <c r="AZ672" s="71"/>
      <c r="BA672" s="71" t="s">
        <v>7841</v>
      </c>
      <c r="BB672" s="73" t="s">
        <v>7842</v>
      </c>
      <c r="BC672" s="36"/>
      <c r="BD672" s="35"/>
    </row>
    <row r="673" spans="1:56" ht="75" customHeight="1">
      <c r="A673" s="70">
        <v>672</v>
      </c>
      <c r="B673" s="71" t="s">
        <v>7843</v>
      </c>
      <c r="C673" s="71" t="s">
        <v>1142</v>
      </c>
      <c r="D673" s="71" t="s">
        <v>7844</v>
      </c>
      <c r="E673" s="71" t="s">
        <v>1502</v>
      </c>
      <c r="F673" s="71" t="s">
        <v>231</v>
      </c>
      <c r="G673" s="71" t="s">
        <v>786</v>
      </c>
      <c r="H673" s="71" t="s">
        <v>233</v>
      </c>
      <c r="I673" s="71" t="s">
        <v>250</v>
      </c>
      <c r="J673" s="71" t="s">
        <v>1432</v>
      </c>
      <c r="K673" s="71" t="s">
        <v>243</v>
      </c>
      <c r="L673" s="71" t="s">
        <v>7845</v>
      </c>
      <c r="M673" s="71" t="s">
        <v>7846</v>
      </c>
      <c r="N673" s="71"/>
      <c r="O673" s="71"/>
      <c r="P673" s="71"/>
      <c r="Q673" s="71"/>
      <c r="R673" s="71"/>
      <c r="S673" s="71"/>
      <c r="T673" s="71"/>
      <c r="U673" s="71"/>
      <c r="V673" s="71"/>
      <c r="W673" s="71"/>
      <c r="X673" s="71"/>
      <c r="Y673" s="71"/>
      <c r="Z673" s="71"/>
      <c r="AA673" s="71"/>
      <c r="AB673" s="71" t="s">
        <v>64</v>
      </c>
      <c r="AC673" s="71" t="s">
        <v>65</v>
      </c>
      <c r="AD673" s="71" t="s">
        <v>62</v>
      </c>
      <c r="AE673" s="71" t="s">
        <v>62</v>
      </c>
      <c r="AF673" s="71" t="s">
        <v>63</v>
      </c>
      <c r="AG673" s="71"/>
      <c r="AH673" s="71" t="s">
        <v>85</v>
      </c>
      <c r="AI673" s="71" t="s">
        <v>63</v>
      </c>
      <c r="AJ673" s="71" t="s">
        <v>62</v>
      </c>
      <c r="AK673" s="71" t="s">
        <v>63</v>
      </c>
      <c r="AL673" s="71" t="s">
        <v>63</v>
      </c>
      <c r="AM673" s="71" t="s">
        <v>63</v>
      </c>
      <c r="AN673" s="71"/>
      <c r="AO673" s="71"/>
      <c r="AP673" s="71" t="s">
        <v>7847</v>
      </c>
      <c r="AQ673" s="71" t="s">
        <v>250</v>
      </c>
      <c r="AR673" s="71" t="s">
        <v>62</v>
      </c>
      <c r="AS673" s="71"/>
      <c r="AT673" s="71" t="s">
        <v>63</v>
      </c>
      <c r="AU673" s="71"/>
      <c r="AV673" s="79" t="str" cm="1">
        <f t="array" ref="AV6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3" s="79" t="str" cm="1">
        <f t="array" ref="AW6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3" s="71" t="str" cm="1">
        <f t="array" ref="AX6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3" s="71"/>
      <c r="AZ673" s="71"/>
      <c r="BA673" s="71" t="s">
        <v>7848</v>
      </c>
      <c r="BB673" s="73" t="s">
        <v>7849</v>
      </c>
      <c r="BC673" s="36"/>
      <c r="BD673" s="35"/>
    </row>
    <row r="674" spans="1:56" ht="75" customHeight="1">
      <c r="A674" s="70">
        <v>673</v>
      </c>
      <c r="B674" s="71" t="s">
        <v>7850</v>
      </c>
      <c r="C674" s="71" t="s">
        <v>381</v>
      </c>
      <c r="D674" s="71" t="s">
        <v>7851</v>
      </c>
      <c r="E674" s="71" t="s">
        <v>1452</v>
      </c>
      <c r="F674" s="71" t="s">
        <v>54</v>
      </c>
      <c r="G674" s="71" t="s">
        <v>125</v>
      </c>
      <c r="H674" s="71" t="s">
        <v>233</v>
      </c>
      <c r="I674" s="71" t="s">
        <v>840</v>
      </c>
      <c r="J674" s="71" t="s">
        <v>1432</v>
      </c>
      <c r="K674" s="71" t="s">
        <v>315</v>
      </c>
      <c r="L674" s="71" t="s">
        <v>7852</v>
      </c>
      <c r="M674" s="71" t="s">
        <v>7853</v>
      </c>
      <c r="N674" s="71" t="s">
        <v>1505</v>
      </c>
      <c r="O674" s="71" t="s">
        <v>1668</v>
      </c>
      <c r="P674" s="71" t="s">
        <v>60</v>
      </c>
      <c r="Q674" s="71" t="s">
        <v>155</v>
      </c>
      <c r="R674" s="71" t="s">
        <v>1669</v>
      </c>
      <c r="S674" s="71" t="s">
        <v>62</v>
      </c>
      <c r="T674" s="71" t="s">
        <v>62</v>
      </c>
      <c r="U674" s="71" t="s">
        <v>62</v>
      </c>
      <c r="V674" s="71" t="s">
        <v>63</v>
      </c>
      <c r="W674" s="71" t="s">
        <v>62</v>
      </c>
      <c r="X674" s="71" t="s">
        <v>63</v>
      </c>
      <c r="Y674" s="71" t="s">
        <v>62</v>
      </c>
      <c r="Z674" s="71" t="s">
        <v>63</v>
      </c>
      <c r="AA674" s="71" t="s">
        <v>63</v>
      </c>
      <c r="AB674" s="71" t="s">
        <v>64</v>
      </c>
      <c r="AC674" s="71" t="s">
        <v>84</v>
      </c>
      <c r="AD674" s="71" t="s">
        <v>62</v>
      </c>
      <c r="AE674" s="71" t="s">
        <v>62</v>
      </c>
      <c r="AF674" s="71" t="s">
        <v>63</v>
      </c>
      <c r="AG674" s="71" t="s">
        <v>63</v>
      </c>
      <c r="AH674" s="71" t="s">
        <v>85</v>
      </c>
      <c r="AI674" s="71" t="s">
        <v>63</v>
      </c>
      <c r="AJ674" s="71" t="s">
        <v>63</v>
      </c>
      <c r="AK674" s="71" t="s">
        <v>63</v>
      </c>
      <c r="AL674" s="71" t="s">
        <v>62</v>
      </c>
      <c r="AM674" s="71" t="s">
        <v>63</v>
      </c>
      <c r="AN674" s="71" t="s">
        <v>7854</v>
      </c>
      <c r="AO674" s="71" t="s">
        <v>7855</v>
      </c>
      <c r="AP674" s="71" t="s">
        <v>7856</v>
      </c>
      <c r="AQ674" s="71" t="s">
        <v>7857</v>
      </c>
      <c r="AR674" s="71" t="s">
        <v>62</v>
      </c>
      <c r="AS674" s="71"/>
      <c r="AT674" s="71" t="s">
        <v>63</v>
      </c>
      <c r="AU674" s="71" t="s">
        <v>1713</v>
      </c>
      <c r="AV674" s="79" cm="1">
        <f t="array" ref="AV6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74" s="79" cm="1">
        <f t="array" ref="AW6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74" s="71" t="str" cm="1">
        <f t="array" ref="AX6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74" s="71" t="s">
        <v>63</v>
      </c>
      <c r="AZ674" s="71"/>
      <c r="BA674" s="22" t="s">
        <v>7858</v>
      </c>
      <c r="BB674" s="73" t="s">
        <v>7859</v>
      </c>
      <c r="BC674" s="36"/>
      <c r="BD674" s="35"/>
    </row>
    <row r="675" spans="1:56" ht="75" customHeight="1">
      <c r="A675" s="70">
        <v>674</v>
      </c>
      <c r="B675" s="71" t="s">
        <v>7860</v>
      </c>
      <c r="C675" s="71" t="s">
        <v>264</v>
      </c>
      <c r="D675" s="71" t="s">
        <v>7861</v>
      </c>
      <c r="E675" s="71" t="s">
        <v>1479</v>
      </c>
      <c r="F675" s="71" t="s">
        <v>54</v>
      </c>
      <c r="G675" s="71" t="s">
        <v>125</v>
      </c>
      <c r="H675" s="71" t="s">
        <v>233</v>
      </c>
      <c r="I675" s="71" t="s">
        <v>194</v>
      </c>
      <c r="J675" s="71" t="s">
        <v>1432</v>
      </c>
      <c r="K675" s="71" t="s">
        <v>315</v>
      </c>
      <c r="L675" s="71" t="s">
        <v>7862</v>
      </c>
      <c r="M675" s="71" t="s">
        <v>7863</v>
      </c>
      <c r="N675" s="71" t="s">
        <v>1478</v>
      </c>
      <c r="O675" s="71" t="s">
        <v>1668</v>
      </c>
      <c r="P675" s="71" t="s">
        <v>60</v>
      </c>
      <c r="Q675" s="71" t="s">
        <v>81</v>
      </c>
      <c r="R675" s="71" t="s">
        <v>1669</v>
      </c>
      <c r="S675" s="71" t="s">
        <v>62</v>
      </c>
      <c r="T675" s="71" t="s">
        <v>62</v>
      </c>
      <c r="U675" s="71" t="s">
        <v>62</v>
      </c>
      <c r="V675" s="71" t="s">
        <v>62</v>
      </c>
      <c r="W675" s="71" t="s">
        <v>63</v>
      </c>
      <c r="X675" s="71" t="s">
        <v>63</v>
      </c>
      <c r="Y675" s="71" t="s">
        <v>62</v>
      </c>
      <c r="Z675" s="71" t="s">
        <v>63</v>
      </c>
      <c r="AA675" s="71" t="s">
        <v>63</v>
      </c>
      <c r="AB675" s="71" t="s">
        <v>189</v>
      </c>
      <c r="AC675" s="71" t="s">
        <v>100</v>
      </c>
      <c r="AD675" s="71" t="s">
        <v>62</v>
      </c>
      <c r="AE675" s="71" t="s">
        <v>62</v>
      </c>
      <c r="AF675" s="71" t="s">
        <v>63</v>
      </c>
      <c r="AG675" s="71" t="s">
        <v>63</v>
      </c>
      <c r="AH675" s="71" t="s">
        <v>85</v>
      </c>
      <c r="AI675" s="71" t="s">
        <v>63</v>
      </c>
      <c r="AJ675" s="71" t="s">
        <v>63</v>
      </c>
      <c r="AK675" s="71" t="s">
        <v>63</v>
      </c>
      <c r="AL675" s="71" t="s">
        <v>63</v>
      </c>
      <c r="AM675" s="71" t="s">
        <v>63</v>
      </c>
      <c r="AN675" s="71"/>
      <c r="AO675" s="71" t="s">
        <v>7864</v>
      </c>
      <c r="AP675" s="71" t="s">
        <v>7865</v>
      </c>
      <c r="AQ675" s="71" t="s">
        <v>194</v>
      </c>
      <c r="AR675" s="71" t="s">
        <v>62</v>
      </c>
      <c r="AS675" s="71"/>
      <c r="AT675" s="71" t="s">
        <v>62</v>
      </c>
      <c r="AU675" s="71" t="s">
        <v>72</v>
      </c>
      <c r="AV675" s="79" t="str" cm="1">
        <f t="array" ref="AV6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5" s="79" t="str" cm="1">
        <f t="array" ref="AW6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5" s="71" t="str" cm="1">
        <f t="array" ref="AX6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75" s="71" t="s">
        <v>63</v>
      </c>
      <c r="AZ675" s="71"/>
      <c r="BA675" s="71" t="s">
        <v>7866</v>
      </c>
      <c r="BB675" s="73" t="s">
        <v>7867</v>
      </c>
      <c r="BC675" s="36"/>
      <c r="BD675" s="35"/>
    </row>
    <row r="676" spans="1:56" ht="75" customHeight="1">
      <c r="A676" s="70">
        <v>675</v>
      </c>
      <c r="B676" s="71" t="s">
        <v>7868</v>
      </c>
      <c r="C676" s="71" t="s">
        <v>735</v>
      </c>
      <c r="D676" s="71" t="s">
        <v>7869</v>
      </c>
      <c r="E676" s="71" t="s">
        <v>1505</v>
      </c>
      <c r="F676" s="71" t="s">
        <v>231</v>
      </c>
      <c r="G676" s="71" t="s">
        <v>584</v>
      </c>
      <c r="H676" s="71" t="s">
        <v>217</v>
      </c>
      <c r="I676" s="71" t="s">
        <v>1215</v>
      </c>
      <c r="J676" s="71" t="s">
        <v>1432</v>
      </c>
      <c r="K676" s="71" t="s">
        <v>243</v>
      </c>
      <c r="L676" s="71" t="s">
        <v>7870</v>
      </c>
      <c r="M676" s="71" t="s">
        <v>7871</v>
      </c>
      <c r="N676" s="71"/>
      <c r="O676" s="71"/>
      <c r="P676" s="71"/>
      <c r="Q676" s="71"/>
      <c r="R676" s="71"/>
      <c r="S676" s="71"/>
      <c r="T676" s="71"/>
      <c r="U676" s="71"/>
      <c r="V676" s="71"/>
      <c r="W676" s="71"/>
      <c r="X676" s="71"/>
      <c r="Y676" s="71"/>
      <c r="Z676" s="71"/>
      <c r="AA676" s="71"/>
      <c r="AB676" s="71" t="s">
        <v>64</v>
      </c>
      <c r="AC676" s="71" t="s">
        <v>65</v>
      </c>
      <c r="AD676" s="71" t="s">
        <v>62</v>
      </c>
      <c r="AE676" s="71" t="s">
        <v>62</v>
      </c>
      <c r="AF676" s="71" t="s">
        <v>63</v>
      </c>
      <c r="AG676" s="71"/>
      <c r="AH676" s="71" t="s">
        <v>66</v>
      </c>
      <c r="AI676" s="71" t="s">
        <v>63</v>
      </c>
      <c r="AJ676" s="71" t="s">
        <v>63</v>
      </c>
      <c r="AK676" s="71" t="s">
        <v>63</v>
      </c>
      <c r="AL676" s="71" t="s">
        <v>62</v>
      </c>
      <c r="AM676" s="71" t="s">
        <v>63</v>
      </c>
      <c r="AN676" s="71"/>
      <c r="AO676" s="71"/>
      <c r="AP676" s="71" t="s">
        <v>7872</v>
      </c>
      <c r="AQ676" s="71" t="s">
        <v>321</v>
      </c>
      <c r="AR676" s="71" t="s">
        <v>63</v>
      </c>
      <c r="AS676" s="71"/>
      <c r="AT676" s="71" t="s">
        <v>63</v>
      </c>
      <c r="AU676" s="71"/>
      <c r="AV676" s="79" t="str" cm="1">
        <f t="array" ref="AV6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6" s="79" t="str" cm="1">
        <f t="array" ref="AW6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6" s="71" t="str" cm="1">
        <f t="array" ref="AX6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6" s="71"/>
      <c r="AZ676" s="71"/>
      <c r="BA676" s="71" t="s">
        <v>7873</v>
      </c>
      <c r="BB676" s="73" t="s">
        <v>7874</v>
      </c>
      <c r="BC676" s="36"/>
      <c r="BD676" s="35"/>
    </row>
    <row r="677" spans="1:56" ht="75" customHeight="1">
      <c r="A677" s="70">
        <v>676</v>
      </c>
      <c r="B677" s="71" t="s">
        <v>7875</v>
      </c>
      <c r="C677" s="71" t="s">
        <v>7458</v>
      </c>
      <c r="D677" s="71" t="s">
        <v>7876</v>
      </c>
      <c r="E677" s="71" t="s">
        <v>1565</v>
      </c>
      <c r="F677" s="71" t="s">
        <v>231</v>
      </c>
      <c r="G677" s="71" t="s">
        <v>736</v>
      </c>
      <c r="H677" s="71" t="s">
        <v>233</v>
      </c>
      <c r="I677" s="71" t="s">
        <v>7877</v>
      </c>
      <c r="J677" s="71" t="s">
        <v>1927</v>
      </c>
      <c r="K677" s="71" t="s">
        <v>315</v>
      </c>
      <c r="L677" s="71" t="s">
        <v>7878</v>
      </c>
      <c r="M677" s="71" t="s">
        <v>7879</v>
      </c>
      <c r="N677" s="71"/>
      <c r="O677" s="71"/>
      <c r="P677" s="71"/>
      <c r="Q677" s="71"/>
      <c r="R677" s="71"/>
      <c r="S677" s="71"/>
      <c r="T677" s="71"/>
      <c r="U677" s="71"/>
      <c r="V677" s="71"/>
      <c r="W677" s="71"/>
      <c r="X677" s="71"/>
      <c r="Y677" s="71"/>
      <c r="Z677" s="71"/>
      <c r="AA677" s="71"/>
      <c r="AB677" s="71" t="s">
        <v>64</v>
      </c>
      <c r="AC677" s="71" t="s">
        <v>65</v>
      </c>
      <c r="AD677" s="71" t="s">
        <v>62</v>
      </c>
      <c r="AE677" s="71" t="s">
        <v>62</v>
      </c>
      <c r="AF677" s="71" t="s">
        <v>63</v>
      </c>
      <c r="AG677" s="71"/>
      <c r="AH677" s="71" t="s">
        <v>66</v>
      </c>
      <c r="AI677" s="71" t="s">
        <v>63</v>
      </c>
      <c r="AJ677" s="71" t="s">
        <v>63</v>
      </c>
      <c r="AK677" s="71" t="s">
        <v>63</v>
      </c>
      <c r="AL677" s="71" t="s">
        <v>62</v>
      </c>
      <c r="AM677" s="71" t="s">
        <v>63</v>
      </c>
      <c r="AN677" s="71"/>
      <c r="AO677" s="71"/>
      <c r="AP677" s="71" t="s">
        <v>7880</v>
      </c>
      <c r="AQ677" s="71" t="s">
        <v>366</v>
      </c>
      <c r="AR677" s="71" t="s">
        <v>63</v>
      </c>
      <c r="AS677" s="71"/>
      <c r="AT677" s="71" t="s">
        <v>62</v>
      </c>
      <c r="AU677" s="71"/>
      <c r="AV677" s="79" t="str" cm="1">
        <f t="array" ref="AV6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7" s="79" t="str" cm="1">
        <f t="array" ref="AW6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7" s="71" t="str" cm="1">
        <f t="array" ref="AX6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7" s="71"/>
      <c r="AZ677" s="71"/>
      <c r="BA677" s="71" t="s">
        <v>7881</v>
      </c>
      <c r="BB677" s="73"/>
      <c r="BC677" s="36"/>
      <c r="BD677" s="35"/>
    </row>
    <row r="678" spans="1:56" ht="75" customHeight="1">
      <c r="A678" s="70">
        <v>677</v>
      </c>
      <c r="B678" s="71" t="s">
        <v>7882</v>
      </c>
      <c r="C678" s="71" t="s">
        <v>6389</v>
      </c>
      <c r="D678" s="71" t="s">
        <v>7883</v>
      </c>
      <c r="E678" s="71" t="s">
        <v>1575</v>
      </c>
      <c r="F678" s="71" t="s">
        <v>54</v>
      </c>
      <c r="G678" s="71" t="s">
        <v>125</v>
      </c>
      <c r="H678" s="71" t="s">
        <v>217</v>
      </c>
      <c r="I678" s="71" t="s">
        <v>608</v>
      </c>
      <c r="J678" s="71" t="s">
        <v>1432</v>
      </c>
      <c r="K678" s="71" t="s">
        <v>266</v>
      </c>
      <c r="L678" s="71" t="s">
        <v>7884</v>
      </c>
      <c r="M678" s="71" t="s">
        <v>7885</v>
      </c>
      <c r="N678" s="71" t="s">
        <v>5026</v>
      </c>
      <c r="O678" s="71" t="s">
        <v>1609</v>
      </c>
      <c r="P678" s="71" t="s">
        <v>60</v>
      </c>
      <c r="Q678" s="71" t="s">
        <v>81</v>
      </c>
      <c r="R678" s="71" t="s">
        <v>1669</v>
      </c>
      <c r="S678" s="71" t="s">
        <v>63</v>
      </c>
      <c r="T678" s="71" t="s">
        <v>62</v>
      </c>
      <c r="U678" s="71" t="s">
        <v>62</v>
      </c>
      <c r="V678" s="71" t="s">
        <v>62</v>
      </c>
      <c r="W678" s="71" t="s">
        <v>62</v>
      </c>
      <c r="X678" s="71" t="s">
        <v>63</v>
      </c>
      <c r="Y678" s="71" t="s">
        <v>62</v>
      </c>
      <c r="Z678" s="71" t="s">
        <v>62</v>
      </c>
      <c r="AA678" s="71" t="s">
        <v>62</v>
      </c>
      <c r="AB678" s="71" t="s">
        <v>142</v>
      </c>
      <c r="AC678" s="71" t="s">
        <v>84</v>
      </c>
      <c r="AD678" s="71" t="s">
        <v>63</v>
      </c>
      <c r="AE678" s="71" t="s">
        <v>62</v>
      </c>
      <c r="AF678" s="71" t="s">
        <v>63</v>
      </c>
      <c r="AG678" s="71" t="s">
        <v>63</v>
      </c>
      <c r="AH678" s="71" t="s">
        <v>85</v>
      </c>
      <c r="AI678" s="71" t="s">
        <v>63</v>
      </c>
      <c r="AJ678" s="71" t="s">
        <v>63</v>
      </c>
      <c r="AK678" s="71" t="s">
        <v>63</v>
      </c>
      <c r="AL678" s="71" t="s">
        <v>63</v>
      </c>
      <c r="AM678" s="71" t="s">
        <v>62</v>
      </c>
      <c r="AN678" s="71" t="s">
        <v>7886</v>
      </c>
      <c r="AO678" s="71" t="s">
        <v>7887</v>
      </c>
      <c r="AP678" s="71" t="s">
        <v>7888</v>
      </c>
      <c r="AQ678" s="71" t="s">
        <v>321</v>
      </c>
      <c r="AR678" s="71" t="s">
        <v>63</v>
      </c>
      <c r="AS678" s="71"/>
      <c r="AT678" s="71" t="s">
        <v>63</v>
      </c>
      <c r="AU678" s="71" t="s">
        <v>1685</v>
      </c>
      <c r="AV678" s="79" cm="1">
        <f t="array" ref="AV6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678" s="79" cm="1">
        <f t="array" ref="AW6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678" s="71" t="str" cm="1">
        <f t="array" ref="AX6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78" s="71" t="s">
        <v>63</v>
      </c>
      <c r="AZ678" s="71"/>
      <c r="BA678" s="71" t="s">
        <v>7889</v>
      </c>
      <c r="BB678" s="73" t="s">
        <v>6397</v>
      </c>
      <c r="BC678" s="36"/>
      <c r="BD678" s="35"/>
    </row>
    <row r="679" spans="1:56" ht="75" customHeight="1">
      <c r="A679" s="70">
        <v>678</v>
      </c>
      <c r="B679" s="71" t="s">
        <v>7890</v>
      </c>
      <c r="C679" s="71" t="s">
        <v>7891</v>
      </c>
      <c r="D679" s="71" t="s">
        <v>7892</v>
      </c>
      <c r="E679" s="71" t="s">
        <v>1430</v>
      </c>
      <c r="F679" s="71" t="s">
        <v>231</v>
      </c>
      <c r="G679" s="71" t="s">
        <v>232</v>
      </c>
      <c r="H679" s="71" t="s">
        <v>233</v>
      </c>
      <c r="I679" s="71" t="s">
        <v>935</v>
      </c>
      <c r="J679" s="71" t="s">
        <v>1432</v>
      </c>
      <c r="K679" s="71" t="s">
        <v>218</v>
      </c>
      <c r="L679" s="71" t="s">
        <v>7893</v>
      </c>
      <c r="M679" s="71" t="s">
        <v>7894</v>
      </c>
      <c r="N679" s="71"/>
      <c r="O679" s="71"/>
      <c r="P679" s="71"/>
      <c r="Q679" s="71"/>
      <c r="R679" s="71"/>
      <c r="S679" s="71"/>
      <c r="T679" s="71"/>
      <c r="U679" s="71"/>
      <c r="V679" s="71"/>
      <c r="W679" s="71"/>
      <c r="X679" s="71"/>
      <c r="Y679" s="71"/>
      <c r="Z679" s="71"/>
      <c r="AA679" s="71"/>
      <c r="AB679" s="71" t="s">
        <v>64</v>
      </c>
      <c r="AC679" s="71" t="s">
        <v>65</v>
      </c>
      <c r="AD679" s="71" t="s">
        <v>63</v>
      </c>
      <c r="AE679" s="71" t="s">
        <v>62</v>
      </c>
      <c r="AF679" s="71" t="s">
        <v>62</v>
      </c>
      <c r="AG679" s="71"/>
      <c r="AH679" s="71" t="s">
        <v>85</v>
      </c>
      <c r="AI679" s="71" t="s">
        <v>63</v>
      </c>
      <c r="AJ679" s="71" t="s">
        <v>63</v>
      </c>
      <c r="AK679" s="71" t="s">
        <v>63</v>
      </c>
      <c r="AL679" s="71" t="s">
        <v>63</v>
      </c>
      <c r="AM679" s="71" t="s">
        <v>132</v>
      </c>
      <c r="AN679" s="71"/>
      <c r="AO679" s="71"/>
      <c r="AP679" s="71" t="s">
        <v>7895</v>
      </c>
      <c r="AQ679" s="71" t="s">
        <v>105</v>
      </c>
      <c r="AR679" s="71" t="s">
        <v>63</v>
      </c>
      <c r="AS679" s="71"/>
      <c r="AT679" s="71" t="s">
        <v>63</v>
      </c>
      <c r="AU679" s="71"/>
      <c r="AV679" s="79" t="str" cm="1">
        <f t="array" ref="AV6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9" s="79" t="str" cm="1">
        <f t="array" ref="AW6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9" s="71" t="str" cm="1">
        <f t="array" ref="AX6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9" s="71"/>
      <c r="AZ679" s="71"/>
      <c r="BA679" s="71" t="s">
        <v>7896</v>
      </c>
      <c r="BB679" s="73" t="s">
        <v>7897</v>
      </c>
      <c r="BC679" s="36"/>
      <c r="BD679" s="35"/>
    </row>
    <row r="680" spans="1:56" ht="75" customHeight="1">
      <c r="A680" s="70">
        <v>679</v>
      </c>
      <c r="B680" s="71" t="s">
        <v>1364</v>
      </c>
      <c r="C680" s="71" t="s">
        <v>1365</v>
      </c>
      <c r="D680" s="71" t="s">
        <v>7898</v>
      </c>
      <c r="E680" s="71" t="s">
        <v>1430</v>
      </c>
      <c r="F680" s="71" t="s">
        <v>54</v>
      </c>
      <c r="G680" s="71" t="s">
        <v>125</v>
      </c>
      <c r="H680" s="71" t="s">
        <v>97</v>
      </c>
      <c r="I680" s="71" t="s">
        <v>7899</v>
      </c>
      <c r="J680" s="71" t="s">
        <v>6412</v>
      </c>
      <c r="K680" s="71" t="s">
        <v>218</v>
      </c>
      <c r="L680" s="71" t="s">
        <v>7900</v>
      </c>
      <c r="M680" s="71" t="s">
        <v>7901</v>
      </c>
      <c r="N680" s="71" t="s">
        <v>1494</v>
      </c>
      <c r="O680" s="71" t="s">
        <v>1668</v>
      </c>
      <c r="P680" s="71" t="s">
        <v>60</v>
      </c>
      <c r="Q680" s="71" t="s">
        <v>81</v>
      </c>
      <c r="R680" s="71" t="s">
        <v>1669</v>
      </c>
      <c r="S680" s="71" t="s">
        <v>62</v>
      </c>
      <c r="T680" s="71" t="s">
        <v>62</v>
      </c>
      <c r="U680" s="71" t="s">
        <v>62</v>
      </c>
      <c r="V680" s="71" t="s">
        <v>62</v>
      </c>
      <c r="W680" s="71" t="s">
        <v>63</v>
      </c>
      <c r="X680" s="71" t="s">
        <v>63</v>
      </c>
      <c r="Y680" s="71" t="s">
        <v>62</v>
      </c>
      <c r="Z680" s="71" t="s">
        <v>63</v>
      </c>
      <c r="AA680" s="71" t="s">
        <v>62</v>
      </c>
      <c r="AB680" s="71" t="s">
        <v>64</v>
      </c>
      <c r="AC680" s="71" t="s">
        <v>84</v>
      </c>
      <c r="AD680" s="71" t="s">
        <v>62</v>
      </c>
      <c r="AE680" s="71" t="s">
        <v>62</v>
      </c>
      <c r="AF680" s="71" t="s">
        <v>62</v>
      </c>
      <c r="AG680" s="71" t="s">
        <v>63</v>
      </c>
      <c r="AH680" s="71" t="s">
        <v>85</v>
      </c>
      <c r="AI680" s="71" t="s">
        <v>63</v>
      </c>
      <c r="AJ680" s="71" t="s">
        <v>63</v>
      </c>
      <c r="AK680" s="71" t="s">
        <v>63</v>
      </c>
      <c r="AL680" s="71" t="s">
        <v>62</v>
      </c>
      <c r="AM680" s="71" t="s">
        <v>62</v>
      </c>
      <c r="AN680" s="71" t="s">
        <v>7902</v>
      </c>
      <c r="AO680" s="71" t="s">
        <v>7903</v>
      </c>
      <c r="AP680" s="71" t="s">
        <v>7904</v>
      </c>
      <c r="AQ680" s="71" t="s">
        <v>672</v>
      </c>
      <c r="AR680" s="71" t="s">
        <v>63</v>
      </c>
      <c r="AS680" s="71"/>
      <c r="AT680" s="71" t="s">
        <v>63</v>
      </c>
      <c r="AU680" s="71" t="s">
        <v>1702</v>
      </c>
      <c r="AV680" s="79" cm="1">
        <f t="array" ref="AV6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80" s="79" cm="1">
        <f t="array" ref="AW6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80" s="71" t="str" cm="1">
        <f t="array" ref="AX6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80" s="71" t="s">
        <v>63</v>
      </c>
      <c r="AZ680" s="71"/>
      <c r="BA680" s="71" t="s">
        <v>7905</v>
      </c>
      <c r="BB680" s="73" t="s">
        <v>1374</v>
      </c>
      <c r="BC680" s="36"/>
      <c r="BD680" s="35"/>
    </row>
    <row r="681" spans="1:56" ht="75" customHeight="1">
      <c r="A681" s="70">
        <v>680</v>
      </c>
      <c r="B681" s="71" t="s">
        <v>7906</v>
      </c>
      <c r="C681" s="71" t="s">
        <v>2117</v>
      </c>
      <c r="D681" s="71" t="s">
        <v>7907</v>
      </c>
      <c r="E681" s="71" t="s">
        <v>1479</v>
      </c>
      <c r="F681" s="71" t="s">
        <v>54</v>
      </c>
      <c r="G681" s="71" t="s">
        <v>125</v>
      </c>
      <c r="H681" s="71" t="s">
        <v>233</v>
      </c>
      <c r="I681" s="71" t="s">
        <v>194</v>
      </c>
      <c r="J681" s="71" t="s">
        <v>1432</v>
      </c>
      <c r="K681" s="71" t="s">
        <v>315</v>
      </c>
      <c r="L681" s="71" t="s">
        <v>7908</v>
      </c>
      <c r="M681" s="71" t="s">
        <v>7909</v>
      </c>
      <c r="N681" s="71" t="s">
        <v>1452</v>
      </c>
      <c r="O681" s="71" t="s">
        <v>7910</v>
      </c>
      <c r="P681" s="71" t="s">
        <v>60</v>
      </c>
      <c r="Q681" s="71" t="s">
        <v>431</v>
      </c>
      <c r="R681" s="71" t="s">
        <v>189</v>
      </c>
      <c r="S681" s="71" t="s">
        <v>62</v>
      </c>
      <c r="T681" s="71" t="s">
        <v>62</v>
      </c>
      <c r="U681" s="71" t="s">
        <v>62</v>
      </c>
      <c r="V681" s="71" t="s">
        <v>62</v>
      </c>
      <c r="W681" s="71" t="s">
        <v>63</v>
      </c>
      <c r="X681" s="71" t="s">
        <v>63</v>
      </c>
      <c r="Y681" s="71" t="s">
        <v>62</v>
      </c>
      <c r="Z681" s="71" t="s">
        <v>63</v>
      </c>
      <c r="AA681" s="71" t="s">
        <v>63</v>
      </c>
      <c r="AB681" s="71" t="s">
        <v>189</v>
      </c>
      <c r="AC681" s="71" t="s">
        <v>65</v>
      </c>
      <c r="AD681" s="71" t="s">
        <v>62</v>
      </c>
      <c r="AE681" s="71" t="s">
        <v>62</v>
      </c>
      <c r="AF681" s="71" t="s">
        <v>63</v>
      </c>
      <c r="AG681" s="71" t="s">
        <v>63</v>
      </c>
      <c r="AH681" s="71" t="s">
        <v>66</v>
      </c>
      <c r="AI681" s="71" t="s">
        <v>63</v>
      </c>
      <c r="AJ681" s="71" t="s">
        <v>62</v>
      </c>
      <c r="AK681" s="71" t="s">
        <v>62</v>
      </c>
      <c r="AL681" s="71" t="s">
        <v>63</v>
      </c>
      <c r="AM681" s="71" t="s">
        <v>63</v>
      </c>
      <c r="AN681" s="71"/>
      <c r="AO681" s="71"/>
      <c r="AP681" s="71" t="s">
        <v>7865</v>
      </c>
      <c r="AQ681" s="71" t="s">
        <v>194</v>
      </c>
      <c r="AR681" s="71" t="s">
        <v>62</v>
      </c>
      <c r="AS681" s="71" t="s">
        <v>7911</v>
      </c>
      <c r="AT681" s="71" t="s">
        <v>62</v>
      </c>
      <c r="AU681" s="71" t="s">
        <v>72</v>
      </c>
      <c r="AV681" s="79" t="str" cm="1">
        <f t="array" ref="AV6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1" s="79" t="str" cm="1">
        <f t="array" ref="AW6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1" s="71" t="str" cm="1">
        <f t="array" ref="AX6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81" s="71" t="s">
        <v>63</v>
      </c>
      <c r="AZ681" s="71"/>
      <c r="BA681" s="71" t="s">
        <v>7912</v>
      </c>
      <c r="BB681" s="73" t="s">
        <v>7913</v>
      </c>
      <c r="BC681" s="36"/>
      <c r="BD681" s="35"/>
    </row>
    <row r="682" spans="1:56" ht="75" customHeight="1">
      <c r="A682" s="70">
        <v>681</v>
      </c>
      <c r="B682" s="71" t="s">
        <v>4432</v>
      </c>
      <c r="C682" s="71" t="s">
        <v>735</v>
      </c>
      <c r="D682" s="71" t="s">
        <v>7914</v>
      </c>
      <c r="E682" s="71" t="s">
        <v>1505</v>
      </c>
      <c r="F682" s="71" t="s">
        <v>231</v>
      </c>
      <c r="G682" s="71" t="s">
        <v>736</v>
      </c>
      <c r="H682" s="71" t="s">
        <v>217</v>
      </c>
      <c r="I682" s="71" t="s">
        <v>1787</v>
      </c>
      <c r="J682" s="71" t="s">
        <v>1432</v>
      </c>
      <c r="K682" s="71" t="s">
        <v>266</v>
      </c>
      <c r="L682" s="71" t="s">
        <v>7915</v>
      </c>
      <c r="M682" s="71" t="s">
        <v>7916</v>
      </c>
      <c r="N682" s="71"/>
      <c r="O682" s="71" t="s">
        <v>7917</v>
      </c>
      <c r="P682" s="71"/>
      <c r="Q682" s="71"/>
      <c r="R682" s="71"/>
      <c r="S682" s="71"/>
      <c r="T682" s="71"/>
      <c r="U682" s="71"/>
      <c r="V682" s="71"/>
      <c r="W682" s="71"/>
      <c r="X682" s="71"/>
      <c r="Y682" s="71"/>
      <c r="Z682" s="71"/>
      <c r="AA682" s="71"/>
      <c r="AB682" s="71" t="s">
        <v>64</v>
      </c>
      <c r="AC682" s="71" t="s">
        <v>65</v>
      </c>
      <c r="AD682" s="71" t="s">
        <v>62</v>
      </c>
      <c r="AE682" s="71" t="s">
        <v>62</v>
      </c>
      <c r="AF682" s="71" t="s">
        <v>63</v>
      </c>
      <c r="AG682" s="71"/>
      <c r="AH682" s="71" t="s">
        <v>66</v>
      </c>
      <c r="AI682" s="71" t="s">
        <v>63</v>
      </c>
      <c r="AJ682" s="71" t="s">
        <v>63</v>
      </c>
      <c r="AK682" s="71" t="s">
        <v>63</v>
      </c>
      <c r="AL682" s="71" t="s">
        <v>62</v>
      </c>
      <c r="AM682" s="71" t="s">
        <v>63</v>
      </c>
      <c r="AN682" s="71"/>
      <c r="AO682" s="71"/>
      <c r="AP682" s="71" t="s">
        <v>7918</v>
      </c>
      <c r="AQ682" s="71" t="s">
        <v>7919</v>
      </c>
      <c r="AR682" s="71" t="s">
        <v>62</v>
      </c>
      <c r="AS682" s="71"/>
      <c r="AT682" s="71" t="s">
        <v>63</v>
      </c>
      <c r="AU682" s="71"/>
      <c r="AV682" s="79" t="str" cm="1">
        <f t="array" ref="AV6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2" s="79" t="str" cm="1">
        <f t="array" ref="AW6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2" s="71" t="str" cm="1">
        <f t="array" ref="AX6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2" s="71"/>
      <c r="AZ682" s="71"/>
      <c r="BA682" s="22" t="s">
        <v>7920</v>
      </c>
      <c r="BB682" s="73" t="s">
        <v>4439</v>
      </c>
      <c r="BC682" s="36"/>
      <c r="BD682" s="35"/>
    </row>
    <row r="683" spans="1:56" ht="75" customHeight="1">
      <c r="A683" s="70">
        <v>682</v>
      </c>
      <c r="B683" s="71" t="s">
        <v>7921</v>
      </c>
      <c r="C683" s="71" t="s">
        <v>5225</v>
      </c>
      <c r="D683" s="71" t="s">
        <v>7922</v>
      </c>
      <c r="E683" s="71" t="s">
        <v>1505</v>
      </c>
      <c r="F683" s="71" t="s">
        <v>231</v>
      </c>
      <c r="G683" s="71" t="s">
        <v>232</v>
      </c>
      <c r="H683" s="71" t="s">
        <v>233</v>
      </c>
      <c r="I683" s="71" t="s">
        <v>428</v>
      </c>
      <c r="J683" s="71" t="s">
        <v>1432</v>
      </c>
      <c r="K683" s="71" t="s">
        <v>315</v>
      </c>
      <c r="L683" s="71" t="s">
        <v>7923</v>
      </c>
      <c r="M683" s="71" t="s">
        <v>7924</v>
      </c>
      <c r="N683" s="71"/>
      <c r="O683" s="71"/>
      <c r="P683" s="71"/>
      <c r="Q683" s="71"/>
      <c r="R683" s="71"/>
      <c r="S683" s="71"/>
      <c r="T683" s="71"/>
      <c r="U683" s="71"/>
      <c r="V683" s="71"/>
      <c r="W683" s="71"/>
      <c r="X683" s="71"/>
      <c r="Y683" s="71"/>
      <c r="Z683" s="71"/>
      <c r="AA683" s="71"/>
      <c r="AB683" s="71" t="s">
        <v>64</v>
      </c>
      <c r="AC683" s="71" t="s">
        <v>100</v>
      </c>
      <c r="AD683" s="71" t="s">
        <v>62</v>
      </c>
      <c r="AE683" s="71" t="s">
        <v>63</v>
      </c>
      <c r="AF683" s="71" t="s">
        <v>63</v>
      </c>
      <c r="AG683" s="71"/>
      <c r="AH683" s="71" t="s">
        <v>66</v>
      </c>
      <c r="AI683" s="71" t="s">
        <v>132</v>
      </c>
      <c r="AJ683" s="71" t="s">
        <v>63</v>
      </c>
      <c r="AK683" s="71" t="s">
        <v>63</v>
      </c>
      <c r="AL683" s="71" t="s">
        <v>63</v>
      </c>
      <c r="AM683" s="71" t="s">
        <v>132</v>
      </c>
      <c r="AN683" s="71"/>
      <c r="AO683" s="71"/>
      <c r="AP683" s="71" t="s">
        <v>7925</v>
      </c>
      <c r="AQ683" s="71" t="s">
        <v>7926</v>
      </c>
      <c r="AR683" s="71" t="s">
        <v>63</v>
      </c>
      <c r="AS683" s="71"/>
      <c r="AT683" s="71" t="s">
        <v>62</v>
      </c>
      <c r="AU683" s="71"/>
      <c r="AV683" s="79" t="str" cm="1">
        <f t="array" ref="AV6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3" s="79" t="str" cm="1">
        <f t="array" ref="AW6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3" s="71" t="str" cm="1">
        <f t="array" ref="AX6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3" s="71"/>
      <c r="AZ683" s="71"/>
      <c r="BA683" s="71" t="s">
        <v>7927</v>
      </c>
      <c r="BB683" s="73" t="s">
        <v>7928</v>
      </c>
      <c r="BC683" s="36"/>
      <c r="BD683" s="35"/>
    </row>
    <row r="684" spans="1:56" ht="75" customHeight="1">
      <c r="A684" s="70">
        <v>683</v>
      </c>
      <c r="B684" s="71" t="s">
        <v>7929</v>
      </c>
      <c r="C684" s="71" t="s">
        <v>735</v>
      </c>
      <c r="D684" s="71" t="s">
        <v>7930</v>
      </c>
      <c r="E684" s="71" t="s">
        <v>1479</v>
      </c>
      <c r="F684" s="71" t="s">
        <v>231</v>
      </c>
      <c r="G684" s="71" t="s">
        <v>736</v>
      </c>
      <c r="H684" s="71" t="s">
        <v>217</v>
      </c>
      <c r="I684" s="71" t="s">
        <v>790</v>
      </c>
      <c r="J684" s="71" t="s">
        <v>1432</v>
      </c>
      <c r="K684" s="71" t="s">
        <v>218</v>
      </c>
      <c r="L684" s="71" t="s">
        <v>7931</v>
      </c>
      <c r="M684" s="71" t="s">
        <v>7932</v>
      </c>
      <c r="N684" s="71"/>
      <c r="O684" s="71"/>
      <c r="P684" s="71"/>
      <c r="Q684" s="71"/>
      <c r="R684" s="71"/>
      <c r="S684" s="71"/>
      <c r="T684" s="71"/>
      <c r="U684" s="71"/>
      <c r="V684" s="71"/>
      <c r="W684" s="71"/>
      <c r="X684" s="71"/>
      <c r="Y684" s="71"/>
      <c r="Z684" s="71"/>
      <c r="AA684" s="71"/>
      <c r="AB684" s="71" t="s">
        <v>64</v>
      </c>
      <c r="AC684" s="71" t="s">
        <v>65</v>
      </c>
      <c r="AD684" s="71" t="s">
        <v>62</v>
      </c>
      <c r="AE684" s="71" t="s">
        <v>62</v>
      </c>
      <c r="AF684" s="71" t="s">
        <v>63</v>
      </c>
      <c r="AG684" s="71"/>
      <c r="AH684" s="71" t="s">
        <v>66</v>
      </c>
      <c r="AI684" s="71" t="s">
        <v>63</v>
      </c>
      <c r="AJ684" s="71" t="s">
        <v>63</v>
      </c>
      <c r="AK684" s="71" t="s">
        <v>63</v>
      </c>
      <c r="AL684" s="71" t="s">
        <v>62</v>
      </c>
      <c r="AM684" s="71" t="s">
        <v>63</v>
      </c>
      <c r="AN684" s="71"/>
      <c r="AO684" s="71"/>
      <c r="AP684" s="71" t="s">
        <v>7933</v>
      </c>
      <c r="AQ684" s="71" t="s">
        <v>7934</v>
      </c>
      <c r="AR684" s="71" t="s">
        <v>62</v>
      </c>
      <c r="AS684" s="71"/>
      <c r="AT684" s="71" t="s">
        <v>63</v>
      </c>
      <c r="AU684" s="71"/>
      <c r="AV684" s="79" t="str" cm="1">
        <f t="array" ref="AV6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4" s="79" t="str" cm="1">
        <f t="array" ref="AW6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4" s="71" t="str" cm="1">
        <f t="array" ref="AX6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4" s="71"/>
      <c r="AZ684" s="71"/>
      <c r="BA684" s="22" t="s">
        <v>7935</v>
      </c>
      <c r="BB684" s="73" t="s">
        <v>7936</v>
      </c>
      <c r="BC684" s="36"/>
      <c r="BD684" s="35"/>
    </row>
    <row r="685" spans="1:56" ht="75" customHeight="1">
      <c r="A685" s="70">
        <v>684</v>
      </c>
      <c r="B685" s="71" t="s">
        <v>7937</v>
      </c>
      <c r="C685" s="71" t="s">
        <v>735</v>
      </c>
      <c r="D685" s="71" t="s">
        <v>7938</v>
      </c>
      <c r="E685" s="71" t="s">
        <v>1461</v>
      </c>
      <c r="F685" s="71" t="s">
        <v>231</v>
      </c>
      <c r="G685" s="71" t="s">
        <v>736</v>
      </c>
      <c r="H685" s="71" t="s">
        <v>217</v>
      </c>
      <c r="I685" s="71" t="s">
        <v>935</v>
      </c>
      <c r="J685" s="71" t="s">
        <v>1432</v>
      </c>
      <c r="K685" s="71" t="s">
        <v>218</v>
      </c>
      <c r="L685" s="71" t="s">
        <v>7939</v>
      </c>
      <c r="M685" s="71" t="s">
        <v>7940</v>
      </c>
      <c r="N685" s="71"/>
      <c r="O685" s="71"/>
      <c r="P685" s="71"/>
      <c r="Q685" s="71"/>
      <c r="R685" s="71"/>
      <c r="S685" s="71"/>
      <c r="T685" s="71"/>
      <c r="U685" s="71"/>
      <c r="V685" s="71"/>
      <c r="W685" s="71"/>
      <c r="X685" s="71"/>
      <c r="Y685" s="71"/>
      <c r="Z685" s="71"/>
      <c r="AA685" s="71"/>
      <c r="AB685" s="71" t="s">
        <v>64</v>
      </c>
      <c r="AC685" s="71" t="s">
        <v>65</v>
      </c>
      <c r="AD685" s="71" t="s">
        <v>62</v>
      </c>
      <c r="AE685" s="71" t="s">
        <v>62</v>
      </c>
      <c r="AF685" s="71" t="s">
        <v>63</v>
      </c>
      <c r="AG685" s="71"/>
      <c r="AH685" s="71" t="s">
        <v>1515</v>
      </c>
      <c r="AI685" s="71" t="s">
        <v>63</v>
      </c>
      <c r="AJ685" s="71" t="s">
        <v>63</v>
      </c>
      <c r="AK685" s="71" t="s">
        <v>63</v>
      </c>
      <c r="AL685" s="71" t="s">
        <v>62</v>
      </c>
      <c r="AM685" s="71" t="s">
        <v>63</v>
      </c>
      <c r="AN685" s="71"/>
      <c r="AO685" s="71"/>
      <c r="AP685" s="71" t="s">
        <v>7941</v>
      </c>
      <c r="AQ685" s="71" t="s">
        <v>935</v>
      </c>
      <c r="AR685" s="71" t="s">
        <v>62</v>
      </c>
      <c r="AS685" s="71"/>
      <c r="AT685" s="71" t="s">
        <v>63</v>
      </c>
      <c r="AU685" s="71"/>
      <c r="AV685" s="79" t="str" cm="1">
        <f t="array" ref="AV6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5" s="79" t="str" cm="1">
        <f t="array" ref="AW6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5" s="71" t="str" cm="1">
        <f t="array" ref="AX6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5" s="71"/>
      <c r="AZ685" s="71"/>
      <c r="BA685" s="71" t="s">
        <v>7942</v>
      </c>
      <c r="BB685" s="73" t="s">
        <v>7943</v>
      </c>
      <c r="BC685" s="36"/>
      <c r="BD685" s="35"/>
    </row>
    <row r="686" spans="1:56" ht="75" customHeight="1">
      <c r="A686" s="70">
        <v>685</v>
      </c>
      <c r="B686" s="71" t="s">
        <v>7944</v>
      </c>
      <c r="C686" s="71" t="s">
        <v>735</v>
      </c>
      <c r="D686" s="71" t="s">
        <v>7945</v>
      </c>
      <c r="E686" s="71" t="s">
        <v>1430</v>
      </c>
      <c r="F686" s="71" t="s">
        <v>231</v>
      </c>
      <c r="G686" s="71" t="s">
        <v>736</v>
      </c>
      <c r="H686" s="71" t="s">
        <v>217</v>
      </c>
      <c r="I686" s="71" t="s">
        <v>840</v>
      </c>
      <c r="J686" s="71" t="s">
        <v>1432</v>
      </c>
      <c r="K686" s="71" t="s">
        <v>315</v>
      </c>
      <c r="L686" s="71" t="s">
        <v>7946</v>
      </c>
      <c r="M686" s="71" t="s">
        <v>7947</v>
      </c>
      <c r="N686" s="71"/>
      <c r="O686" s="71"/>
      <c r="P686" s="71"/>
      <c r="Q686" s="71"/>
      <c r="R686" s="71"/>
      <c r="S686" s="71"/>
      <c r="T686" s="71"/>
      <c r="U686" s="71"/>
      <c r="V686" s="71"/>
      <c r="W686" s="71"/>
      <c r="X686" s="71"/>
      <c r="Y686" s="71"/>
      <c r="Z686" s="71"/>
      <c r="AA686" s="71"/>
      <c r="AB686" s="71" t="s">
        <v>64</v>
      </c>
      <c r="AC686" s="71" t="s">
        <v>65</v>
      </c>
      <c r="AD686" s="71" t="s">
        <v>62</v>
      </c>
      <c r="AE686" s="71" t="s">
        <v>62</v>
      </c>
      <c r="AF686" s="71" t="s">
        <v>63</v>
      </c>
      <c r="AG686" s="71"/>
      <c r="AH686" s="71" t="s">
        <v>66</v>
      </c>
      <c r="AI686" s="71" t="s">
        <v>63</v>
      </c>
      <c r="AJ686" s="71" t="s">
        <v>132</v>
      </c>
      <c r="AK686" s="71" t="s">
        <v>63</v>
      </c>
      <c r="AL686" s="71" t="s">
        <v>62</v>
      </c>
      <c r="AM686" s="71" t="s">
        <v>63</v>
      </c>
      <c r="AN686" s="71"/>
      <c r="AO686" s="71"/>
      <c r="AP686" s="71" t="s">
        <v>7948</v>
      </c>
      <c r="AQ686" s="71" t="s">
        <v>840</v>
      </c>
      <c r="AR686" s="71" t="s">
        <v>62</v>
      </c>
      <c r="AS686" s="71"/>
      <c r="AT686" s="71" t="s">
        <v>63</v>
      </c>
      <c r="AU686" s="71"/>
      <c r="AV686" s="79" t="str" cm="1">
        <f t="array" ref="AV6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6" s="79" t="str" cm="1">
        <f t="array" ref="AW6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6" s="71" t="str" cm="1">
        <f t="array" ref="AX6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6" s="71"/>
      <c r="AZ686" s="71"/>
      <c r="BA686" s="71" t="s">
        <v>7949</v>
      </c>
      <c r="BB686" s="73" t="s">
        <v>7950</v>
      </c>
      <c r="BC686" s="36"/>
      <c r="BD686" s="35"/>
    </row>
    <row r="687" spans="1:56" ht="75" customHeight="1">
      <c r="A687" s="70">
        <v>686</v>
      </c>
      <c r="B687" s="71" t="s">
        <v>7951</v>
      </c>
      <c r="C687" s="71" t="s">
        <v>735</v>
      </c>
      <c r="D687" s="71" t="s">
        <v>7952</v>
      </c>
      <c r="E687" s="71" t="s">
        <v>1478</v>
      </c>
      <c r="F687" s="71" t="s">
        <v>231</v>
      </c>
      <c r="G687" s="71" t="s">
        <v>736</v>
      </c>
      <c r="H687" s="71" t="s">
        <v>217</v>
      </c>
      <c r="I687" s="71" t="s">
        <v>1215</v>
      </c>
      <c r="J687" s="71" t="s">
        <v>1432</v>
      </c>
      <c r="K687" s="71" t="s">
        <v>243</v>
      </c>
      <c r="L687" s="71" t="s">
        <v>7953</v>
      </c>
      <c r="M687" s="71" t="s">
        <v>7954</v>
      </c>
      <c r="N687" s="71"/>
      <c r="O687" s="71"/>
      <c r="P687" s="71"/>
      <c r="Q687" s="71"/>
      <c r="R687" s="71"/>
      <c r="S687" s="71"/>
      <c r="T687" s="71"/>
      <c r="U687" s="71"/>
      <c r="V687" s="71"/>
      <c r="W687" s="71"/>
      <c r="X687" s="71"/>
      <c r="Y687" s="71"/>
      <c r="Z687" s="71"/>
      <c r="AA687" s="71"/>
      <c r="AB687" s="71" t="s">
        <v>64</v>
      </c>
      <c r="AC687" s="71" t="s">
        <v>65</v>
      </c>
      <c r="AD687" s="71" t="s">
        <v>62</v>
      </c>
      <c r="AE687" s="71" t="s">
        <v>62</v>
      </c>
      <c r="AF687" s="71" t="s">
        <v>63</v>
      </c>
      <c r="AG687" s="71"/>
      <c r="AH687" s="71" t="s">
        <v>66</v>
      </c>
      <c r="AI687" s="71" t="s">
        <v>63</v>
      </c>
      <c r="AJ687" s="71" t="s">
        <v>63</v>
      </c>
      <c r="AK687" s="71" t="s">
        <v>63</v>
      </c>
      <c r="AL687" s="71" t="s">
        <v>62</v>
      </c>
      <c r="AM687" s="71" t="s">
        <v>63</v>
      </c>
      <c r="AN687" s="71"/>
      <c r="AO687" s="71"/>
      <c r="AP687" s="71" t="s">
        <v>7955</v>
      </c>
      <c r="AQ687" s="71" t="s">
        <v>558</v>
      </c>
      <c r="AR687" s="71" t="s">
        <v>63</v>
      </c>
      <c r="AS687" s="71"/>
      <c r="AT687" s="71" t="s">
        <v>63</v>
      </c>
      <c r="AU687" s="71"/>
      <c r="AV687" s="79" t="str" cm="1">
        <f t="array" ref="AV6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7" s="79" t="str" cm="1">
        <f t="array" ref="AW6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7" s="71" t="str" cm="1">
        <f t="array" ref="AX6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7" s="71"/>
      <c r="AZ687" s="71"/>
      <c r="BA687" s="71" t="s">
        <v>7956</v>
      </c>
      <c r="BB687" s="73" t="s">
        <v>7957</v>
      </c>
      <c r="BC687" s="36"/>
      <c r="BD687" s="35"/>
    </row>
    <row r="688" spans="1:56" ht="75" customHeight="1">
      <c r="A688" s="70">
        <v>687</v>
      </c>
      <c r="B688" s="71" t="s">
        <v>7958</v>
      </c>
      <c r="C688" s="71" t="s">
        <v>735</v>
      </c>
      <c r="D688" s="71" t="s">
        <v>7959</v>
      </c>
      <c r="E688" s="71" t="s">
        <v>1502</v>
      </c>
      <c r="F688" s="71" t="s">
        <v>231</v>
      </c>
      <c r="G688" s="71" t="s">
        <v>736</v>
      </c>
      <c r="H688" s="71" t="s">
        <v>217</v>
      </c>
      <c r="I688" s="71" t="s">
        <v>608</v>
      </c>
      <c r="J688" s="71" t="s">
        <v>1432</v>
      </c>
      <c r="K688" s="71" t="s">
        <v>266</v>
      </c>
      <c r="L688" s="71" t="s">
        <v>7960</v>
      </c>
      <c r="M688" s="71" t="s">
        <v>7961</v>
      </c>
      <c r="N688" s="71"/>
      <c r="O688" s="71"/>
      <c r="P688" s="71"/>
      <c r="Q688" s="71"/>
      <c r="R688" s="71"/>
      <c r="S688" s="71"/>
      <c r="T688" s="71"/>
      <c r="U688" s="71"/>
      <c r="V688" s="71"/>
      <c r="W688" s="71"/>
      <c r="X688" s="71"/>
      <c r="Y688" s="71"/>
      <c r="Z688" s="71"/>
      <c r="AA688" s="71"/>
      <c r="AB688" s="71" t="s">
        <v>64</v>
      </c>
      <c r="AC688" s="71" t="s">
        <v>65</v>
      </c>
      <c r="AD688" s="71" t="s">
        <v>62</v>
      </c>
      <c r="AE688" s="71" t="s">
        <v>62</v>
      </c>
      <c r="AF688" s="71" t="s">
        <v>63</v>
      </c>
      <c r="AG688" s="71"/>
      <c r="AH688" s="71" t="s">
        <v>66</v>
      </c>
      <c r="AI688" s="71" t="s">
        <v>63</v>
      </c>
      <c r="AJ688" s="71" t="s">
        <v>63</v>
      </c>
      <c r="AK688" s="71" t="s">
        <v>63</v>
      </c>
      <c r="AL688" s="71" t="s">
        <v>62</v>
      </c>
      <c r="AM688" s="71" t="s">
        <v>63</v>
      </c>
      <c r="AN688" s="71"/>
      <c r="AO688" s="71"/>
      <c r="AP688" s="71" t="s">
        <v>7962</v>
      </c>
      <c r="AQ688" s="71" t="s">
        <v>608</v>
      </c>
      <c r="AR688" s="71" t="s">
        <v>62</v>
      </c>
      <c r="AS688" s="71"/>
      <c r="AT688" s="71" t="s">
        <v>63</v>
      </c>
      <c r="AU688" s="71"/>
      <c r="AV688" s="79" t="str" cm="1">
        <f t="array" ref="AV6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8" s="79" t="str" cm="1">
        <f t="array" ref="AW6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8" s="71" t="str" cm="1">
        <f t="array" ref="AX6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8" s="71"/>
      <c r="AZ688" s="71"/>
      <c r="BA688" s="71" t="s">
        <v>7963</v>
      </c>
      <c r="BB688" s="73" t="s">
        <v>4334</v>
      </c>
      <c r="BC688" s="36"/>
      <c r="BD688" s="35"/>
    </row>
    <row r="689" spans="1:56" ht="75" customHeight="1">
      <c r="A689" s="70">
        <v>688</v>
      </c>
      <c r="B689" s="71" t="s">
        <v>7964</v>
      </c>
      <c r="C689" s="71" t="s">
        <v>7965</v>
      </c>
      <c r="D689" s="71" t="s">
        <v>7966</v>
      </c>
      <c r="E689" s="71" t="s">
        <v>1502</v>
      </c>
      <c r="F689" s="71" t="s">
        <v>231</v>
      </c>
      <c r="G689" s="71" t="s">
        <v>736</v>
      </c>
      <c r="H689" s="71" t="s">
        <v>217</v>
      </c>
      <c r="I689" s="71" t="s">
        <v>840</v>
      </c>
      <c r="J689" s="71" t="s">
        <v>1432</v>
      </c>
      <c r="K689" s="71" t="s">
        <v>315</v>
      </c>
      <c r="L689" s="71" t="s">
        <v>7967</v>
      </c>
      <c r="M689" s="71" t="s">
        <v>7968</v>
      </c>
      <c r="N689" s="71"/>
      <c r="O689" s="71"/>
      <c r="P689" s="71"/>
      <c r="Q689" s="71"/>
      <c r="R689" s="71"/>
      <c r="S689" s="71"/>
      <c r="T689" s="71"/>
      <c r="U689" s="71"/>
      <c r="V689" s="71"/>
      <c r="W689" s="71"/>
      <c r="X689" s="71"/>
      <c r="Y689" s="71"/>
      <c r="Z689" s="71"/>
      <c r="AA689" s="71"/>
      <c r="AB689" s="71" t="s">
        <v>64</v>
      </c>
      <c r="AC689" s="71" t="s">
        <v>65</v>
      </c>
      <c r="AD689" s="71" t="s">
        <v>62</v>
      </c>
      <c r="AE689" s="71" t="s">
        <v>62</v>
      </c>
      <c r="AF689" s="71" t="s">
        <v>63</v>
      </c>
      <c r="AG689" s="71"/>
      <c r="AH689" s="71" t="s">
        <v>66</v>
      </c>
      <c r="AI689" s="71" t="s">
        <v>63</v>
      </c>
      <c r="AJ689" s="71" t="s">
        <v>63</v>
      </c>
      <c r="AK689" s="71" t="s">
        <v>63</v>
      </c>
      <c r="AL689" s="71" t="s">
        <v>62</v>
      </c>
      <c r="AM689" s="71" t="s">
        <v>63</v>
      </c>
      <c r="AN689" s="71"/>
      <c r="AO689" s="71"/>
      <c r="AP689" s="71" t="s">
        <v>7969</v>
      </c>
      <c r="AQ689" s="71" t="s">
        <v>840</v>
      </c>
      <c r="AR689" s="71" t="s">
        <v>62</v>
      </c>
      <c r="AS689" s="71"/>
      <c r="AT689" s="71" t="s">
        <v>63</v>
      </c>
      <c r="AU689" s="71"/>
      <c r="AV689" s="79" t="str" cm="1">
        <f t="array" ref="AV6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9" s="79" t="str" cm="1">
        <f t="array" ref="AW6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9" s="71" t="str" cm="1">
        <f t="array" ref="AX6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9" s="71"/>
      <c r="AZ689" s="71"/>
      <c r="BA689" s="71" t="s">
        <v>7970</v>
      </c>
      <c r="BB689" s="73" t="s">
        <v>7971</v>
      </c>
      <c r="BC689" s="36"/>
      <c r="BD689" s="35"/>
    </row>
    <row r="690" spans="1:56" ht="75" customHeight="1">
      <c r="A690" s="70">
        <v>689</v>
      </c>
      <c r="B690" s="71" t="s">
        <v>7972</v>
      </c>
      <c r="C690" s="71" t="s">
        <v>289</v>
      </c>
      <c r="D690" s="71" t="s">
        <v>7973</v>
      </c>
      <c r="E690" s="71" t="s">
        <v>1430</v>
      </c>
      <c r="F690" s="71" t="s">
        <v>231</v>
      </c>
      <c r="G690" s="71" t="s">
        <v>232</v>
      </c>
      <c r="H690" s="71" t="s">
        <v>233</v>
      </c>
      <c r="I690" s="71" t="s">
        <v>737</v>
      </c>
      <c r="J690" s="71" t="s">
        <v>1432</v>
      </c>
      <c r="K690" s="71" t="s">
        <v>266</v>
      </c>
      <c r="L690" s="71" t="s">
        <v>7974</v>
      </c>
      <c r="M690" s="71" t="s">
        <v>7975</v>
      </c>
      <c r="N690" s="71"/>
      <c r="O690" s="71" t="s">
        <v>1506</v>
      </c>
      <c r="P690" s="71"/>
      <c r="Q690" s="71"/>
      <c r="R690" s="71"/>
      <c r="S690" s="71"/>
      <c r="T690" s="71"/>
      <c r="U690" s="71"/>
      <c r="V690" s="71"/>
      <c r="W690" s="71"/>
      <c r="X690" s="71"/>
      <c r="Y690" s="71"/>
      <c r="Z690" s="71"/>
      <c r="AA690" s="71"/>
      <c r="AB690" s="71" t="s">
        <v>64</v>
      </c>
      <c r="AC690" s="71" t="s">
        <v>100</v>
      </c>
      <c r="AD690" s="71" t="s">
        <v>62</v>
      </c>
      <c r="AE690" s="71" t="s">
        <v>63</v>
      </c>
      <c r="AF690" s="71" t="s">
        <v>63</v>
      </c>
      <c r="AG690" s="71"/>
      <c r="AH690" s="71" t="s">
        <v>66</v>
      </c>
      <c r="AI690" s="71" t="s">
        <v>63</v>
      </c>
      <c r="AJ690" s="71" t="s">
        <v>63</v>
      </c>
      <c r="AK690" s="71" t="s">
        <v>63</v>
      </c>
      <c r="AL690" s="71" t="s">
        <v>63</v>
      </c>
      <c r="AM690" s="71" t="s">
        <v>132</v>
      </c>
      <c r="AN690" s="71"/>
      <c r="AO690" s="71"/>
      <c r="AP690" s="71" t="s">
        <v>7976</v>
      </c>
      <c r="AQ690" s="71" t="s">
        <v>7977</v>
      </c>
      <c r="AR690" s="71" t="s">
        <v>132</v>
      </c>
      <c r="AS690" s="71"/>
      <c r="AT690" s="71" t="s">
        <v>63</v>
      </c>
      <c r="AU690" s="71"/>
      <c r="AV690" s="79" t="str" cm="1">
        <f t="array" ref="AV6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0" s="79" t="str" cm="1">
        <f t="array" ref="AW6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0" s="71" t="str" cm="1">
        <f t="array" ref="AX6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0" s="71"/>
      <c r="AZ690" s="71"/>
      <c r="BA690" s="71" t="s">
        <v>7978</v>
      </c>
      <c r="BB690" s="73" t="s">
        <v>7979</v>
      </c>
      <c r="BC690" s="36"/>
      <c r="BD690" s="35"/>
    </row>
    <row r="691" spans="1:56" ht="75" customHeight="1">
      <c r="A691" s="70">
        <v>690</v>
      </c>
      <c r="B691" s="71" t="s">
        <v>7980</v>
      </c>
      <c r="C691" s="71" t="s">
        <v>264</v>
      </c>
      <c r="D691" s="71" t="s">
        <v>7981</v>
      </c>
      <c r="E691" s="71" t="s">
        <v>1479</v>
      </c>
      <c r="F691" s="71" t="s">
        <v>54</v>
      </c>
      <c r="G691" s="71" t="s">
        <v>125</v>
      </c>
      <c r="H691" s="71" t="s">
        <v>233</v>
      </c>
      <c r="I691" s="71" t="s">
        <v>1147</v>
      </c>
      <c r="J691" s="71" t="s">
        <v>1432</v>
      </c>
      <c r="K691" s="71" t="s">
        <v>266</v>
      </c>
      <c r="L691" s="71" t="s">
        <v>7982</v>
      </c>
      <c r="M691" s="71" t="s">
        <v>7983</v>
      </c>
      <c r="N691" s="71" t="s">
        <v>1478</v>
      </c>
      <c r="O691" s="71" t="s">
        <v>1668</v>
      </c>
      <c r="P691" s="71" t="s">
        <v>60</v>
      </c>
      <c r="Q691" s="71" t="s">
        <v>81</v>
      </c>
      <c r="R691" s="71" t="s">
        <v>1669</v>
      </c>
      <c r="S691" s="71" t="s">
        <v>62</v>
      </c>
      <c r="T691" s="71" t="s">
        <v>62</v>
      </c>
      <c r="U691" s="71" t="s">
        <v>63</v>
      </c>
      <c r="V691" s="71" t="s">
        <v>62</v>
      </c>
      <c r="W691" s="71" t="s">
        <v>63</v>
      </c>
      <c r="X691" s="71" t="s">
        <v>63</v>
      </c>
      <c r="Y691" s="71" t="s">
        <v>62</v>
      </c>
      <c r="Z691" s="71" t="s">
        <v>63</v>
      </c>
      <c r="AA691" s="71" t="s">
        <v>62</v>
      </c>
      <c r="AB691" s="71" t="s">
        <v>64</v>
      </c>
      <c r="AC691" s="71" t="s">
        <v>100</v>
      </c>
      <c r="AD691" s="71" t="s">
        <v>62</v>
      </c>
      <c r="AE691" s="71" t="s">
        <v>62</v>
      </c>
      <c r="AF691" s="71" t="s">
        <v>63</v>
      </c>
      <c r="AG691" s="71" t="s">
        <v>62</v>
      </c>
      <c r="AH691" s="71" t="s">
        <v>85</v>
      </c>
      <c r="AI691" s="71" t="s">
        <v>63</v>
      </c>
      <c r="AJ691" s="71" t="s">
        <v>63</v>
      </c>
      <c r="AK691" s="71" t="s">
        <v>63</v>
      </c>
      <c r="AL691" s="71" t="s">
        <v>62</v>
      </c>
      <c r="AM691" s="71" t="s">
        <v>62</v>
      </c>
      <c r="AN691" s="71"/>
      <c r="AO691" s="71" t="s">
        <v>7984</v>
      </c>
      <c r="AP691" s="71" t="s">
        <v>7985</v>
      </c>
      <c r="AQ691" s="71" t="s">
        <v>1147</v>
      </c>
      <c r="AR691" s="71" t="s">
        <v>62</v>
      </c>
      <c r="AS691" s="71"/>
      <c r="AT691" s="71" t="s">
        <v>62</v>
      </c>
      <c r="AU691" s="71" t="s">
        <v>72</v>
      </c>
      <c r="AV691" s="79" t="str" cm="1">
        <f t="array" ref="AV6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1" s="79" t="str" cm="1">
        <f t="array" ref="AW6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1" s="71" t="str" cm="1">
        <f t="array" ref="AX6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91" s="71" t="s">
        <v>63</v>
      </c>
      <c r="AZ691" s="71"/>
      <c r="BA691" s="71" t="s">
        <v>7986</v>
      </c>
      <c r="BB691" s="73" t="s">
        <v>7987</v>
      </c>
      <c r="BC691" s="36"/>
      <c r="BD691" s="35"/>
    </row>
    <row r="692" spans="1:56" ht="75" customHeight="1">
      <c r="A692" s="70">
        <v>691</v>
      </c>
      <c r="B692" s="71" t="s">
        <v>7988</v>
      </c>
      <c r="C692" s="71" t="s">
        <v>735</v>
      </c>
      <c r="D692" s="71" t="s">
        <v>7989</v>
      </c>
      <c r="E692" s="71" t="s">
        <v>1479</v>
      </c>
      <c r="F692" s="71" t="s">
        <v>231</v>
      </c>
      <c r="G692" s="71" t="s">
        <v>584</v>
      </c>
      <c r="H692" s="71" t="s">
        <v>217</v>
      </c>
      <c r="I692" s="71" t="s">
        <v>2158</v>
      </c>
      <c r="J692" s="71" t="s">
        <v>1432</v>
      </c>
      <c r="K692" s="71" t="s">
        <v>266</v>
      </c>
      <c r="L692" s="71" t="s">
        <v>7990</v>
      </c>
      <c r="M692" s="71" t="s">
        <v>7991</v>
      </c>
      <c r="N692" s="71"/>
      <c r="O692" s="71"/>
      <c r="P692" s="71"/>
      <c r="Q692" s="71"/>
      <c r="R692" s="71"/>
      <c r="S692" s="71"/>
      <c r="T692" s="71"/>
      <c r="U692" s="71"/>
      <c r="V692" s="71"/>
      <c r="W692" s="71"/>
      <c r="X692" s="71"/>
      <c r="Y692" s="71"/>
      <c r="Z692" s="71"/>
      <c r="AA692" s="71"/>
      <c r="AB692" s="71" t="s">
        <v>64</v>
      </c>
      <c r="AC692" s="71" t="s">
        <v>65</v>
      </c>
      <c r="AD692" s="71" t="s">
        <v>62</v>
      </c>
      <c r="AE692" s="71" t="s">
        <v>62</v>
      </c>
      <c r="AF692" s="71" t="s">
        <v>63</v>
      </c>
      <c r="AG692" s="71"/>
      <c r="AH692" s="71" t="s">
        <v>66</v>
      </c>
      <c r="AI692" s="71" t="s">
        <v>63</v>
      </c>
      <c r="AJ692" s="71" t="s">
        <v>63</v>
      </c>
      <c r="AK692" s="71" t="s">
        <v>63</v>
      </c>
      <c r="AL692" s="71" t="s">
        <v>62</v>
      </c>
      <c r="AM692" s="71" t="s">
        <v>63</v>
      </c>
      <c r="AN692" s="71"/>
      <c r="AO692" s="71"/>
      <c r="AP692" s="71" t="s">
        <v>7992</v>
      </c>
      <c r="AQ692" s="71" t="s">
        <v>608</v>
      </c>
      <c r="AR692" s="71" t="s">
        <v>62</v>
      </c>
      <c r="AS692" s="71"/>
      <c r="AT692" s="71" t="s">
        <v>63</v>
      </c>
      <c r="AU692" s="71"/>
      <c r="AV692" s="79" t="str" cm="1">
        <f t="array" ref="AV6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2" s="79" t="str" cm="1">
        <f t="array" ref="AW6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2" s="71" t="str" cm="1">
        <f t="array" ref="AX6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2" s="71"/>
      <c r="AZ692" s="71"/>
      <c r="BA692" s="71" t="s">
        <v>7993</v>
      </c>
      <c r="BB692" s="73" t="s">
        <v>7994</v>
      </c>
      <c r="BC692" s="36"/>
      <c r="BD692" s="35"/>
    </row>
    <row r="693" spans="1:56" ht="75" customHeight="1">
      <c r="A693" s="70">
        <v>692</v>
      </c>
      <c r="B693" s="71" t="s">
        <v>7995</v>
      </c>
      <c r="C693" s="71" t="s">
        <v>735</v>
      </c>
      <c r="D693" s="71" t="s">
        <v>7996</v>
      </c>
      <c r="E693" s="71" t="s">
        <v>1430</v>
      </c>
      <c r="F693" s="71" t="s">
        <v>231</v>
      </c>
      <c r="G693" s="71" t="s">
        <v>736</v>
      </c>
      <c r="H693" s="71" t="s">
        <v>217</v>
      </c>
      <c r="I693" s="71" t="s">
        <v>509</v>
      </c>
      <c r="J693" s="71" t="s">
        <v>1432</v>
      </c>
      <c r="K693" s="71" t="s">
        <v>218</v>
      </c>
      <c r="L693" s="71" t="s">
        <v>7997</v>
      </c>
      <c r="M693" s="71" t="s">
        <v>7998</v>
      </c>
      <c r="N693" s="71"/>
      <c r="O693" s="71"/>
      <c r="P693" s="71"/>
      <c r="Q693" s="71"/>
      <c r="R693" s="71"/>
      <c r="S693" s="71"/>
      <c r="T693" s="71"/>
      <c r="U693" s="71"/>
      <c r="V693" s="71"/>
      <c r="W693" s="71"/>
      <c r="X693" s="71"/>
      <c r="Y693" s="71"/>
      <c r="Z693" s="71"/>
      <c r="AA693" s="71"/>
      <c r="AB693" s="71" t="s">
        <v>64</v>
      </c>
      <c r="AC693" s="71" t="s">
        <v>65</v>
      </c>
      <c r="AD693" s="71" t="s">
        <v>62</v>
      </c>
      <c r="AE693" s="71" t="s">
        <v>62</v>
      </c>
      <c r="AF693" s="71" t="s">
        <v>63</v>
      </c>
      <c r="AG693" s="71"/>
      <c r="AH693" s="71" t="s">
        <v>66</v>
      </c>
      <c r="AI693" s="71" t="s">
        <v>63</v>
      </c>
      <c r="AJ693" s="71" t="s">
        <v>62</v>
      </c>
      <c r="AK693" s="71" t="s">
        <v>63</v>
      </c>
      <c r="AL693" s="71" t="s">
        <v>62</v>
      </c>
      <c r="AM693" s="71" t="s">
        <v>63</v>
      </c>
      <c r="AN693" s="71"/>
      <c r="AO693" s="71"/>
      <c r="AP693" s="71" t="s">
        <v>7999</v>
      </c>
      <c r="AQ693" s="71" t="s">
        <v>509</v>
      </c>
      <c r="AR693" s="71" t="s">
        <v>62</v>
      </c>
      <c r="AS693" s="71"/>
      <c r="AT693" s="71" t="s">
        <v>63</v>
      </c>
      <c r="AU693" s="71"/>
      <c r="AV693" s="79" t="str" cm="1">
        <f t="array" ref="AV6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3" s="79" t="str" cm="1">
        <f t="array" ref="AW6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3" s="71" t="str" cm="1">
        <f t="array" ref="AX6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3" s="71"/>
      <c r="AZ693" s="71"/>
      <c r="BA693" s="71" t="s">
        <v>8000</v>
      </c>
      <c r="BB693" s="73" t="s">
        <v>8001</v>
      </c>
      <c r="BC693" s="36"/>
      <c r="BD693" s="35"/>
    </row>
    <row r="694" spans="1:56" ht="75" customHeight="1">
      <c r="A694" s="70">
        <v>693</v>
      </c>
      <c r="B694" s="71" t="s">
        <v>6918</v>
      </c>
      <c r="C694" s="71" t="s">
        <v>735</v>
      </c>
      <c r="D694" s="71" t="s">
        <v>8002</v>
      </c>
      <c r="E694" s="71" t="s">
        <v>1502</v>
      </c>
      <c r="F694" s="71" t="s">
        <v>231</v>
      </c>
      <c r="G694" s="71" t="s">
        <v>584</v>
      </c>
      <c r="H694" s="71" t="s">
        <v>217</v>
      </c>
      <c r="I694" s="71" t="s">
        <v>1215</v>
      </c>
      <c r="J694" s="71" t="s">
        <v>1432</v>
      </c>
      <c r="K694" s="71" t="s">
        <v>243</v>
      </c>
      <c r="L694" s="71" t="s">
        <v>8003</v>
      </c>
      <c r="M694" s="71" t="s">
        <v>8004</v>
      </c>
      <c r="N694" s="71"/>
      <c r="O694" s="71"/>
      <c r="P694" s="71"/>
      <c r="Q694" s="71"/>
      <c r="R694" s="71"/>
      <c r="S694" s="71"/>
      <c r="T694" s="71"/>
      <c r="U694" s="71"/>
      <c r="V694" s="71"/>
      <c r="W694" s="71"/>
      <c r="X694" s="71"/>
      <c r="Y694" s="71"/>
      <c r="Z694" s="71"/>
      <c r="AA694" s="71"/>
      <c r="AB694" s="71" t="s">
        <v>64</v>
      </c>
      <c r="AC694" s="71" t="s">
        <v>65</v>
      </c>
      <c r="AD694" s="71" t="s">
        <v>62</v>
      </c>
      <c r="AE694" s="71" t="s">
        <v>62</v>
      </c>
      <c r="AF694" s="71" t="s">
        <v>63</v>
      </c>
      <c r="AG694" s="71"/>
      <c r="AH694" s="71" t="s">
        <v>66</v>
      </c>
      <c r="AI694" s="71" t="s">
        <v>63</v>
      </c>
      <c r="AJ694" s="71" t="s">
        <v>63</v>
      </c>
      <c r="AK694" s="71" t="s">
        <v>63</v>
      </c>
      <c r="AL694" s="71" t="s">
        <v>62</v>
      </c>
      <c r="AM694" s="71" t="s">
        <v>63</v>
      </c>
      <c r="AN694" s="71"/>
      <c r="AO694" s="71"/>
      <c r="AP694" s="71" t="s">
        <v>8005</v>
      </c>
      <c r="AQ694" s="71" t="s">
        <v>1215</v>
      </c>
      <c r="AR694" s="71" t="s">
        <v>62</v>
      </c>
      <c r="AS694" s="71"/>
      <c r="AT694" s="71" t="s">
        <v>63</v>
      </c>
      <c r="AU694" s="71"/>
      <c r="AV694" s="79" t="str" cm="1">
        <f t="array" ref="AV6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4" s="79" t="str" cm="1">
        <f t="array" ref="AW6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4" s="71" t="str" cm="1">
        <f t="array" ref="AX6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4" s="71"/>
      <c r="AZ694" s="71"/>
      <c r="BA694" s="71" t="s">
        <v>8006</v>
      </c>
      <c r="BB694" s="73" t="s">
        <v>8007</v>
      </c>
      <c r="BC694" s="36"/>
      <c r="BD694" s="35"/>
    </row>
    <row r="695" spans="1:56" ht="75" customHeight="1">
      <c r="A695" s="70">
        <v>694</v>
      </c>
      <c r="B695" s="71" t="s">
        <v>8009</v>
      </c>
      <c r="C695" s="71" t="s">
        <v>735</v>
      </c>
      <c r="D695" s="71" t="s">
        <v>8010</v>
      </c>
      <c r="E695" s="71" t="s">
        <v>1505</v>
      </c>
      <c r="F695" s="71" t="s">
        <v>231</v>
      </c>
      <c r="G695" s="71" t="s">
        <v>1311</v>
      </c>
      <c r="H695" s="71" t="s">
        <v>217</v>
      </c>
      <c r="I695" s="71" t="s">
        <v>840</v>
      </c>
      <c r="J695" s="71" t="s">
        <v>1432</v>
      </c>
      <c r="K695" s="71" t="s">
        <v>315</v>
      </c>
      <c r="L695" s="71" t="s">
        <v>8011</v>
      </c>
      <c r="M695" s="71" t="s">
        <v>8012</v>
      </c>
      <c r="N695" s="71"/>
      <c r="O695" s="71"/>
      <c r="P695" s="71"/>
      <c r="Q695" s="71"/>
      <c r="R695" s="71"/>
      <c r="S695" s="71"/>
      <c r="T695" s="71"/>
      <c r="U695" s="71"/>
      <c r="V695" s="71"/>
      <c r="W695" s="71"/>
      <c r="X695" s="71"/>
      <c r="Y695" s="71"/>
      <c r="Z695" s="71"/>
      <c r="AA695" s="71"/>
      <c r="AB695" s="71" t="s">
        <v>64</v>
      </c>
      <c r="AC695" s="71" t="s">
        <v>65</v>
      </c>
      <c r="AD695" s="71" t="s">
        <v>62</v>
      </c>
      <c r="AE695" s="71" t="s">
        <v>62</v>
      </c>
      <c r="AF695" s="71" t="s">
        <v>63</v>
      </c>
      <c r="AG695" s="71"/>
      <c r="AH695" s="71" t="s">
        <v>1515</v>
      </c>
      <c r="AI695" s="71" t="s">
        <v>63</v>
      </c>
      <c r="AJ695" s="71" t="s">
        <v>63</v>
      </c>
      <c r="AK695" s="71" t="s">
        <v>63</v>
      </c>
      <c r="AL695" s="71" t="s">
        <v>132</v>
      </c>
      <c r="AM695" s="71" t="s">
        <v>63</v>
      </c>
      <c r="AN695" s="71"/>
      <c r="AO695" s="71"/>
      <c r="AP695" s="71" t="s">
        <v>8013</v>
      </c>
      <c r="AQ695" s="71" t="s">
        <v>8014</v>
      </c>
      <c r="AR695" s="71" t="s">
        <v>132</v>
      </c>
      <c r="AS695" s="71"/>
      <c r="AT695" s="71" t="s">
        <v>63</v>
      </c>
      <c r="AU695" s="71"/>
      <c r="AV695" s="79" t="str" cm="1">
        <f t="array" ref="AV6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5" s="79" t="str" cm="1">
        <f t="array" ref="AW6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5" s="71" t="str" cm="1">
        <f t="array" ref="AX6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5" s="71"/>
      <c r="AZ695" s="71"/>
      <c r="BA695" s="71" t="s">
        <v>8015</v>
      </c>
      <c r="BB695" s="73" t="s">
        <v>8016</v>
      </c>
      <c r="BC695" s="36"/>
      <c r="BD695" s="35"/>
    </row>
    <row r="696" spans="1:56" ht="75" customHeight="1">
      <c r="A696" s="70">
        <v>695</v>
      </c>
      <c r="B696" s="71" t="s">
        <v>8017</v>
      </c>
      <c r="C696" s="71" t="s">
        <v>999</v>
      </c>
      <c r="D696" s="71" t="s">
        <v>8018</v>
      </c>
      <c r="E696" s="71" t="s">
        <v>1430</v>
      </c>
      <c r="F696" s="71" t="s">
        <v>231</v>
      </c>
      <c r="G696" s="71" t="s">
        <v>232</v>
      </c>
      <c r="H696" s="71" t="s">
        <v>217</v>
      </c>
      <c r="I696" s="71" t="s">
        <v>509</v>
      </c>
      <c r="J696" s="71" t="s">
        <v>1432</v>
      </c>
      <c r="K696" s="71" t="s">
        <v>218</v>
      </c>
      <c r="L696" s="71" t="s">
        <v>8019</v>
      </c>
      <c r="M696" s="71" t="s">
        <v>8020</v>
      </c>
      <c r="N696" s="71"/>
      <c r="O696" s="71"/>
      <c r="P696" s="71"/>
      <c r="Q696" s="71"/>
      <c r="R696" s="71"/>
      <c r="S696" s="71"/>
      <c r="T696" s="71"/>
      <c r="U696" s="71"/>
      <c r="V696" s="71"/>
      <c r="W696" s="71"/>
      <c r="X696" s="71"/>
      <c r="Y696" s="71"/>
      <c r="Z696" s="71"/>
      <c r="AA696" s="71"/>
      <c r="AB696" s="71" t="s">
        <v>64</v>
      </c>
      <c r="AC696" s="71" t="s">
        <v>84</v>
      </c>
      <c r="AD696" s="71" t="s">
        <v>62</v>
      </c>
      <c r="AE696" s="71" t="s">
        <v>62</v>
      </c>
      <c r="AF696" s="71" t="s">
        <v>63</v>
      </c>
      <c r="AG696" s="71"/>
      <c r="AH696" s="71" t="s">
        <v>1515</v>
      </c>
      <c r="AI696" s="71" t="s">
        <v>63</v>
      </c>
      <c r="AJ696" s="71" t="s">
        <v>63</v>
      </c>
      <c r="AK696" s="71" t="s">
        <v>63</v>
      </c>
      <c r="AL696" s="71" t="s">
        <v>62</v>
      </c>
      <c r="AM696" s="71" t="s">
        <v>62</v>
      </c>
      <c r="AN696" s="71"/>
      <c r="AO696" s="71"/>
      <c r="AP696" s="71" t="s">
        <v>8021</v>
      </c>
      <c r="AQ696" s="71" t="s">
        <v>509</v>
      </c>
      <c r="AR696" s="71" t="s">
        <v>62</v>
      </c>
      <c r="AS696" s="71"/>
      <c r="AT696" s="71" t="s">
        <v>63</v>
      </c>
      <c r="AU696" s="71"/>
      <c r="AV696" s="79" t="str" cm="1">
        <f t="array" ref="AV6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6" s="79" t="str" cm="1">
        <f t="array" ref="AW6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6" s="71" t="str" cm="1">
        <f t="array" ref="AX6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6" s="71"/>
      <c r="AZ696" s="71"/>
      <c r="BA696" s="71" t="s">
        <v>8022</v>
      </c>
      <c r="BB696" s="73" t="s">
        <v>8023</v>
      </c>
      <c r="BC696" s="36"/>
      <c r="BD696" s="35"/>
    </row>
    <row r="697" spans="1:56" ht="75" customHeight="1">
      <c r="A697" s="70">
        <v>696</v>
      </c>
      <c r="B697" s="71" t="s">
        <v>8024</v>
      </c>
      <c r="C697" s="71" t="s">
        <v>735</v>
      </c>
      <c r="D697" s="71" t="s">
        <v>8025</v>
      </c>
      <c r="E697" s="71" t="s">
        <v>1486</v>
      </c>
      <c r="F697" s="71" t="s">
        <v>231</v>
      </c>
      <c r="G697" s="71" t="s">
        <v>736</v>
      </c>
      <c r="H697" s="71" t="s">
        <v>217</v>
      </c>
      <c r="I697" s="71" t="s">
        <v>1215</v>
      </c>
      <c r="J697" s="71" t="s">
        <v>1432</v>
      </c>
      <c r="K697" s="71" t="s">
        <v>243</v>
      </c>
      <c r="L697" s="71" t="s">
        <v>8026</v>
      </c>
      <c r="M697" s="71" t="s">
        <v>8027</v>
      </c>
      <c r="N697" s="71"/>
      <c r="O697" s="71"/>
      <c r="P697" s="71"/>
      <c r="Q697" s="71"/>
      <c r="R697" s="71"/>
      <c r="S697" s="71"/>
      <c r="T697" s="71"/>
      <c r="U697" s="71"/>
      <c r="V697" s="71"/>
      <c r="W697" s="71"/>
      <c r="X697" s="71"/>
      <c r="Y697" s="71"/>
      <c r="Z697" s="71"/>
      <c r="AA697" s="71"/>
      <c r="AB697" s="71" t="s">
        <v>64</v>
      </c>
      <c r="AC697" s="71" t="s">
        <v>65</v>
      </c>
      <c r="AD697" s="71" t="s">
        <v>62</v>
      </c>
      <c r="AE697" s="71" t="s">
        <v>62</v>
      </c>
      <c r="AF697" s="71" t="s">
        <v>62</v>
      </c>
      <c r="AG697" s="71"/>
      <c r="AH697" s="71" t="s">
        <v>66</v>
      </c>
      <c r="AI697" s="71" t="s">
        <v>63</v>
      </c>
      <c r="AJ697" s="71" t="s">
        <v>63</v>
      </c>
      <c r="AK697" s="71" t="s">
        <v>63</v>
      </c>
      <c r="AL697" s="71" t="s">
        <v>62</v>
      </c>
      <c r="AM697" s="71" t="s">
        <v>63</v>
      </c>
      <c r="AN697" s="71"/>
      <c r="AO697" s="71"/>
      <c r="AP697" s="71" t="s">
        <v>1651</v>
      </c>
      <c r="AQ697" s="71" t="s">
        <v>608</v>
      </c>
      <c r="AR697" s="71" t="s">
        <v>62</v>
      </c>
      <c r="AS697" s="71"/>
      <c r="AT697" s="71" t="s">
        <v>63</v>
      </c>
      <c r="AU697" s="71"/>
      <c r="AV697" s="79" t="str" cm="1">
        <f t="array" ref="AV6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7" s="79" t="str" cm="1">
        <f t="array" ref="AW6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7" s="71" t="str" cm="1">
        <f t="array" ref="AX6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7" s="71"/>
      <c r="AZ697" s="71"/>
      <c r="BA697" s="71" t="s">
        <v>8028</v>
      </c>
      <c r="BB697" s="73" t="s">
        <v>8029</v>
      </c>
      <c r="BC697" s="36"/>
      <c r="BD697" s="35"/>
    </row>
    <row r="698" spans="1:56" ht="75" customHeight="1">
      <c r="A698" s="70">
        <v>697</v>
      </c>
      <c r="B698" s="71" t="s">
        <v>8030</v>
      </c>
      <c r="C698" s="71" t="s">
        <v>735</v>
      </c>
      <c r="D698" s="71" t="s">
        <v>8031</v>
      </c>
      <c r="E698" s="71" t="s">
        <v>1502</v>
      </c>
      <c r="F698" s="71" t="s">
        <v>231</v>
      </c>
      <c r="G698" s="71" t="s">
        <v>736</v>
      </c>
      <c r="H698" s="71" t="s">
        <v>217</v>
      </c>
      <c r="I698" s="71" t="s">
        <v>2167</v>
      </c>
      <c r="J698" s="71" t="s">
        <v>1432</v>
      </c>
      <c r="K698" s="71" t="s">
        <v>315</v>
      </c>
      <c r="L698" s="71" t="s">
        <v>8032</v>
      </c>
      <c r="M698" s="71" t="s">
        <v>8033</v>
      </c>
      <c r="N698" s="71"/>
      <c r="O698" s="71"/>
      <c r="P698" s="71"/>
      <c r="Q698" s="71"/>
      <c r="R698" s="71"/>
      <c r="S698" s="71"/>
      <c r="T698" s="71"/>
      <c r="U698" s="71"/>
      <c r="V698" s="71"/>
      <c r="W698" s="71"/>
      <c r="X698" s="71"/>
      <c r="Y698" s="71"/>
      <c r="Z698" s="71"/>
      <c r="AA698" s="71"/>
      <c r="AB698" s="71" t="s">
        <v>64</v>
      </c>
      <c r="AC698" s="71" t="s">
        <v>65</v>
      </c>
      <c r="AD698" s="71" t="s">
        <v>62</v>
      </c>
      <c r="AE698" s="71" t="s">
        <v>62</v>
      </c>
      <c r="AF698" s="71" t="s">
        <v>63</v>
      </c>
      <c r="AG698" s="71"/>
      <c r="AH698" s="71" t="s">
        <v>66</v>
      </c>
      <c r="AI698" s="71" t="s">
        <v>63</v>
      </c>
      <c r="AJ698" s="71" t="s">
        <v>63</v>
      </c>
      <c r="AK698" s="71" t="s">
        <v>63</v>
      </c>
      <c r="AL698" s="71" t="s">
        <v>62</v>
      </c>
      <c r="AM698" s="71" t="s">
        <v>63</v>
      </c>
      <c r="AN698" s="71"/>
      <c r="AO698" s="71"/>
      <c r="AP698" s="71" t="s">
        <v>8034</v>
      </c>
      <c r="AQ698" s="71" t="s">
        <v>8035</v>
      </c>
      <c r="AR698" s="71" t="s">
        <v>132</v>
      </c>
      <c r="AS698" s="71"/>
      <c r="AT698" s="71" t="s">
        <v>62</v>
      </c>
      <c r="AU698" s="71"/>
      <c r="AV698" s="79" t="str" cm="1">
        <f t="array" ref="AV6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8" s="79" t="str" cm="1">
        <f t="array" ref="AW6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8" s="71" t="str" cm="1">
        <f t="array" ref="AX6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8" s="71"/>
      <c r="AZ698" s="71"/>
      <c r="BA698" s="22" t="s">
        <v>8036</v>
      </c>
      <c r="BB698" s="73" t="s">
        <v>8037</v>
      </c>
      <c r="BC698" s="36"/>
      <c r="BD698" s="35"/>
    </row>
    <row r="699" spans="1:56" ht="75" customHeight="1">
      <c r="A699" s="70">
        <v>698</v>
      </c>
      <c r="B699" s="71" t="s">
        <v>8038</v>
      </c>
      <c r="C699" s="71" t="s">
        <v>735</v>
      </c>
      <c r="D699" s="71" t="s">
        <v>8039</v>
      </c>
      <c r="E699" s="71" t="s">
        <v>1430</v>
      </c>
      <c r="F699" s="71" t="s">
        <v>231</v>
      </c>
      <c r="G699" s="71" t="s">
        <v>736</v>
      </c>
      <c r="H699" s="71" t="s">
        <v>217</v>
      </c>
      <c r="I699" s="71" t="s">
        <v>2148</v>
      </c>
      <c r="J699" s="71" t="s">
        <v>1432</v>
      </c>
      <c r="K699" s="71" t="s">
        <v>315</v>
      </c>
      <c r="L699" s="71" t="s">
        <v>8040</v>
      </c>
      <c r="M699" s="71" t="s">
        <v>8041</v>
      </c>
      <c r="N699" s="71"/>
      <c r="O699" s="71"/>
      <c r="P699" s="71"/>
      <c r="Q699" s="71"/>
      <c r="R699" s="71"/>
      <c r="S699" s="71"/>
      <c r="T699" s="71"/>
      <c r="U699" s="71"/>
      <c r="V699" s="71"/>
      <c r="W699" s="71"/>
      <c r="X699" s="71"/>
      <c r="Y699" s="71"/>
      <c r="Z699" s="71"/>
      <c r="AA699" s="71"/>
      <c r="AB699" s="71" t="s">
        <v>64</v>
      </c>
      <c r="AC699" s="71" t="s">
        <v>65</v>
      </c>
      <c r="AD699" s="71" t="s">
        <v>62</v>
      </c>
      <c r="AE699" s="71" t="s">
        <v>62</v>
      </c>
      <c r="AF699" s="71" t="s">
        <v>63</v>
      </c>
      <c r="AG699" s="71"/>
      <c r="AH699" s="71" t="s">
        <v>66</v>
      </c>
      <c r="AI699" s="71" t="s">
        <v>63</v>
      </c>
      <c r="AJ699" s="71" t="s">
        <v>63</v>
      </c>
      <c r="AK699" s="71" t="s">
        <v>63</v>
      </c>
      <c r="AL699" s="71" t="s">
        <v>62</v>
      </c>
      <c r="AM699" s="71" t="s">
        <v>63</v>
      </c>
      <c r="AN699" s="71"/>
      <c r="AO699" s="71"/>
      <c r="AP699" s="71" t="s">
        <v>8042</v>
      </c>
      <c r="AQ699" s="71" t="s">
        <v>8043</v>
      </c>
      <c r="AR699" s="71" t="s">
        <v>132</v>
      </c>
      <c r="AS699" s="71"/>
      <c r="AT699" s="71" t="s">
        <v>63</v>
      </c>
      <c r="AU699" s="71"/>
      <c r="AV699" s="79" t="str" cm="1">
        <f t="array" ref="AV6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9" s="79" t="str" cm="1">
        <f t="array" ref="AW6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9" s="71" t="str" cm="1">
        <f t="array" ref="AX6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9" s="71"/>
      <c r="AZ699" s="71"/>
      <c r="BA699" s="71" t="s">
        <v>8044</v>
      </c>
      <c r="BB699" s="73" t="s">
        <v>8045</v>
      </c>
      <c r="BC699" s="36"/>
      <c r="BD699" s="35"/>
    </row>
    <row r="700" spans="1:56" ht="75" customHeight="1">
      <c r="A700" s="70">
        <v>699</v>
      </c>
      <c r="B700" s="71" t="s">
        <v>8046</v>
      </c>
      <c r="C700" s="71" t="s">
        <v>8047</v>
      </c>
      <c r="D700" s="71" t="s">
        <v>8048</v>
      </c>
      <c r="E700" s="71" t="s">
        <v>1486</v>
      </c>
      <c r="F700" s="71" t="s">
        <v>231</v>
      </c>
      <c r="G700" s="71" t="s">
        <v>736</v>
      </c>
      <c r="H700" s="71" t="s">
        <v>217</v>
      </c>
      <c r="I700" s="71" t="s">
        <v>1968</v>
      </c>
      <c r="J700" s="71" t="s">
        <v>1432</v>
      </c>
      <c r="K700" s="71" t="s">
        <v>243</v>
      </c>
      <c r="L700" s="71" t="s">
        <v>8049</v>
      </c>
      <c r="M700" s="71" t="s">
        <v>8050</v>
      </c>
      <c r="N700" s="71"/>
      <c r="O700" s="71"/>
      <c r="P700" s="71"/>
      <c r="Q700" s="71"/>
      <c r="R700" s="71"/>
      <c r="S700" s="71"/>
      <c r="T700" s="71"/>
      <c r="U700" s="71"/>
      <c r="V700" s="71"/>
      <c r="W700" s="71"/>
      <c r="X700" s="71"/>
      <c r="Y700" s="71"/>
      <c r="Z700" s="71"/>
      <c r="AA700" s="71"/>
      <c r="AB700" s="71" t="s">
        <v>64</v>
      </c>
      <c r="AC700" s="71" t="s">
        <v>84</v>
      </c>
      <c r="AD700" s="71" t="s">
        <v>62</v>
      </c>
      <c r="AE700" s="71" t="s">
        <v>62</v>
      </c>
      <c r="AF700" s="71" t="s">
        <v>63</v>
      </c>
      <c r="AG700" s="71"/>
      <c r="AH700" s="71" t="s">
        <v>66</v>
      </c>
      <c r="AI700" s="71" t="s">
        <v>63</v>
      </c>
      <c r="AJ700" s="71" t="s">
        <v>63</v>
      </c>
      <c r="AK700" s="71" t="s">
        <v>63</v>
      </c>
      <c r="AL700" s="71" t="s">
        <v>62</v>
      </c>
      <c r="AM700" s="71" t="s">
        <v>63</v>
      </c>
      <c r="AN700" s="71"/>
      <c r="AO700" s="71"/>
      <c r="AP700" s="71" t="s">
        <v>8051</v>
      </c>
      <c r="AQ700" s="71" t="s">
        <v>1968</v>
      </c>
      <c r="AR700" s="71" t="s">
        <v>62</v>
      </c>
      <c r="AS700" s="71"/>
      <c r="AT700" s="71" t="s">
        <v>63</v>
      </c>
      <c r="AU700" s="71"/>
      <c r="AV700" s="79" t="str" cm="1">
        <f t="array" ref="AV7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0" s="79" t="str" cm="1">
        <f t="array" ref="AW7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0" s="71" t="str" cm="1">
        <f t="array" ref="AX7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0" s="71"/>
      <c r="AZ700" s="71"/>
      <c r="BA700" s="71" t="s">
        <v>8052</v>
      </c>
      <c r="BB700" s="73"/>
      <c r="BC700" s="36"/>
      <c r="BD700" s="35"/>
    </row>
    <row r="701" spans="1:56" ht="75" customHeight="1">
      <c r="A701" s="70">
        <v>700</v>
      </c>
      <c r="B701" s="71" t="s">
        <v>8053</v>
      </c>
      <c r="C701" s="71" t="s">
        <v>735</v>
      </c>
      <c r="D701" s="71" t="s">
        <v>8054</v>
      </c>
      <c r="E701" s="71" t="s">
        <v>1494</v>
      </c>
      <c r="F701" s="71" t="s">
        <v>231</v>
      </c>
      <c r="G701" s="71" t="s">
        <v>736</v>
      </c>
      <c r="H701" s="71" t="s">
        <v>217</v>
      </c>
      <c r="I701" s="71" t="s">
        <v>194</v>
      </c>
      <c r="J701" s="71" t="s">
        <v>1432</v>
      </c>
      <c r="K701" s="71" t="s">
        <v>315</v>
      </c>
      <c r="L701" s="71" t="s">
        <v>8055</v>
      </c>
      <c r="M701" s="71" t="s">
        <v>8056</v>
      </c>
      <c r="N701" s="71"/>
      <c r="O701" s="71"/>
      <c r="P701" s="71"/>
      <c r="Q701" s="71"/>
      <c r="R701" s="71"/>
      <c r="S701" s="71"/>
      <c r="T701" s="71"/>
      <c r="U701" s="71"/>
      <c r="V701" s="71"/>
      <c r="W701" s="71"/>
      <c r="X701" s="71"/>
      <c r="Y701" s="71"/>
      <c r="Z701" s="71"/>
      <c r="AA701" s="71"/>
      <c r="AB701" s="71" t="s">
        <v>64</v>
      </c>
      <c r="AC701" s="71" t="s">
        <v>65</v>
      </c>
      <c r="AD701" s="71" t="s">
        <v>62</v>
      </c>
      <c r="AE701" s="71" t="s">
        <v>63</v>
      </c>
      <c r="AF701" s="71" t="s">
        <v>63</v>
      </c>
      <c r="AG701" s="71"/>
      <c r="AH701" s="71" t="s">
        <v>66</v>
      </c>
      <c r="AI701" s="71" t="s">
        <v>63</v>
      </c>
      <c r="AJ701" s="71" t="s">
        <v>63</v>
      </c>
      <c r="AK701" s="71" t="s">
        <v>63</v>
      </c>
      <c r="AL701" s="71" t="s">
        <v>62</v>
      </c>
      <c r="AM701" s="71" t="s">
        <v>63</v>
      </c>
      <c r="AN701" s="71"/>
      <c r="AO701" s="71"/>
      <c r="AP701" s="71" t="s">
        <v>8057</v>
      </c>
      <c r="AQ701" s="71" t="s">
        <v>194</v>
      </c>
      <c r="AR701" s="71" t="s">
        <v>62</v>
      </c>
      <c r="AS701" s="71"/>
      <c r="AT701" s="71" t="s">
        <v>63</v>
      </c>
      <c r="AU701" s="71"/>
      <c r="AV701" s="79" t="str" cm="1">
        <f t="array" ref="AV7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1" s="79" t="str" cm="1">
        <f t="array" ref="AW7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1" s="71" t="str" cm="1">
        <f t="array" ref="AX7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1" s="71"/>
      <c r="AZ701" s="71"/>
      <c r="BA701" s="71" t="s">
        <v>8058</v>
      </c>
      <c r="BB701" s="73"/>
      <c r="BC701" s="36"/>
      <c r="BD701" s="35"/>
    </row>
    <row r="702" spans="1:56" ht="75" customHeight="1">
      <c r="A702" s="70">
        <v>701</v>
      </c>
      <c r="B702" s="71" t="s">
        <v>8059</v>
      </c>
      <c r="C702" s="71" t="s">
        <v>381</v>
      </c>
      <c r="D702" s="71" t="s">
        <v>8060</v>
      </c>
      <c r="E702" s="71" t="s">
        <v>1478</v>
      </c>
      <c r="F702" s="71" t="s">
        <v>54</v>
      </c>
      <c r="G702" s="71" t="s">
        <v>125</v>
      </c>
      <c r="H702" s="71" t="s">
        <v>233</v>
      </c>
      <c r="I702" s="71" t="s">
        <v>1215</v>
      </c>
      <c r="J702" s="71" t="s">
        <v>1432</v>
      </c>
      <c r="K702" s="71" t="s">
        <v>243</v>
      </c>
      <c r="L702" s="71" t="s">
        <v>8061</v>
      </c>
      <c r="M702" s="71" t="s">
        <v>8062</v>
      </c>
      <c r="N702" s="71" t="s">
        <v>1505</v>
      </c>
      <c r="O702" s="71" t="s">
        <v>1668</v>
      </c>
      <c r="P702" s="71" t="s">
        <v>60</v>
      </c>
      <c r="Q702" s="71" t="s">
        <v>81</v>
      </c>
      <c r="R702" s="71" t="s">
        <v>1669</v>
      </c>
      <c r="S702" s="71" t="s">
        <v>62</v>
      </c>
      <c r="T702" s="71" t="s">
        <v>62</v>
      </c>
      <c r="U702" s="71" t="s">
        <v>62</v>
      </c>
      <c r="V702" s="71" t="s">
        <v>62</v>
      </c>
      <c r="W702" s="71" t="s">
        <v>63</v>
      </c>
      <c r="X702" s="71" t="s">
        <v>62</v>
      </c>
      <c r="Y702" s="71" t="s">
        <v>62</v>
      </c>
      <c r="Z702" s="71" t="s">
        <v>63</v>
      </c>
      <c r="AA702" s="71" t="s">
        <v>63</v>
      </c>
      <c r="AB702" s="71" t="s">
        <v>142</v>
      </c>
      <c r="AC702" s="71" t="s">
        <v>84</v>
      </c>
      <c r="AD702" s="71" t="s">
        <v>62</v>
      </c>
      <c r="AE702" s="71" t="s">
        <v>62</v>
      </c>
      <c r="AF702" s="71" t="s">
        <v>63</v>
      </c>
      <c r="AG702" s="71" t="s">
        <v>63</v>
      </c>
      <c r="AH702" s="71" t="s">
        <v>85</v>
      </c>
      <c r="AI702" s="71" t="s">
        <v>63</v>
      </c>
      <c r="AJ702" s="71" t="s">
        <v>63</v>
      </c>
      <c r="AK702" s="71" t="s">
        <v>63</v>
      </c>
      <c r="AL702" s="71" t="s">
        <v>132</v>
      </c>
      <c r="AM702" s="71" t="s">
        <v>132</v>
      </c>
      <c r="AN702" s="71" t="s">
        <v>8063</v>
      </c>
      <c r="AO702" s="71" t="s">
        <v>8064</v>
      </c>
      <c r="AP702" s="71" t="s">
        <v>7662</v>
      </c>
      <c r="AQ702" s="71" t="s">
        <v>1215</v>
      </c>
      <c r="AR702" s="71" t="s">
        <v>62</v>
      </c>
      <c r="AS702" s="71"/>
      <c r="AT702" s="71" t="s">
        <v>63</v>
      </c>
      <c r="AU702" s="71" t="s">
        <v>72</v>
      </c>
      <c r="AV702" s="79" t="str" cm="1">
        <f t="array" ref="AV7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2" s="79" t="str" cm="1">
        <f t="array" ref="AW7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2" s="71" t="str" cm="1">
        <f t="array" ref="AX7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02" s="71" t="s">
        <v>63</v>
      </c>
      <c r="AZ702" s="71"/>
      <c r="BA702" s="71" t="s">
        <v>8065</v>
      </c>
      <c r="BB702" s="73" t="s">
        <v>8066</v>
      </c>
      <c r="BC702" s="36"/>
      <c r="BD702" s="35"/>
    </row>
    <row r="703" spans="1:56" ht="75" customHeight="1">
      <c r="A703" s="70">
        <v>702</v>
      </c>
      <c r="B703" s="71" t="s">
        <v>8067</v>
      </c>
      <c r="C703" s="71" t="s">
        <v>735</v>
      </c>
      <c r="D703" s="71" t="s">
        <v>8068</v>
      </c>
      <c r="E703" s="71" t="s">
        <v>1461</v>
      </c>
      <c r="F703" s="71" t="s">
        <v>231</v>
      </c>
      <c r="G703" s="71" t="s">
        <v>584</v>
      </c>
      <c r="H703" s="71" t="s">
        <v>217</v>
      </c>
      <c r="I703" s="71" t="s">
        <v>842</v>
      </c>
      <c r="J703" s="71" t="s">
        <v>1432</v>
      </c>
      <c r="K703" s="71" t="s">
        <v>315</v>
      </c>
      <c r="L703" s="71" t="s">
        <v>8069</v>
      </c>
      <c r="M703" s="71" t="s">
        <v>8070</v>
      </c>
      <c r="N703" s="71" t="s">
        <v>1461</v>
      </c>
      <c r="O703" s="71" t="s">
        <v>1430</v>
      </c>
      <c r="P703" s="71"/>
      <c r="Q703" s="71"/>
      <c r="R703" s="71"/>
      <c r="S703" s="71"/>
      <c r="T703" s="71"/>
      <c r="U703" s="71"/>
      <c r="V703" s="71"/>
      <c r="W703" s="71"/>
      <c r="X703" s="71"/>
      <c r="Y703" s="71"/>
      <c r="Z703" s="71"/>
      <c r="AA703" s="71"/>
      <c r="AB703" s="71" t="s">
        <v>64</v>
      </c>
      <c r="AC703" s="71" t="s">
        <v>65</v>
      </c>
      <c r="AD703" s="71" t="s">
        <v>62</v>
      </c>
      <c r="AE703" s="71" t="s">
        <v>62</v>
      </c>
      <c r="AF703" s="71" t="s">
        <v>63</v>
      </c>
      <c r="AG703" s="71"/>
      <c r="AH703" s="71" t="s">
        <v>66</v>
      </c>
      <c r="AI703" s="71" t="s">
        <v>63</v>
      </c>
      <c r="AJ703" s="71" t="s">
        <v>63</v>
      </c>
      <c r="AK703" s="71" t="s">
        <v>63</v>
      </c>
      <c r="AL703" s="71" t="s">
        <v>62</v>
      </c>
      <c r="AM703" s="71" t="s">
        <v>63</v>
      </c>
      <c r="AN703" s="71"/>
      <c r="AO703" s="71"/>
      <c r="AP703" s="71" t="s">
        <v>1196</v>
      </c>
      <c r="AQ703" s="71" t="s">
        <v>842</v>
      </c>
      <c r="AR703" s="71" t="s">
        <v>62</v>
      </c>
      <c r="AS703" s="71"/>
      <c r="AT703" s="71" t="s">
        <v>63</v>
      </c>
      <c r="AU703" s="71"/>
      <c r="AV703" s="79" t="str" cm="1">
        <f t="array" ref="AV7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3" s="79" t="str" cm="1">
        <f t="array" ref="AW7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3" s="71" t="str" cm="1">
        <f t="array" ref="AX7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3" s="71"/>
      <c r="AZ703" s="71"/>
      <c r="BA703" s="71" t="s">
        <v>8071</v>
      </c>
      <c r="BB703" s="73" t="s">
        <v>8072</v>
      </c>
      <c r="BC703" s="36"/>
      <c r="BD703" s="35"/>
    </row>
    <row r="704" spans="1:56" ht="75" customHeight="1">
      <c r="A704" s="70">
        <v>703</v>
      </c>
      <c r="B704" s="71" t="s">
        <v>8073</v>
      </c>
      <c r="C704" s="71" t="s">
        <v>735</v>
      </c>
      <c r="D704" s="71" t="s">
        <v>8074</v>
      </c>
      <c r="E704" s="71" t="s">
        <v>1430</v>
      </c>
      <c r="F704" s="71" t="s">
        <v>231</v>
      </c>
      <c r="G704" s="71" t="s">
        <v>584</v>
      </c>
      <c r="H704" s="71" t="s">
        <v>217</v>
      </c>
      <c r="I704" s="71" t="s">
        <v>1215</v>
      </c>
      <c r="J704" s="71" t="s">
        <v>1432</v>
      </c>
      <c r="K704" s="71" t="s">
        <v>243</v>
      </c>
      <c r="L704" s="71" t="s">
        <v>8075</v>
      </c>
      <c r="M704" s="71" t="s">
        <v>8076</v>
      </c>
      <c r="N704" s="71"/>
      <c r="O704" s="71"/>
      <c r="P704" s="71"/>
      <c r="Q704" s="71"/>
      <c r="R704" s="71"/>
      <c r="S704" s="71"/>
      <c r="T704" s="71"/>
      <c r="U704" s="71"/>
      <c r="V704" s="71"/>
      <c r="W704" s="71"/>
      <c r="X704" s="71"/>
      <c r="Y704" s="71"/>
      <c r="Z704" s="71"/>
      <c r="AA704" s="71"/>
      <c r="AB704" s="71" t="s">
        <v>64</v>
      </c>
      <c r="AC704" s="71" t="s">
        <v>65</v>
      </c>
      <c r="AD704" s="71" t="s">
        <v>62</v>
      </c>
      <c r="AE704" s="71" t="s">
        <v>62</v>
      </c>
      <c r="AF704" s="71" t="s">
        <v>63</v>
      </c>
      <c r="AG704" s="71"/>
      <c r="AH704" s="71" t="s">
        <v>66</v>
      </c>
      <c r="AI704" s="71" t="s">
        <v>63</v>
      </c>
      <c r="AJ704" s="71" t="s">
        <v>63</v>
      </c>
      <c r="AK704" s="71" t="s">
        <v>63</v>
      </c>
      <c r="AL704" s="71" t="s">
        <v>62</v>
      </c>
      <c r="AM704" s="71" t="s">
        <v>63</v>
      </c>
      <c r="AN704" s="71"/>
      <c r="AO704" s="71"/>
      <c r="AP704" s="71" t="s">
        <v>8077</v>
      </c>
      <c r="AQ704" s="71" t="s">
        <v>1215</v>
      </c>
      <c r="AR704" s="71" t="s">
        <v>62</v>
      </c>
      <c r="AS704" s="71"/>
      <c r="AT704" s="71" t="s">
        <v>63</v>
      </c>
      <c r="AU704" s="71"/>
      <c r="AV704" s="79" t="str" cm="1">
        <f t="array" ref="AV7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4" s="79" t="str" cm="1">
        <f t="array" ref="AW7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4" s="71" t="str" cm="1">
        <f t="array" ref="AX7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4" s="71"/>
      <c r="AZ704" s="71"/>
      <c r="BA704" s="71" t="s">
        <v>8078</v>
      </c>
      <c r="BB704" s="73" t="s">
        <v>8079</v>
      </c>
      <c r="BC704" s="36"/>
      <c r="BD704" s="35"/>
    </row>
    <row r="705" spans="1:56" ht="75" customHeight="1">
      <c r="A705" s="70">
        <v>704</v>
      </c>
      <c r="B705" s="71" t="s">
        <v>8080</v>
      </c>
      <c r="C705" s="71" t="s">
        <v>739</v>
      </c>
      <c r="D705" s="71" t="s">
        <v>8081</v>
      </c>
      <c r="E705" s="71" t="s">
        <v>1430</v>
      </c>
      <c r="F705" s="71" t="s">
        <v>231</v>
      </c>
      <c r="G705" s="71" t="s">
        <v>736</v>
      </c>
      <c r="H705" s="71" t="s">
        <v>217</v>
      </c>
      <c r="I705" s="71" t="s">
        <v>1968</v>
      </c>
      <c r="J705" s="71" t="s">
        <v>1432</v>
      </c>
      <c r="K705" s="71" t="s">
        <v>243</v>
      </c>
      <c r="L705" s="71" t="s">
        <v>8082</v>
      </c>
      <c r="M705" s="71" t="s">
        <v>8083</v>
      </c>
      <c r="N705" s="71"/>
      <c r="O705" s="71"/>
      <c r="P705" s="71"/>
      <c r="Q705" s="71"/>
      <c r="R705" s="71"/>
      <c r="S705" s="71"/>
      <c r="T705" s="71"/>
      <c r="U705" s="71"/>
      <c r="V705" s="71"/>
      <c r="W705" s="71"/>
      <c r="X705" s="71"/>
      <c r="Y705" s="71"/>
      <c r="Z705" s="71"/>
      <c r="AA705" s="71"/>
      <c r="AB705" s="71" t="s">
        <v>64</v>
      </c>
      <c r="AC705" s="71" t="s">
        <v>100</v>
      </c>
      <c r="AD705" s="71" t="s">
        <v>62</v>
      </c>
      <c r="AE705" s="71" t="s">
        <v>62</v>
      </c>
      <c r="AF705" s="71" t="s">
        <v>63</v>
      </c>
      <c r="AG705" s="71"/>
      <c r="AH705" s="71" t="s">
        <v>66</v>
      </c>
      <c r="AI705" s="71" t="s">
        <v>63</v>
      </c>
      <c r="AJ705" s="71" t="s">
        <v>63</v>
      </c>
      <c r="AK705" s="71" t="s">
        <v>63</v>
      </c>
      <c r="AL705" s="71" t="s">
        <v>62</v>
      </c>
      <c r="AM705" s="71" t="s">
        <v>63</v>
      </c>
      <c r="AN705" s="71"/>
      <c r="AO705" s="71"/>
      <c r="AP705" s="71" t="s">
        <v>8084</v>
      </c>
      <c r="AQ705" s="71" t="s">
        <v>8085</v>
      </c>
      <c r="AR705" s="71" t="s">
        <v>132</v>
      </c>
      <c r="AS705" s="71"/>
      <c r="AT705" s="71" t="s">
        <v>62</v>
      </c>
      <c r="AU705" s="71"/>
      <c r="AV705" s="79" t="str" cm="1">
        <f t="array" ref="AV7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5" s="79" t="str" cm="1">
        <f t="array" ref="AW7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5" s="71" t="str" cm="1">
        <f t="array" ref="AX7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5" s="71"/>
      <c r="AZ705" s="71"/>
      <c r="BA705" s="22" t="s">
        <v>8086</v>
      </c>
      <c r="BB705" s="73" t="s">
        <v>8087</v>
      </c>
      <c r="BC705" s="36"/>
      <c r="BD705" s="35"/>
    </row>
    <row r="706" spans="1:56" ht="75" customHeight="1">
      <c r="A706" s="70">
        <v>705</v>
      </c>
      <c r="B706" s="71" t="s">
        <v>8088</v>
      </c>
      <c r="C706" s="71" t="s">
        <v>735</v>
      </c>
      <c r="D706" s="71" t="s">
        <v>8089</v>
      </c>
      <c r="E706" s="71" t="s">
        <v>1461</v>
      </c>
      <c r="F706" s="71" t="s">
        <v>231</v>
      </c>
      <c r="G706" s="71" t="s">
        <v>736</v>
      </c>
      <c r="H706" s="71" t="s">
        <v>217</v>
      </c>
      <c r="I706" s="71" t="s">
        <v>1215</v>
      </c>
      <c r="J706" s="71" t="s">
        <v>1432</v>
      </c>
      <c r="K706" s="71" t="s">
        <v>243</v>
      </c>
      <c r="L706" s="71" t="s">
        <v>8090</v>
      </c>
      <c r="M706" s="71" t="s">
        <v>8091</v>
      </c>
      <c r="N706" s="71"/>
      <c r="O706" s="71"/>
      <c r="P706" s="71"/>
      <c r="Q706" s="71"/>
      <c r="R706" s="71"/>
      <c r="S706" s="71"/>
      <c r="T706" s="71"/>
      <c r="U706" s="71"/>
      <c r="V706" s="71"/>
      <c r="W706" s="71"/>
      <c r="X706" s="71"/>
      <c r="Y706" s="71"/>
      <c r="Z706" s="71"/>
      <c r="AA706" s="71"/>
      <c r="AB706" s="71" t="s">
        <v>64</v>
      </c>
      <c r="AC706" s="71" t="s">
        <v>65</v>
      </c>
      <c r="AD706" s="71" t="s">
        <v>62</v>
      </c>
      <c r="AE706" s="71" t="s">
        <v>62</v>
      </c>
      <c r="AF706" s="71" t="s">
        <v>63</v>
      </c>
      <c r="AG706" s="71"/>
      <c r="AH706" s="71" t="s">
        <v>66</v>
      </c>
      <c r="AI706" s="71" t="s">
        <v>63</v>
      </c>
      <c r="AJ706" s="71" t="s">
        <v>63</v>
      </c>
      <c r="AK706" s="71" t="s">
        <v>63</v>
      </c>
      <c r="AL706" s="71" t="s">
        <v>62</v>
      </c>
      <c r="AM706" s="71" t="s">
        <v>63</v>
      </c>
      <c r="AN706" s="71"/>
      <c r="AO706" s="71"/>
      <c r="AP706" s="71" t="s">
        <v>7662</v>
      </c>
      <c r="AQ706" s="71" t="s">
        <v>1215</v>
      </c>
      <c r="AR706" s="71" t="s">
        <v>62</v>
      </c>
      <c r="AS706" s="71"/>
      <c r="AT706" s="71" t="s">
        <v>63</v>
      </c>
      <c r="AU706" s="71"/>
      <c r="AV706" s="79" t="str" cm="1">
        <f t="array" ref="AV7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6" s="79" t="str" cm="1">
        <f t="array" ref="AW7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6" s="71" t="str" cm="1">
        <f t="array" ref="AX7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6" s="71"/>
      <c r="AZ706" s="71"/>
      <c r="BA706" s="71" t="s">
        <v>8092</v>
      </c>
      <c r="BB706" s="73"/>
      <c r="BC706" s="36"/>
      <c r="BD706" s="35"/>
    </row>
    <row r="707" spans="1:56" ht="75" customHeight="1">
      <c r="A707" s="70">
        <v>706</v>
      </c>
      <c r="B707" s="71" t="s">
        <v>7555</v>
      </c>
      <c r="C707" s="71" t="s">
        <v>735</v>
      </c>
      <c r="D707" s="71" t="s">
        <v>8093</v>
      </c>
      <c r="E707" s="71" t="s">
        <v>1502</v>
      </c>
      <c r="F707" s="71" t="s">
        <v>231</v>
      </c>
      <c r="G707" s="71" t="s">
        <v>736</v>
      </c>
      <c r="H707" s="71" t="s">
        <v>217</v>
      </c>
      <c r="I707" s="71" t="s">
        <v>2062</v>
      </c>
      <c r="J707" s="71" t="s">
        <v>1432</v>
      </c>
      <c r="K707" s="71" t="s">
        <v>218</v>
      </c>
      <c r="L707" s="71" t="s">
        <v>8094</v>
      </c>
      <c r="M707" s="71" t="s">
        <v>8095</v>
      </c>
      <c r="N707" s="71"/>
      <c r="O707" s="71"/>
      <c r="P707" s="71"/>
      <c r="Q707" s="71"/>
      <c r="R707" s="71"/>
      <c r="S707" s="71"/>
      <c r="T707" s="71"/>
      <c r="U707" s="71"/>
      <c r="V707" s="71"/>
      <c r="W707" s="71"/>
      <c r="X707" s="71"/>
      <c r="Y707" s="71"/>
      <c r="Z707" s="71"/>
      <c r="AA707" s="71"/>
      <c r="AB707" s="71" t="s">
        <v>64</v>
      </c>
      <c r="AC707" s="71" t="s">
        <v>65</v>
      </c>
      <c r="AD707" s="71" t="s">
        <v>62</v>
      </c>
      <c r="AE707" s="71" t="s">
        <v>62</v>
      </c>
      <c r="AF707" s="71" t="s">
        <v>63</v>
      </c>
      <c r="AG707" s="71"/>
      <c r="AH707" s="71" t="s">
        <v>66</v>
      </c>
      <c r="AI707" s="71" t="s">
        <v>63</v>
      </c>
      <c r="AJ707" s="71" t="s">
        <v>63</v>
      </c>
      <c r="AK707" s="71" t="s">
        <v>63</v>
      </c>
      <c r="AL707" s="71" t="s">
        <v>62</v>
      </c>
      <c r="AM707" s="71" t="s">
        <v>63</v>
      </c>
      <c r="AN707" s="71"/>
      <c r="AO707" s="71"/>
      <c r="AP707" s="71" t="s">
        <v>8096</v>
      </c>
      <c r="AQ707" s="71" t="s">
        <v>8097</v>
      </c>
      <c r="AR707" s="71" t="s">
        <v>63</v>
      </c>
      <c r="AS707" s="71"/>
      <c r="AT707" s="71" t="s">
        <v>62</v>
      </c>
      <c r="AU707" s="71"/>
      <c r="AV707" s="79" t="str" cm="1">
        <f t="array" ref="AV7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7" s="79" t="str" cm="1">
        <f t="array" ref="AW7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7" s="71" t="str" cm="1">
        <f t="array" ref="AX7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7" s="71"/>
      <c r="AZ707" s="71"/>
      <c r="BA707" s="71" t="s">
        <v>8098</v>
      </c>
      <c r="BB707" s="73" t="s">
        <v>8099</v>
      </c>
      <c r="BC707" s="36"/>
      <c r="BD707" s="35"/>
    </row>
    <row r="708" spans="1:56" ht="75" customHeight="1">
      <c r="A708" s="70">
        <v>707</v>
      </c>
      <c r="B708" s="71" t="s">
        <v>8100</v>
      </c>
      <c r="C708" s="71" t="s">
        <v>369</v>
      </c>
      <c r="D708" s="71" t="s">
        <v>8101</v>
      </c>
      <c r="E708" s="71" t="s">
        <v>1461</v>
      </c>
      <c r="F708" s="71" t="s">
        <v>54</v>
      </c>
      <c r="G708" s="71" t="s">
        <v>125</v>
      </c>
      <c r="H708" s="71" t="s">
        <v>233</v>
      </c>
      <c r="I708" s="71" t="s">
        <v>840</v>
      </c>
      <c r="J708" s="71" t="s">
        <v>1432</v>
      </c>
      <c r="K708" s="71" t="s">
        <v>315</v>
      </c>
      <c r="L708" s="71" t="s">
        <v>8102</v>
      </c>
      <c r="M708" s="71" t="s">
        <v>8103</v>
      </c>
      <c r="N708" s="71" t="s">
        <v>1575</v>
      </c>
      <c r="O708" s="71" t="s">
        <v>4945</v>
      </c>
      <c r="P708" s="71" t="s">
        <v>60</v>
      </c>
      <c r="Q708" s="71" t="s">
        <v>81</v>
      </c>
      <c r="R708" s="71" t="s">
        <v>1669</v>
      </c>
      <c r="S708" s="71" t="s">
        <v>62</v>
      </c>
      <c r="T708" s="71" t="s">
        <v>62</v>
      </c>
      <c r="U708" s="71" t="s">
        <v>62</v>
      </c>
      <c r="V708" s="71" t="s">
        <v>63</v>
      </c>
      <c r="W708" s="71" t="s">
        <v>62</v>
      </c>
      <c r="X708" s="71" t="s">
        <v>63</v>
      </c>
      <c r="Y708" s="71" t="s">
        <v>62</v>
      </c>
      <c r="Z708" s="71" t="s">
        <v>63</v>
      </c>
      <c r="AA708" s="71" t="s">
        <v>63</v>
      </c>
      <c r="AB708" s="71" t="s">
        <v>64</v>
      </c>
      <c r="AC708" s="71" t="s">
        <v>65</v>
      </c>
      <c r="AD708" s="71" t="s">
        <v>62</v>
      </c>
      <c r="AE708" s="71" t="s">
        <v>62</v>
      </c>
      <c r="AF708" s="71" t="s">
        <v>63</v>
      </c>
      <c r="AG708" s="71" t="s">
        <v>63</v>
      </c>
      <c r="AH708" s="71" t="s">
        <v>85</v>
      </c>
      <c r="AI708" s="71" t="s">
        <v>63</v>
      </c>
      <c r="AJ708" s="71" t="s">
        <v>63</v>
      </c>
      <c r="AK708" s="71" t="s">
        <v>63</v>
      </c>
      <c r="AL708" s="71" t="s">
        <v>63</v>
      </c>
      <c r="AM708" s="71" t="s">
        <v>63</v>
      </c>
      <c r="AN708" s="71"/>
      <c r="AO708" s="71"/>
      <c r="AP708" s="71" t="s">
        <v>1406</v>
      </c>
      <c r="AQ708" s="71" t="s">
        <v>558</v>
      </c>
      <c r="AR708" s="71" t="s">
        <v>63</v>
      </c>
      <c r="AS708" s="71"/>
      <c r="AT708" s="71" t="s">
        <v>63</v>
      </c>
      <c r="AU708" s="71" t="s">
        <v>8104</v>
      </c>
      <c r="AV708" s="79" cm="1">
        <f t="array" ref="AV7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8.7499999999999994E-2</v>
      </c>
      <c r="AW708" s="79" cm="1">
        <f t="array" ref="AW7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8.7499999999999994E-2</v>
      </c>
      <c r="AX708" s="71" t="str" cm="1">
        <f t="array" ref="AX7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08" s="71" t="s">
        <v>63</v>
      </c>
      <c r="AZ708" s="71"/>
      <c r="BA708" s="71" t="s">
        <v>8105</v>
      </c>
      <c r="BB708" s="73" t="s">
        <v>2016</v>
      </c>
      <c r="BC708" s="36"/>
      <c r="BD708" s="35"/>
    </row>
    <row r="709" spans="1:56" ht="75" customHeight="1">
      <c r="A709" s="70">
        <v>708</v>
      </c>
      <c r="B709" s="71" t="s">
        <v>8106</v>
      </c>
      <c r="C709" s="71" t="s">
        <v>735</v>
      </c>
      <c r="D709" s="71" t="s">
        <v>8107</v>
      </c>
      <c r="E709" s="71" t="s">
        <v>1565</v>
      </c>
      <c r="F709" s="71" t="s">
        <v>231</v>
      </c>
      <c r="G709" s="71" t="s">
        <v>736</v>
      </c>
      <c r="H709" s="71" t="s">
        <v>217</v>
      </c>
      <c r="I709" s="71" t="s">
        <v>2062</v>
      </c>
      <c r="J709" s="71" t="s">
        <v>1432</v>
      </c>
      <c r="K709" s="71" t="s">
        <v>218</v>
      </c>
      <c r="L709" s="71" t="s">
        <v>8108</v>
      </c>
      <c r="M709" s="71" t="s">
        <v>8109</v>
      </c>
      <c r="N709" s="71"/>
      <c r="O709" s="71"/>
      <c r="P709" s="71"/>
      <c r="Q709" s="71"/>
      <c r="R709" s="71"/>
      <c r="S709" s="71"/>
      <c r="T709" s="71"/>
      <c r="U709" s="71"/>
      <c r="V709" s="71"/>
      <c r="W709" s="71"/>
      <c r="X709" s="71"/>
      <c r="Y709" s="71"/>
      <c r="Z709" s="71"/>
      <c r="AA709" s="71"/>
      <c r="AB709" s="71" t="s">
        <v>64</v>
      </c>
      <c r="AC709" s="71" t="s">
        <v>65</v>
      </c>
      <c r="AD709" s="71" t="s">
        <v>62</v>
      </c>
      <c r="AE709" s="71" t="s">
        <v>62</v>
      </c>
      <c r="AF709" s="71" t="s">
        <v>63</v>
      </c>
      <c r="AG709" s="71"/>
      <c r="AH709" s="71" t="s">
        <v>66</v>
      </c>
      <c r="AI709" s="71" t="s">
        <v>63</v>
      </c>
      <c r="AJ709" s="71" t="s">
        <v>63</v>
      </c>
      <c r="AK709" s="71" t="s">
        <v>63</v>
      </c>
      <c r="AL709" s="71" t="s">
        <v>62</v>
      </c>
      <c r="AM709" s="71" t="s">
        <v>63</v>
      </c>
      <c r="AN709" s="71"/>
      <c r="AO709" s="71"/>
      <c r="AP709" s="71" t="s">
        <v>8110</v>
      </c>
      <c r="AQ709" s="71" t="s">
        <v>8111</v>
      </c>
      <c r="AR709" s="71" t="s">
        <v>62</v>
      </c>
      <c r="AS709" s="71"/>
      <c r="AT709" s="71" t="s">
        <v>63</v>
      </c>
      <c r="AU709" s="71"/>
      <c r="AV709" s="79" t="str" cm="1">
        <f t="array" ref="AV7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9" s="79" t="str" cm="1">
        <f t="array" ref="AW7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9" s="71" t="str" cm="1">
        <f t="array" ref="AX7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9" s="71"/>
      <c r="AZ709" s="71"/>
      <c r="BA709" s="71" t="s">
        <v>8112</v>
      </c>
      <c r="BB709" s="73" t="s">
        <v>8113</v>
      </c>
      <c r="BC709" s="36"/>
      <c r="BD709" s="35"/>
    </row>
    <row r="710" spans="1:56" ht="75" customHeight="1">
      <c r="A710" s="70">
        <v>709</v>
      </c>
      <c r="B710" s="71" t="s">
        <v>8114</v>
      </c>
      <c r="C710" s="71" t="s">
        <v>735</v>
      </c>
      <c r="D710" s="71" t="s">
        <v>8115</v>
      </c>
      <c r="E710" s="71" t="s">
        <v>1494</v>
      </c>
      <c r="F710" s="71" t="s">
        <v>231</v>
      </c>
      <c r="G710" s="71" t="s">
        <v>736</v>
      </c>
      <c r="H710" s="71" t="s">
        <v>217</v>
      </c>
      <c r="I710" s="71" t="s">
        <v>1215</v>
      </c>
      <c r="J710" s="71" t="s">
        <v>1432</v>
      </c>
      <c r="K710" s="71" t="s">
        <v>243</v>
      </c>
      <c r="L710" s="71" t="s">
        <v>8116</v>
      </c>
      <c r="M710" s="71" t="s">
        <v>8117</v>
      </c>
      <c r="N710" s="71"/>
      <c r="O710" s="71"/>
      <c r="P710" s="71"/>
      <c r="Q710" s="71"/>
      <c r="R710" s="71"/>
      <c r="S710" s="71"/>
      <c r="T710" s="71"/>
      <c r="U710" s="71"/>
      <c r="V710" s="71"/>
      <c r="W710" s="71"/>
      <c r="X710" s="71"/>
      <c r="Y710" s="71"/>
      <c r="Z710" s="71"/>
      <c r="AA710" s="71"/>
      <c r="AB710" s="71" t="s">
        <v>64</v>
      </c>
      <c r="AC710" s="71" t="s">
        <v>65</v>
      </c>
      <c r="AD710" s="71" t="s">
        <v>62</v>
      </c>
      <c r="AE710" s="71" t="s">
        <v>62</v>
      </c>
      <c r="AF710" s="71" t="s">
        <v>63</v>
      </c>
      <c r="AG710" s="71"/>
      <c r="AH710" s="71" t="s">
        <v>66</v>
      </c>
      <c r="AI710" s="71" t="s">
        <v>63</v>
      </c>
      <c r="AJ710" s="71" t="s">
        <v>63</v>
      </c>
      <c r="AK710" s="71" t="s">
        <v>63</v>
      </c>
      <c r="AL710" s="71" t="s">
        <v>62</v>
      </c>
      <c r="AM710" s="71" t="s">
        <v>63</v>
      </c>
      <c r="AN710" s="71"/>
      <c r="AO710" s="71"/>
      <c r="AP710" s="71" t="s">
        <v>7662</v>
      </c>
      <c r="AQ710" s="71" t="s">
        <v>1215</v>
      </c>
      <c r="AR710" s="71" t="s">
        <v>62</v>
      </c>
      <c r="AS710" s="71"/>
      <c r="AT710" s="71" t="s">
        <v>63</v>
      </c>
      <c r="AU710" s="71"/>
      <c r="AV710" s="79" t="str" cm="1">
        <f t="array" ref="AV7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0" s="79" t="str" cm="1">
        <f t="array" ref="AW7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0" s="71" t="str" cm="1">
        <f t="array" ref="AX7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0" s="71"/>
      <c r="AZ710" s="71"/>
      <c r="BA710" s="71" t="s">
        <v>8118</v>
      </c>
      <c r="BB710" s="73" t="s">
        <v>8119</v>
      </c>
      <c r="BC710" s="36"/>
      <c r="BD710" s="35"/>
    </row>
    <row r="711" spans="1:56" ht="75" customHeight="1">
      <c r="A711" s="70">
        <v>710</v>
      </c>
      <c r="B711" s="71" t="s">
        <v>8120</v>
      </c>
      <c r="C711" s="71" t="s">
        <v>735</v>
      </c>
      <c r="D711" s="71" t="s">
        <v>8121</v>
      </c>
      <c r="E711" s="71" t="s">
        <v>1505</v>
      </c>
      <c r="F711" s="71" t="s">
        <v>231</v>
      </c>
      <c r="G711" s="71" t="s">
        <v>736</v>
      </c>
      <c r="H711" s="71" t="s">
        <v>217</v>
      </c>
      <c r="I711" s="71" t="s">
        <v>1215</v>
      </c>
      <c r="J711" s="71" t="s">
        <v>1432</v>
      </c>
      <c r="K711" s="71" t="s">
        <v>243</v>
      </c>
      <c r="L711" s="71" t="s">
        <v>8122</v>
      </c>
      <c r="M711" s="71" t="s">
        <v>8123</v>
      </c>
      <c r="N711" s="71"/>
      <c r="O711" s="71"/>
      <c r="P711" s="71"/>
      <c r="Q711" s="71"/>
      <c r="R711" s="71"/>
      <c r="S711" s="71"/>
      <c r="T711" s="71"/>
      <c r="U711" s="71"/>
      <c r="V711" s="71"/>
      <c r="W711" s="71"/>
      <c r="X711" s="71"/>
      <c r="Y711" s="71"/>
      <c r="Z711" s="71"/>
      <c r="AA711" s="71"/>
      <c r="AB711" s="71" t="s">
        <v>64</v>
      </c>
      <c r="AC711" s="71" t="s">
        <v>65</v>
      </c>
      <c r="AD711" s="71" t="s">
        <v>62</v>
      </c>
      <c r="AE711" s="71" t="s">
        <v>62</v>
      </c>
      <c r="AF711" s="71" t="s">
        <v>63</v>
      </c>
      <c r="AG711" s="71"/>
      <c r="AH711" s="71" t="s">
        <v>85</v>
      </c>
      <c r="AI711" s="71" t="s">
        <v>63</v>
      </c>
      <c r="AJ711" s="71" t="s">
        <v>63</v>
      </c>
      <c r="AK711" s="71" t="s">
        <v>63</v>
      </c>
      <c r="AL711" s="71" t="s">
        <v>62</v>
      </c>
      <c r="AM711" s="71" t="s">
        <v>63</v>
      </c>
      <c r="AN711" s="71"/>
      <c r="AO711" s="71"/>
      <c r="AP711" s="71" t="s">
        <v>8124</v>
      </c>
      <c r="AQ711" s="71" t="s">
        <v>1215</v>
      </c>
      <c r="AR711" s="71" t="s">
        <v>62</v>
      </c>
      <c r="AS711" s="71"/>
      <c r="AT711" s="71" t="s">
        <v>63</v>
      </c>
      <c r="AU711" s="71"/>
      <c r="AV711" s="79" t="str" cm="1">
        <f t="array" ref="AV7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1" s="79" t="str" cm="1">
        <f t="array" ref="AW7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1" s="71" t="str" cm="1">
        <f t="array" ref="AX7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1" s="71"/>
      <c r="AZ711" s="71"/>
      <c r="BA711" s="71" t="s">
        <v>8125</v>
      </c>
      <c r="BB711" s="73" t="s">
        <v>5507</v>
      </c>
      <c r="BC711" s="36"/>
      <c r="BD711" s="35"/>
    </row>
    <row r="712" spans="1:56" ht="75" customHeight="1">
      <c r="A712" s="70">
        <v>711</v>
      </c>
      <c r="B712" s="71" t="s">
        <v>8126</v>
      </c>
      <c r="C712" s="71" t="s">
        <v>735</v>
      </c>
      <c r="D712" s="71" t="s">
        <v>8127</v>
      </c>
      <c r="E712" s="71" t="s">
        <v>4410</v>
      </c>
      <c r="F712" s="71" t="s">
        <v>231</v>
      </c>
      <c r="G712" s="71" t="s">
        <v>736</v>
      </c>
      <c r="H712" s="71" t="s">
        <v>217</v>
      </c>
      <c r="I712" s="71" t="s">
        <v>790</v>
      </c>
      <c r="J712" s="71" t="s">
        <v>1432</v>
      </c>
      <c r="K712" s="71" t="s">
        <v>218</v>
      </c>
      <c r="L712" s="71" t="s">
        <v>8128</v>
      </c>
      <c r="M712" s="71" t="s">
        <v>8129</v>
      </c>
      <c r="N712" s="71"/>
      <c r="O712" s="71"/>
      <c r="P712" s="71"/>
      <c r="Q712" s="71"/>
      <c r="R712" s="71"/>
      <c r="S712" s="71"/>
      <c r="T712" s="71"/>
      <c r="U712" s="71"/>
      <c r="V712" s="71"/>
      <c r="W712" s="71"/>
      <c r="X712" s="71"/>
      <c r="Y712" s="71"/>
      <c r="Z712" s="71"/>
      <c r="AA712" s="71"/>
      <c r="AB712" s="71" t="s">
        <v>64</v>
      </c>
      <c r="AC712" s="71" t="s">
        <v>65</v>
      </c>
      <c r="AD712" s="71" t="s">
        <v>62</v>
      </c>
      <c r="AE712" s="71" t="s">
        <v>62</v>
      </c>
      <c r="AF712" s="71" t="s">
        <v>63</v>
      </c>
      <c r="AG712" s="71"/>
      <c r="AH712" s="71" t="s">
        <v>66</v>
      </c>
      <c r="AI712" s="71" t="s">
        <v>63</v>
      </c>
      <c r="AJ712" s="71" t="s">
        <v>63</v>
      </c>
      <c r="AK712" s="71" t="s">
        <v>63</v>
      </c>
      <c r="AL712" s="71" t="s">
        <v>63</v>
      </c>
      <c r="AM712" s="71" t="s">
        <v>63</v>
      </c>
      <c r="AN712" s="71"/>
      <c r="AO712" s="71"/>
      <c r="AP712" s="71" t="s">
        <v>8130</v>
      </c>
      <c r="AQ712" s="71" t="s">
        <v>790</v>
      </c>
      <c r="AR712" s="71" t="s">
        <v>62</v>
      </c>
      <c r="AS712" s="71"/>
      <c r="AT712" s="71" t="s">
        <v>63</v>
      </c>
      <c r="AU712" s="71"/>
      <c r="AV712" s="79" t="str" cm="1">
        <f t="array" ref="AV7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2" s="79" t="str" cm="1">
        <f t="array" ref="AW7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2" s="71" t="str" cm="1">
        <f t="array" ref="AX7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2" s="71"/>
      <c r="AZ712" s="71"/>
      <c r="BA712" s="71" t="s">
        <v>8131</v>
      </c>
      <c r="BB712" s="73" t="s">
        <v>8132</v>
      </c>
      <c r="BC712" s="36"/>
      <c r="BD712" s="35"/>
    </row>
    <row r="713" spans="1:56" ht="75" customHeight="1">
      <c r="A713" s="70">
        <v>712</v>
      </c>
      <c r="B713" s="71" t="s">
        <v>6787</v>
      </c>
      <c r="C713" s="71" t="s">
        <v>735</v>
      </c>
      <c r="D713" s="71" t="s">
        <v>8133</v>
      </c>
      <c r="E713" s="71" t="s">
        <v>1502</v>
      </c>
      <c r="F713" s="71" t="s">
        <v>231</v>
      </c>
      <c r="G713" s="71" t="s">
        <v>584</v>
      </c>
      <c r="H713" s="71" t="s">
        <v>217</v>
      </c>
      <c r="I713" s="71" t="s">
        <v>285</v>
      </c>
      <c r="J713" s="71" t="s">
        <v>1432</v>
      </c>
      <c r="K713" s="71" t="s">
        <v>279</v>
      </c>
      <c r="L713" s="71" t="s">
        <v>8134</v>
      </c>
      <c r="M713" s="71" t="s">
        <v>8135</v>
      </c>
      <c r="N713" s="71"/>
      <c r="O713" s="71"/>
      <c r="P713" s="71"/>
      <c r="Q713" s="71"/>
      <c r="R713" s="71"/>
      <c r="S713" s="71"/>
      <c r="T713" s="71"/>
      <c r="U713" s="71"/>
      <c r="V713" s="71"/>
      <c r="W713" s="71"/>
      <c r="X713" s="71"/>
      <c r="Y713" s="71"/>
      <c r="Z713" s="71"/>
      <c r="AA713" s="71"/>
      <c r="AB713" s="71" t="s">
        <v>64</v>
      </c>
      <c r="AC713" s="71" t="s">
        <v>65</v>
      </c>
      <c r="AD713" s="71" t="s">
        <v>62</v>
      </c>
      <c r="AE713" s="71" t="s">
        <v>62</v>
      </c>
      <c r="AF713" s="71" t="s">
        <v>63</v>
      </c>
      <c r="AG713" s="71"/>
      <c r="AH713" s="71" t="s">
        <v>66</v>
      </c>
      <c r="AI713" s="71" t="s">
        <v>63</v>
      </c>
      <c r="AJ713" s="71" t="s">
        <v>63</v>
      </c>
      <c r="AK713" s="71" t="s">
        <v>63</v>
      </c>
      <c r="AL713" s="71" t="s">
        <v>62</v>
      </c>
      <c r="AM713" s="71" t="s">
        <v>63</v>
      </c>
      <c r="AN713" s="71"/>
      <c r="AO713" s="71"/>
      <c r="AP713" s="71" t="s">
        <v>8136</v>
      </c>
      <c r="AQ713" s="71" t="s">
        <v>8137</v>
      </c>
      <c r="AR713" s="71" t="s">
        <v>62</v>
      </c>
      <c r="AS713" s="71"/>
      <c r="AT713" s="71" t="s">
        <v>63</v>
      </c>
      <c r="AU713" s="71"/>
      <c r="AV713" s="79" t="str" cm="1">
        <f t="array" ref="AV7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3" s="79" t="str" cm="1">
        <f t="array" ref="AW7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3" s="71" t="str" cm="1">
        <f t="array" ref="AX7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3" s="71"/>
      <c r="AZ713" s="71"/>
      <c r="BA713" s="71" t="s">
        <v>8138</v>
      </c>
      <c r="BB713" s="73" t="s">
        <v>4788</v>
      </c>
      <c r="BC713" s="36"/>
      <c r="BD713" s="35"/>
    </row>
    <row r="714" spans="1:56" ht="75" customHeight="1">
      <c r="A714" s="70">
        <v>713</v>
      </c>
      <c r="B714" s="71" t="s">
        <v>8139</v>
      </c>
      <c r="C714" s="71" t="s">
        <v>369</v>
      </c>
      <c r="D714" s="71" t="s">
        <v>8140</v>
      </c>
      <c r="E714" s="71" t="s">
        <v>1486</v>
      </c>
      <c r="F714" s="71" t="s">
        <v>54</v>
      </c>
      <c r="G714" s="71" t="s">
        <v>125</v>
      </c>
      <c r="H714" s="71" t="s">
        <v>233</v>
      </c>
      <c r="I714" s="71" t="s">
        <v>2162</v>
      </c>
      <c r="J714" s="71" t="s">
        <v>1432</v>
      </c>
      <c r="K714" s="71" t="s">
        <v>315</v>
      </c>
      <c r="L714" s="71" t="s">
        <v>8141</v>
      </c>
      <c r="M714" s="71" t="s">
        <v>8142</v>
      </c>
      <c r="N714" s="71" t="s">
        <v>1486</v>
      </c>
      <c r="O714" s="71" t="s">
        <v>1609</v>
      </c>
      <c r="P714" s="71" t="s">
        <v>60</v>
      </c>
      <c r="Q714" s="71" t="s">
        <v>81</v>
      </c>
      <c r="R714" s="71" t="s">
        <v>1669</v>
      </c>
      <c r="S714" s="71" t="s">
        <v>62</v>
      </c>
      <c r="T714" s="71" t="s">
        <v>62</v>
      </c>
      <c r="U714" s="71" t="s">
        <v>63</v>
      </c>
      <c r="V714" s="71" t="s">
        <v>62</v>
      </c>
      <c r="W714" s="71" t="s">
        <v>63</v>
      </c>
      <c r="X714" s="71" t="s">
        <v>63</v>
      </c>
      <c r="Y714" s="71" t="s">
        <v>62</v>
      </c>
      <c r="Z714" s="71" t="s">
        <v>63</v>
      </c>
      <c r="AA714" s="71" t="s">
        <v>63</v>
      </c>
      <c r="AB714" s="71" t="s">
        <v>64</v>
      </c>
      <c r="AC714" s="71" t="s">
        <v>65</v>
      </c>
      <c r="AD714" s="71" t="s">
        <v>62</v>
      </c>
      <c r="AE714" s="71" t="s">
        <v>62</v>
      </c>
      <c r="AF714" s="71" t="s">
        <v>63</v>
      </c>
      <c r="AG714" s="71" t="s">
        <v>63</v>
      </c>
      <c r="AH714" s="71" t="s">
        <v>85</v>
      </c>
      <c r="AI714" s="71" t="s">
        <v>63</v>
      </c>
      <c r="AJ714" s="71" t="s">
        <v>63</v>
      </c>
      <c r="AK714" s="71" t="s">
        <v>63</v>
      </c>
      <c r="AL714" s="71" t="s">
        <v>62</v>
      </c>
      <c r="AM714" s="71" t="s">
        <v>63</v>
      </c>
      <c r="AN714" s="71" t="s">
        <v>8143</v>
      </c>
      <c r="AO714" s="71" t="s">
        <v>8144</v>
      </c>
      <c r="AP714" s="71" t="s">
        <v>8139</v>
      </c>
      <c r="AQ714" s="71" t="s">
        <v>2162</v>
      </c>
      <c r="AR714" s="71" t="s">
        <v>62</v>
      </c>
      <c r="AS714" s="71" t="s">
        <v>8145</v>
      </c>
      <c r="AT714" s="71" t="s">
        <v>62</v>
      </c>
      <c r="AU714" s="71" t="s">
        <v>72</v>
      </c>
      <c r="AV714" s="79" t="str" cm="1">
        <f t="array" ref="AV7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4" s="79" t="str" cm="1">
        <f t="array" ref="AW7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4" s="71" t="str" cm="1">
        <f t="array" ref="AX7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14" s="71" t="s">
        <v>63</v>
      </c>
      <c r="AZ714" s="71"/>
      <c r="BA714" s="71" t="s">
        <v>8146</v>
      </c>
      <c r="BB714" s="73" t="s">
        <v>8147</v>
      </c>
      <c r="BC714" s="36"/>
      <c r="BD714" s="35"/>
    </row>
    <row r="715" spans="1:56" ht="75" customHeight="1">
      <c r="A715" s="70">
        <v>714</v>
      </c>
      <c r="B715" s="71" t="s">
        <v>8148</v>
      </c>
      <c r="C715" s="71" t="s">
        <v>735</v>
      </c>
      <c r="D715" s="71" t="s">
        <v>8149</v>
      </c>
      <c r="E715" s="71" t="s">
        <v>1479</v>
      </c>
      <c r="F715" s="71" t="s">
        <v>231</v>
      </c>
      <c r="G715" s="71" t="s">
        <v>584</v>
      </c>
      <c r="H715" s="71" t="s">
        <v>217</v>
      </c>
      <c r="I715" s="71" t="s">
        <v>1215</v>
      </c>
      <c r="J715" s="71" t="s">
        <v>1432</v>
      </c>
      <c r="K715" s="71" t="s">
        <v>243</v>
      </c>
      <c r="L715" s="71" t="s">
        <v>8150</v>
      </c>
      <c r="M715" s="71" t="s">
        <v>8151</v>
      </c>
      <c r="N715" s="71"/>
      <c r="O715" s="71"/>
      <c r="P715" s="71"/>
      <c r="Q715" s="71"/>
      <c r="R715" s="71"/>
      <c r="S715" s="71"/>
      <c r="T715" s="71"/>
      <c r="U715" s="71"/>
      <c r="V715" s="71"/>
      <c r="W715" s="71"/>
      <c r="X715" s="71"/>
      <c r="Y715" s="71"/>
      <c r="Z715" s="71"/>
      <c r="AA715" s="71"/>
      <c r="AB715" s="71" t="s">
        <v>64</v>
      </c>
      <c r="AC715" s="71" t="s">
        <v>65</v>
      </c>
      <c r="AD715" s="71" t="s">
        <v>62</v>
      </c>
      <c r="AE715" s="71" t="s">
        <v>62</v>
      </c>
      <c r="AF715" s="71" t="s">
        <v>63</v>
      </c>
      <c r="AG715" s="71"/>
      <c r="AH715" s="71" t="s">
        <v>66</v>
      </c>
      <c r="AI715" s="71" t="s">
        <v>63</v>
      </c>
      <c r="AJ715" s="71" t="s">
        <v>63</v>
      </c>
      <c r="AK715" s="71" t="s">
        <v>63</v>
      </c>
      <c r="AL715" s="71" t="s">
        <v>62</v>
      </c>
      <c r="AM715" s="71" t="s">
        <v>63</v>
      </c>
      <c r="AN715" s="71"/>
      <c r="AO715" s="71"/>
      <c r="AP715" s="71" t="s">
        <v>8152</v>
      </c>
      <c r="AQ715" s="71" t="s">
        <v>1282</v>
      </c>
      <c r="AR715" s="71" t="s">
        <v>62</v>
      </c>
      <c r="AS715" s="71"/>
      <c r="AT715" s="71" t="s">
        <v>63</v>
      </c>
      <c r="AU715" s="71"/>
      <c r="AV715" s="79" t="str" cm="1">
        <f t="array" ref="AV7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5" s="79" t="str" cm="1">
        <f t="array" ref="AW7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5" s="71" t="str" cm="1">
        <f t="array" ref="AX7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5" s="71"/>
      <c r="AZ715" s="71"/>
      <c r="BA715" s="71" t="s">
        <v>8153</v>
      </c>
      <c r="BB715" s="73" t="s">
        <v>8154</v>
      </c>
      <c r="BC715" s="36"/>
      <c r="BD715" s="35"/>
    </row>
    <row r="716" spans="1:56" ht="75" customHeight="1">
      <c r="A716" s="70">
        <v>715</v>
      </c>
      <c r="B716" s="71" t="s">
        <v>8155</v>
      </c>
      <c r="C716" s="71" t="s">
        <v>735</v>
      </c>
      <c r="D716" s="71" t="s">
        <v>8156</v>
      </c>
      <c r="E716" s="71" t="s">
        <v>1430</v>
      </c>
      <c r="F716" s="71" t="s">
        <v>231</v>
      </c>
      <c r="G716" s="71" t="s">
        <v>736</v>
      </c>
      <c r="H716" s="71" t="s">
        <v>217</v>
      </c>
      <c r="I716" s="71" t="s">
        <v>840</v>
      </c>
      <c r="J716" s="71" t="s">
        <v>1432</v>
      </c>
      <c r="K716" s="71" t="s">
        <v>315</v>
      </c>
      <c r="L716" s="71" t="s">
        <v>8157</v>
      </c>
      <c r="M716" s="71" t="s">
        <v>8158</v>
      </c>
      <c r="N716" s="71"/>
      <c r="O716" s="71"/>
      <c r="P716" s="71"/>
      <c r="Q716" s="71"/>
      <c r="R716" s="71"/>
      <c r="S716" s="71"/>
      <c r="T716" s="71"/>
      <c r="U716" s="71"/>
      <c r="V716" s="71"/>
      <c r="W716" s="71"/>
      <c r="X716" s="71"/>
      <c r="Y716" s="71"/>
      <c r="Z716" s="71"/>
      <c r="AA716" s="71"/>
      <c r="AB716" s="71" t="s">
        <v>64</v>
      </c>
      <c r="AC716" s="71" t="s">
        <v>65</v>
      </c>
      <c r="AD716" s="71" t="s">
        <v>63</v>
      </c>
      <c r="AE716" s="71" t="s">
        <v>63</v>
      </c>
      <c r="AF716" s="71" t="s">
        <v>63</v>
      </c>
      <c r="AG716" s="71"/>
      <c r="AH716" s="71" t="s">
        <v>66</v>
      </c>
      <c r="AI716" s="71" t="s">
        <v>63</v>
      </c>
      <c r="AJ716" s="71" t="s">
        <v>62</v>
      </c>
      <c r="AK716" s="71" t="s">
        <v>63</v>
      </c>
      <c r="AL716" s="71" t="s">
        <v>62</v>
      </c>
      <c r="AM716" s="71" t="s">
        <v>63</v>
      </c>
      <c r="AN716" s="71"/>
      <c r="AO716" s="71"/>
      <c r="AP716" s="71" t="s">
        <v>8159</v>
      </c>
      <c r="AQ716" s="71" t="s">
        <v>8160</v>
      </c>
      <c r="AR716" s="71" t="s">
        <v>62</v>
      </c>
      <c r="AS716" s="71"/>
      <c r="AT716" s="71" t="s">
        <v>63</v>
      </c>
      <c r="AU716" s="71"/>
      <c r="AV716" s="79" t="str" cm="1">
        <f t="array" ref="AV7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6" s="79" t="str" cm="1">
        <f t="array" ref="AW7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6" s="71" t="str" cm="1">
        <f t="array" ref="AX7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6" s="71"/>
      <c r="AZ716" s="71"/>
      <c r="BA716" s="22" t="s">
        <v>8161</v>
      </c>
      <c r="BB716" s="73" t="s">
        <v>8162</v>
      </c>
      <c r="BC716" s="36"/>
      <c r="BD716" s="35"/>
    </row>
    <row r="717" spans="1:56" ht="75" customHeight="1">
      <c r="A717" s="70">
        <v>716</v>
      </c>
      <c r="B717" s="71" t="s">
        <v>8163</v>
      </c>
      <c r="C717" s="71" t="s">
        <v>735</v>
      </c>
      <c r="D717" s="71" t="s">
        <v>8164</v>
      </c>
      <c r="E717" s="71" t="s">
        <v>1502</v>
      </c>
      <c r="F717" s="71" t="s">
        <v>231</v>
      </c>
      <c r="G717" s="71" t="s">
        <v>584</v>
      </c>
      <c r="H717" s="71" t="s">
        <v>217</v>
      </c>
      <c r="I717" s="71" t="s">
        <v>509</v>
      </c>
      <c r="J717" s="71" t="s">
        <v>1432</v>
      </c>
      <c r="K717" s="71" t="s">
        <v>218</v>
      </c>
      <c r="L717" s="71" t="s">
        <v>8165</v>
      </c>
      <c r="M717" s="71" t="s">
        <v>8166</v>
      </c>
      <c r="N717" s="71"/>
      <c r="O717" s="71"/>
      <c r="P717" s="71"/>
      <c r="Q717" s="71"/>
      <c r="R717" s="71"/>
      <c r="S717" s="71"/>
      <c r="T717" s="71"/>
      <c r="U717" s="71"/>
      <c r="V717" s="71"/>
      <c r="W717" s="71"/>
      <c r="X717" s="71"/>
      <c r="Y717" s="71"/>
      <c r="Z717" s="71"/>
      <c r="AA717" s="71"/>
      <c r="AB717" s="71" t="s">
        <v>64</v>
      </c>
      <c r="AC717" s="71" t="s">
        <v>65</v>
      </c>
      <c r="AD717" s="71" t="s">
        <v>62</v>
      </c>
      <c r="AE717" s="71" t="s">
        <v>62</v>
      </c>
      <c r="AF717" s="71" t="s">
        <v>63</v>
      </c>
      <c r="AG717" s="71"/>
      <c r="AH717" s="71" t="s">
        <v>66</v>
      </c>
      <c r="AI717" s="71" t="s">
        <v>63</v>
      </c>
      <c r="AJ717" s="71" t="s">
        <v>63</v>
      </c>
      <c r="AK717" s="71" t="s">
        <v>63</v>
      </c>
      <c r="AL717" s="71" t="s">
        <v>62</v>
      </c>
      <c r="AM717" s="71" t="s">
        <v>63</v>
      </c>
      <c r="AN717" s="71"/>
      <c r="AO717" s="71"/>
      <c r="AP717" s="71" t="s">
        <v>8167</v>
      </c>
      <c r="AQ717" s="71" t="s">
        <v>509</v>
      </c>
      <c r="AR717" s="71" t="s">
        <v>62</v>
      </c>
      <c r="AS717" s="71"/>
      <c r="AT717" s="71" t="s">
        <v>63</v>
      </c>
      <c r="AU717" s="71"/>
      <c r="AV717" s="79" t="str" cm="1">
        <f t="array" ref="AV7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7" s="79" t="str" cm="1">
        <f t="array" ref="AW7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7" s="71" t="str" cm="1">
        <f t="array" ref="AX7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7" s="71"/>
      <c r="AZ717" s="71"/>
      <c r="BA717" s="71" t="s">
        <v>8168</v>
      </c>
      <c r="BB717" s="73" t="s">
        <v>8169</v>
      </c>
      <c r="BC717" s="36"/>
      <c r="BD717" s="35"/>
    </row>
    <row r="718" spans="1:56" ht="75" customHeight="1">
      <c r="A718" s="70">
        <v>717</v>
      </c>
      <c r="B718" s="71" t="s">
        <v>1141</v>
      </c>
      <c r="C718" s="71" t="s">
        <v>735</v>
      </c>
      <c r="D718" s="71" t="s">
        <v>8170</v>
      </c>
      <c r="E718" s="71" t="s">
        <v>1452</v>
      </c>
      <c r="F718" s="71" t="s">
        <v>231</v>
      </c>
      <c r="G718" s="71" t="s">
        <v>736</v>
      </c>
      <c r="H718" s="71" t="s">
        <v>217</v>
      </c>
      <c r="I718" s="71" t="s">
        <v>1147</v>
      </c>
      <c r="J718" s="71" t="s">
        <v>1432</v>
      </c>
      <c r="K718" s="71" t="s">
        <v>266</v>
      </c>
      <c r="L718" s="71" t="s">
        <v>8171</v>
      </c>
      <c r="M718" s="71" t="s">
        <v>8172</v>
      </c>
      <c r="N718" s="71"/>
      <c r="O718" s="71"/>
      <c r="P718" s="71"/>
      <c r="Q718" s="71"/>
      <c r="R718" s="71"/>
      <c r="S718" s="71"/>
      <c r="T718" s="71"/>
      <c r="U718" s="71"/>
      <c r="V718" s="71"/>
      <c r="W718" s="71"/>
      <c r="X718" s="71"/>
      <c r="Y718" s="71"/>
      <c r="Z718" s="71"/>
      <c r="AA718" s="71"/>
      <c r="AB718" s="71" t="s">
        <v>64</v>
      </c>
      <c r="AC718" s="71" t="s">
        <v>65</v>
      </c>
      <c r="AD718" s="71" t="s">
        <v>62</v>
      </c>
      <c r="AE718" s="71" t="s">
        <v>63</v>
      </c>
      <c r="AF718" s="71" t="s">
        <v>63</v>
      </c>
      <c r="AG718" s="71"/>
      <c r="AH718" s="71" t="s">
        <v>66</v>
      </c>
      <c r="AI718" s="71" t="s">
        <v>63</v>
      </c>
      <c r="AJ718" s="71" t="s">
        <v>63</v>
      </c>
      <c r="AK718" s="71" t="s">
        <v>63</v>
      </c>
      <c r="AL718" s="71" t="s">
        <v>62</v>
      </c>
      <c r="AM718" s="71" t="s">
        <v>62</v>
      </c>
      <c r="AN718" s="71"/>
      <c r="AO718" s="71"/>
      <c r="AP718" s="71" t="s">
        <v>8173</v>
      </c>
      <c r="AQ718" s="71" t="s">
        <v>1147</v>
      </c>
      <c r="AR718" s="71" t="s">
        <v>62</v>
      </c>
      <c r="AS718" s="71"/>
      <c r="AT718" s="71" t="s">
        <v>63</v>
      </c>
      <c r="AU718" s="71"/>
      <c r="AV718" s="79" t="str" cm="1">
        <f t="array" ref="AV7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8" s="79" t="str" cm="1">
        <f t="array" ref="AW7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8" s="71" t="str" cm="1">
        <f t="array" ref="AX7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8" s="71"/>
      <c r="AZ718" s="71"/>
      <c r="BA718" s="71" t="s">
        <v>8174</v>
      </c>
      <c r="BB718" s="73" t="s">
        <v>1149</v>
      </c>
      <c r="BC718" s="36"/>
      <c r="BD718" s="35"/>
    </row>
    <row r="719" spans="1:56" ht="75" customHeight="1">
      <c r="A719" s="70">
        <v>718</v>
      </c>
      <c r="B719" s="71" t="s">
        <v>8175</v>
      </c>
      <c r="C719" s="71" t="s">
        <v>735</v>
      </c>
      <c r="D719" s="71" t="s">
        <v>8176</v>
      </c>
      <c r="E719" s="71" t="s">
        <v>1486</v>
      </c>
      <c r="F719" s="71" t="s">
        <v>231</v>
      </c>
      <c r="G719" s="71" t="s">
        <v>584</v>
      </c>
      <c r="H719" s="71" t="s">
        <v>217</v>
      </c>
      <c r="I719" s="71" t="s">
        <v>194</v>
      </c>
      <c r="J719" s="71" t="s">
        <v>1432</v>
      </c>
      <c r="K719" s="71" t="s">
        <v>315</v>
      </c>
      <c r="L719" s="71" t="s">
        <v>8177</v>
      </c>
      <c r="M719" s="71" t="s">
        <v>8178</v>
      </c>
      <c r="N719" s="71"/>
      <c r="O719" s="71"/>
      <c r="P719" s="71"/>
      <c r="Q719" s="71"/>
      <c r="R719" s="71"/>
      <c r="S719" s="71"/>
      <c r="T719" s="71"/>
      <c r="U719" s="71"/>
      <c r="V719" s="71"/>
      <c r="W719" s="71"/>
      <c r="X719" s="71"/>
      <c r="Y719" s="71"/>
      <c r="Z719" s="71"/>
      <c r="AA719" s="71"/>
      <c r="AB719" s="71" t="s">
        <v>64</v>
      </c>
      <c r="AC719" s="71" t="s">
        <v>65</v>
      </c>
      <c r="AD719" s="71" t="s">
        <v>62</v>
      </c>
      <c r="AE719" s="71" t="s">
        <v>62</v>
      </c>
      <c r="AF719" s="71" t="s">
        <v>63</v>
      </c>
      <c r="AG719" s="71"/>
      <c r="AH719" s="71" t="s">
        <v>66</v>
      </c>
      <c r="AI719" s="71" t="s">
        <v>63</v>
      </c>
      <c r="AJ719" s="71" t="s">
        <v>132</v>
      </c>
      <c r="AK719" s="71" t="s">
        <v>62</v>
      </c>
      <c r="AL719" s="71" t="s">
        <v>62</v>
      </c>
      <c r="AM719" s="71" t="s">
        <v>132</v>
      </c>
      <c r="AN719" s="71"/>
      <c r="AO719" s="71"/>
      <c r="AP719" s="71" t="s">
        <v>8179</v>
      </c>
      <c r="AQ719" s="71" t="s">
        <v>8180</v>
      </c>
      <c r="AR719" s="71" t="s">
        <v>62</v>
      </c>
      <c r="AS719" s="71"/>
      <c r="AT719" s="71" t="s">
        <v>63</v>
      </c>
      <c r="AU719" s="71"/>
      <c r="AV719" s="79" t="str" cm="1">
        <f t="array" ref="AV7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9" s="79" t="str" cm="1">
        <f t="array" ref="AW7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9" s="71" t="str" cm="1">
        <f t="array" ref="AX7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9" s="71"/>
      <c r="AZ719" s="71"/>
      <c r="BA719" s="22" t="s">
        <v>8181</v>
      </c>
      <c r="BB719" s="73" t="s">
        <v>346</v>
      </c>
      <c r="BC719" s="36"/>
      <c r="BD719" s="35"/>
    </row>
    <row r="720" spans="1:56" ht="75" customHeight="1">
      <c r="A720" s="70">
        <v>719</v>
      </c>
      <c r="B720" s="71" t="s">
        <v>8182</v>
      </c>
      <c r="C720" s="71" t="s">
        <v>735</v>
      </c>
      <c r="D720" s="71" t="s">
        <v>8183</v>
      </c>
      <c r="E720" s="71" t="s">
        <v>1479</v>
      </c>
      <c r="F720" s="71" t="s">
        <v>231</v>
      </c>
      <c r="G720" s="71" t="s">
        <v>584</v>
      </c>
      <c r="H720" s="71" t="s">
        <v>217</v>
      </c>
      <c r="I720" s="71" t="s">
        <v>1215</v>
      </c>
      <c r="J720" s="71" t="s">
        <v>1432</v>
      </c>
      <c r="K720" s="71" t="s">
        <v>243</v>
      </c>
      <c r="L720" s="71" t="s">
        <v>8184</v>
      </c>
      <c r="M720" s="71" t="s">
        <v>8185</v>
      </c>
      <c r="N720" s="71"/>
      <c r="O720" s="71"/>
      <c r="P720" s="71"/>
      <c r="Q720" s="71"/>
      <c r="R720" s="71"/>
      <c r="S720" s="71"/>
      <c r="T720" s="71"/>
      <c r="U720" s="71"/>
      <c r="V720" s="71"/>
      <c r="W720" s="71"/>
      <c r="X720" s="71"/>
      <c r="Y720" s="71"/>
      <c r="Z720" s="71"/>
      <c r="AA720" s="71"/>
      <c r="AB720" s="71" t="s">
        <v>64</v>
      </c>
      <c r="AC720" s="71" t="s">
        <v>65</v>
      </c>
      <c r="AD720" s="71" t="s">
        <v>62</v>
      </c>
      <c r="AE720" s="71" t="s">
        <v>62</v>
      </c>
      <c r="AF720" s="71" t="s">
        <v>63</v>
      </c>
      <c r="AG720" s="71"/>
      <c r="AH720" s="71" t="s">
        <v>66</v>
      </c>
      <c r="AI720" s="71" t="s">
        <v>63</v>
      </c>
      <c r="AJ720" s="71" t="s">
        <v>63</v>
      </c>
      <c r="AK720" s="71" t="s">
        <v>63</v>
      </c>
      <c r="AL720" s="71" t="s">
        <v>62</v>
      </c>
      <c r="AM720" s="71" t="s">
        <v>63</v>
      </c>
      <c r="AN720" s="71"/>
      <c r="AO720" s="71"/>
      <c r="AP720" s="71" t="s">
        <v>8186</v>
      </c>
      <c r="AQ720" s="71" t="s">
        <v>8187</v>
      </c>
      <c r="AR720" s="71" t="s">
        <v>62</v>
      </c>
      <c r="AS720" s="71"/>
      <c r="AT720" s="71" t="s">
        <v>63</v>
      </c>
      <c r="AU720" s="71"/>
      <c r="AV720" s="79" t="str" cm="1">
        <f t="array" ref="AV7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0" s="79" t="str" cm="1">
        <f t="array" ref="AW7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0" s="71" t="str" cm="1">
        <f t="array" ref="AX7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0" s="71"/>
      <c r="AZ720" s="71"/>
      <c r="BA720" s="22" t="s">
        <v>8188</v>
      </c>
      <c r="BB720" s="73" t="s">
        <v>981</v>
      </c>
      <c r="BC720" s="36"/>
      <c r="BD720" s="35"/>
    </row>
    <row r="721" spans="1:56" ht="75" customHeight="1">
      <c r="A721" s="70">
        <v>720</v>
      </c>
      <c r="B721" s="71" t="s">
        <v>8189</v>
      </c>
      <c r="C721" s="71" t="s">
        <v>735</v>
      </c>
      <c r="D721" s="71" t="s">
        <v>8190</v>
      </c>
      <c r="E721" s="71" t="s">
        <v>1565</v>
      </c>
      <c r="F721" s="71" t="s">
        <v>231</v>
      </c>
      <c r="G721" s="71" t="s">
        <v>584</v>
      </c>
      <c r="H721" s="71" t="s">
        <v>217</v>
      </c>
      <c r="I721" s="71" t="s">
        <v>2022</v>
      </c>
      <c r="J721" s="71" t="s">
        <v>1432</v>
      </c>
      <c r="K721" s="71" t="s">
        <v>266</v>
      </c>
      <c r="L721" s="71" t="s">
        <v>8191</v>
      </c>
      <c r="M721" s="71" t="s">
        <v>8192</v>
      </c>
      <c r="N721" s="71"/>
      <c r="O721" s="71"/>
      <c r="P721" s="71"/>
      <c r="Q721" s="71"/>
      <c r="R721" s="71"/>
      <c r="S721" s="71"/>
      <c r="T721" s="71"/>
      <c r="U721" s="71"/>
      <c r="V721" s="71"/>
      <c r="W721" s="71"/>
      <c r="X721" s="71"/>
      <c r="Y721" s="71"/>
      <c r="Z721" s="71"/>
      <c r="AA721" s="71"/>
      <c r="AB721" s="71" t="s">
        <v>64</v>
      </c>
      <c r="AC721" s="71" t="s">
        <v>65</v>
      </c>
      <c r="AD721" s="71" t="s">
        <v>62</v>
      </c>
      <c r="AE721" s="71" t="s">
        <v>62</v>
      </c>
      <c r="AF721" s="71" t="s">
        <v>63</v>
      </c>
      <c r="AG721" s="71"/>
      <c r="AH721" s="71" t="s">
        <v>66</v>
      </c>
      <c r="AI721" s="71" t="s">
        <v>63</v>
      </c>
      <c r="AJ721" s="71" t="s">
        <v>63</v>
      </c>
      <c r="AK721" s="71" t="s">
        <v>63</v>
      </c>
      <c r="AL721" s="71" t="s">
        <v>62</v>
      </c>
      <c r="AM721" s="71" t="s">
        <v>63</v>
      </c>
      <c r="AN721" s="71"/>
      <c r="AO721" s="71"/>
      <c r="AP721" s="71" t="s">
        <v>8193</v>
      </c>
      <c r="AQ721" s="71" t="s">
        <v>8194</v>
      </c>
      <c r="AR721" s="71" t="s">
        <v>62</v>
      </c>
      <c r="AS721" s="71"/>
      <c r="AT721" s="71" t="s">
        <v>63</v>
      </c>
      <c r="AU721" s="71"/>
      <c r="AV721" s="79" t="str" cm="1">
        <f t="array" ref="AV7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1" s="79" t="str" cm="1">
        <f t="array" ref="AW7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1" s="71" t="str" cm="1">
        <f t="array" ref="AX7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1" s="71"/>
      <c r="AZ721" s="71"/>
      <c r="BA721" s="71" t="s">
        <v>8195</v>
      </c>
      <c r="BB721" s="73" t="s">
        <v>8196</v>
      </c>
      <c r="BC721" s="36"/>
      <c r="BD721" s="35"/>
    </row>
    <row r="722" spans="1:56" ht="75" customHeight="1">
      <c r="A722" s="70">
        <v>721</v>
      </c>
      <c r="B722" s="71" t="s">
        <v>8197</v>
      </c>
      <c r="C722" s="71" t="s">
        <v>381</v>
      </c>
      <c r="D722" s="71" t="s">
        <v>8198</v>
      </c>
      <c r="E722" s="71" t="s">
        <v>1430</v>
      </c>
      <c r="F722" s="71" t="s">
        <v>54</v>
      </c>
      <c r="G722" s="71" t="s">
        <v>125</v>
      </c>
      <c r="H722" s="71" t="s">
        <v>217</v>
      </c>
      <c r="I722" s="71" t="s">
        <v>1976</v>
      </c>
      <c r="J722" s="71" t="s">
        <v>1432</v>
      </c>
      <c r="K722" s="71" t="s">
        <v>266</v>
      </c>
      <c r="L722" s="71" t="s">
        <v>8199</v>
      </c>
      <c r="M722" s="71" t="s">
        <v>8200</v>
      </c>
      <c r="N722" s="71" t="s">
        <v>1452</v>
      </c>
      <c r="O722" s="71" t="s">
        <v>7910</v>
      </c>
      <c r="P722" s="71" t="s">
        <v>60</v>
      </c>
      <c r="Q722" s="71" t="s">
        <v>81</v>
      </c>
      <c r="R722" s="71" t="s">
        <v>189</v>
      </c>
      <c r="S722" s="71" t="s">
        <v>63</v>
      </c>
      <c r="T722" s="71" t="s">
        <v>63</v>
      </c>
      <c r="U722" s="71" t="s">
        <v>63</v>
      </c>
      <c r="V722" s="71" t="s">
        <v>63</v>
      </c>
      <c r="W722" s="71" t="s">
        <v>63</v>
      </c>
      <c r="X722" s="71" t="s">
        <v>63</v>
      </c>
      <c r="Y722" s="71" t="s">
        <v>63</v>
      </c>
      <c r="Z722" s="71" t="s">
        <v>63</v>
      </c>
      <c r="AA722" s="71" t="s">
        <v>63</v>
      </c>
      <c r="AB722" s="71" t="s">
        <v>64</v>
      </c>
      <c r="AC722" s="71" t="s">
        <v>84</v>
      </c>
      <c r="AD722" s="71" t="s">
        <v>62</v>
      </c>
      <c r="AE722" s="71" t="s">
        <v>63</v>
      </c>
      <c r="AF722" s="71" t="s">
        <v>63</v>
      </c>
      <c r="AG722" s="71" t="s">
        <v>63</v>
      </c>
      <c r="AH722" s="71" t="s">
        <v>1515</v>
      </c>
      <c r="AI722" s="71" t="s">
        <v>63</v>
      </c>
      <c r="AJ722" s="71" t="s">
        <v>63</v>
      </c>
      <c r="AK722" s="71" t="s">
        <v>63</v>
      </c>
      <c r="AL722" s="71" t="s">
        <v>62</v>
      </c>
      <c r="AM722" s="71" t="s">
        <v>63</v>
      </c>
      <c r="AN722" s="71" t="s">
        <v>8201</v>
      </c>
      <c r="AO722" s="71" t="s">
        <v>8202</v>
      </c>
      <c r="AP722" s="71" t="s">
        <v>8203</v>
      </c>
      <c r="AQ722" s="71" t="s">
        <v>8204</v>
      </c>
      <c r="AR722" s="71" t="s">
        <v>62</v>
      </c>
      <c r="AS722" s="71"/>
      <c r="AT722" s="71" t="s">
        <v>63</v>
      </c>
      <c r="AU722" s="71" t="s">
        <v>72</v>
      </c>
      <c r="AV722" s="79" t="str" cm="1">
        <f t="array" ref="AV7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2" s="79" t="str" cm="1">
        <f t="array" ref="AW7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2" s="71" t="str" cm="1">
        <f t="array" ref="AX7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22" s="71" t="s">
        <v>63</v>
      </c>
      <c r="AZ722" s="71"/>
      <c r="BA722" s="22" t="s">
        <v>8205</v>
      </c>
      <c r="BB722" s="73" t="s">
        <v>8206</v>
      </c>
      <c r="BC722" s="36"/>
      <c r="BD722" s="35"/>
    </row>
    <row r="723" spans="1:56" ht="75" customHeight="1">
      <c r="A723" s="70">
        <v>722</v>
      </c>
      <c r="B723" s="71" t="s">
        <v>8207</v>
      </c>
      <c r="C723" s="71" t="s">
        <v>8208</v>
      </c>
      <c r="D723" s="71" t="s">
        <v>8209</v>
      </c>
      <c r="E723" s="71" t="s">
        <v>1478</v>
      </c>
      <c r="F723" s="71" t="s">
        <v>231</v>
      </c>
      <c r="G723" s="71" t="s">
        <v>232</v>
      </c>
      <c r="H723" s="71" t="s">
        <v>233</v>
      </c>
      <c r="I723" s="71" t="s">
        <v>250</v>
      </c>
      <c r="J723" s="71" t="s">
        <v>1432</v>
      </c>
      <c r="K723" s="71" t="s">
        <v>243</v>
      </c>
      <c r="L723" s="71" t="s">
        <v>8210</v>
      </c>
      <c r="M723" s="71" t="s">
        <v>8211</v>
      </c>
      <c r="N723" s="71"/>
      <c r="O723" s="71"/>
      <c r="P723" s="71"/>
      <c r="Q723" s="71"/>
      <c r="R723" s="71"/>
      <c r="S723" s="71"/>
      <c r="T723" s="71"/>
      <c r="U723" s="71"/>
      <c r="V723" s="71"/>
      <c r="W723" s="71"/>
      <c r="X723" s="71"/>
      <c r="Y723" s="71"/>
      <c r="Z723" s="71"/>
      <c r="AA723" s="71"/>
      <c r="AB723" s="71" t="s">
        <v>64</v>
      </c>
      <c r="AC723" s="71" t="s">
        <v>65</v>
      </c>
      <c r="AD723" s="71" t="s">
        <v>62</v>
      </c>
      <c r="AE723" s="71" t="s">
        <v>62</v>
      </c>
      <c r="AF723" s="71" t="s">
        <v>62</v>
      </c>
      <c r="AG723" s="71"/>
      <c r="AH723" s="71" t="s">
        <v>85</v>
      </c>
      <c r="AI723" s="71" t="s">
        <v>63</v>
      </c>
      <c r="AJ723" s="71" t="s">
        <v>63</v>
      </c>
      <c r="AK723" s="71" t="s">
        <v>63</v>
      </c>
      <c r="AL723" s="71" t="s">
        <v>63</v>
      </c>
      <c r="AM723" s="71" t="s">
        <v>63</v>
      </c>
      <c r="AN723" s="71"/>
      <c r="AO723" s="71"/>
      <c r="AP723" s="71" t="s">
        <v>8212</v>
      </c>
      <c r="AQ723" s="71" t="s">
        <v>321</v>
      </c>
      <c r="AR723" s="71" t="s">
        <v>63</v>
      </c>
      <c r="AS723" s="71"/>
      <c r="AT723" s="71" t="s">
        <v>63</v>
      </c>
      <c r="AU723" s="71"/>
      <c r="AV723" s="79" t="str" cm="1">
        <f t="array" ref="AV7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3" s="79" t="str" cm="1">
        <f t="array" ref="AW7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3" s="71" t="str" cm="1">
        <f t="array" ref="AX7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3" s="71"/>
      <c r="AZ723" s="71"/>
      <c r="BA723" s="71" t="s">
        <v>8213</v>
      </c>
      <c r="BB723" s="73" t="s">
        <v>8214</v>
      </c>
      <c r="BC723" s="36"/>
      <c r="BD723" s="35"/>
    </row>
    <row r="724" spans="1:56" ht="75" customHeight="1">
      <c r="A724" s="70">
        <v>723</v>
      </c>
      <c r="B724" s="71" t="s">
        <v>8215</v>
      </c>
      <c r="C724" s="71" t="s">
        <v>735</v>
      </c>
      <c r="D724" s="71" t="s">
        <v>8216</v>
      </c>
      <c r="E724" s="71" t="s">
        <v>1486</v>
      </c>
      <c r="F724" s="71" t="s">
        <v>231</v>
      </c>
      <c r="G724" s="71" t="s">
        <v>736</v>
      </c>
      <c r="H724" s="71" t="s">
        <v>217</v>
      </c>
      <c r="I724" s="71" t="s">
        <v>509</v>
      </c>
      <c r="J724" s="71" t="s">
        <v>1432</v>
      </c>
      <c r="K724" s="71" t="s">
        <v>218</v>
      </c>
      <c r="L724" s="71" t="s">
        <v>8217</v>
      </c>
      <c r="M724" s="71" t="s">
        <v>8218</v>
      </c>
      <c r="N724" s="71"/>
      <c r="O724" s="71"/>
      <c r="P724" s="71"/>
      <c r="Q724" s="71"/>
      <c r="R724" s="71"/>
      <c r="S724" s="71"/>
      <c r="T724" s="71"/>
      <c r="U724" s="71"/>
      <c r="V724" s="71"/>
      <c r="W724" s="71"/>
      <c r="X724" s="71"/>
      <c r="Y724" s="71"/>
      <c r="Z724" s="71"/>
      <c r="AA724" s="71"/>
      <c r="AB724" s="71" t="s">
        <v>64</v>
      </c>
      <c r="AC724" s="71" t="s">
        <v>65</v>
      </c>
      <c r="AD724" s="71" t="s">
        <v>62</v>
      </c>
      <c r="AE724" s="71" t="s">
        <v>62</v>
      </c>
      <c r="AF724" s="71" t="s">
        <v>63</v>
      </c>
      <c r="AG724" s="71"/>
      <c r="AH724" s="71" t="s">
        <v>66</v>
      </c>
      <c r="AI724" s="71" t="s">
        <v>63</v>
      </c>
      <c r="AJ724" s="71" t="s">
        <v>63</v>
      </c>
      <c r="AK724" s="71" t="s">
        <v>63</v>
      </c>
      <c r="AL724" s="71" t="s">
        <v>62</v>
      </c>
      <c r="AM724" s="71" t="s">
        <v>63</v>
      </c>
      <c r="AN724" s="71"/>
      <c r="AO724" s="71"/>
      <c r="AP724" s="71" t="s">
        <v>8219</v>
      </c>
      <c r="AQ724" s="71" t="s">
        <v>509</v>
      </c>
      <c r="AR724" s="71" t="s">
        <v>62</v>
      </c>
      <c r="AS724" s="71"/>
      <c r="AT724" s="71" t="s">
        <v>63</v>
      </c>
      <c r="AU724" s="71"/>
      <c r="AV724" s="79" t="str" cm="1">
        <f t="array" ref="AV7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4" s="79" t="str" cm="1">
        <f t="array" ref="AW7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4" s="71" t="str" cm="1">
        <f t="array" ref="AX7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4" s="71"/>
      <c r="AZ724" s="71"/>
      <c r="BA724" s="71" t="s">
        <v>8220</v>
      </c>
      <c r="BB724" s="73" t="s">
        <v>8221</v>
      </c>
      <c r="BC724" s="36"/>
      <c r="BD724" s="35"/>
    </row>
    <row r="725" spans="1:56" ht="75" customHeight="1">
      <c r="A725" s="70">
        <v>724</v>
      </c>
      <c r="B725" s="71" t="s">
        <v>8222</v>
      </c>
      <c r="C725" s="71" t="s">
        <v>735</v>
      </c>
      <c r="D725" s="71" t="s">
        <v>8223</v>
      </c>
      <c r="E725" s="71" t="s">
        <v>1461</v>
      </c>
      <c r="F725" s="71" t="s">
        <v>231</v>
      </c>
      <c r="G725" s="71" t="s">
        <v>736</v>
      </c>
      <c r="H725" s="71" t="s">
        <v>217</v>
      </c>
      <c r="I725" s="71" t="s">
        <v>790</v>
      </c>
      <c r="J725" s="71" t="s">
        <v>1432</v>
      </c>
      <c r="K725" s="71" t="s">
        <v>218</v>
      </c>
      <c r="L725" s="71" t="s">
        <v>8224</v>
      </c>
      <c r="M725" s="71" t="s">
        <v>8225</v>
      </c>
      <c r="N725" s="71"/>
      <c r="O725" s="71"/>
      <c r="P725" s="71"/>
      <c r="Q725" s="71"/>
      <c r="R725" s="71"/>
      <c r="S725" s="71"/>
      <c r="T725" s="71"/>
      <c r="U725" s="71"/>
      <c r="V725" s="71"/>
      <c r="W725" s="71"/>
      <c r="X725" s="71"/>
      <c r="Y725" s="71"/>
      <c r="Z725" s="71"/>
      <c r="AA725" s="71"/>
      <c r="AB725" s="71" t="s">
        <v>64</v>
      </c>
      <c r="AC725" s="71" t="s">
        <v>65</v>
      </c>
      <c r="AD725" s="71" t="s">
        <v>62</v>
      </c>
      <c r="AE725" s="71" t="s">
        <v>62</v>
      </c>
      <c r="AF725" s="71" t="s">
        <v>63</v>
      </c>
      <c r="AG725" s="71"/>
      <c r="AH725" s="71" t="s">
        <v>66</v>
      </c>
      <c r="AI725" s="71" t="s">
        <v>63</v>
      </c>
      <c r="AJ725" s="71" t="s">
        <v>63</v>
      </c>
      <c r="AK725" s="71" t="s">
        <v>63</v>
      </c>
      <c r="AL725" s="71" t="s">
        <v>62</v>
      </c>
      <c r="AM725" s="71" t="s">
        <v>63</v>
      </c>
      <c r="AN725" s="71"/>
      <c r="AO725" s="71"/>
      <c r="AP725" s="71" t="s">
        <v>8226</v>
      </c>
      <c r="AQ725" s="71" t="s">
        <v>790</v>
      </c>
      <c r="AR725" s="71" t="s">
        <v>62</v>
      </c>
      <c r="AS725" s="71"/>
      <c r="AT725" s="71" t="s">
        <v>63</v>
      </c>
      <c r="AU725" s="71"/>
      <c r="AV725" s="79" t="str" cm="1">
        <f t="array" ref="AV7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5" s="79" t="str" cm="1">
        <f t="array" ref="AW7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5" s="71" t="str" cm="1">
        <f t="array" ref="AX7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5" s="71"/>
      <c r="AZ725" s="71"/>
      <c r="BA725" s="71" t="s">
        <v>8227</v>
      </c>
      <c r="BB725" s="73" t="s">
        <v>7248</v>
      </c>
      <c r="BC725" s="36"/>
      <c r="BD725" s="35"/>
    </row>
    <row r="726" spans="1:56" ht="75" customHeight="1">
      <c r="A726" s="70">
        <v>725</v>
      </c>
      <c r="B726" s="71" t="s">
        <v>8228</v>
      </c>
      <c r="C726" s="71" t="s">
        <v>735</v>
      </c>
      <c r="D726" s="71" t="s">
        <v>8229</v>
      </c>
      <c r="E726" s="71" t="s">
        <v>1430</v>
      </c>
      <c r="F726" s="71" t="s">
        <v>231</v>
      </c>
      <c r="G726" s="71" t="s">
        <v>736</v>
      </c>
      <c r="H726" s="71" t="s">
        <v>217</v>
      </c>
      <c r="I726" s="71" t="s">
        <v>840</v>
      </c>
      <c r="J726" s="71" t="s">
        <v>1432</v>
      </c>
      <c r="K726" s="71" t="s">
        <v>315</v>
      </c>
      <c r="L726" s="71" t="s">
        <v>8230</v>
      </c>
      <c r="M726" s="71" t="s">
        <v>8231</v>
      </c>
      <c r="N726" s="71"/>
      <c r="O726" s="71"/>
      <c r="P726" s="71"/>
      <c r="Q726" s="71"/>
      <c r="R726" s="71"/>
      <c r="S726" s="71"/>
      <c r="T726" s="71"/>
      <c r="U726" s="71"/>
      <c r="V726" s="71"/>
      <c r="W726" s="71"/>
      <c r="X726" s="71"/>
      <c r="Y726" s="71"/>
      <c r="Z726" s="71"/>
      <c r="AA726" s="71"/>
      <c r="AB726" s="71" t="s">
        <v>64</v>
      </c>
      <c r="AC726" s="71" t="s">
        <v>65</v>
      </c>
      <c r="AD726" s="71" t="s">
        <v>62</v>
      </c>
      <c r="AE726" s="71" t="s">
        <v>62</v>
      </c>
      <c r="AF726" s="71" t="s">
        <v>63</v>
      </c>
      <c r="AG726" s="71"/>
      <c r="AH726" s="71" t="s">
        <v>1515</v>
      </c>
      <c r="AI726" s="71" t="s">
        <v>63</v>
      </c>
      <c r="AJ726" s="71" t="s">
        <v>63</v>
      </c>
      <c r="AK726" s="71" t="s">
        <v>63</v>
      </c>
      <c r="AL726" s="71" t="s">
        <v>62</v>
      </c>
      <c r="AM726" s="71" t="s">
        <v>63</v>
      </c>
      <c r="AN726" s="71"/>
      <c r="AO726" s="71"/>
      <c r="AP726" s="71" t="s">
        <v>8232</v>
      </c>
      <c r="AQ726" s="71" t="s">
        <v>8233</v>
      </c>
      <c r="AR726" s="71" t="s">
        <v>62</v>
      </c>
      <c r="AS726" s="71"/>
      <c r="AT726" s="71" t="s">
        <v>63</v>
      </c>
      <c r="AU726" s="71"/>
      <c r="AV726" s="79" t="str" cm="1">
        <f t="array" ref="AV7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6" s="79" t="str" cm="1">
        <f t="array" ref="AW7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6" s="71" t="str" cm="1">
        <f t="array" ref="AX7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6" s="71"/>
      <c r="AZ726" s="71"/>
      <c r="BA726" s="22" t="s">
        <v>8234</v>
      </c>
      <c r="BB726" s="73" t="s">
        <v>8235</v>
      </c>
      <c r="BC726" s="36"/>
      <c r="BD726" s="35"/>
    </row>
    <row r="727" spans="1:56" ht="75" customHeight="1">
      <c r="A727" s="70">
        <v>726</v>
      </c>
      <c r="B727" s="71" t="s">
        <v>8236</v>
      </c>
      <c r="C727" s="71" t="s">
        <v>735</v>
      </c>
      <c r="D727" s="71" t="s">
        <v>8237</v>
      </c>
      <c r="E727" s="71" t="s">
        <v>1461</v>
      </c>
      <c r="F727" s="71" t="s">
        <v>231</v>
      </c>
      <c r="G727" s="71" t="s">
        <v>736</v>
      </c>
      <c r="H727" s="71" t="s">
        <v>217</v>
      </c>
      <c r="I727" s="71" t="s">
        <v>194</v>
      </c>
      <c r="J727" s="71" t="s">
        <v>1432</v>
      </c>
      <c r="K727" s="71" t="s">
        <v>315</v>
      </c>
      <c r="L727" s="71" t="s">
        <v>8238</v>
      </c>
      <c r="M727" s="71" t="s">
        <v>8239</v>
      </c>
      <c r="N727" s="71"/>
      <c r="O727" s="71"/>
      <c r="P727" s="71"/>
      <c r="Q727" s="71"/>
      <c r="R727" s="71"/>
      <c r="S727" s="71"/>
      <c r="T727" s="71"/>
      <c r="U727" s="71"/>
      <c r="V727" s="71"/>
      <c r="W727" s="71"/>
      <c r="X727" s="71"/>
      <c r="Y727" s="71"/>
      <c r="Z727" s="71"/>
      <c r="AA727" s="71"/>
      <c r="AB727" s="71" t="s">
        <v>64</v>
      </c>
      <c r="AC727" s="71" t="s">
        <v>65</v>
      </c>
      <c r="AD727" s="71" t="s">
        <v>62</v>
      </c>
      <c r="AE727" s="71" t="s">
        <v>62</v>
      </c>
      <c r="AF727" s="71" t="s">
        <v>63</v>
      </c>
      <c r="AG727" s="71"/>
      <c r="AH727" s="71" t="s">
        <v>66</v>
      </c>
      <c r="AI727" s="71" t="s">
        <v>63</v>
      </c>
      <c r="AJ727" s="71" t="s">
        <v>63</v>
      </c>
      <c r="AK727" s="71" t="s">
        <v>63</v>
      </c>
      <c r="AL727" s="71" t="s">
        <v>62</v>
      </c>
      <c r="AM727" s="71" t="s">
        <v>63</v>
      </c>
      <c r="AN727" s="71"/>
      <c r="AO727" s="71"/>
      <c r="AP727" s="71" t="s">
        <v>8240</v>
      </c>
      <c r="AQ727" s="71" t="s">
        <v>8241</v>
      </c>
      <c r="AR727" s="71" t="s">
        <v>132</v>
      </c>
      <c r="AS727" s="71"/>
      <c r="AT727" s="71" t="s">
        <v>63</v>
      </c>
      <c r="AU727" s="71"/>
      <c r="AV727" s="79" t="str" cm="1">
        <f t="array" ref="AV7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7" s="79" t="str" cm="1">
        <f t="array" ref="AW7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7" s="71" t="str" cm="1">
        <f t="array" ref="AX7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7" s="71"/>
      <c r="AZ727" s="71"/>
      <c r="BA727" s="71" t="s">
        <v>8242</v>
      </c>
      <c r="BB727" s="73" t="s">
        <v>8243</v>
      </c>
      <c r="BC727" s="36"/>
      <c r="BD727" s="35"/>
    </row>
    <row r="728" spans="1:56" ht="75" customHeight="1">
      <c r="A728" s="70">
        <v>727</v>
      </c>
      <c r="B728" s="71" t="s">
        <v>8244</v>
      </c>
      <c r="C728" s="71" t="s">
        <v>735</v>
      </c>
      <c r="D728" s="71" t="s">
        <v>8245</v>
      </c>
      <c r="E728" s="71" t="s">
        <v>1478</v>
      </c>
      <c r="F728" s="71" t="s">
        <v>231</v>
      </c>
      <c r="G728" s="71" t="s">
        <v>736</v>
      </c>
      <c r="H728" s="71" t="s">
        <v>217</v>
      </c>
      <c r="I728" s="71" t="s">
        <v>250</v>
      </c>
      <c r="J728" s="71" t="s">
        <v>1432</v>
      </c>
      <c r="K728" s="71" t="s">
        <v>243</v>
      </c>
      <c r="L728" s="71" t="s">
        <v>8246</v>
      </c>
      <c r="M728" s="71" t="s">
        <v>8247</v>
      </c>
      <c r="N728" s="71"/>
      <c r="O728" s="71"/>
      <c r="P728" s="71"/>
      <c r="Q728" s="71"/>
      <c r="R728" s="71"/>
      <c r="S728" s="71"/>
      <c r="T728" s="71"/>
      <c r="U728" s="71"/>
      <c r="V728" s="71"/>
      <c r="W728" s="71"/>
      <c r="X728" s="71"/>
      <c r="Y728" s="71"/>
      <c r="Z728" s="71"/>
      <c r="AA728" s="71"/>
      <c r="AB728" s="71" t="s">
        <v>64</v>
      </c>
      <c r="AC728" s="71" t="s">
        <v>65</v>
      </c>
      <c r="AD728" s="71" t="s">
        <v>62</v>
      </c>
      <c r="AE728" s="71" t="s">
        <v>62</v>
      </c>
      <c r="AF728" s="71" t="s">
        <v>63</v>
      </c>
      <c r="AG728" s="71"/>
      <c r="AH728" s="71" t="s">
        <v>66</v>
      </c>
      <c r="AI728" s="71" t="s">
        <v>63</v>
      </c>
      <c r="AJ728" s="71" t="s">
        <v>63</v>
      </c>
      <c r="AK728" s="71" t="s">
        <v>63</v>
      </c>
      <c r="AL728" s="71" t="s">
        <v>62</v>
      </c>
      <c r="AM728" s="71" t="s">
        <v>63</v>
      </c>
      <c r="AN728" s="71"/>
      <c r="AO728" s="71"/>
      <c r="AP728" s="71" t="s">
        <v>8248</v>
      </c>
      <c r="AQ728" s="71" t="s">
        <v>250</v>
      </c>
      <c r="AR728" s="71" t="s">
        <v>62</v>
      </c>
      <c r="AS728" s="71"/>
      <c r="AT728" s="71" t="s">
        <v>62</v>
      </c>
      <c r="AU728" s="71"/>
      <c r="AV728" s="79" t="str" cm="1">
        <f t="array" ref="AV7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8" s="79" t="str" cm="1">
        <f t="array" ref="AW7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8" s="71" t="str" cm="1">
        <f t="array" ref="AX7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8" s="71"/>
      <c r="AZ728" s="71"/>
      <c r="BA728" s="71" t="s">
        <v>8249</v>
      </c>
      <c r="BB728" s="73" t="s">
        <v>8250</v>
      </c>
      <c r="BC728" s="36"/>
      <c r="BD728" s="35"/>
    </row>
    <row r="729" spans="1:56" ht="75" customHeight="1">
      <c r="A729" s="70">
        <v>728</v>
      </c>
      <c r="B729" s="71" t="s">
        <v>8251</v>
      </c>
      <c r="C729" s="71" t="s">
        <v>7460</v>
      </c>
      <c r="D729" s="71" t="s">
        <v>8252</v>
      </c>
      <c r="E729" s="71" t="s">
        <v>1565</v>
      </c>
      <c r="F729" s="71" t="s">
        <v>231</v>
      </c>
      <c r="G729" s="71" t="s">
        <v>736</v>
      </c>
      <c r="H729" s="71" t="s">
        <v>217</v>
      </c>
      <c r="I729" s="71" t="s">
        <v>840</v>
      </c>
      <c r="J729" s="71" t="s">
        <v>1432</v>
      </c>
      <c r="K729" s="71" t="s">
        <v>315</v>
      </c>
      <c r="L729" s="71" t="s">
        <v>8253</v>
      </c>
      <c r="M729" s="71" t="s">
        <v>8254</v>
      </c>
      <c r="N729" s="71"/>
      <c r="O729" s="71"/>
      <c r="P729" s="71"/>
      <c r="Q729" s="71"/>
      <c r="R729" s="71"/>
      <c r="S729" s="71"/>
      <c r="T729" s="71"/>
      <c r="U729" s="71"/>
      <c r="V729" s="71"/>
      <c r="W729" s="71"/>
      <c r="X729" s="71"/>
      <c r="Y729" s="71"/>
      <c r="Z729" s="71"/>
      <c r="AA729" s="71"/>
      <c r="AB729" s="71" t="s">
        <v>64</v>
      </c>
      <c r="AC729" s="71" t="s">
        <v>65</v>
      </c>
      <c r="AD729" s="71" t="s">
        <v>62</v>
      </c>
      <c r="AE729" s="71" t="s">
        <v>62</v>
      </c>
      <c r="AF729" s="71" t="s">
        <v>63</v>
      </c>
      <c r="AG729" s="71"/>
      <c r="AH729" s="71" t="s">
        <v>66</v>
      </c>
      <c r="AI729" s="71" t="s">
        <v>63</v>
      </c>
      <c r="AJ729" s="71" t="s">
        <v>63</v>
      </c>
      <c r="AK729" s="71" t="s">
        <v>63</v>
      </c>
      <c r="AL729" s="71" t="s">
        <v>62</v>
      </c>
      <c r="AM729" s="71" t="s">
        <v>63</v>
      </c>
      <c r="AN729" s="71"/>
      <c r="AO729" s="71"/>
      <c r="AP729" s="71" t="s">
        <v>8255</v>
      </c>
      <c r="AQ729" s="71" t="s">
        <v>840</v>
      </c>
      <c r="AR729" s="71" t="s">
        <v>62</v>
      </c>
      <c r="AS729" s="71"/>
      <c r="AT729" s="71" t="s">
        <v>63</v>
      </c>
      <c r="AU729" s="71"/>
      <c r="AV729" s="79" t="str" cm="1">
        <f t="array" ref="AV7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9" s="79" t="str" cm="1">
        <f t="array" ref="AW7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9" s="71" t="str" cm="1">
        <f t="array" ref="AX7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9" s="71"/>
      <c r="AZ729" s="71"/>
      <c r="BA729" s="71" t="s">
        <v>8256</v>
      </c>
      <c r="BB729" s="73" t="s">
        <v>8257</v>
      </c>
      <c r="BC729" s="36"/>
      <c r="BD729" s="35"/>
    </row>
    <row r="730" spans="1:56" ht="75" customHeight="1">
      <c r="A730" s="70">
        <v>729</v>
      </c>
      <c r="B730" s="71" t="s">
        <v>1165</v>
      </c>
      <c r="C730" s="71" t="s">
        <v>1142</v>
      </c>
      <c r="D730" s="71" t="s">
        <v>8258</v>
      </c>
      <c r="E730" s="71" t="s">
        <v>1430</v>
      </c>
      <c r="F730" s="71" t="s">
        <v>231</v>
      </c>
      <c r="G730" s="71" t="s">
        <v>232</v>
      </c>
      <c r="H730" s="71" t="s">
        <v>217</v>
      </c>
      <c r="I730" s="71" t="s">
        <v>285</v>
      </c>
      <c r="J730" s="71" t="s">
        <v>1432</v>
      </c>
      <c r="K730" s="71" t="s">
        <v>279</v>
      </c>
      <c r="L730" s="71" t="s">
        <v>8259</v>
      </c>
      <c r="M730" s="71" t="s">
        <v>8260</v>
      </c>
      <c r="N730" s="71"/>
      <c r="O730" s="71"/>
      <c r="P730" s="71"/>
      <c r="Q730" s="71"/>
      <c r="R730" s="71"/>
      <c r="S730" s="71"/>
      <c r="T730" s="71"/>
      <c r="U730" s="71"/>
      <c r="V730" s="71"/>
      <c r="W730" s="71"/>
      <c r="X730" s="71"/>
      <c r="Y730" s="71"/>
      <c r="Z730" s="71"/>
      <c r="AA730" s="71"/>
      <c r="AB730" s="71" t="s">
        <v>64</v>
      </c>
      <c r="AC730" s="71" t="s">
        <v>65</v>
      </c>
      <c r="AD730" s="71" t="s">
        <v>62</v>
      </c>
      <c r="AE730" s="71" t="s">
        <v>62</v>
      </c>
      <c r="AF730" s="71" t="s">
        <v>62</v>
      </c>
      <c r="AG730" s="71"/>
      <c r="AH730" s="71" t="s">
        <v>85</v>
      </c>
      <c r="AI730" s="71" t="s">
        <v>63</v>
      </c>
      <c r="AJ730" s="71" t="s">
        <v>63</v>
      </c>
      <c r="AK730" s="71" t="s">
        <v>63</v>
      </c>
      <c r="AL730" s="71" t="s">
        <v>62</v>
      </c>
      <c r="AM730" s="71" t="s">
        <v>63</v>
      </c>
      <c r="AN730" s="71"/>
      <c r="AO730" s="71"/>
      <c r="AP730" s="71" t="s">
        <v>8261</v>
      </c>
      <c r="AQ730" s="71" t="s">
        <v>8262</v>
      </c>
      <c r="AR730" s="71" t="s">
        <v>62</v>
      </c>
      <c r="AS730" s="71"/>
      <c r="AT730" s="71" t="s">
        <v>63</v>
      </c>
      <c r="AU730" s="71"/>
      <c r="AV730" s="79" t="str" cm="1">
        <f t="array" ref="AV7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0" s="79" t="str" cm="1">
        <f t="array" ref="AW7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0" s="71" t="str" cm="1">
        <f t="array" ref="AX7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0" s="71"/>
      <c r="AZ730" s="71"/>
      <c r="BA730" s="22" t="s">
        <v>8263</v>
      </c>
      <c r="BB730" s="73" t="s">
        <v>1174</v>
      </c>
      <c r="BC730" s="36"/>
      <c r="BD730" s="35"/>
    </row>
    <row r="731" spans="1:56" ht="75" customHeight="1">
      <c r="A731" s="70">
        <v>730</v>
      </c>
      <c r="B731" s="71" t="s">
        <v>8264</v>
      </c>
      <c r="C731" s="71" t="s">
        <v>735</v>
      </c>
      <c r="D731" s="71" t="s">
        <v>8265</v>
      </c>
      <c r="E731" s="71" t="s">
        <v>1461</v>
      </c>
      <c r="F731" s="71" t="s">
        <v>231</v>
      </c>
      <c r="G731" s="71" t="s">
        <v>736</v>
      </c>
      <c r="H731" s="71" t="s">
        <v>217</v>
      </c>
      <c r="I731" s="71" t="s">
        <v>840</v>
      </c>
      <c r="J731" s="71" t="s">
        <v>1432</v>
      </c>
      <c r="K731" s="71" t="s">
        <v>315</v>
      </c>
      <c r="L731" s="71" t="s">
        <v>8266</v>
      </c>
      <c r="M731" s="71" t="s">
        <v>8267</v>
      </c>
      <c r="N731" s="71"/>
      <c r="O731" s="71"/>
      <c r="P731" s="71"/>
      <c r="Q731" s="71"/>
      <c r="R731" s="71"/>
      <c r="S731" s="71"/>
      <c r="T731" s="71"/>
      <c r="U731" s="71"/>
      <c r="V731" s="71"/>
      <c r="W731" s="71"/>
      <c r="X731" s="71"/>
      <c r="Y731" s="71"/>
      <c r="Z731" s="71"/>
      <c r="AA731" s="71"/>
      <c r="AB731" s="71" t="s">
        <v>64</v>
      </c>
      <c r="AC731" s="71" t="s">
        <v>65</v>
      </c>
      <c r="AD731" s="71" t="s">
        <v>63</v>
      </c>
      <c r="AE731" s="71" t="s">
        <v>63</v>
      </c>
      <c r="AF731" s="71" t="s">
        <v>63</v>
      </c>
      <c r="AG731" s="71"/>
      <c r="AH731" s="71" t="s">
        <v>66</v>
      </c>
      <c r="AI731" s="71" t="s">
        <v>63</v>
      </c>
      <c r="AJ731" s="71" t="s">
        <v>63</v>
      </c>
      <c r="AK731" s="71" t="s">
        <v>63</v>
      </c>
      <c r="AL731" s="71" t="s">
        <v>132</v>
      </c>
      <c r="AM731" s="71" t="s">
        <v>63</v>
      </c>
      <c r="AN731" s="71"/>
      <c r="AO731" s="71"/>
      <c r="AP731" s="71" t="s">
        <v>8268</v>
      </c>
      <c r="AQ731" s="71" t="s">
        <v>8269</v>
      </c>
      <c r="AR731" s="71" t="s">
        <v>132</v>
      </c>
      <c r="AS731" s="71"/>
      <c r="AT731" s="71" t="s">
        <v>63</v>
      </c>
      <c r="AU731" s="71"/>
      <c r="AV731" s="79" t="str" cm="1">
        <f t="array" ref="AV7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1" s="79" t="str" cm="1">
        <f t="array" ref="AW7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1" s="71" t="str" cm="1">
        <f t="array" ref="AX7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1" s="71"/>
      <c r="AZ731" s="71"/>
      <c r="BA731" s="71" t="s">
        <v>8270</v>
      </c>
      <c r="BB731" s="73" t="s">
        <v>8271</v>
      </c>
      <c r="BC731" s="36"/>
      <c r="BD731" s="35"/>
    </row>
    <row r="732" spans="1:56" ht="75" customHeight="1">
      <c r="A732" s="70">
        <v>731</v>
      </c>
      <c r="B732" s="71" t="s">
        <v>8272</v>
      </c>
      <c r="C732" s="71" t="s">
        <v>735</v>
      </c>
      <c r="D732" s="71" t="s">
        <v>8273</v>
      </c>
      <c r="E732" s="71" t="s">
        <v>1502</v>
      </c>
      <c r="F732" s="71" t="s">
        <v>231</v>
      </c>
      <c r="G732" s="71" t="s">
        <v>584</v>
      </c>
      <c r="H732" s="71" t="s">
        <v>217</v>
      </c>
      <c r="I732" s="71" t="s">
        <v>1215</v>
      </c>
      <c r="J732" s="71" t="s">
        <v>1432</v>
      </c>
      <c r="K732" s="71" t="s">
        <v>243</v>
      </c>
      <c r="L732" s="71" t="s">
        <v>8274</v>
      </c>
      <c r="M732" s="71" t="s">
        <v>8275</v>
      </c>
      <c r="N732" s="71"/>
      <c r="O732" s="71"/>
      <c r="P732" s="71"/>
      <c r="Q732" s="71"/>
      <c r="R732" s="71"/>
      <c r="S732" s="71"/>
      <c r="T732" s="71"/>
      <c r="U732" s="71"/>
      <c r="V732" s="71"/>
      <c r="W732" s="71"/>
      <c r="X732" s="71"/>
      <c r="Y732" s="71"/>
      <c r="Z732" s="71"/>
      <c r="AA732" s="71"/>
      <c r="AB732" s="71" t="s">
        <v>64</v>
      </c>
      <c r="AC732" s="71" t="s">
        <v>65</v>
      </c>
      <c r="AD732" s="71" t="s">
        <v>62</v>
      </c>
      <c r="AE732" s="71" t="s">
        <v>62</v>
      </c>
      <c r="AF732" s="71" t="s">
        <v>63</v>
      </c>
      <c r="AG732" s="71"/>
      <c r="AH732" s="71" t="s">
        <v>66</v>
      </c>
      <c r="AI732" s="71" t="s">
        <v>63</v>
      </c>
      <c r="AJ732" s="71" t="s">
        <v>63</v>
      </c>
      <c r="AK732" s="71" t="s">
        <v>63</v>
      </c>
      <c r="AL732" s="71" t="s">
        <v>62</v>
      </c>
      <c r="AM732" s="71" t="s">
        <v>132</v>
      </c>
      <c r="AN732" s="71"/>
      <c r="AO732" s="71"/>
      <c r="AP732" s="71" t="s">
        <v>8276</v>
      </c>
      <c r="AQ732" s="71" t="s">
        <v>5774</v>
      </c>
      <c r="AR732" s="71" t="s">
        <v>62</v>
      </c>
      <c r="AS732" s="71"/>
      <c r="AT732" s="71" t="s">
        <v>63</v>
      </c>
      <c r="AU732" s="71"/>
      <c r="AV732" s="79" t="str" cm="1">
        <f t="array" ref="AV7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2" s="79" t="str" cm="1">
        <f t="array" ref="AW7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2" s="71" t="str" cm="1">
        <f t="array" ref="AX7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2" s="71"/>
      <c r="AZ732" s="71"/>
      <c r="BA732" s="22" t="s">
        <v>8277</v>
      </c>
      <c r="BB732" s="73" t="s">
        <v>5776</v>
      </c>
      <c r="BC732" s="36"/>
      <c r="BD732" s="35"/>
    </row>
    <row r="733" spans="1:56" ht="75" customHeight="1">
      <c r="A733" s="70">
        <v>732</v>
      </c>
      <c r="B733" s="71" t="s">
        <v>8278</v>
      </c>
      <c r="C733" s="71" t="s">
        <v>735</v>
      </c>
      <c r="D733" s="71" t="s">
        <v>8279</v>
      </c>
      <c r="E733" s="71" t="s">
        <v>1502</v>
      </c>
      <c r="F733" s="71" t="s">
        <v>231</v>
      </c>
      <c r="G733" s="71" t="s">
        <v>736</v>
      </c>
      <c r="H733" s="71" t="s">
        <v>217</v>
      </c>
      <c r="I733" s="71" t="s">
        <v>194</v>
      </c>
      <c r="J733" s="71" t="s">
        <v>1432</v>
      </c>
      <c r="K733" s="71" t="s">
        <v>315</v>
      </c>
      <c r="L733" s="71" t="s">
        <v>8280</v>
      </c>
      <c r="M733" s="71" t="s">
        <v>8281</v>
      </c>
      <c r="N733" s="71"/>
      <c r="O733" s="71"/>
      <c r="P733" s="71"/>
      <c r="Q733" s="71"/>
      <c r="R733" s="71"/>
      <c r="S733" s="71"/>
      <c r="T733" s="71"/>
      <c r="U733" s="71"/>
      <c r="V733" s="71"/>
      <c r="W733" s="71"/>
      <c r="X733" s="71"/>
      <c r="Y733" s="71"/>
      <c r="Z733" s="71"/>
      <c r="AA733" s="71"/>
      <c r="AB733" s="71" t="s">
        <v>64</v>
      </c>
      <c r="AC733" s="71" t="s">
        <v>65</v>
      </c>
      <c r="AD733" s="71" t="s">
        <v>62</v>
      </c>
      <c r="AE733" s="71" t="s">
        <v>63</v>
      </c>
      <c r="AF733" s="71" t="s">
        <v>63</v>
      </c>
      <c r="AG733" s="71"/>
      <c r="AH733" s="71" t="s">
        <v>66</v>
      </c>
      <c r="AI733" s="71" t="s">
        <v>63</v>
      </c>
      <c r="AJ733" s="71" t="s">
        <v>63</v>
      </c>
      <c r="AK733" s="71" t="s">
        <v>63</v>
      </c>
      <c r="AL733" s="71" t="s">
        <v>62</v>
      </c>
      <c r="AM733" s="71" t="s">
        <v>63</v>
      </c>
      <c r="AN733" s="71"/>
      <c r="AO733" s="71"/>
      <c r="AP733" s="71" t="s">
        <v>8282</v>
      </c>
      <c r="AQ733" s="71" t="s">
        <v>8283</v>
      </c>
      <c r="AR733" s="71" t="s">
        <v>62</v>
      </c>
      <c r="AS733" s="71"/>
      <c r="AT733" s="71" t="s">
        <v>63</v>
      </c>
      <c r="AU733" s="71"/>
      <c r="AV733" s="79" t="str" cm="1">
        <f t="array" ref="AV7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3" s="79" t="str" cm="1">
        <f t="array" ref="AW7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3" s="71" t="str" cm="1">
        <f t="array" ref="AX7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3" s="71"/>
      <c r="AZ733" s="71"/>
      <c r="BA733" s="22" t="s">
        <v>8284</v>
      </c>
      <c r="BB733" s="73" t="s">
        <v>8285</v>
      </c>
      <c r="BC733" s="36"/>
      <c r="BD733" s="35"/>
    </row>
    <row r="734" spans="1:56" ht="75" customHeight="1">
      <c r="A734" s="70">
        <v>733</v>
      </c>
      <c r="B734" s="71" t="s">
        <v>8286</v>
      </c>
      <c r="C734" s="71" t="s">
        <v>735</v>
      </c>
      <c r="D734" s="71" t="s">
        <v>8287</v>
      </c>
      <c r="E734" s="71" t="s">
        <v>1452</v>
      </c>
      <c r="F734" s="71" t="s">
        <v>231</v>
      </c>
      <c r="G734" s="71" t="s">
        <v>736</v>
      </c>
      <c r="H734" s="71" t="s">
        <v>217</v>
      </c>
      <c r="I734" s="71" t="s">
        <v>1215</v>
      </c>
      <c r="J734" s="71" t="s">
        <v>1432</v>
      </c>
      <c r="K734" s="71" t="s">
        <v>243</v>
      </c>
      <c r="L734" s="71" t="s">
        <v>8288</v>
      </c>
      <c r="M734" s="71" t="s">
        <v>8289</v>
      </c>
      <c r="N734" s="71"/>
      <c r="O734" s="71"/>
      <c r="P734" s="71"/>
      <c r="Q734" s="71"/>
      <c r="R734" s="71"/>
      <c r="S734" s="71"/>
      <c r="T734" s="71"/>
      <c r="U734" s="71"/>
      <c r="V734" s="71"/>
      <c r="W734" s="71"/>
      <c r="X734" s="71"/>
      <c r="Y734" s="71"/>
      <c r="Z734" s="71"/>
      <c r="AA734" s="71"/>
      <c r="AB734" s="71" t="s">
        <v>64</v>
      </c>
      <c r="AC734" s="71" t="s">
        <v>65</v>
      </c>
      <c r="AD734" s="71" t="s">
        <v>62</v>
      </c>
      <c r="AE734" s="71" t="s">
        <v>62</v>
      </c>
      <c r="AF734" s="71" t="s">
        <v>63</v>
      </c>
      <c r="AG734" s="71"/>
      <c r="AH734" s="71" t="s">
        <v>66</v>
      </c>
      <c r="AI734" s="71" t="s">
        <v>63</v>
      </c>
      <c r="AJ734" s="71" t="s">
        <v>63</v>
      </c>
      <c r="AK734" s="71" t="s">
        <v>63</v>
      </c>
      <c r="AL734" s="71" t="s">
        <v>62</v>
      </c>
      <c r="AM734" s="71" t="s">
        <v>63</v>
      </c>
      <c r="AN734" s="71"/>
      <c r="AO734" s="71"/>
      <c r="AP734" s="71" t="s">
        <v>8290</v>
      </c>
      <c r="AQ734" s="71" t="s">
        <v>8291</v>
      </c>
      <c r="AR734" s="71" t="s">
        <v>62</v>
      </c>
      <c r="AS734" s="71"/>
      <c r="AT734" s="71" t="s">
        <v>63</v>
      </c>
      <c r="AU734" s="71"/>
      <c r="AV734" s="79" t="str" cm="1">
        <f t="array" ref="AV7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4" s="79" t="str" cm="1">
        <f t="array" ref="AW7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4" s="71" t="str" cm="1">
        <f t="array" ref="AX7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4" s="71"/>
      <c r="AZ734" s="71"/>
      <c r="BA734" s="22" t="s">
        <v>8292</v>
      </c>
      <c r="BB734" s="73" t="s">
        <v>5037</v>
      </c>
      <c r="BC734" s="36"/>
      <c r="BD734" s="35"/>
    </row>
    <row r="735" spans="1:56" ht="75" customHeight="1">
      <c r="A735" s="70">
        <v>734</v>
      </c>
      <c r="B735" s="71" t="s">
        <v>8293</v>
      </c>
      <c r="C735" s="71" t="s">
        <v>735</v>
      </c>
      <c r="D735" s="71" t="s">
        <v>8294</v>
      </c>
      <c r="E735" s="71" t="s">
        <v>1478</v>
      </c>
      <c r="F735" s="71" t="s">
        <v>231</v>
      </c>
      <c r="G735" s="71" t="s">
        <v>584</v>
      </c>
      <c r="H735" s="71" t="s">
        <v>217</v>
      </c>
      <c r="I735" s="71" t="s">
        <v>988</v>
      </c>
      <c r="J735" s="71" t="s">
        <v>1432</v>
      </c>
      <c r="K735" s="71" t="s">
        <v>243</v>
      </c>
      <c r="L735" s="71" t="s">
        <v>8295</v>
      </c>
      <c r="M735" s="71" t="s">
        <v>8296</v>
      </c>
      <c r="N735" s="71"/>
      <c r="O735" s="71"/>
      <c r="P735" s="71"/>
      <c r="Q735" s="71"/>
      <c r="R735" s="71"/>
      <c r="S735" s="71"/>
      <c r="T735" s="71"/>
      <c r="U735" s="71"/>
      <c r="V735" s="71"/>
      <c r="W735" s="71"/>
      <c r="X735" s="71"/>
      <c r="Y735" s="71"/>
      <c r="Z735" s="71"/>
      <c r="AA735" s="71"/>
      <c r="AB735" s="71" t="s">
        <v>64</v>
      </c>
      <c r="AC735" s="71" t="s">
        <v>65</v>
      </c>
      <c r="AD735" s="71" t="s">
        <v>62</v>
      </c>
      <c r="AE735" s="71" t="s">
        <v>62</v>
      </c>
      <c r="AF735" s="71" t="s">
        <v>63</v>
      </c>
      <c r="AG735" s="71"/>
      <c r="AH735" s="71" t="s">
        <v>66</v>
      </c>
      <c r="AI735" s="71" t="s">
        <v>63</v>
      </c>
      <c r="AJ735" s="71" t="s">
        <v>63</v>
      </c>
      <c r="AK735" s="71" t="s">
        <v>63</v>
      </c>
      <c r="AL735" s="71" t="s">
        <v>62</v>
      </c>
      <c r="AM735" s="71" t="s">
        <v>63</v>
      </c>
      <c r="AN735" s="71"/>
      <c r="AO735" s="71"/>
      <c r="AP735" s="71" t="s">
        <v>8297</v>
      </c>
      <c r="AQ735" s="71" t="s">
        <v>8298</v>
      </c>
      <c r="AR735" s="71" t="s">
        <v>132</v>
      </c>
      <c r="AS735" s="71"/>
      <c r="AT735" s="71" t="s">
        <v>63</v>
      </c>
      <c r="AU735" s="71"/>
      <c r="AV735" s="79" t="str" cm="1">
        <f t="array" ref="AV7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5" s="79" t="str" cm="1">
        <f t="array" ref="AW7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5" s="71" t="str" cm="1">
        <f t="array" ref="AX7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5" s="71"/>
      <c r="AZ735" s="71"/>
      <c r="BA735" s="71" t="s">
        <v>8299</v>
      </c>
      <c r="BB735" s="73" t="s">
        <v>8300</v>
      </c>
      <c r="BC735" s="36"/>
      <c r="BD735" s="35"/>
    </row>
    <row r="736" spans="1:56" ht="75" customHeight="1">
      <c r="A736" s="70">
        <v>735</v>
      </c>
      <c r="B736" s="71" t="s">
        <v>8301</v>
      </c>
      <c r="C736" s="71" t="s">
        <v>735</v>
      </c>
      <c r="D736" s="71" t="s">
        <v>8302</v>
      </c>
      <c r="E736" s="71" t="s">
        <v>1461</v>
      </c>
      <c r="F736" s="71" t="s">
        <v>231</v>
      </c>
      <c r="G736" s="71" t="s">
        <v>736</v>
      </c>
      <c r="H736" s="71" t="s">
        <v>217</v>
      </c>
      <c r="I736" s="71" t="s">
        <v>1215</v>
      </c>
      <c r="J736" s="71" t="s">
        <v>1432</v>
      </c>
      <c r="K736" s="71" t="s">
        <v>243</v>
      </c>
      <c r="L736" s="71" t="s">
        <v>8303</v>
      </c>
      <c r="M736" s="71" t="s">
        <v>8304</v>
      </c>
      <c r="N736" s="71"/>
      <c r="O736" s="71"/>
      <c r="P736" s="71"/>
      <c r="Q736" s="71"/>
      <c r="R736" s="71"/>
      <c r="S736" s="71"/>
      <c r="T736" s="71"/>
      <c r="U736" s="71"/>
      <c r="V736" s="71"/>
      <c r="W736" s="71"/>
      <c r="X736" s="71"/>
      <c r="Y736" s="71"/>
      <c r="Z736" s="71"/>
      <c r="AA736" s="71"/>
      <c r="AB736" s="71" t="s">
        <v>64</v>
      </c>
      <c r="AC736" s="71" t="s">
        <v>65</v>
      </c>
      <c r="AD736" s="71" t="s">
        <v>62</v>
      </c>
      <c r="AE736" s="71" t="s">
        <v>62</v>
      </c>
      <c r="AF736" s="71" t="s">
        <v>63</v>
      </c>
      <c r="AG736" s="71"/>
      <c r="AH736" s="71" t="s">
        <v>66</v>
      </c>
      <c r="AI736" s="71" t="s">
        <v>63</v>
      </c>
      <c r="AJ736" s="71" t="s">
        <v>63</v>
      </c>
      <c r="AK736" s="71" t="s">
        <v>63</v>
      </c>
      <c r="AL736" s="71" t="s">
        <v>62</v>
      </c>
      <c r="AM736" s="71" t="s">
        <v>62</v>
      </c>
      <c r="AN736" s="71"/>
      <c r="AO736" s="71"/>
      <c r="AP736" s="71" t="s">
        <v>8305</v>
      </c>
      <c r="AQ736" s="71" t="s">
        <v>1004</v>
      </c>
      <c r="AR736" s="71" t="s">
        <v>62</v>
      </c>
      <c r="AS736" s="71"/>
      <c r="AT736" s="71" t="s">
        <v>63</v>
      </c>
      <c r="AU736" s="71"/>
      <c r="AV736" s="79" t="str" cm="1">
        <f t="array" ref="AV7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6" s="79" t="str" cm="1">
        <f t="array" ref="AW7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6" s="71" t="str" cm="1">
        <f t="array" ref="AX7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6" s="71"/>
      <c r="AZ736" s="71"/>
      <c r="BA736" s="22" t="s">
        <v>8306</v>
      </c>
      <c r="BB736" s="73" t="s">
        <v>8307</v>
      </c>
      <c r="BC736" s="36"/>
      <c r="BD736" s="35"/>
    </row>
    <row r="737" spans="1:56" ht="75" customHeight="1">
      <c r="A737" s="70">
        <v>736</v>
      </c>
      <c r="B737" s="71" t="s">
        <v>8308</v>
      </c>
      <c r="C737" s="71" t="s">
        <v>735</v>
      </c>
      <c r="D737" s="71" t="s">
        <v>8309</v>
      </c>
      <c r="E737" s="71" t="s">
        <v>1486</v>
      </c>
      <c r="F737" s="71" t="s">
        <v>231</v>
      </c>
      <c r="G737" s="71" t="s">
        <v>736</v>
      </c>
      <c r="H737" s="71" t="s">
        <v>217</v>
      </c>
      <c r="I737" s="71" t="s">
        <v>1215</v>
      </c>
      <c r="J737" s="71" t="s">
        <v>1432</v>
      </c>
      <c r="K737" s="71" t="s">
        <v>243</v>
      </c>
      <c r="L737" s="71" t="s">
        <v>8310</v>
      </c>
      <c r="M737" s="71" t="s">
        <v>8311</v>
      </c>
      <c r="N737" s="71"/>
      <c r="O737" s="71"/>
      <c r="P737" s="71"/>
      <c r="Q737" s="71"/>
      <c r="R737" s="71"/>
      <c r="S737" s="71"/>
      <c r="T737" s="71"/>
      <c r="U737" s="71"/>
      <c r="V737" s="71"/>
      <c r="W737" s="71"/>
      <c r="X737" s="71"/>
      <c r="Y737" s="71"/>
      <c r="Z737" s="71"/>
      <c r="AA737" s="71"/>
      <c r="AB737" s="71" t="s">
        <v>64</v>
      </c>
      <c r="AC737" s="71" t="s">
        <v>65</v>
      </c>
      <c r="AD737" s="71" t="s">
        <v>62</v>
      </c>
      <c r="AE737" s="71" t="s">
        <v>62</v>
      </c>
      <c r="AF737" s="71" t="s">
        <v>63</v>
      </c>
      <c r="AG737" s="71"/>
      <c r="AH737" s="71" t="s">
        <v>66</v>
      </c>
      <c r="AI737" s="71" t="s">
        <v>63</v>
      </c>
      <c r="AJ737" s="71" t="s">
        <v>63</v>
      </c>
      <c r="AK737" s="71" t="s">
        <v>63</v>
      </c>
      <c r="AL737" s="71" t="s">
        <v>62</v>
      </c>
      <c r="AM737" s="71" t="s">
        <v>63</v>
      </c>
      <c r="AN737" s="71"/>
      <c r="AO737" s="71"/>
      <c r="AP737" s="71" t="s">
        <v>8312</v>
      </c>
      <c r="AQ737" s="71" t="s">
        <v>7262</v>
      </c>
      <c r="AR737" s="71" t="s">
        <v>62</v>
      </c>
      <c r="AS737" s="71"/>
      <c r="AT737" s="71" t="s">
        <v>63</v>
      </c>
      <c r="AU737" s="71"/>
      <c r="AV737" s="79" t="str" cm="1">
        <f t="array" ref="AV7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7" s="79" t="str" cm="1">
        <f t="array" ref="AW7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7" s="71" t="str" cm="1">
        <f t="array" ref="AX7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7" s="71"/>
      <c r="AZ737" s="71"/>
      <c r="BA737" s="22" t="s">
        <v>8313</v>
      </c>
      <c r="BB737" s="73" t="s">
        <v>4447</v>
      </c>
      <c r="BC737" s="36"/>
      <c r="BD737" s="35"/>
    </row>
    <row r="738" spans="1:56" ht="75" customHeight="1">
      <c r="A738" s="70">
        <v>737</v>
      </c>
      <c r="B738" s="71" t="s">
        <v>8314</v>
      </c>
      <c r="C738" s="71" t="s">
        <v>735</v>
      </c>
      <c r="D738" s="71" t="s">
        <v>8315</v>
      </c>
      <c r="E738" s="71" t="s">
        <v>1505</v>
      </c>
      <c r="F738" s="71" t="s">
        <v>231</v>
      </c>
      <c r="G738" s="71" t="s">
        <v>736</v>
      </c>
      <c r="H738" s="71" t="s">
        <v>217</v>
      </c>
      <c r="I738" s="71" t="s">
        <v>250</v>
      </c>
      <c r="J738" s="71" t="s">
        <v>1432</v>
      </c>
      <c r="K738" s="71" t="s">
        <v>243</v>
      </c>
      <c r="L738" s="71" t="s">
        <v>8316</v>
      </c>
      <c r="M738" s="71" t="s">
        <v>8317</v>
      </c>
      <c r="N738" s="71"/>
      <c r="O738" s="71"/>
      <c r="P738" s="71"/>
      <c r="Q738" s="71"/>
      <c r="R738" s="71"/>
      <c r="S738" s="71"/>
      <c r="T738" s="71"/>
      <c r="U738" s="71"/>
      <c r="V738" s="71"/>
      <c r="W738" s="71"/>
      <c r="X738" s="71"/>
      <c r="Y738" s="71"/>
      <c r="Z738" s="71"/>
      <c r="AA738" s="71"/>
      <c r="AB738" s="71" t="s">
        <v>64</v>
      </c>
      <c r="AC738" s="71" t="s">
        <v>65</v>
      </c>
      <c r="AD738" s="71" t="s">
        <v>62</v>
      </c>
      <c r="AE738" s="71" t="s">
        <v>62</v>
      </c>
      <c r="AF738" s="71" t="s">
        <v>63</v>
      </c>
      <c r="AG738" s="71"/>
      <c r="AH738" s="71" t="s">
        <v>66</v>
      </c>
      <c r="AI738" s="71" t="s">
        <v>63</v>
      </c>
      <c r="AJ738" s="71" t="s">
        <v>63</v>
      </c>
      <c r="AK738" s="71" t="s">
        <v>63</v>
      </c>
      <c r="AL738" s="71" t="s">
        <v>62</v>
      </c>
      <c r="AM738" s="71" t="s">
        <v>63</v>
      </c>
      <c r="AN738" s="71"/>
      <c r="AO738" s="71"/>
      <c r="AP738" s="71" t="s">
        <v>8318</v>
      </c>
      <c r="AQ738" s="71" t="s">
        <v>8319</v>
      </c>
      <c r="AR738" s="71" t="s">
        <v>62</v>
      </c>
      <c r="AS738" s="71"/>
      <c r="AT738" s="71" t="s">
        <v>63</v>
      </c>
      <c r="AU738" s="71"/>
      <c r="AV738" s="79" t="str" cm="1">
        <f t="array" ref="AV7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8" s="79" t="str" cm="1">
        <f t="array" ref="AW7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8" s="71" t="str" cm="1">
        <f t="array" ref="AX7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8" s="71"/>
      <c r="AZ738" s="71"/>
      <c r="BA738" s="71" t="s">
        <v>8320</v>
      </c>
      <c r="BB738" s="73" t="s">
        <v>7117</v>
      </c>
      <c r="BC738" s="36"/>
      <c r="BD738" s="35"/>
    </row>
    <row r="739" spans="1:56" ht="75" customHeight="1">
      <c r="A739" s="70">
        <v>738</v>
      </c>
      <c r="B739" s="71" t="s">
        <v>8321</v>
      </c>
      <c r="C739" s="71" t="s">
        <v>735</v>
      </c>
      <c r="D739" s="71" t="s">
        <v>8322</v>
      </c>
      <c r="E739" s="71" t="s">
        <v>1748</v>
      </c>
      <c r="F739" s="71" t="s">
        <v>231</v>
      </c>
      <c r="G739" s="71" t="s">
        <v>736</v>
      </c>
      <c r="H739" s="71" t="s">
        <v>217</v>
      </c>
      <c r="I739" s="71" t="s">
        <v>1215</v>
      </c>
      <c r="J739" s="71" t="s">
        <v>1432</v>
      </c>
      <c r="K739" s="71" t="s">
        <v>243</v>
      </c>
      <c r="L739" s="71" t="s">
        <v>8323</v>
      </c>
      <c r="M739" s="71" t="s">
        <v>8324</v>
      </c>
      <c r="N739" s="71"/>
      <c r="O739" s="71"/>
      <c r="P739" s="71"/>
      <c r="Q739" s="71"/>
      <c r="R739" s="71"/>
      <c r="S739" s="71"/>
      <c r="T739" s="71"/>
      <c r="U739" s="71"/>
      <c r="V739" s="71"/>
      <c r="W739" s="71"/>
      <c r="X739" s="71"/>
      <c r="Y739" s="71"/>
      <c r="Z739" s="71"/>
      <c r="AA739" s="71"/>
      <c r="AB739" s="71" t="s">
        <v>64</v>
      </c>
      <c r="AC739" s="71" t="s">
        <v>65</v>
      </c>
      <c r="AD739" s="71" t="s">
        <v>62</v>
      </c>
      <c r="AE739" s="71" t="s">
        <v>62</v>
      </c>
      <c r="AF739" s="71" t="s">
        <v>63</v>
      </c>
      <c r="AG739" s="71"/>
      <c r="AH739" s="71" t="s">
        <v>66</v>
      </c>
      <c r="AI739" s="71" t="s">
        <v>63</v>
      </c>
      <c r="AJ739" s="71" t="s">
        <v>63</v>
      </c>
      <c r="AK739" s="71" t="s">
        <v>63</v>
      </c>
      <c r="AL739" s="71" t="s">
        <v>62</v>
      </c>
      <c r="AM739" s="71" t="s">
        <v>63</v>
      </c>
      <c r="AN739" s="71"/>
      <c r="AO739" s="71"/>
      <c r="AP739" s="71" t="s">
        <v>8325</v>
      </c>
      <c r="AQ739" s="71" t="s">
        <v>8326</v>
      </c>
      <c r="AR739" s="71" t="s">
        <v>62</v>
      </c>
      <c r="AS739" s="71"/>
      <c r="AT739" s="71" t="s">
        <v>63</v>
      </c>
      <c r="AU739" s="71"/>
      <c r="AV739" s="79" t="str" cm="1">
        <f t="array" ref="AV7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9" s="79" t="str" cm="1">
        <f t="array" ref="AW7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9" s="71" t="str" cm="1">
        <f t="array" ref="AX7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9" s="71"/>
      <c r="AZ739" s="71"/>
      <c r="BA739" s="71" t="s">
        <v>8327</v>
      </c>
      <c r="BB739" s="73" t="s">
        <v>4220</v>
      </c>
      <c r="BC739" s="36"/>
      <c r="BD739" s="35"/>
    </row>
    <row r="740" spans="1:56" ht="75" customHeight="1">
      <c r="A740" s="70">
        <v>739</v>
      </c>
      <c r="B740" s="71" t="s">
        <v>8328</v>
      </c>
      <c r="C740" s="71" t="s">
        <v>735</v>
      </c>
      <c r="D740" s="71" t="s">
        <v>8329</v>
      </c>
      <c r="E740" s="71" t="s">
        <v>1479</v>
      </c>
      <c r="F740" s="71" t="s">
        <v>231</v>
      </c>
      <c r="G740" s="71" t="s">
        <v>736</v>
      </c>
      <c r="H740" s="71" t="s">
        <v>217</v>
      </c>
      <c r="I740" s="71" t="s">
        <v>2154</v>
      </c>
      <c r="J740" s="71" t="s">
        <v>1432</v>
      </c>
      <c r="K740" s="71" t="s">
        <v>243</v>
      </c>
      <c r="L740" s="71" t="s">
        <v>8330</v>
      </c>
      <c r="M740" s="71" t="s">
        <v>8331</v>
      </c>
      <c r="N740" s="71"/>
      <c r="O740" s="71"/>
      <c r="P740" s="71"/>
      <c r="Q740" s="71"/>
      <c r="R740" s="71"/>
      <c r="S740" s="71"/>
      <c r="T740" s="71"/>
      <c r="U740" s="71"/>
      <c r="V740" s="71"/>
      <c r="W740" s="71"/>
      <c r="X740" s="71"/>
      <c r="Y740" s="71"/>
      <c r="Z740" s="71"/>
      <c r="AA740" s="71"/>
      <c r="AB740" s="71" t="s">
        <v>64</v>
      </c>
      <c r="AC740" s="71" t="s">
        <v>65</v>
      </c>
      <c r="AD740" s="71" t="s">
        <v>62</v>
      </c>
      <c r="AE740" s="71" t="s">
        <v>62</v>
      </c>
      <c r="AF740" s="71" t="s">
        <v>63</v>
      </c>
      <c r="AG740" s="71"/>
      <c r="AH740" s="71" t="s">
        <v>66</v>
      </c>
      <c r="AI740" s="71" t="s">
        <v>63</v>
      </c>
      <c r="AJ740" s="71" t="s">
        <v>63</v>
      </c>
      <c r="AK740" s="71" t="s">
        <v>63</v>
      </c>
      <c r="AL740" s="71" t="s">
        <v>62</v>
      </c>
      <c r="AM740" s="71" t="s">
        <v>63</v>
      </c>
      <c r="AN740" s="71"/>
      <c r="AO740" s="71"/>
      <c r="AP740" s="71" t="s">
        <v>8332</v>
      </c>
      <c r="AQ740" s="71" t="s">
        <v>8333</v>
      </c>
      <c r="AR740" s="71" t="s">
        <v>62</v>
      </c>
      <c r="AS740" s="71"/>
      <c r="AT740" s="71" t="s">
        <v>63</v>
      </c>
      <c r="AU740" s="71"/>
      <c r="AV740" s="79" t="str" cm="1">
        <f t="array" ref="AV7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0" s="79" t="str" cm="1">
        <f t="array" ref="AW7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0" s="71" t="str" cm="1">
        <f t="array" ref="AX7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0" s="71"/>
      <c r="AZ740" s="71"/>
      <c r="BA740" s="22" t="s">
        <v>8334</v>
      </c>
      <c r="BB740" s="73" t="s">
        <v>8335</v>
      </c>
      <c r="BC740" s="36"/>
      <c r="BD740" s="35"/>
    </row>
    <row r="741" spans="1:56" ht="75" customHeight="1">
      <c r="A741" s="70">
        <v>740</v>
      </c>
      <c r="B741" s="71" t="s">
        <v>8336</v>
      </c>
      <c r="C741" s="71" t="s">
        <v>7461</v>
      </c>
      <c r="D741" s="71" t="s">
        <v>8337</v>
      </c>
      <c r="E741" s="71" t="s">
        <v>1502</v>
      </c>
      <c r="F741" s="71" t="s">
        <v>231</v>
      </c>
      <c r="G741" s="71" t="s">
        <v>584</v>
      </c>
      <c r="H741" s="71" t="s">
        <v>233</v>
      </c>
      <c r="I741" s="71" t="s">
        <v>1968</v>
      </c>
      <c r="J741" s="71" t="s">
        <v>1432</v>
      </c>
      <c r="K741" s="71" t="s">
        <v>243</v>
      </c>
      <c r="L741" s="71" t="s">
        <v>8338</v>
      </c>
      <c r="M741" s="71" t="s">
        <v>8339</v>
      </c>
      <c r="N741" s="71" t="s">
        <v>1502</v>
      </c>
      <c r="O741" s="71" t="s">
        <v>1668</v>
      </c>
      <c r="P741" s="71"/>
      <c r="Q741" s="71"/>
      <c r="R741" s="71"/>
      <c r="S741" s="71"/>
      <c r="T741" s="71"/>
      <c r="U741" s="71"/>
      <c r="V741" s="71"/>
      <c r="W741" s="71"/>
      <c r="X741" s="71"/>
      <c r="Y741" s="71"/>
      <c r="Z741" s="71"/>
      <c r="AA741" s="71"/>
      <c r="AB741" s="71" t="s">
        <v>64</v>
      </c>
      <c r="AC741" s="71" t="s">
        <v>100</v>
      </c>
      <c r="AD741" s="71" t="s">
        <v>62</v>
      </c>
      <c r="AE741" s="71" t="s">
        <v>63</v>
      </c>
      <c r="AF741" s="71" t="s">
        <v>63</v>
      </c>
      <c r="AG741" s="71"/>
      <c r="AH741" s="71" t="s">
        <v>66</v>
      </c>
      <c r="AI741" s="71" t="s">
        <v>63</v>
      </c>
      <c r="AJ741" s="71" t="s">
        <v>63</v>
      </c>
      <c r="AK741" s="71" t="s">
        <v>63</v>
      </c>
      <c r="AL741" s="71" t="s">
        <v>62</v>
      </c>
      <c r="AM741" s="71" t="s">
        <v>63</v>
      </c>
      <c r="AN741" s="71"/>
      <c r="AO741" s="71"/>
      <c r="AP741" s="71" t="s">
        <v>8340</v>
      </c>
      <c r="AQ741" s="71" t="s">
        <v>8341</v>
      </c>
      <c r="AR741" s="71" t="s">
        <v>62</v>
      </c>
      <c r="AS741" s="71"/>
      <c r="AT741" s="71" t="s">
        <v>63</v>
      </c>
      <c r="AU741" s="71"/>
      <c r="AV741" s="79" t="str" cm="1">
        <f t="array" ref="AV7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1" s="79" t="str" cm="1">
        <f t="array" ref="AW7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1" s="71" t="str" cm="1">
        <f t="array" ref="AX7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1" s="71"/>
      <c r="AZ741" s="71"/>
      <c r="BA741" s="22" t="s">
        <v>8342</v>
      </c>
      <c r="BB741" s="73" t="s">
        <v>8343</v>
      </c>
      <c r="BC741" s="36"/>
      <c r="BD741" s="35"/>
    </row>
    <row r="742" spans="1:56" ht="75" customHeight="1">
      <c r="A742" s="70">
        <v>741</v>
      </c>
      <c r="B742" s="71" t="s">
        <v>8344</v>
      </c>
      <c r="C742" s="71" t="s">
        <v>735</v>
      </c>
      <c r="D742" s="71" t="s">
        <v>8345</v>
      </c>
      <c r="E742" s="71" t="s">
        <v>1494</v>
      </c>
      <c r="F742" s="71" t="s">
        <v>231</v>
      </c>
      <c r="G742" s="71" t="s">
        <v>736</v>
      </c>
      <c r="H742" s="71" t="s">
        <v>217</v>
      </c>
      <c r="I742" s="71" t="s">
        <v>1215</v>
      </c>
      <c r="J742" s="71" t="s">
        <v>1432</v>
      </c>
      <c r="K742" s="71" t="s">
        <v>243</v>
      </c>
      <c r="L742" s="71" t="s">
        <v>8346</v>
      </c>
      <c r="M742" s="71" t="s">
        <v>8347</v>
      </c>
      <c r="N742" s="71"/>
      <c r="O742" s="71"/>
      <c r="P742" s="71"/>
      <c r="Q742" s="71"/>
      <c r="R742" s="71"/>
      <c r="S742" s="71"/>
      <c r="T742" s="71"/>
      <c r="U742" s="71"/>
      <c r="V742" s="71"/>
      <c r="W742" s="71"/>
      <c r="X742" s="71"/>
      <c r="Y742" s="71"/>
      <c r="Z742" s="71"/>
      <c r="AA742" s="71"/>
      <c r="AB742" s="71" t="s">
        <v>64</v>
      </c>
      <c r="AC742" s="71" t="s">
        <v>65</v>
      </c>
      <c r="AD742" s="71" t="s">
        <v>62</v>
      </c>
      <c r="AE742" s="71" t="s">
        <v>62</v>
      </c>
      <c r="AF742" s="71" t="s">
        <v>63</v>
      </c>
      <c r="AG742" s="71"/>
      <c r="AH742" s="71" t="s">
        <v>66</v>
      </c>
      <c r="AI742" s="71" t="s">
        <v>63</v>
      </c>
      <c r="AJ742" s="71" t="s">
        <v>63</v>
      </c>
      <c r="AK742" s="71" t="s">
        <v>63</v>
      </c>
      <c r="AL742" s="71" t="s">
        <v>62</v>
      </c>
      <c r="AM742" s="71" t="s">
        <v>63</v>
      </c>
      <c r="AN742" s="71"/>
      <c r="AO742" s="71"/>
      <c r="AP742" s="71" t="s">
        <v>8348</v>
      </c>
      <c r="AQ742" s="71" t="s">
        <v>1215</v>
      </c>
      <c r="AR742" s="71" t="s">
        <v>62</v>
      </c>
      <c r="AS742" s="71"/>
      <c r="AT742" s="71" t="s">
        <v>63</v>
      </c>
      <c r="AU742" s="71"/>
      <c r="AV742" s="79" t="str" cm="1">
        <f t="array" ref="AV7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2" s="79" t="str" cm="1">
        <f t="array" ref="AW7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2" s="71" t="str" cm="1">
        <f t="array" ref="AX7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2" s="71"/>
      <c r="AZ742" s="71"/>
      <c r="BA742" s="71" t="s">
        <v>8349</v>
      </c>
      <c r="BB742" s="73" t="s">
        <v>8350</v>
      </c>
      <c r="BC742" s="36"/>
      <c r="BD742" s="35"/>
    </row>
    <row r="743" spans="1:56" ht="75" customHeight="1">
      <c r="A743" s="70">
        <v>742</v>
      </c>
      <c r="B743" s="71" t="s">
        <v>8351</v>
      </c>
      <c r="C743" s="71" t="s">
        <v>735</v>
      </c>
      <c r="D743" s="71" t="s">
        <v>8352</v>
      </c>
      <c r="E743" s="71" t="s">
        <v>1486</v>
      </c>
      <c r="F743" s="71" t="s">
        <v>231</v>
      </c>
      <c r="G743" s="71" t="s">
        <v>736</v>
      </c>
      <c r="H743" s="71" t="s">
        <v>217</v>
      </c>
      <c r="I743" s="71" t="s">
        <v>840</v>
      </c>
      <c r="J743" s="71" t="s">
        <v>1432</v>
      </c>
      <c r="K743" s="71" t="s">
        <v>315</v>
      </c>
      <c r="L743" s="71" t="s">
        <v>8353</v>
      </c>
      <c r="M743" s="71" t="s">
        <v>8354</v>
      </c>
      <c r="N743" s="71"/>
      <c r="O743" s="71"/>
      <c r="P743" s="71"/>
      <c r="Q743" s="71"/>
      <c r="R743" s="71"/>
      <c r="S743" s="71"/>
      <c r="T743" s="71"/>
      <c r="U743" s="71"/>
      <c r="V743" s="71"/>
      <c r="W743" s="71"/>
      <c r="X743" s="71"/>
      <c r="Y743" s="71"/>
      <c r="Z743" s="71"/>
      <c r="AA743" s="71"/>
      <c r="AB743" s="71" t="s">
        <v>64</v>
      </c>
      <c r="AC743" s="71" t="s">
        <v>65</v>
      </c>
      <c r="AD743" s="71" t="s">
        <v>62</v>
      </c>
      <c r="AE743" s="71" t="s">
        <v>62</v>
      </c>
      <c r="AF743" s="71" t="s">
        <v>63</v>
      </c>
      <c r="AG743" s="71"/>
      <c r="AH743" s="71" t="s">
        <v>66</v>
      </c>
      <c r="AI743" s="71" t="s">
        <v>63</v>
      </c>
      <c r="AJ743" s="71" t="s">
        <v>63</v>
      </c>
      <c r="AK743" s="71" t="s">
        <v>63</v>
      </c>
      <c r="AL743" s="71" t="s">
        <v>62</v>
      </c>
      <c r="AM743" s="71" t="s">
        <v>63</v>
      </c>
      <c r="AN743" s="71"/>
      <c r="AO743" s="71"/>
      <c r="AP743" s="71" t="s">
        <v>8355</v>
      </c>
      <c r="AQ743" s="71" t="s">
        <v>4901</v>
      </c>
      <c r="AR743" s="71" t="s">
        <v>62</v>
      </c>
      <c r="AS743" s="71"/>
      <c r="AT743" s="71" t="s">
        <v>63</v>
      </c>
      <c r="AU743" s="71"/>
      <c r="AV743" s="79" t="str" cm="1">
        <f t="array" ref="AV7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3" s="79" t="str" cm="1">
        <f t="array" ref="AW7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3" s="71" t="str" cm="1">
        <f t="array" ref="AX7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3" s="71"/>
      <c r="AZ743" s="71"/>
      <c r="BA743" s="22" t="s">
        <v>8356</v>
      </c>
      <c r="BB743" s="73" t="s">
        <v>8357</v>
      </c>
      <c r="BC743" s="36"/>
      <c r="BD743" s="35"/>
    </row>
    <row r="744" spans="1:56" ht="75" customHeight="1">
      <c r="A744" s="70">
        <v>743</v>
      </c>
      <c r="B744" s="71" t="s">
        <v>8358</v>
      </c>
      <c r="C744" s="71" t="s">
        <v>735</v>
      </c>
      <c r="D744" s="71" t="s">
        <v>8359</v>
      </c>
      <c r="E744" s="71" t="s">
        <v>1479</v>
      </c>
      <c r="F744" s="71" t="s">
        <v>231</v>
      </c>
      <c r="G744" s="71" t="s">
        <v>584</v>
      </c>
      <c r="H744" s="71" t="s">
        <v>217</v>
      </c>
      <c r="I744" s="71" t="s">
        <v>194</v>
      </c>
      <c r="J744" s="71" t="s">
        <v>1432</v>
      </c>
      <c r="K744" s="71" t="s">
        <v>315</v>
      </c>
      <c r="L744" s="71" t="s">
        <v>8360</v>
      </c>
      <c r="M744" s="71" t="s">
        <v>8361</v>
      </c>
      <c r="N744" s="71"/>
      <c r="O744" s="71"/>
      <c r="P744" s="71"/>
      <c r="Q744" s="71"/>
      <c r="R744" s="71"/>
      <c r="S744" s="71"/>
      <c r="T744" s="71"/>
      <c r="U744" s="71"/>
      <c r="V744" s="71"/>
      <c r="W744" s="71"/>
      <c r="X744" s="71"/>
      <c r="Y744" s="71"/>
      <c r="Z744" s="71"/>
      <c r="AA744" s="71"/>
      <c r="AB744" s="71" t="s">
        <v>64</v>
      </c>
      <c r="AC744" s="71" t="s">
        <v>65</v>
      </c>
      <c r="AD744" s="71" t="s">
        <v>62</v>
      </c>
      <c r="AE744" s="71" t="s">
        <v>62</v>
      </c>
      <c r="AF744" s="71" t="s">
        <v>63</v>
      </c>
      <c r="AG744" s="71"/>
      <c r="AH744" s="71" t="s">
        <v>66</v>
      </c>
      <c r="AI744" s="71" t="s">
        <v>63</v>
      </c>
      <c r="AJ744" s="71" t="s">
        <v>63</v>
      </c>
      <c r="AK744" s="71" t="s">
        <v>63</v>
      </c>
      <c r="AL744" s="71" t="s">
        <v>62</v>
      </c>
      <c r="AM744" s="71" t="s">
        <v>63</v>
      </c>
      <c r="AN744" s="71"/>
      <c r="AO744" s="71"/>
      <c r="AP744" s="71" t="s">
        <v>8362</v>
      </c>
      <c r="AQ744" s="71" t="s">
        <v>8363</v>
      </c>
      <c r="AR744" s="71" t="s">
        <v>62</v>
      </c>
      <c r="AS744" s="71"/>
      <c r="AT744" s="71" t="s">
        <v>63</v>
      </c>
      <c r="AU744" s="71"/>
      <c r="AV744" s="79" t="str" cm="1">
        <f t="array" ref="AV7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4" s="79" t="str" cm="1">
        <f t="array" ref="AW7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4" s="71" t="str" cm="1">
        <f t="array" ref="AX7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4" s="71"/>
      <c r="AZ744" s="71"/>
      <c r="BA744" s="22" t="s">
        <v>8364</v>
      </c>
      <c r="BB744" s="73" t="s">
        <v>8365</v>
      </c>
      <c r="BC744" s="36"/>
      <c r="BD744" s="35"/>
    </row>
    <row r="745" spans="1:56" ht="75" customHeight="1">
      <c r="A745" s="70">
        <v>744</v>
      </c>
      <c r="B745" s="71" t="s">
        <v>8366</v>
      </c>
      <c r="C745" s="71" t="s">
        <v>735</v>
      </c>
      <c r="D745" s="71" t="s">
        <v>8367</v>
      </c>
      <c r="E745" s="71" t="s">
        <v>1505</v>
      </c>
      <c r="F745" s="71" t="s">
        <v>231</v>
      </c>
      <c r="G745" s="71" t="s">
        <v>736</v>
      </c>
      <c r="H745" s="71" t="s">
        <v>217</v>
      </c>
      <c r="I745" s="71" t="s">
        <v>1215</v>
      </c>
      <c r="J745" s="71" t="s">
        <v>1432</v>
      </c>
      <c r="K745" s="71" t="s">
        <v>243</v>
      </c>
      <c r="L745" s="71" t="s">
        <v>8368</v>
      </c>
      <c r="M745" s="71" t="s">
        <v>8369</v>
      </c>
      <c r="N745" s="71"/>
      <c r="O745" s="71"/>
      <c r="P745" s="71"/>
      <c r="Q745" s="71"/>
      <c r="R745" s="71"/>
      <c r="S745" s="71"/>
      <c r="T745" s="71"/>
      <c r="U745" s="71"/>
      <c r="V745" s="71"/>
      <c r="W745" s="71"/>
      <c r="X745" s="71"/>
      <c r="Y745" s="71"/>
      <c r="Z745" s="71"/>
      <c r="AA745" s="71"/>
      <c r="AB745" s="71" t="s">
        <v>64</v>
      </c>
      <c r="AC745" s="71" t="s">
        <v>65</v>
      </c>
      <c r="AD745" s="71" t="s">
        <v>62</v>
      </c>
      <c r="AE745" s="71" t="s">
        <v>62</v>
      </c>
      <c r="AF745" s="71" t="s">
        <v>63</v>
      </c>
      <c r="AG745" s="71"/>
      <c r="AH745" s="71" t="s">
        <v>66</v>
      </c>
      <c r="AI745" s="71" t="s">
        <v>63</v>
      </c>
      <c r="AJ745" s="71" t="s">
        <v>63</v>
      </c>
      <c r="AK745" s="71" t="s">
        <v>63</v>
      </c>
      <c r="AL745" s="71" t="s">
        <v>62</v>
      </c>
      <c r="AM745" s="71" t="s">
        <v>63</v>
      </c>
      <c r="AN745" s="71"/>
      <c r="AO745" s="71"/>
      <c r="AP745" s="71" t="s">
        <v>8370</v>
      </c>
      <c r="AQ745" s="71" t="s">
        <v>979</v>
      </c>
      <c r="AR745" s="71" t="s">
        <v>63</v>
      </c>
      <c r="AS745" s="71"/>
      <c r="AT745" s="71" t="s">
        <v>63</v>
      </c>
      <c r="AU745" s="71"/>
      <c r="AV745" s="79" t="str" cm="1">
        <f t="array" ref="AV7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5" s="79" t="str" cm="1">
        <f t="array" ref="AW7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5" s="71" t="str" cm="1">
        <f t="array" ref="AX7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5" s="71"/>
      <c r="AZ745" s="71"/>
      <c r="BA745" s="71" t="s">
        <v>8371</v>
      </c>
      <c r="BB745" s="73" t="s">
        <v>4280</v>
      </c>
      <c r="BC745" s="36"/>
      <c r="BD745" s="35"/>
    </row>
    <row r="746" spans="1:56" ht="75" customHeight="1">
      <c r="A746" s="70">
        <v>745</v>
      </c>
      <c r="B746" s="71" t="s">
        <v>8372</v>
      </c>
      <c r="C746" s="71" t="s">
        <v>735</v>
      </c>
      <c r="D746" s="71" t="s">
        <v>8373</v>
      </c>
      <c r="E746" s="71" t="s">
        <v>1478</v>
      </c>
      <c r="F746" s="71" t="s">
        <v>231</v>
      </c>
      <c r="G746" s="71" t="s">
        <v>736</v>
      </c>
      <c r="H746" s="71" t="s">
        <v>217</v>
      </c>
      <c r="I746" s="71" t="s">
        <v>935</v>
      </c>
      <c r="J746" s="71" t="s">
        <v>1432</v>
      </c>
      <c r="K746" s="71" t="s">
        <v>218</v>
      </c>
      <c r="L746" s="71" t="s">
        <v>8374</v>
      </c>
      <c r="M746" s="71" t="s">
        <v>8375</v>
      </c>
      <c r="N746" s="71"/>
      <c r="O746" s="71"/>
      <c r="P746" s="71"/>
      <c r="Q746" s="71"/>
      <c r="R746" s="71"/>
      <c r="S746" s="71"/>
      <c r="T746" s="71"/>
      <c r="U746" s="71"/>
      <c r="V746" s="71"/>
      <c r="W746" s="71"/>
      <c r="X746" s="71"/>
      <c r="Y746" s="71"/>
      <c r="Z746" s="71"/>
      <c r="AA746" s="71"/>
      <c r="AB746" s="71" t="s">
        <v>64</v>
      </c>
      <c r="AC746" s="71" t="s">
        <v>65</v>
      </c>
      <c r="AD746" s="71" t="s">
        <v>62</v>
      </c>
      <c r="AE746" s="71" t="s">
        <v>62</v>
      </c>
      <c r="AF746" s="71" t="s">
        <v>63</v>
      </c>
      <c r="AG746" s="71"/>
      <c r="AH746" s="71" t="s">
        <v>915</v>
      </c>
      <c r="AI746" s="71" t="s">
        <v>63</v>
      </c>
      <c r="AJ746" s="71" t="s">
        <v>63</v>
      </c>
      <c r="AK746" s="71" t="s">
        <v>63</v>
      </c>
      <c r="AL746" s="71" t="s">
        <v>63</v>
      </c>
      <c r="AM746" s="71" t="s">
        <v>63</v>
      </c>
      <c r="AN746" s="71"/>
      <c r="AO746" s="71"/>
      <c r="AP746" s="71" t="s">
        <v>8376</v>
      </c>
      <c r="AQ746" s="71" t="s">
        <v>935</v>
      </c>
      <c r="AR746" s="71" t="s">
        <v>62</v>
      </c>
      <c r="AS746" s="71"/>
      <c r="AT746" s="71" t="s">
        <v>63</v>
      </c>
      <c r="AU746" s="71"/>
      <c r="AV746" s="79" t="str" cm="1">
        <f t="array" ref="AV7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6" s="79" t="str" cm="1">
        <f t="array" ref="AW7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6" s="71" t="str" cm="1">
        <f t="array" ref="AX7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6" s="71"/>
      <c r="AZ746" s="71"/>
      <c r="BA746" s="71" t="s">
        <v>8377</v>
      </c>
      <c r="BB746" s="73" t="s">
        <v>8378</v>
      </c>
      <c r="BC746" s="36"/>
      <c r="BD746" s="35"/>
    </row>
    <row r="747" spans="1:56" ht="75" customHeight="1">
      <c r="A747" s="70">
        <v>746</v>
      </c>
      <c r="B747" s="71" t="s">
        <v>8379</v>
      </c>
      <c r="C747" s="71" t="s">
        <v>735</v>
      </c>
      <c r="D747" s="71" t="s">
        <v>8380</v>
      </c>
      <c r="E747" s="71" t="s">
        <v>1502</v>
      </c>
      <c r="F747" s="71" t="s">
        <v>231</v>
      </c>
      <c r="G747" s="71" t="s">
        <v>736</v>
      </c>
      <c r="H747" s="71" t="s">
        <v>217</v>
      </c>
      <c r="I747" s="71" t="s">
        <v>2165</v>
      </c>
      <c r="J747" s="71" t="s">
        <v>1432</v>
      </c>
      <c r="K747" s="71" t="s">
        <v>315</v>
      </c>
      <c r="L747" s="71" t="s">
        <v>8381</v>
      </c>
      <c r="M747" s="71" t="s">
        <v>8382</v>
      </c>
      <c r="N747" s="71"/>
      <c r="O747" s="71"/>
      <c r="P747" s="71"/>
      <c r="Q747" s="71"/>
      <c r="R747" s="71"/>
      <c r="S747" s="71"/>
      <c r="T747" s="71"/>
      <c r="U747" s="71"/>
      <c r="V747" s="71"/>
      <c r="W747" s="71"/>
      <c r="X747" s="71"/>
      <c r="Y747" s="71"/>
      <c r="Z747" s="71"/>
      <c r="AA747" s="71"/>
      <c r="AB747" s="71" t="s">
        <v>64</v>
      </c>
      <c r="AC747" s="71" t="s">
        <v>65</v>
      </c>
      <c r="AD747" s="71" t="s">
        <v>62</v>
      </c>
      <c r="AE747" s="71" t="s">
        <v>63</v>
      </c>
      <c r="AF747" s="71" t="s">
        <v>63</v>
      </c>
      <c r="AG747" s="71"/>
      <c r="AH747" s="71" t="s">
        <v>66</v>
      </c>
      <c r="AI747" s="71" t="s">
        <v>63</v>
      </c>
      <c r="AJ747" s="71" t="s">
        <v>63</v>
      </c>
      <c r="AK747" s="71" t="s">
        <v>63</v>
      </c>
      <c r="AL747" s="71" t="s">
        <v>62</v>
      </c>
      <c r="AM747" s="71" t="s">
        <v>63</v>
      </c>
      <c r="AN747" s="71"/>
      <c r="AO747" s="71"/>
      <c r="AP747" s="71" t="s">
        <v>8383</v>
      </c>
      <c r="AQ747" s="71" t="s">
        <v>8384</v>
      </c>
      <c r="AR747" s="71" t="s">
        <v>132</v>
      </c>
      <c r="AS747" s="71"/>
      <c r="AT747" s="71" t="s">
        <v>63</v>
      </c>
      <c r="AU747" s="71"/>
      <c r="AV747" s="79" t="str" cm="1">
        <f t="array" ref="AV7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7" s="79" t="str" cm="1">
        <f t="array" ref="AW7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7" s="71" t="str" cm="1">
        <f t="array" ref="AX7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7" s="71"/>
      <c r="AZ747" s="71"/>
      <c r="BA747" s="71" t="s">
        <v>8385</v>
      </c>
      <c r="BB747" s="73" t="s">
        <v>8386</v>
      </c>
      <c r="BC747" s="36"/>
      <c r="BD747" s="35"/>
    </row>
    <row r="748" spans="1:56" ht="75" customHeight="1">
      <c r="A748" s="70">
        <v>747</v>
      </c>
      <c r="B748" s="71" t="s">
        <v>8387</v>
      </c>
      <c r="C748" s="71" t="s">
        <v>735</v>
      </c>
      <c r="D748" s="71" t="s">
        <v>8388</v>
      </c>
      <c r="E748" s="71" t="s">
        <v>1452</v>
      </c>
      <c r="F748" s="71" t="s">
        <v>231</v>
      </c>
      <c r="G748" s="71" t="s">
        <v>736</v>
      </c>
      <c r="H748" s="71" t="s">
        <v>217</v>
      </c>
      <c r="I748" s="71" t="s">
        <v>1976</v>
      </c>
      <c r="J748" s="71" t="s">
        <v>1432</v>
      </c>
      <c r="K748" s="71" t="s">
        <v>266</v>
      </c>
      <c r="L748" s="71" t="s">
        <v>8389</v>
      </c>
      <c r="M748" s="71" t="s">
        <v>8390</v>
      </c>
      <c r="N748" s="71"/>
      <c r="O748" s="71"/>
      <c r="P748" s="71"/>
      <c r="Q748" s="71"/>
      <c r="R748" s="71"/>
      <c r="S748" s="71"/>
      <c r="T748" s="71"/>
      <c r="U748" s="71"/>
      <c r="V748" s="71"/>
      <c r="W748" s="71"/>
      <c r="X748" s="71"/>
      <c r="Y748" s="71"/>
      <c r="Z748" s="71"/>
      <c r="AA748" s="71"/>
      <c r="AB748" s="71" t="s">
        <v>64</v>
      </c>
      <c r="AC748" s="71" t="s">
        <v>65</v>
      </c>
      <c r="AD748" s="71" t="s">
        <v>62</v>
      </c>
      <c r="AE748" s="71" t="s">
        <v>62</v>
      </c>
      <c r="AF748" s="71" t="s">
        <v>63</v>
      </c>
      <c r="AG748" s="71"/>
      <c r="AH748" s="71" t="s">
        <v>1515</v>
      </c>
      <c r="AI748" s="71" t="s">
        <v>63</v>
      </c>
      <c r="AJ748" s="71" t="s">
        <v>63</v>
      </c>
      <c r="AK748" s="71" t="s">
        <v>63</v>
      </c>
      <c r="AL748" s="71" t="s">
        <v>62</v>
      </c>
      <c r="AM748" s="71" t="s">
        <v>63</v>
      </c>
      <c r="AN748" s="71"/>
      <c r="AO748" s="71"/>
      <c r="AP748" s="71" t="s">
        <v>8391</v>
      </c>
      <c r="AQ748" s="71" t="s">
        <v>285</v>
      </c>
      <c r="AR748" s="71" t="s">
        <v>62</v>
      </c>
      <c r="AS748" s="71"/>
      <c r="AT748" s="71" t="s">
        <v>63</v>
      </c>
      <c r="AU748" s="71"/>
      <c r="AV748" s="79" t="str" cm="1">
        <f t="array" ref="AV7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8" s="79" t="str" cm="1">
        <f t="array" ref="AW7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8" s="71" t="str" cm="1">
        <f t="array" ref="AX7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8" s="71"/>
      <c r="AZ748" s="71"/>
      <c r="BA748" s="71" t="s">
        <v>8392</v>
      </c>
      <c r="BB748" s="73" t="s">
        <v>8393</v>
      </c>
      <c r="BC748" s="36"/>
      <c r="BD748" s="35"/>
    </row>
    <row r="749" spans="1:56" ht="75" customHeight="1">
      <c r="A749" s="70">
        <v>748</v>
      </c>
      <c r="B749" s="71" t="s">
        <v>1492</v>
      </c>
      <c r="C749" s="71" t="s">
        <v>735</v>
      </c>
      <c r="D749" s="71" t="s">
        <v>8394</v>
      </c>
      <c r="E749" s="71" t="s">
        <v>1478</v>
      </c>
      <c r="F749" s="71" t="s">
        <v>231</v>
      </c>
      <c r="G749" s="71" t="s">
        <v>584</v>
      </c>
      <c r="H749" s="71" t="s">
        <v>217</v>
      </c>
      <c r="I749" s="71" t="s">
        <v>285</v>
      </c>
      <c r="J749" s="71" t="s">
        <v>1432</v>
      </c>
      <c r="K749" s="71" t="s">
        <v>279</v>
      </c>
      <c r="L749" s="71" t="s">
        <v>8395</v>
      </c>
      <c r="M749" s="71" t="s">
        <v>8396</v>
      </c>
      <c r="N749" s="71"/>
      <c r="O749" s="71"/>
      <c r="P749" s="71"/>
      <c r="Q749" s="71"/>
      <c r="R749" s="71"/>
      <c r="S749" s="71"/>
      <c r="T749" s="71"/>
      <c r="U749" s="71"/>
      <c r="V749" s="71"/>
      <c r="W749" s="71"/>
      <c r="X749" s="71"/>
      <c r="Y749" s="71"/>
      <c r="Z749" s="71"/>
      <c r="AA749" s="71"/>
      <c r="AB749" s="71" t="s">
        <v>64</v>
      </c>
      <c r="AC749" s="71" t="s">
        <v>65</v>
      </c>
      <c r="AD749" s="71" t="s">
        <v>62</v>
      </c>
      <c r="AE749" s="71" t="s">
        <v>62</v>
      </c>
      <c r="AF749" s="71" t="s">
        <v>63</v>
      </c>
      <c r="AG749" s="71"/>
      <c r="AH749" s="71" t="s">
        <v>66</v>
      </c>
      <c r="AI749" s="71" t="s">
        <v>63</v>
      </c>
      <c r="AJ749" s="71" t="s">
        <v>62</v>
      </c>
      <c r="AK749" s="71" t="s">
        <v>62</v>
      </c>
      <c r="AL749" s="71" t="s">
        <v>62</v>
      </c>
      <c r="AM749" s="71" t="s">
        <v>63</v>
      </c>
      <c r="AN749" s="71"/>
      <c r="AO749" s="71"/>
      <c r="AP749" s="71" t="s">
        <v>8397</v>
      </c>
      <c r="AQ749" s="71" t="s">
        <v>8398</v>
      </c>
      <c r="AR749" s="71" t="s">
        <v>62</v>
      </c>
      <c r="AS749" s="71"/>
      <c r="AT749" s="71" t="s">
        <v>63</v>
      </c>
      <c r="AU749" s="71"/>
      <c r="AV749" s="79" t="str" cm="1">
        <f t="array" ref="AV7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9" s="79" t="str" cm="1">
        <f t="array" ref="AW7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9" s="71" t="str" cm="1">
        <f t="array" ref="AX7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9" s="71"/>
      <c r="AZ749" s="71"/>
      <c r="BA749" s="22" t="s">
        <v>8399</v>
      </c>
      <c r="BB749" s="73" t="s">
        <v>8400</v>
      </c>
      <c r="BC749" s="36"/>
      <c r="BD749" s="35"/>
    </row>
    <row r="750" spans="1:56" ht="75" customHeight="1">
      <c r="A750" s="70">
        <v>749</v>
      </c>
      <c r="B750" s="71" t="s">
        <v>8401</v>
      </c>
      <c r="C750" s="71" t="s">
        <v>735</v>
      </c>
      <c r="D750" s="71" t="s">
        <v>8402</v>
      </c>
      <c r="E750" s="71" t="s">
        <v>1502</v>
      </c>
      <c r="F750" s="71" t="s">
        <v>231</v>
      </c>
      <c r="G750" s="71" t="s">
        <v>736</v>
      </c>
      <c r="H750" s="71" t="s">
        <v>217</v>
      </c>
      <c r="I750" s="71" t="s">
        <v>842</v>
      </c>
      <c r="J750" s="71" t="s">
        <v>1432</v>
      </c>
      <c r="K750" s="71" t="s">
        <v>315</v>
      </c>
      <c r="L750" s="71" t="s">
        <v>8403</v>
      </c>
      <c r="M750" s="71" t="s">
        <v>8404</v>
      </c>
      <c r="N750" s="71"/>
      <c r="O750" s="71"/>
      <c r="P750" s="71"/>
      <c r="Q750" s="71"/>
      <c r="R750" s="71"/>
      <c r="S750" s="71"/>
      <c r="T750" s="71"/>
      <c r="U750" s="71"/>
      <c r="V750" s="71"/>
      <c r="W750" s="71"/>
      <c r="X750" s="71"/>
      <c r="Y750" s="71"/>
      <c r="Z750" s="71"/>
      <c r="AA750" s="71"/>
      <c r="AB750" s="71" t="s">
        <v>64</v>
      </c>
      <c r="AC750" s="71" t="s">
        <v>65</v>
      </c>
      <c r="AD750" s="71" t="s">
        <v>62</v>
      </c>
      <c r="AE750" s="71" t="s">
        <v>62</v>
      </c>
      <c r="AF750" s="71" t="s">
        <v>63</v>
      </c>
      <c r="AG750" s="71"/>
      <c r="AH750" s="71" t="s">
        <v>66</v>
      </c>
      <c r="AI750" s="71" t="s">
        <v>63</v>
      </c>
      <c r="AJ750" s="71" t="s">
        <v>63</v>
      </c>
      <c r="AK750" s="71" t="s">
        <v>63</v>
      </c>
      <c r="AL750" s="71" t="s">
        <v>62</v>
      </c>
      <c r="AM750" s="71" t="s">
        <v>63</v>
      </c>
      <c r="AN750" s="71"/>
      <c r="AO750" s="71"/>
      <c r="AP750" s="71" t="s">
        <v>8405</v>
      </c>
      <c r="AQ750" s="71" t="s">
        <v>842</v>
      </c>
      <c r="AR750" s="71" t="s">
        <v>62</v>
      </c>
      <c r="AS750" s="71"/>
      <c r="AT750" s="71" t="s">
        <v>63</v>
      </c>
      <c r="AU750" s="71"/>
      <c r="AV750" s="79" t="str" cm="1">
        <f t="array" ref="AV7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0" s="79" t="str" cm="1">
        <f t="array" ref="AW7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0" s="71" t="str" cm="1">
        <f t="array" ref="AX7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0" s="71"/>
      <c r="AZ750" s="71"/>
      <c r="BA750" s="71" t="s">
        <v>8406</v>
      </c>
      <c r="BB750" s="73" t="s">
        <v>8407</v>
      </c>
      <c r="BC750" s="36"/>
      <c r="BD750" s="35"/>
    </row>
    <row r="751" spans="1:56" ht="75" customHeight="1">
      <c r="A751" s="70">
        <v>750</v>
      </c>
      <c r="B751" s="71" t="s">
        <v>8408</v>
      </c>
      <c r="C751" s="71" t="s">
        <v>735</v>
      </c>
      <c r="D751" s="71" t="s">
        <v>8409</v>
      </c>
      <c r="E751" s="71" t="s">
        <v>1478</v>
      </c>
      <c r="F751" s="71" t="s">
        <v>231</v>
      </c>
      <c r="G751" s="71" t="s">
        <v>584</v>
      </c>
      <c r="H751" s="71" t="s">
        <v>217</v>
      </c>
      <c r="I751" s="71" t="s">
        <v>285</v>
      </c>
      <c r="J751" s="71" t="s">
        <v>1432</v>
      </c>
      <c r="K751" s="71" t="s">
        <v>279</v>
      </c>
      <c r="L751" s="71" t="s">
        <v>8410</v>
      </c>
      <c r="M751" s="71" t="s">
        <v>8411</v>
      </c>
      <c r="N751" s="71"/>
      <c r="O751" s="71"/>
      <c r="P751" s="71"/>
      <c r="Q751" s="71"/>
      <c r="R751" s="71"/>
      <c r="S751" s="71"/>
      <c r="T751" s="71"/>
      <c r="U751" s="71"/>
      <c r="V751" s="71"/>
      <c r="W751" s="71"/>
      <c r="X751" s="71"/>
      <c r="Y751" s="71"/>
      <c r="Z751" s="71"/>
      <c r="AA751" s="71"/>
      <c r="AB751" s="71" t="s">
        <v>64</v>
      </c>
      <c r="AC751" s="71" t="s">
        <v>65</v>
      </c>
      <c r="AD751" s="71" t="s">
        <v>62</v>
      </c>
      <c r="AE751" s="71" t="s">
        <v>62</v>
      </c>
      <c r="AF751" s="71" t="s">
        <v>63</v>
      </c>
      <c r="AG751" s="71"/>
      <c r="AH751" s="71" t="s">
        <v>66</v>
      </c>
      <c r="AI751" s="71" t="s">
        <v>63</v>
      </c>
      <c r="AJ751" s="71" t="s">
        <v>63</v>
      </c>
      <c r="AK751" s="71" t="s">
        <v>63</v>
      </c>
      <c r="AL751" s="71" t="s">
        <v>62</v>
      </c>
      <c r="AM751" s="71" t="s">
        <v>63</v>
      </c>
      <c r="AN751" s="71"/>
      <c r="AO751" s="71"/>
      <c r="AP751" s="71" t="s">
        <v>8412</v>
      </c>
      <c r="AQ751" s="71" t="s">
        <v>8413</v>
      </c>
      <c r="AR751" s="71" t="s">
        <v>62</v>
      </c>
      <c r="AS751" s="71"/>
      <c r="AT751" s="71" t="s">
        <v>63</v>
      </c>
      <c r="AU751" s="71"/>
      <c r="AV751" s="79" t="str" cm="1">
        <f t="array" ref="AV7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1" s="79" t="str" cm="1">
        <f t="array" ref="AW7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1" s="71" t="str" cm="1">
        <f t="array" ref="AX7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1" s="71"/>
      <c r="AZ751" s="71"/>
      <c r="BA751" s="71" t="s">
        <v>8414</v>
      </c>
      <c r="BB751" s="73" t="s">
        <v>8415</v>
      </c>
      <c r="BC751" s="36"/>
      <c r="BD751" s="35"/>
    </row>
    <row r="752" spans="1:56" ht="75" customHeight="1">
      <c r="A752" s="70">
        <v>751</v>
      </c>
      <c r="B752" s="71" t="s">
        <v>8416</v>
      </c>
      <c r="C752" s="71" t="s">
        <v>735</v>
      </c>
      <c r="D752" s="71" t="s">
        <v>8417</v>
      </c>
      <c r="E752" s="71" t="s">
        <v>1748</v>
      </c>
      <c r="F752" s="71" t="s">
        <v>231</v>
      </c>
      <c r="G752" s="71" t="s">
        <v>584</v>
      </c>
      <c r="H752" s="71" t="s">
        <v>217</v>
      </c>
      <c r="I752" s="71" t="s">
        <v>1215</v>
      </c>
      <c r="J752" s="71" t="s">
        <v>1432</v>
      </c>
      <c r="K752" s="71" t="s">
        <v>243</v>
      </c>
      <c r="L752" s="71" t="s">
        <v>8418</v>
      </c>
      <c r="M752" s="71" t="s">
        <v>8419</v>
      </c>
      <c r="N752" s="71"/>
      <c r="O752" s="71"/>
      <c r="P752" s="71"/>
      <c r="Q752" s="71"/>
      <c r="R752" s="71"/>
      <c r="S752" s="71"/>
      <c r="T752" s="71"/>
      <c r="U752" s="71"/>
      <c r="V752" s="71"/>
      <c r="W752" s="71"/>
      <c r="X752" s="71"/>
      <c r="Y752" s="71"/>
      <c r="Z752" s="71"/>
      <c r="AA752" s="71"/>
      <c r="AB752" s="71" t="s">
        <v>64</v>
      </c>
      <c r="AC752" s="71" t="s">
        <v>65</v>
      </c>
      <c r="AD752" s="71" t="s">
        <v>62</v>
      </c>
      <c r="AE752" s="71" t="s">
        <v>62</v>
      </c>
      <c r="AF752" s="71" t="s">
        <v>63</v>
      </c>
      <c r="AG752" s="71"/>
      <c r="AH752" s="71" t="s">
        <v>66</v>
      </c>
      <c r="AI752" s="71" t="s">
        <v>63</v>
      </c>
      <c r="AJ752" s="71" t="s">
        <v>63</v>
      </c>
      <c r="AK752" s="71" t="s">
        <v>63</v>
      </c>
      <c r="AL752" s="71" t="s">
        <v>62</v>
      </c>
      <c r="AM752" s="71" t="s">
        <v>63</v>
      </c>
      <c r="AN752" s="71"/>
      <c r="AO752" s="71"/>
      <c r="AP752" s="71" t="s">
        <v>8420</v>
      </c>
      <c r="AQ752" s="71" t="s">
        <v>1215</v>
      </c>
      <c r="AR752" s="71" t="s">
        <v>62</v>
      </c>
      <c r="AS752" s="71"/>
      <c r="AT752" s="71" t="s">
        <v>63</v>
      </c>
      <c r="AU752" s="71"/>
      <c r="AV752" s="79" t="str" cm="1">
        <f t="array" ref="AV7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2" s="79" t="str" cm="1">
        <f t="array" ref="AW7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2" s="71" t="str" cm="1">
        <f t="array" ref="AX7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2" s="71"/>
      <c r="AZ752" s="71"/>
      <c r="BA752" s="71" t="s">
        <v>8421</v>
      </c>
      <c r="BB752" s="73" t="s">
        <v>5037</v>
      </c>
      <c r="BC752" s="36"/>
      <c r="BD752" s="35"/>
    </row>
    <row r="753" spans="1:56" ht="75" customHeight="1">
      <c r="A753" s="70">
        <v>752</v>
      </c>
      <c r="B753" s="71" t="s">
        <v>8422</v>
      </c>
      <c r="C753" s="71" t="s">
        <v>8423</v>
      </c>
      <c r="D753" s="71" t="s">
        <v>8424</v>
      </c>
      <c r="E753" s="71" t="s">
        <v>1505</v>
      </c>
      <c r="F753" s="71" t="s">
        <v>231</v>
      </c>
      <c r="G753" s="71" t="s">
        <v>786</v>
      </c>
      <c r="H753" s="71" t="s">
        <v>233</v>
      </c>
      <c r="I753" s="71" t="s">
        <v>608</v>
      </c>
      <c r="J753" s="71" t="s">
        <v>1432</v>
      </c>
      <c r="K753" s="71" t="s">
        <v>266</v>
      </c>
      <c r="L753" s="71" t="s">
        <v>8425</v>
      </c>
      <c r="M753" s="71" t="s">
        <v>8426</v>
      </c>
      <c r="N753" s="71"/>
      <c r="O753" s="71"/>
      <c r="P753" s="71"/>
      <c r="Q753" s="71"/>
      <c r="R753" s="71"/>
      <c r="S753" s="71"/>
      <c r="T753" s="71"/>
      <c r="U753" s="71"/>
      <c r="V753" s="71"/>
      <c r="W753" s="71"/>
      <c r="X753" s="71"/>
      <c r="Y753" s="71"/>
      <c r="Z753" s="71"/>
      <c r="AA753" s="71"/>
      <c r="AB753" s="71" t="s">
        <v>64</v>
      </c>
      <c r="AC753" s="71" t="s">
        <v>84</v>
      </c>
      <c r="AD753" s="71" t="s">
        <v>62</v>
      </c>
      <c r="AE753" s="71" t="s">
        <v>62</v>
      </c>
      <c r="AF753" s="71" t="s">
        <v>62</v>
      </c>
      <c r="AG753" s="71"/>
      <c r="AH753" s="71" t="s">
        <v>85</v>
      </c>
      <c r="AI753" s="71" t="s">
        <v>63</v>
      </c>
      <c r="AJ753" s="71" t="s">
        <v>63</v>
      </c>
      <c r="AK753" s="71" t="s">
        <v>63</v>
      </c>
      <c r="AL753" s="71" t="s">
        <v>132</v>
      </c>
      <c r="AM753" s="71" t="s">
        <v>63</v>
      </c>
      <c r="AN753" s="71"/>
      <c r="AO753" s="71"/>
      <c r="AP753" s="71" t="s">
        <v>6967</v>
      </c>
      <c r="AQ753" s="71" t="s">
        <v>608</v>
      </c>
      <c r="AR753" s="71" t="s">
        <v>62</v>
      </c>
      <c r="AS753" s="71"/>
      <c r="AT753" s="71" t="s">
        <v>63</v>
      </c>
      <c r="AU753" s="71"/>
      <c r="AV753" s="79" t="str" cm="1">
        <f t="array" ref="AV7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3" s="79" t="str" cm="1">
        <f t="array" ref="AW7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3" s="71" t="str" cm="1">
        <f t="array" ref="AX7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3" s="71"/>
      <c r="AZ753" s="71"/>
      <c r="BA753" s="71" t="s">
        <v>8427</v>
      </c>
      <c r="BB753" s="73" t="s">
        <v>8428</v>
      </c>
      <c r="BC753" s="36"/>
      <c r="BD753" s="35"/>
    </row>
    <row r="754" spans="1:56" ht="75" customHeight="1">
      <c r="A754" s="70">
        <v>753</v>
      </c>
      <c r="B754" s="71" t="s">
        <v>8429</v>
      </c>
      <c r="C754" s="71" t="s">
        <v>735</v>
      </c>
      <c r="D754" s="71" t="s">
        <v>8430</v>
      </c>
      <c r="E754" s="71" t="s">
        <v>1478</v>
      </c>
      <c r="F754" s="71" t="s">
        <v>231</v>
      </c>
      <c r="G754" s="71" t="s">
        <v>736</v>
      </c>
      <c r="H754" s="71" t="s">
        <v>217</v>
      </c>
      <c r="I754" s="71" t="s">
        <v>790</v>
      </c>
      <c r="J754" s="71" t="s">
        <v>1432</v>
      </c>
      <c r="K754" s="71" t="s">
        <v>218</v>
      </c>
      <c r="L754" s="71" t="s">
        <v>8431</v>
      </c>
      <c r="M754" s="71" t="s">
        <v>8432</v>
      </c>
      <c r="N754" s="71"/>
      <c r="O754" s="71"/>
      <c r="P754" s="71"/>
      <c r="Q754" s="71"/>
      <c r="R754" s="71"/>
      <c r="S754" s="71"/>
      <c r="T754" s="71"/>
      <c r="U754" s="71"/>
      <c r="V754" s="71"/>
      <c r="W754" s="71"/>
      <c r="X754" s="71"/>
      <c r="Y754" s="71"/>
      <c r="Z754" s="71"/>
      <c r="AA754" s="71"/>
      <c r="AB754" s="71" t="s">
        <v>64</v>
      </c>
      <c r="AC754" s="71" t="s">
        <v>65</v>
      </c>
      <c r="AD754" s="71" t="s">
        <v>62</v>
      </c>
      <c r="AE754" s="71" t="s">
        <v>62</v>
      </c>
      <c r="AF754" s="71" t="s">
        <v>63</v>
      </c>
      <c r="AG754" s="71"/>
      <c r="AH754" s="71" t="s">
        <v>66</v>
      </c>
      <c r="AI754" s="71" t="s">
        <v>63</v>
      </c>
      <c r="AJ754" s="71" t="s">
        <v>63</v>
      </c>
      <c r="AK754" s="71" t="s">
        <v>63</v>
      </c>
      <c r="AL754" s="71" t="s">
        <v>62</v>
      </c>
      <c r="AM754" s="71" t="s">
        <v>63</v>
      </c>
      <c r="AN754" s="71"/>
      <c r="AO754" s="71"/>
      <c r="AP754" s="71" t="s">
        <v>8433</v>
      </c>
      <c r="AQ754" s="71" t="s">
        <v>8434</v>
      </c>
      <c r="AR754" s="71" t="s">
        <v>62</v>
      </c>
      <c r="AS754" s="71"/>
      <c r="AT754" s="71" t="s">
        <v>63</v>
      </c>
      <c r="AU754" s="71"/>
      <c r="AV754" s="79" t="str" cm="1">
        <f t="array" ref="AV7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4" s="79" t="str" cm="1">
        <f t="array" ref="AW7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4" s="71" t="str" cm="1">
        <f t="array" ref="AX7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4" s="71"/>
      <c r="AZ754" s="71"/>
      <c r="BA754" s="22" t="s">
        <v>8435</v>
      </c>
      <c r="BB754" s="73" t="s">
        <v>8436</v>
      </c>
      <c r="BC754" s="36"/>
      <c r="BD754" s="35"/>
    </row>
    <row r="755" spans="1:56" ht="75" customHeight="1">
      <c r="A755" s="70">
        <v>754</v>
      </c>
      <c r="B755" s="71" t="s">
        <v>8437</v>
      </c>
      <c r="C755" s="71" t="s">
        <v>735</v>
      </c>
      <c r="D755" s="71" t="s">
        <v>8438</v>
      </c>
      <c r="E755" s="71" t="s">
        <v>1486</v>
      </c>
      <c r="F755" s="71" t="s">
        <v>231</v>
      </c>
      <c r="G755" s="71" t="s">
        <v>736</v>
      </c>
      <c r="H755" s="71" t="s">
        <v>217</v>
      </c>
      <c r="I755" s="71" t="s">
        <v>840</v>
      </c>
      <c r="J755" s="71" t="s">
        <v>1432</v>
      </c>
      <c r="K755" s="71" t="s">
        <v>315</v>
      </c>
      <c r="L755" s="71" t="s">
        <v>8439</v>
      </c>
      <c r="M755" s="71" t="s">
        <v>8440</v>
      </c>
      <c r="N755" s="71"/>
      <c r="O755" s="71"/>
      <c r="P755" s="71"/>
      <c r="Q755" s="71"/>
      <c r="R755" s="71"/>
      <c r="S755" s="71"/>
      <c r="T755" s="71"/>
      <c r="U755" s="71"/>
      <c r="V755" s="71"/>
      <c r="W755" s="71"/>
      <c r="X755" s="71"/>
      <c r="Y755" s="71"/>
      <c r="Z755" s="71"/>
      <c r="AA755" s="71"/>
      <c r="AB755" s="71" t="s">
        <v>64</v>
      </c>
      <c r="AC755" s="71" t="s">
        <v>65</v>
      </c>
      <c r="AD755" s="71" t="s">
        <v>62</v>
      </c>
      <c r="AE755" s="71" t="s">
        <v>62</v>
      </c>
      <c r="AF755" s="71" t="s">
        <v>63</v>
      </c>
      <c r="AG755" s="71"/>
      <c r="AH755" s="71" t="s">
        <v>66</v>
      </c>
      <c r="AI755" s="71" t="s">
        <v>63</v>
      </c>
      <c r="AJ755" s="71" t="s">
        <v>63</v>
      </c>
      <c r="AK755" s="71" t="s">
        <v>63</v>
      </c>
      <c r="AL755" s="71" t="s">
        <v>62</v>
      </c>
      <c r="AM755" s="71" t="s">
        <v>63</v>
      </c>
      <c r="AN755" s="71"/>
      <c r="AO755" s="71"/>
      <c r="AP755" s="71" t="s">
        <v>8355</v>
      </c>
      <c r="AQ755" s="71" t="s">
        <v>4901</v>
      </c>
      <c r="AR755" s="71" t="s">
        <v>62</v>
      </c>
      <c r="AS755" s="71"/>
      <c r="AT755" s="71" t="s">
        <v>63</v>
      </c>
      <c r="AU755" s="71"/>
      <c r="AV755" s="79" t="str" cm="1">
        <f t="array" ref="AV7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5" s="79" t="str" cm="1">
        <f t="array" ref="AW7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5" s="71" t="str" cm="1">
        <f t="array" ref="AX7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5" s="71"/>
      <c r="AZ755" s="71"/>
      <c r="BA755" s="22" t="s">
        <v>8441</v>
      </c>
      <c r="BB755" s="73" t="s">
        <v>8357</v>
      </c>
      <c r="BC755" s="36"/>
      <c r="BD755" s="35"/>
    </row>
    <row r="756" spans="1:56" ht="75" customHeight="1">
      <c r="A756" s="70">
        <v>755</v>
      </c>
      <c r="B756" s="71" t="s">
        <v>8442</v>
      </c>
      <c r="C756" s="71" t="s">
        <v>773</v>
      </c>
      <c r="D756" s="71" t="s">
        <v>8443</v>
      </c>
      <c r="E756" s="71" t="s">
        <v>1502</v>
      </c>
      <c r="F756" s="71" t="s">
        <v>54</v>
      </c>
      <c r="G756" s="71" t="s">
        <v>125</v>
      </c>
      <c r="H756" s="71" t="s">
        <v>233</v>
      </c>
      <c r="I756" s="71" t="s">
        <v>1215</v>
      </c>
      <c r="J756" s="71" t="s">
        <v>1432</v>
      </c>
      <c r="K756" s="71" t="s">
        <v>243</v>
      </c>
      <c r="L756" s="71" t="s">
        <v>8444</v>
      </c>
      <c r="M756" s="71" t="s">
        <v>8445</v>
      </c>
      <c r="N756" s="71" t="s">
        <v>1505</v>
      </c>
      <c r="O756" s="71" t="s">
        <v>4234</v>
      </c>
      <c r="P756" s="71" t="s">
        <v>60</v>
      </c>
      <c r="Q756" s="71" t="s">
        <v>81</v>
      </c>
      <c r="R756" s="71" t="s">
        <v>1669</v>
      </c>
      <c r="S756" s="71" t="s">
        <v>62</v>
      </c>
      <c r="T756" s="71" t="s">
        <v>62</v>
      </c>
      <c r="U756" s="71" t="s">
        <v>62</v>
      </c>
      <c r="V756" s="71" t="s">
        <v>62</v>
      </c>
      <c r="W756" s="71" t="s">
        <v>62</v>
      </c>
      <c r="X756" s="71" t="s">
        <v>63</v>
      </c>
      <c r="Y756" s="71" t="s">
        <v>62</v>
      </c>
      <c r="Z756" s="71" t="s">
        <v>63</v>
      </c>
      <c r="AA756" s="71" t="s">
        <v>63</v>
      </c>
      <c r="AB756" s="71" t="s">
        <v>64</v>
      </c>
      <c r="AC756" s="71" t="s">
        <v>84</v>
      </c>
      <c r="AD756" s="71" t="s">
        <v>62</v>
      </c>
      <c r="AE756" s="71" t="s">
        <v>62</v>
      </c>
      <c r="AF756" s="71" t="s">
        <v>63</v>
      </c>
      <c r="AG756" s="71" t="s">
        <v>63</v>
      </c>
      <c r="AH756" s="71" t="s">
        <v>85</v>
      </c>
      <c r="AI756" s="71" t="s">
        <v>63</v>
      </c>
      <c r="AJ756" s="71" t="s">
        <v>63</v>
      </c>
      <c r="AK756" s="71" t="s">
        <v>63</v>
      </c>
      <c r="AL756" s="71" t="s">
        <v>62</v>
      </c>
      <c r="AM756" s="71" t="s">
        <v>63</v>
      </c>
      <c r="AN756" s="71"/>
      <c r="AO756" s="71" t="s">
        <v>8446</v>
      </c>
      <c r="AP756" s="71" t="s">
        <v>8447</v>
      </c>
      <c r="AQ756" s="71" t="s">
        <v>6194</v>
      </c>
      <c r="AR756" s="71" t="s">
        <v>62</v>
      </c>
      <c r="AS756" s="71"/>
      <c r="AT756" s="71" t="s">
        <v>63</v>
      </c>
      <c r="AU756" s="71" t="s">
        <v>1713</v>
      </c>
      <c r="AV756" s="79" cm="1">
        <f t="array" ref="AV7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756" s="79" cm="1">
        <f t="array" ref="AW7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756" s="71" t="str" cm="1">
        <f t="array" ref="AX7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56" s="71" t="s">
        <v>63</v>
      </c>
      <c r="AZ756" s="71"/>
      <c r="BA756" s="22" t="s">
        <v>8448</v>
      </c>
      <c r="BB756" s="73" t="s">
        <v>8449</v>
      </c>
      <c r="BC756" s="36"/>
      <c r="BD756" s="35"/>
    </row>
    <row r="757" spans="1:56" ht="75" customHeight="1">
      <c r="A757" s="70">
        <v>756</v>
      </c>
      <c r="B757" s="71" t="s">
        <v>8450</v>
      </c>
      <c r="C757" s="71" t="s">
        <v>735</v>
      </c>
      <c r="D757" s="71" t="s">
        <v>8451</v>
      </c>
      <c r="E757" s="71" t="s">
        <v>1452</v>
      </c>
      <c r="F757" s="71" t="s">
        <v>231</v>
      </c>
      <c r="G757" s="71" t="s">
        <v>584</v>
      </c>
      <c r="H757" s="71" t="s">
        <v>217</v>
      </c>
      <c r="I757" s="71" t="s">
        <v>2147</v>
      </c>
      <c r="J757" s="71" t="s">
        <v>1432</v>
      </c>
      <c r="K757" s="71" t="s">
        <v>279</v>
      </c>
      <c r="L757" s="71" t="s">
        <v>8452</v>
      </c>
      <c r="M757" s="71" t="s">
        <v>8453</v>
      </c>
      <c r="N757" s="71"/>
      <c r="O757" s="71"/>
      <c r="P757" s="71"/>
      <c r="Q757" s="71"/>
      <c r="R757" s="71"/>
      <c r="S757" s="71"/>
      <c r="T757" s="71"/>
      <c r="U757" s="71"/>
      <c r="V757" s="71"/>
      <c r="W757" s="71"/>
      <c r="X757" s="71"/>
      <c r="Y757" s="71"/>
      <c r="Z757" s="71"/>
      <c r="AA757" s="71"/>
      <c r="AB757" s="71" t="s">
        <v>64</v>
      </c>
      <c r="AC757" s="71" t="s">
        <v>65</v>
      </c>
      <c r="AD757" s="71" t="s">
        <v>62</v>
      </c>
      <c r="AE757" s="71" t="s">
        <v>62</v>
      </c>
      <c r="AF757" s="71" t="s">
        <v>63</v>
      </c>
      <c r="AG757" s="71"/>
      <c r="AH757" s="71" t="s">
        <v>66</v>
      </c>
      <c r="AI757" s="71" t="s">
        <v>63</v>
      </c>
      <c r="AJ757" s="71" t="s">
        <v>63</v>
      </c>
      <c r="AK757" s="71" t="s">
        <v>63</v>
      </c>
      <c r="AL757" s="71" t="s">
        <v>62</v>
      </c>
      <c r="AM757" s="71" t="s">
        <v>63</v>
      </c>
      <c r="AN757" s="71"/>
      <c r="AO757" s="71"/>
      <c r="AP757" s="71" t="s">
        <v>8454</v>
      </c>
      <c r="AQ757" s="71" t="s">
        <v>285</v>
      </c>
      <c r="AR757" s="71" t="s">
        <v>62</v>
      </c>
      <c r="AS757" s="71"/>
      <c r="AT757" s="71" t="s">
        <v>63</v>
      </c>
      <c r="AU757" s="71"/>
      <c r="AV757" s="79" t="str" cm="1">
        <f t="array" ref="AV7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7" s="79" t="str" cm="1">
        <f t="array" ref="AW7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7" s="71" t="str" cm="1">
        <f t="array" ref="AX7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7" s="71"/>
      <c r="AZ757" s="71"/>
      <c r="BA757" s="71" t="s">
        <v>8455</v>
      </c>
      <c r="BB757" s="73" t="s">
        <v>8456</v>
      </c>
      <c r="BC757" s="36"/>
      <c r="BD757" s="35"/>
    </row>
    <row r="758" spans="1:56" ht="75" customHeight="1">
      <c r="A758" s="70">
        <v>757</v>
      </c>
      <c r="B758" s="71" t="s">
        <v>8457</v>
      </c>
      <c r="C758" s="71" t="s">
        <v>667</v>
      </c>
      <c r="D758" s="71" t="s">
        <v>8458</v>
      </c>
      <c r="E758" s="71" t="s">
        <v>1478</v>
      </c>
      <c r="F758" s="71" t="s">
        <v>231</v>
      </c>
      <c r="G758" s="71" t="s">
        <v>584</v>
      </c>
      <c r="H758" s="71" t="s">
        <v>233</v>
      </c>
      <c r="I758" s="71" t="s">
        <v>842</v>
      </c>
      <c r="J758" s="71" t="s">
        <v>1432</v>
      </c>
      <c r="K758" s="71" t="s">
        <v>315</v>
      </c>
      <c r="L758" s="71" t="s">
        <v>8459</v>
      </c>
      <c r="M758" s="71" t="s">
        <v>8460</v>
      </c>
      <c r="N758" s="71"/>
      <c r="O758" s="71"/>
      <c r="P758" s="71"/>
      <c r="Q758" s="71"/>
      <c r="R758" s="71"/>
      <c r="S758" s="71"/>
      <c r="T758" s="71"/>
      <c r="U758" s="71"/>
      <c r="V758" s="71"/>
      <c r="W758" s="71"/>
      <c r="X758" s="71"/>
      <c r="Y758" s="71"/>
      <c r="Z758" s="71"/>
      <c r="AA758" s="71"/>
      <c r="AB758" s="71" t="s">
        <v>64</v>
      </c>
      <c r="AC758" s="71" t="s">
        <v>84</v>
      </c>
      <c r="AD758" s="71" t="s">
        <v>62</v>
      </c>
      <c r="AE758" s="71" t="s">
        <v>63</v>
      </c>
      <c r="AF758" s="71" t="s">
        <v>63</v>
      </c>
      <c r="AG758" s="71"/>
      <c r="AH758" s="71" t="s">
        <v>66</v>
      </c>
      <c r="AI758" s="71" t="s">
        <v>62</v>
      </c>
      <c r="AJ758" s="71" t="s">
        <v>132</v>
      </c>
      <c r="AK758" s="71" t="s">
        <v>62</v>
      </c>
      <c r="AL758" s="71" t="s">
        <v>62</v>
      </c>
      <c r="AM758" s="71" t="s">
        <v>63</v>
      </c>
      <c r="AN758" s="71"/>
      <c r="AO758" s="71"/>
      <c r="AP758" s="71" t="s">
        <v>8461</v>
      </c>
      <c r="AQ758" s="71" t="s">
        <v>272</v>
      </c>
      <c r="AR758" s="71" t="s">
        <v>63</v>
      </c>
      <c r="AS758" s="71"/>
      <c r="AT758" s="71" t="s">
        <v>63</v>
      </c>
      <c r="AU758" s="71"/>
      <c r="AV758" s="79" t="str" cm="1">
        <f t="array" ref="AV7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8" s="79" t="str" cm="1">
        <f t="array" ref="AW7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8" s="71" t="str" cm="1">
        <f t="array" ref="AX7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8" s="71"/>
      <c r="AZ758" s="71"/>
      <c r="BA758" s="71" t="s">
        <v>8462</v>
      </c>
      <c r="BB758" s="73" t="s">
        <v>8463</v>
      </c>
      <c r="BC758" s="36"/>
      <c r="BD758" s="35"/>
    </row>
    <row r="759" spans="1:56" ht="75" customHeight="1">
      <c r="A759" s="70">
        <v>758</v>
      </c>
      <c r="B759" s="71" t="s">
        <v>8464</v>
      </c>
      <c r="C759" s="71" t="s">
        <v>7477</v>
      </c>
      <c r="D759" s="71" t="s">
        <v>8465</v>
      </c>
      <c r="E759" s="71" t="s">
        <v>1452</v>
      </c>
      <c r="F759" s="71" t="s">
        <v>54</v>
      </c>
      <c r="G759" s="71" t="s">
        <v>125</v>
      </c>
      <c r="H759" s="71" t="s">
        <v>233</v>
      </c>
      <c r="I759" s="71" t="s">
        <v>1215</v>
      </c>
      <c r="J759" s="71" t="s">
        <v>1432</v>
      </c>
      <c r="K759" s="71" t="s">
        <v>243</v>
      </c>
      <c r="L759" s="71" t="s">
        <v>8466</v>
      </c>
      <c r="M759" s="71" t="s">
        <v>8467</v>
      </c>
      <c r="N759" s="71"/>
      <c r="O759" s="71" t="s">
        <v>4945</v>
      </c>
      <c r="P759" s="71" t="s">
        <v>60</v>
      </c>
      <c r="Q759" s="71" t="s">
        <v>81</v>
      </c>
      <c r="R759" s="71" t="s">
        <v>1669</v>
      </c>
      <c r="S759" s="71" t="s">
        <v>62</v>
      </c>
      <c r="T759" s="71" t="s">
        <v>62</v>
      </c>
      <c r="U759" s="71" t="s">
        <v>62</v>
      </c>
      <c r="V759" s="71" t="s">
        <v>63</v>
      </c>
      <c r="W759" s="71" t="s">
        <v>63</v>
      </c>
      <c r="X759" s="71" t="s">
        <v>63</v>
      </c>
      <c r="Y759" s="71" t="s">
        <v>62</v>
      </c>
      <c r="Z759" s="71" t="s">
        <v>62</v>
      </c>
      <c r="AA759" s="71" t="s">
        <v>62</v>
      </c>
      <c r="AB759" s="71" t="s">
        <v>64</v>
      </c>
      <c r="AC759" s="71" t="s">
        <v>100</v>
      </c>
      <c r="AD759" s="71" t="s">
        <v>62</v>
      </c>
      <c r="AE759" s="71" t="s">
        <v>62</v>
      </c>
      <c r="AF759" s="71" t="s">
        <v>63</v>
      </c>
      <c r="AG759" s="71" t="s">
        <v>63</v>
      </c>
      <c r="AH759" s="71" t="s">
        <v>85</v>
      </c>
      <c r="AI759" s="71" t="s">
        <v>63</v>
      </c>
      <c r="AJ759" s="71" t="s">
        <v>63</v>
      </c>
      <c r="AK759" s="71" t="s">
        <v>63</v>
      </c>
      <c r="AL759" s="71" t="s">
        <v>63</v>
      </c>
      <c r="AM759" s="71" t="s">
        <v>63</v>
      </c>
      <c r="AN759" s="71" t="s">
        <v>8468</v>
      </c>
      <c r="AO759" s="71" t="s">
        <v>8469</v>
      </c>
      <c r="AP759" s="71" t="s">
        <v>8470</v>
      </c>
      <c r="AQ759" s="71" t="s">
        <v>8471</v>
      </c>
      <c r="AR759" s="71" t="s">
        <v>63</v>
      </c>
      <c r="AS759" s="71"/>
      <c r="AT759" s="71" t="s">
        <v>63</v>
      </c>
      <c r="AU759" s="71" t="s">
        <v>72</v>
      </c>
      <c r="AV759" s="79" t="str" cm="1">
        <f t="array" ref="AV7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9" s="79" t="str" cm="1">
        <f t="array" ref="AW7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9" s="71" t="str" cm="1">
        <f t="array" ref="AX7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59" s="71" t="s">
        <v>63</v>
      </c>
      <c r="AZ759" s="71"/>
      <c r="BA759" s="71" t="s">
        <v>8472</v>
      </c>
      <c r="BB759" s="73" t="s">
        <v>8473</v>
      </c>
      <c r="BC759" s="36"/>
      <c r="BD759" s="35"/>
    </row>
    <row r="760" spans="1:56" ht="75" customHeight="1">
      <c r="A760" s="70">
        <v>759</v>
      </c>
      <c r="B760" s="71" t="s">
        <v>8474</v>
      </c>
      <c r="C760" s="71" t="s">
        <v>7462</v>
      </c>
      <c r="D760" s="71" t="s">
        <v>8475</v>
      </c>
      <c r="E760" s="71" t="s">
        <v>1461</v>
      </c>
      <c r="F760" s="71" t="s">
        <v>231</v>
      </c>
      <c r="G760" s="71" t="s">
        <v>786</v>
      </c>
      <c r="H760" s="71" t="s">
        <v>217</v>
      </c>
      <c r="I760" s="71" t="s">
        <v>840</v>
      </c>
      <c r="J760" s="71" t="s">
        <v>1432</v>
      </c>
      <c r="K760" s="71" t="s">
        <v>315</v>
      </c>
      <c r="L760" s="71" t="s">
        <v>8476</v>
      </c>
      <c r="M760" s="71" t="s">
        <v>8477</v>
      </c>
      <c r="N760" s="71"/>
      <c r="O760" s="71"/>
      <c r="P760" s="71"/>
      <c r="Q760" s="71"/>
      <c r="R760" s="71"/>
      <c r="S760" s="71"/>
      <c r="T760" s="71"/>
      <c r="U760" s="71"/>
      <c r="V760" s="71"/>
      <c r="W760" s="71"/>
      <c r="X760" s="71"/>
      <c r="Y760" s="71"/>
      <c r="Z760" s="71"/>
      <c r="AA760" s="71"/>
      <c r="AB760" s="71" t="s">
        <v>64</v>
      </c>
      <c r="AC760" s="71" t="s">
        <v>84</v>
      </c>
      <c r="AD760" s="71" t="s">
        <v>62</v>
      </c>
      <c r="AE760" s="71" t="s">
        <v>62</v>
      </c>
      <c r="AF760" s="71" t="s">
        <v>63</v>
      </c>
      <c r="AG760" s="71"/>
      <c r="AH760" s="71" t="s">
        <v>85</v>
      </c>
      <c r="AI760" s="71" t="s">
        <v>63</v>
      </c>
      <c r="AJ760" s="71" t="s">
        <v>63</v>
      </c>
      <c r="AK760" s="71" t="s">
        <v>63</v>
      </c>
      <c r="AL760" s="71" t="s">
        <v>63</v>
      </c>
      <c r="AM760" s="71" t="s">
        <v>63</v>
      </c>
      <c r="AN760" s="71"/>
      <c r="AO760" s="71"/>
      <c r="AP760" s="71" t="s">
        <v>8478</v>
      </c>
      <c r="AQ760" s="71" t="s">
        <v>840</v>
      </c>
      <c r="AR760" s="71" t="s">
        <v>62</v>
      </c>
      <c r="AS760" s="71"/>
      <c r="AT760" s="71" t="s">
        <v>63</v>
      </c>
      <c r="AU760" s="71"/>
      <c r="AV760" s="79" t="str" cm="1">
        <f t="array" ref="AV7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0" s="79" t="str" cm="1">
        <f t="array" ref="AW7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0" s="71" t="str" cm="1">
        <f t="array" ref="AX7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0" s="71"/>
      <c r="AZ760" s="71"/>
      <c r="BA760" s="71" t="s">
        <v>8479</v>
      </c>
      <c r="BB760" s="73" t="s">
        <v>8480</v>
      </c>
      <c r="BC760" s="36"/>
      <c r="BD760" s="35"/>
    </row>
    <row r="761" spans="1:56" ht="75" customHeight="1">
      <c r="A761" s="70">
        <v>760</v>
      </c>
      <c r="B761" s="71" t="s">
        <v>8481</v>
      </c>
      <c r="C761" s="71" t="s">
        <v>735</v>
      </c>
      <c r="D761" s="71" t="s">
        <v>8482</v>
      </c>
      <c r="E761" s="71" t="s">
        <v>1478</v>
      </c>
      <c r="F761" s="71" t="s">
        <v>231</v>
      </c>
      <c r="G761" s="71" t="s">
        <v>736</v>
      </c>
      <c r="H761" s="71" t="s">
        <v>217</v>
      </c>
      <c r="I761" s="71" t="s">
        <v>1944</v>
      </c>
      <c r="J761" s="71" t="s">
        <v>1432</v>
      </c>
      <c r="K761" s="71" t="s">
        <v>218</v>
      </c>
      <c r="L761" s="71" t="s">
        <v>8483</v>
      </c>
      <c r="M761" s="71" t="s">
        <v>8484</v>
      </c>
      <c r="N761" s="71"/>
      <c r="O761" s="71"/>
      <c r="P761" s="71"/>
      <c r="Q761" s="71"/>
      <c r="R761" s="71"/>
      <c r="S761" s="71"/>
      <c r="T761" s="71"/>
      <c r="U761" s="71"/>
      <c r="V761" s="71"/>
      <c r="W761" s="71"/>
      <c r="X761" s="71"/>
      <c r="Y761" s="71"/>
      <c r="Z761" s="71"/>
      <c r="AA761" s="71"/>
      <c r="AB761" s="71" t="s">
        <v>64</v>
      </c>
      <c r="AC761" s="71" t="s">
        <v>65</v>
      </c>
      <c r="AD761" s="71" t="s">
        <v>62</v>
      </c>
      <c r="AE761" s="71" t="s">
        <v>63</v>
      </c>
      <c r="AF761" s="71" t="s">
        <v>63</v>
      </c>
      <c r="AG761" s="71"/>
      <c r="AH761" s="71" t="s">
        <v>66</v>
      </c>
      <c r="AI761" s="71" t="s">
        <v>63</v>
      </c>
      <c r="AJ761" s="71" t="s">
        <v>63</v>
      </c>
      <c r="AK761" s="71" t="s">
        <v>63</v>
      </c>
      <c r="AL761" s="71" t="s">
        <v>62</v>
      </c>
      <c r="AM761" s="71" t="s">
        <v>63</v>
      </c>
      <c r="AN761" s="71"/>
      <c r="AO761" s="71"/>
      <c r="AP761" s="71" t="s">
        <v>8485</v>
      </c>
      <c r="AQ761" s="71" t="s">
        <v>2674</v>
      </c>
      <c r="AR761" s="71" t="s">
        <v>63</v>
      </c>
      <c r="AS761" s="71"/>
      <c r="AT761" s="71" t="s">
        <v>63</v>
      </c>
      <c r="AU761" s="71"/>
      <c r="AV761" s="79" t="str" cm="1">
        <f t="array" ref="AV7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1" s="79" t="str" cm="1">
        <f t="array" ref="AW7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1" s="71" t="str" cm="1">
        <f t="array" ref="AX7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1" s="71"/>
      <c r="AZ761" s="71"/>
      <c r="BA761" s="71" t="s">
        <v>8486</v>
      </c>
      <c r="BB761" s="73" t="s">
        <v>8487</v>
      </c>
      <c r="BC761" s="36"/>
      <c r="BD761" s="35"/>
    </row>
    <row r="762" spans="1:56" ht="75" customHeight="1">
      <c r="A762" s="70">
        <v>761</v>
      </c>
      <c r="B762" s="71" t="s">
        <v>8488</v>
      </c>
      <c r="C762" s="71" t="s">
        <v>264</v>
      </c>
      <c r="D762" s="71" t="s">
        <v>8489</v>
      </c>
      <c r="E762" s="71" t="s">
        <v>1486</v>
      </c>
      <c r="F762" s="71" t="s">
        <v>54</v>
      </c>
      <c r="G762" s="71" t="s">
        <v>125</v>
      </c>
      <c r="H762" s="71" t="s">
        <v>217</v>
      </c>
      <c r="I762" s="71" t="s">
        <v>840</v>
      </c>
      <c r="J762" s="71" t="s">
        <v>1432</v>
      </c>
      <c r="K762" s="71" t="s">
        <v>315</v>
      </c>
      <c r="L762" s="71" t="s">
        <v>8490</v>
      </c>
      <c r="M762" s="71" t="s">
        <v>8491</v>
      </c>
      <c r="N762" s="71" t="s">
        <v>1505</v>
      </c>
      <c r="O762" s="71" t="s">
        <v>1609</v>
      </c>
      <c r="P762" s="71" t="s">
        <v>60</v>
      </c>
      <c r="Q762" s="71" t="s">
        <v>81</v>
      </c>
      <c r="R762" s="71" t="s">
        <v>1669</v>
      </c>
      <c r="S762" s="71" t="s">
        <v>63</v>
      </c>
      <c r="T762" s="71" t="s">
        <v>62</v>
      </c>
      <c r="U762" s="71" t="s">
        <v>62</v>
      </c>
      <c r="V762" s="71" t="s">
        <v>62</v>
      </c>
      <c r="W762" s="71" t="s">
        <v>62</v>
      </c>
      <c r="X762" s="71" t="s">
        <v>63</v>
      </c>
      <c r="Y762" s="71" t="s">
        <v>62</v>
      </c>
      <c r="Z762" s="71" t="s">
        <v>63</v>
      </c>
      <c r="AA762" s="71" t="s">
        <v>63</v>
      </c>
      <c r="AB762" s="71" t="s">
        <v>64</v>
      </c>
      <c r="AC762" s="71" t="s">
        <v>100</v>
      </c>
      <c r="AD762" s="71" t="s">
        <v>62</v>
      </c>
      <c r="AE762" s="71" t="s">
        <v>62</v>
      </c>
      <c r="AF762" s="71" t="s">
        <v>63</v>
      </c>
      <c r="AG762" s="71" t="s">
        <v>63</v>
      </c>
      <c r="AH762" s="71" t="s">
        <v>1515</v>
      </c>
      <c r="AI762" s="71" t="s">
        <v>63</v>
      </c>
      <c r="AJ762" s="71" t="s">
        <v>63</v>
      </c>
      <c r="AK762" s="71" t="s">
        <v>63</v>
      </c>
      <c r="AL762" s="71" t="s">
        <v>63</v>
      </c>
      <c r="AM762" s="71" t="s">
        <v>62</v>
      </c>
      <c r="AN762" s="71"/>
      <c r="AO762" s="71" t="s">
        <v>8492</v>
      </c>
      <c r="AP762" s="71" t="s">
        <v>8493</v>
      </c>
      <c r="AQ762" s="71" t="s">
        <v>8494</v>
      </c>
      <c r="AR762" s="71" t="s">
        <v>132</v>
      </c>
      <c r="AS762" s="71"/>
      <c r="AT762" s="71" t="s">
        <v>62</v>
      </c>
      <c r="AU762" s="71" t="s">
        <v>1702</v>
      </c>
      <c r="AV762" s="79" cm="1">
        <f t="array" ref="AV7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762" s="79" cm="1">
        <f t="array" ref="AW7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762" s="71" t="str" cm="1">
        <f t="array" ref="AX7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62" s="71" t="s">
        <v>63</v>
      </c>
      <c r="AZ762" s="71"/>
      <c r="BA762" s="71" t="s">
        <v>8495</v>
      </c>
      <c r="BB762" s="73"/>
      <c r="BC762" s="36"/>
      <c r="BD762" s="35"/>
    </row>
    <row r="763" spans="1:56" ht="75" customHeight="1">
      <c r="A763" s="70">
        <v>762</v>
      </c>
      <c r="B763" s="71" t="s">
        <v>8496</v>
      </c>
      <c r="C763" s="71" t="s">
        <v>1883</v>
      </c>
      <c r="D763" s="71" t="s">
        <v>8497</v>
      </c>
      <c r="E763" s="71" t="s">
        <v>1494</v>
      </c>
      <c r="F763" s="71" t="s">
        <v>54</v>
      </c>
      <c r="G763" s="71" t="s">
        <v>125</v>
      </c>
      <c r="H763" s="71" t="s">
        <v>233</v>
      </c>
      <c r="I763" s="71" t="s">
        <v>608</v>
      </c>
      <c r="J763" s="71" t="s">
        <v>1432</v>
      </c>
      <c r="K763" s="71" t="s">
        <v>266</v>
      </c>
      <c r="L763" s="71" t="s">
        <v>8498</v>
      </c>
      <c r="M763" s="71" t="s">
        <v>8499</v>
      </c>
      <c r="N763" s="71"/>
      <c r="O763" s="71"/>
      <c r="P763" s="71" t="s">
        <v>155</v>
      </c>
      <c r="Q763" s="71" t="s">
        <v>81</v>
      </c>
      <c r="R763" s="71" t="s">
        <v>1669</v>
      </c>
      <c r="S763" s="71" t="s">
        <v>63</v>
      </c>
      <c r="T763" s="71" t="s">
        <v>63</v>
      </c>
      <c r="U763" s="71" t="s">
        <v>63</v>
      </c>
      <c r="V763" s="71" t="s">
        <v>63</v>
      </c>
      <c r="W763" s="71" t="s">
        <v>63</v>
      </c>
      <c r="X763" s="71" t="s">
        <v>63</v>
      </c>
      <c r="Y763" s="71" t="s">
        <v>62</v>
      </c>
      <c r="Z763" s="71" t="s">
        <v>63</v>
      </c>
      <c r="AA763" s="71" t="s">
        <v>63</v>
      </c>
      <c r="AB763" s="71" t="s">
        <v>142</v>
      </c>
      <c r="AC763" s="71" t="s">
        <v>65</v>
      </c>
      <c r="AD763" s="71" t="s">
        <v>62</v>
      </c>
      <c r="AE763" s="71" t="s">
        <v>62</v>
      </c>
      <c r="AF763" s="71" t="s">
        <v>63</v>
      </c>
      <c r="AG763" s="71" t="s">
        <v>63</v>
      </c>
      <c r="AH763" s="71" t="s">
        <v>85</v>
      </c>
      <c r="AI763" s="71" t="s">
        <v>63</v>
      </c>
      <c r="AJ763" s="71" t="s">
        <v>63</v>
      </c>
      <c r="AK763" s="71" t="s">
        <v>63</v>
      </c>
      <c r="AL763" s="71" t="s">
        <v>63</v>
      </c>
      <c r="AM763" s="71" t="s">
        <v>132</v>
      </c>
      <c r="AN763" s="71" t="s">
        <v>8500</v>
      </c>
      <c r="AO763" s="71" t="s">
        <v>8501</v>
      </c>
      <c r="AP763" s="71" t="s">
        <v>8502</v>
      </c>
      <c r="AQ763" s="71" t="s">
        <v>608</v>
      </c>
      <c r="AR763" s="71" t="s">
        <v>62</v>
      </c>
      <c r="AS763" s="71" t="s">
        <v>8503</v>
      </c>
      <c r="AT763" s="71" t="s">
        <v>63</v>
      </c>
      <c r="AU763" s="71" t="s">
        <v>72</v>
      </c>
      <c r="AV763" s="79" t="str" cm="1">
        <f t="array" ref="AV7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3" s="79" t="str" cm="1">
        <f t="array" ref="AW7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3" s="71" t="str" cm="1">
        <f t="array" ref="AX7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63" s="71" t="s">
        <v>63</v>
      </c>
      <c r="AZ763" s="71"/>
      <c r="BA763" s="71" t="s">
        <v>8504</v>
      </c>
      <c r="BB763" s="73" t="s">
        <v>8505</v>
      </c>
      <c r="BC763" s="36"/>
      <c r="BD763" s="35"/>
    </row>
    <row r="764" spans="1:56" ht="75" customHeight="1">
      <c r="A764" s="70">
        <v>763</v>
      </c>
      <c r="B764" s="71" t="s">
        <v>8506</v>
      </c>
      <c r="C764" s="71" t="s">
        <v>1142</v>
      </c>
      <c r="D764" s="71" t="s">
        <v>8507</v>
      </c>
      <c r="E764" s="71" t="s">
        <v>4413</v>
      </c>
      <c r="F764" s="71" t="s">
        <v>231</v>
      </c>
      <c r="G764" s="71" t="s">
        <v>786</v>
      </c>
      <c r="H764" s="71" t="s">
        <v>217</v>
      </c>
      <c r="I764" s="71" t="s">
        <v>790</v>
      </c>
      <c r="J764" s="71" t="s">
        <v>1432</v>
      </c>
      <c r="K764" s="71" t="s">
        <v>218</v>
      </c>
      <c r="L764" s="71" t="s">
        <v>8508</v>
      </c>
      <c r="M764" s="71" t="s">
        <v>8509</v>
      </c>
      <c r="N764" s="71"/>
      <c r="O764" s="71"/>
      <c r="P764" s="71"/>
      <c r="Q764" s="71"/>
      <c r="R764" s="71"/>
      <c r="S764" s="71"/>
      <c r="T764" s="71"/>
      <c r="U764" s="71"/>
      <c r="V764" s="71"/>
      <c r="W764" s="71"/>
      <c r="X764" s="71"/>
      <c r="Y764" s="71"/>
      <c r="Z764" s="71"/>
      <c r="AA764" s="71"/>
      <c r="AB764" s="71" t="s">
        <v>64</v>
      </c>
      <c r="AC764" s="71" t="s">
        <v>65</v>
      </c>
      <c r="AD764" s="71" t="s">
        <v>62</v>
      </c>
      <c r="AE764" s="71" t="s">
        <v>62</v>
      </c>
      <c r="AF764" s="71" t="s">
        <v>63</v>
      </c>
      <c r="AG764" s="71"/>
      <c r="AH764" s="71" t="s">
        <v>85</v>
      </c>
      <c r="AI764" s="71" t="s">
        <v>63</v>
      </c>
      <c r="AJ764" s="71" t="s">
        <v>63</v>
      </c>
      <c r="AK764" s="71" t="s">
        <v>63</v>
      </c>
      <c r="AL764" s="71" t="s">
        <v>63</v>
      </c>
      <c r="AM764" s="71" t="s">
        <v>63</v>
      </c>
      <c r="AN764" s="71"/>
      <c r="AO764" s="71"/>
      <c r="AP764" s="71" t="s">
        <v>8510</v>
      </c>
      <c r="AQ764" s="71" t="s">
        <v>790</v>
      </c>
      <c r="AR764" s="71" t="s">
        <v>62</v>
      </c>
      <c r="AS764" s="71"/>
      <c r="AT764" s="71" t="s">
        <v>63</v>
      </c>
      <c r="AU764" s="71"/>
      <c r="AV764" s="79" t="str" cm="1">
        <f t="array" ref="AV7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4" s="79" t="str" cm="1">
        <f t="array" ref="AW7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4" s="71" t="str" cm="1">
        <f t="array" ref="AX7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4" s="71"/>
      <c r="AZ764" s="71"/>
      <c r="BA764" s="71" t="s">
        <v>8511</v>
      </c>
      <c r="BB764" s="73"/>
      <c r="BC764" s="36"/>
      <c r="BD764" s="35"/>
    </row>
    <row r="765" spans="1:56" ht="75" customHeight="1">
      <c r="A765" s="70">
        <v>764</v>
      </c>
      <c r="B765" s="71" t="s">
        <v>8512</v>
      </c>
      <c r="C765" s="71" t="s">
        <v>381</v>
      </c>
      <c r="D765" s="71" t="s">
        <v>8513</v>
      </c>
      <c r="E765" s="71" t="s">
        <v>1575</v>
      </c>
      <c r="F765" s="71" t="s">
        <v>54</v>
      </c>
      <c r="G765" s="71" t="s">
        <v>125</v>
      </c>
      <c r="H765" s="71" t="s">
        <v>233</v>
      </c>
      <c r="I765" s="71" t="s">
        <v>250</v>
      </c>
      <c r="J765" s="71" t="s">
        <v>1432</v>
      </c>
      <c r="K765" s="71" t="s">
        <v>243</v>
      </c>
      <c r="L765" s="71" t="s">
        <v>8514</v>
      </c>
      <c r="M765" s="71" t="s">
        <v>8515</v>
      </c>
      <c r="N765" s="71" t="s">
        <v>1575</v>
      </c>
      <c r="O765" s="71" t="s">
        <v>1506</v>
      </c>
      <c r="P765" s="71" t="s">
        <v>60</v>
      </c>
      <c r="Q765" s="71" t="s">
        <v>431</v>
      </c>
      <c r="R765" s="71" t="s">
        <v>189</v>
      </c>
      <c r="S765" s="71" t="s">
        <v>62</v>
      </c>
      <c r="T765" s="71" t="s">
        <v>62</v>
      </c>
      <c r="U765" s="71" t="s">
        <v>62</v>
      </c>
      <c r="V765" s="71" t="s">
        <v>62</v>
      </c>
      <c r="W765" s="71" t="s">
        <v>63</v>
      </c>
      <c r="X765" s="71" t="s">
        <v>63</v>
      </c>
      <c r="Y765" s="71" t="s">
        <v>62</v>
      </c>
      <c r="Z765" s="71" t="s">
        <v>63</v>
      </c>
      <c r="AA765" s="71" t="s">
        <v>63</v>
      </c>
      <c r="AB765" s="71" t="s">
        <v>142</v>
      </c>
      <c r="AC765" s="71" t="s">
        <v>65</v>
      </c>
      <c r="AD765" s="71" t="s">
        <v>62</v>
      </c>
      <c r="AE765" s="71" t="s">
        <v>62</v>
      </c>
      <c r="AF765" s="71" t="s">
        <v>63</v>
      </c>
      <c r="AG765" s="71" t="s">
        <v>63</v>
      </c>
      <c r="AH765" s="71" t="s">
        <v>85</v>
      </c>
      <c r="AI765" s="71" t="s">
        <v>63</v>
      </c>
      <c r="AJ765" s="71" t="s">
        <v>62</v>
      </c>
      <c r="AK765" s="71" t="s">
        <v>62</v>
      </c>
      <c r="AL765" s="71" t="s">
        <v>62</v>
      </c>
      <c r="AM765" s="71" t="s">
        <v>62</v>
      </c>
      <c r="AN765" s="71" t="s">
        <v>8516</v>
      </c>
      <c r="AO765" s="71" t="s">
        <v>8517</v>
      </c>
      <c r="AP765" s="71" t="s">
        <v>8518</v>
      </c>
      <c r="AQ765" s="71" t="s">
        <v>8519</v>
      </c>
      <c r="AR765" s="71" t="s">
        <v>62</v>
      </c>
      <c r="AS765" s="71"/>
      <c r="AT765" s="71" t="s">
        <v>63</v>
      </c>
      <c r="AU765" s="71" t="s">
        <v>72</v>
      </c>
      <c r="AV765" s="79" t="str" cm="1">
        <f t="array" ref="AV7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5" s="79" t="str" cm="1">
        <f t="array" ref="AW7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5" s="71" t="str" cm="1">
        <f t="array" ref="AX7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65" s="71" t="s">
        <v>63</v>
      </c>
      <c r="AZ765" s="71"/>
      <c r="BA765" s="22" t="s">
        <v>8520</v>
      </c>
      <c r="BB765" s="73" t="s">
        <v>6638</v>
      </c>
      <c r="BC765" s="36"/>
      <c r="BD765" s="35"/>
    </row>
    <row r="766" spans="1:56" ht="75" customHeight="1">
      <c r="A766" s="70">
        <v>765</v>
      </c>
      <c r="B766" s="71" t="s">
        <v>8521</v>
      </c>
      <c r="C766" s="71" t="s">
        <v>7463</v>
      </c>
      <c r="D766" s="71" t="s">
        <v>8522</v>
      </c>
      <c r="E766" s="71" t="s">
        <v>1505</v>
      </c>
      <c r="F766" s="71" t="s">
        <v>54</v>
      </c>
      <c r="G766" s="71" t="s">
        <v>125</v>
      </c>
      <c r="H766" s="71" t="s">
        <v>97</v>
      </c>
      <c r="I766" s="71" t="s">
        <v>8523</v>
      </c>
      <c r="J766" s="71" t="s">
        <v>5641</v>
      </c>
      <c r="K766" s="71" t="s">
        <v>8524</v>
      </c>
      <c r="L766" s="71" t="s">
        <v>8525</v>
      </c>
      <c r="M766" s="71" t="s">
        <v>8526</v>
      </c>
      <c r="N766" s="71" t="s">
        <v>1505</v>
      </c>
      <c r="O766" s="71" t="s">
        <v>1506</v>
      </c>
      <c r="P766" s="71" t="s">
        <v>60</v>
      </c>
      <c r="Q766" s="71" t="s">
        <v>81</v>
      </c>
      <c r="R766" s="71" t="s">
        <v>373</v>
      </c>
      <c r="S766" s="71" t="s">
        <v>62</v>
      </c>
      <c r="T766" s="71" t="s">
        <v>62</v>
      </c>
      <c r="U766" s="71" t="s">
        <v>62</v>
      </c>
      <c r="V766" s="71" t="s">
        <v>62</v>
      </c>
      <c r="W766" s="71" t="s">
        <v>62</v>
      </c>
      <c r="X766" s="71" t="s">
        <v>62</v>
      </c>
      <c r="Y766" s="71" t="s">
        <v>62</v>
      </c>
      <c r="Z766" s="71" t="s">
        <v>63</v>
      </c>
      <c r="AA766" s="71" t="s">
        <v>62</v>
      </c>
      <c r="AB766" s="71" t="s">
        <v>64</v>
      </c>
      <c r="AC766" s="71" t="s">
        <v>65</v>
      </c>
      <c r="AD766" s="71" t="s">
        <v>62</v>
      </c>
      <c r="AE766" s="71" t="s">
        <v>62</v>
      </c>
      <c r="AF766" s="71" t="s">
        <v>62</v>
      </c>
      <c r="AG766" s="71" t="s">
        <v>63</v>
      </c>
      <c r="AH766" s="71" t="s">
        <v>85</v>
      </c>
      <c r="AI766" s="71" t="s">
        <v>63</v>
      </c>
      <c r="AJ766" s="71" t="s">
        <v>63</v>
      </c>
      <c r="AK766" s="71" t="s">
        <v>63</v>
      </c>
      <c r="AL766" s="71" t="s">
        <v>62</v>
      </c>
      <c r="AM766" s="71" t="s">
        <v>63</v>
      </c>
      <c r="AN766" s="71" t="s">
        <v>8527</v>
      </c>
      <c r="AO766" s="71" t="s">
        <v>8528</v>
      </c>
      <c r="AP766" s="71" t="s">
        <v>8529</v>
      </c>
      <c r="AQ766" s="71" t="s">
        <v>8530</v>
      </c>
      <c r="AR766" s="71" t="s">
        <v>63</v>
      </c>
      <c r="AS766" s="71"/>
      <c r="AT766" s="71" t="s">
        <v>63</v>
      </c>
      <c r="AU766" s="71" t="s">
        <v>7516</v>
      </c>
      <c r="AV766" s="79" cm="1">
        <f t="array" ref="AV7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766" s="79" cm="1">
        <f t="array" ref="AW7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766" s="71" t="str" cm="1">
        <f t="array" ref="AX7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66" s="71" t="s">
        <v>63</v>
      </c>
      <c r="AZ766" s="71"/>
      <c r="BA766" s="22" t="s">
        <v>8531</v>
      </c>
      <c r="BB766" s="73" t="s">
        <v>8532</v>
      </c>
      <c r="BC766" s="36"/>
      <c r="BD766" s="35"/>
    </row>
    <row r="767" spans="1:56" ht="75" customHeight="1">
      <c r="A767" s="70">
        <v>766</v>
      </c>
      <c r="B767" s="71" t="s">
        <v>8533</v>
      </c>
      <c r="C767" s="71" t="s">
        <v>289</v>
      </c>
      <c r="D767" s="71" t="s">
        <v>8534</v>
      </c>
      <c r="E767" s="71" t="s">
        <v>1430</v>
      </c>
      <c r="F767" s="71" t="s">
        <v>231</v>
      </c>
      <c r="G767" s="71" t="s">
        <v>584</v>
      </c>
      <c r="H767" s="71" t="s">
        <v>217</v>
      </c>
      <c r="I767" s="71" t="s">
        <v>1215</v>
      </c>
      <c r="J767" s="71" t="s">
        <v>1432</v>
      </c>
      <c r="K767" s="71" t="s">
        <v>243</v>
      </c>
      <c r="L767" s="71" t="s">
        <v>8535</v>
      </c>
      <c r="M767" s="71" t="s">
        <v>8536</v>
      </c>
      <c r="N767" s="71" t="s">
        <v>1505</v>
      </c>
      <c r="O767" s="71" t="s">
        <v>1506</v>
      </c>
      <c r="P767" s="71"/>
      <c r="Q767" s="71"/>
      <c r="R767" s="71"/>
      <c r="S767" s="71"/>
      <c r="T767" s="71"/>
      <c r="U767" s="71"/>
      <c r="V767" s="71"/>
      <c r="W767" s="71"/>
      <c r="X767" s="71"/>
      <c r="Y767" s="71"/>
      <c r="Z767" s="71"/>
      <c r="AA767" s="71"/>
      <c r="AB767" s="71" t="s">
        <v>64</v>
      </c>
      <c r="AC767" s="71" t="s">
        <v>100</v>
      </c>
      <c r="AD767" s="71" t="s">
        <v>62</v>
      </c>
      <c r="AE767" s="71" t="s">
        <v>63</v>
      </c>
      <c r="AF767" s="71" t="s">
        <v>63</v>
      </c>
      <c r="AG767" s="71"/>
      <c r="AH767" s="71" t="s">
        <v>66</v>
      </c>
      <c r="AI767" s="71" t="s">
        <v>63</v>
      </c>
      <c r="AJ767" s="71" t="s">
        <v>63</v>
      </c>
      <c r="AK767" s="71" t="s">
        <v>63</v>
      </c>
      <c r="AL767" s="71" t="s">
        <v>63</v>
      </c>
      <c r="AM767" s="71" t="s">
        <v>63</v>
      </c>
      <c r="AN767" s="71"/>
      <c r="AO767" s="71"/>
      <c r="AP767" s="71" t="s">
        <v>8537</v>
      </c>
      <c r="AQ767" s="71" t="s">
        <v>8326</v>
      </c>
      <c r="AR767" s="71" t="s">
        <v>132</v>
      </c>
      <c r="AS767" s="71"/>
      <c r="AT767" s="71" t="s">
        <v>63</v>
      </c>
      <c r="AU767" s="71"/>
      <c r="AV767" s="79" t="str" cm="1">
        <f t="array" ref="AV7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7" s="79" t="str" cm="1">
        <f t="array" ref="AW7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7" s="71" t="str" cm="1">
        <f t="array" ref="AX7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7" s="71"/>
      <c r="AZ767" s="71"/>
      <c r="BA767" s="22" t="s">
        <v>8538</v>
      </c>
      <c r="BB767" s="73" t="s">
        <v>590</v>
      </c>
      <c r="BC767" s="36"/>
      <c r="BD767" s="35"/>
    </row>
    <row r="768" spans="1:56" ht="75" customHeight="1">
      <c r="A768" s="70">
        <v>767</v>
      </c>
      <c r="B768" s="71" t="s">
        <v>8539</v>
      </c>
      <c r="C768" s="71" t="s">
        <v>7464</v>
      </c>
      <c r="D768" s="71" t="s">
        <v>8540</v>
      </c>
      <c r="E768" s="71" t="s">
        <v>1486</v>
      </c>
      <c r="F768" s="71" t="s">
        <v>231</v>
      </c>
      <c r="G768" s="71" t="s">
        <v>1311</v>
      </c>
      <c r="H768" s="71" t="s">
        <v>233</v>
      </c>
      <c r="I768" s="71" t="s">
        <v>790</v>
      </c>
      <c r="J768" s="71" t="s">
        <v>1432</v>
      </c>
      <c r="K768" s="71" t="s">
        <v>218</v>
      </c>
      <c r="L768" s="71" t="s">
        <v>8541</v>
      </c>
      <c r="M768" s="71" t="s">
        <v>8542</v>
      </c>
      <c r="N768" s="71"/>
      <c r="O768" s="71"/>
      <c r="P768" s="71"/>
      <c r="Q768" s="71"/>
      <c r="R768" s="71"/>
      <c r="S768" s="71"/>
      <c r="T768" s="71"/>
      <c r="U768" s="71"/>
      <c r="V768" s="71"/>
      <c r="W768" s="71"/>
      <c r="X768" s="71"/>
      <c r="Y768" s="71"/>
      <c r="Z768" s="71"/>
      <c r="AA768" s="71"/>
      <c r="AB768" s="71" t="s">
        <v>64</v>
      </c>
      <c r="AC768" s="71" t="s">
        <v>65</v>
      </c>
      <c r="AD768" s="71" t="s">
        <v>63</v>
      </c>
      <c r="AE768" s="71" t="s">
        <v>63</v>
      </c>
      <c r="AF768" s="71" t="s">
        <v>63</v>
      </c>
      <c r="AG768" s="71"/>
      <c r="AH768" s="71" t="s">
        <v>85</v>
      </c>
      <c r="AI768" s="71" t="s">
        <v>63</v>
      </c>
      <c r="AJ768" s="71" t="s">
        <v>63</v>
      </c>
      <c r="AK768" s="71" t="s">
        <v>63</v>
      </c>
      <c r="AL768" s="71" t="s">
        <v>62</v>
      </c>
      <c r="AM768" s="71" t="s">
        <v>63</v>
      </c>
      <c r="AN768" s="71"/>
      <c r="AO768" s="71"/>
      <c r="AP768" s="71" t="s">
        <v>8543</v>
      </c>
      <c r="AQ768" s="71" t="s">
        <v>790</v>
      </c>
      <c r="AR768" s="71" t="s">
        <v>62</v>
      </c>
      <c r="AS768" s="71"/>
      <c r="AT768" s="71" t="s">
        <v>63</v>
      </c>
      <c r="AU768" s="71"/>
      <c r="AV768" s="79" t="str" cm="1">
        <f t="array" ref="AV7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8" s="79" t="str" cm="1">
        <f t="array" ref="AW7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8" s="71" t="str" cm="1">
        <f t="array" ref="AX7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8" s="71"/>
      <c r="AZ768" s="71"/>
      <c r="BA768" s="71" t="s">
        <v>8544</v>
      </c>
      <c r="BB768" s="73" t="s">
        <v>8545</v>
      </c>
      <c r="BC768" s="36"/>
      <c r="BD768" s="35"/>
    </row>
    <row r="769" spans="1:56" ht="75" customHeight="1">
      <c r="A769" s="70">
        <v>768</v>
      </c>
      <c r="B769" s="71" t="s">
        <v>8546</v>
      </c>
      <c r="C769" s="71" t="s">
        <v>7465</v>
      </c>
      <c r="D769" s="71" t="s">
        <v>8547</v>
      </c>
      <c r="E769" s="71" t="s">
        <v>1486</v>
      </c>
      <c r="F769" s="71" t="s">
        <v>54</v>
      </c>
      <c r="G769" s="71" t="s">
        <v>125</v>
      </c>
      <c r="H769" s="71" t="s">
        <v>97</v>
      </c>
      <c r="I769" s="71" t="s">
        <v>8548</v>
      </c>
      <c r="J769" s="71" t="s">
        <v>6373</v>
      </c>
      <c r="K769" s="71" t="s">
        <v>243</v>
      </c>
      <c r="L769" s="71" t="s">
        <v>8549</v>
      </c>
      <c r="M769" s="71" t="s">
        <v>8550</v>
      </c>
      <c r="N769" s="71" t="s">
        <v>1710</v>
      </c>
      <c r="O769" s="71" t="s">
        <v>1506</v>
      </c>
      <c r="P769" s="71" t="s">
        <v>60</v>
      </c>
      <c r="Q769" s="71" t="s">
        <v>155</v>
      </c>
      <c r="R769" s="71" t="s">
        <v>189</v>
      </c>
      <c r="S769" s="71" t="s">
        <v>62</v>
      </c>
      <c r="T769" s="71" t="s">
        <v>62</v>
      </c>
      <c r="U769" s="71" t="s">
        <v>62</v>
      </c>
      <c r="V769" s="71" t="s">
        <v>62</v>
      </c>
      <c r="W769" s="71" t="s">
        <v>62</v>
      </c>
      <c r="X769" s="71" t="s">
        <v>62</v>
      </c>
      <c r="Y769" s="71" t="s">
        <v>62</v>
      </c>
      <c r="Z769" s="71" t="s">
        <v>63</v>
      </c>
      <c r="AA769" s="71" t="s">
        <v>62</v>
      </c>
      <c r="AB769" s="71" t="s">
        <v>64</v>
      </c>
      <c r="AC769" s="71" t="s">
        <v>65</v>
      </c>
      <c r="AD769" s="71" t="s">
        <v>62</v>
      </c>
      <c r="AE769" s="71" t="s">
        <v>62</v>
      </c>
      <c r="AF769" s="71" t="s">
        <v>63</v>
      </c>
      <c r="AG769" s="71" t="s">
        <v>63</v>
      </c>
      <c r="AH769" s="71" t="s">
        <v>85</v>
      </c>
      <c r="AI769" s="71" t="s">
        <v>63</v>
      </c>
      <c r="AJ769" s="71" t="s">
        <v>63</v>
      </c>
      <c r="AK769" s="71" t="s">
        <v>63</v>
      </c>
      <c r="AL769" s="71" t="s">
        <v>62</v>
      </c>
      <c r="AM769" s="71" t="s">
        <v>63</v>
      </c>
      <c r="AN769" s="71" t="s">
        <v>8551</v>
      </c>
      <c r="AO769" s="71" t="s">
        <v>8552</v>
      </c>
      <c r="AP769" s="71" t="s">
        <v>8553</v>
      </c>
      <c r="AQ769" s="71" t="s">
        <v>366</v>
      </c>
      <c r="AR769" s="71" t="s">
        <v>63</v>
      </c>
      <c r="AS769" s="71"/>
      <c r="AT769" s="71" t="s">
        <v>63</v>
      </c>
      <c r="AU769" s="71" t="s">
        <v>72</v>
      </c>
      <c r="AV769" s="79" t="str" cm="1">
        <f t="array" ref="AV7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9" s="79" t="str" cm="1">
        <f t="array" ref="AW7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9" s="71" t="str" cm="1">
        <f t="array" ref="AX7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69" s="71" t="s">
        <v>63</v>
      </c>
      <c r="AZ769" s="71"/>
      <c r="BA769" s="71" t="s">
        <v>8554</v>
      </c>
      <c r="BB769" s="73" t="s">
        <v>8555</v>
      </c>
      <c r="BC769" s="36"/>
      <c r="BD769" s="35"/>
    </row>
    <row r="770" spans="1:56" ht="75" customHeight="1">
      <c r="A770" s="70">
        <v>769</v>
      </c>
      <c r="B770" s="71" t="s">
        <v>8556</v>
      </c>
      <c r="C770" s="71" t="s">
        <v>735</v>
      </c>
      <c r="D770" s="71" t="s">
        <v>8557</v>
      </c>
      <c r="E770" s="71" t="s">
        <v>1430</v>
      </c>
      <c r="F770" s="71" t="s">
        <v>231</v>
      </c>
      <c r="G770" s="71" t="s">
        <v>736</v>
      </c>
      <c r="H770" s="71" t="s">
        <v>217</v>
      </c>
      <c r="I770" s="71" t="s">
        <v>840</v>
      </c>
      <c r="J770" s="71" t="s">
        <v>1432</v>
      </c>
      <c r="K770" s="71" t="s">
        <v>315</v>
      </c>
      <c r="L770" s="71" t="s">
        <v>8558</v>
      </c>
      <c r="M770" s="71" t="s">
        <v>8559</v>
      </c>
      <c r="N770" s="71"/>
      <c r="O770" s="71"/>
      <c r="P770" s="71"/>
      <c r="Q770" s="71"/>
      <c r="R770" s="71"/>
      <c r="S770" s="71"/>
      <c r="T770" s="71"/>
      <c r="U770" s="71"/>
      <c r="V770" s="71"/>
      <c r="W770" s="71"/>
      <c r="X770" s="71"/>
      <c r="Y770" s="71"/>
      <c r="Z770" s="71"/>
      <c r="AA770" s="71"/>
      <c r="AB770" s="71" t="s">
        <v>64</v>
      </c>
      <c r="AC770" s="71" t="s">
        <v>65</v>
      </c>
      <c r="AD770" s="71" t="s">
        <v>62</v>
      </c>
      <c r="AE770" s="71" t="s">
        <v>62</v>
      </c>
      <c r="AF770" s="71" t="s">
        <v>63</v>
      </c>
      <c r="AG770" s="71"/>
      <c r="AH770" s="71" t="s">
        <v>1515</v>
      </c>
      <c r="AI770" s="71" t="s">
        <v>63</v>
      </c>
      <c r="AJ770" s="71" t="s">
        <v>63</v>
      </c>
      <c r="AK770" s="71" t="s">
        <v>63</v>
      </c>
      <c r="AL770" s="71" t="s">
        <v>62</v>
      </c>
      <c r="AM770" s="71" t="s">
        <v>62</v>
      </c>
      <c r="AN770" s="71"/>
      <c r="AO770" s="71"/>
      <c r="AP770" s="71" t="s">
        <v>5551</v>
      </c>
      <c r="AQ770" s="71" t="s">
        <v>105</v>
      </c>
      <c r="AR770" s="71" t="s">
        <v>63</v>
      </c>
      <c r="AS770" s="71"/>
      <c r="AT770" s="71" t="s">
        <v>63</v>
      </c>
      <c r="AU770" s="71"/>
      <c r="AV770" s="79" t="str" cm="1">
        <f t="array" ref="AV7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0" s="79" t="str" cm="1">
        <f t="array" ref="AW7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0" s="71" t="str" cm="1">
        <f t="array" ref="AX7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0" s="71"/>
      <c r="AZ770" s="71"/>
      <c r="BA770" s="71" t="s">
        <v>8560</v>
      </c>
      <c r="BB770" s="73" t="s">
        <v>8561</v>
      </c>
      <c r="BC770" s="36"/>
      <c r="BD770" s="35"/>
    </row>
    <row r="771" spans="1:56" ht="75" customHeight="1">
      <c r="A771" s="70">
        <v>770</v>
      </c>
      <c r="B771" s="71" t="s">
        <v>8562</v>
      </c>
      <c r="C771" s="71" t="s">
        <v>2138</v>
      </c>
      <c r="D771" s="71" t="s">
        <v>8563</v>
      </c>
      <c r="E771" s="71" t="s">
        <v>1502</v>
      </c>
      <c r="F771" s="71" t="s">
        <v>54</v>
      </c>
      <c r="G771" s="71" t="s">
        <v>125</v>
      </c>
      <c r="H771" s="71" t="s">
        <v>56</v>
      </c>
      <c r="I771" s="71" t="s">
        <v>8564</v>
      </c>
      <c r="J771" s="71" t="s">
        <v>8565</v>
      </c>
      <c r="K771" s="71" t="s">
        <v>8566</v>
      </c>
      <c r="L771" s="71" t="s">
        <v>8567</v>
      </c>
      <c r="M771" s="71" t="s">
        <v>8568</v>
      </c>
      <c r="N771" s="71" t="s">
        <v>1505</v>
      </c>
      <c r="O771" s="71" t="s">
        <v>1668</v>
      </c>
      <c r="P771" s="71" t="s">
        <v>60</v>
      </c>
      <c r="Q771" s="71" t="s">
        <v>81</v>
      </c>
      <c r="R771" s="71" t="s">
        <v>1669</v>
      </c>
      <c r="S771" s="71" t="s">
        <v>62</v>
      </c>
      <c r="T771" s="71" t="s">
        <v>62</v>
      </c>
      <c r="U771" s="71" t="s">
        <v>62</v>
      </c>
      <c r="V771" s="71" t="s">
        <v>62</v>
      </c>
      <c r="W771" s="71" t="s">
        <v>62</v>
      </c>
      <c r="X771" s="71" t="s">
        <v>62</v>
      </c>
      <c r="Y771" s="71" t="s">
        <v>62</v>
      </c>
      <c r="Z771" s="71" t="s">
        <v>62</v>
      </c>
      <c r="AA771" s="71" t="s">
        <v>62</v>
      </c>
      <c r="AB771" s="71" t="s">
        <v>142</v>
      </c>
      <c r="AC771" s="71" t="s">
        <v>100</v>
      </c>
      <c r="AD771" s="71" t="s">
        <v>62</v>
      </c>
      <c r="AE771" s="71" t="s">
        <v>62</v>
      </c>
      <c r="AF771" s="71" t="s">
        <v>63</v>
      </c>
      <c r="AG771" s="71" t="s">
        <v>63</v>
      </c>
      <c r="AH771" s="71" t="s">
        <v>85</v>
      </c>
      <c r="AI771" s="71" t="s">
        <v>63</v>
      </c>
      <c r="AJ771" s="71" t="s">
        <v>132</v>
      </c>
      <c r="AK771" s="71" t="s">
        <v>132</v>
      </c>
      <c r="AL771" s="71" t="s">
        <v>62</v>
      </c>
      <c r="AM771" s="71" t="s">
        <v>63</v>
      </c>
      <c r="AN771" s="71" t="s">
        <v>8569</v>
      </c>
      <c r="AO771" s="71" t="s">
        <v>8570</v>
      </c>
      <c r="AP771" s="71" t="s">
        <v>8571</v>
      </c>
      <c r="AQ771" s="71" t="s">
        <v>528</v>
      </c>
      <c r="AR771" s="71" t="s">
        <v>63</v>
      </c>
      <c r="AS771" s="71"/>
      <c r="AT771" s="71" t="s">
        <v>63</v>
      </c>
      <c r="AU771" s="71" t="s">
        <v>4429</v>
      </c>
      <c r="AV771" s="79" cm="1">
        <f t="array" ref="AV7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771" s="79" cm="1">
        <f t="array" ref="AW7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771" s="71" t="str" cm="1">
        <f t="array" ref="AX7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771" s="71" t="s">
        <v>63</v>
      </c>
      <c r="AZ771" s="71"/>
      <c r="BA771" s="71" t="s">
        <v>8572</v>
      </c>
      <c r="BB771" s="73" t="s">
        <v>8573</v>
      </c>
      <c r="BC771" s="36"/>
      <c r="BD771" s="35"/>
    </row>
    <row r="772" spans="1:56" ht="75" customHeight="1">
      <c r="A772" s="70">
        <v>771</v>
      </c>
      <c r="B772" s="71" t="s">
        <v>8574</v>
      </c>
      <c r="C772" s="71" t="s">
        <v>1110</v>
      </c>
      <c r="D772" s="71" t="s">
        <v>8575</v>
      </c>
      <c r="E772" s="71" t="s">
        <v>1486</v>
      </c>
      <c r="F772" s="71" t="s">
        <v>231</v>
      </c>
      <c r="G772" s="71" t="s">
        <v>232</v>
      </c>
      <c r="H772" s="71" t="s">
        <v>217</v>
      </c>
      <c r="I772" s="71" t="s">
        <v>1215</v>
      </c>
      <c r="J772" s="71" t="s">
        <v>1432</v>
      </c>
      <c r="K772" s="71" t="s">
        <v>243</v>
      </c>
      <c r="L772" s="71" t="s">
        <v>8576</v>
      </c>
      <c r="M772" s="71" t="s">
        <v>8577</v>
      </c>
      <c r="N772" s="71"/>
      <c r="O772" s="71"/>
      <c r="P772" s="71"/>
      <c r="Q772" s="71"/>
      <c r="R772" s="71"/>
      <c r="S772" s="71"/>
      <c r="T772" s="71"/>
      <c r="U772" s="71"/>
      <c r="V772" s="71"/>
      <c r="W772" s="71"/>
      <c r="X772" s="71"/>
      <c r="Y772" s="71"/>
      <c r="Z772" s="71"/>
      <c r="AA772" s="71"/>
      <c r="AB772" s="71" t="s">
        <v>64</v>
      </c>
      <c r="AC772" s="71" t="s">
        <v>65</v>
      </c>
      <c r="AD772" s="71" t="s">
        <v>62</v>
      </c>
      <c r="AE772" s="71" t="s">
        <v>63</v>
      </c>
      <c r="AF772" s="71" t="s">
        <v>63</v>
      </c>
      <c r="AG772" s="71"/>
      <c r="AH772" s="71" t="s">
        <v>66</v>
      </c>
      <c r="AI772" s="71" t="s">
        <v>63</v>
      </c>
      <c r="AJ772" s="71" t="s">
        <v>63</v>
      </c>
      <c r="AK772" s="71" t="s">
        <v>63</v>
      </c>
      <c r="AL772" s="71" t="s">
        <v>62</v>
      </c>
      <c r="AM772" s="71" t="s">
        <v>63</v>
      </c>
      <c r="AN772" s="71"/>
      <c r="AO772" s="71"/>
      <c r="AP772" s="71" t="s">
        <v>8578</v>
      </c>
      <c r="AQ772" s="71" t="s">
        <v>1215</v>
      </c>
      <c r="AR772" s="71" t="s">
        <v>62</v>
      </c>
      <c r="AS772" s="71"/>
      <c r="AT772" s="71" t="s">
        <v>63</v>
      </c>
      <c r="AU772" s="71"/>
      <c r="AV772" s="79" t="str" cm="1">
        <f t="array" ref="AV7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2" s="79" t="str" cm="1">
        <f t="array" ref="AW7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2" s="71" t="str" cm="1">
        <f t="array" ref="AX7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2" s="71"/>
      <c r="AZ772" s="71"/>
      <c r="BA772" s="71" t="s">
        <v>8579</v>
      </c>
      <c r="BB772" s="73"/>
      <c r="BC772" s="36"/>
      <c r="BD772" s="35"/>
    </row>
    <row r="773" spans="1:56" ht="75" customHeight="1">
      <c r="A773" s="70">
        <v>772</v>
      </c>
      <c r="B773" s="71" t="s">
        <v>8580</v>
      </c>
      <c r="C773" s="71" t="s">
        <v>369</v>
      </c>
      <c r="D773" s="71" t="s">
        <v>8581</v>
      </c>
      <c r="E773" s="71" t="s">
        <v>1452</v>
      </c>
      <c r="F773" s="71" t="s">
        <v>54</v>
      </c>
      <c r="G773" s="71" t="s">
        <v>125</v>
      </c>
      <c r="H773" s="71" t="s">
        <v>233</v>
      </c>
      <c r="I773" s="71" t="s">
        <v>285</v>
      </c>
      <c r="J773" s="71" t="s">
        <v>1432</v>
      </c>
      <c r="K773" s="71" t="s">
        <v>279</v>
      </c>
      <c r="L773" s="71" t="s">
        <v>8582</v>
      </c>
      <c r="M773" s="71" t="s">
        <v>8583</v>
      </c>
      <c r="N773" s="71" t="s">
        <v>1565</v>
      </c>
      <c r="O773" s="71" t="s">
        <v>1668</v>
      </c>
      <c r="P773" s="71" t="s">
        <v>60</v>
      </c>
      <c r="Q773" s="71" t="s">
        <v>81</v>
      </c>
      <c r="R773" s="71" t="s">
        <v>373</v>
      </c>
      <c r="S773" s="71" t="s">
        <v>62</v>
      </c>
      <c r="T773" s="71" t="s">
        <v>62</v>
      </c>
      <c r="U773" s="71" t="s">
        <v>63</v>
      </c>
      <c r="V773" s="71" t="s">
        <v>62</v>
      </c>
      <c r="W773" s="71" t="s">
        <v>63</v>
      </c>
      <c r="X773" s="71" t="s">
        <v>63</v>
      </c>
      <c r="Y773" s="71" t="s">
        <v>62</v>
      </c>
      <c r="Z773" s="71" t="s">
        <v>63</v>
      </c>
      <c r="AA773" s="71" t="s">
        <v>63</v>
      </c>
      <c r="AB773" s="71" t="s">
        <v>64</v>
      </c>
      <c r="AC773" s="71" t="s">
        <v>65</v>
      </c>
      <c r="AD773" s="71" t="s">
        <v>62</v>
      </c>
      <c r="AE773" s="71" t="s">
        <v>62</v>
      </c>
      <c r="AF773" s="71" t="s">
        <v>63</v>
      </c>
      <c r="AG773" s="71" t="s">
        <v>63</v>
      </c>
      <c r="AH773" s="71" t="s">
        <v>85</v>
      </c>
      <c r="AI773" s="71" t="s">
        <v>63</v>
      </c>
      <c r="AJ773" s="71" t="s">
        <v>62</v>
      </c>
      <c r="AK773" s="71" t="s">
        <v>62</v>
      </c>
      <c r="AL773" s="71" t="s">
        <v>62</v>
      </c>
      <c r="AM773" s="71" t="s">
        <v>62</v>
      </c>
      <c r="AN773" s="71"/>
      <c r="AO773" s="71" t="s">
        <v>8584</v>
      </c>
      <c r="AP773" s="71" t="s">
        <v>8585</v>
      </c>
      <c r="AQ773" s="71" t="s">
        <v>285</v>
      </c>
      <c r="AR773" s="71" t="s">
        <v>62</v>
      </c>
      <c r="AS773" s="71"/>
      <c r="AT773" s="71" t="s">
        <v>63</v>
      </c>
      <c r="AU773" s="71" t="s">
        <v>72</v>
      </c>
      <c r="AV773" s="79" t="str" cm="1">
        <f t="array" ref="AV7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3" s="79" t="str" cm="1">
        <f t="array" ref="AW7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3" s="71" t="str" cm="1">
        <f t="array" ref="AX7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73" s="71" t="s">
        <v>63</v>
      </c>
      <c r="AZ773" s="71"/>
      <c r="BA773" s="71" t="s">
        <v>8586</v>
      </c>
      <c r="BB773" s="73" t="s">
        <v>8587</v>
      </c>
      <c r="BC773" s="36"/>
      <c r="BD773" s="35"/>
    </row>
    <row r="774" spans="1:56" ht="75" customHeight="1">
      <c r="A774" s="70">
        <v>773</v>
      </c>
      <c r="B774" s="71" t="s">
        <v>1165</v>
      </c>
      <c r="C774" s="71" t="s">
        <v>381</v>
      </c>
      <c r="D774" s="71" t="s">
        <v>8588</v>
      </c>
      <c r="E774" s="71" t="s">
        <v>1478</v>
      </c>
      <c r="F774" s="71" t="s">
        <v>54</v>
      </c>
      <c r="G774" s="71" t="s">
        <v>125</v>
      </c>
      <c r="H774" s="71" t="s">
        <v>233</v>
      </c>
      <c r="I774" s="71" t="s">
        <v>285</v>
      </c>
      <c r="J774" s="71" t="s">
        <v>1432</v>
      </c>
      <c r="K774" s="71" t="s">
        <v>279</v>
      </c>
      <c r="L774" s="71" t="s">
        <v>8589</v>
      </c>
      <c r="M774" s="71" t="s">
        <v>8590</v>
      </c>
      <c r="N774" s="71" t="s">
        <v>1748</v>
      </c>
      <c r="O774" s="71" t="s">
        <v>1938</v>
      </c>
      <c r="P774" s="71" t="s">
        <v>60</v>
      </c>
      <c r="Q774" s="71" t="s">
        <v>81</v>
      </c>
      <c r="R774" s="71" t="s">
        <v>1669</v>
      </c>
      <c r="S774" s="71" t="s">
        <v>62</v>
      </c>
      <c r="T774" s="71" t="s">
        <v>62</v>
      </c>
      <c r="U774" s="71" t="s">
        <v>62</v>
      </c>
      <c r="V774" s="71" t="s">
        <v>62</v>
      </c>
      <c r="W774" s="71" t="s">
        <v>63</v>
      </c>
      <c r="X774" s="71" t="s">
        <v>63</v>
      </c>
      <c r="Y774" s="71" t="s">
        <v>62</v>
      </c>
      <c r="Z774" s="71" t="s">
        <v>63</v>
      </c>
      <c r="AA774" s="71" t="s">
        <v>63</v>
      </c>
      <c r="AB774" s="71" t="s">
        <v>64</v>
      </c>
      <c r="AC774" s="71" t="s">
        <v>84</v>
      </c>
      <c r="AD774" s="71" t="s">
        <v>62</v>
      </c>
      <c r="AE774" s="71" t="s">
        <v>62</v>
      </c>
      <c r="AF774" s="71" t="s">
        <v>62</v>
      </c>
      <c r="AG774" s="71" t="s">
        <v>63</v>
      </c>
      <c r="AH774" s="71" t="s">
        <v>85</v>
      </c>
      <c r="AI774" s="71" t="s">
        <v>63</v>
      </c>
      <c r="AJ774" s="71" t="s">
        <v>132</v>
      </c>
      <c r="AK774" s="71" t="s">
        <v>63</v>
      </c>
      <c r="AL774" s="71" t="s">
        <v>62</v>
      </c>
      <c r="AM774" s="71" t="s">
        <v>62</v>
      </c>
      <c r="AN774" s="71" t="s">
        <v>8591</v>
      </c>
      <c r="AO774" s="71" t="s">
        <v>8592</v>
      </c>
      <c r="AP774" s="71" t="s">
        <v>8593</v>
      </c>
      <c r="AQ774" s="71" t="s">
        <v>8594</v>
      </c>
      <c r="AR774" s="71" t="s">
        <v>62</v>
      </c>
      <c r="AS774" s="71"/>
      <c r="AT774" s="71" t="s">
        <v>63</v>
      </c>
      <c r="AU774" s="71" t="s">
        <v>1685</v>
      </c>
      <c r="AV774" s="79" cm="1">
        <f t="array" ref="AV7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774" s="79" cm="1">
        <f t="array" ref="AW7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774" s="71" t="str" cm="1">
        <f t="array" ref="AX7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74" s="71" t="s">
        <v>63</v>
      </c>
      <c r="AZ774" s="71"/>
      <c r="BA774" s="22" t="s">
        <v>8595</v>
      </c>
      <c r="BB774" s="73" t="s">
        <v>1174</v>
      </c>
      <c r="BC774" s="36"/>
      <c r="BD774" s="35"/>
    </row>
    <row r="775" spans="1:56" ht="75" customHeight="1">
      <c r="A775" s="70">
        <v>774</v>
      </c>
      <c r="B775" s="71" t="s">
        <v>8596</v>
      </c>
      <c r="C775" s="71" t="s">
        <v>8597</v>
      </c>
      <c r="D775" s="71" t="s">
        <v>8598</v>
      </c>
      <c r="E775" s="71" t="s">
        <v>1486</v>
      </c>
      <c r="F775" s="71" t="s">
        <v>231</v>
      </c>
      <c r="G775" s="71" t="s">
        <v>736</v>
      </c>
      <c r="H775" s="71" t="s">
        <v>217</v>
      </c>
      <c r="I775" s="71" t="s">
        <v>790</v>
      </c>
      <c r="J775" s="71" t="s">
        <v>1432</v>
      </c>
      <c r="K775" s="71" t="s">
        <v>218</v>
      </c>
      <c r="L775" s="71" t="s">
        <v>8599</v>
      </c>
      <c r="M775" s="71" t="s">
        <v>8600</v>
      </c>
      <c r="N775" s="71"/>
      <c r="O775" s="71"/>
      <c r="P775" s="71"/>
      <c r="Q775" s="71"/>
      <c r="R775" s="71"/>
      <c r="S775" s="71"/>
      <c r="T775" s="71"/>
      <c r="U775" s="71"/>
      <c r="V775" s="71"/>
      <c r="W775" s="71"/>
      <c r="X775" s="71"/>
      <c r="Y775" s="71"/>
      <c r="Z775" s="71"/>
      <c r="AA775" s="71"/>
      <c r="AB775" s="71" t="s">
        <v>64</v>
      </c>
      <c r="AC775" s="71" t="s">
        <v>65</v>
      </c>
      <c r="AD775" s="71" t="s">
        <v>62</v>
      </c>
      <c r="AE775" s="71" t="s">
        <v>62</v>
      </c>
      <c r="AF775" s="71" t="s">
        <v>63</v>
      </c>
      <c r="AG775" s="71"/>
      <c r="AH775" s="71" t="s">
        <v>66</v>
      </c>
      <c r="AI775" s="71" t="s">
        <v>63</v>
      </c>
      <c r="AJ775" s="71" t="s">
        <v>63</v>
      </c>
      <c r="AK775" s="71" t="s">
        <v>63</v>
      </c>
      <c r="AL775" s="71" t="s">
        <v>62</v>
      </c>
      <c r="AM775" s="71" t="s">
        <v>63</v>
      </c>
      <c r="AN775" s="71"/>
      <c r="AO775" s="71"/>
      <c r="AP775" s="71" t="s">
        <v>8601</v>
      </c>
      <c r="AQ775" s="71" t="s">
        <v>790</v>
      </c>
      <c r="AR775" s="71" t="s">
        <v>62</v>
      </c>
      <c r="AS775" s="71"/>
      <c r="AT775" s="71" t="s">
        <v>63</v>
      </c>
      <c r="AU775" s="71"/>
      <c r="AV775" s="79" t="str" cm="1">
        <f t="array" ref="AV7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5" s="79" t="str" cm="1">
        <f t="array" ref="AW7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5" s="71" t="str" cm="1">
        <f t="array" ref="AX7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5" s="71"/>
      <c r="AZ775" s="71"/>
      <c r="BA775" s="71" t="s">
        <v>8602</v>
      </c>
      <c r="BB775" s="73" t="s">
        <v>8603</v>
      </c>
      <c r="BC775" s="36"/>
      <c r="BD775" s="35"/>
    </row>
    <row r="776" spans="1:56" ht="75" customHeight="1">
      <c r="A776" s="70">
        <v>775</v>
      </c>
      <c r="B776" s="71" t="s">
        <v>8604</v>
      </c>
      <c r="C776" s="71" t="s">
        <v>739</v>
      </c>
      <c r="D776" s="71" t="s">
        <v>8605</v>
      </c>
      <c r="E776" s="71" t="s">
        <v>1461</v>
      </c>
      <c r="F776" s="71" t="s">
        <v>231</v>
      </c>
      <c r="G776" s="71" t="s">
        <v>786</v>
      </c>
      <c r="H776" s="71" t="s">
        <v>217</v>
      </c>
      <c r="I776" s="71" t="s">
        <v>1944</v>
      </c>
      <c r="J776" s="71" t="s">
        <v>1432</v>
      </c>
      <c r="K776" s="71" t="s">
        <v>218</v>
      </c>
      <c r="L776" s="71" t="s">
        <v>8606</v>
      </c>
      <c r="M776" s="71" t="s">
        <v>8607</v>
      </c>
      <c r="N776" s="71"/>
      <c r="O776" s="71"/>
      <c r="P776" s="71"/>
      <c r="Q776" s="71"/>
      <c r="R776" s="71"/>
      <c r="S776" s="71"/>
      <c r="T776" s="71"/>
      <c r="U776" s="71"/>
      <c r="V776" s="71"/>
      <c r="W776" s="71"/>
      <c r="X776" s="71"/>
      <c r="Y776" s="71"/>
      <c r="Z776" s="71"/>
      <c r="AA776" s="71"/>
      <c r="AB776" s="71" t="s">
        <v>64</v>
      </c>
      <c r="AC776" s="71" t="s">
        <v>100</v>
      </c>
      <c r="AD776" s="71" t="s">
        <v>62</v>
      </c>
      <c r="AE776" s="71" t="s">
        <v>62</v>
      </c>
      <c r="AF776" s="71" t="s">
        <v>63</v>
      </c>
      <c r="AG776" s="71"/>
      <c r="AH776" s="71" t="s">
        <v>85</v>
      </c>
      <c r="AI776" s="71" t="s">
        <v>63</v>
      </c>
      <c r="AJ776" s="71" t="s">
        <v>63</v>
      </c>
      <c r="AK776" s="71" t="s">
        <v>63</v>
      </c>
      <c r="AL776" s="71" t="s">
        <v>63</v>
      </c>
      <c r="AM776" s="71" t="s">
        <v>63</v>
      </c>
      <c r="AN776" s="71"/>
      <c r="AO776" s="71"/>
      <c r="AP776" s="71" t="s">
        <v>8608</v>
      </c>
      <c r="AQ776" s="71" t="s">
        <v>1944</v>
      </c>
      <c r="AR776" s="71" t="s">
        <v>62</v>
      </c>
      <c r="AS776" s="71"/>
      <c r="AT776" s="71" t="s">
        <v>63</v>
      </c>
      <c r="AU776" s="71"/>
      <c r="AV776" s="79" t="str" cm="1">
        <f t="array" ref="AV7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6" s="79" t="str" cm="1">
        <f t="array" ref="AW7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6" s="71" t="str" cm="1">
        <f t="array" ref="AX7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6" s="71"/>
      <c r="AZ776" s="71"/>
      <c r="BA776" s="71" t="s">
        <v>8609</v>
      </c>
      <c r="BB776" s="73"/>
      <c r="BC776" s="36"/>
      <c r="BD776" s="35"/>
    </row>
    <row r="777" spans="1:56" ht="75" customHeight="1">
      <c r="A777" s="70">
        <v>776</v>
      </c>
      <c r="B777" s="71" t="s">
        <v>8610</v>
      </c>
      <c r="C777" s="71" t="s">
        <v>735</v>
      </c>
      <c r="D777" s="71" t="s">
        <v>8611</v>
      </c>
      <c r="E777" s="71" t="s">
        <v>1461</v>
      </c>
      <c r="F777" s="71" t="s">
        <v>231</v>
      </c>
      <c r="G777" s="71" t="s">
        <v>736</v>
      </c>
      <c r="H777" s="71" t="s">
        <v>217</v>
      </c>
      <c r="I777" s="71" t="s">
        <v>250</v>
      </c>
      <c r="J777" s="71" t="s">
        <v>1432</v>
      </c>
      <c r="K777" s="71" t="s">
        <v>243</v>
      </c>
      <c r="L777" s="71" t="s">
        <v>8612</v>
      </c>
      <c r="M777" s="71" t="s">
        <v>8613</v>
      </c>
      <c r="N777" s="71"/>
      <c r="O777" s="71"/>
      <c r="P777" s="71"/>
      <c r="Q777" s="71"/>
      <c r="R777" s="71"/>
      <c r="S777" s="71"/>
      <c r="T777" s="71"/>
      <c r="U777" s="71"/>
      <c r="V777" s="71"/>
      <c r="W777" s="71"/>
      <c r="X777" s="71"/>
      <c r="Y777" s="71"/>
      <c r="Z777" s="71"/>
      <c r="AA777" s="71"/>
      <c r="AB777" s="71" t="s">
        <v>64</v>
      </c>
      <c r="AC777" s="71" t="s">
        <v>65</v>
      </c>
      <c r="AD777" s="71" t="s">
        <v>62</v>
      </c>
      <c r="AE777" s="71" t="s">
        <v>62</v>
      </c>
      <c r="AF777" s="71" t="s">
        <v>63</v>
      </c>
      <c r="AG777" s="71"/>
      <c r="AH777" s="71" t="s">
        <v>66</v>
      </c>
      <c r="AI777" s="71" t="s">
        <v>63</v>
      </c>
      <c r="AJ777" s="71" t="s">
        <v>63</v>
      </c>
      <c r="AK777" s="71" t="s">
        <v>63</v>
      </c>
      <c r="AL777" s="71" t="s">
        <v>63</v>
      </c>
      <c r="AM777" s="71" t="s">
        <v>63</v>
      </c>
      <c r="AN777" s="71"/>
      <c r="AO777" s="71"/>
      <c r="AP777" s="71" t="s">
        <v>8614</v>
      </c>
      <c r="AQ777" s="71" t="s">
        <v>1172</v>
      </c>
      <c r="AR777" s="71" t="s">
        <v>62</v>
      </c>
      <c r="AS777" s="71"/>
      <c r="AT777" s="71" t="s">
        <v>63</v>
      </c>
      <c r="AU777" s="71"/>
      <c r="AV777" s="79" t="str" cm="1">
        <f t="array" ref="AV7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7" s="79" t="str" cm="1">
        <f t="array" ref="AW7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7" s="71" t="str" cm="1">
        <f t="array" ref="AX7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7" s="71"/>
      <c r="AZ777" s="71"/>
      <c r="BA777" s="22" t="s">
        <v>8615</v>
      </c>
      <c r="BB777" s="73" t="s">
        <v>8616</v>
      </c>
      <c r="BC777" s="36"/>
      <c r="BD777" s="35"/>
    </row>
    <row r="778" spans="1:56" ht="75" customHeight="1">
      <c r="A778" s="70">
        <v>777</v>
      </c>
      <c r="B778" s="71" t="s">
        <v>8617</v>
      </c>
      <c r="C778" s="71" t="s">
        <v>735</v>
      </c>
      <c r="D778" s="71" t="s">
        <v>8618</v>
      </c>
      <c r="E778" s="71" t="s">
        <v>1522</v>
      </c>
      <c r="F778" s="71" t="s">
        <v>231</v>
      </c>
      <c r="G778" s="71" t="s">
        <v>736</v>
      </c>
      <c r="H778" s="71" t="s">
        <v>217</v>
      </c>
      <c r="I778" s="71" t="s">
        <v>1944</v>
      </c>
      <c r="J778" s="71" t="s">
        <v>1432</v>
      </c>
      <c r="K778" s="71" t="s">
        <v>218</v>
      </c>
      <c r="L778" s="71" t="s">
        <v>8619</v>
      </c>
      <c r="M778" s="71" t="s">
        <v>8620</v>
      </c>
      <c r="N778" s="71"/>
      <c r="O778" s="71"/>
      <c r="P778" s="71"/>
      <c r="Q778" s="71"/>
      <c r="R778" s="71"/>
      <c r="S778" s="71"/>
      <c r="T778" s="71"/>
      <c r="U778" s="71"/>
      <c r="V778" s="71"/>
      <c r="W778" s="71"/>
      <c r="X778" s="71"/>
      <c r="Y778" s="71"/>
      <c r="Z778" s="71"/>
      <c r="AA778" s="71"/>
      <c r="AB778" s="71" t="s">
        <v>64</v>
      </c>
      <c r="AC778" s="71" t="s">
        <v>65</v>
      </c>
      <c r="AD778" s="71" t="s">
        <v>62</v>
      </c>
      <c r="AE778" s="71" t="s">
        <v>62</v>
      </c>
      <c r="AF778" s="71" t="s">
        <v>63</v>
      </c>
      <c r="AG778" s="71"/>
      <c r="AH778" s="71" t="s">
        <v>66</v>
      </c>
      <c r="AI778" s="71" t="s">
        <v>63</v>
      </c>
      <c r="AJ778" s="71" t="s">
        <v>63</v>
      </c>
      <c r="AK778" s="71" t="s">
        <v>63</v>
      </c>
      <c r="AL778" s="71" t="s">
        <v>62</v>
      </c>
      <c r="AM778" s="71" t="s">
        <v>63</v>
      </c>
      <c r="AN778" s="71"/>
      <c r="AO778" s="71"/>
      <c r="AP778" s="71" t="s">
        <v>8621</v>
      </c>
      <c r="AQ778" s="71" t="s">
        <v>1944</v>
      </c>
      <c r="AR778" s="71" t="s">
        <v>62</v>
      </c>
      <c r="AS778" s="71"/>
      <c r="AT778" s="71" t="s">
        <v>63</v>
      </c>
      <c r="AU778" s="71"/>
      <c r="AV778" s="79" t="str" cm="1">
        <f t="array" ref="AV7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8" s="79" t="str" cm="1">
        <f t="array" ref="AW7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8" s="71" t="str" cm="1">
        <f t="array" ref="AX7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8" s="71"/>
      <c r="AZ778" s="71"/>
      <c r="BA778" s="71" t="s">
        <v>8622</v>
      </c>
      <c r="BB778" s="73" t="s">
        <v>8623</v>
      </c>
      <c r="BC778" s="36"/>
      <c r="BD778" s="35"/>
    </row>
    <row r="779" spans="1:56" ht="75" customHeight="1">
      <c r="A779" s="70">
        <v>778</v>
      </c>
      <c r="B779" s="71" t="s">
        <v>8624</v>
      </c>
      <c r="C779" s="71" t="s">
        <v>706</v>
      </c>
      <c r="D779" s="71" t="s">
        <v>8625</v>
      </c>
      <c r="E779" s="71" t="s">
        <v>1502</v>
      </c>
      <c r="F779" s="71" t="s">
        <v>54</v>
      </c>
      <c r="G779" s="71" t="s">
        <v>125</v>
      </c>
      <c r="H779" s="71" t="s">
        <v>233</v>
      </c>
      <c r="I779" s="71" t="s">
        <v>428</v>
      </c>
      <c r="J779" s="71" t="s">
        <v>1432</v>
      </c>
      <c r="K779" s="71" t="s">
        <v>315</v>
      </c>
      <c r="L779" s="71" t="s">
        <v>8626</v>
      </c>
      <c r="M779" s="71" t="s">
        <v>8627</v>
      </c>
      <c r="N779" s="71"/>
      <c r="O779" s="71" t="s">
        <v>1506</v>
      </c>
      <c r="P779" s="71" t="s">
        <v>60</v>
      </c>
      <c r="Q779" s="71" t="s">
        <v>431</v>
      </c>
      <c r="R779" s="71" t="s">
        <v>189</v>
      </c>
      <c r="S779" s="71" t="s">
        <v>62</v>
      </c>
      <c r="T779" s="71" t="s">
        <v>62</v>
      </c>
      <c r="U779" s="71" t="s">
        <v>62</v>
      </c>
      <c r="V779" s="71" t="s">
        <v>62</v>
      </c>
      <c r="W779" s="71" t="s">
        <v>63</v>
      </c>
      <c r="X779" s="71" t="s">
        <v>62</v>
      </c>
      <c r="Y779" s="71" t="s">
        <v>62</v>
      </c>
      <c r="Z779" s="71" t="s">
        <v>63</v>
      </c>
      <c r="AA779" s="71" t="s">
        <v>63</v>
      </c>
      <c r="AB779" s="71" t="s">
        <v>64</v>
      </c>
      <c r="AC779" s="71" t="s">
        <v>65</v>
      </c>
      <c r="AD779" s="71" t="s">
        <v>62</v>
      </c>
      <c r="AE779" s="71" t="s">
        <v>62</v>
      </c>
      <c r="AF779" s="71" t="s">
        <v>63</v>
      </c>
      <c r="AG779" s="71" t="s">
        <v>63</v>
      </c>
      <c r="AH779" s="71" t="s">
        <v>85</v>
      </c>
      <c r="AI779" s="71" t="s">
        <v>63</v>
      </c>
      <c r="AJ779" s="71" t="s">
        <v>63</v>
      </c>
      <c r="AK779" s="71" t="s">
        <v>63</v>
      </c>
      <c r="AL779" s="71" t="s">
        <v>62</v>
      </c>
      <c r="AM779" s="71" t="s">
        <v>63</v>
      </c>
      <c r="AN779" s="71"/>
      <c r="AO779" s="71" t="s">
        <v>8628</v>
      </c>
      <c r="AP779" s="71" t="s">
        <v>8629</v>
      </c>
      <c r="AQ779" s="71" t="s">
        <v>8630</v>
      </c>
      <c r="AR779" s="71" t="s">
        <v>132</v>
      </c>
      <c r="AS779" s="71"/>
      <c r="AT779" s="71" t="s">
        <v>63</v>
      </c>
      <c r="AU779" s="71" t="s">
        <v>72</v>
      </c>
      <c r="AV779" s="79" t="str" cm="1">
        <f t="array" ref="AV7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9" s="79" t="str" cm="1">
        <f t="array" ref="AW7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9" s="71" t="str" cm="1">
        <f t="array" ref="AX7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79" s="71" t="s">
        <v>63</v>
      </c>
      <c r="AZ779" s="71"/>
      <c r="BA779" s="71" t="s">
        <v>8631</v>
      </c>
      <c r="BB779" s="73" t="s">
        <v>8632</v>
      </c>
      <c r="BC779" s="36"/>
      <c r="BD779" s="35"/>
    </row>
    <row r="780" spans="1:56" ht="75" customHeight="1">
      <c r="A780" s="70">
        <v>779</v>
      </c>
      <c r="B780" s="71" t="s">
        <v>8633</v>
      </c>
      <c r="C780" s="71" t="s">
        <v>735</v>
      </c>
      <c r="D780" s="71" t="s">
        <v>8634</v>
      </c>
      <c r="E780" s="71" t="s">
        <v>1478</v>
      </c>
      <c r="F780" s="71" t="s">
        <v>231</v>
      </c>
      <c r="G780" s="71" t="s">
        <v>736</v>
      </c>
      <c r="H780" s="71" t="s">
        <v>217</v>
      </c>
      <c r="I780" s="71" t="s">
        <v>842</v>
      </c>
      <c r="J780" s="71" t="s">
        <v>1432</v>
      </c>
      <c r="K780" s="71" t="s">
        <v>315</v>
      </c>
      <c r="L780" s="71" t="s">
        <v>8635</v>
      </c>
      <c r="M780" s="71" t="s">
        <v>8636</v>
      </c>
      <c r="N780" s="71"/>
      <c r="O780" s="71"/>
      <c r="P780" s="71"/>
      <c r="Q780" s="71"/>
      <c r="R780" s="71"/>
      <c r="S780" s="71"/>
      <c r="T780" s="71"/>
      <c r="U780" s="71"/>
      <c r="V780" s="71"/>
      <c r="W780" s="71"/>
      <c r="X780" s="71"/>
      <c r="Y780" s="71"/>
      <c r="Z780" s="71"/>
      <c r="AA780" s="71"/>
      <c r="AB780" s="71" t="s">
        <v>64</v>
      </c>
      <c r="AC780" s="71" t="s">
        <v>65</v>
      </c>
      <c r="AD780" s="71" t="s">
        <v>62</v>
      </c>
      <c r="AE780" s="71" t="s">
        <v>62</v>
      </c>
      <c r="AF780" s="71" t="s">
        <v>63</v>
      </c>
      <c r="AG780" s="71"/>
      <c r="AH780" s="71" t="s">
        <v>66</v>
      </c>
      <c r="AI780" s="71" t="s">
        <v>63</v>
      </c>
      <c r="AJ780" s="71" t="s">
        <v>62</v>
      </c>
      <c r="AK780" s="71" t="s">
        <v>132</v>
      </c>
      <c r="AL780" s="71" t="s">
        <v>62</v>
      </c>
      <c r="AM780" s="71" t="s">
        <v>63</v>
      </c>
      <c r="AN780" s="71"/>
      <c r="AO780" s="71"/>
      <c r="AP780" s="71" t="s">
        <v>8637</v>
      </c>
      <c r="AQ780" s="71" t="s">
        <v>7044</v>
      </c>
      <c r="AR780" s="71" t="s">
        <v>62</v>
      </c>
      <c r="AS780" s="71"/>
      <c r="AT780" s="71" t="s">
        <v>63</v>
      </c>
      <c r="AU780" s="71"/>
      <c r="AV780" s="79" t="str" cm="1">
        <f t="array" ref="AV7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0" s="79" t="str" cm="1">
        <f t="array" ref="AW7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0" s="71" t="str" cm="1">
        <f t="array" ref="AX7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0" s="71"/>
      <c r="AZ780" s="71"/>
      <c r="BA780" s="71" t="s">
        <v>8638</v>
      </c>
      <c r="BB780" s="73" t="s">
        <v>7046</v>
      </c>
      <c r="BC780" s="36"/>
      <c r="BD780" s="35"/>
    </row>
    <row r="781" spans="1:56" ht="75" customHeight="1">
      <c r="A781" s="70">
        <v>780</v>
      </c>
      <c r="B781" s="71" t="s">
        <v>8639</v>
      </c>
      <c r="C781" s="71" t="s">
        <v>8640</v>
      </c>
      <c r="D781" s="71" t="s">
        <v>8641</v>
      </c>
      <c r="E781" s="71" t="s">
        <v>1430</v>
      </c>
      <c r="F781" s="71" t="s">
        <v>231</v>
      </c>
      <c r="G781" s="71" t="s">
        <v>232</v>
      </c>
      <c r="H781" s="71" t="s">
        <v>217</v>
      </c>
      <c r="I781" s="71" t="s">
        <v>250</v>
      </c>
      <c r="J781" s="71" t="s">
        <v>1432</v>
      </c>
      <c r="K781" s="71" t="s">
        <v>243</v>
      </c>
      <c r="L781" s="71" t="s">
        <v>8642</v>
      </c>
      <c r="M781" s="71" t="s">
        <v>8643</v>
      </c>
      <c r="N781" s="71"/>
      <c r="O781" s="71"/>
      <c r="P781" s="71"/>
      <c r="Q781" s="71"/>
      <c r="R781" s="71"/>
      <c r="S781" s="71"/>
      <c r="T781" s="71"/>
      <c r="U781" s="71"/>
      <c r="V781" s="71"/>
      <c r="W781" s="71"/>
      <c r="X781" s="71"/>
      <c r="Y781" s="71"/>
      <c r="Z781" s="71"/>
      <c r="AA781" s="71"/>
      <c r="AB781" s="71" t="s">
        <v>64</v>
      </c>
      <c r="AC781" s="71" t="s">
        <v>84</v>
      </c>
      <c r="AD781" s="71" t="s">
        <v>62</v>
      </c>
      <c r="AE781" s="71" t="s">
        <v>62</v>
      </c>
      <c r="AF781" s="71" t="s">
        <v>62</v>
      </c>
      <c r="AG781" s="71"/>
      <c r="AH781" s="71" t="s">
        <v>66</v>
      </c>
      <c r="AI781" s="71" t="s">
        <v>63</v>
      </c>
      <c r="AJ781" s="71" t="s">
        <v>63</v>
      </c>
      <c r="AK781" s="71" t="s">
        <v>63</v>
      </c>
      <c r="AL781" s="71" t="s">
        <v>63</v>
      </c>
      <c r="AM781" s="71" t="s">
        <v>63</v>
      </c>
      <c r="AN781" s="71"/>
      <c r="AO781" s="71"/>
      <c r="AP781" s="71" t="s">
        <v>8644</v>
      </c>
      <c r="AQ781" s="71" t="s">
        <v>8645</v>
      </c>
      <c r="AR781" s="71" t="s">
        <v>62</v>
      </c>
      <c r="AS781" s="71"/>
      <c r="AT781" s="71" t="s">
        <v>63</v>
      </c>
      <c r="AU781" s="71"/>
      <c r="AV781" s="79" t="str" cm="1">
        <f t="array" ref="AV7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1" s="79" t="str" cm="1">
        <f t="array" ref="AW7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1" s="71" t="str" cm="1">
        <f t="array" ref="AX7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1" s="71"/>
      <c r="AZ781" s="71"/>
      <c r="BA781" s="22" t="s">
        <v>8646</v>
      </c>
      <c r="BB781" s="73" t="s">
        <v>8647</v>
      </c>
      <c r="BC781" s="36"/>
      <c r="BD781" s="35"/>
    </row>
    <row r="782" spans="1:56" ht="75" customHeight="1">
      <c r="A782" s="70">
        <v>781</v>
      </c>
      <c r="B782" s="71" t="s">
        <v>8648</v>
      </c>
      <c r="C782" s="71" t="s">
        <v>369</v>
      </c>
      <c r="D782" s="71" t="s">
        <v>8649</v>
      </c>
      <c r="E782" s="71" t="s">
        <v>1748</v>
      </c>
      <c r="F782" s="71" t="s">
        <v>54</v>
      </c>
      <c r="G782" s="71" t="s">
        <v>125</v>
      </c>
      <c r="H782" s="71" t="s">
        <v>233</v>
      </c>
      <c r="I782" s="71" t="s">
        <v>2162</v>
      </c>
      <c r="J782" s="71" t="s">
        <v>1432</v>
      </c>
      <c r="K782" s="71" t="s">
        <v>315</v>
      </c>
      <c r="L782" s="71" t="s">
        <v>8650</v>
      </c>
      <c r="M782" s="71" t="s">
        <v>8651</v>
      </c>
      <c r="N782" s="71" t="s">
        <v>4410</v>
      </c>
      <c r="O782" s="71" t="s">
        <v>1938</v>
      </c>
      <c r="P782" s="71" t="s">
        <v>60</v>
      </c>
      <c r="Q782" s="71" t="s">
        <v>81</v>
      </c>
      <c r="R782" s="71" t="s">
        <v>1669</v>
      </c>
      <c r="S782" s="71" t="s">
        <v>62</v>
      </c>
      <c r="T782" s="71" t="s">
        <v>62</v>
      </c>
      <c r="U782" s="71" t="s">
        <v>63</v>
      </c>
      <c r="V782" s="71" t="s">
        <v>63</v>
      </c>
      <c r="W782" s="71" t="s">
        <v>63</v>
      </c>
      <c r="X782" s="71" t="s">
        <v>62</v>
      </c>
      <c r="Y782" s="71" t="s">
        <v>62</v>
      </c>
      <c r="Z782" s="71" t="s">
        <v>63</v>
      </c>
      <c r="AA782" s="71" t="s">
        <v>62</v>
      </c>
      <c r="AB782" s="71" t="s">
        <v>64</v>
      </c>
      <c r="AC782" s="71" t="s">
        <v>65</v>
      </c>
      <c r="AD782" s="71" t="s">
        <v>62</v>
      </c>
      <c r="AE782" s="71" t="s">
        <v>62</v>
      </c>
      <c r="AF782" s="71" t="s">
        <v>63</v>
      </c>
      <c r="AG782" s="71" t="s">
        <v>63</v>
      </c>
      <c r="AH782" s="71" t="s">
        <v>85</v>
      </c>
      <c r="AI782" s="71" t="s">
        <v>63</v>
      </c>
      <c r="AJ782" s="71" t="s">
        <v>63</v>
      </c>
      <c r="AK782" s="71" t="s">
        <v>63</v>
      </c>
      <c r="AL782" s="71" t="s">
        <v>62</v>
      </c>
      <c r="AM782" s="71" t="s">
        <v>62</v>
      </c>
      <c r="AN782" s="71"/>
      <c r="AO782" s="71"/>
      <c r="AP782" s="71" t="s">
        <v>8652</v>
      </c>
      <c r="AQ782" s="71" t="s">
        <v>558</v>
      </c>
      <c r="AR782" s="71" t="s">
        <v>63</v>
      </c>
      <c r="AS782" s="71"/>
      <c r="AT782" s="71" t="s">
        <v>63</v>
      </c>
      <c r="AU782" s="71" t="s">
        <v>7516</v>
      </c>
      <c r="AV782" s="79" cm="1">
        <f t="array" ref="AV7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782" s="79" cm="1">
        <f t="array" ref="AW7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782" s="71" t="str" cm="1">
        <f t="array" ref="AX7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82" s="71" t="s">
        <v>63</v>
      </c>
      <c r="AZ782" s="71"/>
      <c r="BA782" s="71" t="s">
        <v>8653</v>
      </c>
      <c r="BB782" s="73" t="s">
        <v>8654</v>
      </c>
      <c r="BC782" s="36"/>
      <c r="BD782" s="35"/>
    </row>
    <row r="783" spans="1:56" ht="75" customHeight="1">
      <c r="A783" s="70">
        <v>782</v>
      </c>
      <c r="B783" s="71" t="s">
        <v>8655</v>
      </c>
      <c r="C783" s="71" t="s">
        <v>264</v>
      </c>
      <c r="D783" s="71" t="s">
        <v>8656</v>
      </c>
      <c r="E783" s="71" t="s">
        <v>1461</v>
      </c>
      <c r="F783" s="71" t="s">
        <v>54</v>
      </c>
      <c r="G783" s="71" t="s">
        <v>125</v>
      </c>
      <c r="H783" s="71" t="s">
        <v>233</v>
      </c>
      <c r="I783" s="71" t="s">
        <v>2169</v>
      </c>
      <c r="J783" s="71" t="s">
        <v>1432</v>
      </c>
      <c r="K783" s="71" t="s">
        <v>266</v>
      </c>
      <c r="L783" s="71" t="s">
        <v>8657</v>
      </c>
      <c r="M783" s="71" t="s">
        <v>8658</v>
      </c>
      <c r="N783" s="71" t="s">
        <v>1575</v>
      </c>
      <c r="O783" s="71" t="s">
        <v>1668</v>
      </c>
      <c r="P783" s="71" t="s">
        <v>60</v>
      </c>
      <c r="Q783" s="71" t="s">
        <v>81</v>
      </c>
      <c r="R783" s="71" t="s">
        <v>1669</v>
      </c>
      <c r="S783" s="71" t="s">
        <v>62</v>
      </c>
      <c r="T783" s="71" t="s">
        <v>62</v>
      </c>
      <c r="U783" s="71" t="s">
        <v>62</v>
      </c>
      <c r="V783" s="71" t="s">
        <v>62</v>
      </c>
      <c r="W783" s="71" t="s">
        <v>63</v>
      </c>
      <c r="X783" s="71" t="s">
        <v>63</v>
      </c>
      <c r="Y783" s="71" t="s">
        <v>62</v>
      </c>
      <c r="Z783" s="71" t="s">
        <v>63</v>
      </c>
      <c r="AA783" s="71" t="s">
        <v>62</v>
      </c>
      <c r="AB783" s="71" t="s">
        <v>64</v>
      </c>
      <c r="AC783" s="71" t="s">
        <v>100</v>
      </c>
      <c r="AD783" s="71" t="s">
        <v>62</v>
      </c>
      <c r="AE783" s="71" t="s">
        <v>62</v>
      </c>
      <c r="AF783" s="71" t="s">
        <v>62</v>
      </c>
      <c r="AG783" s="71" t="s">
        <v>63</v>
      </c>
      <c r="AH783" s="71" t="s">
        <v>85</v>
      </c>
      <c r="AI783" s="71" t="s">
        <v>63</v>
      </c>
      <c r="AJ783" s="71" t="s">
        <v>132</v>
      </c>
      <c r="AK783" s="71" t="s">
        <v>132</v>
      </c>
      <c r="AL783" s="71" t="s">
        <v>62</v>
      </c>
      <c r="AM783" s="71" t="s">
        <v>63</v>
      </c>
      <c r="AN783" s="71" t="s">
        <v>8659</v>
      </c>
      <c r="AO783" s="71" t="s">
        <v>8660</v>
      </c>
      <c r="AP783" s="71" t="s">
        <v>8661</v>
      </c>
      <c r="AQ783" s="71" t="s">
        <v>8662</v>
      </c>
      <c r="AR783" s="71" t="s">
        <v>63</v>
      </c>
      <c r="AS783" s="71"/>
      <c r="AT783" s="71" t="s">
        <v>63</v>
      </c>
      <c r="AU783" s="71" t="s">
        <v>72</v>
      </c>
      <c r="AV783" s="79" t="str" cm="1">
        <f t="array" ref="AV7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3" s="79" t="str" cm="1">
        <f t="array" ref="AW7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3" s="71" t="str" cm="1">
        <f t="array" ref="AX7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83" s="71" t="s">
        <v>63</v>
      </c>
      <c r="AZ783" s="71"/>
      <c r="BA783" s="71" t="s">
        <v>8663</v>
      </c>
      <c r="BB783" s="73" t="s">
        <v>8664</v>
      </c>
      <c r="BC783" s="36"/>
      <c r="BD783" s="35"/>
    </row>
    <row r="784" spans="1:56" ht="75" customHeight="1">
      <c r="A784" s="70">
        <v>783</v>
      </c>
      <c r="B784" s="71" t="s">
        <v>8665</v>
      </c>
      <c r="C784" s="71" t="s">
        <v>735</v>
      </c>
      <c r="D784" s="71" t="s">
        <v>8666</v>
      </c>
      <c r="E784" s="71" t="s">
        <v>1522</v>
      </c>
      <c r="F784" s="71" t="s">
        <v>231</v>
      </c>
      <c r="G784" s="71" t="s">
        <v>584</v>
      </c>
      <c r="H784" s="71" t="s">
        <v>217</v>
      </c>
      <c r="I784" s="71" t="s">
        <v>1215</v>
      </c>
      <c r="J784" s="71" t="s">
        <v>1432</v>
      </c>
      <c r="K784" s="71" t="s">
        <v>243</v>
      </c>
      <c r="L784" s="71" t="s">
        <v>8667</v>
      </c>
      <c r="M784" s="71" t="s">
        <v>8668</v>
      </c>
      <c r="N784" s="71"/>
      <c r="O784" s="71"/>
      <c r="P784" s="71"/>
      <c r="Q784" s="71"/>
      <c r="R784" s="71"/>
      <c r="S784" s="71"/>
      <c r="T784" s="71"/>
      <c r="U784" s="71"/>
      <c r="V784" s="71"/>
      <c r="W784" s="71"/>
      <c r="X784" s="71"/>
      <c r="Y784" s="71"/>
      <c r="Z784" s="71"/>
      <c r="AA784" s="71"/>
      <c r="AB784" s="71" t="s">
        <v>64</v>
      </c>
      <c r="AC784" s="71" t="s">
        <v>65</v>
      </c>
      <c r="AD784" s="71" t="s">
        <v>62</v>
      </c>
      <c r="AE784" s="71" t="s">
        <v>62</v>
      </c>
      <c r="AF784" s="71" t="s">
        <v>63</v>
      </c>
      <c r="AG784" s="71"/>
      <c r="AH784" s="71" t="s">
        <v>66</v>
      </c>
      <c r="AI784" s="71" t="s">
        <v>63</v>
      </c>
      <c r="AJ784" s="71" t="s">
        <v>63</v>
      </c>
      <c r="AK784" s="71" t="s">
        <v>63</v>
      </c>
      <c r="AL784" s="71" t="s">
        <v>62</v>
      </c>
      <c r="AM784" s="71" t="s">
        <v>63</v>
      </c>
      <c r="AN784" s="71"/>
      <c r="AO784" s="71"/>
      <c r="AP784" s="71" t="s">
        <v>8669</v>
      </c>
      <c r="AQ784" s="71" t="s">
        <v>1215</v>
      </c>
      <c r="AR784" s="71" t="s">
        <v>62</v>
      </c>
      <c r="AS784" s="71"/>
      <c r="AT784" s="71" t="s">
        <v>63</v>
      </c>
      <c r="AU784" s="71"/>
      <c r="AV784" s="79" t="str" cm="1">
        <f t="array" ref="AV7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4" s="79" t="str" cm="1">
        <f t="array" ref="AW7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4" s="71" t="str" cm="1">
        <f t="array" ref="AX7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4" s="71"/>
      <c r="AZ784" s="71"/>
      <c r="BA784" s="71" t="s">
        <v>8670</v>
      </c>
      <c r="BB784" s="73" t="s">
        <v>4658</v>
      </c>
      <c r="BC784" s="36"/>
      <c r="BD784" s="35"/>
    </row>
    <row r="785" spans="1:56" ht="75" customHeight="1">
      <c r="A785" s="70">
        <v>784</v>
      </c>
      <c r="B785" s="71" t="s">
        <v>8671</v>
      </c>
      <c r="C785" s="71" t="s">
        <v>289</v>
      </c>
      <c r="D785" s="71" t="s">
        <v>8672</v>
      </c>
      <c r="E785" s="71" t="s">
        <v>1505</v>
      </c>
      <c r="F785" s="71" t="s">
        <v>231</v>
      </c>
      <c r="G785" s="71" t="s">
        <v>232</v>
      </c>
      <c r="H785" s="71" t="s">
        <v>233</v>
      </c>
      <c r="I785" s="71" t="s">
        <v>842</v>
      </c>
      <c r="J785" s="71" t="s">
        <v>1432</v>
      </c>
      <c r="K785" s="71" t="s">
        <v>315</v>
      </c>
      <c r="L785" s="71" t="s">
        <v>8673</v>
      </c>
      <c r="M785" s="71" t="s">
        <v>8674</v>
      </c>
      <c r="N785" s="71" t="s">
        <v>1494</v>
      </c>
      <c r="O785" s="71" t="s">
        <v>1506</v>
      </c>
      <c r="P785" s="71"/>
      <c r="Q785" s="71"/>
      <c r="R785" s="71"/>
      <c r="S785" s="71"/>
      <c r="T785" s="71"/>
      <c r="U785" s="71"/>
      <c r="V785" s="71"/>
      <c r="W785" s="71"/>
      <c r="X785" s="71"/>
      <c r="Y785" s="71"/>
      <c r="Z785" s="71"/>
      <c r="AA785" s="71"/>
      <c r="AB785" s="71" t="s">
        <v>64</v>
      </c>
      <c r="AC785" s="71" t="s">
        <v>100</v>
      </c>
      <c r="AD785" s="71" t="s">
        <v>62</v>
      </c>
      <c r="AE785" s="71" t="s">
        <v>63</v>
      </c>
      <c r="AF785" s="71" t="s">
        <v>63</v>
      </c>
      <c r="AG785" s="71"/>
      <c r="AH785" s="71" t="s">
        <v>85</v>
      </c>
      <c r="AI785" s="71" t="s">
        <v>63</v>
      </c>
      <c r="AJ785" s="71" t="s">
        <v>63</v>
      </c>
      <c r="AK785" s="71" t="s">
        <v>63</v>
      </c>
      <c r="AL785" s="71" t="s">
        <v>63</v>
      </c>
      <c r="AM785" s="71" t="s">
        <v>62</v>
      </c>
      <c r="AN785" s="71"/>
      <c r="AO785" s="71"/>
      <c r="AP785" s="71" t="s">
        <v>8675</v>
      </c>
      <c r="AQ785" s="71" t="s">
        <v>8676</v>
      </c>
      <c r="AR785" s="71" t="s">
        <v>63</v>
      </c>
      <c r="AS785" s="71"/>
      <c r="AT785" s="71" t="s">
        <v>63</v>
      </c>
      <c r="AU785" s="71"/>
      <c r="AV785" s="79" t="str" cm="1">
        <f t="array" ref="AV7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5" s="79" t="str" cm="1">
        <f t="array" ref="AW7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5" s="71" t="str" cm="1">
        <f t="array" ref="AX7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5" s="71"/>
      <c r="AZ785" s="71"/>
      <c r="BA785" s="71" t="s">
        <v>8677</v>
      </c>
      <c r="BB785" s="73" t="s">
        <v>8678</v>
      </c>
      <c r="BC785" s="36"/>
      <c r="BD785" s="35"/>
    </row>
    <row r="786" spans="1:56" ht="75" customHeight="1">
      <c r="A786" s="70">
        <v>785</v>
      </c>
      <c r="B786" s="71" t="s">
        <v>8679</v>
      </c>
      <c r="C786" s="71" t="s">
        <v>739</v>
      </c>
      <c r="D786" s="71" t="s">
        <v>8680</v>
      </c>
      <c r="E786" s="71" t="s">
        <v>1522</v>
      </c>
      <c r="F786" s="71" t="s">
        <v>231</v>
      </c>
      <c r="G786" s="71" t="s">
        <v>232</v>
      </c>
      <c r="H786" s="71" t="s">
        <v>233</v>
      </c>
      <c r="I786" s="71" t="s">
        <v>608</v>
      </c>
      <c r="J786" s="71" t="s">
        <v>1432</v>
      </c>
      <c r="K786" s="71" t="s">
        <v>266</v>
      </c>
      <c r="L786" s="71" t="s">
        <v>8681</v>
      </c>
      <c r="M786" s="71" t="s">
        <v>8682</v>
      </c>
      <c r="N786" s="71"/>
      <c r="O786" s="71" t="s">
        <v>1609</v>
      </c>
      <c r="P786" s="71"/>
      <c r="Q786" s="71"/>
      <c r="R786" s="71"/>
      <c r="S786" s="71"/>
      <c r="T786" s="71"/>
      <c r="U786" s="71"/>
      <c r="V786" s="71"/>
      <c r="W786" s="71"/>
      <c r="X786" s="71"/>
      <c r="Y786" s="71"/>
      <c r="Z786" s="71"/>
      <c r="AA786" s="71"/>
      <c r="AB786" s="71" t="s">
        <v>64</v>
      </c>
      <c r="AC786" s="71" t="s">
        <v>100</v>
      </c>
      <c r="AD786" s="71" t="s">
        <v>62</v>
      </c>
      <c r="AE786" s="71" t="s">
        <v>62</v>
      </c>
      <c r="AF786" s="71" t="s">
        <v>63</v>
      </c>
      <c r="AG786" s="71"/>
      <c r="AH786" s="71" t="s">
        <v>85</v>
      </c>
      <c r="AI786" s="71" t="s">
        <v>63</v>
      </c>
      <c r="AJ786" s="71" t="s">
        <v>63</v>
      </c>
      <c r="AK786" s="71" t="s">
        <v>63</v>
      </c>
      <c r="AL786" s="71" t="s">
        <v>62</v>
      </c>
      <c r="AM786" s="71" t="s">
        <v>63</v>
      </c>
      <c r="AN786" s="71"/>
      <c r="AO786" s="71"/>
      <c r="AP786" s="71" t="s">
        <v>8683</v>
      </c>
      <c r="AQ786" s="71" t="s">
        <v>366</v>
      </c>
      <c r="AR786" s="71" t="s">
        <v>63</v>
      </c>
      <c r="AS786" s="71"/>
      <c r="AT786" s="71" t="s">
        <v>62</v>
      </c>
      <c r="AU786" s="71"/>
      <c r="AV786" s="79" t="str" cm="1">
        <f t="array" ref="AV7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6" s="79" t="str" cm="1">
        <f t="array" ref="AW7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6" s="71" t="str" cm="1">
        <f t="array" ref="AX7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6" s="71"/>
      <c r="AZ786" s="71"/>
      <c r="BA786" s="71" t="s">
        <v>8684</v>
      </c>
      <c r="BB786" s="73" t="s">
        <v>8685</v>
      </c>
      <c r="BC786" s="36"/>
      <c r="BD786" s="35"/>
    </row>
    <row r="787" spans="1:56" ht="75" customHeight="1">
      <c r="A787" s="70">
        <v>786</v>
      </c>
      <c r="B787" s="71" t="s">
        <v>8686</v>
      </c>
      <c r="C787" s="71" t="s">
        <v>735</v>
      </c>
      <c r="D787" s="71" t="s">
        <v>8687</v>
      </c>
      <c r="E787" s="71" t="s">
        <v>1486</v>
      </c>
      <c r="F787" s="71" t="s">
        <v>231</v>
      </c>
      <c r="G787" s="71" t="s">
        <v>736</v>
      </c>
      <c r="H787" s="71" t="s">
        <v>217</v>
      </c>
      <c r="I787" s="71" t="s">
        <v>2162</v>
      </c>
      <c r="J787" s="71" t="s">
        <v>1432</v>
      </c>
      <c r="K787" s="71" t="s">
        <v>315</v>
      </c>
      <c r="L787" s="71" t="s">
        <v>8688</v>
      </c>
      <c r="M787" s="71" t="s">
        <v>8689</v>
      </c>
      <c r="N787" s="71"/>
      <c r="O787" s="71"/>
      <c r="P787" s="71"/>
      <c r="Q787" s="71"/>
      <c r="R787" s="71"/>
      <c r="S787" s="71"/>
      <c r="T787" s="71"/>
      <c r="U787" s="71"/>
      <c r="V787" s="71"/>
      <c r="W787" s="71"/>
      <c r="X787" s="71"/>
      <c r="Y787" s="71"/>
      <c r="Z787" s="71"/>
      <c r="AA787" s="71"/>
      <c r="AB787" s="71" t="s">
        <v>64</v>
      </c>
      <c r="AC787" s="71" t="s">
        <v>65</v>
      </c>
      <c r="AD787" s="71" t="s">
        <v>62</v>
      </c>
      <c r="AE787" s="71" t="s">
        <v>62</v>
      </c>
      <c r="AF787" s="71" t="s">
        <v>63</v>
      </c>
      <c r="AG787" s="71"/>
      <c r="AH787" s="71" t="s">
        <v>66</v>
      </c>
      <c r="AI787" s="71" t="s">
        <v>63</v>
      </c>
      <c r="AJ787" s="71" t="s">
        <v>63</v>
      </c>
      <c r="AK787" s="71" t="s">
        <v>63</v>
      </c>
      <c r="AL787" s="71" t="s">
        <v>62</v>
      </c>
      <c r="AM787" s="71" t="s">
        <v>63</v>
      </c>
      <c r="AN787" s="71"/>
      <c r="AO787" s="71"/>
      <c r="AP787" s="71" t="s">
        <v>8690</v>
      </c>
      <c r="AQ787" s="71" t="s">
        <v>8691</v>
      </c>
      <c r="AR787" s="71" t="s">
        <v>132</v>
      </c>
      <c r="AS787" s="71"/>
      <c r="AT787" s="71" t="s">
        <v>63</v>
      </c>
      <c r="AU787" s="71"/>
      <c r="AV787" s="79" t="str" cm="1">
        <f t="array" ref="AV7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7" s="79" t="str" cm="1">
        <f t="array" ref="AW7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7" s="71" t="str" cm="1">
        <f t="array" ref="AX7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7" s="71"/>
      <c r="AZ787" s="71"/>
      <c r="BA787" s="71" t="s">
        <v>8692</v>
      </c>
      <c r="BB787" s="73" t="s">
        <v>5647</v>
      </c>
      <c r="BC787" s="36"/>
      <c r="BD787" s="35"/>
    </row>
    <row r="788" spans="1:56" ht="75" customHeight="1">
      <c r="A788" s="70">
        <v>787</v>
      </c>
      <c r="B788" s="71" t="s">
        <v>8693</v>
      </c>
      <c r="C788" s="71" t="s">
        <v>264</v>
      </c>
      <c r="D788" s="71" t="s">
        <v>8694</v>
      </c>
      <c r="E788" s="71" t="s">
        <v>1452</v>
      </c>
      <c r="F788" s="71" t="s">
        <v>54</v>
      </c>
      <c r="G788" s="71" t="s">
        <v>125</v>
      </c>
      <c r="H788" s="71" t="s">
        <v>233</v>
      </c>
      <c r="I788" s="71" t="s">
        <v>953</v>
      </c>
      <c r="J788" s="71" t="s">
        <v>1432</v>
      </c>
      <c r="K788" s="71" t="s">
        <v>315</v>
      </c>
      <c r="L788" s="71" t="s">
        <v>8695</v>
      </c>
      <c r="M788" s="71" t="s">
        <v>8696</v>
      </c>
      <c r="N788" s="71" t="s">
        <v>1575</v>
      </c>
      <c r="O788" s="71" t="s">
        <v>1609</v>
      </c>
      <c r="P788" s="71" t="s">
        <v>60</v>
      </c>
      <c r="Q788" s="71" t="s">
        <v>81</v>
      </c>
      <c r="R788" s="71" t="s">
        <v>1669</v>
      </c>
      <c r="S788" s="71" t="s">
        <v>62</v>
      </c>
      <c r="T788" s="71" t="s">
        <v>62</v>
      </c>
      <c r="U788" s="71" t="s">
        <v>62</v>
      </c>
      <c r="V788" s="71" t="s">
        <v>62</v>
      </c>
      <c r="W788" s="71" t="s">
        <v>63</v>
      </c>
      <c r="X788" s="71" t="s">
        <v>63</v>
      </c>
      <c r="Y788" s="71" t="s">
        <v>62</v>
      </c>
      <c r="Z788" s="71" t="s">
        <v>63</v>
      </c>
      <c r="AA788" s="71" t="s">
        <v>62</v>
      </c>
      <c r="AB788" s="71" t="s">
        <v>64</v>
      </c>
      <c r="AC788" s="71" t="s">
        <v>100</v>
      </c>
      <c r="AD788" s="71" t="s">
        <v>62</v>
      </c>
      <c r="AE788" s="71" t="s">
        <v>62</v>
      </c>
      <c r="AF788" s="71" t="s">
        <v>62</v>
      </c>
      <c r="AG788" s="71" t="s">
        <v>63</v>
      </c>
      <c r="AH788" s="71" t="s">
        <v>85</v>
      </c>
      <c r="AI788" s="71" t="s">
        <v>63</v>
      </c>
      <c r="AJ788" s="71" t="s">
        <v>63</v>
      </c>
      <c r="AK788" s="71" t="s">
        <v>63</v>
      </c>
      <c r="AL788" s="71" t="s">
        <v>132</v>
      </c>
      <c r="AM788" s="71" t="s">
        <v>63</v>
      </c>
      <c r="AN788" s="71" t="s">
        <v>8697</v>
      </c>
      <c r="AO788" s="71" t="s">
        <v>8698</v>
      </c>
      <c r="AP788" s="71" t="s">
        <v>8699</v>
      </c>
      <c r="AQ788" s="71" t="s">
        <v>8700</v>
      </c>
      <c r="AR788" s="71" t="s">
        <v>62</v>
      </c>
      <c r="AS788" s="71"/>
      <c r="AT788" s="71" t="s">
        <v>63</v>
      </c>
      <c r="AU788" s="71" t="s">
        <v>72</v>
      </c>
      <c r="AV788" s="79" t="str" cm="1">
        <f t="array" ref="AV7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8" s="79" t="str" cm="1">
        <f t="array" ref="AW7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8" s="71" t="str" cm="1">
        <f t="array" ref="AX7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88" s="71" t="s">
        <v>63</v>
      </c>
      <c r="AZ788" s="71"/>
      <c r="BA788" s="22" t="s">
        <v>8701</v>
      </c>
      <c r="BB788" s="73" t="s">
        <v>8702</v>
      </c>
      <c r="BC788" s="36"/>
      <c r="BD788" s="35"/>
    </row>
    <row r="789" spans="1:56" ht="75" customHeight="1">
      <c r="A789" s="70">
        <v>788</v>
      </c>
      <c r="B789" s="71" t="s">
        <v>8703</v>
      </c>
      <c r="C789" s="71" t="s">
        <v>735</v>
      </c>
      <c r="D789" s="71" t="s">
        <v>8704</v>
      </c>
      <c r="E789" s="71" t="s">
        <v>1479</v>
      </c>
      <c r="F789" s="71" t="s">
        <v>231</v>
      </c>
      <c r="G789" s="71" t="s">
        <v>736</v>
      </c>
      <c r="H789" s="71" t="s">
        <v>217</v>
      </c>
      <c r="I789" s="71" t="s">
        <v>1443</v>
      </c>
      <c r="J789" s="71" t="s">
        <v>1432</v>
      </c>
      <c r="K789" s="71" t="s">
        <v>315</v>
      </c>
      <c r="L789" s="71" t="s">
        <v>8705</v>
      </c>
      <c r="M789" s="71" t="s">
        <v>8706</v>
      </c>
      <c r="N789" s="71"/>
      <c r="O789" s="71"/>
      <c r="P789" s="71"/>
      <c r="Q789" s="71"/>
      <c r="R789" s="71"/>
      <c r="S789" s="71"/>
      <c r="T789" s="71"/>
      <c r="U789" s="71"/>
      <c r="V789" s="71"/>
      <c r="W789" s="71"/>
      <c r="X789" s="71"/>
      <c r="Y789" s="71"/>
      <c r="Z789" s="71"/>
      <c r="AA789" s="71"/>
      <c r="AB789" s="71" t="s">
        <v>64</v>
      </c>
      <c r="AC789" s="71" t="s">
        <v>65</v>
      </c>
      <c r="AD789" s="71" t="s">
        <v>62</v>
      </c>
      <c r="AE789" s="71" t="s">
        <v>62</v>
      </c>
      <c r="AF789" s="71" t="s">
        <v>63</v>
      </c>
      <c r="AG789" s="71"/>
      <c r="AH789" s="71" t="s">
        <v>66</v>
      </c>
      <c r="AI789" s="71" t="s">
        <v>63</v>
      </c>
      <c r="AJ789" s="71" t="s">
        <v>63</v>
      </c>
      <c r="AK789" s="71" t="s">
        <v>63</v>
      </c>
      <c r="AL789" s="71" t="s">
        <v>62</v>
      </c>
      <c r="AM789" s="71" t="s">
        <v>63</v>
      </c>
      <c r="AN789" s="71"/>
      <c r="AO789" s="71"/>
      <c r="AP789" s="71" t="s">
        <v>8707</v>
      </c>
      <c r="AQ789" s="71" t="s">
        <v>1443</v>
      </c>
      <c r="AR789" s="71" t="s">
        <v>62</v>
      </c>
      <c r="AS789" s="71"/>
      <c r="AT789" s="71" t="s">
        <v>63</v>
      </c>
      <c r="AU789" s="71"/>
      <c r="AV789" s="79" t="str" cm="1">
        <f t="array" ref="AV7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9" s="79" t="str" cm="1">
        <f t="array" ref="AW7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9" s="71" t="str" cm="1">
        <f t="array" ref="AX7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9" s="71"/>
      <c r="AZ789" s="71"/>
      <c r="BA789" s="71" t="s">
        <v>8708</v>
      </c>
      <c r="BB789" s="73" t="s">
        <v>8709</v>
      </c>
      <c r="BC789" s="36"/>
      <c r="BD789" s="35"/>
    </row>
    <row r="790" spans="1:56" ht="75" customHeight="1">
      <c r="A790" s="70">
        <v>789</v>
      </c>
      <c r="B790" s="71" t="s">
        <v>8710</v>
      </c>
      <c r="C790" s="71" t="s">
        <v>735</v>
      </c>
      <c r="D790" s="71" t="s">
        <v>8711</v>
      </c>
      <c r="E790" s="71" t="s">
        <v>1502</v>
      </c>
      <c r="F790" s="71" t="s">
        <v>231</v>
      </c>
      <c r="G790" s="71" t="s">
        <v>736</v>
      </c>
      <c r="H790" s="71" t="s">
        <v>217</v>
      </c>
      <c r="I790" s="71" t="s">
        <v>1215</v>
      </c>
      <c r="J790" s="71" t="s">
        <v>1432</v>
      </c>
      <c r="K790" s="71" t="s">
        <v>243</v>
      </c>
      <c r="L790" s="71" t="s">
        <v>8712</v>
      </c>
      <c r="M790" s="71" t="s">
        <v>8713</v>
      </c>
      <c r="N790" s="71"/>
      <c r="O790" s="71"/>
      <c r="P790" s="71"/>
      <c r="Q790" s="71"/>
      <c r="R790" s="71"/>
      <c r="S790" s="71"/>
      <c r="T790" s="71"/>
      <c r="U790" s="71"/>
      <c r="V790" s="71"/>
      <c r="W790" s="71"/>
      <c r="X790" s="71"/>
      <c r="Y790" s="71"/>
      <c r="Z790" s="71"/>
      <c r="AA790" s="71"/>
      <c r="AB790" s="71" t="s">
        <v>64</v>
      </c>
      <c r="AC790" s="71" t="s">
        <v>65</v>
      </c>
      <c r="AD790" s="71" t="s">
        <v>62</v>
      </c>
      <c r="AE790" s="71" t="s">
        <v>62</v>
      </c>
      <c r="AF790" s="71" t="s">
        <v>63</v>
      </c>
      <c r="AG790" s="71"/>
      <c r="AH790" s="71" t="s">
        <v>66</v>
      </c>
      <c r="AI790" s="71" t="s">
        <v>63</v>
      </c>
      <c r="AJ790" s="71" t="s">
        <v>63</v>
      </c>
      <c r="AK790" s="71" t="s">
        <v>63</v>
      </c>
      <c r="AL790" s="71" t="s">
        <v>62</v>
      </c>
      <c r="AM790" s="71" t="s">
        <v>63</v>
      </c>
      <c r="AN790" s="71"/>
      <c r="AO790" s="71"/>
      <c r="AP790" s="71" t="s">
        <v>8714</v>
      </c>
      <c r="AQ790" s="71" t="s">
        <v>1215</v>
      </c>
      <c r="AR790" s="71" t="s">
        <v>62</v>
      </c>
      <c r="AS790" s="71"/>
      <c r="AT790" s="71" t="s">
        <v>63</v>
      </c>
      <c r="AU790" s="71"/>
      <c r="AV790" s="79" t="str" cm="1">
        <f t="array" ref="AV7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0" s="79" t="str" cm="1">
        <f t="array" ref="AW7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0" s="71" t="str" cm="1">
        <f t="array" ref="AX7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0" s="71"/>
      <c r="AZ790" s="71"/>
      <c r="BA790" s="71" t="s">
        <v>8715</v>
      </c>
      <c r="BB790" s="73"/>
      <c r="BC790" s="36"/>
      <c r="BD790" s="35"/>
    </row>
    <row r="791" spans="1:56" ht="75" customHeight="1">
      <c r="A791" s="70">
        <v>790</v>
      </c>
      <c r="B791" s="71" t="s">
        <v>8716</v>
      </c>
      <c r="C791" s="71" t="s">
        <v>5231</v>
      </c>
      <c r="D791" s="71" t="s">
        <v>8717</v>
      </c>
      <c r="E791" s="71" t="s">
        <v>1502</v>
      </c>
      <c r="F791" s="71" t="s">
        <v>231</v>
      </c>
      <c r="G791" s="71" t="s">
        <v>786</v>
      </c>
      <c r="H791" s="71" t="s">
        <v>217</v>
      </c>
      <c r="I791" s="71" t="s">
        <v>2167</v>
      </c>
      <c r="J791" s="71" t="s">
        <v>1432</v>
      </c>
      <c r="K791" s="71" t="s">
        <v>315</v>
      </c>
      <c r="L791" s="71" t="s">
        <v>8718</v>
      </c>
      <c r="M791" s="71" t="s">
        <v>8719</v>
      </c>
      <c r="N791" s="71"/>
      <c r="O791" s="71"/>
      <c r="P791" s="71"/>
      <c r="Q791" s="71"/>
      <c r="R791" s="71"/>
      <c r="S791" s="71"/>
      <c r="T791" s="71"/>
      <c r="U791" s="71"/>
      <c r="V791" s="71"/>
      <c r="W791" s="71"/>
      <c r="X791" s="71"/>
      <c r="Y791" s="71"/>
      <c r="Z791" s="71"/>
      <c r="AA791" s="71"/>
      <c r="AB791" s="71" t="s">
        <v>64</v>
      </c>
      <c r="AC791" s="71" t="s">
        <v>65</v>
      </c>
      <c r="AD791" s="71" t="s">
        <v>62</v>
      </c>
      <c r="AE791" s="71" t="s">
        <v>62</v>
      </c>
      <c r="AF791" s="71" t="s">
        <v>63</v>
      </c>
      <c r="AG791" s="71"/>
      <c r="AH791" s="71" t="s">
        <v>85</v>
      </c>
      <c r="AI791" s="71" t="s">
        <v>63</v>
      </c>
      <c r="AJ791" s="71" t="s">
        <v>63</v>
      </c>
      <c r="AK791" s="71" t="s">
        <v>63</v>
      </c>
      <c r="AL791" s="71" t="s">
        <v>132</v>
      </c>
      <c r="AM791" s="71" t="s">
        <v>62</v>
      </c>
      <c r="AN791" s="71"/>
      <c r="AO791" s="71"/>
      <c r="AP791" s="71" t="s">
        <v>8720</v>
      </c>
      <c r="AQ791" s="71" t="s">
        <v>711</v>
      </c>
      <c r="AR791" s="71" t="s">
        <v>63</v>
      </c>
      <c r="AS791" s="71"/>
      <c r="AT791" s="71" t="s">
        <v>63</v>
      </c>
      <c r="AU791" s="71"/>
      <c r="AV791" s="79" t="str" cm="1">
        <f t="array" ref="AV7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1" s="79" t="str" cm="1">
        <f t="array" ref="AW7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1" s="71" t="str" cm="1">
        <f t="array" ref="AX7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1" s="71"/>
      <c r="AZ791" s="71"/>
      <c r="BA791" s="71" t="s">
        <v>8721</v>
      </c>
      <c r="BB791" s="73" t="s">
        <v>8722</v>
      </c>
      <c r="BC791" s="36"/>
      <c r="BD791" s="35"/>
    </row>
    <row r="792" spans="1:56" ht="75" customHeight="1">
      <c r="A792" s="70">
        <v>791</v>
      </c>
      <c r="B792" s="71" t="s">
        <v>8723</v>
      </c>
      <c r="C792" s="71" t="s">
        <v>739</v>
      </c>
      <c r="D792" s="71" t="s">
        <v>8724</v>
      </c>
      <c r="E792" s="71" t="s">
        <v>1430</v>
      </c>
      <c r="F792" s="71" t="s">
        <v>231</v>
      </c>
      <c r="G792" s="71" t="s">
        <v>786</v>
      </c>
      <c r="H792" s="71" t="s">
        <v>217</v>
      </c>
      <c r="I792" s="71" t="s">
        <v>790</v>
      </c>
      <c r="J792" s="71" t="s">
        <v>1432</v>
      </c>
      <c r="K792" s="71" t="s">
        <v>218</v>
      </c>
      <c r="L792" s="71" t="s">
        <v>8725</v>
      </c>
      <c r="M792" s="71" t="s">
        <v>8726</v>
      </c>
      <c r="N792" s="71"/>
      <c r="O792" s="71"/>
      <c r="P792" s="71"/>
      <c r="Q792" s="71"/>
      <c r="R792" s="71"/>
      <c r="S792" s="71"/>
      <c r="T792" s="71"/>
      <c r="U792" s="71"/>
      <c r="V792" s="71"/>
      <c r="W792" s="71"/>
      <c r="X792" s="71"/>
      <c r="Y792" s="71"/>
      <c r="Z792" s="71"/>
      <c r="AA792" s="71"/>
      <c r="AB792" s="71" t="s">
        <v>64</v>
      </c>
      <c r="AC792" s="71" t="s">
        <v>100</v>
      </c>
      <c r="AD792" s="71" t="s">
        <v>62</v>
      </c>
      <c r="AE792" s="71" t="s">
        <v>62</v>
      </c>
      <c r="AF792" s="71" t="s">
        <v>63</v>
      </c>
      <c r="AG792" s="71"/>
      <c r="AH792" s="71" t="s">
        <v>915</v>
      </c>
      <c r="AI792" s="71" t="s">
        <v>63</v>
      </c>
      <c r="AJ792" s="71" t="s">
        <v>63</v>
      </c>
      <c r="AK792" s="71" t="s">
        <v>63</v>
      </c>
      <c r="AL792" s="71" t="s">
        <v>63</v>
      </c>
      <c r="AM792" s="71" t="s">
        <v>63</v>
      </c>
      <c r="AN792" s="71"/>
      <c r="AO792" s="71"/>
      <c r="AP792" s="71" t="s">
        <v>8727</v>
      </c>
      <c r="AQ792" s="71" t="s">
        <v>790</v>
      </c>
      <c r="AR792" s="71" t="s">
        <v>62</v>
      </c>
      <c r="AS792" s="71"/>
      <c r="AT792" s="71" t="s">
        <v>62</v>
      </c>
      <c r="AU792" s="71"/>
      <c r="AV792" s="79" t="str" cm="1">
        <f t="array" ref="AV7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2" s="79" t="str" cm="1">
        <f t="array" ref="AW7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2" s="71" t="str" cm="1">
        <f t="array" ref="AX7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2" s="71"/>
      <c r="AZ792" s="71"/>
      <c r="BA792" s="71" t="s">
        <v>8728</v>
      </c>
      <c r="BB792" s="73"/>
      <c r="BC792" s="36"/>
      <c r="BD792" s="35"/>
    </row>
    <row r="793" spans="1:56" ht="75" customHeight="1">
      <c r="A793" s="70">
        <v>792</v>
      </c>
      <c r="B793" s="71" t="s">
        <v>8729</v>
      </c>
      <c r="C793" s="71" t="s">
        <v>1655</v>
      </c>
      <c r="D793" s="71" t="s">
        <v>8730</v>
      </c>
      <c r="E793" s="71" t="s">
        <v>1430</v>
      </c>
      <c r="F793" s="71" t="s">
        <v>231</v>
      </c>
      <c r="G793" s="71" t="s">
        <v>736</v>
      </c>
      <c r="H793" s="71" t="s">
        <v>217</v>
      </c>
      <c r="I793" s="71" t="s">
        <v>1657</v>
      </c>
      <c r="J793" s="71" t="s">
        <v>1432</v>
      </c>
      <c r="K793" s="71" t="s">
        <v>243</v>
      </c>
      <c r="L793" s="71" t="s">
        <v>8731</v>
      </c>
      <c r="M793" s="71" t="s">
        <v>8732</v>
      </c>
      <c r="N793" s="71"/>
      <c r="O793" s="71"/>
      <c r="P793" s="71"/>
      <c r="Q793" s="71"/>
      <c r="R793" s="71"/>
      <c r="S793" s="71"/>
      <c r="T793" s="71"/>
      <c r="U793" s="71"/>
      <c r="V793" s="71"/>
      <c r="W793" s="71"/>
      <c r="X793" s="71"/>
      <c r="Y793" s="71"/>
      <c r="Z793" s="71"/>
      <c r="AA793" s="71"/>
      <c r="AB793" s="71" t="s">
        <v>64</v>
      </c>
      <c r="AC793" s="71" t="s">
        <v>65</v>
      </c>
      <c r="AD793" s="71" t="s">
        <v>62</v>
      </c>
      <c r="AE793" s="71" t="s">
        <v>62</v>
      </c>
      <c r="AF793" s="71" t="s">
        <v>63</v>
      </c>
      <c r="AG793" s="71"/>
      <c r="AH793" s="71" t="s">
        <v>66</v>
      </c>
      <c r="AI793" s="71" t="s">
        <v>63</v>
      </c>
      <c r="AJ793" s="71" t="s">
        <v>63</v>
      </c>
      <c r="AK793" s="71" t="s">
        <v>63</v>
      </c>
      <c r="AL793" s="71" t="s">
        <v>62</v>
      </c>
      <c r="AM793" s="71" t="s">
        <v>63</v>
      </c>
      <c r="AN793" s="71"/>
      <c r="AO793" s="71"/>
      <c r="AP793" s="71" t="s">
        <v>8733</v>
      </c>
      <c r="AQ793" s="71" t="s">
        <v>1657</v>
      </c>
      <c r="AR793" s="71" t="s">
        <v>62</v>
      </c>
      <c r="AS793" s="71"/>
      <c r="AT793" s="71" t="s">
        <v>63</v>
      </c>
      <c r="AU793" s="71"/>
      <c r="AV793" s="79" t="str" cm="1">
        <f t="array" ref="AV7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3" s="79" t="str" cm="1">
        <f t="array" ref="AW7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3" s="71" t="str" cm="1">
        <f t="array" ref="AX7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3" s="71"/>
      <c r="AZ793" s="71"/>
      <c r="BA793" s="71" t="s">
        <v>8734</v>
      </c>
      <c r="BB793" s="73"/>
      <c r="BC793" s="36"/>
      <c r="BD793" s="35"/>
    </row>
    <row r="794" spans="1:56" ht="75" customHeight="1">
      <c r="A794" s="70">
        <v>793</v>
      </c>
      <c r="B794" s="71" t="s">
        <v>8735</v>
      </c>
      <c r="C794" s="71"/>
      <c r="D794" s="71" t="s">
        <v>8736</v>
      </c>
      <c r="E794" s="71" t="s">
        <v>1502</v>
      </c>
      <c r="F794" s="71" t="s">
        <v>231</v>
      </c>
      <c r="G794" s="71" t="s">
        <v>736</v>
      </c>
      <c r="H794" s="71" t="s">
        <v>217</v>
      </c>
      <c r="I794" s="71" t="s">
        <v>1657</v>
      </c>
      <c r="J794" s="71" t="s">
        <v>1432</v>
      </c>
      <c r="K794" s="71" t="s">
        <v>243</v>
      </c>
      <c r="L794" s="71" t="s">
        <v>8737</v>
      </c>
      <c r="M794" s="71" t="s">
        <v>8738</v>
      </c>
      <c r="N794" s="71"/>
      <c r="O794" s="71"/>
      <c r="P794" s="71"/>
      <c r="Q794" s="71"/>
      <c r="R794" s="71"/>
      <c r="S794" s="71"/>
      <c r="T794" s="71"/>
      <c r="U794" s="71"/>
      <c r="V794" s="71"/>
      <c r="W794" s="71"/>
      <c r="X794" s="71"/>
      <c r="Y794" s="71"/>
      <c r="Z794" s="71"/>
      <c r="AA794" s="71"/>
      <c r="AB794" s="71" t="s">
        <v>64</v>
      </c>
      <c r="AC794" s="71" t="s">
        <v>65</v>
      </c>
      <c r="AD794" s="71" t="s">
        <v>62</v>
      </c>
      <c r="AE794" s="71" t="s">
        <v>62</v>
      </c>
      <c r="AF794" s="71" t="s">
        <v>63</v>
      </c>
      <c r="AG794" s="71"/>
      <c r="AH794" s="71" t="s">
        <v>66</v>
      </c>
      <c r="AI794" s="71" t="s">
        <v>63</v>
      </c>
      <c r="AJ794" s="71" t="s">
        <v>63</v>
      </c>
      <c r="AK794" s="71" t="s">
        <v>63</v>
      </c>
      <c r="AL794" s="71" t="s">
        <v>62</v>
      </c>
      <c r="AM794" s="71" t="s">
        <v>63</v>
      </c>
      <c r="AN794" s="71"/>
      <c r="AO794" s="71"/>
      <c r="AP794" s="71" t="s">
        <v>8739</v>
      </c>
      <c r="AQ794" s="71" t="s">
        <v>1657</v>
      </c>
      <c r="AR794" s="71" t="s">
        <v>62</v>
      </c>
      <c r="AS794" s="71"/>
      <c r="AT794" s="71" t="s">
        <v>63</v>
      </c>
      <c r="AU794" s="71"/>
      <c r="AV794" s="79" t="str" cm="1">
        <f t="array" ref="AV7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4" s="79" t="str" cm="1">
        <f t="array" ref="AW7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4" s="71" t="str" cm="1">
        <f t="array" ref="AX7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4" s="71"/>
      <c r="AZ794" s="71"/>
      <c r="BA794" s="71" t="s">
        <v>8740</v>
      </c>
      <c r="BB794" s="73"/>
      <c r="BC794" s="36"/>
      <c r="BD794" s="35"/>
    </row>
    <row r="795" spans="1:56" ht="75" customHeight="1">
      <c r="A795" s="70">
        <v>794</v>
      </c>
      <c r="B795" s="71" t="s">
        <v>8741</v>
      </c>
      <c r="C795" s="71" t="s">
        <v>735</v>
      </c>
      <c r="D795" s="71" t="s">
        <v>8742</v>
      </c>
      <c r="E795" s="71" t="s">
        <v>1461</v>
      </c>
      <c r="F795" s="71" t="s">
        <v>231</v>
      </c>
      <c r="G795" s="71" t="s">
        <v>736</v>
      </c>
      <c r="H795" s="71" t="s">
        <v>217</v>
      </c>
      <c r="I795" s="71" t="s">
        <v>790</v>
      </c>
      <c r="J795" s="71" t="s">
        <v>1432</v>
      </c>
      <c r="K795" s="71" t="s">
        <v>218</v>
      </c>
      <c r="L795" s="71" t="s">
        <v>8743</v>
      </c>
      <c r="M795" s="71" t="s">
        <v>8744</v>
      </c>
      <c r="N795" s="71"/>
      <c r="O795" s="71"/>
      <c r="P795" s="71"/>
      <c r="Q795" s="71"/>
      <c r="R795" s="71"/>
      <c r="S795" s="71"/>
      <c r="T795" s="71"/>
      <c r="U795" s="71"/>
      <c r="V795" s="71"/>
      <c r="W795" s="71"/>
      <c r="X795" s="71"/>
      <c r="Y795" s="71"/>
      <c r="Z795" s="71"/>
      <c r="AA795" s="71"/>
      <c r="AB795" s="71" t="s">
        <v>64</v>
      </c>
      <c r="AC795" s="71" t="s">
        <v>65</v>
      </c>
      <c r="AD795" s="71" t="s">
        <v>62</v>
      </c>
      <c r="AE795" s="71" t="s">
        <v>62</v>
      </c>
      <c r="AF795" s="71" t="s">
        <v>63</v>
      </c>
      <c r="AG795" s="71"/>
      <c r="AH795" s="71" t="s">
        <v>85</v>
      </c>
      <c r="AI795" s="71" t="s">
        <v>63</v>
      </c>
      <c r="AJ795" s="71" t="s">
        <v>63</v>
      </c>
      <c r="AK795" s="71" t="s">
        <v>63</v>
      </c>
      <c r="AL795" s="71" t="s">
        <v>63</v>
      </c>
      <c r="AM795" s="71" t="s">
        <v>63</v>
      </c>
      <c r="AN795" s="71"/>
      <c r="AO795" s="71"/>
      <c r="AP795" s="71" t="s">
        <v>8745</v>
      </c>
      <c r="AQ795" s="71" t="s">
        <v>8746</v>
      </c>
      <c r="AR795" s="71" t="s">
        <v>63</v>
      </c>
      <c r="AS795" s="71"/>
      <c r="AT795" s="71" t="s">
        <v>63</v>
      </c>
      <c r="AU795" s="71"/>
      <c r="AV795" s="79" t="str" cm="1">
        <f t="array" ref="AV7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5" s="79" t="str" cm="1">
        <f t="array" ref="AW7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5" s="71" t="str" cm="1">
        <f t="array" ref="AX7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5" s="71"/>
      <c r="AZ795" s="71"/>
      <c r="BA795" s="71" t="s">
        <v>8747</v>
      </c>
      <c r="BB795" s="73" t="s">
        <v>8748</v>
      </c>
      <c r="BC795" s="36"/>
      <c r="BD795" s="35"/>
    </row>
    <row r="796" spans="1:56" ht="75" customHeight="1">
      <c r="A796" s="70">
        <v>795</v>
      </c>
      <c r="B796" s="71" t="s">
        <v>1383</v>
      </c>
      <c r="C796" s="71" t="s">
        <v>735</v>
      </c>
      <c r="D796" s="71" t="s">
        <v>8749</v>
      </c>
      <c r="E796" s="71" t="s">
        <v>1505</v>
      </c>
      <c r="F796" s="71" t="s">
        <v>231</v>
      </c>
      <c r="G796" s="71" t="s">
        <v>736</v>
      </c>
      <c r="H796" s="71" t="s">
        <v>217</v>
      </c>
      <c r="I796" s="71" t="s">
        <v>2146</v>
      </c>
      <c r="J796" s="71" t="s">
        <v>1432</v>
      </c>
      <c r="K796" s="71" t="s">
        <v>315</v>
      </c>
      <c r="L796" s="71" t="s">
        <v>8750</v>
      </c>
      <c r="M796" s="71" t="s">
        <v>8751</v>
      </c>
      <c r="N796" s="71"/>
      <c r="O796" s="71"/>
      <c r="P796" s="71"/>
      <c r="Q796" s="71"/>
      <c r="R796" s="71"/>
      <c r="S796" s="71"/>
      <c r="T796" s="71"/>
      <c r="U796" s="71"/>
      <c r="V796" s="71"/>
      <c r="W796" s="71"/>
      <c r="X796" s="71"/>
      <c r="Y796" s="71"/>
      <c r="Z796" s="71"/>
      <c r="AA796" s="71"/>
      <c r="AB796" s="71" t="s">
        <v>64</v>
      </c>
      <c r="AC796" s="71" t="s">
        <v>65</v>
      </c>
      <c r="AD796" s="71" t="s">
        <v>62</v>
      </c>
      <c r="AE796" s="71" t="s">
        <v>62</v>
      </c>
      <c r="AF796" s="71" t="s">
        <v>63</v>
      </c>
      <c r="AG796" s="71"/>
      <c r="AH796" s="71" t="s">
        <v>66</v>
      </c>
      <c r="AI796" s="71" t="s">
        <v>63</v>
      </c>
      <c r="AJ796" s="71" t="s">
        <v>63</v>
      </c>
      <c r="AK796" s="71" t="s">
        <v>63</v>
      </c>
      <c r="AL796" s="71" t="s">
        <v>62</v>
      </c>
      <c r="AM796" s="71" t="s">
        <v>63</v>
      </c>
      <c r="AN796" s="71"/>
      <c r="AO796" s="71"/>
      <c r="AP796" s="71" t="s">
        <v>8752</v>
      </c>
      <c r="AQ796" s="71" t="s">
        <v>8753</v>
      </c>
      <c r="AR796" s="71" t="s">
        <v>62</v>
      </c>
      <c r="AS796" s="71"/>
      <c r="AT796" s="71" t="s">
        <v>62</v>
      </c>
      <c r="AU796" s="71"/>
      <c r="AV796" s="79" t="str" cm="1">
        <f t="array" ref="AV7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6" s="79" t="str" cm="1">
        <f t="array" ref="AW7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6" s="71" t="str" cm="1">
        <f t="array" ref="AX7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6" s="71"/>
      <c r="AZ796" s="71"/>
      <c r="BA796" s="22" t="s">
        <v>8754</v>
      </c>
      <c r="BB796" s="73" t="s">
        <v>8755</v>
      </c>
      <c r="BC796" s="36"/>
      <c r="BD796" s="35"/>
    </row>
    <row r="797" spans="1:56" ht="75" customHeight="1">
      <c r="A797" s="70">
        <v>796</v>
      </c>
      <c r="B797" s="71" t="s">
        <v>8379</v>
      </c>
      <c r="C797" s="71" t="s">
        <v>735</v>
      </c>
      <c r="D797" s="71" t="s">
        <v>8756</v>
      </c>
      <c r="E797" s="71" t="s">
        <v>1502</v>
      </c>
      <c r="F797" s="71" t="s">
        <v>231</v>
      </c>
      <c r="G797" s="71" t="s">
        <v>584</v>
      </c>
      <c r="H797" s="71" t="s">
        <v>217</v>
      </c>
      <c r="I797" s="71" t="s">
        <v>2165</v>
      </c>
      <c r="J797" s="71" t="s">
        <v>1432</v>
      </c>
      <c r="K797" s="71" t="s">
        <v>315</v>
      </c>
      <c r="L797" s="71" t="s">
        <v>8757</v>
      </c>
      <c r="M797" s="71" t="s">
        <v>8758</v>
      </c>
      <c r="N797" s="71"/>
      <c r="O797" s="71"/>
      <c r="P797" s="71"/>
      <c r="Q797" s="71"/>
      <c r="R797" s="71"/>
      <c r="S797" s="71"/>
      <c r="T797" s="71"/>
      <c r="U797" s="71"/>
      <c r="V797" s="71"/>
      <c r="W797" s="71"/>
      <c r="X797" s="71"/>
      <c r="Y797" s="71"/>
      <c r="Z797" s="71"/>
      <c r="AA797" s="71"/>
      <c r="AB797" s="71" t="s">
        <v>64</v>
      </c>
      <c r="AC797" s="71" t="s">
        <v>65</v>
      </c>
      <c r="AD797" s="71" t="s">
        <v>62</v>
      </c>
      <c r="AE797" s="71" t="s">
        <v>62</v>
      </c>
      <c r="AF797" s="71" t="s">
        <v>63</v>
      </c>
      <c r="AG797" s="71"/>
      <c r="AH797" s="71" t="s">
        <v>66</v>
      </c>
      <c r="AI797" s="71" t="s">
        <v>63</v>
      </c>
      <c r="AJ797" s="71" t="s">
        <v>63</v>
      </c>
      <c r="AK797" s="71" t="s">
        <v>63</v>
      </c>
      <c r="AL797" s="71" t="s">
        <v>62</v>
      </c>
      <c r="AM797" s="71" t="s">
        <v>63</v>
      </c>
      <c r="AN797" s="71"/>
      <c r="AO797" s="71"/>
      <c r="AP797" s="71" t="s">
        <v>8759</v>
      </c>
      <c r="AQ797" s="71" t="s">
        <v>8760</v>
      </c>
      <c r="AR797" s="71" t="s">
        <v>132</v>
      </c>
      <c r="AS797" s="71"/>
      <c r="AT797" s="71" t="s">
        <v>63</v>
      </c>
      <c r="AU797" s="71"/>
      <c r="AV797" s="79" t="str" cm="1">
        <f t="array" ref="AV7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7" s="79" t="str" cm="1">
        <f t="array" ref="AW7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7" s="71" t="str" cm="1">
        <f t="array" ref="AX7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7" s="71"/>
      <c r="AZ797" s="71"/>
      <c r="BA797" s="71" t="s">
        <v>8761</v>
      </c>
      <c r="BB797" s="73" t="s">
        <v>8762</v>
      </c>
      <c r="BC797" s="36"/>
      <c r="BD797" s="35"/>
    </row>
    <row r="798" spans="1:56" ht="75" customHeight="1">
      <c r="A798" s="70">
        <v>797</v>
      </c>
      <c r="B798" s="71" t="s">
        <v>8763</v>
      </c>
      <c r="C798" s="71" t="s">
        <v>735</v>
      </c>
      <c r="D798" s="71" t="s">
        <v>8764</v>
      </c>
      <c r="E798" s="71" t="s">
        <v>1505</v>
      </c>
      <c r="F798" s="71" t="s">
        <v>231</v>
      </c>
      <c r="G798" s="71" t="s">
        <v>736</v>
      </c>
      <c r="H798" s="71" t="s">
        <v>217</v>
      </c>
      <c r="I798" s="71" t="s">
        <v>840</v>
      </c>
      <c r="J798" s="71" t="s">
        <v>1432</v>
      </c>
      <c r="K798" s="71" t="s">
        <v>315</v>
      </c>
      <c r="L798" s="71" t="s">
        <v>8765</v>
      </c>
      <c r="M798" s="71" t="s">
        <v>8766</v>
      </c>
      <c r="N798" s="71"/>
      <c r="O798" s="71"/>
      <c r="P798" s="71"/>
      <c r="Q798" s="71"/>
      <c r="R798" s="71"/>
      <c r="S798" s="71"/>
      <c r="T798" s="71"/>
      <c r="U798" s="71"/>
      <c r="V798" s="71"/>
      <c r="W798" s="71"/>
      <c r="X798" s="71"/>
      <c r="Y798" s="71"/>
      <c r="Z798" s="71"/>
      <c r="AA798" s="71"/>
      <c r="AB798" s="71" t="s">
        <v>64</v>
      </c>
      <c r="AC798" s="71" t="s">
        <v>65</v>
      </c>
      <c r="AD798" s="71" t="s">
        <v>62</v>
      </c>
      <c r="AE798" s="71" t="s">
        <v>62</v>
      </c>
      <c r="AF798" s="71" t="s">
        <v>63</v>
      </c>
      <c r="AG798" s="71"/>
      <c r="AH798" s="71" t="s">
        <v>66</v>
      </c>
      <c r="AI798" s="71" t="s">
        <v>63</v>
      </c>
      <c r="AJ798" s="71" t="s">
        <v>63</v>
      </c>
      <c r="AK798" s="71" t="s">
        <v>63</v>
      </c>
      <c r="AL798" s="71" t="s">
        <v>62</v>
      </c>
      <c r="AM798" s="71" t="s">
        <v>63</v>
      </c>
      <c r="AN798" s="71"/>
      <c r="AO798" s="71"/>
      <c r="AP798" s="71" t="s">
        <v>8767</v>
      </c>
      <c r="AQ798" s="71" t="s">
        <v>840</v>
      </c>
      <c r="AR798" s="71" t="s">
        <v>62</v>
      </c>
      <c r="AS798" s="71"/>
      <c r="AT798" s="71" t="s">
        <v>63</v>
      </c>
      <c r="AU798" s="71"/>
      <c r="AV798" s="79" t="str" cm="1">
        <f t="array" ref="AV7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8" s="79" t="str" cm="1">
        <f t="array" ref="AW7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8" s="71" t="str" cm="1">
        <f t="array" ref="AX7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8" s="71"/>
      <c r="AZ798" s="71"/>
      <c r="BA798" s="71" t="s">
        <v>8768</v>
      </c>
      <c r="BB798" s="73" t="s">
        <v>8769</v>
      </c>
      <c r="BC798" s="36"/>
      <c r="BD798" s="35"/>
    </row>
    <row r="799" spans="1:56" ht="75" customHeight="1">
      <c r="A799" s="70">
        <v>798</v>
      </c>
      <c r="B799" s="71" t="s">
        <v>8770</v>
      </c>
      <c r="C799" s="71" t="s">
        <v>735</v>
      </c>
      <c r="D799" s="71" t="s">
        <v>8771</v>
      </c>
      <c r="E799" s="71" t="s">
        <v>1452</v>
      </c>
      <c r="F799" s="71" t="s">
        <v>231</v>
      </c>
      <c r="G799" s="71" t="s">
        <v>736</v>
      </c>
      <c r="H799" s="71" t="s">
        <v>217</v>
      </c>
      <c r="I799" s="71" t="s">
        <v>1443</v>
      </c>
      <c r="J799" s="71" t="s">
        <v>1432</v>
      </c>
      <c r="K799" s="71" t="s">
        <v>315</v>
      </c>
      <c r="L799" s="71" t="s">
        <v>8772</v>
      </c>
      <c r="M799" s="71" t="s">
        <v>8773</v>
      </c>
      <c r="N799" s="71"/>
      <c r="O799" s="71"/>
      <c r="P799" s="71"/>
      <c r="Q799" s="71"/>
      <c r="R799" s="71"/>
      <c r="S799" s="71"/>
      <c r="T799" s="71"/>
      <c r="U799" s="71"/>
      <c r="V799" s="71"/>
      <c r="W799" s="71"/>
      <c r="X799" s="71"/>
      <c r="Y799" s="71"/>
      <c r="Z799" s="71"/>
      <c r="AA799" s="71"/>
      <c r="AB799" s="71" t="s">
        <v>64</v>
      </c>
      <c r="AC799" s="71" t="s">
        <v>65</v>
      </c>
      <c r="AD799" s="71" t="s">
        <v>62</v>
      </c>
      <c r="AE799" s="71" t="s">
        <v>62</v>
      </c>
      <c r="AF799" s="71" t="s">
        <v>63</v>
      </c>
      <c r="AG799" s="71"/>
      <c r="AH799" s="71" t="s">
        <v>66</v>
      </c>
      <c r="AI799" s="71" t="s">
        <v>63</v>
      </c>
      <c r="AJ799" s="71" t="s">
        <v>63</v>
      </c>
      <c r="AK799" s="71" t="s">
        <v>63</v>
      </c>
      <c r="AL799" s="71" t="s">
        <v>62</v>
      </c>
      <c r="AM799" s="71" t="s">
        <v>62</v>
      </c>
      <c r="AN799" s="71"/>
      <c r="AO799" s="71"/>
      <c r="AP799" s="71" t="s">
        <v>8774</v>
      </c>
      <c r="AQ799" s="71" t="s">
        <v>8775</v>
      </c>
      <c r="AR799" s="71" t="s">
        <v>62</v>
      </c>
      <c r="AS799" s="71"/>
      <c r="AT799" s="71" t="s">
        <v>63</v>
      </c>
      <c r="AU799" s="71"/>
      <c r="AV799" s="79" t="str" cm="1">
        <f t="array" ref="AV7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9" s="79" t="str" cm="1">
        <f t="array" ref="AW7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9" s="71" t="str" cm="1">
        <f t="array" ref="AX7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9" s="71"/>
      <c r="AZ799" s="71"/>
      <c r="BA799" s="22" t="s">
        <v>8776</v>
      </c>
      <c r="BB799" s="73" t="s">
        <v>8777</v>
      </c>
      <c r="BC799" s="36"/>
      <c r="BD799" s="35"/>
    </row>
    <row r="800" spans="1:56" ht="75" customHeight="1">
      <c r="A800" s="70">
        <v>799</v>
      </c>
      <c r="B800" s="71" t="s">
        <v>8778</v>
      </c>
      <c r="C800" s="71" t="s">
        <v>381</v>
      </c>
      <c r="D800" s="71" t="s">
        <v>8779</v>
      </c>
      <c r="E800" s="71" t="s">
        <v>1502</v>
      </c>
      <c r="F800" s="71" t="s">
        <v>54</v>
      </c>
      <c r="G800" s="71" t="s">
        <v>125</v>
      </c>
      <c r="H800" s="71" t="s">
        <v>233</v>
      </c>
      <c r="I800" s="71" t="s">
        <v>790</v>
      </c>
      <c r="J800" s="71" t="s">
        <v>1432</v>
      </c>
      <c r="K800" s="71" t="s">
        <v>218</v>
      </c>
      <c r="L800" s="71" t="s">
        <v>8780</v>
      </c>
      <c r="M800" s="71" t="s">
        <v>8781</v>
      </c>
      <c r="N800" s="71" t="s">
        <v>1461</v>
      </c>
      <c r="O800" s="71" t="s">
        <v>1668</v>
      </c>
      <c r="P800" s="71" t="s">
        <v>60</v>
      </c>
      <c r="Q800" s="71" t="s">
        <v>81</v>
      </c>
      <c r="R800" s="71" t="s">
        <v>1669</v>
      </c>
      <c r="S800" s="71" t="s">
        <v>63</v>
      </c>
      <c r="T800" s="71" t="s">
        <v>62</v>
      </c>
      <c r="U800" s="71" t="s">
        <v>62</v>
      </c>
      <c r="V800" s="71" t="s">
        <v>63</v>
      </c>
      <c r="W800" s="71" t="s">
        <v>63</v>
      </c>
      <c r="X800" s="71" t="s">
        <v>63</v>
      </c>
      <c r="Y800" s="71" t="s">
        <v>62</v>
      </c>
      <c r="Z800" s="71" t="s">
        <v>62</v>
      </c>
      <c r="AA800" s="71" t="s">
        <v>63</v>
      </c>
      <c r="AB800" s="71" t="s">
        <v>142</v>
      </c>
      <c r="AC800" s="71" t="s">
        <v>84</v>
      </c>
      <c r="AD800" s="71" t="s">
        <v>62</v>
      </c>
      <c r="AE800" s="71" t="s">
        <v>62</v>
      </c>
      <c r="AF800" s="71" t="s">
        <v>62</v>
      </c>
      <c r="AG800" s="71" t="s">
        <v>63</v>
      </c>
      <c r="AH800" s="71" t="s">
        <v>85</v>
      </c>
      <c r="AI800" s="71" t="s">
        <v>63</v>
      </c>
      <c r="AJ800" s="71" t="s">
        <v>63</v>
      </c>
      <c r="AK800" s="71" t="s">
        <v>63</v>
      </c>
      <c r="AL800" s="71" t="s">
        <v>63</v>
      </c>
      <c r="AM800" s="71" t="s">
        <v>63</v>
      </c>
      <c r="AN800" s="71" t="s">
        <v>8782</v>
      </c>
      <c r="AO800" s="71" t="s">
        <v>8783</v>
      </c>
      <c r="AP800" s="71" t="s">
        <v>8784</v>
      </c>
      <c r="AQ800" s="71" t="s">
        <v>8785</v>
      </c>
      <c r="AR800" s="71" t="s">
        <v>63</v>
      </c>
      <c r="AS800" s="71"/>
      <c r="AT800" s="71" t="s">
        <v>63</v>
      </c>
      <c r="AU800" s="71" t="s">
        <v>72</v>
      </c>
      <c r="AV800" s="79" t="str" cm="1">
        <f t="array" ref="AV8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0" s="79" t="str" cm="1">
        <f t="array" ref="AW8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0" s="71" t="str" cm="1">
        <f t="array" ref="AX8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00" s="71" t="s">
        <v>63</v>
      </c>
      <c r="AZ800" s="71"/>
      <c r="BA800" s="71" t="s">
        <v>8786</v>
      </c>
      <c r="BB800" s="73" t="s">
        <v>8787</v>
      </c>
      <c r="BC800" s="36"/>
      <c r="BD800" s="35"/>
    </row>
    <row r="801" spans="1:56" ht="75" customHeight="1">
      <c r="A801" s="70">
        <v>800</v>
      </c>
      <c r="B801" s="71" t="s">
        <v>8788</v>
      </c>
      <c r="C801" s="71" t="s">
        <v>7466</v>
      </c>
      <c r="D801" s="71" t="s">
        <v>8789</v>
      </c>
      <c r="E801" s="71" t="s">
        <v>1430</v>
      </c>
      <c r="F801" s="71" t="s">
        <v>54</v>
      </c>
      <c r="G801" s="71" t="s">
        <v>125</v>
      </c>
      <c r="H801" s="71" t="s">
        <v>233</v>
      </c>
      <c r="I801" s="71" t="s">
        <v>953</v>
      </c>
      <c r="J801" s="71" t="s">
        <v>1432</v>
      </c>
      <c r="K801" s="71" t="s">
        <v>315</v>
      </c>
      <c r="L801" s="71" t="s">
        <v>8790</v>
      </c>
      <c r="M801" s="71" t="s">
        <v>8791</v>
      </c>
      <c r="N801" s="71" t="s">
        <v>1430</v>
      </c>
      <c r="O801" s="71" t="s">
        <v>1668</v>
      </c>
      <c r="P801" s="71" t="s">
        <v>60</v>
      </c>
      <c r="Q801" s="71" t="s">
        <v>81</v>
      </c>
      <c r="R801" s="71" t="s">
        <v>373</v>
      </c>
      <c r="S801" s="71" t="s">
        <v>62</v>
      </c>
      <c r="T801" s="71" t="s">
        <v>62</v>
      </c>
      <c r="U801" s="71" t="s">
        <v>62</v>
      </c>
      <c r="V801" s="71" t="s">
        <v>62</v>
      </c>
      <c r="W801" s="71" t="s">
        <v>63</v>
      </c>
      <c r="X801" s="71" t="s">
        <v>63</v>
      </c>
      <c r="Y801" s="71" t="s">
        <v>62</v>
      </c>
      <c r="Z801" s="71" t="s">
        <v>63</v>
      </c>
      <c r="AA801" s="71" t="s">
        <v>62</v>
      </c>
      <c r="AB801" s="71" t="s">
        <v>64</v>
      </c>
      <c r="AC801" s="71" t="s">
        <v>100</v>
      </c>
      <c r="AD801" s="71" t="s">
        <v>62</v>
      </c>
      <c r="AE801" s="71" t="s">
        <v>62</v>
      </c>
      <c r="AF801" s="71" t="s">
        <v>62</v>
      </c>
      <c r="AG801" s="71" t="s">
        <v>63</v>
      </c>
      <c r="AH801" s="71" t="s">
        <v>85</v>
      </c>
      <c r="AI801" s="71" t="s">
        <v>63</v>
      </c>
      <c r="AJ801" s="71" t="s">
        <v>132</v>
      </c>
      <c r="AK801" s="71" t="s">
        <v>63</v>
      </c>
      <c r="AL801" s="71" t="s">
        <v>62</v>
      </c>
      <c r="AM801" s="71" t="s">
        <v>63</v>
      </c>
      <c r="AN801" s="71" t="s">
        <v>8792</v>
      </c>
      <c r="AO801" s="71" t="s">
        <v>8793</v>
      </c>
      <c r="AP801" s="71" t="s">
        <v>8794</v>
      </c>
      <c r="AQ801" s="71" t="s">
        <v>8795</v>
      </c>
      <c r="AR801" s="71" t="s">
        <v>132</v>
      </c>
      <c r="AS801" s="71"/>
      <c r="AT801" s="71" t="s">
        <v>63</v>
      </c>
      <c r="AU801" s="71" t="s">
        <v>72</v>
      </c>
      <c r="AV801" s="79" t="str" cm="1">
        <f t="array" ref="AV8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1" s="79" t="str" cm="1">
        <f t="array" ref="AW8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1" s="71" t="str" cm="1">
        <f t="array" ref="AX8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01" s="71" t="s">
        <v>63</v>
      </c>
      <c r="AZ801" s="71"/>
      <c r="BA801" s="71" t="s">
        <v>8796</v>
      </c>
      <c r="BB801" s="73" t="s">
        <v>8797</v>
      </c>
      <c r="BC801" s="36"/>
      <c r="BD801" s="35"/>
    </row>
    <row r="802" spans="1:56" ht="75" customHeight="1">
      <c r="A802" s="70">
        <v>801</v>
      </c>
      <c r="B802" s="71" t="s">
        <v>8562</v>
      </c>
      <c r="C802" s="71" t="s">
        <v>8798</v>
      </c>
      <c r="D802" s="71" t="s">
        <v>8799</v>
      </c>
      <c r="E802" s="71" t="s">
        <v>1494</v>
      </c>
      <c r="F802" s="71" t="s">
        <v>54</v>
      </c>
      <c r="G802" s="71" t="s">
        <v>125</v>
      </c>
      <c r="H802" s="71" t="s">
        <v>233</v>
      </c>
      <c r="I802" s="71" t="s">
        <v>1215</v>
      </c>
      <c r="J802" s="71" t="s">
        <v>1432</v>
      </c>
      <c r="K802" s="71" t="s">
        <v>243</v>
      </c>
      <c r="L802" s="71" t="s">
        <v>8800</v>
      </c>
      <c r="M802" s="71" t="s">
        <v>8801</v>
      </c>
      <c r="N802" s="71" t="s">
        <v>1575</v>
      </c>
      <c r="O802" s="71" t="s">
        <v>1668</v>
      </c>
      <c r="P802" s="71" t="s">
        <v>60</v>
      </c>
      <c r="Q802" s="71" t="s">
        <v>81</v>
      </c>
      <c r="R802" s="71" t="s">
        <v>1669</v>
      </c>
      <c r="S802" s="71" t="s">
        <v>62</v>
      </c>
      <c r="T802" s="71" t="s">
        <v>62</v>
      </c>
      <c r="U802" s="71" t="s">
        <v>62</v>
      </c>
      <c r="V802" s="71" t="s">
        <v>62</v>
      </c>
      <c r="W802" s="71" t="s">
        <v>62</v>
      </c>
      <c r="X802" s="71" t="s">
        <v>62</v>
      </c>
      <c r="Y802" s="71" t="s">
        <v>62</v>
      </c>
      <c r="Z802" s="71" t="s">
        <v>62</v>
      </c>
      <c r="AA802" s="71" t="s">
        <v>62</v>
      </c>
      <c r="AB802" s="71" t="s">
        <v>189</v>
      </c>
      <c r="AC802" s="71" t="s">
        <v>65</v>
      </c>
      <c r="AD802" s="71" t="s">
        <v>62</v>
      </c>
      <c r="AE802" s="71" t="s">
        <v>62</v>
      </c>
      <c r="AF802" s="71" t="s">
        <v>63</v>
      </c>
      <c r="AG802" s="71" t="s">
        <v>63</v>
      </c>
      <c r="AH802" s="71" t="s">
        <v>85</v>
      </c>
      <c r="AI802" s="71" t="s">
        <v>63</v>
      </c>
      <c r="AJ802" s="71" t="s">
        <v>132</v>
      </c>
      <c r="AK802" s="71" t="s">
        <v>63</v>
      </c>
      <c r="AL802" s="71" t="s">
        <v>62</v>
      </c>
      <c r="AM802" s="71" t="s">
        <v>63</v>
      </c>
      <c r="AN802" s="71" t="s">
        <v>8802</v>
      </c>
      <c r="AO802" s="71"/>
      <c r="AP802" s="71" t="s">
        <v>8803</v>
      </c>
      <c r="AQ802" s="71" t="s">
        <v>528</v>
      </c>
      <c r="AR802" s="71" t="s">
        <v>63</v>
      </c>
      <c r="AS802" s="71"/>
      <c r="AT802" s="71" t="s">
        <v>63</v>
      </c>
      <c r="AU802" s="71" t="s">
        <v>1673</v>
      </c>
      <c r="AV802" s="79" cm="1">
        <f t="array" ref="AV8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02" s="79" cm="1">
        <f t="array" ref="AW8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802" s="71" t="str" cm="1">
        <f t="array" ref="AX8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02" s="71" t="s">
        <v>63</v>
      </c>
      <c r="AZ802" s="71"/>
      <c r="BA802" s="71" t="s">
        <v>8804</v>
      </c>
      <c r="BB802" s="73" t="s">
        <v>8573</v>
      </c>
      <c r="BC802" s="36"/>
      <c r="BD802" s="35"/>
    </row>
    <row r="803" spans="1:56" ht="75" customHeight="1">
      <c r="A803" s="70">
        <v>802</v>
      </c>
      <c r="B803" s="71" t="s">
        <v>7921</v>
      </c>
      <c r="C803" s="71" t="s">
        <v>289</v>
      </c>
      <c r="D803" s="71" t="s">
        <v>8805</v>
      </c>
      <c r="E803" s="71" t="s">
        <v>1494</v>
      </c>
      <c r="F803" s="71" t="s">
        <v>231</v>
      </c>
      <c r="G803" s="71" t="s">
        <v>232</v>
      </c>
      <c r="H803" s="71" t="s">
        <v>97</v>
      </c>
      <c r="I803" s="71" t="s">
        <v>8806</v>
      </c>
      <c r="J803" s="71" t="s">
        <v>2100</v>
      </c>
      <c r="K803" s="71" t="s">
        <v>175</v>
      </c>
      <c r="L803" s="71" t="s">
        <v>8807</v>
      </c>
      <c r="M803" s="71" t="s">
        <v>8808</v>
      </c>
      <c r="N803" s="71" t="s">
        <v>1748</v>
      </c>
      <c r="O803" s="71" t="s">
        <v>1506</v>
      </c>
      <c r="P803" s="71"/>
      <c r="Q803" s="71"/>
      <c r="R803" s="71"/>
      <c r="S803" s="71"/>
      <c r="T803" s="71"/>
      <c r="U803" s="71"/>
      <c r="V803" s="71"/>
      <c r="W803" s="71"/>
      <c r="X803" s="71"/>
      <c r="Y803" s="71"/>
      <c r="Z803" s="71"/>
      <c r="AA803" s="71"/>
      <c r="AB803" s="71" t="s">
        <v>64</v>
      </c>
      <c r="AC803" s="71" t="s">
        <v>100</v>
      </c>
      <c r="AD803" s="71" t="s">
        <v>62</v>
      </c>
      <c r="AE803" s="71" t="s">
        <v>62</v>
      </c>
      <c r="AF803" s="71" t="s">
        <v>62</v>
      </c>
      <c r="AG803" s="71"/>
      <c r="AH803" s="71" t="s">
        <v>66</v>
      </c>
      <c r="AI803" s="71" t="s">
        <v>63</v>
      </c>
      <c r="AJ803" s="71" t="s">
        <v>63</v>
      </c>
      <c r="AK803" s="71" t="s">
        <v>63</v>
      </c>
      <c r="AL803" s="71" t="s">
        <v>132</v>
      </c>
      <c r="AM803" s="71" t="s">
        <v>132</v>
      </c>
      <c r="AN803" s="71"/>
      <c r="AO803" s="71"/>
      <c r="AP803" s="71" t="s">
        <v>8809</v>
      </c>
      <c r="AQ803" s="71" t="s">
        <v>8810</v>
      </c>
      <c r="AR803" s="71" t="s">
        <v>63</v>
      </c>
      <c r="AS803" s="71"/>
      <c r="AT803" s="71" t="s">
        <v>63</v>
      </c>
      <c r="AU803" s="71"/>
      <c r="AV803" s="79" t="str" cm="1">
        <f t="array" ref="AV8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3" s="79" t="str" cm="1">
        <f t="array" ref="AW8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3" s="71" t="str" cm="1">
        <f t="array" ref="AX8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3" s="71"/>
      <c r="AZ803" s="71"/>
      <c r="BA803" s="71" t="s">
        <v>8811</v>
      </c>
      <c r="BB803" s="73" t="s">
        <v>7928</v>
      </c>
      <c r="BC803" s="36"/>
      <c r="BD803" s="35"/>
    </row>
    <row r="804" spans="1:56" ht="75" customHeight="1">
      <c r="A804" s="70">
        <v>803</v>
      </c>
      <c r="B804" s="71" t="s">
        <v>8812</v>
      </c>
      <c r="C804" s="71" t="s">
        <v>1664</v>
      </c>
      <c r="D804" s="71" t="s">
        <v>8813</v>
      </c>
      <c r="E804" s="71" t="s">
        <v>1502</v>
      </c>
      <c r="F804" s="71" t="s">
        <v>54</v>
      </c>
      <c r="G804" s="71" t="s">
        <v>125</v>
      </c>
      <c r="H804" s="71" t="s">
        <v>56</v>
      </c>
      <c r="I804" s="71" t="s">
        <v>1736</v>
      </c>
      <c r="J804" s="71" t="s">
        <v>1737</v>
      </c>
      <c r="K804" s="71" t="s">
        <v>1738</v>
      </c>
      <c r="L804" s="71" t="s">
        <v>8814</v>
      </c>
      <c r="M804" s="71" t="s">
        <v>8815</v>
      </c>
      <c r="N804" s="71" t="s">
        <v>1505</v>
      </c>
      <c r="O804" s="71" t="s">
        <v>1668</v>
      </c>
      <c r="P804" s="71" t="s">
        <v>60</v>
      </c>
      <c r="Q804" s="71" t="s">
        <v>81</v>
      </c>
      <c r="R804" s="71" t="s">
        <v>1669</v>
      </c>
      <c r="S804" s="71" t="s">
        <v>62</v>
      </c>
      <c r="T804" s="71" t="s">
        <v>62</v>
      </c>
      <c r="U804" s="71" t="s">
        <v>62</v>
      </c>
      <c r="V804" s="71" t="s">
        <v>62</v>
      </c>
      <c r="W804" s="71" t="s">
        <v>63</v>
      </c>
      <c r="X804" s="71" t="s">
        <v>62</v>
      </c>
      <c r="Y804" s="71" t="s">
        <v>62</v>
      </c>
      <c r="Z804" s="71" t="s">
        <v>62</v>
      </c>
      <c r="AA804" s="71" t="s">
        <v>62</v>
      </c>
      <c r="AB804" s="71" t="s">
        <v>64</v>
      </c>
      <c r="AC804" s="71" t="s">
        <v>65</v>
      </c>
      <c r="AD804" s="71" t="s">
        <v>62</v>
      </c>
      <c r="AE804" s="71" t="s">
        <v>62</v>
      </c>
      <c r="AF804" s="71" t="s">
        <v>63</v>
      </c>
      <c r="AG804" s="71" t="s">
        <v>62</v>
      </c>
      <c r="AH804" s="71" t="s">
        <v>85</v>
      </c>
      <c r="AI804" s="71" t="s">
        <v>63</v>
      </c>
      <c r="AJ804" s="71" t="s">
        <v>62</v>
      </c>
      <c r="AK804" s="71" t="s">
        <v>62</v>
      </c>
      <c r="AL804" s="71" t="s">
        <v>62</v>
      </c>
      <c r="AM804" s="71" t="s">
        <v>62</v>
      </c>
      <c r="AN804" s="71" t="s">
        <v>8816</v>
      </c>
      <c r="AO804" s="71" t="s">
        <v>8817</v>
      </c>
      <c r="AP804" s="71" t="s">
        <v>1672</v>
      </c>
      <c r="AQ804" s="71" t="s">
        <v>528</v>
      </c>
      <c r="AR804" s="71" t="s">
        <v>63</v>
      </c>
      <c r="AS804" s="71"/>
      <c r="AT804" s="71" t="s">
        <v>63</v>
      </c>
      <c r="AU804" s="71" t="s">
        <v>1673</v>
      </c>
      <c r="AV804" s="79" cm="1">
        <f t="array" ref="AV8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04" s="79" cm="1">
        <f t="array" ref="AW8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804" s="71" t="str" cm="1">
        <f t="array" ref="AX8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04" s="71" t="s">
        <v>63</v>
      </c>
      <c r="AZ804" s="71"/>
      <c r="BA804" s="71" t="s">
        <v>8818</v>
      </c>
      <c r="BB804" s="73" t="s">
        <v>8819</v>
      </c>
      <c r="BC804" s="36"/>
      <c r="BD804" s="35"/>
    </row>
    <row r="805" spans="1:56" ht="75" customHeight="1">
      <c r="A805" s="70">
        <v>804</v>
      </c>
      <c r="B805" s="71" t="s">
        <v>8820</v>
      </c>
      <c r="C805" s="71"/>
      <c r="D805" s="71" t="s">
        <v>8821</v>
      </c>
      <c r="E805" s="71" t="s">
        <v>1505</v>
      </c>
      <c r="F805" s="71" t="s">
        <v>231</v>
      </c>
      <c r="G805" s="71" t="s">
        <v>232</v>
      </c>
      <c r="H805" s="71" t="s">
        <v>217</v>
      </c>
      <c r="I805" s="71" t="s">
        <v>194</v>
      </c>
      <c r="J805" s="71" t="s">
        <v>1432</v>
      </c>
      <c r="K805" s="71" t="s">
        <v>315</v>
      </c>
      <c r="L805" s="71" t="s">
        <v>8822</v>
      </c>
      <c r="M805" s="71" t="s">
        <v>8823</v>
      </c>
      <c r="N805" s="71"/>
      <c r="O805" s="71"/>
      <c r="P805" s="71"/>
      <c r="Q805" s="71"/>
      <c r="R805" s="71"/>
      <c r="S805" s="71"/>
      <c r="T805" s="71"/>
      <c r="U805" s="71"/>
      <c r="V805" s="71"/>
      <c r="W805" s="71"/>
      <c r="X805" s="71"/>
      <c r="Y805" s="71"/>
      <c r="Z805" s="71"/>
      <c r="AA805" s="71"/>
      <c r="AB805" s="71" t="s">
        <v>64</v>
      </c>
      <c r="AC805" s="71" t="s">
        <v>65</v>
      </c>
      <c r="AD805" s="71" t="s">
        <v>62</v>
      </c>
      <c r="AE805" s="71" t="s">
        <v>63</v>
      </c>
      <c r="AF805" s="71" t="s">
        <v>63</v>
      </c>
      <c r="AG805" s="71"/>
      <c r="AH805" s="71" t="s">
        <v>66</v>
      </c>
      <c r="AI805" s="71" t="s">
        <v>63</v>
      </c>
      <c r="AJ805" s="71" t="s">
        <v>63</v>
      </c>
      <c r="AK805" s="71" t="s">
        <v>63</v>
      </c>
      <c r="AL805" s="71" t="s">
        <v>63</v>
      </c>
      <c r="AM805" s="71" t="s">
        <v>63</v>
      </c>
      <c r="AN805" s="71"/>
      <c r="AO805" s="71"/>
      <c r="AP805" s="71" t="s">
        <v>8824</v>
      </c>
      <c r="AQ805" s="71" t="s">
        <v>194</v>
      </c>
      <c r="AR805" s="71" t="s">
        <v>62</v>
      </c>
      <c r="AS805" s="71"/>
      <c r="AT805" s="71" t="s">
        <v>63</v>
      </c>
      <c r="AU805" s="71"/>
      <c r="AV805" s="79" t="str" cm="1">
        <f t="array" ref="AV8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5" s="79" t="str" cm="1">
        <f t="array" ref="AW8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5" s="71" t="str" cm="1">
        <f t="array" ref="AX8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5" s="71"/>
      <c r="AZ805" s="71"/>
      <c r="BA805" s="71" t="s">
        <v>8825</v>
      </c>
      <c r="BB805" s="73" t="s">
        <v>8826</v>
      </c>
      <c r="BC805" s="36"/>
      <c r="BD805" s="35"/>
    </row>
    <row r="806" spans="1:56" ht="75" customHeight="1">
      <c r="A806" s="70">
        <v>805</v>
      </c>
      <c r="B806" s="71" t="s">
        <v>8827</v>
      </c>
      <c r="C806" s="71" t="s">
        <v>735</v>
      </c>
      <c r="D806" s="71" t="s">
        <v>8828</v>
      </c>
      <c r="E806" s="71" t="s">
        <v>1494</v>
      </c>
      <c r="F806" s="71" t="s">
        <v>231</v>
      </c>
      <c r="G806" s="71" t="s">
        <v>736</v>
      </c>
      <c r="H806" s="71" t="s">
        <v>217</v>
      </c>
      <c r="I806" s="71" t="s">
        <v>428</v>
      </c>
      <c r="J806" s="71" t="s">
        <v>1432</v>
      </c>
      <c r="K806" s="71" t="s">
        <v>315</v>
      </c>
      <c r="L806" s="71" t="s">
        <v>8829</v>
      </c>
      <c r="M806" s="71" t="s">
        <v>8830</v>
      </c>
      <c r="N806" s="71"/>
      <c r="O806" s="71"/>
      <c r="P806" s="71"/>
      <c r="Q806" s="71"/>
      <c r="R806" s="71"/>
      <c r="S806" s="71"/>
      <c r="T806" s="71"/>
      <c r="U806" s="71"/>
      <c r="V806" s="71"/>
      <c r="W806" s="71"/>
      <c r="X806" s="71"/>
      <c r="Y806" s="71"/>
      <c r="Z806" s="71"/>
      <c r="AA806" s="71"/>
      <c r="AB806" s="71" t="s">
        <v>64</v>
      </c>
      <c r="AC806" s="71" t="s">
        <v>65</v>
      </c>
      <c r="AD806" s="71" t="s">
        <v>62</v>
      </c>
      <c r="AE806" s="71" t="s">
        <v>63</v>
      </c>
      <c r="AF806" s="71" t="s">
        <v>63</v>
      </c>
      <c r="AG806" s="71"/>
      <c r="AH806" s="71" t="s">
        <v>66</v>
      </c>
      <c r="AI806" s="71" t="s">
        <v>132</v>
      </c>
      <c r="AJ806" s="71" t="s">
        <v>132</v>
      </c>
      <c r="AK806" s="71" t="s">
        <v>63</v>
      </c>
      <c r="AL806" s="71" t="s">
        <v>62</v>
      </c>
      <c r="AM806" s="71" t="s">
        <v>132</v>
      </c>
      <c r="AN806" s="71"/>
      <c r="AO806" s="71"/>
      <c r="AP806" s="71" t="s">
        <v>8831</v>
      </c>
      <c r="AQ806" s="71" t="s">
        <v>2303</v>
      </c>
      <c r="AR806" s="71" t="s">
        <v>63</v>
      </c>
      <c r="AS806" s="71"/>
      <c r="AT806" s="71" t="s">
        <v>63</v>
      </c>
      <c r="AU806" s="71"/>
      <c r="AV806" s="79" t="str" cm="1">
        <f t="array" ref="AV8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6" s="79" t="str" cm="1">
        <f t="array" ref="AW8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6" s="71" t="str" cm="1">
        <f t="array" ref="AX8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6" s="71"/>
      <c r="AZ806" s="71"/>
      <c r="BA806" s="71" t="s">
        <v>8832</v>
      </c>
      <c r="BB806" s="73" t="s">
        <v>8833</v>
      </c>
      <c r="BC806" s="36"/>
      <c r="BD806" s="35"/>
    </row>
    <row r="807" spans="1:56" ht="75" customHeight="1">
      <c r="A807" s="70">
        <v>806</v>
      </c>
      <c r="B807" s="71" t="s">
        <v>8834</v>
      </c>
      <c r="C807" s="71" t="s">
        <v>1883</v>
      </c>
      <c r="D807" s="71" t="s">
        <v>8835</v>
      </c>
      <c r="E807" s="71" t="s">
        <v>1494</v>
      </c>
      <c r="F807" s="71" t="s">
        <v>54</v>
      </c>
      <c r="G807" s="71" t="s">
        <v>125</v>
      </c>
      <c r="H807" s="71" t="s">
        <v>233</v>
      </c>
      <c r="I807" s="71" t="s">
        <v>608</v>
      </c>
      <c r="J807" s="71" t="s">
        <v>1432</v>
      </c>
      <c r="K807" s="71" t="s">
        <v>266</v>
      </c>
      <c r="L807" s="71" t="s">
        <v>8836</v>
      </c>
      <c r="M807" s="71" t="s">
        <v>8837</v>
      </c>
      <c r="N807" s="71" t="s">
        <v>1575</v>
      </c>
      <c r="O807" s="71" t="s">
        <v>1668</v>
      </c>
      <c r="P807" s="71" t="s">
        <v>155</v>
      </c>
      <c r="Q807" s="71" t="s">
        <v>81</v>
      </c>
      <c r="R807" s="71" t="s">
        <v>1669</v>
      </c>
      <c r="S807" s="71" t="s">
        <v>63</v>
      </c>
      <c r="T807" s="71" t="s">
        <v>62</v>
      </c>
      <c r="U807" s="71" t="s">
        <v>63</v>
      </c>
      <c r="V807" s="71" t="s">
        <v>62</v>
      </c>
      <c r="W807" s="71" t="s">
        <v>62</v>
      </c>
      <c r="X807" s="71" t="s">
        <v>63</v>
      </c>
      <c r="Y807" s="71" t="s">
        <v>62</v>
      </c>
      <c r="Z807" s="71" t="s">
        <v>62</v>
      </c>
      <c r="AA807" s="71" t="s">
        <v>62</v>
      </c>
      <c r="AB807" s="71" t="s">
        <v>142</v>
      </c>
      <c r="AC807" s="71" t="s">
        <v>84</v>
      </c>
      <c r="AD807" s="71" t="s">
        <v>62</v>
      </c>
      <c r="AE807" s="71" t="s">
        <v>62</v>
      </c>
      <c r="AF807" s="71" t="s">
        <v>63</v>
      </c>
      <c r="AG807" s="71" t="s">
        <v>63</v>
      </c>
      <c r="AH807" s="71" t="s">
        <v>85</v>
      </c>
      <c r="AI807" s="71" t="s">
        <v>63</v>
      </c>
      <c r="AJ807" s="71" t="s">
        <v>63</v>
      </c>
      <c r="AK807" s="71" t="s">
        <v>63</v>
      </c>
      <c r="AL807" s="71" t="s">
        <v>63</v>
      </c>
      <c r="AM807" s="71" t="s">
        <v>63</v>
      </c>
      <c r="AN807" s="71" t="s">
        <v>8838</v>
      </c>
      <c r="AO807" s="71" t="s">
        <v>8839</v>
      </c>
      <c r="AP807" s="71" t="s">
        <v>8840</v>
      </c>
      <c r="AQ807" s="71" t="s">
        <v>608</v>
      </c>
      <c r="AR807" s="71" t="s">
        <v>62</v>
      </c>
      <c r="AS807" s="71"/>
      <c r="AT807" s="71" t="s">
        <v>63</v>
      </c>
      <c r="AU807" s="71" t="s">
        <v>1685</v>
      </c>
      <c r="AV807" s="79" cm="1">
        <f t="array" ref="AV8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807" s="79" cm="1">
        <f t="array" ref="AW8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807" s="71" t="str" cm="1">
        <f t="array" ref="AX8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07" s="71" t="s">
        <v>63</v>
      </c>
      <c r="AZ807" s="71"/>
      <c r="BA807" s="71" t="s">
        <v>8841</v>
      </c>
      <c r="BB807" s="73" t="s">
        <v>8842</v>
      </c>
      <c r="BC807" s="36"/>
      <c r="BD807" s="35"/>
    </row>
    <row r="808" spans="1:56" ht="75" customHeight="1">
      <c r="A808" s="70">
        <v>807</v>
      </c>
      <c r="B808" s="71" t="s">
        <v>8843</v>
      </c>
      <c r="C808" s="71" t="s">
        <v>1142</v>
      </c>
      <c r="D808" s="71" t="s">
        <v>8844</v>
      </c>
      <c r="E808" s="71" t="s">
        <v>1430</v>
      </c>
      <c r="F808" s="71" t="s">
        <v>231</v>
      </c>
      <c r="G808" s="71" t="s">
        <v>786</v>
      </c>
      <c r="H808" s="71" t="s">
        <v>217</v>
      </c>
      <c r="I808" s="71" t="s">
        <v>1215</v>
      </c>
      <c r="J808" s="71" t="s">
        <v>1432</v>
      </c>
      <c r="K808" s="71" t="s">
        <v>243</v>
      </c>
      <c r="L808" s="71" t="s">
        <v>8845</v>
      </c>
      <c r="M808" s="71" t="s">
        <v>8846</v>
      </c>
      <c r="N808" s="71"/>
      <c r="O808" s="71"/>
      <c r="P808" s="71"/>
      <c r="Q808" s="71"/>
      <c r="R808" s="71"/>
      <c r="S808" s="71"/>
      <c r="T808" s="71"/>
      <c r="U808" s="71"/>
      <c r="V808" s="71"/>
      <c r="W808" s="71"/>
      <c r="X808" s="71"/>
      <c r="Y808" s="71"/>
      <c r="Z808" s="71"/>
      <c r="AA808" s="71"/>
      <c r="AB808" s="71" t="s">
        <v>64</v>
      </c>
      <c r="AC808" s="71" t="s">
        <v>65</v>
      </c>
      <c r="AD808" s="71" t="s">
        <v>62</v>
      </c>
      <c r="AE808" s="71" t="s">
        <v>62</v>
      </c>
      <c r="AF808" s="71" t="s">
        <v>63</v>
      </c>
      <c r="AG808" s="71"/>
      <c r="AH808" s="71" t="s">
        <v>66</v>
      </c>
      <c r="AI808" s="71" t="s">
        <v>63</v>
      </c>
      <c r="AJ808" s="71" t="s">
        <v>63</v>
      </c>
      <c r="AK808" s="71" t="s">
        <v>63</v>
      </c>
      <c r="AL808" s="71" t="s">
        <v>62</v>
      </c>
      <c r="AM808" s="71" t="s">
        <v>63</v>
      </c>
      <c r="AN808" s="71"/>
      <c r="AO808" s="71"/>
      <c r="AP808" s="71" t="s">
        <v>8847</v>
      </c>
      <c r="AQ808" s="71" t="s">
        <v>1215</v>
      </c>
      <c r="AR808" s="71" t="s">
        <v>62</v>
      </c>
      <c r="AS808" s="71"/>
      <c r="AT808" s="71" t="s">
        <v>63</v>
      </c>
      <c r="AU808" s="71"/>
      <c r="AV808" s="79" t="str" cm="1">
        <f t="array" ref="AV8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8" s="79" t="str" cm="1">
        <f t="array" ref="AW8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8" s="71" t="str" cm="1">
        <f t="array" ref="AX8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8" s="71"/>
      <c r="AZ808" s="71"/>
      <c r="BA808" s="71" t="s">
        <v>8848</v>
      </c>
      <c r="BB808" s="73" t="s">
        <v>8849</v>
      </c>
      <c r="BC808" s="36"/>
      <c r="BD808" s="35"/>
    </row>
    <row r="809" spans="1:56" ht="75" customHeight="1">
      <c r="A809" s="70">
        <v>808</v>
      </c>
      <c r="B809" s="71" t="s">
        <v>8850</v>
      </c>
      <c r="C809" s="71" t="s">
        <v>1142</v>
      </c>
      <c r="D809" s="71" t="s">
        <v>8851</v>
      </c>
      <c r="E809" s="71" t="s">
        <v>1522</v>
      </c>
      <c r="F809" s="71" t="s">
        <v>231</v>
      </c>
      <c r="G809" s="71" t="s">
        <v>786</v>
      </c>
      <c r="H809" s="71" t="s">
        <v>217</v>
      </c>
      <c r="I809" s="71" t="s">
        <v>250</v>
      </c>
      <c r="J809" s="71" t="s">
        <v>1432</v>
      </c>
      <c r="K809" s="71" t="s">
        <v>243</v>
      </c>
      <c r="L809" s="71" t="s">
        <v>8852</v>
      </c>
      <c r="M809" s="71" t="s">
        <v>8853</v>
      </c>
      <c r="N809" s="71"/>
      <c r="O809" s="71"/>
      <c r="P809" s="71"/>
      <c r="Q809" s="71"/>
      <c r="R809" s="71"/>
      <c r="S809" s="71"/>
      <c r="T809" s="71"/>
      <c r="U809" s="71"/>
      <c r="V809" s="71"/>
      <c r="W809" s="71"/>
      <c r="X809" s="71"/>
      <c r="Y809" s="71"/>
      <c r="Z809" s="71"/>
      <c r="AA809" s="71"/>
      <c r="AB809" s="71" t="s">
        <v>64</v>
      </c>
      <c r="AC809" s="71" t="s">
        <v>65</v>
      </c>
      <c r="AD809" s="71" t="s">
        <v>62</v>
      </c>
      <c r="AE809" s="71" t="s">
        <v>63</v>
      </c>
      <c r="AF809" s="71" t="s">
        <v>63</v>
      </c>
      <c r="AG809" s="71"/>
      <c r="AH809" s="71" t="s">
        <v>85</v>
      </c>
      <c r="AI809" s="71" t="s">
        <v>63</v>
      </c>
      <c r="AJ809" s="71" t="s">
        <v>63</v>
      </c>
      <c r="AK809" s="71" t="s">
        <v>63</v>
      </c>
      <c r="AL809" s="71" t="s">
        <v>132</v>
      </c>
      <c r="AM809" s="71" t="s">
        <v>63</v>
      </c>
      <c r="AN809" s="71"/>
      <c r="AO809" s="71"/>
      <c r="AP809" s="71" t="s">
        <v>8854</v>
      </c>
      <c r="AQ809" s="71" t="s">
        <v>250</v>
      </c>
      <c r="AR809" s="71" t="s">
        <v>62</v>
      </c>
      <c r="AS809" s="71"/>
      <c r="AT809" s="71" t="s">
        <v>63</v>
      </c>
      <c r="AU809" s="71"/>
      <c r="AV809" s="79" t="str" cm="1">
        <f t="array" ref="AV8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9" s="79" t="str" cm="1">
        <f t="array" ref="AW8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9" s="71" t="str" cm="1">
        <f t="array" ref="AX8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9" s="71"/>
      <c r="AZ809" s="71"/>
      <c r="BA809" s="71" t="s">
        <v>8855</v>
      </c>
      <c r="BB809" s="73"/>
      <c r="BC809" s="36"/>
      <c r="BD809" s="35"/>
    </row>
    <row r="810" spans="1:56" ht="75" customHeight="1">
      <c r="A810" s="70">
        <v>809</v>
      </c>
      <c r="B810" s="71" t="s">
        <v>8856</v>
      </c>
      <c r="C810" s="71" t="s">
        <v>735</v>
      </c>
      <c r="D810" s="71" t="s">
        <v>8857</v>
      </c>
      <c r="E810" s="71" t="s">
        <v>1522</v>
      </c>
      <c r="F810" s="71" t="s">
        <v>231</v>
      </c>
      <c r="G810" s="71" t="s">
        <v>736</v>
      </c>
      <c r="H810" s="71" t="s">
        <v>217</v>
      </c>
      <c r="I810" s="71" t="s">
        <v>194</v>
      </c>
      <c r="J810" s="71" t="s">
        <v>1432</v>
      </c>
      <c r="K810" s="71" t="s">
        <v>315</v>
      </c>
      <c r="L810" s="71" t="s">
        <v>8858</v>
      </c>
      <c r="M810" s="71" t="s">
        <v>8859</v>
      </c>
      <c r="N810" s="71"/>
      <c r="O810" s="71"/>
      <c r="P810" s="71"/>
      <c r="Q810" s="71"/>
      <c r="R810" s="71"/>
      <c r="S810" s="71"/>
      <c r="T810" s="71"/>
      <c r="U810" s="71"/>
      <c r="V810" s="71"/>
      <c r="W810" s="71"/>
      <c r="X810" s="71"/>
      <c r="Y810" s="71"/>
      <c r="Z810" s="71"/>
      <c r="AA810" s="71"/>
      <c r="AB810" s="71" t="s">
        <v>64</v>
      </c>
      <c r="AC810" s="71" t="s">
        <v>65</v>
      </c>
      <c r="AD810" s="71" t="s">
        <v>62</v>
      </c>
      <c r="AE810" s="71" t="s">
        <v>62</v>
      </c>
      <c r="AF810" s="71" t="s">
        <v>63</v>
      </c>
      <c r="AG810" s="71"/>
      <c r="AH810" s="71" t="s">
        <v>66</v>
      </c>
      <c r="AI810" s="71" t="s">
        <v>63</v>
      </c>
      <c r="AJ810" s="71" t="s">
        <v>132</v>
      </c>
      <c r="AK810" s="71" t="s">
        <v>63</v>
      </c>
      <c r="AL810" s="71" t="s">
        <v>62</v>
      </c>
      <c r="AM810" s="71" t="s">
        <v>63</v>
      </c>
      <c r="AN810" s="71"/>
      <c r="AO810" s="71"/>
      <c r="AP810" s="71" t="s">
        <v>8860</v>
      </c>
      <c r="AQ810" s="71" t="s">
        <v>194</v>
      </c>
      <c r="AR810" s="71" t="s">
        <v>62</v>
      </c>
      <c r="AS810" s="71"/>
      <c r="AT810" s="71" t="s">
        <v>63</v>
      </c>
      <c r="AU810" s="71"/>
      <c r="AV810" s="79" t="str" cm="1">
        <f t="array" ref="AV8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0" s="79" t="str" cm="1">
        <f t="array" ref="AW8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0" s="71" t="str" cm="1">
        <f t="array" ref="AX8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0" s="71"/>
      <c r="AZ810" s="71"/>
      <c r="BA810" s="71" t="s">
        <v>8861</v>
      </c>
      <c r="BB810" s="73" t="s">
        <v>8862</v>
      </c>
      <c r="BC810" s="36"/>
      <c r="BD810" s="35"/>
    </row>
    <row r="811" spans="1:56" ht="75" customHeight="1">
      <c r="A811" s="70">
        <v>810</v>
      </c>
      <c r="B811" s="71" t="s">
        <v>8863</v>
      </c>
      <c r="C811" s="71" t="s">
        <v>735</v>
      </c>
      <c r="D811" s="71" t="s">
        <v>8864</v>
      </c>
      <c r="E811" s="71" t="s">
        <v>1430</v>
      </c>
      <c r="F811" s="71" t="s">
        <v>231</v>
      </c>
      <c r="G811" s="71" t="s">
        <v>736</v>
      </c>
      <c r="H811" s="71" t="s">
        <v>217</v>
      </c>
      <c r="I811" s="71" t="s">
        <v>509</v>
      </c>
      <c r="J811" s="71" t="s">
        <v>1432</v>
      </c>
      <c r="K811" s="71" t="s">
        <v>218</v>
      </c>
      <c r="L811" s="71" t="s">
        <v>8865</v>
      </c>
      <c r="M811" s="71" t="s">
        <v>8866</v>
      </c>
      <c r="N811" s="71"/>
      <c r="O811" s="71"/>
      <c r="P811" s="71"/>
      <c r="Q811" s="71"/>
      <c r="R811" s="71"/>
      <c r="S811" s="71"/>
      <c r="T811" s="71"/>
      <c r="U811" s="71"/>
      <c r="V811" s="71"/>
      <c r="W811" s="71"/>
      <c r="X811" s="71"/>
      <c r="Y811" s="71"/>
      <c r="Z811" s="71"/>
      <c r="AA811" s="71"/>
      <c r="AB811" s="71" t="s">
        <v>64</v>
      </c>
      <c r="AC811" s="71" t="s">
        <v>65</v>
      </c>
      <c r="AD811" s="71" t="s">
        <v>62</v>
      </c>
      <c r="AE811" s="71" t="s">
        <v>62</v>
      </c>
      <c r="AF811" s="71" t="s">
        <v>63</v>
      </c>
      <c r="AG811" s="71"/>
      <c r="AH811" s="71" t="s">
        <v>85</v>
      </c>
      <c r="AI811" s="71" t="s">
        <v>63</v>
      </c>
      <c r="AJ811" s="71" t="s">
        <v>63</v>
      </c>
      <c r="AK811" s="71" t="s">
        <v>63</v>
      </c>
      <c r="AL811" s="71" t="s">
        <v>62</v>
      </c>
      <c r="AM811" s="71" t="s">
        <v>63</v>
      </c>
      <c r="AN811" s="71"/>
      <c r="AO811" s="71"/>
      <c r="AP811" s="71" t="s">
        <v>8867</v>
      </c>
      <c r="AQ811" s="71" t="s">
        <v>509</v>
      </c>
      <c r="AR811" s="71" t="s">
        <v>62</v>
      </c>
      <c r="AS811" s="71"/>
      <c r="AT811" s="71" t="s">
        <v>63</v>
      </c>
      <c r="AU811" s="71"/>
      <c r="AV811" s="79" t="str" cm="1">
        <f t="array" ref="AV8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1" s="79" t="str" cm="1">
        <f t="array" ref="AW8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1" s="71" t="str" cm="1">
        <f t="array" ref="AX8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1" s="71"/>
      <c r="AZ811" s="71"/>
      <c r="BA811" s="71" t="s">
        <v>8868</v>
      </c>
      <c r="BB811" s="73" t="s">
        <v>8869</v>
      </c>
      <c r="BC811" s="36"/>
      <c r="BD811" s="35"/>
    </row>
    <row r="812" spans="1:56" ht="75" customHeight="1">
      <c r="A812" s="70">
        <v>811</v>
      </c>
      <c r="B812" s="71" t="s">
        <v>8870</v>
      </c>
      <c r="C812" s="71" t="s">
        <v>735</v>
      </c>
      <c r="D812" s="71" t="s">
        <v>8871</v>
      </c>
      <c r="E812" s="71" t="s">
        <v>1565</v>
      </c>
      <c r="F812" s="71" t="s">
        <v>231</v>
      </c>
      <c r="G812" s="71" t="s">
        <v>736</v>
      </c>
      <c r="H812" s="71" t="s">
        <v>217</v>
      </c>
      <c r="I812" s="71" t="s">
        <v>2022</v>
      </c>
      <c r="J812" s="71" t="s">
        <v>1432</v>
      </c>
      <c r="K812" s="71" t="s">
        <v>266</v>
      </c>
      <c r="L812" s="71" t="s">
        <v>8872</v>
      </c>
      <c r="M812" s="71" t="s">
        <v>8873</v>
      </c>
      <c r="N812" s="71"/>
      <c r="O812" s="71"/>
      <c r="P812" s="71"/>
      <c r="Q812" s="71"/>
      <c r="R812" s="71"/>
      <c r="S812" s="71"/>
      <c r="T812" s="71"/>
      <c r="U812" s="71"/>
      <c r="V812" s="71"/>
      <c r="W812" s="71"/>
      <c r="X812" s="71"/>
      <c r="Y812" s="71"/>
      <c r="Z812" s="71"/>
      <c r="AA812" s="71"/>
      <c r="AB812" s="71" t="s">
        <v>64</v>
      </c>
      <c r="AC812" s="71" t="s">
        <v>65</v>
      </c>
      <c r="AD812" s="71" t="s">
        <v>62</v>
      </c>
      <c r="AE812" s="71" t="s">
        <v>63</v>
      </c>
      <c r="AF812" s="71" t="s">
        <v>63</v>
      </c>
      <c r="AG812" s="71"/>
      <c r="AH812" s="71" t="s">
        <v>66</v>
      </c>
      <c r="AI812" s="71" t="s">
        <v>132</v>
      </c>
      <c r="AJ812" s="71" t="s">
        <v>132</v>
      </c>
      <c r="AK812" s="71" t="s">
        <v>63</v>
      </c>
      <c r="AL812" s="71" t="s">
        <v>62</v>
      </c>
      <c r="AM812" s="71" t="s">
        <v>132</v>
      </c>
      <c r="AN812" s="71"/>
      <c r="AO812" s="71"/>
      <c r="AP812" s="71" t="s">
        <v>8874</v>
      </c>
      <c r="AQ812" s="71" t="s">
        <v>8875</v>
      </c>
      <c r="AR812" s="71" t="s">
        <v>132</v>
      </c>
      <c r="AS812" s="71"/>
      <c r="AT812" s="71" t="s">
        <v>63</v>
      </c>
      <c r="AU812" s="71"/>
      <c r="AV812" s="79" t="str" cm="1">
        <f t="array" ref="AV8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2" s="79" t="str" cm="1">
        <f t="array" ref="AW8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2" s="71" t="str" cm="1">
        <f t="array" ref="AX8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2" s="71"/>
      <c r="AZ812" s="71"/>
      <c r="BA812" s="22" t="s">
        <v>8876</v>
      </c>
      <c r="BB812" s="73" t="s">
        <v>8029</v>
      </c>
      <c r="BC812" s="36"/>
      <c r="BD812" s="35"/>
    </row>
    <row r="813" spans="1:56" ht="75" customHeight="1">
      <c r="A813" s="70">
        <v>812</v>
      </c>
      <c r="B813" s="71" t="s">
        <v>8877</v>
      </c>
      <c r="C813" s="71" t="s">
        <v>800</v>
      </c>
      <c r="D813" s="71" t="s">
        <v>8878</v>
      </c>
      <c r="E813" s="71" t="s">
        <v>1430</v>
      </c>
      <c r="F813" s="71" t="s">
        <v>231</v>
      </c>
      <c r="G813" s="71" t="s">
        <v>736</v>
      </c>
      <c r="H813" s="71" t="s">
        <v>217</v>
      </c>
      <c r="I813" s="71" t="s">
        <v>2166</v>
      </c>
      <c r="J813" s="71" t="s">
        <v>1432</v>
      </c>
      <c r="K813" s="71" t="s">
        <v>315</v>
      </c>
      <c r="L813" s="71" t="s">
        <v>8879</v>
      </c>
      <c r="M813" s="71" t="s">
        <v>8880</v>
      </c>
      <c r="N813" s="71"/>
      <c r="O813" s="71"/>
      <c r="P813" s="71"/>
      <c r="Q813" s="71"/>
      <c r="R813" s="71"/>
      <c r="S813" s="71"/>
      <c r="T813" s="71"/>
      <c r="U813" s="71"/>
      <c r="V813" s="71"/>
      <c r="W813" s="71"/>
      <c r="X813" s="71"/>
      <c r="Y813" s="71"/>
      <c r="Z813" s="71"/>
      <c r="AA813" s="71"/>
      <c r="AB813" s="71" t="s">
        <v>64</v>
      </c>
      <c r="AC813" s="71" t="s">
        <v>65</v>
      </c>
      <c r="AD813" s="71" t="s">
        <v>62</v>
      </c>
      <c r="AE813" s="71" t="s">
        <v>63</v>
      </c>
      <c r="AF813" s="71" t="s">
        <v>63</v>
      </c>
      <c r="AG813" s="71"/>
      <c r="AH813" s="71" t="s">
        <v>66</v>
      </c>
      <c r="AI813" s="71" t="s">
        <v>132</v>
      </c>
      <c r="AJ813" s="71" t="s">
        <v>62</v>
      </c>
      <c r="AK813" s="71" t="s">
        <v>63</v>
      </c>
      <c r="AL813" s="71" t="s">
        <v>62</v>
      </c>
      <c r="AM813" s="71" t="s">
        <v>63</v>
      </c>
      <c r="AN813" s="71"/>
      <c r="AO813" s="71"/>
      <c r="AP813" s="71" t="s">
        <v>8881</v>
      </c>
      <c r="AQ813" s="71" t="s">
        <v>5124</v>
      </c>
      <c r="AR813" s="71" t="s">
        <v>62</v>
      </c>
      <c r="AS813" s="71"/>
      <c r="AT813" s="71" t="s">
        <v>63</v>
      </c>
      <c r="AU813" s="71"/>
      <c r="AV813" s="79" t="str" cm="1">
        <f t="array" ref="AV8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3" s="79" t="str" cm="1">
        <f t="array" ref="AW8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3" s="71" t="str" cm="1">
        <f t="array" ref="AX8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3" s="71"/>
      <c r="AZ813" s="71"/>
      <c r="BA813" s="71" t="s">
        <v>8882</v>
      </c>
      <c r="BB813" s="73" t="s">
        <v>8883</v>
      </c>
      <c r="BC813" s="36"/>
      <c r="BD813" s="35"/>
    </row>
    <row r="814" spans="1:56" ht="75" customHeight="1">
      <c r="A814" s="70">
        <v>813</v>
      </c>
      <c r="B814" s="71" t="s">
        <v>855</v>
      </c>
      <c r="C814" s="71" t="s">
        <v>735</v>
      </c>
      <c r="D814" s="71" t="s">
        <v>8884</v>
      </c>
      <c r="E814" s="71" t="s">
        <v>1522</v>
      </c>
      <c r="F814" s="71" t="s">
        <v>231</v>
      </c>
      <c r="G814" s="71" t="s">
        <v>736</v>
      </c>
      <c r="H814" s="71" t="s">
        <v>217</v>
      </c>
      <c r="I814" s="71" t="s">
        <v>608</v>
      </c>
      <c r="J814" s="71" t="s">
        <v>1432</v>
      </c>
      <c r="K814" s="71" t="s">
        <v>266</v>
      </c>
      <c r="L814" s="71" t="s">
        <v>8885</v>
      </c>
      <c r="M814" s="71" t="s">
        <v>8886</v>
      </c>
      <c r="N814" s="71"/>
      <c r="O814" s="71"/>
      <c r="P814" s="71"/>
      <c r="Q814" s="71"/>
      <c r="R814" s="71"/>
      <c r="S814" s="71"/>
      <c r="T814" s="71"/>
      <c r="U814" s="71"/>
      <c r="V814" s="71"/>
      <c r="W814" s="71"/>
      <c r="X814" s="71"/>
      <c r="Y814" s="71"/>
      <c r="Z814" s="71"/>
      <c r="AA814" s="71"/>
      <c r="AB814" s="71" t="s">
        <v>64</v>
      </c>
      <c r="AC814" s="71" t="s">
        <v>65</v>
      </c>
      <c r="AD814" s="71" t="s">
        <v>62</v>
      </c>
      <c r="AE814" s="71" t="s">
        <v>62</v>
      </c>
      <c r="AF814" s="71" t="s">
        <v>63</v>
      </c>
      <c r="AG814" s="71"/>
      <c r="AH814" s="71" t="s">
        <v>66</v>
      </c>
      <c r="AI814" s="71" t="s">
        <v>63</v>
      </c>
      <c r="AJ814" s="71" t="s">
        <v>63</v>
      </c>
      <c r="AK814" s="71" t="s">
        <v>63</v>
      </c>
      <c r="AL814" s="71" t="s">
        <v>132</v>
      </c>
      <c r="AM814" s="71" t="s">
        <v>63</v>
      </c>
      <c r="AN814" s="71"/>
      <c r="AO814" s="71"/>
      <c r="AP814" s="71" t="s">
        <v>8887</v>
      </c>
      <c r="AQ814" s="71" t="s">
        <v>608</v>
      </c>
      <c r="AR814" s="71" t="s">
        <v>62</v>
      </c>
      <c r="AS814" s="71"/>
      <c r="AT814" s="71" t="s">
        <v>63</v>
      </c>
      <c r="AU814" s="71"/>
      <c r="AV814" s="79" t="str" cm="1">
        <f t="array" ref="AV8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4" s="79" t="str" cm="1">
        <f t="array" ref="AW8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4" s="71" t="str" cm="1">
        <f t="array" ref="AX8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4" s="71"/>
      <c r="AZ814" s="71"/>
      <c r="BA814" s="71" t="s">
        <v>8888</v>
      </c>
      <c r="BB814" s="73" t="s">
        <v>8889</v>
      </c>
      <c r="BC814" s="36"/>
      <c r="BD814" s="35"/>
    </row>
    <row r="815" spans="1:56" ht="75" customHeight="1">
      <c r="A815" s="70">
        <v>814</v>
      </c>
      <c r="B815" s="71" t="s">
        <v>8890</v>
      </c>
      <c r="C815" s="71" t="s">
        <v>735</v>
      </c>
      <c r="D815" s="71" t="s">
        <v>8891</v>
      </c>
      <c r="E815" s="71" t="s">
        <v>1461</v>
      </c>
      <c r="F815" s="71" t="s">
        <v>231</v>
      </c>
      <c r="G815" s="71" t="s">
        <v>736</v>
      </c>
      <c r="H815" s="71" t="s">
        <v>217</v>
      </c>
      <c r="I815" s="71" t="s">
        <v>1215</v>
      </c>
      <c r="J815" s="71" t="s">
        <v>1432</v>
      </c>
      <c r="K815" s="71" t="s">
        <v>243</v>
      </c>
      <c r="L815" s="71" t="s">
        <v>8892</v>
      </c>
      <c r="M815" s="71" t="s">
        <v>8893</v>
      </c>
      <c r="N815" s="71"/>
      <c r="O815" s="71"/>
      <c r="P815" s="71"/>
      <c r="Q815" s="71"/>
      <c r="R815" s="71"/>
      <c r="S815" s="71"/>
      <c r="T815" s="71"/>
      <c r="U815" s="71"/>
      <c r="V815" s="71"/>
      <c r="W815" s="71"/>
      <c r="X815" s="71"/>
      <c r="Y815" s="71"/>
      <c r="Z815" s="71"/>
      <c r="AA815" s="71"/>
      <c r="AB815" s="71" t="s">
        <v>64</v>
      </c>
      <c r="AC815" s="71" t="s">
        <v>65</v>
      </c>
      <c r="AD815" s="71" t="s">
        <v>62</v>
      </c>
      <c r="AE815" s="71" t="s">
        <v>63</v>
      </c>
      <c r="AF815" s="71" t="s">
        <v>63</v>
      </c>
      <c r="AG815" s="71"/>
      <c r="AH815" s="71" t="s">
        <v>66</v>
      </c>
      <c r="AI815" s="71" t="s">
        <v>63</v>
      </c>
      <c r="AJ815" s="71" t="s">
        <v>63</v>
      </c>
      <c r="AK815" s="71" t="s">
        <v>63</v>
      </c>
      <c r="AL815" s="71" t="s">
        <v>132</v>
      </c>
      <c r="AM815" s="71" t="s">
        <v>63</v>
      </c>
      <c r="AN815" s="71"/>
      <c r="AO815" s="71"/>
      <c r="AP815" s="71" t="s">
        <v>8894</v>
      </c>
      <c r="AQ815" s="71" t="s">
        <v>6178</v>
      </c>
      <c r="AR815" s="71" t="s">
        <v>132</v>
      </c>
      <c r="AS815" s="71"/>
      <c r="AT815" s="71" t="s">
        <v>63</v>
      </c>
      <c r="AU815" s="71"/>
      <c r="AV815" s="79" t="str" cm="1">
        <f t="array" ref="AV8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5" s="79" t="str" cm="1">
        <f t="array" ref="AW8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5" s="71" t="str" cm="1">
        <f t="array" ref="AX8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5" s="71"/>
      <c r="AZ815" s="71"/>
      <c r="BA815" s="71" t="s">
        <v>8895</v>
      </c>
      <c r="BB815" s="73" t="s">
        <v>8896</v>
      </c>
      <c r="BC815" s="36"/>
      <c r="BD815" s="35"/>
    </row>
    <row r="816" spans="1:56" ht="75" customHeight="1">
      <c r="A816" s="70">
        <v>815</v>
      </c>
      <c r="B816" s="71" t="s">
        <v>8897</v>
      </c>
      <c r="C816" s="71" t="s">
        <v>1716</v>
      </c>
      <c r="D816" s="71" t="s">
        <v>8898</v>
      </c>
      <c r="E816" s="71" t="s">
        <v>5544</v>
      </c>
      <c r="F816" s="71" t="s">
        <v>54</v>
      </c>
      <c r="G816" s="71" t="s">
        <v>125</v>
      </c>
      <c r="H816" s="71" t="s">
        <v>233</v>
      </c>
      <c r="I816" s="71" t="s">
        <v>1215</v>
      </c>
      <c r="J816" s="71" t="s">
        <v>1432</v>
      </c>
      <c r="K816" s="71" t="s">
        <v>243</v>
      </c>
      <c r="L816" s="71" t="s">
        <v>8899</v>
      </c>
      <c r="M816" s="71" t="s">
        <v>8900</v>
      </c>
      <c r="N816" s="71" t="s">
        <v>8901</v>
      </c>
      <c r="O816" s="71" t="s">
        <v>1506</v>
      </c>
      <c r="P816" s="71" t="s">
        <v>60</v>
      </c>
      <c r="Q816" s="71" t="s">
        <v>81</v>
      </c>
      <c r="R816" s="71" t="s">
        <v>1669</v>
      </c>
      <c r="S816" s="71" t="s">
        <v>62</v>
      </c>
      <c r="T816" s="71" t="s">
        <v>62</v>
      </c>
      <c r="U816" s="71" t="s">
        <v>63</v>
      </c>
      <c r="V816" s="71" t="s">
        <v>62</v>
      </c>
      <c r="W816" s="71" t="s">
        <v>63</v>
      </c>
      <c r="X816" s="71" t="s">
        <v>63</v>
      </c>
      <c r="Y816" s="71" t="s">
        <v>62</v>
      </c>
      <c r="Z816" s="71" t="s">
        <v>63</v>
      </c>
      <c r="AA816" s="71" t="s">
        <v>62</v>
      </c>
      <c r="AB816" s="71" t="s">
        <v>64</v>
      </c>
      <c r="AC816" s="71" t="s">
        <v>84</v>
      </c>
      <c r="AD816" s="71" t="s">
        <v>63</v>
      </c>
      <c r="AE816" s="71" t="s">
        <v>62</v>
      </c>
      <c r="AF816" s="71" t="s">
        <v>63</v>
      </c>
      <c r="AG816" s="71" t="s">
        <v>63</v>
      </c>
      <c r="AH816" s="71" t="s">
        <v>85</v>
      </c>
      <c r="AI816" s="71" t="s">
        <v>63</v>
      </c>
      <c r="AJ816" s="71" t="s">
        <v>62</v>
      </c>
      <c r="AK816" s="71" t="s">
        <v>132</v>
      </c>
      <c r="AL816" s="71" t="s">
        <v>62</v>
      </c>
      <c r="AM816" s="71" t="s">
        <v>132</v>
      </c>
      <c r="AN816" s="71" t="s">
        <v>8902</v>
      </c>
      <c r="AO816" s="71" t="s">
        <v>8903</v>
      </c>
      <c r="AP816" s="71" t="s">
        <v>8904</v>
      </c>
      <c r="AQ816" s="71" t="s">
        <v>1215</v>
      </c>
      <c r="AR816" s="71" t="s">
        <v>62</v>
      </c>
      <c r="AS816" s="71"/>
      <c r="AT816" s="71" t="s">
        <v>63</v>
      </c>
      <c r="AU816" s="71" t="s">
        <v>72</v>
      </c>
      <c r="AV816" s="79" t="str" cm="1">
        <f t="array" ref="AV8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6" s="79" t="str" cm="1">
        <f t="array" ref="AW8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6" s="71" t="str" cm="1">
        <f t="array" ref="AX8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16" s="71" t="s">
        <v>63</v>
      </c>
      <c r="AZ816" s="71"/>
      <c r="BA816" s="71" t="s">
        <v>8905</v>
      </c>
      <c r="BB816" s="73" t="s">
        <v>8906</v>
      </c>
      <c r="BC816" s="36"/>
      <c r="BD816" s="35"/>
    </row>
    <row r="817" spans="1:56" ht="75" customHeight="1">
      <c r="A817" s="70">
        <v>816</v>
      </c>
      <c r="B817" s="71" t="s">
        <v>8907</v>
      </c>
      <c r="C817" s="71" t="s">
        <v>800</v>
      </c>
      <c r="D817" s="71" t="s">
        <v>8908</v>
      </c>
      <c r="E817" s="71" t="s">
        <v>1452</v>
      </c>
      <c r="F817" s="71" t="s">
        <v>231</v>
      </c>
      <c r="G817" s="71" t="s">
        <v>736</v>
      </c>
      <c r="H817" s="71" t="s">
        <v>217</v>
      </c>
      <c r="I817" s="71" t="s">
        <v>842</v>
      </c>
      <c r="J817" s="71" t="s">
        <v>1432</v>
      </c>
      <c r="K817" s="71" t="s">
        <v>315</v>
      </c>
      <c r="L817" s="71" t="s">
        <v>8909</v>
      </c>
      <c r="M817" s="71" t="s">
        <v>8910</v>
      </c>
      <c r="N817" s="71"/>
      <c r="O817" s="71"/>
      <c r="P817" s="71"/>
      <c r="Q817" s="71"/>
      <c r="R817" s="71"/>
      <c r="S817" s="71"/>
      <c r="T817" s="71"/>
      <c r="U817" s="71"/>
      <c r="V817" s="71"/>
      <c r="W817" s="71"/>
      <c r="X817" s="71"/>
      <c r="Y817" s="71"/>
      <c r="Z817" s="71"/>
      <c r="AA817" s="71"/>
      <c r="AB817" s="71" t="s">
        <v>64</v>
      </c>
      <c r="AC817" s="71" t="s">
        <v>65</v>
      </c>
      <c r="AD817" s="71" t="s">
        <v>62</v>
      </c>
      <c r="AE817" s="71" t="s">
        <v>63</v>
      </c>
      <c r="AF817" s="71" t="s">
        <v>63</v>
      </c>
      <c r="AG817" s="71"/>
      <c r="AH817" s="71" t="s">
        <v>1515</v>
      </c>
      <c r="AI817" s="71" t="s">
        <v>63</v>
      </c>
      <c r="AJ817" s="71" t="s">
        <v>63</v>
      </c>
      <c r="AK817" s="71" t="s">
        <v>63</v>
      </c>
      <c r="AL817" s="71" t="s">
        <v>62</v>
      </c>
      <c r="AM817" s="71" t="s">
        <v>62</v>
      </c>
      <c r="AN817" s="71"/>
      <c r="AO817" s="71"/>
      <c r="AP817" s="71" t="s">
        <v>8911</v>
      </c>
      <c r="AQ817" s="71" t="s">
        <v>842</v>
      </c>
      <c r="AR817" s="71" t="s">
        <v>62</v>
      </c>
      <c r="AS817" s="71"/>
      <c r="AT817" s="71" t="s">
        <v>63</v>
      </c>
      <c r="AU817" s="71"/>
      <c r="AV817" s="79" t="str" cm="1">
        <f t="array" ref="AV8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7" s="79" t="str" cm="1">
        <f t="array" ref="AW8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7" s="71" t="str" cm="1">
        <f t="array" ref="AX8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7" s="71"/>
      <c r="AZ817" s="71"/>
      <c r="BA817" s="71" t="s">
        <v>8912</v>
      </c>
      <c r="BB817" s="73" t="s">
        <v>8913</v>
      </c>
      <c r="BC817" s="36"/>
      <c r="BD817" s="35"/>
    </row>
    <row r="818" spans="1:56" ht="75" customHeight="1">
      <c r="A818" s="70">
        <v>817</v>
      </c>
      <c r="B818" s="71" t="s">
        <v>5679</v>
      </c>
      <c r="C818" s="71" t="s">
        <v>735</v>
      </c>
      <c r="D818" s="71" t="s">
        <v>8914</v>
      </c>
      <c r="E818" s="71" t="s">
        <v>1575</v>
      </c>
      <c r="F818" s="71" t="s">
        <v>231</v>
      </c>
      <c r="G818" s="71" t="s">
        <v>736</v>
      </c>
      <c r="H818" s="71" t="s">
        <v>217</v>
      </c>
      <c r="I818" s="71" t="s">
        <v>1215</v>
      </c>
      <c r="J818" s="71" t="s">
        <v>1432</v>
      </c>
      <c r="K818" s="71" t="s">
        <v>243</v>
      </c>
      <c r="L818" s="71" t="s">
        <v>8915</v>
      </c>
      <c r="M818" s="71" t="s">
        <v>8916</v>
      </c>
      <c r="N818" s="71"/>
      <c r="O818" s="71"/>
      <c r="P818" s="71"/>
      <c r="Q818" s="71"/>
      <c r="R818" s="71"/>
      <c r="S818" s="71"/>
      <c r="T818" s="71"/>
      <c r="U818" s="71"/>
      <c r="V818" s="71"/>
      <c r="W818" s="71"/>
      <c r="X818" s="71"/>
      <c r="Y818" s="71"/>
      <c r="Z818" s="71"/>
      <c r="AA818" s="71"/>
      <c r="AB818" s="71" t="s">
        <v>64</v>
      </c>
      <c r="AC818" s="71" t="s">
        <v>65</v>
      </c>
      <c r="AD818" s="71" t="s">
        <v>62</v>
      </c>
      <c r="AE818" s="71" t="s">
        <v>63</v>
      </c>
      <c r="AF818" s="71" t="s">
        <v>63</v>
      </c>
      <c r="AG818" s="71"/>
      <c r="AH818" s="71" t="s">
        <v>66</v>
      </c>
      <c r="AI818" s="71" t="s">
        <v>63</v>
      </c>
      <c r="AJ818" s="71" t="s">
        <v>132</v>
      </c>
      <c r="AK818" s="71" t="s">
        <v>63</v>
      </c>
      <c r="AL818" s="71" t="s">
        <v>62</v>
      </c>
      <c r="AM818" s="71" t="s">
        <v>63</v>
      </c>
      <c r="AN818" s="71"/>
      <c r="AO818" s="71"/>
      <c r="AP818" s="71" t="s">
        <v>8917</v>
      </c>
      <c r="AQ818" s="71" t="s">
        <v>1215</v>
      </c>
      <c r="AR818" s="71" t="s">
        <v>62</v>
      </c>
      <c r="AS818" s="71"/>
      <c r="AT818" s="71" t="s">
        <v>63</v>
      </c>
      <c r="AU818" s="71"/>
      <c r="AV818" s="79" t="str" cm="1">
        <f t="array" ref="AV8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8" s="79" t="str" cm="1">
        <f t="array" ref="AW8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8" s="71" t="str" cm="1">
        <f t="array" ref="AX8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8" s="71"/>
      <c r="AZ818" s="71"/>
      <c r="BA818" s="71" t="s">
        <v>8918</v>
      </c>
      <c r="BB818" s="73" t="s">
        <v>8919</v>
      </c>
      <c r="BC818" s="36"/>
      <c r="BD818" s="35"/>
    </row>
    <row r="819" spans="1:56" ht="75" customHeight="1">
      <c r="A819" s="70">
        <v>818</v>
      </c>
      <c r="B819" s="71" t="s">
        <v>8920</v>
      </c>
      <c r="C819" s="71" t="s">
        <v>8921</v>
      </c>
      <c r="D819" s="71" t="s">
        <v>8922</v>
      </c>
      <c r="E819" s="71" t="s">
        <v>1430</v>
      </c>
      <c r="F819" s="71" t="s">
        <v>54</v>
      </c>
      <c r="G819" s="71" t="s">
        <v>125</v>
      </c>
      <c r="H819" s="71" t="s">
        <v>233</v>
      </c>
      <c r="I819" s="71" t="s">
        <v>2046</v>
      </c>
      <c r="J819" s="71" t="s">
        <v>1432</v>
      </c>
      <c r="K819" s="71" t="s">
        <v>243</v>
      </c>
      <c r="L819" s="71" t="s">
        <v>8923</v>
      </c>
      <c r="M819" s="71" t="s">
        <v>8924</v>
      </c>
      <c r="N819" s="71" t="s">
        <v>1494</v>
      </c>
      <c r="O819" s="71" t="s">
        <v>1609</v>
      </c>
      <c r="P819" s="71" t="s">
        <v>60</v>
      </c>
      <c r="Q819" s="71" t="s">
        <v>81</v>
      </c>
      <c r="R819" s="71" t="s">
        <v>1669</v>
      </c>
      <c r="S819" s="71" t="s">
        <v>62</v>
      </c>
      <c r="T819" s="71" t="s">
        <v>62</v>
      </c>
      <c r="U819" s="71" t="s">
        <v>62</v>
      </c>
      <c r="V819" s="71" t="s">
        <v>62</v>
      </c>
      <c r="W819" s="71" t="s">
        <v>63</v>
      </c>
      <c r="X819" s="71" t="s">
        <v>63</v>
      </c>
      <c r="Y819" s="71" t="s">
        <v>62</v>
      </c>
      <c r="Z819" s="71" t="s">
        <v>63</v>
      </c>
      <c r="AA819" s="71" t="s">
        <v>63</v>
      </c>
      <c r="AB819" s="71" t="s">
        <v>64</v>
      </c>
      <c r="AC819" s="71" t="s">
        <v>100</v>
      </c>
      <c r="AD819" s="71" t="s">
        <v>62</v>
      </c>
      <c r="AE819" s="71" t="s">
        <v>63</v>
      </c>
      <c r="AF819" s="71" t="s">
        <v>62</v>
      </c>
      <c r="AG819" s="71" t="s">
        <v>63</v>
      </c>
      <c r="AH819" s="71" t="s">
        <v>85</v>
      </c>
      <c r="AI819" s="71" t="s">
        <v>63</v>
      </c>
      <c r="AJ819" s="71" t="s">
        <v>132</v>
      </c>
      <c r="AK819" s="71" t="s">
        <v>63</v>
      </c>
      <c r="AL819" s="71" t="s">
        <v>62</v>
      </c>
      <c r="AM819" s="71" t="s">
        <v>132</v>
      </c>
      <c r="AN819" s="71" t="s">
        <v>8925</v>
      </c>
      <c r="AO819" s="71" t="s">
        <v>8926</v>
      </c>
      <c r="AP819" s="71" t="s">
        <v>8927</v>
      </c>
      <c r="AQ819" s="71" t="s">
        <v>2046</v>
      </c>
      <c r="AR819" s="71" t="s">
        <v>62</v>
      </c>
      <c r="AS819" s="71"/>
      <c r="AT819" s="71" t="s">
        <v>62</v>
      </c>
      <c r="AU819" s="71" t="s">
        <v>72</v>
      </c>
      <c r="AV819" s="79" t="str" cm="1">
        <f t="array" ref="AV8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9" s="79" t="str" cm="1">
        <f t="array" ref="AW8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9" s="71" t="str" cm="1">
        <f t="array" ref="AX8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19" s="71" t="s">
        <v>63</v>
      </c>
      <c r="AZ819" s="71"/>
      <c r="BA819" s="71" t="s">
        <v>8928</v>
      </c>
      <c r="BB819" s="73"/>
      <c r="BC819" s="36"/>
      <c r="BD819" s="35"/>
    </row>
    <row r="820" spans="1:56" ht="75" customHeight="1">
      <c r="A820" s="70">
        <v>819</v>
      </c>
      <c r="B820" s="71" t="s">
        <v>6669</v>
      </c>
      <c r="C820" s="71" t="s">
        <v>706</v>
      </c>
      <c r="D820" s="71" t="s">
        <v>8929</v>
      </c>
      <c r="E820" s="71" t="s">
        <v>1452</v>
      </c>
      <c r="F820" s="71" t="s">
        <v>54</v>
      </c>
      <c r="G820" s="71" t="s">
        <v>125</v>
      </c>
      <c r="H820" s="71" t="s">
        <v>233</v>
      </c>
      <c r="I820" s="71" t="s">
        <v>2147</v>
      </c>
      <c r="J820" s="71" t="s">
        <v>1432</v>
      </c>
      <c r="K820" s="71" t="s">
        <v>279</v>
      </c>
      <c r="L820" s="71" t="s">
        <v>8930</v>
      </c>
      <c r="M820" s="71" t="s">
        <v>8931</v>
      </c>
      <c r="N820" s="71"/>
      <c r="O820" s="71" t="s">
        <v>1668</v>
      </c>
      <c r="P820" s="71" t="s">
        <v>60</v>
      </c>
      <c r="Q820" s="71" t="s">
        <v>431</v>
      </c>
      <c r="R820" s="71" t="s">
        <v>189</v>
      </c>
      <c r="S820" s="71" t="s">
        <v>62</v>
      </c>
      <c r="T820" s="71" t="s">
        <v>62</v>
      </c>
      <c r="U820" s="71" t="s">
        <v>62</v>
      </c>
      <c r="V820" s="71" t="s">
        <v>62</v>
      </c>
      <c r="W820" s="71" t="s">
        <v>63</v>
      </c>
      <c r="X820" s="71" t="s">
        <v>62</v>
      </c>
      <c r="Y820" s="71" t="s">
        <v>63</v>
      </c>
      <c r="Z820" s="71" t="s">
        <v>63</v>
      </c>
      <c r="AA820" s="71" t="s">
        <v>63</v>
      </c>
      <c r="AB820" s="71" t="s">
        <v>64</v>
      </c>
      <c r="AC820" s="71" t="s">
        <v>65</v>
      </c>
      <c r="AD820" s="71" t="s">
        <v>62</v>
      </c>
      <c r="AE820" s="71" t="s">
        <v>62</v>
      </c>
      <c r="AF820" s="71" t="s">
        <v>63</v>
      </c>
      <c r="AG820" s="71" t="s">
        <v>63</v>
      </c>
      <c r="AH820" s="71" t="s">
        <v>85</v>
      </c>
      <c r="AI820" s="71" t="s">
        <v>63</v>
      </c>
      <c r="AJ820" s="71" t="s">
        <v>62</v>
      </c>
      <c r="AK820" s="71" t="s">
        <v>63</v>
      </c>
      <c r="AL820" s="71" t="s">
        <v>62</v>
      </c>
      <c r="AM820" s="71" t="s">
        <v>63</v>
      </c>
      <c r="AN820" s="71" t="s">
        <v>8932</v>
      </c>
      <c r="AO820" s="71" t="s">
        <v>8933</v>
      </c>
      <c r="AP820" s="71" t="s">
        <v>8934</v>
      </c>
      <c r="AQ820" s="71" t="s">
        <v>8935</v>
      </c>
      <c r="AR820" s="71" t="s">
        <v>63</v>
      </c>
      <c r="AS820" s="71"/>
      <c r="AT820" s="71" t="s">
        <v>63</v>
      </c>
      <c r="AU820" s="71" t="s">
        <v>72</v>
      </c>
      <c r="AV820" s="79" t="str" cm="1">
        <f t="array" ref="AV8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0" s="79" t="str" cm="1">
        <f t="array" ref="AW8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0" s="71" t="str" cm="1">
        <f t="array" ref="AX8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20" s="71" t="s">
        <v>63</v>
      </c>
      <c r="AZ820" s="71"/>
      <c r="BA820" s="71" t="s">
        <v>8936</v>
      </c>
      <c r="BB820" s="73" t="s">
        <v>8937</v>
      </c>
      <c r="BC820" s="36"/>
      <c r="BD820" s="35"/>
    </row>
    <row r="821" spans="1:56" ht="75" customHeight="1">
      <c r="A821" s="70">
        <v>820</v>
      </c>
      <c r="B821" s="71" t="s">
        <v>8938</v>
      </c>
      <c r="C821" s="71" t="s">
        <v>735</v>
      </c>
      <c r="D821" s="71" t="s">
        <v>8939</v>
      </c>
      <c r="E821" s="71" t="s">
        <v>1486</v>
      </c>
      <c r="F821" s="71" t="s">
        <v>231</v>
      </c>
      <c r="G821" s="71" t="s">
        <v>736</v>
      </c>
      <c r="H821" s="71" t="s">
        <v>217</v>
      </c>
      <c r="I821" s="71" t="s">
        <v>1215</v>
      </c>
      <c r="J821" s="71" t="s">
        <v>1432</v>
      </c>
      <c r="K821" s="71" t="s">
        <v>243</v>
      </c>
      <c r="L821" s="71" t="s">
        <v>8940</v>
      </c>
      <c r="M821" s="71" t="s">
        <v>8941</v>
      </c>
      <c r="N821" s="71"/>
      <c r="O821" s="71"/>
      <c r="P821" s="71"/>
      <c r="Q821" s="71"/>
      <c r="R821" s="71"/>
      <c r="S821" s="71"/>
      <c r="T821" s="71"/>
      <c r="U821" s="71"/>
      <c r="V821" s="71"/>
      <c r="W821" s="71"/>
      <c r="X821" s="71"/>
      <c r="Y821" s="71"/>
      <c r="Z821" s="71"/>
      <c r="AA821" s="71"/>
      <c r="AB821" s="71" t="s">
        <v>64</v>
      </c>
      <c r="AC821" s="71" t="s">
        <v>65</v>
      </c>
      <c r="AD821" s="71" t="s">
        <v>62</v>
      </c>
      <c r="AE821" s="71" t="s">
        <v>63</v>
      </c>
      <c r="AF821" s="71" t="s">
        <v>63</v>
      </c>
      <c r="AG821" s="71"/>
      <c r="AH821" s="71" t="s">
        <v>66</v>
      </c>
      <c r="AI821" s="71" t="s">
        <v>132</v>
      </c>
      <c r="AJ821" s="71" t="s">
        <v>63</v>
      </c>
      <c r="AK821" s="71" t="s">
        <v>63</v>
      </c>
      <c r="AL821" s="71" t="s">
        <v>62</v>
      </c>
      <c r="AM821" s="71" t="s">
        <v>63</v>
      </c>
      <c r="AN821" s="71"/>
      <c r="AO821" s="71"/>
      <c r="AP821" s="71" t="s">
        <v>8942</v>
      </c>
      <c r="AQ821" s="71" t="s">
        <v>1215</v>
      </c>
      <c r="AR821" s="71" t="s">
        <v>62</v>
      </c>
      <c r="AS821" s="71"/>
      <c r="AT821" s="71" t="s">
        <v>63</v>
      </c>
      <c r="AU821" s="71"/>
      <c r="AV821" s="79" t="str" cm="1">
        <f t="array" ref="AV8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1" s="79" t="str" cm="1">
        <f t="array" ref="AW8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1" s="71" t="str" cm="1">
        <f t="array" ref="AX8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1" s="71"/>
      <c r="AZ821" s="71"/>
      <c r="BA821" s="71" t="s">
        <v>8943</v>
      </c>
      <c r="BB821" s="73" t="s">
        <v>4296</v>
      </c>
      <c r="BC821" s="36"/>
      <c r="BD821" s="35"/>
    </row>
    <row r="822" spans="1:56" ht="75" customHeight="1">
      <c r="A822" s="70">
        <v>821</v>
      </c>
      <c r="B822" s="71" t="s">
        <v>8944</v>
      </c>
      <c r="C822" s="71" t="s">
        <v>7468</v>
      </c>
      <c r="D822" s="71" t="s">
        <v>8945</v>
      </c>
      <c r="E822" s="71" t="s">
        <v>1430</v>
      </c>
      <c r="F822" s="71" t="s">
        <v>231</v>
      </c>
      <c r="G822" s="71" t="s">
        <v>1311</v>
      </c>
      <c r="H822" s="71" t="s">
        <v>217</v>
      </c>
      <c r="I822" s="71" t="s">
        <v>2162</v>
      </c>
      <c r="J822" s="71" t="s">
        <v>1432</v>
      </c>
      <c r="K822" s="71" t="s">
        <v>315</v>
      </c>
      <c r="L822" s="71" t="s">
        <v>8946</v>
      </c>
      <c r="M822" s="71" t="s">
        <v>8947</v>
      </c>
      <c r="N822" s="71"/>
      <c r="O822" s="71"/>
      <c r="P822" s="71"/>
      <c r="Q822" s="71"/>
      <c r="R822" s="71"/>
      <c r="S822" s="71"/>
      <c r="T822" s="71"/>
      <c r="U822" s="71"/>
      <c r="V822" s="71"/>
      <c r="W822" s="71"/>
      <c r="X822" s="71"/>
      <c r="Y822" s="71"/>
      <c r="Z822" s="71"/>
      <c r="AA822" s="71"/>
      <c r="AB822" s="71" t="s">
        <v>64</v>
      </c>
      <c r="AC822" s="71" t="s">
        <v>65</v>
      </c>
      <c r="AD822" s="71" t="s">
        <v>62</v>
      </c>
      <c r="AE822" s="71" t="s">
        <v>63</v>
      </c>
      <c r="AF822" s="71" t="s">
        <v>63</v>
      </c>
      <c r="AG822" s="71"/>
      <c r="AH822" s="71" t="s">
        <v>85</v>
      </c>
      <c r="AI822" s="71" t="s">
        <v>63</v>
      </c>
      <c r="AJ822" s="71" t="s">
        <v>63</v>
      </c>
      <c r="AK822" s="71" t="s">
        <v>63</v>
      </c>
      <c r="AL822" s="71" t="s">
        <v>62</v>
      </c>
      <c r="AM822" s="71" t="s">
        <v>63</v>
      </c>
      <c r="AN822" s="71"/>
      <c r="AO822" s="71"/>
      <c r="AP822" s="71" t="s">
        <v>8948</v>
      </c>
      <c r="AQ822" s="71" t="s">
        <v>8949</v>
      </c>
      <c r="AR822" s="71" t="s">
        <v>132</v>
      </c>
      <c r="AS822" s="71"/>
      <c r="AT822" s="71" t="s">
        <v>63</v>
      </c>
      <c r="AU822" s="71"/>
      <c r="AV822" s="79" t="str" cm="1">
        <f t="array" ref="AV8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2" s="79" t="str" cm="1">
        <f t="array" ref="AW8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2" s="71" t="str" cm="1">
        <f t="array" ref="AX8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2" s="71"/>
      <c r="AZ822" s="71"/>
      <c r="BA822" s="71" t="s">
        <v>8950</v>
      </c>
      <c r="BB822" s="73" t="s">
        <v>8951</v>
      </c>
      <c r="BC822" s="36"/>
      <c r="BD822" s="35"/>
    </row>
    <row r="823" spans="1:56" ht="75" customHeight="1">
      <c r="A823" s="70">
        <v>822</v>
      </c>
      <c r="B823" s="71" t="s">
        <v>8952</v>
      </c>
      <c r="C823" s="71" t="s">
        <v>381</v>
      </c>
      <c r="D823" s="71" t="s">
        <v>8953</v>
      </c>
      <c r="E823" s="71" t="s">
        <v>1461</v>
      </c>
      <c r="F823" s="71" t="s">
        <v>54</v>
      </c>
      <c r="G823" s="71" t="s">
        <v>125</v>
      </c>
      <c r="H823" s="71" t="s">
        <v>233</v>
      </c>
      <c r="I823" s="71" t="s">
        <v>428</v>
      </c>
      <c r="J823" s="71" t="s">
        <v>1432</v>
      </c>
      <c r="K823" s="71" t="s">
        <v>315</v>
      </c>
      <c r="L823" s="71" t="s">
        <v>8954</v>
      </c>
      <c r="M823" s="71" t="s">
        <v>8955</v>
      </c>
      <c r="N823" s="71" t="s">
        <v>1486</v>
      </c>
      <c r="O823" s="71" t="s">
        <v>1506</v>
      </c>
      <c r="P823" s="71" t="s">
        <v>60</v>
      </c>
      <c r="Q823" s="71" t="s">
        <v>431</v>
      </c>
      <c r="R823" s="71" t="s">
        <v>189</v>
      </c>
      <c r="S823" s="71" t="s">
        <v>63</v>
      </c>
      <c r="T823" s="71" t="s">
        <v>62</v>
      </c>
      <c r="U823" s="71" t="s">
        <v>62</v>
      </c>
      <c r="V823" s="71" t="s">
        <v>62</v>
      </c>
      <c r="W823" s="71" t="s">
        <v>63</v>
      </c>
      <c r="X823" s="71" t="s">
        <v>63</v>
      </c>
      <c r="Y823" s="71" t="s">
        <v>62</v>
      </c>
      <c r="Z823" s="71" t="s">
        <v>63</v>
      </c>
      <c r="AA823" s="71" t="s">
        <v>63</v>
      </c>
      <c r="AB823" s="71" t="s">
        <v>142</v>
      </c>
      <c r="AC823" s="71" t="s">
        <v>65</v>
      </c>
      <c r="AD823" s="71" t="s">
        <v>62</v>
      </c>
      <c r="AE823" s="71" t="s">
        <v>62</v>
      </c>
      <c r="AF823" s="71" t="s">
        <v>63</v>
      </c>
      <c r="AG823" s="71" t="s">
        <v>63</v>
      </c>
      <c r="AH823" s="71" t="s">
        <v>85</v>
      </c>
      <c r="AI823" s="71" t="s">
        <v>63</v>
      </c>
      <c r="AJ823" s="71" t="s">
        <v>62</v>
      </c>
      <c r="AK823" s="71" t="s">
        <v>62</v>
      </c>
      <c r="AL823" s="71" t="s">
        <v>63</v>
      </c>
      <c r="AM823" s="71" t="s">
        <v>132</v>
      </c>
      <c r="AN823" s="71"/>
      <c r="AO823" s="71" t="s">
        <v>8956</v>
      </c>
      <c r="AP823" s="71" t="s">
        <v>8957</v>
      </c>
      <c r="AQ823" s="71" t="s">
        <v>428</v>
      </c>
      <c r="AR823" s="71" t="s">
        <v>62</v>
      </c>
      <c r="AS823" s="71"/>
      <c r="AT823" s="71" t="s">
        <v>62</v>
      </c>
      <c r="AU823" s="71" t="s">
        <v>72</v>
      </c>
      <c r="AV823" s="79" t="str" cm="1">
        <f t="array" ref="AV8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3" s="79" t="str" cm="1">
        <f t="array" ref="AW8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3" s="71" t="str" cm="1">
        <f t="array" ref="AX8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23" s="71" t="s">
        <v>63</v>
      </c>
      <c r="AZ823" s="71"/>
      <c r="BA823" s="71" t="s">
        <v>8958</v>
      </c>
      <c r="BB823" s="73" t="s">
        <v>8959</v>
      </c>
      <c r="BC823" s="36"/>
      <c r="BD823" s="35"/>
    </row>
    <row r="824" spans="1:56" ht="75" customHeight="1">
      <c r="A824" s="70">
        <v>823</v>
      </c>
      <c r="B824" s="71" t="s">
        <v>8960</v>
      </c>
      <c r="C824" s="71" t="s">
        <v>8961</v>
      </c>
      <c r="D824" s="71" t="s">
        <v>8962</v>
      </c>
      <c r="E824" s="71" t="s">
        <v>1505</v>
      </c>
      <c r="F824" s="71" t="s">
        <v>231</v>
      </c>
      <c r="G824" s="71" t="s">
        <v>584</v>
      </c>
      <c r="H824" s="71" t="s">
        <v>217</v>
      </c>
      <c r="I824" s="71" t="s">
        <v>842</v>
      </c>
      <c r="J824" s="71" t="s">
        <v>1432</v>
      </c>
      <c r="K824" s="71" t="s">
        <v>315</v>
      </c>
      <c r="L824" s="71" t="s">
        <v>8963</v>
      </c>
      <c r="M824" s="71" t="s">
        <v>8964</v>
      </c>
      <c r="N824" s="71" t="s">
        <v>1754</v>
      </c>
      <c r="O824" s="71" t="s">
        <v>1565</v>
      </c>
      <c r="P824" s="71"/>
      <c r="Q824" s="71"/>
      <c r="R824" s="71"/>
      <c r="S824" s="71"/>
      <c r="T824" s="71"/>
      <c r="U824" s="71"/>
      <c r="V824" s="71"/>
      <c r="W824" s="71"/>
      <c r="X824" s="71"/>
      <c r="Y824" s="71"/>
      <c r="Z824" s="71"/>
      <c r="AA824" s="71"/>
      <c r="AB824" s="71" t="s">
        <v>64</v>
      </c>
      <c r="AC824" s="71" t="s">
        <v>65</v>
      </c>
      <c r="AD824" s="71" t="s">
        <v>62</v>
      </c>
      <c r="AE824" s="71" t="s">
        <v>63</v>
      </c>
      <c r="AF824" s="71" t="s">
        <v>63</v>
      </c>
      <c r="AG824" s="71"/>
      <c r="AH824" s="71" t="s">
        <v>66</v>
      </c>
      <c r="AI824" s="71" t="s">
        <v>132</v>
      </c>
      <c r="AJ824" s="71" t="s">
        <v>63</v>
      </c>
      <c r="AK824" s="71" t="s">
        <v>63</v>
      </c>
      <c r="AL824" s="71" t="s">
        <v>63</v>
      </c>
      <c r="AM824" s="71" t="s">
        <v>63</v>
      </c>
      <c r="AN824" s="71"/>
      <c r="AO824" s="71"/>
      <c r="AP824" s="71" t="s">
        <v>5460</v>
      </c>
      <c r="AQ824" s="71" t="s">
        <v>105</v>
      </c>
      <c r="AR824" s="71" t="s">
        <v>63</v>
      </c>
      <c r="AS824" s="71"/>
      <c r="AT824" s="71" t="s">
        <v>63</v>
      </c>
      <c r="AU824" s="71"/>
      <c r="AV824" s="79" t="str" cm="1">
        <f t="array" ref="AV8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4" s="79" t="str" cm="1">
        <f t="array" ref="AW8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4" s="71" t="str" cm="1">
        <f t="array" ref="AX8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4" s="71"/>
      <c r="AZ824" s="71"/>
      <c r="BA824" s="71" t="s">
        <v>8965</v>
      </c>
      <c r="BB824" s="73" t="s">
        <v>8966</v>
      </c>
      <c r="BC824" s="36"/>
      <c r="BD824" s="35"/>
    </row>
    <row r="825" spans="1:56" ht="75" customHeight="1">
      <c r="A825" s="70">
        <v>824</v>
      </c>
      <c r="B825" s="71" t="s">
        <v>8967</v>
      </c>
      <c r="C825" s="71" t="s">
        <v>1309</v>
      </c>
      <c r="D825" s="71" t="s">
        <v>8968</v>
      </c>
      <c r="E825" s="71" t="s">
        <v>1452</v>
      </c>
      <c r="F825" s="71" t="s">
        <v>231</v>
      </c>
      <c r="G825" s="71" t="s">
        <v>1311</v>
      </c>
      <c r="H825" s="71" t="s">
        <v>233</v>
      </c>
      <c r="I825" s="71" t="s">
        <v>737</v>
      </c>
      <c r="J825" s="71" t="s">
        <v>1432</v>
      </c>
      <c r="K825" s="71" t="s">
        <v>266</v>
      </c>
      <c r="L825" s="71" t="s">
        <v>8969</v>
      </c>
      <c r="M825" s="71" t="s">
        <v>8970</v>
      </c>
      <c r="N825" s="71"/>
      <c r="O825" s="71" t="s">
        <v>1506</v>
      </c>
      <c r="P825" s="71"/>
      <c r="Q825" s="71"/>
      <c r="R825" s="71"/>
      <c r="S825" s="71"/>
      <c r="T825" s="71"/>
      <c r="U825" s="71"/>
      <c r="V825" s="71"/>
      <c r="W825" s="71"/>
      <c r="X825" s="71"/>
      <c r="Y825" s="71"/>
      <c r="Z825" s="71"/>
      <c r="AA825" s="71"/>
      <c r="AB825" s="71" t="s">
        <v>64</v>
      </c>
      <c r="AC825" s="71" t="s">
        <v>84</v>
      </c>
      <c r="AD825" s="71" t="s">
        <v>62</v>
      </c>
      <c r="AE825" s="71" t="s">
        <v>62</v>
      </c>
      <c r="AF825" s="71" t="s">
        <v>63</v>
      </c>
      <c r="AG825" s="71"/>
      <c r="AH825" s="71" t="s">
        <v>85</v>
      </c>
      <c r="AI825" s="71" t="s">
        <v>63</v>
      </c>
      <c r="AJ825" s="71" t="s">
        <v>63</v>
      </c>
      <c r="AK825" s="71" t="s">
        <v>63</v>
      </c>
      <c r="AL825" s="71" t="s">
        <v>62</v>
      </c>
      <c r="AM825" s="71" t="s">
        <v>63</v>
      </c>
      <c r="AN825" s="71"/>
      <c r="AO825" s="71"/>
      <c r="AP825" s="71" t="s">
        <v>8971</v>
      </c>
      <c r="AQ825" s="71" t="s">
        <v>8972</v>
      </c>
      <c r="AR825" s="71" t="s">
        <v>132</v>
      </c>
      <c r="AS825" s="71"/>
      <c r="AT825" s="71" t="s">
        <v>63</v>
      </c>
      <c r="AU825" s="71"/>
      <c r="AV825" s="79" t="str" cm="1">
        <f t="array" ref="AV8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5" s="79" t="str" cm="1">
        <f t="array" ref="AW8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5" s="71" t="str" cm="1">
        <f t="array" ref="AX8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5" s="71"/>
      <c r="AZ825" s="71"/>
      <c r="BA825" s="22" t="s">
        <v>8973</v>
      </c>
      <c r="BB825" s="73"/>
      <c r="BC825" s="36"/>
      <c r="BD825" s="35"/>
    </row>
    <row r="826" spans="1:56" ht="75" customHeight="1">
      <c r="A826" s="70">
        <v>825</v>
      </c>
      <c r="B826" s="71" t="s">
        <v>8974</v>
      </c>
      <c r="C826" s="71" t="s">
        <v>8961</v>
      </c>
      <c r="D826" s="71" t="s">
        <v>8975</v>
      </c>
      <c r="E826" s="71" t="s">
        <v>1452</v>
      </c>
      <c r="F826" s="71" t="s">
        <v>231</v>
      </c>
      <c r="G826" s="71" t="s">
        <v>201</v>
      </c>
      <c r="H826" s="71" t="s">
        <v>217</v>
      </c>
      <c r="I826" s="71" t="s">
        <v>608</v>
      </c>
      <c r="J826" s="71" t="s">
        <v>1432</v>
      </c>
      <c r="K826" s="71" t="s">
        <v>266</v>
      </c>
      <c r="L826" s="71" t="s">
        <v>8976</v>
      </c>
      <c r="M826" s="71" t="s">
        <v>8977</v>
      </c>
      <c r="N826" s="71"/>
      <c r="O826" s="71"/>
      <c r="P826" s="71"/>
      <c r="Q826" s="71"/>
      <c r="R826" s="71"/>
      <c r="S826" s="71"/>
      <c r="T826" s="71"/>
      <c r="U826" s="71"/>
      <c r="V826" s="71"/>
      <c r="W826" s="71"/>
      <c r="X826" s="71"/>
      <c r="Y826" s="71"/>
      <c r="Z826" s="71"/>
      <c r="AA826" s="71"/>
      <c r="AB826" s="71" t="s">
        <v>189</v>
      </c>
      <c r="AC826" s="71" t="s">
        <v>65</v>
      </c>
      <c r="AD826" s="71" t="s">
        <v>62</v>
      </c>
      <c r="AE826" s="71" t="s">
        <v>62</v>
      </c>
      <c r="AF826" s="71" t="s">
        <v>63</v>
      </c>
      <c r="AG826" s="71"/>
      <c r="AH826" s="71" t="s">
        <v>85</v>
      </c>
      <c r="AI826" s="71" t="s">
        <v>63</v>
      </c>
      <c r="AJ826" s="71" t="s">
        <v>63</v>
      </c>
      <c r="AK826" s="71" t="s">
        <v>63</v>
      </c>
      <c r="AL826" s="71" t="s">
        <v>62</v>
      </c>
      <c r="AM826" s="71" t="s">
        <v>132</v>
      </c>
      <c r="AN826" s="71"/>
      <c r="AO826" s="71"/>
      <c r="AP826" s="71" t="s">
        <v>8978</v>
      </c>
      <c r="AQ826" s="71" t="s">
        <v>8979</v>
      </c>
      <c r="AR826" s="71" t="s">
        <v>132</v>
      </c>
      <c r="AS826" s="71"/>
      <c r="AT826" s="71" t="s">
        <v>63</v>
      </c>
      <c r="AU826" s="71"/>
      <c r="AV826" s="79" t="str" cm="1">
        <f t="array" ref="AV8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6" s="79" t="str" cm="1">
        <f t="array" ref="AW8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6" s="71" t="str" cm="1">
        <f t="array" ref="AX8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6" s="71"/>
      <c r="AZ826" s="71"/>
      <c r="BA826" s="22" t="s">
        <v>8980</v>
      </c>
      <c r="BB826" s="73" t="s">
        <v>8981</v>
      </c>
      <c r="BC826" s="36"/>
      <c r="BD826" s="35"/>
    </row>
    <row r="827" spans="1:56" ht="75" customHeight="1">
      <c r="A827" s="70">
        <v>826</v>
      </c>
      <c r="B827" s="71" t="s">
        <v>8982</v>
      </c>
      <c r="C827" s="71" t="s">
        <v>8961</v>
      </c>
      <c r="D827" s="71" t="s">
        <v>8983</v>
      </c>
      <c r="E827" s="71" t="s">
        <v>1479</v>
      </c>
      <c r="F827" s="71" t="s">
        <v>231</v>
      </c>
      <c r="G827" s="71" t="s">
        <v>125</v>
      </c>
      <c r="H827" s="71" t="s">
        <v>233</v>
      </c>
      <c r="I827" s="71" t="s">
        <v>2144</v>
      </c>
      <c r="J827" s="71" t="s">
        <v>1432</v>
      </c>
      <c r="K827" s="71" t="s">
        <v>243</v>
      </c>
      <c r="L827" s="71" t="s">
        <v>8984</v>
      </c>
      <c r="M827" s="71" t="s">
        <v>8985</v>
      </c>
      <c r="N827" s="71" t="s">
        <v>4410</v>
      </c>
      <c r="O827" s="71" t="s">
        <v>8986</v>
      </c>
      <c r="P827" s="71"/>
      <c r="Q827" s="71"/>
      <c r="R827" s="71"/>
      <c r="S827" s="71"/>
      <c r="T827" s="71"/>
      <c r="U827" s="71"/>
      <c r="V827" s="71"/>
      <c r="W827" s="71"/>
      <c r="X827" s="71"/>
      <c r="Y827" s="71"/>
      <c r="Z827" s="71"/>
      <c r="AA827" s="71"/>
      <c r="AB827" s="71" t="s">
        <v>64</v>
      </c>
      <c r="AC827" s="71" t="s">
        <v>65</v>
      </c>
      <c r="AD827" s="71" t="s">
        <v>62</v>
      </c>
      <c r="AE827" s="71" t="s">
        <v>62</v>
      </c>
      <c r="AF827" s="71" t="s">
        <v>63</v>
      </c>
      <c r="AG827" s="71"/>
      <c r="AH827" s="71" t="s">
        <v>85</v>
      </c>
      <c r="AI827" s="71" t="s">
        <v>63</v>
      </c>
      <c r="AJ827" s="71" t="s">
        <v>63</v>
      </c>
      <c r="AK827" s="71" t="s">
        <v>63</v>
      </c>
      <c r="AL827" s="71" t="s">
        <v>62</v>
      </c>
      <c r="AM827" s="71" t="s">
        <v>63</v>
      </c>
      <c r="AN827" s="71"/>
      <c r="AO827" s="71"/>
      <c r="AP827" s="71" t="s">
        <v>8987</v>
      </c>
      <c r="AQ827" s="71" t="s">
        <v>8988</v>
      </c>
      <c r="AR827" s="71" t="s">
        <v>62</v>
      </c>
      <c r="AS827" s="71"/>
      <c r="AT827" s="71" t="s">
        <v>63</v>
      </c>
      <c r="AU827" s="71"/>
      <c r="AV827" s="79" t="str" cm="1">
        <f t="array" ref="AV8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7" s="79" t="str" cm="1">
        <f t="array" ref="AW8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7" s="71" t="str" cm="1">
        <f t="array" ref="AX8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7" s="71"/>
      <c r="AZ827" s="71"/>
      <c r="BA827" s="22" t="s">
        <v>8989</v>
      </c>
      <c r="BB827" s="73" t="s">
        <v>8990</v>
      </c>
      <c r="BC827" s="36"/>
      <c r="BD827" s="35"/>
    </row>
    <row r="828" spans="1:56" ht="75" customHeight="1">
      <c r="A828" s="70">
        <v>827</v>
      </c>
      <c r="B828" s="71" t="s">
        <v>8991</v>
      </c>
      <c r="C828" s="71" t="s">
        <v>735</v>
      </c>
      <c r="D828" s="71" t="s">
        <v>8992</v>
      </c>
      <c r="E828" s="71" t="s">
        <v>1502</v>
      </c>
      <c r="F828" s="71" t="s">
        <v>231</v>
      </c>
      <c r="G828" s="71" t="s">
        <v>736</v>
      </c>
      <c r="H828" s="71" t="s">
        <v>217</v>
      </c>
      <c r="I828" s="71" t="s">
        <v>1215</v>
      </c>
      <c r="J828" s="71" t="s">
        <v>1432</v>
      </c>
      <c r="K828" s="71" t="s">
        <v>243</v>
      </c>
      <c r="L828" s="71" t="s">
        <v>8993</v>
      </c>
      <c r="M828" s="71" t="s">
        <v>8994</v>
      </c>
      <c r="N828" s="71"/>
      <c r="O828" s="71"/>
      <c r="P828" s="71"/>
      <c r="Q828" s="71"/>
      <c r="R828" s="71"/>
      <c r="S828" s="71"/>
      <c r="T828" s="71"/>
      <c r="U828" s="71"/>
      <c r="V828" s="71"/>
      <c r="W828" s="71"/>
      <c r="X828" s="71"/>
      <c r="Y828" s="71"/>
      <c r="Z828" s="71"/>
      <c r="AA828" s="71"/>
      <c r="AB828" s="71" t="s">
        <v>64</v>
      </c>
      <c r="AC828" s="71" t="s">
        <v>65</v>
      </c>
      <c r="AD828" s="71" t="s">
        <v>62</v>
      </c>
      <c r="AE828" s="71" t="s">
        <v>62</v>
      </c>
      <c r="AF828" s="71" t="s">
        <v>63</v>
      </c>
      <c r="AG828" s="71"/>
      <c r="AH828" s="71" t="s">
        <v>66</v>
      </c>
      <c r="AI828" s="71" t="s">
        <v>63</v>
      </c>
      <c r="AJ828" s="71" t="s">
        <v>132</v>
      </c>
      <c r="AK828" s="71" t="s">
        <v>63</v>
      </c>
      <c r="AL828" s="71" t="s">
        <v>62</v>
      </c>
      <c r="AM828" s="71" t="s">
        <v>62</v>
      </c>
      <c r="AN828" s="71"/>
      <c r="AO828" s="71"/>
      <c r="AP828" s="71" t="s">
        <v>8995</v>
      </c>
      <c r="AQ828" s="71" t="s">
        <v>1215</v>
      </c>
      <c r="AR828" s="71" t="s">
        <v>62</v>
      </c>
      <c r="AS828" s="71"/>
      <c r="AT828" s="71" t="s">
        <v>63</v>
      </c>
      <c r="AU828" s="71"/>
      <c r="AV828" s="79" t="str" cm="1">
        <f t="array" ref="AV8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8" s="79" t="str" cm="1">
        <f t="array" ref="AW8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8" s="71" t="str" cm="1">
        <f t="array" ref="AX8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8" s="71"/>
      <c r="AZ828" s="71"/>
      <c r="BA828" s="71" t="s">
        <v>8996</v>
      </c>
      <c r="BB828" s="73" t="s">
        <v>8997</v>
      </c>
      <c r="BC828" s="36"/>
      <c r="BD828" s="35"/>
    </row>
    <row r="829" spans="1:56" ht="75" customHeight="1">
      <c r="A829" s="70">
        <v>828</v>
      </c>
      <c r="B829" s="71" t="s">
        <v>8998</v>
      </c>
      <c r="C829" s="71" t="s">
        <v>735</v>
      </c>
      <c r="D829" s="71" t="s">
        <v>8999</v>
      </c>
      <c r="E829" s="71" t="s">
        <v>1479</v>
      </c>
      <c r="F829" s="71" t="s">
        <v>231</v>
      </c>
      <c r="G829" s="71" t="s">
        <v>736</v>
      </c>
      <c r="H829" s="71" t="s">
        <v>217</v>
      </c>
      <c r="I829" s="71" t="s">
        <v>2022</v>
      </c>
      <c r="J829" s="71" t="s">
        <v>1432</v>
      </c>
      <c r="K829" s="71" t="s">
        <v>266</v>
      </c>
      <c r="L829" s="71" t="s">
        <v>9000</v>
      </c>
      <c r="M829" s="71" t="s">
        <v>9001</v>
      </c>
      <c r="N829" s="71"/>
      <c r="O829" s="71"/>
      <c r="P829" s="71"/>
      <c r="Q829" s="71"/>
      <c r="R829" s="71"/>
      <c r="S829" s="71"/>
      <c r="T829" s="71"/>
      <c r="U829" s="71"/>
      <c r="V829" s="71"/>
      <c r="W829" s="71"/>
      <c r="X829" s="71"/>
      <c r="Y829" s="71"/>
      <c r="Z829" s="71"/>
      <c r="AA829" s="71"/>
      <c r="AB829" s="71" t="s">
        <v>64</v>
      </c>
      <c r="AC829" s="71" t="s">
        <v>65</v>
      </c>
      <c r="AD829" s="71" t="s">
        <v>62</v>
      </c>
      <c r="AE829" s="71" t="s">
        <v>62</v>
      </c>
      <c r="AF829" s="71" t="s">
        <v>63</v>
      </c>
      <c r="AG829" s="71"/>
      <c r="AH829" s="71" t="s">
        <v>66</v>
      </c>
      <c r="AI829" s="71" t="s">
        <v>63</v>
      </c>
      <c r="AJ829" s="71" t="s">
        <v>63</v>
      </c>
      <c r="AK829" s="71" t="s">
        <v>63</v>
      </c>
      <c r="AL829" s="71" t="s">
        <v>62</v>
      </c>
      <c r="AM829" s="71" t="s">
        <v>63</v>
      </c>
      <c r="AN829" s="71"/>
      <c r="AO829" s="71"/>
      <c r="AP829" s="71" t="s">
        <v>9002</v>
      </c>
      <c r="AQ829" s="71" t="s">
        <v>9003</v>
      </c>
      <c r="AR829" s="71" t="s">
        <v>62</v>
      </c>
      <c r="AS829" s="71"/>
      <c r="AT829" s="71" t="s">
        <v>62</v>
      </c>
      <c r="AU829" s="71"/>
      <c r="AV829" s="79" t="str" cm="1">
        <f t="array" ref="AV8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9" s="79" t="str" cm="1">
        <f t="array" ref="AW8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9" s="71" t="str" cm="1">
        <f t="array" ref="AX8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9" s="71"/>
      <c r="AZ829" s="71"/>
      <c r="BA829" s="71" t="s">
        <v>9004</v>
      </c>
      <c r="BB829" s="73"/>
      <c r="BC829" s="36"/>
      <c r="BD829" s="35"/>
    </row>
    <row r="830" spans="1:56" ht="75" customHeight="1">
      <c r="A830" s="70">
        <v>829</v>
      </c>
      <c r="B830" s="71" t="s">
        <v>7435</v>
      </c>
      <c r="C830" s="71" t="s">
        <v>7436</v>
      </c>
      <c r="D830" s="71" t="s">
        <v>9005</v>
      </c>
      <c r="E830" s="71" t="s">
        <v>1430</v>
      </c>
      <c r="F830" s="71" t="s">
        <v>54</v>
      </c>
      <c r="G830" s="71" t="s">
        <v>125</v>
      </c>
      <c r="H830" s="71" t="s">
        <v>217</v>
      </c>
      <c r="I830" s="71" t="s">
        <v>1443</v>
      </c>
      <c r="J830" s="71" t="s">
        <v>1432</v>
      </c>
      <c r="K830" s="71" t="s">
        <v>315</v>
      </c>
      <c r="L830" s="71" t="s">
        <v>9006</v>
      </c>
      <c r="M830" s="71" t="s">
        <v>9007</v>
      </c>
      <c r="N830" s="71"/>
      <c r="O830" s="71" t="s">
        <v>4945</v>
      </c>
      <c r="P830" s="71" t="s">
        <v>60</v>
      </c>
      <c r="Q830" s="71" t="s">
        <v>81</v>
      </c>
      <c r="R830" s="71" t="s">
        <v>1669</v>
      </c>
      <c r="S830" s="71" t="s">
        <v>62</v>
      </c>
      <c r="T830" s="71" t="s">
        <v>62</v>
      </c>
      <c r="U830" s="71" t="s">
        <v>63</v>
      </c>
      <c r="V830" s="71" t="s">
        <v>62</v>
      </c>
      <c r="W830" s="71" t="s">
        <v>63</v>
      </c>
      <c r="X830" s="71" t="s">
        <v>63</v>
      </c>
      <c r="Y830" s="71" t="s">
        <v>62</v>
      </c>
      <c r="Z830" s="71" t="s">
        <v>63</v>
      </c>
      <c r="AA830" s="71" t="s">
        <v>63</v>
      </c>
      <c r="AB830" s="71" t="s">
        <v>142</v>
      </c>
      <c r="AC830" s="71" t="s">
        <v>84</v>
      </c>
      <c r="AD830" s="71" t="s">
        <v>62</v>
      </c>
      <c r="AE830" s="71" t="s">
        <v>62</v>
      </c>
      <c r="AF830" s="71" t="s">
        <v>63</v>
      </c>
      <c r="AG830" s="71" t="s">
        <v>63</v>
      </c>
      <c r="AH830" s="71" t="s">
        <v>1515</v>
      </c>
      <c r="AI830" s="71" t="s">
        <v>132</v>
      </c>
      <c r="AJ830" s="71" t="s">
        <v>62</v>
      </c>
      <c r="AK830" s="71" t="s">
        <v>63</v>
      </c>
      <c r="AL830" s="71" t="s">
        <v>63</v>
      </c>
      <c r="AM830" s="71" t="s">
        <v>62</v>
      </c>
      <c r="AN830" s="71" t="s">
        <v>9008</v>
      </c>
      <c r="AO830" s="71" t="s">
        <v>9009</v>
      </c>
      <c r="AP830" s="71" t="s">
        <v>9010</v>
      </c>
      <c r="AQ830" s="71" t="s">
        <v>1443</v>
      </c>
      <c r="AR830" s="71" t="s">
        <v>62</v>
      </c>
      <c r="AS830" s="71"/>
      <c r="AT830" s="71" t="s">
        <v>63</v>
      </c>
      <c r="AU830" s="71" t="s">
        <v>72</v>
      </c>
      <c r="AV830" s="79" t="str" cm="1">
        <f t="array" ref="AV8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0" s="79" t="str" cm="1">
        <f t="array" ref="AW8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0" s="71" t="str" cm="1">
        <f t="array" ref="AX8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30" s="71" t="s">
        <v>63</v>
      </c>
      <c r="AZ830" s="71"/>
      <c r="BA830" s="71" t="s">
        <v>9011</v>
      </c>
      <c r="BB830" s="73" t="s">
        <v>7445</v>
      </c>
      <c r="BC830" s="36"/>
      <c r="BD830" s="35"/>
    </row>
    <row r="831" spans="1:56" ht="75" customHeight="1">
      <c r="A831" s="70">
        <v>830</v>
      </c>
      <c r="B831" s="71" t="s">
        <v>1893</v>
      </c>
      <c r="C831" s="71" t="s">
        <v>735</v>
      </c>
      <c r="D831" s="71" t="s">
        <v>9012</v>
      </c>
      <c r="E831" s="71" t="s">
        <v>1461</v>
      </c>
      <c r="F831" s="71" t="s">
        <v>231</v>
      </c>
      <c r="G831" s="71" t="s">
        <v>584</v>
      </c>
      <c r="H831" s="71" t="s">
        <v>233</v>
      </c>
      <c r="I831" s="71" t="s">
        <v>428</v>
      </c>
      <c r="J831" s="71" t="s">
        <v>1432</v>
      </c>
      <c r="K831" s="71" t="s">
        <v>315</v>
      </c>
      <c r="L831" s="71" t="s">
        <v>9013</v>
      </c>
      <c r="M831" s="71" t="s">
        <v>9014</v>
      </c>
      <c r="N831" s="71"/>
      <c r="O831" s="71"/>
      <c r="P831" s="71"/>
      <c r="Q831" s="71"/>
      <c r="R831" s="71"/>
      <c r="S831" s="71"/>
      <c r="T831" s="71"/>
      <c r="U831" s="71"/>
      <c r="V831" s="71"/>
      <c r="W831" s="71"/>
      <c r="X831" s="71"/>
      <c r="Y831" s="71"/>
      <c r="Z831" s="71"/>
      <c r="AA831" s="71"/>
      <c r="AB831" s="71" t="s">
        <v>64</v>
      </c>
      <c r="AC831" s="71" t="s">
        <v>65</v>
      </c>
      <c r="AD831" s="71" t="s">
        <v>62</v>
      </c>
      <c r="AE831" s="71" t="s">
        <v>63</v>
      </c>
      <c r="AF831" s="71" t="s">
        <v>63</v>
      </c>
      <c r="AG831" s="71"/>
      <c r="AH831" s="71" t="s">
        <v>66</v>
      </c>
      <c r="AI831" s="71" t="s">
        <v>63</v>
      </c>
      <c r="AJ831" s="71" t="s">
        <v>63</v>
      </c>
      <c r="AK831" s="71" t="s">
        <v>63</v>
      </c>
      <c r="AL831" s="71" t="s">
        <v>62</v>
      </c>
      <c r="AM831" s="71" t="s">
        <v>63</v>
      </c>
      <c r="AN831" s="71"/>
      <c r="AO831" s="71"/>
      <c r="AP831" s="71" t="s">
        <v>9015</v>
      </c>
      <c r="AQ831" s="71" t="s">
        <v>9016</v>
      </c>
      <c r="AR831" s="71" t="s">
        <v>132</v>
      </c>
      <c r="AS831" s="71"/>
      <c r="AT831" s="71" t="s">
        <v>63</v>
      </c>
      <c r="AU831" s="71"/>
      <c r="AV831" s="79" t="str" cm="1">
        <f t="array" ref="AV8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1" s="79" t="str" cm="1">
        <f t="array" ref="AW8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1" s="71" t="str" cm="1">
        <f t="array" ref="AX8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1" s="71"/>
      <c r="AZ831" s="71"/>
      <c r="BA831" s="71" t="s">
        <v>9017</v>
      </c>
      <c r="BB831" s="73" t="s">
        <v>1964</v>
      </c>
      <c r="BC831" s="36"/>
      <c r="BD831" s="35"/>
    </row>
    <row r="832" spans="1:56" ht="75" customHeight="1">
      <c r="A832" s="70">
        <v>831</v>
      </c>
      <c r="B832" s="71" t="s">
        <v>9018</v>
      </c>
      <c r="C832" s="71" t="s">
        <v>5231</v>
      </c>
      <c r="D832" s="71" t="s">
        <v>9019</v>
      </c>
      <c r="E832" s="71" t="s">
        <v>1479</v>
      </c>
      <c r="F832" s="71" t="s">
        <v>231</v>
      </c>
      <c r="G832" s="71" t="s">
        <v>736</v>
      </c>
      <c r="H832" s="71" t="s">
        <v>217</v>
      </c>
      <c r="I832" s="71" t="s">
        <v>509</v>
      </c>
      <c r="J832" s="71" t="s">
        <v>1432</v>
      </c>
      <c r="K832" s="71" t="s">
        <v>218</v>
      </c>
      <c r="L832" s="71" t="s">
        <v>9020</v>
      </c>
      <c r="M832" s="71" t="s">
        <v>9021</v>
      </c>
      <c r="N832" s="71"/>
      <c r="O832" s="71"/>
      <c r="P832" s="71"/>
      <c r="Q832" s="71"/>
      <c r="R832" s="71"/>
      <c r="S832" s="71"/>
      <c r="T832" s="71"/>
      <c r="U832" s="71"/>
      <c r="V832" s="71"/>
      <c r="W832" s="71"/>
      <c r="X832" s="71"/>
      <c r="Y832" s="71"/>
      <c r="Z832" s="71"/>
      <c r="AA832" s="71"/>
      <c r="AB832" s="71" t="s">
        <v>64</v>
      </c>
      <c r="AC832" s="71" t="s">
        <v>65</v>
      </c>
      <c r="AD832" s="71" t="s">
        <v>62</v>
      </c>
      <c r="AE832" s="71" t="s">
        <v>62</v>
      </c>
      <c r="AF832" s="71" t="s">
        <v>63</v>
      </c>
      <c r="AG832" s="71"/>
      <c r="AH832" s="71" t="s">
        <v>66</v>
      </c>
      <c r="AI832" s="71" t="s">
        <v>63</v>
      </c>
      <c r="AJ832" s="71" t="s">
        <v>63</v>
      </c>
      <c r="AK832" s="71" t="s">
        <v>63</v>
      </c>
      <c r="AL832" s="71" t="s">
        <v>62</v>
      </c>
      <c r="AM832" s="71" t="s">
        <v>63</v>
      </c>
      <c r="AN832" s="71"/>
      <c r="AO832" s="71"/>
      <c r="AP832" s="71" t="s">
        <v>9022</v>
      </c>
      <c r="AQ832" s="71" t="s">
        <v>509</v>
      </c>
      <c r="AR832" s="71" t="s">
        <v>62</v>
      </c>
      <c r="AS832" s="71"/>
      <c r="AT832" s="71" t="s">
        <v>63</v>
      </c>
      <c r="AU832" s="71"/>
      <c r="AV832" s="79" t="str" cm="1">
        <f t="array" ref="AV8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2" s="79" t="str" cm="1">
        <f t="array" ref="AW8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2" s="71" t="str" cm="1">
        <f t="array" ref="AX8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2" s="71"/>
      <c r="AZ832" s="71"/>
      <c r="BA832" s="71" t="s">
        <v>9023</v>
      </c>
      <c r="BB832" s="73" t="s">
        <v>9024</v>
      </c>
      <c r="BC832" s="36"/>
      <c r="BD832" s="35"/>
    </row>
    <row r="833" spans="1:56" ht="75" customHeight="1">
      <c r="A833" s="70">
        <v>832</v>
      </c>
      <c r="B833" s="71" t="s">
        <v>9025</v>
      </c>
      <c r="C833" s="71" t="s">
        <v>381</v>
      </c>
      <c r="D833" s="71" t="s">
        <v>9026</v>
      </c>
      <c r="E833" s="71" t="s">
        <v>1461</v>
      </c>
      <c r="F833" s="71" t="s">
        <v>54</v>
      </c>
      <c r="G833" s="71" t="s">
        <v>125</v>
      </c>
      <c r="H833" s="71" t="s">
        <v>217</v>
      </c>
      <c r="I833" s="71" t="s">
        <v>842</v>
      </c>
      <c r="J833" s="71" t="s">
        <v>1432</v>
      </c>
      <c r="K833" s="71" t="s">
        <v>315</v>
      </c>
      <c r="L833" s="71" t="s">
        <v>9027</v>
      </c>
      <c r="M833" s="71" t="s">
        <v>9028</v>
      </c>
      <c r="N833" s="71" t="s">
        <v>1575</v>
      </c>
      <c r="O833" s="71" t="s">
        <v>1668</v>
      </c>
      <c r="P833" s="71" t="s">
        <v>60</v>
      </c>
      <c r="Q833" s="71" t="s">
        <v>431</v>
      </c>
      <c r="R833" s="71" t="s">
        <v>189</v>
      </c>
      <c r="S833" s="71" t="s">
        <v>62</v>
      </c>
      <c r="T833" s="71" t="s">
        <v>62</v>
      </c>
      <c r="U833" s="71" t="s">
        <v>62</v>
      </c>
      <c r="V833" s="71" t="s">
        <v>62</v>
      </c>
      <c r="W833" s="71" t="s">
        <v>63</v>
      </c>
      <c r="X833" s="71" t="s">
        <v>63</v>
      </c>
      <c r="Y833" s="71" t="s">
        <v>62</v>
      </c>
      <c r="Z833" s="71" t="s">
        <v>63</v>
      </c>
      <c r="AA833" s="71" t="s">
        <v>62</v>
      </c>
      <c r="AB833" s="71" t="s">
        <v>189</v>
      </c>
      <c r="AC833" s="71" t="s">
        <v>65</v>
      </c>
      <c r="AD833" s="71" t="s">
        <v>62</v>
      </c>
      <c r="AE833" s="71" t="s">
        <v>62</v>
      </c>
      <c r="AF833" s="71" t="s">
        <v>62</v>
      </c>
      <c r="AG833" s="71" t="s">
        <v>62</v>
      </c>
      <c r="AH833" s="71" t="s">
        <v>1515</v>
      </c>
      <c r="AI833" s="71" t="s">
        <v>62</v>
      </c>
      <c r="AJ833" s="71" t="s">
        <v>62</v>
      </c>
      <c r="AK833" s="71" t="s">
        <v>62</v>
      </c>
      <c r="AL833" s="71" t="s">
        <v>63</v>
      </c>
      <c r="AM833" s="71" t="s">
        <v>62</v>
      </c>
      <c r="AN833" s="71"/>
      <c r="AO833" s="71" t="s">
        <v>9029</v>
      </c>
      <c r="AP833" s="71" t="s">
        <v>9030</v>
      </c>
      <c r="AQ833" s="71" t="s">
        <v>2440</v>
      </c>
      <c r="AR833" s="71" t="s">
        <v>132</v>
      </c>
      <c r="AS833" s="71"/>
      <c r="AT833" s="71" t="s">
        <v>62</v>
      </c>
      <c r="AU833" s="71" t="s">
        <v>72</v>
      </c>
      <c r="AV833" s="79" t="str" cm="1">
        <f t="array" ref="AV8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3" s="79" t="str" cm="1">
        <f t="array" ref="AW8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3" s="71" t="str" cm="1">
        <f t="array" ref="AX8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33" s="71" t="s">
        <v>63</v>
      </c>
      <c r="AZ833" s="71"/>
      <c r="BA833" s="71" t="s">
        <v>9031</v>
      </c>
      <c r="BB833" s="73"/>
      <c r="BC833" s="36"/>
      <c r="BD833" s="35"/>
    </row>
    <row r="834" spans="1:56" ht="75" customHeight="1">
      <c r="A834" s="70">
        <v>833</v>
      </c>
      <c r="B834" s="71" t="s">
        <v>9032</v>
      </c>
      <c r="C834" s="71" t="s">
        <v>706</v>
      </c>
      <c r="D834" s="71" t="s">
        <v>9033</v>
      </c>
      <c r="E834" s="71" t="s">
        <v>1452</v>
      </c>
      <c r="F834" s="71" t="s">
        <v>231</v>
      </c>
      <c r="G834" s="71" t="s">
        <v>125</v>
      </c>
      <c r="H834" s="71" t="s">
        <v>233</v>
      </c>
      <c r="I834" s="71" t="s">
        <v>1215</v>
      </c>
      <c r="J834" s="71" t="s">
        <v>1432</v>
      </c>
      <c r="K834" s="71" t="s">
        <v>243</v>
      </c>
      <c r="L834" s="71" t="s">
        <v>9034</v>
      </c>
      <c r="M834" s="71" t="s">
        <v>9035</v>
      </c>
      <c r="N834" s="71"/>
      <c r="O834" s="71"/>
      <c r="P834" s="71"/>
      <c r="Q834" s="71"/>
      <c r="R834" s="71"/>
      <c r="S834" s="71"/>
      <c r="T834" s="71"/>
      <c r="U834" s="71"/>
      <c r="V834" s="71"/>
      <c r="W834" s="71"/>
      <c r="X834" s="71"/>
      <c r="Y834" s="71"/>
      <c r="Z834" s="71"/>
      <c r="AA834" s="71"/>
      <c r="AB834" s="71" t="s">
        <v>142</v>
      </c>
      <c r="AC834" s="71" t="s">
        <v>65</v>
      </c>
      <c r="AD834" s="71" t="s">
        <v>62</v>
      </c>
      <c r="AE834" s="71" t="s">
        <v>62</v>
      </c>
      <c r="AF834" s="71" t="s">
        <v>63</v>
      </c>
      <c r="AG834" s="71"/>
      <c r="AH834" s="71" t="s">
        <v>85</v>
      </c>
      <c r="AI834" s="71" t="s">
        <v>63</v>
      </c>
      <c r="AJ834" s="71" t="s">
        <v>63</v>
      </c>
      <c r="AK834" s="71" t="s">
        <v>63</v>
      </c>
      <c r="AL834" s="71" t="s">
        <v>63</v>
      </c>
      <c r="AM834" s="71" t="s">
        <v>63</v>
      </c>
      <c r="AN834" s="71"/>
      <c r="AO834" s="71"/>
      <c r="AP834" s="71" t="s">
        <v>9036</v>
      </c>
      <c r="AQ834" s="71" t="s">
        <v>272</v>
      </c>
      <c r="AR834" s="71" t="s">
        <v>63</v>
      </c>
      <c r="AS834" s="71"/>
      <c r="AT834" s="71" t="s">
        <v>62</v>
      </c>
      <c r="AU834" s="71"/>
      <c r="AV834" s="79" t="str" cm="1">
        <f t="array" ref="AV8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4" s="79" t="str" cm="1">
        <f t="array" ref="AW8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4" s="71" t="str" cm="1">
        <f t="array" ref="AX8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4" s="71"/>
      <c r="AZ834" s="71"/>
      <c r="BA834" s="71" t="s">
        <v>9037</v>
      </c>
      <c r="BB834" s="73" t="s">
        <v>9038</v>
      </c>
      <c r="BC834" s="36"/>
      <c r="BD834" s="35"/>
    </row>
    <row r="835" spans="1:56" ht="75" customHeight="1">
      <c r="A835" s="70">
        <v>834</v>
      </c>
      <c r="B835" s="71" t="s">
        <v>9039</v>
      </c>
      <c r="C835" s="71" t="s">
        <v>735</v>
      </c>
      <c r="D835" s="71" t="s">
        <v>9040</v>
      </c>
      <c r="E835" s="71" t="s">
        <v>1430</v>
      </c>
      <c r="F835" s="71" t="s">
        <v>231</v>
      </c>
      <c r="G835" s="71" t="s">
        <v>736</v>
      </c>
      <c r="H835" s="71" t="s">
        <v>217</v>
      </c>
      <c r="I835" s="71" t="s">
        <v>1215</v>
      </c>
      <c r="J835" s="71" t="s">
        <v>1432</v>
      </c>
      <c r="K835" s="71" t="s">
        <v>243</v>
      </c>
      <c r="L835" s="71" t="s">
        <v>9041</v>
      </c>
      <c r="M835" s="71" t="s">
        <v>9042</v>
      </c>
      <c r="N835" s="71"/>
      <c r="O835" s="71"/>
      <c r="P835" s="71"/>
      <c r="Q835" s="71"/>
      <c r="R835" s="71"/>
      <c r="S835" s="71"/>
      <c r="T835" s="71"/>
      <c r="U835" s="71"/>
      <c r="V835" s="71"/>
      <c r="W835" s="71"/>
      <c r="X835" s="71"/>
      <c r="Y835" s="71"/>
      <c r="Z835" s="71"/>
      <c r="AA835" s="71"/>
      <c r="AB835" s="71" t="s">
        <v>64</v>
      </c>
      <c r="AC835" s="71" t="s">
        <v>65</v>
      </c>
      <c r="AD835" s="71" t="s">
        <v>62</v>
      </c>
      <c r="AE835" s="71" t="s">
        <v>62</v>
      </c>
      <c r="AF835" s="71" t="s">
        <v>63</v>
      </c>
      <c r="AG835" s="71"/>
      <c r="AH835" s="71" t="s">
        <v>66</v>
      </c>
      <c r="AI835" s="71" t="s">
        <v>63</v>
      </c>
      <c r="AJ835" s="71" t="s">
        <v>63</v>
      </c>
      <c r="AK835" s="71" t="s">
        <v>63</v>
      </c>
      <c r="AL835" s="71" t="s">
        <v>62</v>
      </c>
      <c r="AM835" s="71" t="s">
        <v>63</v>
      </c>
      <c r="AN835" s="71"/>
      <c r="AO835" s="71"/>
      <c r="AP835" s="71" t="s">
        <v>9043</v>
      </c>
      <c r="AQ835" s="71" t="s">
        <v>1215</v>
      </c>
      <c r="AR835" s="71" t="s">
        <v>62</v>
      </c>
      <c r="AS835" s="71"/>
      <c r="AT835" s="71" t="s">
        <v>63</v>
      </c>
      <c r="AU835" s="71"/>
      <c r="AV835" s="79" t="str" cm="1">
        <f t="array" ref="AV8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5" s="79" t="str" cm="1">
        <f t="array" ref="AW8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5" s="71" t="str" cm="1">
        <f t="array" ref="AX8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5" s="71"/>
      <c r="AZ835" s="71"/>
      <c r="BA835" s="71" t="s">
        <v>9044</v>
      </c>
      <c r="BB835" s="73" t="s">
        <v>9045</v>
      </c>
      <c r="BC835" s="36"/>
      <c r="BD835" s="35"/>
    </row>
    <row r="836" spans="1:56" ht="75" customHeight="1">
      <c r="A836" s="70">
        <v>835</v>
      </c>
      <c r="B836" s="71" t="s">
        <v>9046</v>
      </c>
      <c r="C836" s="71" t="s">
        <v>800</v>
      </c>
      <c r="D836" s="71" t="s">
        <v>9047</v>
      </c>
      <c r="E836" s="71" t="s">
        <v>1478</v>
      </c>
      <c r="F836" s="71" t="s">
        <v>231</v>
      </c>
      <c r="G836" s="71" t="s">
        <v>736</v>
      </c>
      <c r="H836" s="71" t="s">
        <v>217</v>
      </c>
      <c r="I836" s="71" t="s">
        <v>428</v>
      </c>
      <c r="J836" s="71" t="s">
        <v>1432</v>
      </c>
      <c r="K836" s="71" t="s">
        <v>315</v>
      </c>
      <c r="L836" s="71" t="s">
        <v>9048</v>
      </c>
      <c r="M836" s="71" t="s">
        <v>9049</v>
      </c>
      <c r="N836" s="71"/>
      <c r="O836" s="71"/>
      <c r="P836" s="71"/>
      <c r="Q836" s="71"/>
      <c r="R836" s="71"/>
      <c r="S836" s="71"/>
      <c r="T836" s="71"/>
      <c r="U836" s="71"/>
      <c r="V836" s="71"/>
      <c r="W836" s="71"/>
      <c r="X836" s="71"/>
      <c r="Y836" s="71"/>
      <c r="Z836" s="71"/>
      <c r="AA836" s="71"/>
      <c r="AB836" s="71" t="s">
        <v>64</v>
      </c>
      <c r="AC836" s="71" t="s">
        <v>65</v>
      </c>
      <c r="AD836" s="71" t="s">
        <v>62</v>
      </c>
      <c r="AE836" s="71" t="s">
        <v>62</v>
      </c>
      <c r="AF836" s="71" t="s">
        <v>63</v>
      </c>
      <c r="AG836" s="71"/>
      <c r="AH836" s="71" t="s">
        <v>1515</v>
      </c>
      <c r="AI836" s="71" t="s">
        <v>62</v>
      </c>
      <c r="AJ836" s="71" t="s">
        <v>63</v>
      </c>
      <c r="AK836" s="71" t="s">
        <v>63</v>
      </c>
      <c r="AL836" s="71" t="s">
        <v>62</v>
      </c>
      <c r="AM836" s="71" t="s">
        <v>62</v>
      </c>
      <c r="AN836" s="71"/>
      <c r="AO836" s="71"/>
      <c r="AP836" s="71" t="s">
        <v>9050</v>
      </c>
      <c r="AQ836" s="71" t="s">
        <v>9051</v>
      </c>
      <c r="AR836" s="71" t="s">
        <v>132</v>
      </c>
      <c r="AS836" s="71"/>
      <c r="AT836" s="71" t="s">
        <v>63</v>
      </c>
      <c r="AU836" s="71"/>
      <c r="AV836" s="79" t="str" cm="1">
        <f t="array" ref="AV8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6" s="79" t="str" cm="1">
        <f t="array" ref="AW8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6" s="71" t="str" cm="1">
        <f t="array" ref="AX8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6" s="71"/>
      <c r="AZ836" s="71"/>
      <c r="BA836" s="71" t="s">
        <v>9052</v>
      </c>
      <c r="BB836" s="73" t="s">
        <v>9053</v>
      </c>
      <c r="BC836" s="36"/>
      <c r="BD836" s="35"/>
    </row>
    <row r="837" spans="1:56" ht="75" customHeight="1">
      <c r="A837" s="70">
        <v>836</v>
      </c>
      <c r="B837" s="71" t="s">
        <v>9054</v>
      </c>
      <c r="C837" s="71" t="s">
        <v>735</v>
      </c>
      <c r="D837" s="71" t="s">
        <v>9055</v>
      </c>
      <c r="E837" s="71" t="s">
        <v>1461</v>
      </c>
      <c r="F837" s="71" t="s">
        <v>231</v>
      </c>
      <c r="G837" s="71" t="s">
        <v>736</v>
      </c>
      <c r="H837" s="71" t="s">
        <v>217</v>
      </c>
      <c r="I837" s="71" t="s">
        <v>737</v>
      </c>
      <c r="J837" s="71" t="s">
        <v>1432</v>
      </c>
      <c r="K837" s="71" t="s">
        <v>266</v>
      </c>
      <c r="L837" s="71" t="s">
        <v>9056</v>
      </c>
      <c r="M837" s="71" t="s">
        <v>9057</v>
      </c>
      <c r="N837" s="71"/>
      <c r="O837" s="71"/>
      <c r="P837" s="71"/>
      <c r="Q837" s="71"/>
      <c r="R837" s="71"/>
      <c r="S837" s="71"/>
      <c r="T837" s="71"/>
      <c r="U837" s="71"/>
      <c r="V837" s="71"/>
      <c r="W837" s="71"/>
      <c r="X837" s="71"/>
      <c r="Y837" s="71"/>
      <c r="Z837" s="71"/>
      <c r="AA837" s="71"/>
      <c r="AB837" s="71" t="s">
        <v>64</v>
      </c>
      <c r="AC837" s="71" t="s">
        <v>65</v>
      </c>
      <c r="AD837" s="71" t="s">
        <v>62</v>
      </c>
      <c r="AE837" s="71" t="s">
        <v>62</v>
      </c>
      <c r="AF837" s="71" t="s">
        <v>63</v>
      </c>
      <c r="AG837" s="71"/>
      <c r="AH837" s="71" t="s">
        <v>66</v>
      </c>
      <c r="AI837" s="71" t="s">
        <v>63</v>
      </c>
      <c r="AJ837" s="71" t="s">
        <v>62</v>
      </c>
      <c r="AK837" s="71" t="s">
        <v>62</v>
      </c>
      <c r="AL837" s="71" t="s">
        <v>62</v>
      </c>
      <c r="AM837" s="71" t="s">
        <v>63</v>
      </c>
      <c r="AN837" s="71"/>
      <c r="AO837" s="71"/>
      <c r="AP837" s="71" t="s">
        <v>9058</v>
      </c>
      <c r="AQ837" s="71" t="s">
        <v>260</v>
      </c>
      <c r="AR837" s="71" t="s">
        <v>63</v>
      </c>
      <c r="AS837" s="71"/>
      <c r="AT837" s="71" t="s">
        <v>63</v>
      </c>
      <c r="AU837" s="71"/>
      <c r="AV837" s="79" t="str" cm="1">
        <f t="array" ref="AV8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7" s="79" t="str" cm="1">
        <f t="array" ref="AW8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7" s="71" t="str" cm="1">
        <f t="array" ref="AX8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7" s="71"/>
      <c r="AZ837" s="71"/>
      <c r="BA837" s="71" t="s">
        <v>9059</v>
      </c>
      <c r="BB837" s="73" t="s">
        <v>9060</v>
      </c>
      <c r="BC837" s="36"/>
      <c r="BD837" s="35"/>
    </row>
    <row r="838" spans="1:56" ht="75" customHeight="1">
      <c r="A838" s="70">
        <v>837</v>
      </c>
      <c r="B838" s="71" t="s">
        <v>9061</v>
      </c>
      <c r="C838" s="71" t="s">
        <v>735</v>
      </c>
      <c r="D838" s="71" t="s">
        <v>9062</v>
      </c>
      <c r="E838" s="71" t="s">
        <v>1505</v>
      </c>
      <c r="F838" s="71" t="s">
        <v>231</v>
      </c>
      <c r="G838" s="71" t="s">
        <v>584</v>
      </c>
      <c r="H838" s="71" t="s">
        <v>217</v>
      </c>
      <c r="I838" s="71" t="s">
        <v>1147</v>
      </c>
      <c r="J838" s="71" t="s">
        <v>1432</v>
      </c>
      <c r="K838" s="71" t="s">
        <v>266</v>
      </c>
      <c r="L838" s="71" t="s">
        <v>9063</v>
      </c>
      <c r="M838" s="71" t="s">
        <v>9064</v>
      </c>
      <c r="N838" s="71"/>
      <c r="O838" s="71"/>
      <c r="P838" s="71"/>
      <c r="Q838" s="71"/>
      <c r="R838" s="71"/>
      <c r="S838" s="71"/>
      <c r="T838" s="71"/>
      <c r="U838" s="71"/>
      <c r="V838" s="71"/>
      <c r="W838" s="71"/>
      <c r="X838" s="71"/>
      <c r="Y838" s="71"/>
      <c r="Z838" s="71"/>
      <c r="AA838" s="71"/>
      <c r="AB838" s="71" t="s">
        <v>64</v>
      </c>
      <c r="AC838" s="71" t="s">
        <v>65</v>
      </c>
      <c r="AD838" s="71" t="s">
        <v>62</v>
      </c>
      <c r="AE838" s="71" t="s">
        <v>62</v>
      </c>
      <c r="AF838" s="71" t="s">
        <v>63</v>
      </c>
      <c r="AG838" s="71"/>
      <c r="AH838" s="71" t="s">
        <v>66</v>
      </c>
      <c r="AI838" s="71" t="s">
        <v>63</v>
      </c>
      <c r="AJ838" s="71" t="s">
        <v>63</v>
      </c>
      <c r="AK838" s="71" t="s">
        <v>63</v>
      </c>
      <c r="AL838" s="71" t="s">
        <v>62</v>
      </c>
      <c r="AM838" s="71" t="s">
        <v>63</v>
      </c>
      <c r="AN838" s="71"/>
      <c r="AO838" s="71"/>
      <c r="AP838" s="71" t="s">
        <v>9065</v>
      </c>
      <c r="AQ838" s="71" t="s">
        <v>9066</v>
      </c>
      <c r="AR838" s="71" t="s">
        <v>62</v>
      </c>
      <c r="AS838" s="71"/>
      <c r="AT838" s="71" t="s">
        <v>63</v>
      </c>
      <c r="AU838" s="71"/>
      <c r="AV838" s="79" t="str" cm="1">
        <f t="array" ref="AV8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8" s="79" t="str" cm="1">
        <f t="array" ref="AW8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8" s="71" t="str" cm="1">
        <f t="array" ref="AX8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8" s="71"/>
      <c r="AZ838" s="71"/>
      <c r="BA838" s="71" t="s">
        <v>9067</v>
      </c>
      <c r="BB838" s="73" t="s">
        <v>9068</v>
      </c>
      <c r="BC838" s="36"/>
      <c r="BD838" s="35"/>
    </row>
    <row r="839" spans="1:56" ht="75" customHeight="1">
      <c r="A839" s="70">
        <v>838</v>
      </c>
      <c r="B839" s="71" t="s">
        <v>9069</v>
      </c>
      <c r="C839" s="71" t="s">
        <v>9070</v>
      </c>
      <c r="D839" s="71" t="s">
        <v>9071</v>
      </c>
      <c r="E839" s="71" t="s">
        <v>4410</v>
      </c>
      <c r="F839" s="71" t="s">
        <v>231</v>
      </c>
      <c r="G839" s="71" t="s">
        <v>232</v>
      </c>
      <c r="H839" s="71" t="s">
        <v>56</v>
      </c>
      <c r="I839" s="71" t="s">
        <v>9072</v>
      </c>
      <c r="J839" s="71" t="s">
        <v>9073</v>
      </c>
      <c r="K839" s="71" t="s">
        <v>9074</v>
      </c>
      <c r="L839" s="71" t="s">
        <v>9075</v>
      </c>
      <c r="M839" s="71" t="s">
        <v>9076</v>
      </c>
      <c r="N839" s="71"/>
      <c r="O839" s="71" t="s">
        <v>1668</v>
      </c>
      <c r="P839" s="71"/>
      <c r="Q839" s="71"/>
      <c r="R839" s="71"/>
      <c r="S839" s="71"/>
      <c r="T839" s="71"/>
      <c r="U839" s="71"/>
      <c r="V839" s="71"/>
      <c r="W839" s="71"/>
      <c r="X839" s="71"/>
      <c r="Y839" s="71"/>
      <c r="Z839" s="71"/>
      <c r="AA839" s="71"/>
      <c r="AB839" s="71" t="s">
        <v>64</v>
      </c>
      <c r="AC839" s="71" t="s">
        <v>65</v>
      </c>
      <c r="AD839" s="71" t="s">
        <v>62</v>
      </c>
      <c r="AE839" s="71" t="s">
        <v>62</v>
      </c>
      <c r="AF839" s="71" t="s">
        <v>63</v>
      </c>
      <c r="AG839" s="71"/>
      <c r="AH839" s="71" t="s">
        <v>85</v>
      </c>
      <c r="AI839" s="71" t="s">
        <v>63</v>
      </c>
      <c r="AJ839" s="71" t="s">
        <v>63</v>
      </c>
      <c r="AK839" s="71" t="s">
        <v>63</v>
      </c>
      <c r="AL839" s="71" t="s">
        <v>62</v>
      </c>
      <c r="AM839" s="71" t="s">
        <v>62</v>
      </c>
      <c r="AN839" s="71"/>
      <c r="AO839" s="71"/>
      <c r="AP839" s="71" t="s">
        <v>9077</v>
      </c>
      <c r="AQ839" s="71" t="s">
        <v>9078</v>
      </c>
      <c r="AR839" s="71" t="s">
        <v>63</v>
      </c>
      <c r="AS839" s="71"/>
      <c r="AT839" s="71" t="s">
        <v>62</v>
      </c>
      <c r="AU839" s="71"/>
      <c r="AV839" s="79" t="str" cm="1">
        <f t="array" ref="AV8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9" s="79" t="str" cm="1">
        <f t="array" ref="AW8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9" s="71" t="str" cm="1">
        <f t="array" ref="AX8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9" s="71"/>
      <c r="AZ839" s="71"/>
      <c r="BA839" s="71" t="s">
        <v>9079</v>
      </c>
      <c r="BB839" s="73"/>
      <c r="BC839" s="36"/>
      <c r="BD839" s="35"/>
    </row>
    <row r="840" spans="1:56" ht="75" customHeight="1">
      <c r="A840" s="70">
        <v>839</v>
      </c>
      <c r="B840" s="71" t="s">
        <v>9080</v>
      </c>
      <c r="C840" s="71" t="s">
        <v>7447</v>
      </c>
      <c r="D840" s="71" t="s">
        <v>9081</v>
      </c>
      <c r="E840" s="71" t="s">
        <v>1486</v>
      </c>
      <c r="F840" s="71" t="s">
        <v>231</v>
      </c>
      <c r="G840" s="71" t="s">
        <v>125</v>
      </c>
      <c r="H840" s="71" t="s">
        <v>233</v>
      </c>
      <c r="I840" s="71" t="s">
        <v>988</v>
      </c>
      <c r="J840" s="71" t="s">
        <v>1432</v>
      </c>
      <c r="K840" s="71" t="s">
        <v>243</v>
      </c>
      <c r="L840" s="71" t="s">
        <v>9082</v>
      </c>
      <c r="M840" s="71" t="s">
        <v>9083</v>
      </c>
      <c r="N840" s="71" t="s">
        <v>1486</v>
      </c>
      <c r="O840" s="71" t="s">
        <v>1435</v>
      </c>
      <c r="P840" s="71"/>
      <c r="Q840" s="71"/>
      <c r="R840" s="71"/>
      <c r="S840" s="71"/>
      <c r="T840" s="71"/>
      <c r="U840" s="71"/>
      <c r="V840" s="71"/>
      <c r="W840" s="71"/>
      <c r="X840" s="71"/>
      <c r="Y840" s="71"/>
      <c r="Z840" s="71"/>
      <c r="AA840" s="71"/>
      <c r="AB840" s="71" t="s">
        <v>64</v>
      </c>
      <c r="AC840" s="71" t="s">
        <v>65</v>
      </c>
      <c r="AD840" s="71" t="s">
        <v>62</v>
      </c>
      <c r="AE840" s="71" t="s">
        <v>62</v>
      </c>
      <c r="AF840" s="71" t="s">
        <v>63</v>
      </c>
      <c r="AG840" s="71"/>
      <c r="AH840" s="71" t="s">
        <v>85</v>
      </c>
      <c r="AI840" s="71" t="s">
        <v>63</v>
      </c>
      <c r="AJ840" s="71" t="s">
        <v>63</v>
      </c>
      <c r="AK840" s="71" t="s">
        <v>63</v>
      </c>
      <c r="AL840" s="71" t="s">
        <v>62</v>
      </c>
      <c r="AM840" s="71" t="s">
        <v>62</v>
      </c>
      <c r="AN840" s="71"/>
      <c r="AO840" s="71"/>
      <c r="AP840" s="71" t="s">
        <v>9084</v>
      </c>
      <c r="AQ840" s="71" t="s">
        <v>7757</v>
      </c>
      <c r="AR840" s="71" t="s">
        <v>132</v>
      </c>
      <c r="AS840" s="71"/>
      <c r="AT840" s="71" t="s">
        <v>63</v>
      </c>
      <c r="AU840" s="71"/>
      <c r="AV840" s="79" t="str" cm="1">
        <f t="array" ref="AV8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0" s="79" t="str" cm="1">
        <f t="array" ref="AW8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0" s="71" t="str" cm="1">
        <f t="array" ref="AX8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0" s="71"/>
      <c r="AZ840" s="71"/>
      <c r="BA840" s="71" t="s">
        <v>9085</v>
      </c>
      <c r="BB840" s="73" t="s">
        <v>9086</v>
      </c>
      <c r="BC840" s="36"/>
      <c r="BD840" s="35"/>
    </row>
    <row r="841" spans="1:56" ht="75" customHeight="1">
      <c r="A841" s="70">
        <v>840</v>
      </c>
      <c r="B841" s="71" t="s">
        <v>9087</v>
      </c>
      <c r="C841" s="71" t="s">
        <v>9088</v>
      </c>
      <c r="D841" s="71" t="s">
        <v>9089</v>
      </c>
      <c r="E841" s="71" t="s">
        <v>1430</v>
      </c>
      <c r="F841" s="71" t="s">
        <v>231</v>
      </c>
      <c r="G841" s="71" t="s">
        <v>232</v>
      </c>
      <c r="H841" s="71" t="s">
        <v>217</v>
      </c>
      <c r="I841" s="71" t="s">
        <v>1215</v>
      </c>
      <c r="J841" s="71" t="s">
        <v>1432</v>
      </c>
      <c r="K841" s="71" t="s">
        <v>243</v>
      </c>
      <c r="L841" s="71" t="s">
        <v>9090</v>
      </c>
      <c r="M841" s="71" t="s">
        <v>9091</v>
      </c>
      <c r="N841" s="71"/>
      <c r="O841" s="71"/>
      <c r="P841" s="71"/>
      <c r="Q841" s="71"/>
      <c r="R841" s="71"/>
      <c r="S841" s="71"/>
      <c r="T841" s="71"/>
      <c r="U841" s="71"/>
      <c r="V841" s="71"/>
      <c r="W841" s="71"/>
      <c r="X841" s="71"/>
      <c r="Y841" s="71"/>
      <c r="Z841" s="71"/>
      <c r="AA841" s="71"/>
      <c r="AB841" s="71" t="s">
        <v>64</v>
      </c>
      <c r="AC841" s="71" t="s">
        <v>65</v>
      </c>
      <c r="AD841" s="71" t="s">
        <v>62</v>
      </c>
      <c r="AE841" s="71" t="s">
        <v>63</v>
      </c>
      <c r="AF841" s="71" t="s">
        <v>63</v>
      </c>
      <c r="AG841" s="71"/>
      <c r="AH841" s="71" t="s">
        <v>66</v>
      </c>
      <c r="AI841" s="71" t="s">
        <v>63</v>
      </c>
      <c r="AJ841" s="71" t="s">
        <v>62</v>
      </c>
      <c r="AK841" s="71" t="s">
        <v>63</v>
      </c>
      <c r="AL841" s="71" t="s">
        <v>62</v>
      </c>
      <c r="AM841" s="71" t="s">
        <v>132</v>
      </c>
      <c r="AN841" s="71"/>
      <c r="AO841" s="71"/>
      <c r="AP841" s="71" t="s">
        <v>9092</v>
      </c>
      <c r="AQ841" s="71" t="s">
        <v>1215</v>
      </c>
      <c r="AR841" s="71" t="s">
        <v>62</v>
      </c>
      <c r="AS841" s="71"/>
      <c r="AT841" s="71" t="s">
        <v>63</v>
      </c>
      <c r="AU841" s="71"/>
      <c r="AV841" s="79" t="str" cm="1">
        <f t="array" ref="AV8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1" s="79" t="str" cm="1">
        <f t="array" ref="AW8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1" s="71" t="str" cm="1">
        <f t="array" ref="AX8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1" s="71"/>
      <c r="AZ841" s="71"/>
      <c r="BA841" s="71" t="s">
        <v>9093</v>
      </c>
      <c r="BB841" s="73"/>
      <c r="BC841" s="36"/>
      <c r="BD841" s="35"/>
    </row>
    <row r="842" spans="1:56" ht="75" customHeight="1">
      <c r="A842" s="70">
        <v>841</v>
      </c>
      <c r="B842" s="71" t="s">
        <v>9094</v>
      </c>
      <c r="C842" s="71" t="s">
        <v>735</v>
      </c>
      <c r="D842" s="71" t="s">
        <v>9095</v>
      </c>
      <c r="E842" s="71" t="s">
        <v>1430</v>
      </c>
      <c r="F842" s="71" t="s">
        <v>231</v>
      </c>
      <c r="G842" s="71" t="s">
        <v>584</v>
      </c>
      <c r="H842" s="71" t="s">
        <v>217</v>
      </c>
      <c r="I842" s="71" t="s">
        <v>2147</v>
      </c>
      <c r="J842" s="71" t="s">
        <v>1432</v>
      </c>
      <c r="K842" s="71" t="s">
        <v>279</v>
      </c>
      <c r="L842" s="71" t="s">
        <v>9096</v>
      </c>
      <c r="M842" s="71" t="s">
        <v>9097</v>
      </c>
      <c r="N842" s="71"/>
      <c r="O842" s="71"/>
      <c r="P842" s="71"/>
      <c r="Q842" s="71"/>
      <c r="R842" s="71"/>
      <c r="S842" s="71"/>
      <c r="T842" s="71"/>
      <c r="U842" s="71"/>
      <c r="V842" s="71"/>
      <c r="W842" s="71"/>
      <c r="X842" s="71"/>
      <c r="Y842" s="71"/>
      <c r="Z842" s="71"/>
      <c r="AA842" s="71"/>
      <c r="AB842" s="71" t="s">
        <v>64</v>
      </c>
      <c r="AC842" s="71" t="s">
        <v>65</v>
      </c>
      <c r="AD842" s="71" t="s">
        <v>62</v>
      </c>
      <c r="AE842" s="71" t="s">
        <v>62</v>
      </c>
      <c r="AF842" s="71" t="s">
        <v>63</v>
      </c>
      <c r="AG842" s="71"/>
      <c r="AH842" s="71" t="s">
        <v>66</v>
      </c>
      <c r="AI842" s="71" t="s">
        <v>63</v>
      </c>
      <c r="AJ842" s="71" t="s">
        <v>63</v>
      </c>
      <c r="AK842" s="71" t="s">
        <v>63</v>
      </c>
      <c r="AL842" s="71" t="s">
        <v>62</v>
      </c>
      <c r="AM842" s="71" t="s">
        <v>63</v>
      </c>
      <c r="AN842" s="71"/>
      <c r="AO842" s="71"/>
      <c r="AP842" s="71" t="s">
        <v>9098</v>
      </c>
      <c r="AQ842" s="71" t="s">
        <v>9099</v>
      </c>
      <c r="AR842" s="71" t="s">
        <v>62</v>
      </c>
      <c r="AS842" s="71"/>
      <c r="AT842" s="71" t="s">
        <v>63</v>
      </c>
      <c r="AU842" s="71"/>
      <c r="AV842" s="79" t="str" cm="1">
        <f t="array" ref="AV8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2" s="79" t="str" cm="1">
        <f t="array" ref="AW8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2" s="71" t="str" cm="1">
        <f t="array" ref="AX8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2" s="71"/>
      <c r="AZ842" s="71"/>
      <c r="BA842" s="71" t="s">
        <v>9100</v>
      </c>
      <c r="BB842" s="73" t="s">
        <v>9101</v>
      </c>
      <c r="BC842" s="36"/>
      <c r="BD842" s="35"/>
    </row>
    <row r="843" spans="1:56" ht="75" customHeight="1">
      <c r="A843" s="70">
        <v>842</v>
      </c>
      <c r="B843" s="71" t="s">
        <v>9102</v>
      </c>
      <c r="C843" s="71" t="s">
        <v>735</v>
      </c>
      <c r="D843" s="71" t="s">
        <v>9103</v>
      </c>
      <c r="E843" s="71" t="s">
        <v>1575</v>
      </c>
      <c r="F843" s="71" t="s">
        <v>231</v>
      </c>
      <c r="G843" s="71" t="s">
        <v>736</v>
      </c>
      <c r="H843" s="71" t="s">
        <v>217</v>
      </c>
      <c r="I843" s="71" t="s">
        <v>840</v>
      </c>
      <c r="J843" s="71" t="s">
        <v>1432</v>
      </c>
      <c r="K843" s="71" t="s">
        <v>315</v>
      </c>
      <c r="L843" s="71" t="s">
        <v>9104</v>
      </c>
      <c r="M843" s="71" t="s">
        <v>9105</v>
      </c>
      <c r="N843" s="71"/>
      <c r="O843" s="71"/>
      <c r="P843" s="71"/>
      <c r="Q843" s="71"/>
      <c r="R843" s="71"/>
      <c r="S843" s="71"/>
      <c r="T843" s="71"/>
      <c r="U843" s="71"/>
      <c r="V843" s="71"/>
      <c r="W843" s="71"/>
      <c r="X843" s="71"/>
      <c r="Y843" s="71"/>
      <c r="Z843" s="71"/>
      <c r="AA843" s="71"/>
      <c r="AB843" s="71" t="s">
        <v>64</v>
      </c>
      <c r="AC843" s="71" t="s">
        <v>65</v>
      </c>
      <c r="AD843" s="71" t="s">
        <v>62</v>
      </c>
      <c r="AE843" s="71" t="s">
        <v>62</v>
      </c>
      <c r="AF843" s="71" t="s">
        <v>63</v>
      </c>
      <c r="AG843" s="71"/>
      <c r="AH843" s="71" t="s">
        <v>66</v>
      </c>
      <c r="AI843" s="71" t="s">
        <v>63</v>
      </c>
      <c r="AJ843" s="71" t="s">
        <v>63</v>
      </c>
      <c r="AK843" s="71" t="s">
        <v>63</v>
      </c>
      <c r="AL843" s="71" t="s">
        <v>62</v>
      </c>
      <c r="AM843" s="71" t="s">
        <v>63</v>
      </c>
      <c r="AN843" s="71"/>
      <c r="AO843" s="71"/>
      <c r="AP843" s="71" t="s">
        <v>9106</v>
      </c>
      <c r="AQ843" s="71" t="s">
        <v>1747</v>
      </c>
      <c r="AR843" s="71" t="s">
        <v>132</v>
      </c>
      <c r="AS843" s="71"/>
      <c r="AT843" s="71" t="s">
        <v>63</v>
      </c>
      <c r="AU843" s="71"/>
      <c r="AV843" s="79" t="str" cm="1">
        <f t="array" ref="AV8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3" s="79" t="str" cm="1">
        <f t="array" ref="AW8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3" s="71" t="str" cm="1">
        <f t="array" ref="AX8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3" s="71"/>
      <c r="AZ843" s="71"/>
      <c r="BA843" s="71" t="s">
        <v>9107</v>
      </c>
      <c r="BB843" s="73" t="s">
        <v>9108</v>
      </c>
      <c r="BC843" s="36"/>
      <c r="BD843" s="35"/>
    </row>
    <row r="844" spans="1:56" ht="75" customHeight="1">
      <c r="A844" s="70">
        <v>843</v>
      </c>
      <c r="B844" s="71" t="s">
        <v>9109</v>
      </c>
      <c r="C844" s="71" t="s">
        <v>735</v>
      </c>
      <c r="D844" s="71" t="s">
        <v>9110</v>
      </c>
      <c r="E844" s="71" t="s">
        <v>1575</v>
      </c>
      <c r="F844" s="71" t="s">
        <v>231</v>
      </c>
      <c r="G844" s="71" t="s">
        <v>736</v>
      </c>
      <c r="H844" s="71" t="s">
        <v>217</v>
      </c>
      <c r="I844" s="71" t="s">
        <v>790</v>
      </c>
      <c r="J844" s="71" t="s">
        <v>1432</v>
      </c>
      <c r="K844" s="71" t="s">
        <v>218</v>
      </c>
      <c r="L844" s="71" t="s">
        <v>9111</v>
      </c>
      <c r="M844" s="71" t="s">
        <v>9112</v>
      </c>
      <c r="N844" s="71"/>
      <c r="O844" s="71"/>
      <c r="P844" s="71"/>
      <c r="Q844" s="71"/>
      <c r="R844" s="71"/>
      <c r="S844" s="71"/>
      <c r="T844" s="71"/>
      <c r="U844" s="71"/>
      <c r="V844" s="71"/>
      <c r="W844" s="71"/>
      <c r="X844" s="71"/>
      <c r="Y844" s="71"/>
      <c r="Z844" s="71"/>
      <c r="AA844" s="71"/>
      <c r="AB844" s="71" t="s">
        <v>64</v>
      </c>
      <c r="AC844" s="71" t="s">
        <v>65</v>
      </c>
      <c r="AD844" s="71" t="s">
        <v>62</v>
      </c>
      <c r="AE844" s="71" t="s">
        <v>62</v>
      </c>
      <c r="AF844" s="71" t="s">
        <v>63</v>
      </c>
      <c r="AG844" s="71"/>
      <c r="AH844" s="71" t="s">
        <v>66</v>
      </c>
      <c r="AI844" s="71" t="s">
        <v>63</v>
      </c>
      <c r="AJ844" s="71" t="s">
        <v>63</v>
      </c>
      <c r="AK844" s="71" t="s">
        <v>63</v>
      </c>
      <c r="AL844" s="71" t="s">
        <v>62</v>
      </c>
      <c r="AM844" s="71" t="s">
        <v>63</v>
      </c>
      <c r="AN844" s="71"/>
      <c r="AO844" s="71"/>
      <c r="AP844" s="71" t="s">
        <v>9113</v>
      </c>
      <c r="AQ844" s="71" t="s">
        <v>790</v>
      </c>
      <c r="AR844" s="71" t="s">
        <v>62</v>
      </c>
      <c r="AS844" s="71"/>
      <c r="AT844" s="71" t="s">
        <v>63</v>
      </c>
      <c r="AU844" s="71"/>
      <c r="AV844" s="79" t="str" cm="1">
        <f t="array" ref="AV8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4" s="79" t="str" cm="1">
        <f t="array" ref="AW8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4" s="71" t="str" cm="1">
        <f t="array" ref="AX8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4" s="71"/>
      <c r="AZ844" s="71"/>
      <c r="BA844" s="71" t="s">
        <v>9114</v>
      </c>
      <c r="BB844" s="73" t="s">
        <v>9115</v>
      </c>
      <c r="BC844" s="36"/>
      <c r="BD844" s="35"/>
    </row>
    <row r="845" spans="1:56" ht="75" customHeight="1">
      <c r="A845" s="70">
        <v>844</v>
      </c>
      <c r="B845" s="71" t="s">
        <v>9116</v>
      </c>
      <c r="C845" s="71" t="s">
        <v>735</v>
      </c>
      <c r="D845" s="71" t="s">
        <v>9117</v>
      </c>
      <c r="E845" s="71" t="s">
        <v>1442</v>
      </c>
      <c r="F845" s="71" t="s">
        <v>231</v>
      </c>
      <c r="G845" s="71" t="s">
        <v>736</v>
      </c>
      <c r="H845" s="71" t="s">
        <v>217</v>
      </c>
      <c r="I845" s="71" t="s">
        <v>790</v>
      </c>
      <c r="J845" s="71" t="s">
        <v>1432</v>
      </c>
      <c r="K845" s="71" t="s">
        <v>218</v>
      </c>
      <c r="L845" s="71" t="s">
        <v>9118</v>
      </c>
      <c r="M845" s="71" t="s">
        <v>9119</v>
      </c>
      <c r="N845" s="71"/>
      <c r="O845" s="71"/>
      <c r="P845" s="71"/>
      <c r="Q845" s="71"/>
      <c r="R845" s="71"/>
      <c r="S845" s="71"/>
      <c r="T845" s="71"/>
      <c r="U845" s="71"/>
      <c r="V845" s="71"/>
      <c r="W845" s="71"/>
      <c r="X845" s="71"/>
      <c r="Y845" s="71"/>
      <c r="Z845" s="71"/>
      <c r="AA845" s="71"/>
      <c r="AB845" s="71" t="s">
        <v>64</v>
      </c>
      <c r="AC845" s="71" t="s">
        <v>65</v>
      </c>
      <c r="AD845" s="71" t="s">
        <v>62</v>
      </c>
      <c r="AE845" s="71" t="s">
        <v>62</v>
      </c>
      <c r="AF845" s="71" t="s">
        <v>63</v>
      </c>
      <c r="AG845" s="71"/>
      <c r="AH845" s="71" t="s">
        <v>66</v>
      </c>
      <c r="AI845" s="71" t="s">
        <v>63</v>
      </c>
      <c r="AJ845" s="71" t="s">
        <v>63</v>
      </c>
      <c r="AK845" s="71" t="s">
        <v>63</v>
      </c>
      <c r="AL845" s="71" t="s">
        <v>62</v>
      </c>
      <c r="AM845" s="71" t="s">
        <v>63</v>
      </c>
      <c r="AN845" s="71"/>
      <c r="AO845" s="71"/>
      <c r="AP845" s="71" t="s">
        <v>9120</v>
      </c>
      <c r="AQ845" s="71" t="s">
        <v>790</v>
      </c>
      <c r="AR845" s="71" t="s">
        <v>62</v>
      </c>
      <c r="AS845" s="71"/>
      <c r="AT845" s="71" t="s">
        <v>63</v>
      </c>
      <c r="AU845" s="71"/>
      <c r="AV845" s="79" t="str" cm="1">
        <f t="array" ref="AV8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5" s="79" t="str" cm="1">
        <f t="array" ref="AW8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5" s="71" t="str" cm="1">
        <f t="array" ref="AX8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5" s="71"/>
      <c r="AZ845" s="71"/>
      <c r="BA845" s="71" t="s">
        <v>9121</v>
      </c>
      <c r="BB845" s="73" t="s">
        <v>9122</v>
      </c>
      <c r="BC845" s="36"/>
      <c r="BD845" s="35"/>
    </row>
    <row r="846" spans="1:56" ht="75" customHeight="1">
      <c r="A846" s="70">
        <v>845</v>
      </c>
      <c r="B846" s="71" t="s">
        <v>9123</v>
      </c>
      <c r="C846" s="71" t="s">
        <v>735</v>
      </c>
      <c r="D846" s="71" t="s">
        <v>9124</v>
      </c>
      <c r="E846" s="71" t="s">
        <v>1751</v>
      </c>
      <c r="F846" s="71" t="s">
        <v>231</v>
      </c>
      <c r="G846" s="71" t="s">
        <v>736</v>
      </c>
      <c r="H846" s="71" t="s">
        <v>217</v>
      </c>
      <c r="I846" s="71" t="s">
        <v>194</v>
      </c>
      <c r="J846" s="71" t="s">
        <v>1432</v>
      </c>
      <c r="K846" s="71" t="s">
        <v>315</v>
      </c>
      <c r="L846" s="71" t="s">
        <v>9125</v>
      </c>
      <c r="M846" s="71" t="s">
        <v>9126</v>
      </c>
      <c r="N846" s="71"/>
      <c r="O846" s="71"/>
      <c r="P846" s="71"/>
      <c r="Q846" s="71"/>
      <c r="R846" s="71"/>
      <c r="S846" s="71"/>
      <c r="T846" s="71"/>
      <c r="U846" s="71"/>
      <c r="V846" s="71"/>
      <c r="W846" s="71"/>
      <c r="X846" s="71"/>
      <c r="Y846" s="71"/>
      <c r="Z846" s="71"/>
      <c r="AA846" s="71"/>
      <c r="AB846" s="71" t="s">
        <v>64</v>
      </c>
      <c r="AC846" s="71" t="s">
        <v>65</v>
      </c>
      <c r="AD846" s="71" t="s">
        <v>62</v>
      </c>
      <c r="AE846" s="71" t="s">
        <v>62</v>
      </c>
      <c r="AF846" s="71" t="s">
        <v>63</v>
      </c>
      <c r="AG846" s="71"/>
      <c r="AH846" s="71" t="s">
        <v>66</v>
      </c>
      <c r="AI846" s="71" t="s">
        <v>63</v>
      </c>
      <c r="AJ846" s="71" t="s">
        <v>63</v>
      </c>
      <c r="AK846" s="71" t="s">
        <v>63</v>
      </c>
      <c r="AL846" s="71" t="s">
        <v>63</v>
      </c>
      <c r="AM846" s="71" t="s">
        <v>63</v>
      </c>
      <c r="AN846" s="71"/>
      <c r="AO846" s="71"/>
      <c r="AP846" s="71" t="s">
        <v>9127</v>
      </c>
      <c r="AQ846" s="71" t="s">
        <v>465</v>
      </c>
      <c r="AR846" s="71" t="s">
        <v>132</v>
      </c>
      <c r="AS846" s="71"/>
      <c r="AT846" s="71" t="s">
        <v>62</v>
      </c>
      <c r="AU846" s="71"/>
      <c r="AV846" s="79" t="str" cm="1">
        <f t="array" ref="AV8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6" s="79" t="str" cm="1">
        <f t="array" ref="AW8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6" s="71" t="str" cm="1">
        <f t="array" ref="AX8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6" s="71"/>
      <c r="AZ846" s="71"/>
      <c r="BA846" s="71" t="s">
        <v>9128</v>
      </c>
      <c r="BB846" s="73"/>
      <c r="BC846" s="36"/>
      <c r="BD846" s="35"/>
    </row>
    <row r="847" spans="1:56" ht="75" customHeight="1">
      <c r="A847" s="70">
        <v>846</v>
      </c>
      <c r="B847" s="71" t="s">
        <v>9129</v>
      </c>
      <c r="C847" s="71" t="s">
        <v>735</v>
      </c>
      <c r="D847" s="71" t="s">
        <v>9130</v>
      </c>
      <c r="E847" s="71" t="s">
        <v>1478</v>
      </c>
      <c r="F847" s="71" t="s">
        <v>231</v>
      </c>
      <c r="G847" s="71" t="s">
        <v>736</v>
      </c>
      <c r="H847" s="71" t="s">
        <v>217</v>
      </c>
      <c r="I847" s="71" t="s">
        <v>2157</v>
      </c>
      <c r="J847" s="71" t="s">
        <v>1432</v>
      </c>
      <c r="K847" s="71" t="s">
        <v>243</v>
      </c>
      <c r="L847" s="71" t="s">
        <v>9131</v>
      </c>
      <c r="M847" s="71" t="s">
        <v>9132</v>
      </c>
      <c r="N847" s="71"/>
      <c r="O847" s="71"/>
      <c r="P847" s="71"/>
      <c r="Q847" s="71"/>
      <c r="R847" s="71"/>
      <c r="S847" s="71"/>
      <c r="T847" s="71"/>
      <c r="U847" s="71"/>
      <c r="V847" s="71"/>
      <c r="W847" s="71"/>
      <c r="X847" s="71"/>
      <c r="Y847" s="71"/>
      <c r="Z847" s="71"/>
      <c r="AA847" s="71"/>
      <c r="AB847" s="71" t="s">
        <v>64</v>
      </c>
      <c r="AC847" s="71" t="s">
        <v>65</v>
      </c>
      <c r="AD847" s="71" t="s">
        <v>62</v>
      </c>
      <c r="AE847" s="71" t="s">
        <v>63</v>
      </c>
      <c r="AF847" s="71" t="s">
        <v>63</v>
      </c>
      <c r="AG847" s="71"/>
      <c r="AH847" s="71" t="s">
        <v>66</v>
      </c>
      <c r="AI847" s="71" t="s">
        <v>63</v>
      </c>
      <c r="AJ847" s="71" t="s">
        <v>63</v>
      </c>
      <c r="AK847" s="71" t="s">
        <v>63</v>
      </c>
      <c r="AL847" s="71" t="s">
        <v>62</v>
      </c>
      <c r="AM847" s="71" t="s">
        <v>63</v>
      </c>
      <c r="AN847" s="71"/>
      <c r="AO847" s="71"/>
      <c r="AP847" s="71" t="s">
        <v>9133</v>
      </c>
      <c r="AQ847" s="71" t="s">
        <v>2157</v>
      </c>
      <c r="AR847" s="71" t="s">
        <v>62</v>
      </c>
      <c r="AS847" s="71"/>
      <c r="AT847" s="71" t="s">
        <v>63</v>
      </c>
      <c r="AU847" s="71"/>
      <c r="AV847" s="79" t="str" cm="1">
        <f t="array" ref="AV8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7" s="79" t="str" cm="1">
        <f t="array" ref="AW8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7" s="71" t="str" cm="1">
        <f t="array" ref="AX8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7" s="71"/>
      <c r="AZ847" s="71"/>
      <c r="BA847" s="71" t="s">
        <v>9134</v>
      </c>
      <c r="BB847" s="73" t="s">
        <v>9135</v>
      </c>
      <c r="BC847" s="36"/>
      <c r="BD847" s="35"/>
    </row>
    <row r="848" spans="1:56" ht="75" customHeight="1">
      <c r="A848" s="70">
        <v>847</v>
      </c>
      <c r="B848" s="71" t="s">
        <v>9136</v>
      </c>
      <c r="C848" s="71" t="s">
        <v>706</v>
      </c>
      <c r="D848" s="71" t="s">
        <v>9137</v>
      </c>
      <c r="E848" s="71" t="s">
        <v>1502</v>
      </c>
      <c r="F848" s="71" t="s">
        <v>54</v>
      </c>
      <c r="G848" s="71" t="s">
        <v>125</v>
      </c>
      <c r="H848" s="71" t="s">
        <v>233</v>
      </c>
      <c r="I848" s="71" t="s">
        <v>2144</v>
      </c>
      <c r="J848" s="71" t="s">
        <v>1432</v>
      </c>
      <c r="K848" s="71" t="s">
        <v>243</v>
      </c>
      <c r="L848" s="71" t="s">
        <v>9138</v>
      </c>
      <c r="M848" s="71" t="s">
        <v>9139</v>
      </c>
      <c r="N848" s="71"/>
      <c r="O848" s="71" t="s">
        <v>1668</v>
      </c>
      <c r="P848" s="71" t="s">
        <v>60</v>
      </c>
      <c r="Q848" s="71" t="s">
        <v>431</v>
      </c>
      <c r="R848" s="71" t="s">
        <v>189</v>
      </c>
      <c r="S848" s="71" t="s">
        <v>62</v>
      </c>
      <c r="T848" s="71" t="s">
        <v>62</v>
      </c>
      <c r="U848" s="71" t="s">
        <v>62</v>
      </c>
      <c r="V848" s="71" t="s">
        <v>62</v>
      </c>
      <c r="W848" s="71" t="s">
        <v>63</v>
      </c>
      <c r="X848" s="71" t="s">
        <v>63</v>
      </c>
      <c r="Y848" s="71" t="s">
        <v>62</v>
      </c>
      <c r="Z848" s="71" t="s">
        <v>63</v>
      </c>
      <c r="AA848" s="71" t="s">
        <v>63</v>
      </c>
      <c r="AB848" s="71" t="s">
        <v>64</v>
      </c>
      <c r="AC848" s="71" t="s">
        <v>65</v>
      </c>
      <c r="AD848" s="71" t="s">
        <v>62</v>
      </c>
      <c r="AE848" s="71" t="s">
        <v>62</v>
      </c>
      <c r="AF848" s="71" t="s">
        <v>62</v>
      </c>
      <c r="AG848" s="71" t="s">
        <v>63</v>
      </c>
      <c r="AH848" s="71" t="s">
        <v>85</v>
      </c>
      <c r="AI848" s="71" t="s">
        <v>63</v>
      </c>
      <c r="AJ848" s="71" t="s">
        <v>63</v>
      </c>
      <c r="AK848" s="71" t="s">
        <v>63</v>
      </c>
      <c r="AL848" s="71" t="s">
        <v>62</v>
      </c>
      <c r="AM848" s="71" t="s">
        <v>132</v>
      </c>
      <c r="AN848" s="71"/>
      <c r="AO848" s="71"/>
      <c r="AP848" s="71" t="s">
        <v>9140</v>
      </c>
      <c r="AQ848" s="71" t="s">
        <v>250</v>
      </c>
      <c r="AR848" s="71" t="s">
        <v>62</v>
      </c>
      <c r="AS848" s="71"/>
      <c r="AT848" s="71" t="s">
        <v>63</v>
      </c>
      <c r="AU848" s="71" t="s">
        <v>72</v>
      </c>
      <c r="AV848" s="79" t="str" cm="1">
        <f t="array" ref="AV8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8" s="79" t="str" cm="1">
        <f t="array" ref="AW8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8" s="71" t="str" cm="1">
        <f t="array" ref="AX8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48" s="71" t="s">
        <v>63</v>
      </c>
      <c r="AZ848" s="71"/>
      <c r="BA848" s="71" t="s">
        <v>9141</v>
      </c>
      <c r="BB848" s="73" t="s">
        <v>252</v>
      </c>
      <c r="BC848" s="36"/>
      <c r="BD848" s="35"/>
    </row>
    <row r="849" spans="1:56" ht="75" customHeight="1">
      <c r="A849" s="70">
        <v>848</v>
      </c>
      <c r="B849" s="71" t="s">
        <v>9142</v>
      </c>
      <c r="C849" s="71" t="s">
        <v>9143</v>
      </c>
      <c r="D849" s="71" t="s">
        <v>9144</v>
      </c>
      <c r="E849" s="71" t="s">
        <v>4410</v>
      </c>
      <c r="F849" s="71" t="s">
        <v>54</v>
      </c>
      <c r="G849" s="71" t="s">
        <v>125</v>
      </c>
      <c r="H849" s="71" t="s">
        <v>233</v>
      </c>
      <c r="I849" s="71" t="s">
        <v>842</v>
      </c>
      <c r="J849" s="71" t="s">
        <v>1432</v>
      </c>
      <c r="K849" s="71" t="s">
        <v>315</v>
      </c>
      <c r="L849" s="71" t="s">
        <v>9145</v>
      </c>
      <c r="M849" s="71" t="s">
        <v>9146</v>
      </c>
      <c r="N849" s="71" t="s">
        <v>1710</v>
      </c>
      <c r="O849" s="71" t="s">
        <v>1668</v>
      </c>
      <c r="P849" s="71" t="s">
        <v>60</v>
      </c>
      <c r="Q849" s="71" t="s">
        <v>81</v>
      </c>
      <c r="R849" s="71" t="s">
        <v>1669</v>
      </c>
      <c r="S849" s="71" t="s">
        <v>62</v>
      </c>
      <c r="T849" s="71" t="s">
        <v>62</v>
      </c>
      <c r="U849" s="71" t="s">
        <v>62</v>
      </c>
      <c r="V849" s="71" t="s">
        <v>62</v>
      </c>
      <c r="W849" s="71" t="s">
        <v>63</v>
      </c>
      <c r="X849" s="71" t="s">
        <v>62</v>
      </c>
      <c r="Y849" s="71" t="s">
        <v>62</v>
      </c>
      <c r="Z849" s="71" t="s">
        <v>63</v>
      </c>
      <c r="AA849" s="71" t="s">
        <v>62</v>
      </c>
      <c r="AB849" s="71" t="s">
        <v>64</v>
      </c>
      <c r="AC849" s="71" t="s">
        <v>84</v>
      </c>
      <c r="AD849" s="71" t="s">
        <v>62</v>
      </c>
      <c r="AE849" s="71" t="s">
        <v>62</v>
      </c>
      <c r="AF849" s="71" t="s">
        <v>63</v>
      </c>
      <c r="AG849" s="71" t="s">
        <v>63</v>
      </c>
      <c r="AH849" s="71" t="s">
        <v>85</v>
      </c>
      <c r="AI849" s="71" t="s">
        <v>63</v>
      </c>
      <c r="AJ849" s="71" t="s">
        <v>63</v>
      </c>
      <c r="AK849" s="71" t="s">
        <v>63</v>
      </c>
      <c r="AL849" s="71" t="s">
        <v>63</v>
      </c>
      <c r="AM849" s="71" t="s">
        <v>63</v>
      </c>
      <c r="AN849" s="71" t="s">
        <v>9147</v>
      </c>
      <c r="AO849" s="71" t="s">
        <v>9148</v>
      </c>
      <c r="AP849" s="71" t="s">
        <v>7398</v>
      </c>
      <c r="AQ849" s="71" t="s">
        <v>465</v>
      </c>
      <c r="AR849" s="71" t="s">
        <v>63</v>
      </c>
      <c r="AS849" s="71"/>
      <c r="AT849" s="71" t="s">
        <v>62</v>
      </c>
      <c r="AU849" s="71" t="s">
        <v>1713</v>
      </c>
      <c r="AV849" s="79" cm="1">
        <f t="array" ref="AV8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849" s="79" cm="1">
        <f t="array" ref="AW8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849" s="71" t="str" cm="1">
        <f t="array" ref="AX8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49" s="71" t="s">
        <v>63</v>
      </c>
      <c r="AZ849" s="71"/>
      <c r="BA849" s="71" t="s">
        <v>9149</v>
      </c>
      <c r="BB849" s="73" t="s">
        <v>9150</v>
      </c>
      <c r="BC849" s="36"/>
      <c r="BD849" s="35"/>
    </row>
    <row r="850" spans="1:56" ht="75" customHeight="1">
      <c r="A850" s="70">
        <v>849</v>
      </c>
      <c r="B850" s="71" t="s">
        <v>9151</v>
      </c>
      <c r="C850" s="71" t="s">
        <v>9152</v>
      </c>
      <c r="D850" s="71" t="s">
        <v>9153</v>
      </c>
      <c r="E850" s="71" t="s">
        <v>1486</v>
      </c>
      <c r="F850" s="71" t="s">
        <v>54</v>
      </c>
      <c r="G850" s="71" t="s">
        <v>125</v>
      </c>
      <c r="H850" s="71" t="s">
        <v>233</v>
      </c>
      <c r="I850" s="71" t="s">
        <v>428</v>
      </c>
      <c r="J850" s="71" t="s">
        <v>1432</v>
      </c>
      <c r="K850" s="71" t="s">
        <v>315</v>
      </c>
      <c r="L850" s="71" t="s">
        <v>9154</v>
      </c>
      <c r="M850" s="71" t="s">
        <v>9155</v>
      </c>
      <c r="N850" s="71" t="s">
        <v>1505</v>
      </c>
      <c r="O850" s="71" t="s">
        <v>1435</v>
      </c>
      <c r="P850" s="71" t="s">
        <v>60</v>
      </c>
      <c r="Q850" s="71" t="s">
        <v>81</v>
      </c>
      <c r="R850" s="71" t="s">
        <v>373</v>
      </c>
      <c r="S850" s="71" t="s">
        <v>62</v>
      </c>
      <c r="T850" s="71" t="s">
        <v>62</v>
      </c>
      <c r="U850" s="71" t="s">
        <v>62</v>
      </c>
      <c r="V850" s="71" t="s">
        <v>63</v>
      </c>
      <c r="W850" s="71" t="s">
        <v>63</v>
      </c>
      <c r="X850" s="71" t="s">
        <v>62</v>
      </c>
      <c r="Y850" s="71" t="s">
        <v>62</v>
      </c>
      <c r="Z850" s="71" t="s">
        <v>63</v>
      </c>
      <c r="AA850" s="71" t="s">
        <v>62</v>
      </c>
      <c r="AB850" s="71" t="s">
        <v>64</v>
      </c>
      <c r="AC850" s="71" t="s">
        <v>100</v>
      </c>
      <c r="AD850" s="71" t="s">
        <v>62</v>
      </c>
      <c r="AE850" s="71" t="s">
        <v>62</v>
      </c>
      <c r="AF850" s="71" t="s">
        <v>63</v>
      </c>
      <c r="AG850" s="71" t="s">
        <v>63</v>
      </c>
      <c r="AH850" s="71" t="s">
        <v>85</v>
      </c>
      <c r="AI850" s="71" t="s">
        <v>63</v>
      </c>
      <c r="AJ850" s="71" t="s">
        <v>63</v>
      </c>
      <c r="AK850" s="71" t="s">
        <v>63</v>
      </c>
      <c r="AL850" s="71" t="s">
        <v>62</v>
      </c>
      <c r="AM850" s="71" t="s">
        <v>62</v>
      </c>
      <c r="AN850" s="71" t="s">
        <v>9156</v>
      </c>
      <c r="AO850" s="71" t="s">
        <v>9157</v>
      </c>
      <c r="AP850" s="71" t="s">
        <v>9158</v>
      </c>
      <c r="AQ850" s="71" t="s">
        <v>366</v>
      </c>
      <c r="AR850" s="71" t="s">
        <v>63</v>
      </c>
      <c r="AS850" s="71"/>
      <c r="AT850" s="71" t="s">
        <v>62</v>
      </c>
      <c r="AU850" s="71" t="s">
        <v>1673</v>
      </c>
      <c r="AV850" s="79" cm="1">
        <f t="array" ref="AV8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50" s="79" cm="1">
        <f t="array" ref="AW8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850" s="71" t="str" cm="1">
        <f t="array" ref="AX8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50" s="71" t="s">
        <v>62</v>
      </c>
      <c r="AZ850" s="71" t="s">
        <v>9159</v>
      </c>
      <c r="BA850" s="71" t="s">
        <v>9160</v>
      </c>
      <c r="BB850" s="73"/>
      <c r="BC850" s="36"/>
      <c r="BD850" s="35"/>
    </row>
    <row r="851" spans="1:56" ht="75" customHeight="1">
      <c r="A851" s="70">
        <v>850</v>
      </c>
      <c r="B851" s="71" t="s">
        <v>9161</v>
      </c>
      <c r="C851" s="71" t="s">
        <v>264</v>
      </c>
      <c r="D851" s="71" t="s">
        <v>9162</v>
      </c>
      <c r="E851" s="71" t="s">
        <v>1478</v>
      </c>
      <c r="F851" s="71" t="s">
        <v>54</v>
      </c>
      <c r="G851" s="71" t="s">
        <v>125</v>
      </c>
      <c r="H851" s="71" t="s">
        <v>56</v>
      </c>
      <c r="I851" s="71" t="s">
        <v>9163</v>
      </c>
      <c r="J851" s="71" t="s">
        <v>4524</v>
      </c>
      <c r="K851" s="71" t="s">
        <v>1738</v>
      </c>
      <c r="L851" s="71" t="s">
        <v>9164</v>
      </c>
      <c r="M851" s="71" t="s">
        <v>9165</v>
      </c>
      <c r="N851" s="71" t="s">
        <v>1575</v>
      </c>
      <c r="O851" s="71" t="s">
        <v>1609</v>
      </c>
      <c r="P851" s="71" t="s">
        <v>60</v>
      </c>
      <c r="Q851" s="71" t="s">
        <v>81</v>
      </c>
      <c r="R851" s="71" t="s">
        <v>1669</v>
      </c>
      <c r="S851" s="71" t="s">
        <v>62</v>
      </c>
      <c r="T851" s="71" t="s">
        <v>62</v>
      </c>
      <c r="U851" s="71" t="s">
        <v>62</v>
      </c>
      <c r="V851" s="71" t="s">
        <v>62</v>
      </c>
      <c r="W851" s="71" t="s">
        <v>62</v>
      </c>
      <c r="X851" s="71" t="s">
        <v>62</v>
      </c>
      <c r="Y851" s="71" t="s">
        <v>62</v>
      </c>
      <c r="Z851" s="71" t="s">
        <v>63</v>
      </c>
      <c r="AA851" s="71" t="s">
        <v>62</v>
      </c>
      <c r="AB851" s="71" t="s">
        <v>142</v>
      </c>
      <c r="AC851" s="71" t="s">
        <v>100</v>
      </c>
      <c r="AD851" s="71" t="s">
        <v>62</v>
      </c>
      <c r="AE851" s="71" t="s">
        <v>62</v>
      </c>
      <c r="AF851" s="71" t="s">
        <v>62</v>
      </c>
      <c r="AG851" s="71" t="s">
        <v>62</v>
      </c>
      <c r="AH851" s="71" t="s">
        <v>85</v>
      </c>
      <c r="AI851" s="71" t="s">
        <v>63</v>
      </c>
      <c r="AJ851" s="71" t="s">
        <v>63</v>
      </c>
      <c r="AK851" s="71" t="s">
        <v>63</v>
      </c>
      <c r="AL851" s="71" t="s">
        <v>63</v>
      </c>
      <c r="AM851" s="71" t="s">
        <v>62</v>
      </c>
      <c r="AN851" s="71" t="s">
        <v>9166</v>
      </c>
      <c r="AO851" s="71" t="s">
        <v>9167</v>
      </c>
      <c r="AP851" s="71" t="s">
        <v>9168</v>
      </c>
      <c r="AQ851" s="71" t="s">
        <v>465</v>
      </c>
      <c r="AR851" s="71" t="s">
        <v>63</v>
      </c>
      <c r="AS851" s="71"/>
      <c r="AT851" s="71" t="s">
        <v>63</v>
      </c>
      <c r="AU851" s="71" t="s">
        <v>1685</v>
      </c>
      <c r="AV851" s="79" cm="1">
        <f t="array" ref="AV8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851" s="79" cm="1">
        <f t="array" ref="AW8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851" s="71" t="str" cm="1">
        <f t="array" ref="AX8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51" s="71" t="s">
        <v>63</v>
      </c>
      <c r="AZ851" s="71"/>
      <c r="BA851" s="71" t="s">
        <v>9169</v>
      </c>
      <c r="BB851" s="73" t="s">
        <v>149</v>
      </c>
      <c r="BC851" s="36"/>
      <c r="BD851" s="35"/>
    </row>
    <row r="852" spans="1:56" ht="75" customHeight="1">
      <c r="A852" s="70">
        <v>851</v>
      </c>
      <c r="B852" s="71" t="s">
        <v>9170</v>
      </c>
      <c r="C852" s="71" t="s">
        <v>735</v>
      </c>
      <c r="D852" s="71" t="s">
        <v>9171</v>
      </c>
      <c r="E852" s="71" t="s">
        <v>1710</v>
      </c>
      <c r="F852" s="71" t="s">
        <v>231</v>
      </c>
      <c r="G852" s="71" t="s">
        <v>584</v>
      </c>
      <c r="H852" s="71" t="s">
        <v>217</v>
      </c>
      <c r="I852" s="71" t="s">
        <v>194</v>
      </c>
      <c r="J852" s="71" t="s">
        <v>1432</v>
      </c>
      <c r="K852" s="71" t="s">
        <v>315</v>
      </c>
      <c r="L852" s="71" t="s">
        <v>9172</v>
      </c>
      <c r="M852" s="71" t="s">
        <v>9173</v>
      </c>
      <c r="N852" s="71"/>
      <c r="O852" s="71"/>
      <c r="P852" s="71"/>
      <c r="Q852" s="71"/>
      <c r="R852" s="71"/>
      <c r="S852" s="71"/>
      <c r="T852" s="71"/>
      <c r="U852" s="71"/>
      <c r="V852" s="71"/>
      <c r="W852" s="71"/>
      <c r="X852" s="71"/>
      <c r="Y852" s="71"/>
      <c r="Z852" s="71"/>
      <c r="AA852" s="71"/>
      <c r="AB852" s="71" t="s">
        <v>64</v>
      </c>
      <c r="AC852" s="71" t="s">
        <v>65</v>
      </c>
      <c r="AD852" s="71" t="s">
        <v>62</v>
      </c>
      <c r="AE852" s="71" t="s">
        <v>62</v>
      </c>
      <c r="AF852" s="71" t="s">
        <v>63</v>
      </c>
      <c r="AG852" s="71"/>
      <c r="AH852" s="71" t="s">
        <v>66</v>
      </c>
      <c r="AI852" s="71" t="s">
        <v>63</v>
      </c>
      <c r="AJ852" s="71" t="s">
        <v>62</v>
      </c>
      <c r="AK852" s="71" t="s">
        <v>63</v>
      </c>
      <c r="AL852" s="71" t="s">
        <v>132</v>
      </c>
      <c r="AM852" s="71" t="s">
        <v>63</v>
      </c>
      <c r="AN852" s="71"/>
      <c r="AO852" s="71"/>
      <c r="AP852" s="71" t="s">
        <v>9174</v>
      </c>
      <c r="AQ852" s="71" t="s">
        <v>465</v>
      </c>
      <c r="AR852" s="71" t="s">
        <v>132</v>
      </c>
      <c r="AS852" s="71"/>
      <c r="AT852" s="71" t="s">
        <v>62</v>
      </c>
      <c r="AU852" s="71"/>
      <c r="AV852" s="79" t="str" cm="1">
        <f t="array" ref="AV8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2" s="79" t="str" cm="1">
        <f t="array" ref="AW8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2" s="71" t="str" cm="1">
        <f t="array" ref="AX8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2" s="71"/>
      <c r="AZ852" s="71"/>
      <c r="BA852" s="71" t="s">
        <v>9175</v>
      </c>
      <c r="BB852" s="73"/>
      <c r="BC852" s="36"/>
      <c r="BD852" s="35"/>
    </row>
    <row r="853" spans="1:56" ht="75" customHeight="1">
      <c r="A853" s="70">
        <v>852</v>
      </c>
      <c r="B853" s="71" t="s">
        <v>8610</v>
      </c>
      <c r="C853" s="71" t="s">
        <v>1309</v>
      </c>
      <c r="D853" s="71" t="s">
        <v>9176</v>
      </c>
      <c r="E853" s="71" t="s">
        <v>1502</v>
      </c>
      <c r="F853" s="71" t="s">
        <v>231</v>
      </c>
      <c r="G853" s="71" t="s">
        <v>1311</v>
      </c>
      <c r="H853" s="71" t="s">
        <v>217</v>
      </c>
      <c r="I853" s="71" t="s">
        <v>250</v>
      </c>
      <c r="J853" s="71" t="s">
        <v>1432</v>
      </c>
      <c r="K853" s="71" t="s">
        <v>243</v>
      </c>
      <c r="L853" s="71" t="s">
        <v>9177</v>
      </c>
      <c r="M853" s="71" t="s">
        <v>9178</v>
      </c>
      <c r="N853" s="71" t="s">
        <v>1478</v>
      </c>
      <c r="O853" s="71" t="s">
        <v>1506</v>
      </c>
      <c r="P853" s="71"/>
      <c r="Q853" s="71"/>
      <c r="R853" s="71"/>
      <c r="S853" s="71"/>
      <c r="T853" s="71"/>
      <c r="U853" s="71"/>
      <c r="V853" s="71"/>
      <c r="W853" s="71"/>
      <c r="X853" s="71"/>
      <c r="Y853" s="71"/>
      <c r="Z853" s="71"/>
      <c r="AA853" s="71"/>
      <c r="AB853" s="71" t="s">
        <v>64</v>
      </c>
      <c r="AC853" s="71" t="s">
        <v>65</v>
      </c>
      <c r="AD853" s="71" t="s">
        <v>62</v>
      </c>
      <c r="AE853" s="71" t="s">
        <v>62</v>
      </c>
      <c r="AF853" s="71" t="s">
        <v>63</v>
      </c>
      <c r="AG853" s="71"/>
      <c r="AH853" s="71" t="s">
        <v>85</v>
      </c>
      <c r="AI853" s="71" t="s">
        <v>63</v>
      </c>
      <c r="AJ853" s="71" t="s">
        <v>63</v>
      </c>
      <c r="AK853" s="71" t="s">
        <v>63</v>
      </c>
      <c r="AL853" s="71" t="s">
        <v>62</v>
      </c>
      <c r="AM853" s="71" t="s">
        <v>63</v>
      </c>
      <c r="AN853" s="71"/>
      <c r="AO853" s="71"/>
      <c r="AP853" s="71" t="s">
        <v>9179</v>
      </c>
      <c r="AQ853" s="71" t="s">
        <v>250</v>
      </c>
      <c r="AR853" s="71" t="s">
        <v>62</v>
      </c>
      <c r="AS853" s="71"/>
      <c r="AT853" s="71" t="s">
        <v>63</v>
      </c>
      <c r="AU853" s="71"/>
      <c r="AV853" s="79" t="str" cm="1">
        <f t="array" ref="AV8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3" s="79" t="str" cm="1">
        <f t="array" ref="AW8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3" s="71" t="str" cm="1">
        <f t="array" ref="AX8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3" s="71"/>
      <c r="AZ853" s="71"/>
      <c r="BA853" s="71" t="s">
        <v>9180</v>
      </c>
      <c r="BB853" s="73" t="s">
        <v>9181</v>
      </c>
      <c r="BC853" s="36"/>
      <c r="BD853" s="35"/>
    </row>
    <row r="854" spans="1:56" ht="75" customHeight="1">
      <c r="A854" s="70">
        <v>853</v>
      </c>
      <c r="B854" s="71" t="s">
        <v>9182</v>
      </c>
      <c r="C854" s="71" t="s">
        <v>735</v>
      </c>
      <c r="D854" s="71" t="s">
        <v>9183</v>
      </c>
      <c r="E854" s="71" t="s">
        <v>1505</v>
      </c>
      <c r="F854" s="71" t="s">
        <v>231</v>
      </c>
      <c r="G854" s="71" t="s">
        <v>736</v>
      </c>
      <c r="H854" s="71" t="s">
        <v>217</v>
      </c>
      <c r="I854" s="71" t="s">
        <v>608</v>
      </c>
      <c r="J854" s="71" t="s">
        <v>1432</v>
      </c>
      <c r="K854" s="71" t="s">
        <v>266</v>
      </c>
      <c r="L854" s="71" t="s">
        <v>9184</v>
      </c>
      <c r="M854" s="71" t="s">
        <v>9185</v>
      </c>
      <c r="N854" s="71"/>
      <c r="O854" s="71"/>
      <c r="P854" s="71"/>
      <c r="Q854" s="71"/>
      <c r="R854" s="71"/>
      <c r="S854" s="71"/>
      <c r="T854" s="71"/>
      <c r="U854" s="71"/>
      <c r="V854" s="71"/>
      <c r="W854" s="71"/>
      <c r="X854" s="71"/>
      <c r="Y854" s="71"/>
      <c r="Z854" s="71"/>
      <c r="AA854" s="71"/>
      <c r="AB854" s="71" t="s">
        <v>64</v>
      </c>
      <c r="AC854" s="71" t="s">
        <v>65</v>
      </c>
      <c r="AD854" s="71" t="s">
        <v>62</v>
      </c>
      <c r="AE854" s="71" t="s">
        <v>62</v>
      </c>
      <c r="AF854" s="71" t="s">
        <v>63</v>
      </c>
      <c r="AG854" s="71"/>
      <c r="AH854" s="71" t="s">
        <v>1515</v>
      </c>
      <c r="AI854" s="71" t="s">
        <v>63</v>
      </c>
      <c r="AJ854" s="71" t="s">
        <v>63</v>
      </c>
      <c r="AK854" s="71" t="s">
        <v>63</v>
      </c>
      <c r="AL854" s="71" t="s">
        <v>63</v>
      </c>
      <c r="AM854" s="71" t="s">
        <v>63</v>
      </c>
      <c r="AN854" s="71"/>
      <c r="AO854" s="71"/>
      <c r="AP854" s="71" t="s">
        <v>9186</v>
      </c>
      <c r="AQ854" s="71" t="s">
        <v>9187</v>
      </c>
      <c r="AR854" s="71" t="s">
        <v>132</v>
      </c>
      <c r="AS854" s="71"/>
      <c r="AT854" s="71" t="s">
        <v>63</v>
      </c>
      <c r="AU854" s="71"/>
      <c r="AV854" s="79" t="str" cm="1">
        <f t="array" ref="AV8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4" s="79" t="str" cm="1">
        <f t="array" ref="AW8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4" s="71" t="str" cm="1">
        <f t="array" ref="AX8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4" s="71"/>
      <c r="AZ854" s="71"/>
      <c r="BA854" s="71" t="s">
        <v>9188</v>
      </c>
      <c r="BB854" s="73" t="s">
        <v>9189</v>
      </c>
      <c r="BC854" s="36"/>
      <c r="BD854" s="35"/>
    </row>
    <row r="855" spans="1:56" ht="75" customHeight="1">
      <c r="A855" s="70">
        <v>854</v>
      </c>
      <c r="B855" s="71" t="s">
        <v>9190</v>
      </c>
      <c r="C855" s="71" t="s">
        <v>735</v>
      </c>
      <c r="D855" s="71" t="s">
        <v>9191</v>
      </c>
      <c r="E855" s="71" t="s">
        <v>1486</v>
      </c>
      <c r="F855" s="71" t="s">
        <v>231</v>
      </c>
      <c r="G855" s="71" t="s">
        <v>736</v>
      </c>
      <c r="H855" s="71" t="s">
        <v>217</v>
      </c>
      <c r="I855" s="71" t="s">
        <v>790</v>
      </c>
      <c r="J855" s="71" t="s">
        <v>1432</v>
      </c>
      <c r="K855" s="71" t="s">
        <v>218</v>
      </c>
      <c r="L855" s="71" t="s">
        <v>9192</v>
      </c>
      <c r="M855" s="71" t="s">
        <v>9193</v>
      </c>
      <c r="N855" s="71"/>
      <c r="O855" s="71"/>
      <c r="P855" s="71"/>
      <c r="Q855" s="71"/>
      <c r="R855" s="71"/>
      <c r="S855" s="71"/>
      <c r="T855" s="71"/>
      <c r="U855" s="71"/>
      <c r="V855" s="71"/>
      <c r="W855" s="71"/>
      <c r="X855" s="71"/>
      <c r="Y855" s="71"/>
      <c r="Z855" s="71"/>
      <c r="AA855" s="71"/>
      <c r="AB855" s="71" t="s">
        <v>64</v>
      </c>
      <c r="AC855" s="71" t="s">
        <v>65</v>
      </c>
      <c r="AD855" s="71" t="s">
        <v>62</v>
      </c>
      <c r="AE855" s="71" t="s">
        <v>62</v>
      </c>
      <c r="AF855" s="71" t="s">
        <v>63</v>
      </c>
      <c r="AG855" s="71"/>
      <c r="AH855" s="71" t="s">
        <v>66</v>
      </c>
      <c r="AI855" s="71" t="s">
        <v>63</v>
      </c>
      <c r="AJ855" s="71" t="s">
        <v>63</v>
      </c>
      <c r="AK855" s="71" t="s">
        <v>63</v>
      </c>
      <c r="AL855" s="71" t="s">
        <v>62</v>
      </c>
      <c r="AM855" s="71" t="s">
        <v>63</v>
      </c>
      <c r="AN855" s="71"/>
      <c r="AO855" s="71"/>
      <c r="AP855" s="71" t="s">
        <v>9194</v>
      </c>
      <c r="AQ855" s="71" t="s">
        <v>790</v>
      </c>
      <c r="AR855" s="71" t="s">
        <v>62</v>
      </c>
      <c r="AS855" s="71"/>
      <c r="AT855" s="71" t="s">
        <v>63</v>
      </c>
      <c r="AU855" s="71"/>
      <c r="AV855" s="79" t="str" cm="1">
        <f t="array" ref="AV8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5" s="79" t="str" cm="1">
        <f t="array" ref="AW8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5" s="71" t="str" cm="1">
        <f t="array" ref="AX8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5" s="71"/>
      <c r="AZ855" s="71"/>
      <c r="BA855" s="71" t="s">
        <v>9195</v>
      </c>
      <c r="BB855" s="73" t="s">
        <v>9196</v>
      </c>
      <c r="BC855" s="36"/>
      <c r="BD855" s="35"/>
    </row>
    <row r="856" spans="1:56" ht="75" customHeight="1">
      <c r="A856" s="70">
        <v>855</v>
      </c>
      <c r="B856" s="71" t="s">
        <v>9197</v>
      </c>
      <c r="C856" s="71" t="s">
        <v>735</v>
      </c>
      <c r="D856" s="71" t="s">
        <v>9198</v>
      </c>
      <c r="E856" s="71" t="s">
        <v>1461</v>
      </c>
      <c r="F856" s="71" t="s">
        <v>231</v>
      </c>
      <c r="G856" s="71" t="s">
        <v>736</v>
      </c>
      <c r="H856" s="71" t="s">
        <v>217</v>
      </c>
      <c r="I856" s="71" t="s">
        <v>2162</v>
      </c>
      <c r="J856" s="71" t="s">
        <v>1432</v>
      </c>
      <c r="K856" s="71" t="s">
        <v>315</v>
      </c>
      <c r="L856" s="71" t="s">
        <v>9199</v>
      </c>
      <c r="M856" s="71" t="s">
        <v>9200</v>
      </c>
      <c r="N856" s="71"/>
      <c r="O856" s="71"/>
      <c r="P856" s="71"/>
      <c r="Q856" s="71"/>
      <c r="R856" s="71"/>
      <c r="S856" s="71"/>
      <c r="T856" s="71"/>
      <c r="U856" s="71"/>
      <c r="V856" s="71"/>
      <c r="W856" s="71"/>
      <c r="X856" s="71"/>
      <c r="Y856" s="71"/>
      <c r="Z856" s="71"/>
      <c r="AA856" s="71"/>
      <c r="AB856" s="71" t="s">
        <v>64</v>
      </c>
      <c r="AC856" s="71" t="s">
        <v>65</v>
      </c>
      <c r="AD856" s="71" t="s">
        <v>62</v>
      </c>
      <c r="AE856" s="71" t="s">
        <v>62</v>
      </c>
      <c r="AF856" s="71" t="s">
        <v>63</v>
      </c>
      <c r="AG856" s="71"/>
      <c r="AH856" s="71" t="s">
        <v>66</v>
      </c>
      <c r="AI856" s="71" t="s">
        <v>63</v>
      </c>
      <c r="AJ856" s="71" t="s">
        <v>63</v>
      </c>
      <c r="AK856" s="71" t="s">
        <v>63</v>
      </c>
      <c r="AL856" s="71" t="s">
        <v>62</v>
      </c>
      <c r="AM856" s="71" t="s">
        <v>63</v>
      </c>
      <c r="AN856" s="71"/>
      <c r="AO856" s="71"/>
      <c r="AP856" s="71" t="s">
        <v>9201</v>
      </c>
      <c r="AQ856" s="71" t="s">
        <v>9202</v>
      </c>
      <c r="AR856" s="71" t="s">
        <v>132</v>
      </c>
      <c r="AS856" s="71"/>
      <c r="AT856" s="71" t="s">
        <v>63</v>
      </c>
      <c r="AU856" s="71"/>
      <c r="AV856" s="79" t="str" cm="1">
        <f t="array" ref="AV8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6" s="79" t="str" cm="1">
        <f t="array" ref="AW8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6" s="71" t="str" cm="1">
        <f t="array" ref="AX8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6" s="71"/>
      <c r="AZ856" s="71"/>
      <c r="BA856" s="71" t="s">
        <v>9203</v>
      </c>
      <c r="BB856" s="73" t="s">
        <v>9204</v>
      </c>
      <c r="BC856" s="36"/>
      <c r="BD856" s="35"/>
    </row>
    <row r="857" spans="1:56" ht="75" customHeight="1">
      <c r="A857" s="70">
        <v>856</v>
      </c>
      <c r="B857" s="71" t="s">
        <v>9205</v>
      </c>
      <c r="C857" s="71" t="s">
        <v>7470</v>
      </c>
      <c r="D857" s="71" t="s">
        <v>9206</v>
      </c>
      <c r="E857" s="71" t="s">
        <v>1430</v>
      </c>
      <c r="F857" s="71" t="s">
        <v>54</v>
      </c>
      <c r="G857" s="71" t="s">
        <v>125</v>
      </c>
      <c r="H857" s="71" t="s">
        <v>97</v>
      </c>
      <c r="I857" s="71" t="s">
        <v>9207</v>
      </c>
      <c r="J857" s="71" t="s">
        <v>6373</v>
      </c>
      <c r="K857" s="71" t="s">
        <v>8524</v>
      </c>
      <c r="L857" s="71" t="s">
        <v>9208</v>
      </c>
      <c r="M857" s="71" t="s">
        <v>9209</v>
      </c>
      <c r="N857" s="71" t="s">
        <v>1494</v>
      </c>
      <c r="O857" s="71" t="s">
        <v>1668</v>
      </c>
      <c r="P857" s="71" t="s">
        <v>60</v>
      </c>
      <c r="Q857" s="71" t="s">
        <v>81</v>
      </c>
      <c r="R857" s="71" t="s">
        <v>1669</v>
      </c>
      <c r="S857" s="71" t="s">
        <v>62</v>
      </c>
      <c r="T857" s="71" t="s">
        <v>62</v>
      </c>
      <c r="U857" s="71" t="s">
        <v>62</v>
      </c>
      <c r="V857" s="71" t="s">
        <v>62</v>
      </c>
      <c r="W857" s="71" t="s">
        <v>62</v>
      </c>
      <c r="X857" s="71" t="s">
        <v>62</v>
      </c>
      <c r="Y857" s="71" t="s">
        <v>62</v>
      </c>
      <c r="Z857" s="71" t="s">
        <v>62</v>
      </c>
      <c r="AA857" s="71" t="s">
        <v>62</v>
      </c>
      <c r="AB857" s="71" t="s">
        <v>142</v>
      </c>
      <c r="AC857" s="71" t="s">
        <v>84</v>
      </c>
      <c r="AD857" s="71" t="s">
        <v>62</v>
      </c>
      <c r="AE857" s="71" t="s">
        <v>62</v>
      </c>
      <c r="AF857" s="71" t="s">
        <v>62</v>
      </c>
      <c r="AG857" s="71" t="s">
        <v>63</v>
      </c>
      <c r="AH857" s="71" t="s">
        <v>85</v>
      </c>
      <c r="AI857" s="71" t="s">
        <v>63</v>
      </c>
      <c r="AJ857" s="71" t="s">
        <v>62</v>
      </c>
      <c r="AK857" s="71" t="s">
        <v>62</v>
      </c>
      <c r="AL857" s="71" t="s">
        <v>62</v>
      </c>
      <c r="AM857" s="71" t="s">
        <v>62</v>
      </c>
      <c r="AN857" s="71"/>
      <c r="AO857" s="71"/>
      <c r="AP857" s="71" t="s">
        <v>9210</v>
      </c>
      <c r="AQ857" s="71" t="s">
        <v>9211</v>
      </c>
      <c r="AR857" s="71" t="s">
        <v>132</v>
      </c>
      <c r="AS857" s="71" t="s">
        <v>315</v>
      </c>
      <c r="AT857" s="71" t="s">
        <v>62</v>
      </c>
      <c r="AU857" s="71" t="s">
        <v>72</v>
      </c>
      <c r="AV857" s="79" t="str" cm="1">
        <f t="array" ref="AV8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7" s="79" t="str" cm="1">
        <f t="array" ref="AW8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7" s="71" t="str" cm="1">
        <f t="array" ref="AX8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57" s="71" t="s">
        <v>63</v>
      </c>
      <c r="AZ857" s="71"/>
      <c r="BA857" s="22" t="s">
        <v>9212</v>
      </c>
      <c r="BB857" s="73"/>
      <c r="BC857" s="36"/>
      <c r="BD857" s="35"/>
    </row>
    <row r="858" spans="1:56" ht="75" customHeight="1">
      <c r="A858" s="70">
        <v>857</v>
      </c>
      <c r="B858" s="71" t="s">
        <v>9213</v>
      </c>
      <c r="C858" s="71" t="s">
        <v>7470</v>
      </c>
      <c r="D858" s="71" t="s">
        <v>9214</v>
      </c>
      <c r="E858" s="71" t="s">
        <v>1430</v>
      </c>
      <c r="F858" s="71" t="s">
        <v>54</v>
      </c>
      <c r="G858" s="71" t="s">
        <v>125</v>
      </c>
      <c r="H858" s="71" t="s">
        <v>97</v>
      </c>
      <c r="I858" s="71" t="s">
        <v>6464</v>
      </c>
      <c r="J858" s="71" t="s">
        <v>6373</v>
      </c>
      <c r="K858" s="71" t="s">
        <v>243</v>
      </c>
      <c r="L858" s="71" t="s">
        <v>9215</v>
      </c>
      <c r="M858" s="71" t="s">
        <v>9216</v>
      </c>
      <c r="N858" s="71" t="s">
        <v>1505</v>
      </c>
      <c r="O858" s="71" t="s">
        <v>1668</v>
      </c>
      <c r="P858" s="71" t="s">
        <v>60</v>
      </c>
      <c r="Q858" s="71" t="s">
        <v>81</v>
      </c>
      <c r="R858" s="71" t="s">
        <v>1669</v>
      </c>
      <c r="S858" s="71" t="s">
        <v>62</v>
      </c>
      <c r="T858" s="71" t="s">
        <v>62</v>
      </c>
      <c r="U858" s="71" t="s">
        <v>62</v>
      </c>
      <c r="V858" s="71" t="s">
        <v>62</v>
      </c>
      <c r="W858" s="71" t="s">
        <v>62</v>
      </c>
      <c r="X858" s="71" t="s">
        <v>63</v>
      </c>
      <c r="Y858" s="71" t="s">
        <v>62</v>
      </c>
      <c r="Z858" s="71" t="s">
        <v>62</v>
      </c>
      <c r="AA858" s="71" t="s">
        <v>62</v>
      </c>
      <c r="AB858" s="71" t="s">
        <v>142</v>
      </c>
      <c r="AC858" s="71" t="s">
        <v>100</v>
      </c>
      <c r="AD858" s="71" t="s">
        <v>62</v>
      </c>
      <c r="AE858" s="71" t="s">
        <v>62</v>
      </c>
      <c r="AF858" s="71" t="s">
        <v>62</v>
      </c>
      <c r="AG858" s="71" t="s">
        <v>63</v>
      </c>
      <c r="AH858" s="71" t="s">
        <v>85</v>
      </c>
      <c r="AI858" s="71" t="s">
        <v>132</v>
      </c>
      <c r="AJ858" s="71" t="s">
        <v>62</v>
      </c>
      <c r="AK858" s="71" t="s">
        <v>62</v>
      </c>
      <c r="AL858" s="71" t="s">
        <v>62</v>
      </c>
      <c r="AM858" s="71" t="s">
        <v>62</v>
      </c>
      <c r="AN858" s="71"/>
      <c r="AO858" s="71"/>
      <c r="AP858" s="71" t="s">
        <v>9217</v>
      </c>
      <c r="AQ858" s="71" t="s">
        <v>9218</v>
      </c>
      <c r="AR858" s="71" t="s">
        <v>62</v>
      </c>
      <c r="AS858" s="71" t="s">
        <v>9219</v>
      </c>
      <c r="AT858" s="71" t="s">
        <v>62</v>
      </c>
      <c r="AU858" s="71" t="s">
        <v>72</v>
      </c>
      <c r="AV858" s="79" t="str" cm="1">
        <f t="array" ref="AV8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8" s="79" t="str" cm="1">
        <f t="array" ref="AW8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8" s="71" t="str" cm="1">
        <f t="array" ref="AX8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58" s="71" t="s">
        <v>63</v>
      </c>
      <c r="AZ858" s="71"/>
      <c r="BA858" s="71" t="s">
        <v>9220</v>
      </c>
      <c r="BB858" s="73"/>
      <c r="BC858" s="36"/>
      <c r="BD858" s="35"/>
    </row>
    <row r="859" spans="1:56" ht="75" customHeight="1">
      <c r="A859" s="70">
        <v>858</v>
      </c>
      <c r="B859" s="71" t="s">
        <v>9221</v>
      </c>
      <c r="C859" s="71" t="s">
        <v>5593</v>
      </c>
      <c r="D859" s="71" t="s">
        <v>9222</v>
      </c>
      <c r="E859" s="71" t="s">
        <v>1430</v>
      </c>
      <c r="F859" s="71" t="s">
        <v>231</v>
      </c>
      <c r="G859" s="71" t="s">
        <v>232</v>
      </c>
      <c r="H859" s="71" t="s">
        <v>233</v>
      </c>
      <c r="I859" s="71" t="s">
        <v>790</v>
      </c>
      <c r="J859" s="71" t="s">
        <v>1432</v>
      </c>
      <c r="K859" s="71" t="s">
        <v>218</v>
      </c>
      <c r="L859" s="71" t="s">
        <v>9223</v>
      </c>
      <c r="M859" s="71" t="s">
        <v>9224</v>
      </c>
      <c r="N859" s="71"/>
      <c r="O859" s="71"/>
      <c r="P859" s="71"/>
      <c r="Q859" s="71"/>
      <c r="R859" s="71"/>
      <c r="S859" s="71"/>
      <c r="T859" s="71"/>
      <c r="U859" s="71"/>
      <c r="V859" s="71"/>
      <c r="W859" s="71"/>
      <c r="X859" s="71"/>
      <c r="Y859" s="71"/>
      <c r="Z859" s="71"/>
      <c r="AA859" s="71"/>
      <c r="AB859" s="71" t="s">
        <v>64</v>
      </c>
      <c r="AC859" s="71" t="s">
        <v>84</v>
      </c>
      <c r="AD859" s="71" t="s">
        <v>62</v>
      </c>
      <c r="AE859" s="71" t="s">
        <v>62</v>
      </c>
      <c r="AF859" s="71" t="s">
        <v>63</v>
      </c>
      <c r="AG859" s="71"/>
      <c r="AH859" s="71" t="s">
        <v>66</v>
      </c>
      <c r="AI859" s="71" t="s">
        <v>63</v>
      </c>
      <c r="AJ859" s="71" t="s">
        <v>63</v>
      </c>
      <c r="AK859" s="71" t="s">
        <v>63</v>
      </c>
      <c r="AL859" s="71" t="s">
        <v>63</v>
      </c>
      <c r="AM859" s="71" t="s">
        <v>63</v>
      </c>
      <c r="AN859" s="71"/>
      <c r="AO859" s="71"/>
      <c r="AP859" s="71" t="s">
        <v>9225</v>
      </c>
      <c r="AQ859" s="71" t="s">
        <v>790</v>
      </c>
      <c r="AR859" s="71" t="s">
        <v>62</v>
      </c>
      <c r="AS859" s="71"/>
      <c r="AT859" s="71" t="s">
        <v>63</v>
      </c>
      <c r="AU859" s="71"/>
      <c r="AV859" s="79" t="str" cm="1">
        <f t="array" ref="AV8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9" s="79" t="str" cm="1">
        <f t="array" ref="AW8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9" s="71" t="str" cm="1">
        <f t="array" ref="AX8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9" s="71"/>
      <c r="AZ859" s="71"/>
      <c r="BA859" s="71" t="s">
        <v>9226</v>
      </c>
      <c r="BB859" s="73" t="s">
        <v>9227</v>
      </c>
      <c r="BC859" s="36"/>
      <c r="BD859" s="35"/>
    </row>
    <row r="860" spans="1:56" ht="75" customHeight="1">
      <c r="A860" s="70">
        <v>859</v>
      </c>
      <c r="B860" s="71" t="s">
        <v>9228</v>
      </c>
      <c r="C860" s="71" t="s">
        <v>289</v>
      </c>
      <c r="D860" s="71" t="s">
        <v>9229</v>
      </c>
      <c r="E860" s="71" t="s">
        <v>1565</v>
      </c>
      <c r="F860" s="71" t="s">
        <v>231</v>
      </c>
      <c r="G860" s="71" t="s">
        <v>232</v>
      </c>
      <c r="H860" s="71" t="s">
        <v>97</v>
      </c>
      <c r="I860" s="71" t="s">
        <v>9230</v>
      </c>
      <c r="J860" s="71" t="s">
        <v>1927</v>
      </c>
      <c r="K860" s="71" t="s">
        <v>9231</v>
      </c>
      <c r="L860" s="71" t="s">
        <v>9232</v>
      </c>
      <c r="M860" s="71" t="s">
        <v>9233</v>
      </c>
      <c r="N860" s="71"/>
      <c r="O860" s="71" t="s">
        <v>1506</v>
      </c>
      <c r="P860" s="71"/>
      <c r="Q860" s="71"/>
      <c r="R860" s="71"/>
      <c r="S860" s="71"/>
      <c r="T860" s="71"/>
      <c r="U860" s="71"/>
      <c r="V860" s="71"/>
      <c r="W860" s="71"/>
      <c r="X860" s="71"/>
      <c r="Y860" s="71"/>
      <c r="Z860" s="71"/>
      <c r="AA860" s="71"/>
      <c r="AB860" s="71" t="s">
        <v>64</v>
      </c>
      <c r="AC860" s="71" t="s">
        <v>100</v>
      </c>
      <c r="AD860" s="71" t="s">
        <v>62</v>
      </c>
      <c r="AE860" s="71" t="s">
        <v>63</v>
      </c>
      <c r="AF860" s="71" t="s">
        <v>63</v>
      </c>
      <c r="AG860" s="71"/>
      <c r="AH860" s="71" t="s">
        <v>66</v>
      </c>
      <c r="AI860" s="71" t="s">
        <v>63</v>
      </c>
      <c r="AJ860" s="71" t="s">
        <v>63</v>
      </c>
      <c r="AK860" s="71" t="s">
        <v>63</v>
      </c>
      <c r="AL860" s="71" t="s">
        <v>63</v>
      </c>
      <c r="AM860" s="71" t="s">
        <v>132</v>
      </c>
      <c r="AN860" s="71"/>
      <c r="AO860" s="71"/>
      <c r="AP860" s="71" t="s">
        <v>464</v>
      </c>
      <c r="AQ860" s="71" t="s">
        <v>465</v>
      </c>
      <c r="AR860" s="71" t="s">
        <v>63</v>
      </c>
      <c r="AS860" s="71"/>
      <c r="AT860" s="71" t="s">
        <v>62</v>
      </c>
      <c r="AU860" s="71"/>
      <c r="AV860" s="79" t="str" cm="1">
        <f t="array" ref="AV8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0" s="79" t="str" cm="1">
        <f t="array" ref="AW8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0" s="71" t="str" cm="1">
        <f t="array" ref="AX8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0" s="71"/>
      <c r="AZ860" s="71"/>
      <c r="BA860" s="71" t="s">
        <v>9234</v>
      </c>
      <c r="BB860" s="73"/>
      <c r="BC860" s="36"/>
      <c r="BD860" s="35"/>
    </row>
    <row r="861" spans="1:56" ht="75" customHeight="1">
      <c r="A861" s="70">
        <v>860</v>
      </c>
      <c r="B861" s="71" t="s">
        <v>9235</v>
      </c>
      <c r="C861" s="71" t="s">
        <v>1110</v>
      </c>
      <c r="D861" s="71" t="s">
        <v>9236</v>
      </c>
      <c r="E861" s="71" t="s">
        <v>1575</v>
      </c>
      <c r="F861" s="71" t="s">
        <v>231</v>
      </c>
      <c r="G861" s="71" t="s">
        <v>232</v>
      </c>
      <c r="H861" s="71" t="s">
        <v>233</v>
      </c>
      <c r="I861" s="71" t="s">
        <v>428</v>
      </c>
      <c r="J861" s="71" t="s">
        <v>1432</v>
      </c>
      <c r="K861" s="71" t="s">
        <v>315</v>
      </c>
      <c r="L861" s="71" t="s">
        <v>9237</v>
      </c>
      <c r="M861" s="71" t="s">
        <v>9238</v>
      </c>
      <c r="N861" s="71"/>
      <c r="O861" s="71"/>
      <c r="P861" s="71"/>
      <c r="Q861" s="71"/>
      <c r="R861" s="71"/>
      <c r="S861" s="71"/>
      <c r="T861" s="71"/>
      <c r="U861" s="71"/>
      <c r="V861" s="71"/>
      <c r="W861" s="71"/>
      <c r="X861" s="71"/>
      <c r="Y861" s="71"/>
      <c r="Z861" s="71"/>
      <c r="AA861" s="71"/>
      <c r="AB861" s="71" t="s">
        <v>64</v>
      </c>
      <c r="AC861" s="71" t="s">
        <v>65</v>
      </c>
      <c r="AD861" s="71" t="s">
        <v>62</v>
      </c>
      <c r="AE861" s="71" t="s">
        <v>62</v>
      </c>
      <c r="AF861" s="71" t="s">
        <v>63</v>
      </c>
      <c r="AG861" s="71"/>
      <c r="AH861" s="71" t="s">
        <v>85</v>
      </c>
      <c r="AI861" s="71" t="s">
        <v>63</v>
      </c>
      <c r="AJ861" s="71" t="s">
        <v>63</v>
      </c>
      <c r="AK861" s="71" t="s">
        <v>63</v>
      </c>
      <c r="AL861" s="71" t="s">
        <v>63</v>
      </c>
      <c r="AM861" s="71" t="s">
        <v>63</v>
      </c>
      <c r="AN861" s="71"/>
      <c r="AO861" s="71"/>
      <c r="AP861" s="71" t="s">
        <v>9239</v>
      </c>
      <c r="AQ861" s="71" t="s">
        <v>2373</v>
      </c>
      <c r="AR861" s="71" t="s">
        <v>63</v>
      </c>
      <c r="AS861" s="71"/>
      <c r="AT861" s="71" t="s">
        <v>63</v>
      </c>
      <c r="AU861" s="71"/>
      <c r="AV861" s="79" t="str" cm="1">
        <f t="array" ref="AV8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1" s="79" t="str" cm="1">
        <f t="array" ref="AW8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1" s="71" t="str" cm="1">
        <f t="array" ref="AX8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1" s="71"/>
      <c r="AZ861" s="71"/>
      <c r="BA861" s="71" t="s">
        <v>9240</v>
      </c>
      <c r="BB861" s="73" t="s">
        <v>9241</v>
      </c>
      <c r="BC861" s="36"/>
      <c r="BD861" s="35"/>
    </row>
    <row r="862" spans="1:56" ht="75" customHeight="1">
      <c r="A862" s="70">
        <v>861</v>
      </c>
      <c r="B862" s="71" t="s">
        <v>9242</v>
      </c>
      <c r="C862" s="71" t="s">
        <v>5593</v>
      </c>
      <c r="D862" s="71" t="s">
        <v>9243</v>
      </c>
      <c r="E862" s="71" t="s">
        <v>1478</v>
      </c>
      <c r="F862" s="71" t="s">
        <v>231</v>
      </c>
      <c r="G862" s="71" t="s">
        <v>232</v>
      </c>
      <c r="H862" s="71" t="s">
        <v>233</v>
      </c>
      <c r="I862" s="71" t="s">
        <v>953</v>
      </c>
      <c r="J862" s="71" t="s">
        <v>1432</v>
      </c>
      <c r="K862" s="71" t="s">
        <v>315</v>
      </c>
      <c r="L862" s="71" t="s">
        <v>9244</v>
      </c>
      <c r="M862" s="71" t="s">
        <v>9245</v>
      </c>
      <c r="N862" s="71"/>
      <c r="O862" s="71"/>
      <c r="P862" s="71"/>
      <c r="Q862" s="71"/>
      <c r="R862" s="71"/>
      <c r="S862" s="71"/>
      <c r="T862" s="71"/>
      <c r="U862" s="71"/>
      <c r="V862" s="71"/>
      <c r="W862" s="71"/>
      <c r="X862" s="71"/>
      <c r="Y862" s="71"/>
      <c r="Z862" s="71"/>
      <c r="AA862" s="71"/>
      <c r="AB862" s="71" t="s">
        <v>64</v>
      </c>
      <c r="AC862" s="71" t="s">
        <v>100</v>
      </c>
      <c r="AD862" s="71" t="s">
        <v>62</v>
      </c>
      <c r="AE862" s="71" t="s">
        <v>62</v>
      </c>
      <c r="AF862" s="71" t="s">
        <v>62</v>
      </c>
      <c r="AG862" s="71"/>
      <c r="AH862" s="71" t="s">
        <v>85</v>
      </c>
      <c r="AI862" s="71" t="s">
        <v>63</v>
      </c>
      <c r="AJ862" s="71" t="s">
        <v>63</v>
      </c>
      <c r="AK862" s="71" t="s">
        <v>63</v>
      </c>
      <c r="AL862" s="71" t="s">
        <v>63</v>
      </c>
      <c r="AM862" s="71" t="s">
        <v>63</v>
      </c>
      <c r="AN862" s="71"/>
      <c r="AO862" s="71"/>
      <c r="AP862" s="71" t="s">
        <v>9246</v>
      </c>
      <c r="AQ862" s="71" t="s">
        <v>953</v>
      </c>
      <c r="AR862" s="71" t="s">
        <v>62</v>
      </c>
      <c r="AS862" s="71"/>
      <c r="AT862" s="71" t="s">
        <v>63</v>
      </c>
      <c r="AU862" s="71"/>
      <c r="AV862" s="79" t="str" cm="1">
        <f t="array" ref="AV8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2" s="79" t="str" cm="1">
        <f t="array" ref="AW8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2" s="71" t="str" cm="1">
        <f t="array" ref="AX8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2" s="71"/>
      <c r="AZ862" s="71"/>
      <c r="BA862" s="71" t="s">
        <v>9247</v>
      </c>
      <c r="BB862" s="73" t="s">
        <v>9248</v>
      </c>
      <c r="BC862" s="36"/>
      <c r="BD862" s="35"/>
    </row>
    <row r="863" spans="1:56" ht="75" customHeight="1">
      <c r="A863" s="70">
        <v>862</v>
      </c>
      <c r="B863" s="71" t="s">
        <v>9249</v>
      </c>
      <c r="C863" s="71" t="s">
        <v>9250</v>
      </c>
      <c r="D863" s="71" t="s">
        <v>9251</v>
      </c>
      <c r="E863" s="71" t="s">
        <v>1522</v>
      </c>
      <c r="F863" s="71" t="s">
        <v>231</v>
      </c>
      <c r="G863" s="71" t="s">
        <v>232</v>
      </c>
      <c r="H863" s="71" t="s">
        <v>217</v>
      </c>
      <c r="I863" s="71" t="s">
        <v>840</v>
      </c>
      <c r="J863" s="71" t="s">
        <v>1432</v>
      </c>
      <c r="K863" s="71" t="s">
        <v>315</v>
      </c>
      <c r="L863" s="71" t="s">
        <v>9252</v>
      </c>
      <c r="M863" s="71" t="s">
        <v>9253</v>
      </c>
      <c r="N863" s="71"/>
      <c r="O863" s="71"/>
      <c r="P863" s="71"/>
      <c r="Q863" s="71"/>
      <c r="R863" s="71"/>
      <c r="S863" s="71"/>
      <c r="T863" s="71"/>
      <c r="U863" s="71"/>
      <c r="V863" s="71"/>
      <c r="W863" s="71"/>
      <c r="X863" s="71"/>
      <c r="Y863" s="71"/>
      <c r="Z863" s="71"/>
      <c r="AA863" s="71"/>
      <c r="AB863" s="71" t="s">
        <v>64</v>
      </c>
      <c r="AC863" s="71" t="s">
        <v>65</v>
      </c>
      <c r="AD863" s="71" t="s">
        <v>62</v>
      </c>
      <c r="AE863" s="71" t="s">
        <v>62</v>
      </c>
      <c r="AF863" s="71" t="s">
        <v>63</v>
      </c>
      <c r="AG863" s="71"/>
      <c r="AH863" s="71" t="s">
        <v>915</v>
      </c>
      <c r="AI863" s="71" t="s">
        <v>63</v>
      </c>
      <c r="AJ863" s="71" t="s">
        <v>63</v>
      </c>
      <c r="AK863" s="71" t="s">
        <v>63</v>
      </c>
      <c r="AL863" s="71" t="s">
        <v>63</v>
      </c>
      <c r="AM863" s="71" t="s">
        <v>63</v>
      </c>
      <c r="AN863" s="71"/>
      <c r="AO863" s="71"/>
      <c r="AP863" s="71" t="s">
        <v>9254</v>
      </c>
      <c r="AQ863" s="71" t="s">
        <v>840</v>
      </c>
      <c r="AR863" s="71" t="s">
        <v>62</v>
      </c>
      <c r="AS863" s="71"/>
      <c r="AT863" s="71" t="s">
        <v>63</v>
      </c>
      <c r="AU863" s="71"/>
      <c r="AV863" s="79" t="str" cm="1">
        <f t="array" ref="AV8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3" s="79" t="str" cm="1">
        <f t="array" ref="AW8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3" s="71" t="str" cm="1">
        <f t="array" ref="AX8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3" s="71"/>
      <c r="AZ863" s="71"/>
      <c r="BA863" s="71" t="s">
        <v>9255</v>
      </c>
      <c r="BB863" s="73" t="s">
        <v>9256</v>
      </c>
      <c r="BC863" s="36"/>
      <c r="BD863" s="35"/>
    </row>
    <row r="864" spans="1:56" ht="75" customHeight="1">
      <c r="A864" s="70">
        <v>863</v>
      </c>
      <c r="B864" s="71" t="s">
        <v>9257</v>
      </c>
      <c r="C864" s="71" t="s">
        <v>7539</v>
      </c>
      <c r="D864" s="71" t="s">
        <v>9258</v>
      </c>
      <c r="E864" s="71" t="s">
        <v>1505</v>
      </c>
      <c r="F864" s="71" t="s">
        <v>231</v>
      </c>
      <c r="G864" s="71" t="s">
        <v>232</v>
      </c>
      <c r="H864" s="71" t="s">
        <v>217</v>
      </c>
      <c r="I864" s="71" t="s">
        <v>840</v>
      </c>
      <c r="J864" s="71" t="s">
        <v>1432</v>
      </c>
      <c r="K864" s="71" t="s">
        <v>315</v>
      </c>
      <c r="L864" s="71" t="s">
        <v>9259</v>
      </c>
      <c r="M864" s="71" t="s">
        <v>9260</v>
      </c>
      <c r="N864" s="71"/>
      <c r="O864" s="71"/>
      <c r="P864" s="71"/>
      <c r="Q864" s="71"/>
      <c r="R864" s="71"/>
      <c r="S864" s="71"/>
      <c r="T864" s="71"/>
      <c r="U864" s="71"/>
      <c r="V864" s="71"/>
      <c r="W864" s="71"/>
      <c r="X864" s="71"/>
      <c r="Y864" s="71"/>
      <c r="Z864" s="71"/>
      <c r="AA864" s="71"/>
      <c r="AB864" s="71" t="s">
        <v>64</v>
      </c>
      <c r="AC864" s="71" t="s">
        <v>65</v>
      </c>
      <c r="AD864" s="71" t="s">
        <v>62</v>
      </c>
      <c r="AE864" s="71" t="s">
        <v>62</v>
      </c>
      <c r="AF864" s="71" t="s">
        <v>63</v>
      </c>
      <c r="AG864" s="71"/>
      <c r="AH864" s="71" t="s">
        <v>85</v>
      </c>
      <c r="AI864" s="71" t="s">
        <v>63</v>
      </c>
      <c r="AJ864" s="71" t="s">
        <v>63</v>
      </c>
      <c r="AK864" s="71" t="s">
        <v>63</v>
      </c>
      <c r="AL864" s="71" t="s">
        <v>63</v>
      </c>
      <c r="AM864" s="71" t="s">
        <v>63</v>
      </c>
      <c r="AN864" s="71"/>
      <c r="AO864" s="71"/>
      <c r="AP864" s="71" t="s">
        <v>9261</v>
      </c>
      <c r="AQ864" s="71" t="s">
        <v>840</v>
      </c>
      <c r="AR864" s="71" t="s">
        <v>62</v>
      </c>
      <c r="AS864" s="71"/>
      <c r="AT864" s="71" t="s">
        <v>63</v>
      </c>
      <c r="AU864" s="71"/>
      <c r="AV864" s="79" t="str" cm="1">
        <f t="array" ref="AV8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4" s="79" t="str" cm="1">
        <f t="array" ref="AW8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4" s="71" t="str" cm="1">
        <f t="array" ref="AX8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4" s="71"/>
      <c r="AZ864" s="71"/>
      <c r="BA864" s="71" t="s">
        <v>9262</v>
      </c>
      <c r="BB864" s="73" t="s">
        <v>9263</v>
      </c>
      <c r="BC864" s="36"/>
      <c r="BD864" s="35"/>
    </row>
    <row r="865" spans="1:56" ht="75" customHeight="1">
      <c r="A865" s="70">
        <v>864</v>
      </c>
      <c r="B865" s="71" t="s">
        <v>9264</v>
      </c>
      <c r="C865" s="71" t="s">
        <v>5593</v>
      </c>
      <c r="D865" s="71" t="s">
        <v>9265</v>
      </c>
      <c r="E865" s="71" t="s">
        <v>1502</v>
      </c>
      <c r="F865" s="71" t="s">
        <v>231</v>
      </c>
      <c r="G865" s="71" t="s">
        <v>232</v>
      </c>
      <c r="H865" s="71" t="s">
        <v>217</v>
      </c>
      <c r="I865" s="71" t="s">
        <v>1215</v>
      </c>
      <c r="J865" s="71" t="s">
        <v>1432</v>
      </c>
      <c r="K865" s="71" t="s">
        <v>243</v>
      </c>
      <c r="L865" s="71" t="s">
        <v>9266</v>
      </c>
      <c r="M865" s="71" t="s">
        <v>9267</v>
      </c>
      <c r="N865" s="71"/>
      <c r="O865" s="71"/>
      <c r="P865" s="71"/>
      <c r="Q865" s="71"/>
      <c r="R865" s="71"/>
      <c r="S865" s="71"/>
      <c r="T865" s="71"/>
      <c r="U865" s="71"/>
      <c r="V865" s="71"/>
      <c r="W865" s="71"/>
      <c r="X865" s="71"/>
      <c r="Y865" s="71"/>
      <c r="Z865" s="71"/>
      <c r="AA865" s="71"/>
      <c r="AB865" s="71" t="s">
        <v>64</v>
      </c>
      <c r="AC865" s="71" t="s">
        <v>65</v>
      </c>
      <c r="AD865" s="71" t="s">
        <v>62</v>
      </c>
      <c r="AE865" s="71" t="s">
        <v>62</v>
      </c>
      <c r="AF865" s="71" t="s">
        <v>63</v>
      </c>
      <c r="AG865" s="71"/>
      <c r="AH865" s="71" t="s">
        <v>85</v>
      </c>
      <c r="AI865" s="71" t="s">
        <v>63</v>
      </c>
      <c r="AJ865" s="71" t="s">
        <v>63</v>
      </c>
      <c r="AK865" s="71" t="s">
        <v>63</v>
      </c>
      <c r="AL865" s="71" t="s">
        <v>62</v>
      </c>
      <c r="AM865" s="71" t="s">
        <v>62</v>
      </c>
      <c r="AN865" s="71"/>
      <c r="AO865" s="71"/>
      <c r="AP865" s="71" t="s">
        <v>9268</v>
      </c>
      <c r="AQ865" s="71" t="s">
        <v>1215</v>
      </c>
      <c r="AR865" s="71" t="s">
        <v>62</v>
      </c>
      <c r="AS865" s="71"/>
      <c r="AT865" s="71" t="s">
        <v>63</v>
      </c>
      <c r="AU865" s="71"/>
      <c r="AV865" s="79" t="str" cm="1">
        <f t="array" ref="AV8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5" s="79" t="str" cm="1">
        <f t="array" ref="AW8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5" s="71" t="str" cm="1">
        <f t="array" ref="AX8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5" s="71"/>
      <c r="AZ865" s="71"/>
      <c r="BA865" s="71" t="s">
        <v>9269</v>
      </c>
      <c r="BB865" s="73" t="s">
        <v>9270</v>
      </c>
      <c r="BC865" s="36"/>
      <c r="BD865" s="35"/>
    </row>
    <row r="866" spans="1:56" ht="75" customHeight="1">
      <c r="A866" s="70">
        <v>865</v>
      </c>
      <c r="B866" s="71" t="s">
        <v>9271</v>
      </c>
      <c r="C866" s="71" t="s">
        <v>9272</v>
      </c>
      <c r="D866" s="71" t="s">
        <v>9273</v>
      </c>
      <c r="E866" s="71" t="s">
        <v>1505</v>
      </c>
      <c r="F866" s="71" t="s">
        <v>54</v>
      </c>
      <c r="G866" s="71" t="s">
        <v>125</v>
      </c>
      <c r="H866" s="71" t="s">
        <v>233</v>
      </c>
      <c r="I866" s="71" t="s">
        <v>608</v>
      </c>
      <c r="J866" s="71" t="s">
        <v>1432</v>
      </c>
      <c r="K866" s="71" t="s">
        <v>266</v>
      </c>
      <c r="L866" s="71" t="s">
        <v>9274</v>
      </c>
      <c r="M866" s="71" t="s">
        <v>9275</v>
      </c>
      <c r="N866" s="71" t="s">
        <v>1575</v>
      </c>
      <c r="O866" s="71" t="s">
        <v>1609</v>
      </c>
      <c r="P866" s="71" t="s">
        <v>60</v>
      </c>
      <c r="Q866" s="71" t="s">
        <v>188</v>
      </c>
      <c r="R866" s="71" t="s">
        <v>189</v>
      </c>
      <c r="S866" s="71" t="s">
        <v>63</v>
      </c>
      <c r="T866" s="71" t="s">
        <v>63</v>
      </c>
      <c r="U866" s="71" t="s">
        <v>63</v>
      </c>
      <c r="V866" s="71" t="s">
        <v>63</v>
      </c>
      <c r="W866" s="71" t="s">
        <v>63</v>
      </c>
      <c r="X866" s="71" t="s">
        <v>63</v>
      </c>
      <c r="Y866" s="71" t="s">
        <v>63</v>
      </c>
      <c r="Z866" s="71" t="s">
        <v>63</v>
      </c>
      <c r="AA866" s="71" t="s">
        <v>63</v>
      </c>
      <c r="AB866" s="71" t="s">
        <v>64</v>
      </c>
      <c r="AC866" s="71" t="s">
        <v>65</v>
      </c>
      <c r="AD866" s="71" t="s">
        <v>62</v>
      </c>
      <c r="AE866" s="71" t="s">
        <v>62</v>
      </c>
      <c r="AF866" s="71" t="s">
        <v>62</v>
      </c>
      <c r="AG866" s="71" t="s">
        <v>63</v>
      </c>
      <c r="AH866" s="71" t="s">
        <v>85</v>
      </c>
      <c r="AI866" s="71" t="s">
        <v>63</v>
      </c>
      <c r="AJ866" s="71" t="s">
        <v>63</v>
      </c>
      <c r="AK866" s="71" t="s">
        <v>63</v>
      </c>
      <c r="AL866" s="71" t="s">
        <v>132</v>
      </c>
      <c r="AM866" s="71" t="s">
        <v>62</v>
      </c>
      <c r="AN866" s="71" t="s">
        <v>9276</v>
      </c>
      <c r="AO866" s="71" t="s">
        <v>9277</v>
      </c>
      <c r="AP866" s="71" t="s">
        <v>9278</v>
      </c>
      <c r="AQ866" s="71" t="s">
        <v>9279</v>
      </c>
      <c r="AR866" s="71" t="s">
        <v>132</v>
      </c>
      <c r="AS866" s="71" t="s">
        <v>9280</v>
      </c>
      <c r="AT866" s="71" t="s">
        <v>62</v>
      </c>
      <c r="AU866" s="71" t="s">
        <v>72</v>
      </c>
      <c r="AV866" s="79" t="str" cm="1">
        <f t="array" ref="AV8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6" s="79" t="str" cm="1">
        <f t="array" ref="AW8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6" s="71" t="str" cm="1">
        <f t="array" ref="AX8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66" s="71" t="s">
        <v>63</v>
      </c>
      <c r="AZ866" s="71"/>
      <c r="BA866" s="71" t="s">
        <v>9281</v>
      </c>
      <c r="BB866" s="73"/>
      <c r="BC866" s="36"/>
      <c r="BD866" s="35"/>
    </row>
    <row r="867" spans="1:56" ht="75" customHeight="1">
      <c r="A867" s="70">
        <v>866</v>
      </c>
      <c r="B867" s="71" t="s">
        <v>9282</v>
      </c>
      <c r="C867" s="71" t="s">
        <v>7474</v>
      </c>
      <c r="D867" s="71" t="s">
        <v>9283</v>
      </c>
      <c r="E867" s="71" t="s">
        <v>1486</v>
      </c>
      <c r="F867" s="71" t="s">
        <v>54</v>
      </c>
      <c r="G867" s="71" t="s">
        <v>125</v>
      </c>
      <c r="H867" s="71" t="s">
        <v>233</v>
      </c>
      <c r="I867" s="71" t="s">
        <v>608</v>
      </c>
      <c r="J867" s="71" t="s">
        <v>1432</v>
      </c>
      <c r="K867" s="71" t="s">
        <v>266</v>
      </c>
      <c r="L867" s="71" t="s">
        <v>9284</v>
      </c>
      <c r="M867" s="71" t="s">
        <v>9285</v>
      </c>
      <c r="N867" s="71" t="s">
        <v>1505</v>
      </c>
      <c r="O867" s="71" t="s">
        <v>1668</v>
      </c>
      <c r="P867" s="71" t="s">
        <v>155</v>
      </c>
      <c r="Q867" s="71" t="s">
        <v>81</v>
      </c>
      <c r="R867" s="71" t="s">
        <v>1669</v>
      </c>
      <c r="S867" s="71" t="s">
        <v>63</v>
      </c>
      <c r="T867" s="71" t="s">
        <v>62</v>
      </c>
      <c r="U867" s="71" t="s">
        <v>62</v>
      </c>
      <c r="V867" s="71" t="s">
        <v>63</v>
      </c>
      <c r="W867" s="71" t="s">
        <v>62</v>
      </c>
      <c r="X867" s="71" t="s">
        <v>63</v>
      </c>
      <c r="Y867" s="71" t="s">
        <v>62</v>
      </c>
      <c r="Z867" s="71" t="s">
        <v>63</v>
      </c>
      <c r="AA867" s="71" t="s">
        <v>62</v>
      </c>
      <c r="AB867" s="71" t="s">
        <v>142</v>
      </c>
      <c r="AC867" s="71" t="s">
        <v>84</v>
      </c>
      <c r="AD867" s="71" t="s">
        <v>62</v>
      </c>
      <c r="AE867" s="71" t="s">
        <v>62</v>
      </c>
      <c r="AF867" s="71" t="s">
        <v>62</v>
      </c>
      <c r="AG867" s="71" t="s">
        <v>63</v>
      </c>
      <c r="AH867" s="71" t="s">
        <v>85</v>
      </c>
      <c r="AI867" s="71" t="s">
        <v>63</v>
      </c>
      <c r="AJ867" s="71" t="s">
        <v>63</v>
      </c>
      <c r="AK867" s="71" t="s">
        <v>63</v>
      </c>
      <c r="AL867" s="71" t="s">
        <v>62</v>
      </c>
      <c r="AM867" s="71" t="s">
        <v>63</v>
      </c>
      <c r="AN867" s="71" t="s">
        <v>9286</v>
      </c>
      <c r="AO867" s="71" t="s">
        <v>9287</v>
      </c>
      <c r="AP867" s="71" t="s">
        <v>9288</v>
      </c>
      <c r="AQ867" s="71" t="s">
        <v>9289</v>
      </c>
      <c r="AR867" s="71" t="s">
        <v>63</v>
      </c>
      <c r="AS867" s="71"/>
      <c r="AT867" s="71" t="s">
        <v>63</v>
      </c>
      <c r="AU867" s="71" t="s">
        <v>72</v>
      </c>
      <c r="AV867" s="79" t="str" cm="1">
        <f t="array" ref="AV8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7" s="79" t="str" cm="1">
        <f t="array" ref="AW8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7" s="71" t="str" cm="1">
        <f t="array" ref="AX8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67" s="71" t="s">
        <v>63</v>
      </c>
      <c r="AZ867" s="71"/>
      <c r="BA867" s="71" t="s">
        <v>9290</v>
      </c>
      <c r="BB867" s="73" t="s">
        <v>9291</v>
      </c>
      <c r="BC867" s="36"/>
      <c r="BD867" s="35"/>
    </row>
    <row r="868" spans="1:56" ht="75" customHeight="1">
      <c r="A868" s="70">
        <v>867</v>
      </c>
      <c r="B868" s="71" t="s">
        <v>9292</v>
      </c>
      <c r="C868" s="71" t="s">
        <v>1655</v>
      </c>
      <c r="D868" s="71" t="s">
        <v>9293</v>
      </c>
      <c r="E868" s="71" t="s">
        <v>1505</v>
      </c>
      <c r="F868" s="71" t="s">
        <v>231</v>
      </c>
      <c r="G868" s="71" t="s">
        <v>786</v>
      </c>
      <c r="H868" s="71" t="s">
        <v>217</v>
      </c>
      <c r="I868" s="71" t="s">
        <v>509</v>
      </c>
      <c r="J868" s="71" t="s">
        <v>1432</v>
      </c>
      <c r="K868" s="71" t="s">
        <v>218</v>
      </c>
      <c r="L868" s="71" t="s">
        <v>9294</v>
      </c>
      <c r="M868" s="71" t="s">
        <v>9295</v>
      </c>
      <c r="N868" s="71"/>
      <c r="O868" s="71"/>
      <c r="P868" s="71"/>
      <c r="Q868" s="71"/>
      <c r="R868" s="71"/>
      <c r="S868" s="71"/>
      <c r="T868" s="71"/>
      <c r="U868" s="71"/>
      <c r="V868" s="71"/>
      <c r="W868" s="71"/>
      <c r="X868" s="71"/>
      <c r="Y868" s="71"/>
      <c r="Z868" s="71"/>
      <c r="AA868" s="71"/>
      <c r="AB868" s="71" t="s">
        <v>64</v>
      </c>
      <c r="AC868" s="71" t="s">
        <v>65</v>
      </c>
      <c r="AD868" s="71" t="s">
        <v>62</v>
      </c>
      <c r="AE868" s="71" t="s">
        <v>62</v>
      </c>
      <c r="AF868" s="71" t="s">
        <v>63</v>
      </c>
      <c r="AG868" s="71"/>
      <c r="AH868" s="71" t="s">
        <v>915</v>
      </c>
      <c r="AI868" s="71" t="s">
        <v>63</v>
      </c>
      <c r="AJ868" s="71" t="s">
        <v>63</v>
      </c>
      <c r="AK868" s="71" t="s">
        <v>63</v>
      </c>
      <c r="AL868" s="71" t="s">
        <v>63</v>
      </c>
      <c r="AM868" s="71" t="s">
        <v>63</v>
      </c>
      <c r="AN868" s="71"/>
      <c r="AO868" s="71"/>
      <c r="AP868" s="71" t="s">
        <v>9296</v>
      </c>
      <c r="AQ868" s="71" t="s">
        <v>509</v>
      </c>
      <c r="AR868" s="71" t="s">
        <v>62</v>
      </c>
      <c r="AS868" s="71"/>
      <c r="AT868" s="71" t="s">
        <v>63</v>
      </c>
      <c r="AU868" s="71"/>
      <c r="AV868" s="79" t="str" cm="1">
        <f t="array" ref="AV8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8" s="79" t="str" cm="1">
        <f t="array" ref="AW8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8" s="71" t="str" cm="1">
        <f t="array" ref="AX8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8" s="71"/>
      <c r="AZ868" s="71"/>
      <c r="BA868" s="71" t="s">
        <v>9297</v>
      </c>
      <c r="BB868" s="73" t="s">
        <v>9298</v>
      </c>
      <c r="BC868" s="36"/>
      <c r="BD868" s="35"/>
    </row>
    <row r="869" spans="1:56" ht="75" customHeight="1">
      <c r="A869" s="70">
        <v>868</v>
      </c>
      <c r="B869" s="71" t="s">
        <v>9299</v>
      </c>
      <c r="C869" s="71" t="s">
        <v>1142</v>
      </c>
      <c r="D869" s="71" t="s">
        <v>9300</v>
      </c>
      <c r="E869" s="71" t="s">
        <v>1505</v>
      </c>
      <c r="F869" s="71" t="s">
        <v>231</v>
      </c>
      <c r="G869" s="71" t="s">
        <v>786</v>
      </c>
      <c r="H869" s="71" t="s">
        <v>233</v>
      </c>
      <c r="I869" s="71" t="s">
        <v>1944</v>
      </c>
      <c r="J869" s="71" t="s">
        <v>1432</v>
      </c>
      <c r="K869" s="71" t="s">
        <v>218</v>
      </c>
      <c r="L869" s="71" t="s">
        <v>9301</v>
      </c>
      <c r="M869" s="71" t="s">
        <v>9302</v>
      </c>
      <c r="N869" s="71"/>
      <c r="O869" s="71"/>
      <c r="P869" s="71"/>
      <c r="Q869" s="71"/>
      <c r="R869" s="71"/>
      <c r="S869" s="71"/>
      <c r="T869" s="71"/>
      <c r="U869" s="71"/>
      <c r="V869" s="71"/>
      <c r="W869" s="71"/>
      <c r="X869" s="71"/>
      <c r="Y869" s="71"/>
      <c r="Z869" s="71"/>
      <c r="AA869" s="71"/>
      <c r="AB869" s="71" t="s">
        <v>64</v>
      </c>
      <c r="AC869" s="71" t="s">
        <v>65</v>
      </c>
      <c r="AD869" s="71" t="s">
        <v>62</v>
      </c>
      <c r="AE869" s="71" t="s">
        <v>62</v>
      </c>
      <c r="AF869" s="71" t="s">
        <v>63</v>
      </c>
      <c r="AG869" s="71"/>
      <c r="AH869" s="71" t="s">
        <v>85</v>
      </c>
      <c r="AI869" s="71" t="s">
        <v>63</v>
      </c>
      <c r="AJ869" s="71" t="s">
        <v>63</v>
      </c>
      <c r="AK869" s="71" t="s">
        <v>63</v>
      </c>
      <c r="AL869" s="71" t="s">
        <v>62</v>
      </c>
      <c r="AM869" s="71" t="s">
        <v>62</v>
      </c>
      <c r="AN869" s="71"/>
      <c r="AO869" s="71"/>
      <c r="AP869" s="71" t="s">
        <v>7781</v>
      </c>
      <c r="AQ869" s="71" t="s">
        <v>2486</v>
      </c>
      <c r="AR869" s="71" t="s">
        <v>63</v>
      </c>
      <c r="AS869" s="71"/>
      <c r="AT869" s="71" t="s">
        <v>63</v>
      </c>
      <c r="AU869" s="71"/>
      <c r="AV869" s="79" t="str" cm="1">
        <f t="array" ref="AV8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9" s="79" t="str" cm="1">
        <f t="array" ref="AW8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9" s="71" t="str" cm="1">
        <f t="array" ref="AX8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9" s="71"/>
      <c r="AZ869" s="71"/>
      <c r="BA869" s="71" t="s">
        <v>9303</v>
      </c>
      <c r="BB869" s="73" t="s">
        <v>6013</v>
      </c>
      <c r="BC869" s="36"/>
      <c r="BD869" s="35"/>
    </row>
    <row r="870" spans="1:56" ht="75" customHeight="1">
      <c r="A870" s="70">
        <v>869</v>
      </c>
      <c r="B870" s="71" t="s">
        <v>9304</v>
      </c>
      <c r="C870" s="71" t="s">
        <v>739</v>
      </c>
      <c r="D870" s="71" t="s">
        <v>9305</v>
      </c>
      <c r="E870" s="71" t="s">
        <v>1505</v>
      </c>
      <c r="F870" s="71" t="s">
        <v>231</v>
      </c>
      <c r="G870" s="71" t="s">
        <v>201</v>
      </c>
      <c r="H870" s="71" t="s">
        <v>217</v>
      </c>
      <c r="I870" s="71" t="s">
        <v>2167</v>
      </c>
      <c r="J870" s="71" t="s">
        <v>1432</v>
      </c>
      <c r="K870" s="71" t="s">
        <v>315</v>
      </c>
      <c r="L870" s="71" t="s">
        <v>9306</v>
      </c>
      <c r="M870" s="71" t="s">
        <v>9307</v>
      </c>
      <c r="N870" s="71"/>
      <c r="O870" s="71"/>
      <c r="P870" s="71"/>
      <c r="Q870" s="71"/>
      <c r="R870" s="71"/>
      <c r="S870" s="71"/>
      <c r="T870" s="71"/>
      <c r="U870" s="71"/>
      <c r="V870" s="71"/>
      <c r="W870" s="71"/>
      <c r="X870" s="71"/>
      <c r="Y870" s="71"/>
      <c r="Z870" s="71"/>
      <c r="AA870" s="71"/>
      <c r="AB870" s="71" t="s">
        <v>64</v>
      </c>
      <c r="AC870" s="71" t="s">
        <v>100</v>
      </c>
      <c r="AD870" s="71" t="s">
        <v>62</v>
      </c>
      <c r="AE870" s="71" t="s">
        <v>62</v>
      </c>
      <c r="AF870" s="71" t="s">
        <v>63</v>
      </c>
      <c r="AG870" s="71"/>
      <c r="AH870" s="71" t="s">
        <v>85</v>
      </c>
      <c r="AI870" s="71" t="s">
        <v>63</v>
      </c>
      <c r="AJ870" s="71" t="s">
        <v>63</v>
      </c>
      <c r="AK870" s="71" t="s">
        <v>63</v>
      </c>
      <c r="AL870" s="71" t="s">
        <v>63</v>
      </c>
      <c r="AM870" s="71" t="s">
        <v>63</v>
      </c>
      <c r="AN870" s="71"/>
      <c r="AO870" s="71"/>
      <c r="AP870" s="71" t="s">
        <v>9308</v>
      </c>
      <c r="AQ870" s="71" t="s">
        <v>2167</v>
      </c>
      <c r="AR870" s="71" t="s">
        <v>62</v>
      </c>
      <c r="AS870" s="71"/>
      <c r="AT870" s="71" t="s">
        <v>63</v>
      </c>
      <c r="AU870" s="71"/>
      <c r="AV870" s="79" t="str" cm="1">
        <f t="array" ref="AV8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0" s="79" t="str" cm="1">
        <f t="array" ref="AW8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0" s="71" t="str" cm="1">
        <f t="array" ref="AX8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0" s="71"/>
      <c r="AZ870" s="71"/>
      <c r="BA870" s="71" t="s">
        <v>9309</v>
      </c>
      <c r="BB870" s="73"/>
      <c r="BC870" s="36"/>
      <c r="BD870" s="35"/>
    </row>
    <row r="871" spans="1:56" ht="75" customHeight="1">
      <c r="A871" s="70">
        <v>870</v>
      </c>
      <c r="B871" s="71" t="s">
        <v>9310</v>
      </c>
      <c r="C871" s="71" t="s">
        <v>9311</v>
      </c>
      <c r="D871" s="71" t="s">
        <v>9312</v>
      </c>
      <c r="E871" s="71" t="s">
        <v>1461</v>
      </c>
      <c r="F871" s="71" t="s">
        <v>231</v>
      </c>
      <c r="G871" s="71" t="s">
        <v>232</v>
      </c>
      <c r="H871" s="71" t="s">
        <v>217</v>
      </c>
      <c r="I871" s="71" t="s">
        <v>1215</v>
      </c>
      <c r="J871" s="71" t="s">
        <v>1432</v>
      </c>
      <c r="K871" s="71" t="s">
        <v>243</v>
      </c>
      <c r="L871" s="71" t="s">
        <v>9313</v>
      </c>
      <c r="M871" s="71" t="s">
        <v>9314</v>
      </c>
      <c r="N871" s="71"/>
      <c r="O871" s="71"/>
      <c r="P871" s="71"/>
      <c r="Q871" s="71"/>
      <c r="R871" s="71"/>
      <c r="S871" s="71"/>
      <c r="T871" s="71"/>
      <c r="U871" s="71"/>
      <c r="V871" s="71"/>
      <c r="W871" s="71"/>
      <c r="X871" s="71"/>
      <c r="Y871" s="71"/>
      <c r="Z871" s="71"/>
      <c r="AA871" s="71"/>
      <c r="AB871" s="71" t="s">
        <v>64</v>
      </c>
      <c r="AC871" s="71" t="s">
        <v>65</v>
      </c>
      <c r="AD871" s="71" t="s">
        <v>62</v>
      </c>
      <c r="AE871" s="71" t="s">
        <v>62</v>
      </c>
      <c r="AF871" s="71" t="s">
        <v>63</v>
      </c>
      <c r="AG871" s="71"/>
      <c r="AH871" s="71" t="s">
        <v>1515</v>
      </c>
      <c r="AI871" s="71" t="s">
        <v>63</v>
      </c>
      <c r="AJ871" s="71" t="s">
        <v>63</v>
      </c>
      <c r="AK871" s="71" t="s">
        <v>63</v>
      </c>
      <c r="AL871" s="71" t="s">
        <v>63</v>
      </c>
      <c r="AM871" s="71" t="s">
        <v>62</v>
      </c>
      <c r="AN871" s="71"/>
      <c r="AO871" s="71"/>
      <c r="AP871" s="71" t="s">
        <v>9315</v>
      </c>
      <c r="AQ871" s="71" t="s">
        <v>1215</v>
      </c>
      <c r="AR871" s="71" t="s">
        <v>62</v>
      </c>
      <c r="AS871" s="71"/>
      <c r="AT871" s="71" t="s">
        <v>63</v>
      </c>
      <c r="AU871" s="71"/>
      <c r="AV871" s="79" t="str" cm="1">
        <f t="array" ref="AV8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1" s="79" t="str" cm="1">
        <f t="array" ref="AW8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1" s="71" t="str" cm="1">
        <f t="array" ref="AX8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1" s="71"/>
      <c r="AZ871" s="71"/>
      <c r="BA871" s="71" t="s">
        <v>9316</v>
      </c>
      <c r="BB871" s="73" t="s">
        <v>9317</v>
      </c>
      <c r="BC871" s="36"/>
      <c r="BD871" s="35"/>
    </row>
    <row r="872" spans="1:56" ht="75" customHeight="1">
      <c r="A872" s="70">
        <v>871</v>
      </c>
      <c r="B872" s="71" t="s">
        <v>9318</v>
      </c>
      <c r="C872" s="71" t="s">
        <v>264</v>
      </c>
      <c r="D872" s="71" t="s">
        <v>9319</v>
      </c>
      <c r="E872" s="71" t="s">
        <v>1494</v>
      </c>
      <c r="F872" s="71" t="s">
        <v>54</v>
      </c>
      <c r="G872" s="71" t="s">
        <v>125</v>
      </c>
      <c r="H872" s="71" t="s">
        <v>233</v>
      </c>
      <c r="I872" s="71" t="s">
        <v>840</v>
      </c>
      <c r="J872" s="71" t="s">
        <v>1432</v>
      </c>
      <c r="K872" s="71" t="s">
        <v>315</v>
      </c>
      <c r="L872" s="71" t="s">
        <v>9320</v>
      </c>
      <c r="M872" s="71" t="s">
        <v>9321</v>
      </c>
      <c r="N872" s="71" t="s">
        <v>1575</v>
      </c>
      <c r="O872" s="71" t="s">
        <v>1609</v>
      </c>
      <c r="P872" s="71" t="s">
        <v>155</v>
      </c>
      <c r="Q872" s="71" t="s">
        <v>155</v>
      </c>
      <c r="R872" s="71" t="s">
        <v>1669</v>
      </c>
      <c r="S872" s="71" t="s">
        <v>62</v>
      </c>
      <c r="T872" s="71" t="s">
        <v>62</v>
      </c>
      <c r="U872" s="71" t="s">
        <v>62</v>
      </c>
      <c r="V872" s="71" t="s">
        <v>63</v>
      </c>
      <c r="W872" s="71" t="s">
        <v>63</v>
      </c>
      <c r="X872" s="71" t="s">
        <v>63</v>
      </c>
      <c r="Y872" s="71" t="s">
        <v>62</v>
      </c>
      <c r="Z872" s="71" t="s">
        <v>63</v>
      </c>
      <c r="AA872" s="71" t="s">
        <v>63</v>
      </c>
      <c r="AB872" s="71" t="s">
        <v>64</v>
      </c>
      <c r="AC872" s="71" t="s">
        <v>100</v>
      </c>
      <c r="AD872" s="71" t="s">
        <v>62</v>
      </c>
      <c r="AE872" s="71" t="s">
        <v>62</v>
      </c>
      <c r="AF872" s="71" t="s">
        <v>63</v>
      </c>
      <c r="AG872" s="71" t="s">
        <v>63</v>
      </c>
      <c r="AH872" s="71" t="s">
        <v>85</v>
      </c>
      <c r="AI872" s="71" t="s">
        <v>63</v>
      </c>
      <c r="AJ872" s="71" t="s">
        <v>63</v>
      </c>
      <c r="AK872" s="71" t="s">
        <v>63</v>
      </c>
      <c r="AL872" s="71" t="s">
        <v>63</v>
      </c>
      <c r="AM872" s="71" t="s">
        <v>63</v>
      </c>
      <c r="AN872" s="71" t="s">
        <v>9322</v>
      </c>
      <c r="AO872" s="71" t="s">
        <v>9323</v>
      </c>
      <c r="AP872" s="71" t="s">
        <v>9324</v>
      </c>
      <c r="AQ872" s="71" t="s">
        <v>9325</v>
      </c>
      <c r="AR872" s="71" t="s">
        <v>132</v>
      </c>
      <c r="AS872" s="71"/>
      <c r="AT872" s="71" t="s">
        <v>63</v>
      </c>
      <c r="AU872" s="71" t="s">
        <v>72</v>
      </c>
      <c r="AV872" s="79" t="str" cm="1">
        <f t="array" ref="AV8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2" s="79" t="str" cm="1">
        <f t="array" ref="AW8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2" s="71" t="str" cm="1">
        <f t="array" ref="AX8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72" s="71" t="s">
        <v>63</v>
      </c>
      <c r="AZ872" s="71"/>
      <c r="BA872" s="71" t="s">
        <v>9326</v>
      </c>
      <c r="BB872" s="73" t="s">
        <v>654</v>
      </c>
      <c r="BC872" s="36"/>
      <c r="BD872" s="35"/>
    </row>
    <row r="873" spans="1:56" ht="75" customHeight="1">
      <c r="A873" s="70">
        <v>872</v>
      </c>
      <c r="B873" s="71" t="s">
        <v>9327</v>
      </c>
      <c r="C873" s="71" t="s">
        <v>7475</v>
      </c>
      <c r="D873" s="71" t="s">
        <v>9328</v>
      </c>
      <c r="E873" s="71" t="s">
        <v>1494</v>
      </c>
      <c r="F873" s="71" t="s">
        <v>54</v>
      </c>
      <c r="G873" s="71" t="s">
        <v>125</v>
      </c>
      <c r="H873" s="71" t="s">
        <v>233</v>
      </c>
      <c r="I873" s="71" t="s">
        <v>9329</v>
      </c>
      <c r="J873" s="71" t="s">
        <v>1927</v>
      </c>
      <c r="K873" s="71" t="s">
        <v>9231</v>
      </c>
      <c r="L873" s="71" t="s">
        <v>9330</v>
      </c>
      <c r="M873" s="71" t="s">
        <v>9331</v>
      </c>
      <c r="N873" s="71" t="s">
        <v>1505</v>
      </c>
      <c r="O873" s="71" t="s">
        <v>1609</v>
      </c>
      <c r="P873" s="71" t="s">
        <v>60</v>
      </c>
      <c r="Q873" s="71" t="s">
        <v>81</v>
      </c>
      <c r="R873" s="71" t="s">
        <v>1669</v>
      </c>
      <c r="S873" s="71" t="s">
        <v>62</v>
      </c>
      <c r="T873" s="71" t="s">
        <v>62</v>
      </c>
      <c r="U873" s="71" t="s">
        <v>62</v>
      </c>
      <c r="V873" s="71" t="s">
        <v>62</v>
      </c>
      <c r="W873" s="71" t="s">
        <v>62</v>
      </c>
      <c r="X873" s="71" t="s">
        <v>62</v>
      </c>
      <c r="Y873" s="71" t="s">
        <v>62</v>
      </c>
      <c r="Z873" s="71" t="s">
        <v>63</v>
      </c>
      <c r="AA873" s="71" t="s">
        <v>62</v>
      </c>
      <c r="AB873" s="71" t="s">
        <v>64</v>
      </c>
      <c r="AC873" s="71" t="s">
        <v>100</v>
      </c>
      <c r="AD873" s="71" t="s">
        <v>62</v>
      </c>
      <c r="AE873" s="71" t="s">
        <v>62</v>
      </c>
      <c r="AF873" s="71" t="s">
        <v>63</v>
      </c>
      <c r="AG873" s="71" t="s">
        <v>63</v>
      </c>
      <c r="AH873" s="71" t="s">
        <v>85</v>
      </c>
      <c r="AI873" s="71" t="s">
        <v>63</v>
      </c>
      <c r="AJ873" s="71" t="s">
        <v>63</v>
      </c>
      <c r="AK873" s="71" t="s">
        <v>63</v>
      </c>
      <c r="AL873" s="71" t="s">
        <v>62</v>
      </c>
      <c r="AM873" s="71" t="s">
        <v>63</v>
      </c>
      <c r="AN873" s="71" t="s">
        <v>9332</v>
      </c>
      <c r="AO873" s="71" t="s">
        <v>9333</v>
      </c>
      <c r="AP873" s="71" t="s">
        <v>9158</v>
      </c>
      <c r="AQ873" s="71" t="s">
        <v>366</v>
      </c>
      <c r="AR873" s="71" t="s">
        <v>63</v>
      </c>
      <c r="AS873" s="71"/>
      <c r="AT873" s="71" t="s">
        <v>62</v>
      </c>
      <c r="AU873" s="71" t="s">
        <v>9334</v>
      </c>
      <c r="AV873" s="79" cm="1">
        <f t="array" ref="AV8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73" s="79" cm="1">
        <f t="array" ref="AW8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0.13</v>
      </c>
      <c r="AX873" s="71" t="str" cm="1">
        <f t="array" ref="AX8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873" s="71" t="s">
        <v>63</v>
      </c>
      <c r="AZ873" s="71"/>
      <c r="BA873" s="71" t="s">
        <v>9335</v>
      </c>
      <c r="BB873" s="73"/>
      <c r="BC873" s="36"/>
      <c r="BD873" s="35"/>
    </row>
    <row r="874" spans="1:56" ht="75" customHeight="1">
      <c r="A874" s="70">
        <v>873</v>
      </c>
      <c r="B874" s="71" t="s">
        <v>9336</v>
      </c>
      <c r="C874" s="71" t="s">
        <v>735</v>
      </c>
      <c r="D874" s="71" t="s">
        <v>9337</v>
      </c>
      <c r="E874" s="71" t="s">
        <v>1502</v>
      </c>
      <c r="F874" s="71" t="s">
        <v>231</v>
      </c>
      <c r="G874" s="71" t="s">
        <v>736</v>
      </c>
      <c r="H874" s="71" t="s">
        <v>217</v>
      </c>
      <c r="I874" s="71" t="s">
        <v>2162</v>
      </c>
      <c r="J874" s="71" t="s">
        <v>1432</v>
      </c>
      <c r="K874" s="71" t="s">
        <v>315</v>
      </c>
      <c r="L874" s="71" t="s">
        <v>9338</v>
      </c>
      <c r="M874" s="71" t="s">
        <v>9339</v>
      </c>
      <c r="N874" s="71"/>
      <c r="O874" s="71"/>
      <c r="P874" s="71"/>
      <c r="Q874" s="71"/>
      <c r="R874" s="71"/>
      <c r="S874" s="71"/>
      <c r="T874" s="71"/>
      <c r="U874" s="71"/>
      <c r="V874" s="71"/>
      <c r="W874" s="71"/>
      <c r="X874" s="71"/>
      <c r="Y874" s="71"/>
      <c r="Z874" s="71"/>
      <c r="AA874" s="71"/>
      <c r="AB874" s="71" t="s">
        <v>64</v>
      </c>
      <c r="AC874" s="71" t="s">
        <v>65</v>
      </c>
      <c r="AD874" s="71" t="s">
        <v>62</v>
      </c>
      <c r="AE874" s="71" t="s">
        <v>63</v>
      </c>
      <c r="AF874" s="71" t="s">
        <v>63</v>
      </c>
      <c r="AG874" s="71"/>
      <c r="AH874" s="71" t="s">
        <v>66</v>
      </c>
      <c r="AI874" s="71" t="s">
        <v>63</v>
      </c>
      <c r="AJ874" s="71" t="s">
        <v>63</v>
      </c>
      <c r="AK874" s="71" t="s">
        <v>63</v>
      </c>
      <c r="AL874" s="71" t="s">
        <v>62</v>
      </c>
      <c r="AM874" s="71" t="s">
        <v>63</v>
      </c>
      <c r="AN874" s="71"/>
      <c r="AO874" s="71"/>
      <c r="AP874" s="71" t="s">
        <v>9340</v>
      </c>
      <c r="AQ874" s="71" t="s">
        <v>7877</v>
      </c>
      <c r="AR874" s="71" t="s">
        <v>62</v>
      </c>
      <c r="AS874" s="71"/>
      <c r="AT874" s="71" t="s">
        <v>63</v>
      </c>
      <c r="AU874" s="71"/>
      <c r="AV874" s="79" t="str" cm="1">
        <f t="array" ref="AV8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4" s="79" t="str" cm="1">
        <f t="array" ref="AW8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4" s="71" t="str" cm="1">
        <f t="array" ref="AX8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4" s="71"/>
      <c r="AZ874" s="71"/>
      <c r="BA874" s="71" t="s">
        <v>9341</v>
      </c>
      <c r="BB874" s="73" t="s">
        <v>9342</v>
      </c>
      <c r="BC874" s="36"/>
      <c r="BD874" s="35"/>
    </row>
    <row r="875" spans="1:56" ht="75" customHeight="1">
      <c r="A875" s="70">
        <v>874</v>
      </c>
      <c r="B875" s="71" t="s">
        <v>9343</v>
      </c>
      <c r="C875" s="71" t="s">
        <v>735</v>
      </c>
      <c r="D875" s="71" t="s">
        <v>9344</v>
      </c>
      <c r="E875" s="71" t="s">
        <v>1565</v>
      </c>
      <c r="F875" s="71" t="s">
        <v>231</v>
      </c>
      <c r="G875" s="71" t="s">
        <v>736</v>
      </c>
      <c r="H875" s="71" t="s">
        <v>217</v>
      </c>
      <c r="I875" s="71" t="s">
        <v>790</v>
      </c>
      <c r="J875" s="71" t="s">
        <v>1432</v>
      </c>
      <c r="K875" s="71" t="s">
        <v>218</v>
      </c>
      <c r="L875" s="71" t="s">
        <v>9345</v>
      </c>
      <c r="M875" s="71" t="s">
        <v>9346</v>
      </c>
      <c r="N875" s="71"/>
      <c r="O875" s="71"/>
      <c r="P875" s="71"/>
      <c r="Q875" s="71"/>
      <c r="R875" s="71"/>
      <c r="S875" s="71"/>
      <c r="T875" s="71"/>
      <c r="U875" s="71"/>
      <c r="V875" s="71"/>
      <c r="W875" s="71"/>
      <c r="X875" s="71"/>
      <c r="Y875" s="71"/>
      <c r="Z875" s="71"/>
      <c r="AA875" s="71"/>
      <c r="AB875" s="71" t="s">
        <v>64</v>
      </c>
      <c r="AC875" s="71" t="s">
        <v>65</v>
      </c>
      <c r="AD875" s="71" t="s">
        <v>62</v>
      </c>
      <c r="AE875" s="71" t="s">
        <v>62</v>
      </c>
      <c r="AF875" s="71" t="s">
        <v>63</v>
      </c>
      <c r="AG875" s="71"/>
      <c r="AH875" s="71" t="s">
        <v>66</v>
      </c>
      <c r="AI875" s="71" t="s">
        <v>63</v>
      </c>
      <c r="AJ875" s="71" t="s">
        <v>63</v>
      </c>
      <c r="AK875" s="71" t="s">
        <v>63</v>
      </c>
      <c r="AL875" s="71" t="s">
        <v>62</v>
      </c>
      <c r="AM875" s="71" t="s">
        <v>63</v>
      </c>
      <c r="AN875" s="71"/>
      <c r="AO875" s="71"/>
      <c r="AP875" s="71" t="s">
        <v>9347</v>
      </c>
      <c r="AQ875" s="71" t="s">
        <v>790</v>
      </c>
      <c r="AR875" s="71" t="s">
        <v>62</v>
      </c>
      <c r="AS875" s="71"/>
      <c r="AT875" s="71" t="s">
        <v>63</v>
      </c>
      <c r="AU875" s="71"/>
      <c r="AV875" s="79" t="str" cm="1">
        <f t="array" ref="AV8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5" s="79" t="str" cm="1">
        <f t="array" ref="AW8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5" s="71" t="str" cm="1">
        <f t="array" ref="AX8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5" s="71"/>
      <c r="AZ875" s="71"/>
      <c r="BA875" s="71" t="s">
        <v>9348</v>
      </c>
      <c r="BB875" s="73" t="s">
        <v>9349</v>
      </c>
      <c r="BC875" s="36"/>
      <c r="BD875" s="35"/>
    </row>
    <row r="876" spans="1:56" ht="75" customHeight="1">
      <c r="A876" s="70">
        <v>875</v>
      </c>
      <c r="B876" s="71" t="s">
        <v>9350</v>
      </c>
      <c r="C876" s="71" t="s">
        <v>7476</v>
      </c>
      <c r="D876" s="71" t="s">
        <v>9351</v>
      </c>
      <c r="E876" s="71" t="s">
        <v>1430</v>
      </c>
      <c r="F876" s="71" t="s">
        <v>231</v>
      </c>
      <c r="G876" s="71" t="s">
        <v>736</v>
      </c>
      <c r="H876" s="71" t="s">
        <v>217</v>
      </c>
      <c r="I876" s="71" t="s">
        <v>790</v>
      </c>
      <c r="J876" s="71" t="s">
        <v>1432</v>
      </c>
      <c r="K876" s="71" t="s">
        <v>218</v>
      </c>
      <c r="L876" s="71" t="s">
        <v>9352</v>
      </c>
      <c r="M876" s="71" t="s">
        <v>9353</v>
      </c>
      <c r="N876" s="71"/>
      <c r="O876" s="71"/>
      <c r="P876" s="71"/>
      <c r="Q876" s="71"/>
      <c r="R876" s="71"/>
      <c r="S876" s="71"/>
      <c r="T876" s="71"/>
      <c r="U876" s="71"/>
      <c r="V876" s="71"/>
      <c r="W876" s="71"/>
      <c r="X876" s="71"/>
      <c r="Y876" s="71"/>
      <c r="Z876" s="71"/>
      <c r="AA876" s="71"/>
      <c r="AB876" s="71" t="s">
        <v>64</v>
      </c>
      <c r="AC876" s="71" t="s">
        <v>65</v>
      </c>
      <c r="AD876" s="71" t="s">
        <v>62</v>
      </c>
      <c r="AE876" s="71" t="s">
        <v>62</v>
      </c>
      <c r="AF876" s="71" t="s">
        <v>63</v>
      </c>
      <c r="AG876" s="71"/>
      <c r="AH876" s="71" t="s">
        <v>66</v>
      </c>
      <c r="AI876" s="71" t="s">
        <v>63</v>
      </c>
      <c r="AJ876" s="71" t="s">
        <v>63</v>
      </c>
      <c r="AK876" s="71" t="s">
        <v>63</v>
      </c>
      <c r="AL876" s="71" t="s">
        <v>62</v>
      </c>
      <c r="AM876" s="71" t="s">
        <v>63</v>
      </c>
      <c r="AN876" s="71"/>
      <c r="AO876" s="71"/>
      <c r="AP876" s="71" t="s">
        <v>9354</v>
      </c>
      <c r="AQ876" s="71" t="s">
        <v>790</v>
      </c>
      <c r="AR876" s="71" t="s">
        <v>62</v>
      </c>
      <c r="AS876" s="71"/>
      <c r="AT876" s="71" t="s">
        <v>63</v>
      </c>
      <c r="AU876" s="71"/>
      <c r="AV876" s="79" t="str" cm="1">
        <f t="array" ref="AV8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6" s="79" t="str" cm="1">
        <f t="array" ref="AW8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6" s="71" t="str" cm="1">
        <f t="array" ref="AX8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6" s="71"/>
      <c r="AZ876" s="71"/>
      <c r="BA876" s="71" t="s">
        <v>9355</v>
      </c>
      <c r="BB876" s="73" t="s">
        <v>9356</v>
      </c>
      <c r="BC876" s="36"/>
      <c r="BD876" s="35"/>
    </row>
    <row r="877" spans="1:56" ht="75" customHeight="1">
      <c r="A877" s="70">
        <v>876</v>
      </c>
      <c r="B877" s="71" t="s">
        <v>9357</v>
      </c>
      <c r="C877" s="71" t="s">
        <v>1655</v>
      </c>
      <c r="D877" s="71" t="s">
        <v>9358</v>
      </c>
      <c r="E877" s="71" t="s">
        <v>1430</v>
      </c>
      <c r="F877" s="71" t="s">
        <v>231</v>
      </c>
      <c r="G877" s="71" t="s">
        <v>736</v>
      </c>
      <c r="H877" s="71" t="s">
        <v>217</v>
      </c>
      <c r="I877" s="71" t="s">
        <v>509</v>
      </c>
      <c r="J877" s="71" t="s">
        <v>1432</v>
      </c>
      <c r="K877" s="71" t="s">
        <v>218</v>
      </c>
      <c r="L877" s="71" t="s">
        <v>9359</v>
      </c>
      <c r="M877" s="71" t="s">
        <v>9360</v>
      </c>
      <c r="N877" s="71"/>
      <c r="O877" s="71"/>
      <c r="P877" s="71"/>
      <c r="Q877" s="71"/>
      <c r="R877" s="71"/>
      <c r="S877" s="71"/>
      <c r="T877" s="71"/>
      <c r="U877" s="71"/>
      <c r="V877" s="71"/>
      <c r="W877" s="71"/>
      <c r="X877" s="71"/>
      <c r="Y877" s="71"/>
      <c r="Z877" s="71"/>
      <c r="AA877" s="71"/>
      <c r="AB877" s="71" t="s">
        <v>64</v>
      </c>
      <c r="AC877" s="71" t="s">
        <v>65</v>
      </c>
      <c r="AD877" s="71" t="s">
        <v>62</v>
      </c>
      <c r="AE877" s="71" t="s">
        <v>62</v>
      </c>
      <c r="AF877" s="71" t="s">
        <v>62</v>
      </c>
      <c r="AG877" s="71"/>
      <c r="AH877" s="71" t="s">
        <v>915</v>
      </c>
      <c r="AI877" s="71" t="s">
        <v>63</v>
      </c>
      <c r="AJ877" s="71" t="s">
        <v>63</v>
      </c>
      <c r="AK877" s="71" t="s">
        <v>63</v>
      </c>
      <c r="AL877" s="71" t="s">
        <v>63</v>
      </c>
      <c r="AM877" s="71" t="s">
        <v>63</v>
      </c>
      <c r="AN877" s="71"/>
      <c r="AO877" s="71"/>
      <c r="AP877" s="71" t="s">
        <v>9361</v>
      </c>
      <c r="AQ877" s="71" t="s">
        <v>5508</v>
      </c>
      <c r="AR877" s="71" t="s">
        <v>62</v>
      </c>
      <c r="AS877" s="71"/>
      <c r="AT877" s="71" t="s">
        <v>63</v>
      </c>
      <c r="AU877" s="71"/>
      <c r="AV877" s="79" t="str" cm="1">
        <f t="array" ref="AV8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7" s="79" t="str" cm="1">
        <f t="array" ref="AW8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7" s="71" t="str" cm="1">
        <f t="array" ref="AX8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7" s="71"/>
      <c r="AZ877" s="71"/>
      <c r="BA877" s="22" t="s">
        <v>9362</v>
      </c>
      <c r="BB877" s="73" t="s">
        <v>9363</v>
      </c>
      <c r="BC877" s="36"/>
      <c r="BD877" s="35"/>
    </row>
    <row r="878" spans="1:56" ht="75" customHeight="1">
      <c r="A878" s="70">
        <v>877</v>
      </c>
      <c r="B878" s="71" t="s">
        <v>9364</v>
      </c>
      <c r="C878" s="71" t="s">
        <v>735</v>
      </c>
      <c r="D878" s="71" t="s">
        <v>9365</v>
      </c>
      <c r="E878" s="71" t="s">
        <v>1565</v>
      </c>
      <c r="F878" s="71" t="s">
        <v>231</v>
      </c>
      <c r="G878" s="71" t="s">
        <v>584</v>
      </c>
      <c r="H878" s="71" t="s">
        <v>217</v>
      </c>
      <c r="I878" s="71" t="s">
        <v>790</v>
      </c>
      <c r="J878" s="71" t="s">
        <v>1432</v>
      </c>
      <c r="K878" s="71" t="s">
        <v>218</v>
      </c>
      <c r="L878" s="71" t="s">
        <v>9366</v>
      </c>
      <c r="M878" s="71" t="s">
        <v>9367</v>
      </c>
      <c r="N878" s="71"/>
      <c r="O878" s="71"/>
      <c r="P878" s="71"/>
      <c r="Q878" s="71"/>
      <c r="R878" s="71"/>
      <c r="S878" s="71"/>
      <c r="T878" s="71"/>
      <c r="U878" s="71"/>
      <c r="V878" s="71"/>
      <c r="W878" s="71"/>
      <c r="X878" s="71"/>
      <c r="Y878" s="71"/>
      <c r="Z878" s="71"/>
      <c r="AA878" s="71"/>
      <c r="AB878" s="71" t="s">
        <v>64</v>
      </c>
      <c r="AC878" s="71" t="s">
        <v>65</v>
      </c>
      <c r="AD878" s="71" t="s">
        <v>62</v>
      </c>
      <c r="AE878" s="71" t="s">
        <v>62</v>
      </c>
      <c r="AF878" s="71" t="s">
        <v>63</v>
      </c>
      <c r="AG878" s="71"/>
      <c r="AH878" s="71" t="s">
        <v>66</v>
      </c>
      <c r="AI878" s="71" t="s">
        <v>63</v>
      </c>
      <c r="AJ878" s="71" t="s">
        <v>63</v>
      </c>
      <c r="AK878" s="71" t="s">
        <v>63</v>
      </c>
      <c r="AL878" s="71" t="s">
        <v>62</v>
      </c>
      <c r="AM878" s="71" t="s">
        <v>63</v>
      </c>
      <c r="AN878" s="71"/>
      <c r="AO878" s="71"/>
      <c r="AP878" s="71" t="s">
        <v>9368</v>
      </c>
      <c r="AQ878" s="71" t="s">
        <v>790</v>
      </c>
      <c r="AR878" s="71" t="s">
        <v>62</v>
      </c>
      <c r="AS878" s="71"/>
      <c r="AT878" s="71" t="s">
        <v>63</v>
      </c>
      <c r="AU878" s="71"/>
      <c r="AV878" s="79" t="str" cm="1">
        <f t="array" ref="AV8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8" s="79" t="str" cm="1">
        <f t="array" ref="AW8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8" s="71" t="str" cm="1">
        <f t="array" ref="AX8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8" s="71"/>
      <c r="AZ878" s="71"/>
      <c r="BA878" s="71" t="s">
        <v>9369</v>
      </c>
      <c r="BB878" s="73" t="s">
        <v>9370</v>
      </c>
      <c r="BC878" s="36"/>
      <c r="BD878" s="35"/>
    </row>
    <row r="879" spans="1:56" ht="75" customHeight="1">
      <c r="A879" s="70">
        <v>878</v>
      </c>
      <c r="B879" s="71" t="s">
        <v>9371</v>
      </c>
      <c r="C879" s="71" t="s">
        <v>735</v>
      </c>
      <c r="D879" s="71" t="s">
        <v>9372</v>
      </c>
      <c r="E879" s="71" t="s">
        <v>1486</v>
      </c>
      <c r="F879" s="71" t="s">
        <v>231</v>
      </c>
      <c r="G879" s="71" t="s">
        <v>736</v>
      </c>
      <c r="H879" s="71" t="s">
        <v>217</v>
      </c>
      <c r="I879" s="71" t="s">
        <v>1215</v>
      </c>
      <c r="J879" s="71" t="s">
        <v>1432</v>
      </c>
      <c r="K879" s="71" t="s">
        <v>243</v>
      </c>
      <c r="L879" s="71" t="s">
        <v>9373</v>
      </c>
      <c r="M879" s="71" t="s">
        <v>9374</v>
      </c>
      <c r="N879" s="71"/>
      <c r="O879" s="71"/>
      <c r="P879" s="71"/>
      <c r="Q879" s="71"/>
      <c r="R879" s="71"/>
      <c r="S879" s="71"/>
      <c r="T879" s="71"/>
      <c r="U879" s="71"/>
      <c r="V879" s="71"/>
      <c r="W879" s="71"/>
      <c r="X879" s="71"/>
      <c r="Y879" s="71"/>
      <c r="Z879" s="71"/>
      <c r="AA879" s="71"/>
      <c r="AB879" s="71" t="s">
        <v>64</v>
      </c>
      <c r="AC879" s="71" t="s">
        <v>65</v>
      </c>
      <c r="AD879" s="71" t="s">
        <v>62</v>
      </c>
      <c r="AE879" s="71" t="s">
        <v>62</v>
      </c>
      <c r="AF879" s="71" t="s">
        <v>63</v>
      </c>
      <c r="AG879" s="71"/>
      <c r="AH879" s="71" t="s">
        <v>66</v>
      </c>
      <c r="AI879" s="71" t="s">
        <v>63</v>
      </c>
      <c r="AJ879" s="71" t="s">
        <v>63</v>
      </c>
      <c r="AK879" s="71" t="s">
        <v>63</v>
      </c>
      <c r="AL879" s="71" t="s">
        <v>62</v>
      </c>
      <c r="AM879" s="71" t="s">
        <v>63</v>
      </c>
      <c r="AN879" s="71"/>
      <c r="AO879" s="71"/>
      <c r="AP879" s="71" t="s">
        <v>9375</v>
      </c>
      <c r="AQ879" s="71" t="s">
        <v>2440</v>
      </c>
      <c r="AR879" s="71" t="s">
        <v>63</v>
      </c>
      <c r="AS879" s="71"/>
      <c r="AT879" s="71" t="s">
        <v>63</v>
      </c>
      <c r="AU879" s="71"/>
      <c r="AV879" s="79" t="str" cm="1">
        <f t="array" ref="AV8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9" s="79" t="str" cm="1">
        <f t="array" ref="AW8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9" s="71" t="str" cm="1">
        <f t="array" ref="AX8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9" s="71"/>
      <c r="AZ879" s="71"/>
      <c r="BA879" s="71" t="s">
        <v>9376</v>
      </c>
      <c r="BB879" s="73" t="s">
        <v>9377</v>
      </c>
      <c r="BC879" s="36"/>
      <c r="BD879" s="35"/>
    </row>
    <row r="880" spans="1:56" ht="75" customHeight="1">
      <c r="A880" s="70">
        <v>879</v>
      </c>
      <c r="B880" s="71" t="s">
        <v>9378</v>
      </c>
      <c r="C880" s="71" t="s">
        <v>5593</v>
      </c>
      <c r="D880" s="71" t="s">
        <v>9379</v>
      </c>
      <c r="E880" s="71" t="s">
        <v>1505</v>
      </c>
      <c r="F880" s="71" t="s">
        <v>231</v>
      </c>
      <c r="G880" s="71" t="s">
        <v>232</v>
      </c>
      <c r="H880" s="71" t="s">
        <v>217</v>
      </c>
      <c r="I880" s="71" t="s">
        <v>194</v>
      </c>
      <c r="J880" s="71" t="s">
        <v>1432</v>
      </c>
      <c r="K880" s="71" t="s">
        <v>315</v>
      </c>
      <c r="L880" s="71" t="s">
        <v>9380</v>
      </c>
      <c r="M880" s="71" t="s">
        <v>9381</v>
      </c>
      <c r="N880" s="71"/>
      <c r="O880" s="71"/>
      <c r="P880" s="71"/>
      <c r="Q880" s="71"/>
      <c r="R880" s="71"/>
      <c r="S880" s="71"/>
      <c r="T880" s="71"/>
      <c r="U880" s="71"/>
      <c r="V880" s="71"/>
      <c r="W880" s="71"/>
      <c r="X880" s="71"/>
      <c r="Y880" s="71"/>
      <c r="Z880" s="71"/>
      <c r="AA880" s="71"/>
      <c r="AB880" s="71" t="s">
        <v>64</v>
      </c>
      <c r="AC880" s="71" t="s">
        <v>65</v>
      </c>
      <c r="AD880" s="71" t="s">
        <v>62</v>
      </c>
      <c r="AE880" s="71" t="s">
        <v>62</v>
      </c>
      <c r="AF880" s="71" t="s">
        <v>63</v>
      </c>
      <c r="AG880" s="71"/>
      <c r="AH880" s="71" t="s">
        <v>66</v>
      </c>
      <c r="AI880" s="71" t="s">
        <v>63</v>
      </c>
      <c r="AJ880" s="71" t="s">
        <v>63</v>
      </c>
      <c r="AK880" s="71" t="s">
        <v>63</v>
      </c>
      <c r="AL880" s="71" t="s">
        <v>63</v>
      </c>
      <c r="AM880" s="71" t="s">
        <v>63</v>
      </c>
      <c r="AN880" s="71"/>
      <c r="AO880" s="71"/>
      <c r="AP880" s="71" t="s">
        <v>9382</v>
      </c>
      <c r="AQ880" s="71" t="s">
        <v>194</v>
      </c>
      <c r="AR880" s="71" t="s">
        <v>62</v>
      </c>
      <c r="AS880" s="71"/>
      <c r="AT880" s="71" t="s">
        <v>63</v>
      </c>
      <c r="AU880" s="71"/>
      <c r="AV880" s="79" t="str" cm="1">
        <f t="array" ref="AV8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0" s="79" t="str" cm="1">
        <f t="array" ref="AW8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0" s="71" t="str" cm="1">
        <f t="array" ref="AX8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0" s="71"/>
      <c r="AZ880" s="71"/>
      <c r="BA880" s="71" t="s">
        <v>9383</v>
      </c>
      <c r="BB880" s="73" t="s">
        <v>4831</v>
      </c>
      <c r="BC880" s="36"/>
      <c r="BD880" s="35"/>
    </row>
    <row r="881" spans="1:56" ht="75" customHeight="1">
      <c r="A881" s="70">
        <v>880</v>
      </c>
      <c r="B881" s="71" t="s">
        <v>9384</v>
      </c>
      <c r="C881" s="71" t="s">
        <v>735</v>
      </c>
      <c r="D881" s="71" t="s">
        <v>9385</v>
      </c>
      <c r="E881" s="71" t="s">
        <v>1461</v>
      </c>
      <c r="F881" s="71" t="s">
        <v>231</v>
      </c>
      <c r="G881" s="71" t="s">
        <v>232</v>
      </c>
      <c r="H881" s="71" t="s">
        <v>233</v>
      </c>
      <c r="I881" s="71" t="s">
        <v>250</v>
      </c>
      <c r="J881" s="71" t="s">
        <v>1432</v>
      </c>
      <c r="K881" s="71" t="s">
        <v>243</v>
      </c>
      <c r="L881" s="71" t="s">
        <v>9386</v>
      </c>
      <c r="M881" s="71" t="s">
        <v>9387</v>
      </c>
      <c r="N881" s="71"/>
      <c r="O881" s="71"/>
      <c r="P881" s="71"/>
      <c r="Q881" s="71"/>
      <c r="R881" s="71"/>
      <c r="S881" s="71"/>
      <c r="T881" s="71"/>
      <c r="U881" s="71"/>
      <c r="V881" s="71"/>
      <c r="W881" s="71"/>
      <c r="X881" s="71"/>
      <c r="Y881" s="71"/>
      <c r="Z881" s="71"/>
      <c r="AA881" s="71"/>
      <c r="AB881" s="71" t="s">
        <v>64</v>
      </c>
      <c r="AC881" s="71" t="s">
        <v>65</v>
      </c>
      <c r="AD881" s="71" t="s">
        <v>62</v>
      </c>
      <c r="AE881" s="71" t="s">
        <v>62</v>
      </c>
      <c r="AF881" s="71" t="s">
        <v>63</v>
      </c>
      <c r="AG881" s="71"/>
      <c r="AH881" s="71" t="s">
        <v>85</v>
      </c>
      <c r="AI881" s="71" t="s">
        <v>63</v>
      </c>
      <c r="AJ881" s="71" t="s">
        <v>63</v>
      </c>
      <c r="AK881" s="71" t="s">
        <v>63</v>
      </c>
      <c r="AL881" s="71" t="s">
        <v>63</v>
      </c>
      <c r="AM881" s="71" t="s">
        <v>63</v>
      </c>
      <c r="AN881" s="71"/>
      <c r="AO881" s="71"/>
      <c r="AP881" s="71" t="s">
        <v>9388</v>
      </c>
      <c r="AQ881" s="71" t="s">
        <v>9389</v>
      </c>
      <c r="AR881" s="71" t="s">
        <v>63</v>
      </c>
      <c r="AS881" s="71"/>
      <c r="AT881" s="71" t="s">
        <v>63</v>
      </c>
      <c r="AU881" s="71"/>
      <c r="AV881" s="79" t="str" cm="1">
        <f t="array" ref="AV8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1" s="79" t="str" cm="1">
        <f t="array" ref="AW8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1" s="71" t="str" cm="1">
        <f t="array" ref="AX8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1" s="71"/>
      <c r="AZ881" s="71"/>
      <c r="BA881" s="22" t="s">
        <v>9390</v>
      </c>
      <c r="BB881" s="73" t="s">
        <v>9391</v>
      </c>
      <c r="BC881" s="36"/>
      <c r="BD881" s="35"/>
    </row>
    <row r="882" spans="1:56" ht="75" customHeight="1">
      <c r="A882" s="70">
        <v>881</v>
      </c>
      <c r="B882" s="71" t="s">
        <v>9392</v>
      </c>
      <c r="C882" s="71" t="s">
        <v>735</v>
      </c>
      <c r="D882" s="71" t="s">
        <v>9393</v>
      </c>
      <c r="E882" s="71" t="s">
        <v>1430</v>
      </c>
      <c r="F882" s="71" t="s">
        <v>231</v>
      </c>
      <c r="G882" s="71" t="s">
        <v>584</v>
      </c>
      <c r="H882" s="71" t="s">
        <v>217</v>
      </c>
      <c r="I882" s="71" t="s">
        <v>509</v>
      </c>
      <c r="J882" s="71" t="s">
        <v>1432</v>
      </c>
      <c r="K882" s="71" t="s">
        <v>218</v>
      </c>
      <c r="L882" s="71" t="s">
        <v>9394</v>
      </c>
      <c r="M882" s="71" t="s">
        <v>9395</v>
      </c>
      <c r="N882" s="71"/>
      <c r="O882" s="71"/>
      <c r="P882" s="71"/>
      <c r="Q882" s="71"/>
      <c r="R882" s="71"/>
      <c r="S882" s="71"/>
      <c r="T882" s="71"/>
      <c r="U882" s="71"/>
      <c r="V882" s="71"/>
      <c r="W882" s="71"/>
      <c r="X882" s="71"/>
      <c r="Y882" s="71"/>
      <c r="Z882" s="71"/>
      <c r="AA882" s="71"/>
      <c r="AB882" s="71" t="s">
        <v>64</v>
      </c>
      <c r="AC882" s="71" t="s">
        <v>65</v>
      </c>
      <c r="AD882" s="71" t="s">
        <v>62</v>
      </c>
      <c r="AE882" s="71" t="s">
        <v>62</v>
      </c>
      <c r="AF882" s="71" t="s">
        <v>63</v>
      </c>
      <c r="AG882" s="71"/>
      <c r="AH882" s="71" t="s">
        <v>66</v>
      </c>
      <c r="AI882" s="71" t="s">
        <v>63</v>
      </c>
      <c r="AJ882" s="71" t="s">
        <v>63</v>
      </c>
      <c r="AK882" s="71" t="s">
        <v>63</v>
      </c>
      <c r="AL882" s="71" t="s">
        <v>62</v>
      </c>
      <c r="AM882" s="71" t="s">
        <v>63</v>
      </c>
      <c r="AN882" s="71"/>
      <c r="AO882" s="71"/>
      <c r="AP882" s="71" t="s">
        <v>9396</v>
      </c>
      <c r="AQ882" s="71" t="s">
        <v>509</v>
      </c>
      <c r="AR882" s="71" t="s">
        <v>62</v>
      </c>
      <c r="AS882" s="71"/>
      <c r="AT882" s="71" t="s">
        <v>63</v>
      </c>
      <c r="AU882" s="71"/>
      <c r="AV882" s="79" t="str" cm="1">
        <f t="array" ref="AV8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2" s="79" t="str" cm="1">
        <f t="array" ref="AW8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2" s="71" t="str" cm="1">
        <f t="array" ref="AX8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2" s="71"/>
      <c r="AZ882" s="71"/>
      <c r="BA882" s="71" t="s">
        <v>9397</v>
      </c>
      <c r="BB882" s="73" t="s">
        <v>1812</v>
      </c>
      <c r="BC882" s="36"/>
      <c r="BD882" s="35"/>
    </row>
    <row r="883" spans="1:56" ht="75" customHeight="1">
      <c r="A883" s="70">
        <v>882</v>
      </c>
      <c r="B883" s="71" t="s">
        <v>9398</v>
      </c>
      <c r="C883" s="71" t="s">
        <v>735</v>
      </c>
      <c r="D883" s="71" t="s">
        <v>9399</v>
      </c>
      <c r="E883" s="71" t="s">
        <v>4410</v>
      </c>
      <c r="F883" s="71" t="s">
        <v>231</v>
      </c>
      <c r="G883" s="71" t="s">
        <v>584</v>
      </c>
      <c r="H883" s="71" t="s">
        <v>217</v>
      </c>
      <c r="I883" s="71" t="s">
        <v>790</v>
      </c>
      <c r="J883" s="71" t="s">
        <v>1432</v>
      </c>
      <c r="K883" s="71" t="s">
        <v>218</v>
      </c>
      <c r="L883" s="71" t="s">
        <v>9400</v>
      </c>
      <c r="M883" s="71" t="s">
        <v>9401</v>
      </c>
      <c r="N883" s="71"/>
      <c r="O883" s="71"/>
      <c r="P883" s="71"/>
      <c r="Q883" s="71"/>
      <c r="R883" s="71"/>
      <c r="S883" s="71"/>
      <c r="T883" s="71"/>
      <c r="U883" s="71"/>
      <c r="V883" s="71"/>
      <c r="W883" s="71"/>
      <c r="X883" s="71"/>
      <c r="Y883" s="71"/>
      <c r="Z883" s="71"/>
      <c r="AA883" s="71"/>
      <c r="AB883" s="71" t="s">
        <v>64</v>
      </c>
      <c r="AC883" s="71" t="s">
        <v>65</v>
      </c>
      <c r="AD883" s="71" t="s">
        <v>62</v>
      </c>
      <c r="AE883" s="71" t="s">
        <v>62</v>
      </c>
      <c r="AF883" s="71" t="s">
        <v>63</v>
      </c>
      <c r="AG883" s="71"/>
      <c r="AH883" s="71" t="s">
        <v>66</v>
      </c>
      <c r="AI883" s="71" t="s">
        <v>63</v>
      </c>
      <c r="AJ883" s="71" t="s">
        <v>63</v>
      </c>
      <c r="AK883" s="71" t="s">
        <v>63</v>
      </c>
      <c r="AL883" s="71" t="s">
        <v>63</v>
      </c>
      <c r="AM883" s="71" t="s">
        <v>63</v>
      </c>
      <c r="AN883" s="71"/>
      <c r="AO883" s="71"/>
      <c r="AP883" s="71" t="s">
        <v>9402</v>
      </c>
      <c r="AQ883" s="71" t="s">
        <v>790</v>
      </c>
      <c r="AR883" s="71" t="s">
        <v>62</v>
      </c>
      <c r="AS883" s="71"/>
      <c r="AT883" s="71" t="s">
        <v>62</v>
      </c>
      <c r="AU883" s="71"/>
      <c r="AV883" s="79" t="str" cm="1">
        <f t="array" ref="AV8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3" s="79" t="str" cm="1">
        <f t="array" ref="AW8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3" s="71" t="str" cm="1">
        <f t="array" ref="AX8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3" s="71"/>
      <c r="AZ883" s="71"/>
      <c r="BA883" s="71" t="s">
        <v>9403</v>
      </c>
      <c r="BB883" s="73" t="s">
        <v>5455</v>
      </c>
      <c r="BC883" s="36"/>
      <c r="BD883" s="35"/>
    </row>
    <row r="884" spans="1:56" ht="75" customHeight="1">
      <c r="A884" s="70">
        <v>883</v>
      </c>
      <c r="B884" s="71" t="s">
        <v>9404</v>
      </c>
      <c r="C884" s="71" t="s">
        <v>735</v>
      </c>
      <c r="D884" s="71" t="s">
        <v>9405</v>
      </c>
      <c r="E884" s="71" t="s">
        <v>4413</v>
      </c>
      <c r="F884" s="71" t="s">
        <v>231</v>
      </c>
      <c r="G884" s="71" t="s">
        <v>736</v>
      </c>
      <c r="H884" s="71" t="s">
        <v>217</v>
      </c>
      <c r="I884" s="71" t="s">
        <v>285</v>
      </c>
      <c r="J884" s="71" t="s">
        <v>1432</v>
      </c>
      <c r="K884" s="71" t="s">
        <v>279</v>
      </c>
      <c r="L884" s="71" t="s">
        <v>9406</v>
      </c>
      <c r="M884" s="71" t="s">
        <v>9407</v>
      </c>
      <c r="N884" s="71"/>
      <c r="O884" s="71"/>
      <c r="P884" s="71"/>
      <c r="Q884" s="71"/>
      <c r="R884" s="71"/>
      <c r="S884" s="71"/>
      <c r="T884" s="71"/>
      <c r="U884" s="71"/>
      <c r="V884" s="71"/>
      <c r="W884" s="71"/>
      <c r="X884" s="71"/>
      <c r="Y884" s="71"/>
      <c r="Z884" s="71"/>
      <c r="AA884" s="71"/>
      <c r="AB884" s="71" t="s">
        <v>64</v>
      </c>
      <c r="AC884" s="71" t="s">
        <v>65</v>
      </c>
      <c r="AD884" s="71" t="s">
        <v>62</v>
      </c>
      <c r="AE884" s="71" t="s">
        <v>63</v>
      </c>
      <c r="AF884" s="71" t="s">
        <v>63</v>
      </c>
      <c r="AG884" s="71"/>
      <c r="AH884" s="71" t="s">
        <v>66</v>
      </c>
      <c r="AI884" s="71" t="s">
        <v>63</v>
      </c>
      <c r="AJ884" s="71" t="s">
        <v>63</v>
      </c>
      <c r="AK884" s="71" t="s">
        <v>63</v>
      </c>
      <c r="AL884" s="71" t="s">
        <v>62</v>
      </c>
      <c r="AM884" s="71" t="s">
        <v>63</v>
      </c>
      <c r="AN884" s="71"/>
      <c r="AO884" s="71"/>
      <c r="AP884" s="71" t="s">
        <v>9408</v>
      </c>
      <c r="AQ884" s="71" t="s">
        <v>9409</v>
      </c>
      <c r="AR884" s="71" t="s">
        <v>62</v>
      </c>
      <c r="AS884" s="71"/>
      <c r="AT884" s="71" t="s">
        <v>63</v>
      </c>
      <c r="AU884" s="71"/>
      <c r="AV884" s="79" t="str" cm="1">
        <f t="array" ref="AV8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4" s="79" t="str" cm="1">
        <f t="array" ref="AW8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4" s="71" t="str" cm="1">
        <f t="array" ref="AX8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4" s="71"/>
      <c r="AZ884" s="71"/>
      <c r="BA884" s="22" t="s">
        <v>9410</v>
      </c>
      <c r="BB884" s="73" t="s">
        <v>5932</v>
      </c>
      <c r="BC884" s="36"/>
      <c r="BD884" s="35"/>
    </row>
    <row r="885" spans="1:56" ht="75" customHeight="1">
      <c r="A885" s="70">
        <v>884</v>
      </c>
      <c r="B885" s="71" t="s">
        <v>9411</v>
      </c>
      <c r="C885" s="71" t="s">
        <v>735</v>
      </c>
      <c r="D885" s="71" t="s">
        <v>9412</v>
      </c>
      <c r="E885" s="71" t="s">
        <v>1486</v>
      </c>
      <c r="F885" s="71" t="s">
        <v>231</v>
      </c>
      <c r="G885" s="71" t="s">
        <v>736</v>
      </c>
      <c r="H885" s="71" t="s">
        <v>217</v>
      </c>
      <c r="I885" s="71" t="s">
        <v>1215</v>
      </c>
      <c r="J885" s="71" t="s">
        <v>1432</v>
      </c>
      <c r="K885" s="71" t="s">
        <v>243</v>
      </c>
      <c r="L885" s="71" t="s">
        <v>9413</v>
      </c>
      <c r="M885" s="71" t="s">
        <v>9414</v>
      </c>
      <c r="N885" s="71"/>
      <c r="O885" s="71"/>
      <c r="P885" s="71"/>
      <c r="Q885" s="71"/>
      <c r="R885" s="71"/>
      <c r="S885" s="71"/>
      <c r="T885" s="71"/>
      <c r="U885" s="71"/>
      <c r="V885" s="71"/>
      <c r="W885" s="71"/>
      <c r="X885" s="71"/>
      <c r="Y885" s="71"/>
      <c r="Z885" s="71"/>
      <c r="AA885" s="71"/>
      <c r="AB885" s="71" t="s">
        <v>64</v>
      </c>
      <c r="AC885" s="71" t="s">
        <v>65</v>
      </c>
      <c r="AD885" s="71" t="s">
        <v>62</v>
      </c>
      <c r="AE885" s="71" t="s">
        <v>62</v>
      </c>
      <c r="AF885" s="71" t="s">
        <v>63</v>
      </c>
      <c r="AG885" s="71"/>
      <c r="AH885" s="71" t="s">
        <v>66</v>
      </c>
      <c r="AI885" s="71" t="s">
        <v>63</v>
      </c>
      <c r="AJ885" s="71" t="s">
        <v>63</v>
      </c>
      <c r="AK885" s="71" t="s">
        <v>63</v>
      </c>
      <c r="AL885" s="71" t="s">
        <v>62</v>
      </c>
      <c r="AM885" s="71" t="s">
        <v>63</v>
      </c>
      <c r="AN885" s="71"/>
      <c r="AO885" s="71"/>
      <c r="AP885" s="71" t="s">
        <v>9415</v>
      </c>
      <c r="AQ885" s="71" t="s">
        <v>1215</v>
      </c>
      <c r="AR885" s="71" t="s">
        <v>62</v>
      </c>
      <c r="AS885" s="71"/>
      <c r="AT885" s="71" t="s">
        <v>63</v>
      </c>
      <c r="AU885" s="71"/>
      <c r="AV885" s="79" t="str" cm="1">
        <f t="array" ref="AV8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5" s="79" t="str" cm="1">
        <f t="array" ref="AW8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5" s="71" t="str" cm="1">
        <f t="array" ref="AX8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5" s="71"/>
      <c r="AZ885" s="71"/>
      <c r="BA885" s="71" t="s">
        <v>9416</v>
      </c>
      <c r="BB885" s="73" t="s">
        <v>9417</v>
      </c>
      <c r="BC885" s="36"/>
      <c r="BD885" s="35"/>
    </row>
    <row r="886" spans="1:56" ht="75" customHeight="1">
      <c r="A886" s="70">
        <v>885</v>
      </c>
      <c r="B886" s="71" t="s">
        <v>9418</v>
      </c>
      <c r="C886" s="71" t="s">
        <v>735</v>
      </c>
      <c r="D886" s="71" t="s">
        <v>9419</v>
      </c>
      <c r="E886" s="71" t="s">
        <v>1494</v>
      </c>
      <c r="F886" s="71" t="s">
        <v>231</v>
      </c>
      <c r="G886" s="71" t="s">
        <v>736</v>
      </c>
      <c r="H886" s="71" t="s">
        <v>217</v>
      </c>
      <c r="I886" s="71" t="s">
        <v>2158</v>
      </c>
      <c r="J886" s="71" t="s">
        <v>1432</v>
      </c>
      <c r="K886" s="71" t="s">
        <v>266</v>
      </c>
      <c r="L886" s="71" t="s">
        <v>9420</v>
      </c>
      <c r="M886" s="71" t="s">
        <v>9421</v>
      </c>
      <c r="N886" s="71"/>
      <c r="O886" s="71"/>
      <c r="P886" s="71"/>
      <c r="Q886" s="71"/>
      <c r="R886" s="71"/>
      <c r="S886" s="71"/>
      <c r="T886" s="71"/>
      <c r="U886" s="71"/>
      <c r="V886" s="71"/>
      <c r="W886" s="71"/>
      <c r="X886" s="71"/>
      <c r="Y886" s="71"/>
      <c r="Z886" s="71"/>
      <c r="AA886" s="71"/>
      <c r="AB886" s="71" t="s">
        <v>64</v>
      </c>
      <c r="AC886" s="71" t="s">
        <v>65</v>
      </c>
      <c r="AD886" s="71" t="s">
        <v>62</v>
      </c>
      <c r="AE886" s="71" t="s">
        <v>62</v>
      </c>
      <c r="AF886" s="71" t="s">
        <v>63</v>
      </c>
      <c r="AG886" s="71"/>
      <c r="AH886" s="71" t="s">
        <v>66</v>
      </c>
      <c r="AI886" s="71" t="s">
        <v>63</v>
      </c>
      <c r="AJ886" s="71" t="s">
        <v>63</v>
      </c>
      <c r="AK886" s="71" t="s">
        <v>63</v>
      </c>
      <c r="AL886" s="71" t="s">
        <v>62</v>
      </c>
      <c r="AM886" s="71" t="s">
        <v>63</v>
      </c>
      <c r="AN886" s="71"/>
      <c r="AO886" s="71"/>
      <c r="AP886" s="71" t="s">
        <v>9422</v>
      </c>
      <c r="AQ886" s="71" t="s">
        <v>2158</v>
      </c>
      <c r="AR886" s="71" t="s">
        <v>62</v>
      </c>
      <c r="AS886" s="71"/>
      <c r="AT886" s="71" t="s">
        <v>62</v>
      </c>
      <c r="AU886" s="71"/>
      <c r="AV886" s="79" t="str" cm="1">
        <f t="array" ref="AV8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6" s="79" t="str" cm="1">
        <f t="array" ref="AW8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6" s="71" t="str" cm="1">
        <f t="array" ref="AX8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6" s="71"/>
      <c r="AZ886" s="71"/>
      <c r="BA886" s="71" t="s">
        <v>9423</v>
      </c>
      <c r="BB886" s="73" t="s">
        <v>9424</v>
      </c>
      <c r="BC886" s="36"/>
      <c r="BD886" s="35"/>
    </row>
    <row r="887" spans="1:56" ht="75" customHeight="1">
      <c r="A887" s="70">
        <v>886</v>
      </c>
      <c r="B887" s="71" t="s">
        <v>9425</v>
      </c>
      <c r="C887" s="71" t="s">
        <v>735</v>
      </c>
      <c r="D887" s="71" t="s">
        <v>9426</v>
      </c>
      <c r="E887" s="71" t="s">
        <v>1505</v>
      </c>
      <c r="F887" s="71" t="s">
        <v>231</v>
      </c>
      <c r="G887" s="71" t="s">
        <v>736</v>
      </c>
      <c r="H887" s="71" t="s">
        <v>217</v>
      </c>
      <c r="I887" s="71" t="s">
        <v>509</v>
      </c>
      <c r="J887" s="71" t="s">
        <v>1432</v>
      </c>
      <c r="K887" s="71" t="s">
        <v>218</v>
      </c>
      <c r="L887" s="71" t="s">
        <v>9427</v>
      </c>
      <c r="M887" s="71" t="s">
        <v>9428</v>
      </c>
      <c r="N887" s="71"/>
      <c r="O887" s="71"/>
      <c r="P887" s="71"/>
      <c r="Q887" s="71"/>
      <c r="R887" s="71"/>
      <c r="S887" s="71"/>
      <c r="T887" s="71"/>
      <c r="U887" s="71"/>
      <c r="V887" s="71"/>
      <c r="W887" s="71"/>
      <c r="X887" s="71"/>
      <c r="Y887" s="71"/>
      <c r="Z887" s="71"/>
      <c r="AA887" s="71"/>
      <c r="AB887" s="71" t="s">
        <v>64</v>
      </c>
      <c r="AC887" s="71" t="s">
        <v>65</v>
      </c>
      <c r="AD887" s="71" t="s">
        <v>62</v>
      </c>
      <c r="AE887" s="71" t="s">
        <v>62</v>
      </c>
      <c r="AF887" s="71" t="s">
        <v>63</v>
      </c>
      <c r="AG887" s="71"/>
      <c r="AH887" s="71" t="s">
        <v>1515</v>
      </c>
      <c r="AI887" s="71" t="s">
        <v>63</v>
      </c>
      <c r="AJ887" s="71" t="s">
        <v>63</v>
      </c>
      <c r="AK887" s="71" t="s">
        <v>63</v>
      </c>
      <c r="AL887" s="71" t="s">
        <v>62</v>
      </c>
      <c r="AM887" s="71" t="s">
        <v>63</v>
      </c>
      <c r="AN887" s="71"/>
      <c r="AO887" s="71"/>
      <c r="AP887" s="71" t="s">
        <v>9429</v>
      </c>
      <c r="AQ887" s="71" t="s">
        <v>509</v>
      </c>
      <c r="AR887" s="71" t="s">
        <v>62</v>
      </c>
      <c r="AS887" s="71"/>
      <c r="AT887" s="71" t="s">
        <v>63</v>
      </c>
      <c r="AU887" s="71"/>
      <c r="AV887" s="79" t="str" cm="1">
        <f t="array" ref="AV8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7" s="79" t="str" cm="1">
        <f t="array" ref="AW8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7" s="71" t="str" cm="1">
        <f t="array" ref="AX8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7" s="71"/>
      <c r="AZ887" s="71"/>
      <c r="BA887" s="71" t="s">
        <v>9430</v>
      </c>
      <c r="BB887" s="73" t="s">
        <v>9298</v>
      </c>
      <c r="BC887" s="36"/>
      <c r="BD887" s="35"/>
    </row>
    <row r="888" spans="1:56" ht="75" customHeight="1">
      <c r="A888" s="70">
        <v>887</v>
      </c>
      <c r="B888" s="71" t="s">
        <v>9431</v>
      </c>
      <c r="C888" s="71" t="s">
        <v>5593</v>
      </c>
      <c r="D888" s="71" t="s">
        <v>9432</v>
      </c>
      <c r="E888" s="71" t="s">
        <v>1461</v>
      </c>
      <c r="F888" s="71" t="s">
        <v>231</v>
      </c>
      <c r="G888" s="71" t="s">
        <v>232</v>
      </c>
      <c r="H888" s="71" t="s">
        <v>233</v>
      </c>
      <c r="I888" s="71" t="s">
        <v>285</v>
      </c>
      <c r="J888" s="71" t="s">
        <v>1432</v>
      </c>
      <c r="K888" s="71" t="s">
        <v>279</v>
      </c>
      <c r="L888" s="71" t="s">
        <v>9433</v>
      </c>
      <c r="M888" s="71" t="s">
        <v>9434</v>
      </c>
      <c r="N888" s="71"/>
      <c r="O888" s="71"/>
      <c r="P888" s="71"/>
      <c r="Q888" s="71"/>
      <c r="R888" s="71"/>
      <c r="S888" s="71"/>
      <c r="T888" s="71"/>
      <c r="U888" s="71"/>
      <c r="V888" s="71"/>
      <c r="W888" s="71"/>
      <c r="X888" s="71"/>
      <c r="Y888" s="71"/>
      <c r="Z888" s="71"/>
      <c r="AA888" s="71"/>
      <c r="AB888" s="71" t="s">
        <v>64</v>
      </c>
      <c r="AC888" s="71" t="s">
        <v>100</v>
      </c>
      <c r="AD888" s="71" t="s">
        <v>62</v>
      </c>
      <c r="AE888" s="71" t="s">
        <v>62</v>
      </c>
      <c r="AF888" s="71" t="s">
        <v>63</v>
      </c>
      <c r="AG888" s="71"/>
      <c r="AH888" s="71" t="s">
        <v>85</v>
      </c>
      <c r="AI888" s="71" t="s">
        <v>63</v>
      </c>
      <c r="AJ888" s="71" t="s">
        <v>63</v>
      </c>
      <c r="AK888" s="71" t="s">
        <v>63</v>
      </c>
      <c r="AL888" s="71" t="s">
        <v>63</v>
      </c>
      <c r="AM888" s="71" t="s">
        <v>63</v>
      </c>
      <c r="AN888" s="71"/>
      <c r="AO888" s="71"/>
      <c r="AP888" s="71" t="s">
        <v>9435</v>
      </c>
      <c r="AQ888" s="71" t="s">
        <v>285</v>
      </c>
      <c r="AR888" s="71" t="s">
        <v>62</v>
      </c>
      <c r="AS888" s="71"/>
      <c r="AT888" s="71" t="s">
        <v>63</v>
      </c>
      <c r="AU888" s="71"/>
      <c r="AV888" s="79" t="str" cm="1">
        <f t="array" ref="AV8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8" s="79" t="str" cm="1">
        <f t="array" ref="AW8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8" s="71" t="str" cm="1">
        <f t="array" ref="AX8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8" s="71"/>
      <c r="AZ888" s="71"/>
      <c r="BA888" s="71" t="s">
        <v>9436</v>
      </c>
      <c r="BB888" s="73" t="s">
        <v>9437</v>
      </c>
      <c r="BC888" s="36"/>
      <c r="BD888" s="35"/>
    </row>
    <row r="889" spans="1:56" ht="75" customHeight="1">
      <c r="A889" s="70">
        <v>888</v>
      </c>
      <c r="B889" s="71" t="s">
        <v>9438</v>
      </c>
      <c r="C889" s="71" t="s">
        <v>5593</v>
      </c>
      <c r="D889" s="71" t="s">
        <v>9439</v>
      </c>
      <c r="E889" s="71" t="s">
        <v>1505</v>
      </c>
      <c r="F889" s="71" t="s">
        <v>231</v>
      </c>
      <c r="G889" s="71" t="s">
        <v>232</v>
      </c>
      <c r="H889" s="71" t="s">
        <v>217</v>
      </c>
      <c r="I889" s="71" t="s">
        <v>1215</v>
      </c>
      <c r="J889" s="71" t="s">
        <v>1432</v>
      </c>
      <c r="K889" s="71" t="s">
        <v>243</v>
      </c>
      <c r="L889" s="71" t="s">
        <v>9440</v>
      </c>
      <c r="M889" s="71" t="s">
        <v>9441</v>
      </c>
      <c r="N889" s="71"/>
      <c r="O889" s="71"/>
      <c r="P889" s="71"/>
      <c r="Q889" s="71"/>
      <c r="R889" s="71"/>
      <c r="S889" s="71"/>
      <c r="T889" s="71"/>
      <c r="U889" s="71"/>
      <c r="V889" s="71"/>
      <c r="W889" s="71"/>
      <c r="X889" s="71"/>
      <c r="Y889" s="71"/>
      <c r="Z889" s="71"/>
      <c r="AA889" s="71"/>
      <c r="AB889" s="71" t="s">
        <v>64</v>
      </c>
      <c r="AC889" s="71" t="s">
        <v>65</v>
      </c>
      <c r="AD889" s="71" t="s">
        <v>62</v>
      </c>
      <c r="AE889" s="71" t="s">
        <v>62</v>
      </c>
      <c r="AF889" s="71" t="s">
        <v>63</v>
      </c>
      <c r="AG889" s="71"/>
      <c r="AH889" s="71" t="s">
        <v>85</v>
      </c>
      <c r="AI889" s="71" t="s">
        <v>63</v>
      </c>
      <c r="AJ889" s="71" t="s">
        <v>63</v>
      </c>
      <c r="AK889" s="71" t="s">
        <v>63</v>
      </c>
      <c r="AL889" s="71" t="s">
        <v>62</v>
      </c>
      <c r="AM889" s="71" t="s">
        <v>63</v>
      </c>
      <c r="AN889" s="71"/>
      <c r="AO889" s="71"/>
      <c r="AP889" s="71" t="s">
        <v>9442</v>
      </c>
      <c r="AQ889" s="71" t="s">
        <v>1215</v>
      </c>
      <c r="AR889" s="71" t="s">
        <v>62</v>
      </c>
      <c r="AS889" s="71"/>
      <c r="AT889" s="71" t="s">
        <v>63</v>
      </c>
      <c r="AU889" s="71"/>
      <c r="AV889" s="79" t="str" cm="1">
        <f t="array" ref="AV8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9" s="79" t="str" cm="1">
        <f t="array" ref="AW8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9" s="71" t="str" cm="1">
        <f t="array" ref="AX8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9" s="71"/>
      <c r="AZ889" s="71"/>
      <c r="BA889" s="71" t="s">
        <v>9443</v>
      </c>
      <c r="BB889" s="73"/>
      <c r="BC889" s="36"/>
      <c r="BD889" s="35"/>
    </row>
    <row r="890" spans="1:56" ht="75" customHeight="1">
      <c r="A890" s="70">
        <v>889</v>
      </c>
      <c r="B890" s="71" t="s">
        <v>9444</v>
      </c>
      <c r="C890" s="71" t="s">
        <v>289</v>
      </c>
      <c r="D890" s="71" t="s">
        <v>9445</v>
      </c>
      <c r="E890" s="71" t="s">
        <v>1479</v>
      </c>
      <c r="F890" s="71" t="s">
        <v>231</v>
      </c>
      <c r="G890" s="71" t="s">
        <v>232</v>
      </c>
      <c r="H890" s="71" t="s">
        <v>233</v>
      </c>
      <c r="I890" s="71" t="s">
        <v>428</v>
      </c>
      <c r="J890" s="71" t="s">
        <v>1432</v>
      </c>
      <c r="K890" s="71" t="s">
        <v>315</v>
      </c>
      <c r="L890" s="71" t="s">
        <v>9446</v>
      </c>
      <c r="M890" s="71" t="s">
        <v>9447</v>
      </c>
      <c r="N890" s="71" t="s">
        <v>1505</v>
      </c>
      <c r="O890" s="71" t="s">
        <v>1506</v>
      </c>
      <c r="P890" s="71"/>
      <c r="Q890" s="71"/>
      <c r="R890" s="71"/>
      <c r="S890" s="71"/>
      <c r="T890" s="71"/>
      <c r="U890" s="71"/>
      <c r="V890" s="71"/>
      <c r="W890" s="71"/>
      <c r="X890" s="71"/>
      <c r="Y890" s="71"/>
      <c r="Z890" s="71"/>
      <c r="AA890" s="71"/>
      <c r="AB890" s="71" t="s">
        <v>64</v>
      </c>
      <c r="AC890" s="71" t="s">
        <v>100</v>
      </c>
      <c r="AD890" s="71" t="s">
        <v>62</v>
      </c>
      <c r="AE890" s="71" t="s">
        <v>63</v>
      </c>
      <c r="AF890" s="71" t="s">
        <v>63</v>
      </c>
      <c r="AG890" s="71"/>
      <c r="AH890" s="71" t="s">
        <v>66</v>
      </c>
      <c r="AI890" s="71" t="s">
        <v>63</v>
      </c>
      <c r="AJ890" s="71" t="s">
        <v>63</v>
      </c>
      <c r="AK890" s="71" t="s">
        <v>63</v>
      </c>
      <c r="AL890" s="71" t="s">
        <v>63</v>
      </c>
      <c r="AM890" s="71" t="s">
        <v>62</v>
      </c>
      <c r="AN890" s="71"/>
      <c r="AO890" s="71"/>
      <c r="AP890" s="71" t="s">
        <v>9448</v>
      </c>
      <c r="AQ890" s="71" t="s">
        <v>9449</v>
      </c>
      <c r="AR890" s="71" t="s">
        <v>62</v>
      </c>
      <c r="AS890" s="71"/>
      <c r="AT890" s="71" t="s">
        <v>63</v>
      </c>
      <c r="AU890" s="71"/>
      <c r="AV890" s="79" t="str" cm="1">
        <f t="array" ref="AV8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0" s="79" t="str" cm="1">
        <f t="array" ref="AW8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0" s="71" t="str" cm="1">
        <f t="array" ref="AX8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0" s="71"/>
      <c r="AZ890" s="71"/>
      <c r="BA890" s="22" t="s">
        <v>9450</v>
      </c>
      <c r="BB890" s="73" t="s">
        <v>9451</v>
      </c>
      <c r="BC890" s="36"/>
      <c r="BD890" s="35"/>
    </row>
    <row r="891" spans="1:56" ht="75" customHeight="1">
      <c r="A891" s="70">
        <v>890</v>
      </c>
      <c r="B891" s="71" t="s">
        <v>9452</v>
      </c>
      <c r="C891" s="71" t="s">
        <v>264</v>
      </c>
      <c r="D891" s="71" t="s">
        <v>9453</v>
      </c>
      <c r="E891" s="71" t="s">
        <v>1479</v>
      </c>
      <c r="F891" s="71" t="s">
        <v>54</v>
      </c>
      <c r="G891" s="71" t="s">
        <v>125</v>
      </c>
      <c r="H891" s="71" t="s">
        <v>233</v>
      </c>
      <c r="I891" s="71" t="s">
        <v>194</v>
      </c>
      <c r="J891" s="71" t="s">
        <v>1432</v>
      </c>
      <c r="K891" s="71" t="s">
        <v>315</v>
      </c>
      <c r="L891" s="71" t="s">
        <v>9454</v>
      </c>
      <c r="M891" s="71" t="s">
        <v>9455</v>
      </c>
      <c r="N891" s="71" t="s">
        <v>1478</v>
      </c>
      <c r="O891" s="71" t="s">
        <v>1668</v>
      </c>
      <c r="P891" s="71" t="s">
        <v>60</v>
      </c>
      <c r="Q891" s="71" t="s">
        <v>81</v>
      </c>
      <c r="R891" s="71" t="s">
        <v>1669</v>
      </c>
      <c r="S891" s="71" t="s">
        <v>62</v>
      </c>
      <c r="T891" s="71" t="s">
        <v>62</v>
      </c>
      <c r="U891" s="71" t="s">
        <v>62</v>
      </c>
      <c r="V891" s="71" t="s">
        <v>62</v>
      </c>
      <c r="W891" s="71" t="s">
        <v>63</v>
      </c>
      <c r="X891" s="71" t="s">
        <v>63</v>
      </c>
      <c r="Y891" s="71" t="s">
        <v>62</v>
      </c>
      <c r="Z891" s="71" t="s">
        <v>63</v>
      </c>
      <c r="AA891" s="71" t="s">
        <v>63</v>
      </c>
      <c r="AB891" s="71" t="s">
        <v>64</v>
      </c>
      <c r="AC891" s="71" t="s">
        <v>100</v>
      </c>
      <c r="AD891" s="71" t="s">
        <v>62</v>
      </c>
      <c r="AE891" s="71" t="s">
        <v>62</v>
      </c>
      <c r="AF891" s="71" t="s">
        <v>63</v>
      </c>
      <c r="AG891" s="71" t="s">
        <v>63</v>
      </c>
      <c r="AH891" s="71" t="s">
        <v>66</v>
      </c>
      <c r="AI891" s="71" t="s">
        <v>63</v>
      </c>
      <c r="AJ891" s="71" t="s">
        <v>62</v>
      </c>
      <c r="AK891" s="71" t="s">
        <v>62</v>
      </c>
      <c r="AL891" s="71" t="s">
        <v>63</v>
      </c>
      <c r="AM891" s="71" t="s">
        <v>63</v>
      </c>
      <c r="AN891" s="71"/>
      <c r="AO891" s="71" t="s">
        <v>9456</v>
      </c>
      <c r="AP891" s="71" t="s">
        <v>7865</v>
      </c>
      <c r="AQ891" s="71" t="s">
        <v>194</v>
      </c>
      <c r="AR891" s="71" t="s">
        <v>62</v>
      </c>
      <c r="AS891" s="71"/>
      <c r="AT891" s="71" t="s">
        <v>62</v>
      </c>
      <c r="AU891" s="71" t="s">
        <v>72</v>
      </c>
      <c r="AV891" s="79" t="str" cm="1">
        <f t="array" ref="AV8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1" s="79" t="str" cm="1">
        <f t="array" ref="AW8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1" s="71" t="str" cm="1">
        <f t="array" ref="AX8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1" s="71" t="s">
        <v>63</v>
      </c>
      <c r="AZ891" s="71"/>
      <c r="BA891" s="71" t="s">
        <v>9457</v>
      </c>
      <c r="BB891" s="73" t="s">
        <v>9458</v>
      </c>
      <c r="BC891" s="36"/>
      <c r="BD891" s="35"/>
    </row>
    <row r="892" spans="1:56" ht="75" customHeight="1">
      <c r="A892" s="70">
        <v>891</v>
      </c>
      <c r="B892" s="71" t="s">
        <v>9459</v>
      </c>
      <c r="C892" s="71" t="s">
        <v>7477</v>
      </c>
      <c r="D892" s="71" t="s">
        <v>9460</v>
      </c>
      <c r="E892" s="71" t="s">
        <v>1479</v>
      </c>
      <c r="F892" s="71" t="s">
        <v>54</v>
      </c>
      <c r="G892" s="71" t="s">
        <v>125</v>
      </c>
      <c r="H892" s="71" t="s">
        <v>233</v>
      </c>
      <c r="I892" s="71" t="s">
        <v>2157</v>
      </c>
      <c r="J892" s="71" t="s">
        <v>1432</v>
      </c>
      <c r="K892" s="71" t="s">
        <v>243</v>
      </c>
      <c r="L892" s="71" t="s">
        <v>9461</v>
      </c>
      <c r="M892" s="71" t="s">
        <v>9462</v>
      </c>
      <c r="N892" s="71"/>
      <c r="O892" s="71" t="s">
        <v>1668</v>
      </c>
      <c r="P892" s="71" t="s">
        <v>60</v>
      </c>
      <c r="Q892" s="71" t="s">
        <v>81</v>
      </c>
      <c r="R892" s="71" t="s">
        <v>1669</v>
      </c>
      <c r="S892" s="71" t="s">
        <v>62</v>
      </c>
      <c r="T892" s="71" t="s">
        <v>62</v>
      </c>
      <c r="U892" s="71" t="s">
        <v>62</v>
      </c>
      <c r="V892" s="71" t="s">
        <v>62</v>
      </c>
      <c r="W892" s="71" t="s">
        <v>63</v>
      </c>
      <c r="X892" s="71" t="s">
        <v>63</v>
      </c>
      <c r="Y892" s="71" t="s">
        <v>62</v>
      </c>
      <c r="Z892" s="71" t="s">
        <v>62</v>
      </c>
      <c r="AA892" s="71" t="s">
        <v>63</v>
      </c>
      <c r="AB892" s="71" t="s">
        <v>64</v>
      </c>
      <c r="AC892" s="71" t="s">
        <v>100</v>
      </c>
      <c r="AD892" s="71" t="s">
        <v>62</v>
      </c>
      <c r="AE892" s="71" t="s">
        <v>62</v>
      </c>
      <c r="AF892" s="71" t="s">
        <v>62</v>
      </c>
      <c r="AG892" s="71" t="s">
        <v>63</v>
      </c>
      <c r="AH892" s="71" t="s">
        <v>85</v>
      </c>
      <c r="AI892" s="71" t="s">
        <v>63</v>
      </c>
      <c r="AJ892" s="71" t="s">
        <v>132</v>
      </c>
      <c r="AK892" s="71" t="s">
        <v>63</v>
      </c>
      <c r="AL892" s="71" t="s">
        <v>62</v>
      </c>
      <c r="AM892" s="71" t="s">
        <v>62</v>
      </c>
      <c r="AN892" s="71" t="s">
        <v>9463</v>
      </c>
      <c r="AO892" s="71" t="s">
        <v>9464</v>
      </c>
      <c r="AP892" s="71" t="s">
        <v>9465</v>
      </c>
      <c r="AQ892" s="71" t="s">
        <v>321</v>
      </c>
      <c r="AR892" s="71" t="s">
        <v>63</v>
      </c>
      <c r="AS892" s="71"/>
      <c r="AT892" s="71" t="s">
        <v>63</v>
      </c>
      <c r="AU892" s="71" t="s">
        <v>9466</v>
      </c>
      <c r="AV892" s="79" cm="1">
        <f t="array" ref="AV8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7.0999999999999994E-2</v>
      </c>
      <c r="AW892" s="79" cm="1">
        <f t="array" ref="AW8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7.0999999999999994E-2</v>
      </c>
      <c r="AX892" s="71" t="str" cm="1">
        <f t="array" ref="AX8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92" s="71" t="s">
        <v>63</v>
      </c>
      <c r="AZ892" s="71"/>
      <c r="BA892" s="71" t="s">
        <v>9467</v>
      </c>
      <c r="BB892" s="73" t="s">
        <v>9468</v>
      </c>
      <c r="BC892" s="36"/>
      <c r="BD892" s="35"/>
    </row>
    <row r="893" spans="1:56" ht="75" customHeight="1">
      <c r="A893" s="70">
        <v>892</v>
      </c>
      <c r="B893" s="71" t="s">
        <v>9469</v>
      </c>
      <c r="C893" s="71" t="s">
        <v>381</v>
      </c>
      <c r="D893" s="71" t="s">
        <v>9470</v>
      </c>
      <c r="E893" s="71" t="s">
        <v>1494</v>
      </c>
      <c r="F893" s="71" t="s">
        <v>54</v>
      </c>
      <c r="G893" s="71" t="s">
        <v>125</v>
      </c>
      <c r="H893" s="71" t="s">
        <v>233</v>
      </c>
      <c r="I893" s="71" t="s">
        <v>1147</v>
      </c>
      <c r="J893" s="71" t="s">
        <v>1432</v>
      </c>
      <c r="K893" s="71" t="s">
        <v>266</v>
      </c>
      <c r="L893" s="71" t="s">
        <v>9471</v>
      </c>
      <c r="M893" s="71" t="s">
        <v>9472</v>
      </c>
      <c r="N893" s="71" t="s">
        <v>4413</v>
      </c>
      <c r="O893" s="71" t="s">
        <v>8986</v>
      </c>
      <c r="P893" s="71" t="s">
        <v>60</v>
      </c>
      <c r="Q893" s="71" t="s">
        <v>431</v>
      </c>
      <c r="R893" s="71" t="s">
        <v>189</v>
      </c>
      <c r="S893" s="71" t="s">
        <v>62</v>
      </c>
      <c r="T893" s="71" t="s">
        <v>62</v>
      </c>
      <c r="U893" s="71" t="s">
        <v>62</v>
      </c>
      <c r="V893" s="71" t="s">
        <v>62</v>
      </c>
      <c r="W893" s="71" t="s">
        <v>62</v>
      </c>
      <c r="X893" s="71" t="s">
        <v>63</v>
      </c>
      <c r="Y893" s="71" t="s">
        <v>62</v>
      </c>
      <c r="Z893" s="71" t="s">
        <v>63</v>
      </c>
      <c r="AA893" s="71" t="s">
        <v>62</v>
      </c>
      <c r="AB893" s="71" t="s">
        <v>142</v>
      </c>
      <c r="AC893" s="71" t="s">
        <v>65</v>
      </c>
      <c r="AD893" s="71" t="s">
        <v>62</v>
      </c>
      <c r="AE893" s="71" t="s">
        <v>62</v>
      </c>
      <c r="AF893" s="71" t="s">
        <v>63</v>
      </c>
      <c r="AG893" s="71" t="s">
        <v>62</v>
      </c>
      <c r="AH893" s="71" t="s">
        <v>85</v>
      </c>
      <c r="AI893" s="71" t="s">
        <v>63</v>
      </c>
      <c r="AJ893" s="71" t="s">
        <v>62</v>
      </c>
      <c r="AK893" s="71" t="s">
        <v>62</v>
      </c>
      <c r="AL893" s="71" t="s">
        <v>62</v>
      </c>
      <c r="AM893" s="71" t="s">
        <v>62</v>
      </c>
      <c r="AN893" s="71" t="s">
        <v>9473</v>
      </c>
      <c r="AO893" s="71" t="s">
        <v>9474</v>
      </c>
      <c r="AP893" s="71" t="s">
        <v>9475</v>
      </c>
      <c r="AQ893" s="71" t="s">
        <v>465</v>
      </c>
      <c r="AR893" s="71" t="s">
        <v>63</v>
      </c>
      <c r="AS893" s="71"/>
      <c r="AT893" s="71" t="s">
        <v>62</v>
      </c>
      <c r="AU893" s="71" t="s">
        <v>72</v>
      </c>
      <c r="AV893" s="79" t="str" cm="1">
        <f t="array" ref="AV8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3" s="79" t="str" cm="1">
        <f t="array" ref="AW8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3" s="71" t="str" cm="1">
        <f t="array" ref="AX8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3" s="71" t="s">
        <v>63</v>
      </c>
      <c r="AZ893" s="71"/>
      <c r="BA893" s="71" t="s">
        <v>9476</v>
      </c>
      <c r="BB893" s="73"/>
      <c r="BC893" s="36"/>
      <c r="BD893" s="35"/>
    </row>
    <row r="894" spans="1:56" ht="75" customHeight="1">
      <c r="A894" s="70">
        <v>893</v>
      </c>
      <c r="B894" s="71" t="s">
        <v>1335</v>
      </c>
      <c r="C894" s="71" t="s">
        <v>735</v>
      </c>
      <c r="D894" s="71" t="s">
        <v>9477</v>
      </c>
      <c r="E894" s="71" t="s">
        <v>1452</v>
      </c>
      <c r="F894" s="71" t="s">
        <v>231</v>
      </c>
      <c r="G894" s="71" t="s">
        <v>736</v>
      </c>
      <c r="H894" s="71" t="s">
        <v>217</v>
      </c>
      <c r="I894" s="71" t="s">
        <v>1431</v>
      </c>
      <c r="J894" s="71" t="s">
        <v>1432</v>
      </c>
      <c r="K894" s="71" t="s">
        <v>266</v>
      </c>
      <c r="L894" s="71" t="s">
        <v>9478</v>
      </c>
      <c r="M894" s="71" t="s">
        <v>9479</v>
      </c>
      <c r="N894" s="71"/>
      <c r="O894" s="71"/>
      <c r="P894" s="71"/>
      <c r="Q894" s="71"/>
      <c r="R894" s="71"/>
      <c r="S894" s="71"/>
      <c r="T894" s="71"/>
      <c r="U894" s="71"/>
      <c r="V894" s="71"/>
      <c r="W894" s="71"/>
      <c r="X894" s="71"/>
      <c r="Y894" s="71"/>
      <c r="Z894" s="71"/>
      <c r="AA894" s="71"/>
      <c r="AB894" s="71" t="s">
        <v>64</v>
      </c>
      <c r="AC894" s="71" t="s">
        <v>65</v>
      </c>
      <c r="AD894" s="71" t="s">
        <v>62</v>
      </c>
      <c r="AE894" s="71" t="s">
        <v>62</v>
      </c>
      <c r="AF894" s="71" t="s">
        <v>63</v>
      </c>
      <c r="AG894" s="71"/>
      <c r="AH894" s="71" t="s">
        <v>66</v>
      </c>
      <c r="AI894" s="71" t="s">
        <v>63</v>
      </c>
      <c r="AJ894" s="71" t="s">
        <v>63</v>
      </c>
      <c r="AK894" s="71" t="s">
        <v>63</v>
      </c>
      <c r="AL894" s="71" t="s">
        <v>62</v>
      </c>
      <c r="AM894" s="71" t="s">
        <v>63</v>
      </c>
      <c r="AN894" s="71"/>
      <c r="AO894" s="71"/>
      <c r="AP894" s="71" t="s">
        <v>9480</v>
      </c>
      <c r="AQ894" s="71" t="s">
        <v>9481</v>
      </c>
      <c r="AR894" s="71" t="s">
        <v>132</v>
      </c>
      <c r="AS894" s="71"/>
      <c r="AT894" s="71" t="s">
        <v>63</v>
      </c>
      <c r="AU894" s="71"/>
      <c r="AV894" s="79" t="str" cm="1">
        <f t="array" ref="AV8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4" s="79" t="str" cm="1">
        <f t="array" ref="AW8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4" s="71" t="str" cm="1">
        <f t="array" ref="AX8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4" s="71"/>
      <c r="AZ894" s="71"/>
      <c r="BA894" s="71" t="s">
        <v>9482</v>
      </c>
      <c r="BB894" s="73" t="s">
        <v>1345</v>
      </c>
      <c r="BC894" s="36"/>
      <c r="BD894" s="35"/>
    </row>
    <row r="895" spans="1:56" ht="75" customHeight="1">
      <c r="A895" s="70">
        <v>894</v>
      </c>
      <c r="B895" s="71" t="s">
        <v>9483</v>
      </c>
      <c r="C895" s="71" t="s">
        <v>381</v>
      </c>
      <c r="D895" s="71" t="s">
        <v>9484</v>
      </c>
      <c r="E895" s="71" t="s">
        <v>1479</v>
      </c>
      <c r="F895" s="71" t="s">
        <v>54</v>
      </c>
      <c r="G895" s="71" t="s">
        <v>584</v>
      </c>
      <c r="H895" s="71" t="s">
        <v>217</v>
      </c>
      <c r="I895" s="71" t="s">
        <v>1215</v>
      </c>
      <c r="J895" s="71" t="s">
        <v>1432</v>
      </c>
      <c r="K895" s="71" t="s">
        <v>243</v>
      </c>
      <c r="L895" s="71" t="s">
        <v>9485</v>
      </c>
      <c r="M895" s="71" t="s">
        <v>9486</v>
      </c>
      <c r="N895" s="71" t="s">
        <v>1452</v>
      </c>
      <c r="O895" s="71" t="s">
        <v>4945</v>
      </c>
      <c r="P895" s="71" t="s">
        <v>60</v>
      </c>
      <c r="Q895" s="71" t="s">
        <v>431</v>
      </c>
      <c r="R895" s="71" t="s">
        <v>189</v>
      </c>
      <c r="S895" s="71" t="s">
        <v>63</v>
      </c>
      <c r="T895" s="71" t="s">
        <v>63</v>
      </c>
      <c r="U895" s="71" t="s">
        <v>63</v>
      </c>
      <c r="V895" s="71" t="s">
        <v>62</v>
      </c>
      <c r="W895" s="71" t="s">
        <v>63</v>
      </c>
      <c r="X895" s="71" t="s">
        <v>63</v>
      </c>
      <c r="Y895" s="71" t="s">
        <v>62</v>
      </c>
      <c r="Z895" s="71" t="s">
        <v>63</v>
      </c>
      <c r="AA895" s="71" t="s">
        <v>63</v>
      </c>
      <c r="AB895" s="71" t="s">
        <v>1692</v>
      </c>
      <c r="AC895" s="71" t="s">
        <v>65</v>
      </c>
      <c r="AD895" s="71" t="s">
        <v>62</v>
      </c>
      <c r="AE895" s="71" t="s">
        <v>62</v>
      </c>
      <c r="AF895" s="71" t="s">
        <v>62</v>
      </c>
      <c r="AG895" s="71" t="s">
        <v>63</v>
      </c>
      <c r="AH895" s="71" t="s">
        <v>66</v>
      </c>
      <c r="AI895" s="71" t="s">
        <v>63</v>
      </c>
      <c r="AJ895" s="71" t="s">
        <v>62</v>
      </c>
      <c r="AK895" s="71" t="s">
        <v>62</v>
      </c>
      <c r="AL895" s="71" t="s">
        <v>63</v>
      </c>
      <c r="AM895" s="71" t="s">
        <v>132</v>
      </c>
      <c r="AN895" s="71" t="s">
        <v>9487</v>
      </c>
      <c r="AO895" s="71" t="s">
        <v>9488</v>
      </c>
      <c r="AP895" s="71" t="s">
        <v>9489</v>
      </c>
      <c r="AQ895" s="71" t="s">
        <v>9490</v>
      </c>
      <c r="AR895" s="71" t="s">
        <v>62</v>
      </c>
      <c r="AS895" s="71"/>
      <c r="AT895" s="71" t="s">
        <v>63</v>
      </c>
      <c r="AU895" s="71" t="s">
        <v>72</v>
      </c>
      <c r="AV895" s="79" t="str" cm="1">
        <f t="array" ref="AV8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5" s="79" t="str" cm="1">
        <f t="array" ref="AW8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5" s="71" t="str" cm="1">
        <f t="array" ref="AX8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5" s="71" t="s">
        <v>63</v>
      </c>
      <c r="AZ895" s="71"/>
      <c r="BA895" s="71" t="s">
        <v>9491</v>
      </c>
      <c r="BB895" s="73" t="s">
        <v>9492</v>
      </c>
      <c r="BC895" s="36"/>
      <c r="BD895" s="35"/>
    </row>
    <row r="896" spans="1:56" ht="75" customHeight="1">
      <c r="A896" s="70">
        <v>895</v>
      </c>
      <c r="B896" s="71" t="s">
        <v>9493</v>
      </c>
      <c r="C896" s="71" t="s">
        <v>5593</v>
      </c>
      <c r="D896" s="71" t="s">
        <v>9494</v>
      </c>
      <c r="E896" s="71" t="s">
        <v>1430</v>
      </c>
      <c r="F896" s="71" t="s">
        <v>231</v>
      </c>
      <c r="G896" s="71" t="s">
        <v>232</v>
      </c>
      <c r="H896" s="71" t="s">
        <v>233</v>
      </c>
      <c r="I896" s="71" t="s">
        <v>840</v>
      </c>
      <c r="J896" s="71" t="s">
        <v>1432</v>
      </c>
      <c r="K896" s="71" t="s">
        <v>315</v>
      </c>
      <c r="L896" s="71" t="s">
        <v>9495</v>
      </c>
      <c r="M896" s="71" t="s">
        <v>9496</v>
      </c>
      <c r="N896" s="71"/>
      <c r="O896" s="71"/>
      <c r="P896" s="71"/>
      <c r="Q896" s="71"/>
      <c r="R896" s="71"/>
      <c r="S896" s="71"/>
      <c r="T896" s="71"/>
      <c r="U896" s="71"/>
      <c r="V896" s="71"/>
      <c r="W896" s="71"/>
      <c r="X896" s="71"/>
      <c r="Y896" s="71"/>
      <c r="Z896" s="71"/>
      <c r="AA896" s="71"/>
      <c r="AB896" s="71" t="s">
        <v>64</v>
      </c>
      <c r="AC896" s="71" t="s">
        <v>65</v>
      </c>
      <c r="AD896" s="71" t="s">
        <v>62</v>
      </c>
      <c r="AE896" s="71" t="s">
        <v>62</v>
      </c>
      <c r="AF896" s="71" t="s">
        <v>63</v>
      </c>
      <c r="AG896" s="71"/>
      <c r="AH896" s="71" t="s">
        <v>85</v>
      </c>
      <c r="AI896" s="71" t="s">
        <v>63</v>
      </c>
      <c r="AJ896" s="71" t="s">
        <v>63</v>
      </c>
      <c r="AK896" s="71" t="s">
        <v>63</v>
      </c>
      <c r="AL896" s="71" t="s">
        <v>62</v>
      </c>
      <c r="AM896" s="71" t="s">
        <v>63</v>
      </c>
      <c r="AN896" s="71"/>
      <c r="AO896" s="71"/>
      <c r="AP896" s="71" t="s">
        <v>9497</v>
      </c>
      <c r="AQ896" s="71" t="s">
        <v>840</v>
      </c>
      <c r="AR896" s="71" t="s">
        <v>62</v>
      </c>
      <c r="AS896" s="71"/>
      <c r="AT896" s="71" t="s">
        <v>63</v>
      </c>
      <c r="AU896" s="71"/>
      <c r="AV896" s="79" t="str" cm="1">
        <f t="array" ref="AV8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6" s="79" t="str" cm="1">
        <f t="array" ref="AW8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6" s="71" t="str" cm="1">
        <f t="array" ref="AX8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6" s="71"/>
      <c r="AZ896" s="71"/>
      <c r="BA896" s="71" t="s">
        <v>9498</v>
      </c>
      <c r="BB896" s="73" t="s">
        <v>9499</v>
      </c>
      <c r="BC896" s="36"/>
      <c r="BD896" s="35"/>
    </row>
    <row r="897" spans="1:56" ht="75" customHeight="1">
      <c r="A897" s="70">
        <v>896</v>
      </c>
      <c r="B897" s="71" t="s">
        <v>9500</v>
      </c>
      <c r="C897" s="71" t="s">
        <v>735</v>
      </c>
      <c r="D897" s="71" t="s">
        <v>9501</v>
      </c>
      <c r="E897" s="71" t="s">
        <v>1748</v>
      </c>
      <c r="F897" s="71" t="s">
        <v>231</v>
      </c>
      <c r="G897" s="71" t="s">
        <v>584</v>
      </c>
      <c r="H897" s="71" t="s">
        <v>233</v>
      </c>
      <c r="I897" s="71" t="s">
        <v>1215</v>
      </c>
      <c r="J897" s="71" t="s">
        <v>1432</v>
      </c>
      <c r="K897" s="71" t="s">
        <v>243</v>
      </c>
      <c r="L897" s="71" t="s">
        <v>9502</v>
      </c>
      <c r="M897" s="71" t="s">
        <v>9503</v>
      </c>
      <c r="N897" s="71"/>
      <c r="O897" s="71"/>
      <c r="P897" s="71"/>
      <c r="Q897" s="71"/>
      <c r="R897" s="71"/>
      <c r="S897" s="71"/>
      <c r="T897" s="71"/>
      <c r="U897" s="71"/>
      <c r="V897" s="71"/>
      <c r="W897" s="71"/>
      <c r="X897" s="71"/>
      <c r="Y897" s="71"/>
      <c r="Z897" s="71"/>
      <c r="AA897" s="71"/>
      <c r="AB897" s="71" t="s">
        <v>64</v>
      </c>
      <c r="AC897" s="71" t="s">
        <v>65</v>
      </c>
      <c r="AD897" s="71" t="s">
        <v>62</v>
      </c>
      <c r="AE897" s="71" t="s">
        <v>62</v>
      </c>
      <c r="AF897" s="71" t="s">
        <v>63</v>
      </c>
      <c r="AG897" s="71"/>
      <c r="AH897" s="71" t="s">
        <v>66</v>
      </c>
      <c r="AI897" s="71" t="s">
        <v>63</v>
      </c>
      <c r="AJ897" s="71" t="s">
        <v>63</v>
      </c>
      <c r="AK897" s="71" t="s">
        <v>63</v>
      </c>
      <c r="AL897" s="71" t="s">
        <v>132</v>
      </c>
      <c r="AM897" s="71" t="s">
        <v>63</v>
      </c>
      <c r="AN897" s="71"/>
      <c r="AO897" s="71"/>
      <c r="AP897" s="71" t="s">
        <v>9504</v>
      </c>
      <c r="AQ897" s="71" t="s">
        <v>1215</v>
      </c>
      <c r="AR897" s="71" t="s">
        <v>62</v>
      </c>
      <c r="AS897" s="71"/>
      <c r="AT897" s="71" t="s">
        <v>63</v>
      </c>
      <c r="AU897" s="71"/>
      <c r="AV897" s="79" t="str" cm="1">
        <f t="array" ref="AV8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7" s="79" t="str" cm="1">
        <f t="array" ref="AW8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7" s="71" t="str" cm="1">
        <f t="array" ref="AX8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7" s="71"/>
      <c r="AZ897" s="71"/>
      <c r="BA897" s="71" t="s">
        <v>9505</v>
      </c>
      <c r="BB897" s="73" t="s">
        <v>4658</v>
      </c>
      <c r="BC897" s="36"/>
      <c r="BD897" s="35"/>
    </row>
    <row r="898" spans="1:56" ht="75" customHeight="1">
      <c r="A898" s="70">
        <v>897</v>
      </c>
      <c r="B898" s="71" t="s">
        <v>9506</v>
      </c>
      <c r="C898" s="71" t="s">
        <v>1630</v>
      </c>
      <c r="D898" s="71" t="s">
        <v>9507</v>
      </c>
      <c r="E898" s="71" t="s">
        <v>1461</v>
      </c>
      <c r="F898" s="71" t="s">
        <v>231</v>
      </c>
      <c r="G898" s="71" t="s">
        <v>232</v>
      </c>
      <c r="H898" s="71" t="s">
        <v>217</v>
      </c>
      <c r="I898" s="71" t="s">
        <v>790</v>
      </c>
      <c r="J898" s="71" t="s">
        <v>1432</v>
      </c>
      <c r="K898" s="71" t="s">
        <v>218</v>
      </c>
      <c r="L898" s="71" t="s">
        <v>9508</v>
      </c>
      <c r="M898" s="71" t="s">
        <v>9509</v>
      </c>
      <c r="N898" s="71"/>
      <c r="O898" s="71"/>
      <c r="P898" s="71"/>
      <c r="Q898" s="71"/>
      <c r="R898" s="71"/>
      <c r="S898" s="71"/>
      <c r="T898" s="71"/>
      <c r="U898" s="71"/>
      <c r="V898" s="71"/>
      <c r="W898" s="71"/>
      <c r="X898" s="71"/>
      <c r="Y898" s="71"/>
      <c r="Z898" s="71"/>
      <c r="AA898" s="71"/>
      <c r="AB898" s="71" t="s">
        <v>189</v>
      </c>
      <c r="AC898" s="71" t="s">
        <v>65</v>
      </c>
      <c r="AD898" s="71" t="s">
        <v>62</v>
      </c>
      <c r="AE898" s="71" t="s">
        <v>62</v>
      </c>
      <c r="AF898" s="71" t="s">
        <v>63</v>
      </c>
      <c r="AG898" s="71"/>
      <c r="AH898" s="71" t="s">
        <v>85</v>
      </c>
      <c r="AI898" s="71" t="s">
        <v>63</v>
      </c>
      <c r="AJ898" s="71" t="s">
        <v>63</v>
      </c>
      <c r="AK898" s="71" t="s">
        <v>63</v>
      </c>
      <c r="AL898" s="71" t="s">
        <v>63</v>
      </c>
      <c r="AM898" s="71" t="s">
        <v>63</v>
      </c>
      <c r="AN898" s="71"/>
      <c r="AO898" s="71"/>
      <c r="AP898" s="71" t="s">
        <v>9510</v>
      </c>
      <c r="AQ898" s="71" t="s">
        <v>790</v>
      </c>
      <c r="AR898" s="71" t="s">
        <v>62</v>
      </c>
      <c r="AS898" s="71"/>
      <c r="AT898" s="71" t="s">
        <v>63</v>
      </c>
      <c r="AU898" s="71"/>
      <c r="AV898" s="79" t="str" cm="1">
        <f t="array" ref="AV8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8" s="79" t="str" cm="1">
        <f t="array" ref="AW8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8" s="71" t="str" cm="1">
        <f t="array" ref="AX8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8" s="71"/>
      <c r="AZ898" s="71"/>
      <c r="BA898" s="71" t="s">
        <v>9511</v>
      </c>
      <c r="BB898" s="73" t="s">
        <v>9512</v>
      </c>
      <c r="BC898" s="36"/>
      <c r="BD898" s="35"/>
    </row>
    <row r="899" spans="1:56" ht="75" customHeight="1">
      <c r="A899" s="70">
        <v>898</v>
      </c>
      <c r="B899" s="71" t="s">
        <v>9513</v>
      </c>
      <c r="C899" s="71" t="s">
        <v>8961</v>
      </c>
      <c r="D899" s="71" t="s">
        <v>9514</v>
      </c>
      <c r="E899" s="71" t="s">
        <v>1505</v>
      </c>
      <c r="F899" s="71" t="s">
        <v>231</v>
      </c>
      <c r="G899" s="71" t="s">
        <v>584</v>
      </c>
      <c r="H899" s="71" t="s">
        <v>217</v>
      </c>
      <c r="I899" s="71" t="s">
        <v>842</v>
      </c>
      <c r="J899" s="71" t="s">
        <v>1432</v>
      </c>
      <c r="K899" s="71" t="s">
        <v>315</v>
      </c>
      <c r="L899" s="71" t="s">
        <v>9515</v>
      </c>
      <c r="M899" s="71" t="s">
        <v>9516</v>
      </c>
      <c r="N899" s="71"/>
      <c r="O899" s="71"/>
      <c r="P899" s="71"/>
      <c r="Q899" s="71"/>
      <c r="R899" s="71"/>
      <c r="S899" s="71"/>
      <c r="T899" s="71"/>
      <c r="U899" s="71"/>
      <c r="V899" s="71"/>
      <c r="W899" s="71"/>
      <c r="X899" s="71"/>
      <c r="Y899" s="71"/>
      <c r="Z899" s="71"/>
      <c r="AA899" s="71"/>
      <c r="AB899" s="71" t="s">
        <v>64</v>
      </c>
      <c r="AC899" s="71" t="s">
        <v>65</v>
      </c>
      <c r="AD899" s="71" t="s">
        <v>62</v>
      </c>
      <c r="AE899" s="71" t="s">
        <v>63</v>
      </c>
      <c r="AF899" s="71" t="s">
        <v>63</v>
      </c>
      <c r="AG899" s="71"/>
      <c r="AH899" s="71" t="s">
        <v>66</v>
      </c>
      <c r="AI899" s="71" t="s">
        <v>132</v>
      </c>
      <c r="AJ899" s="71" t="s">
        <v>63</v>
      </c>
      <c r="AK899" s="71" t="s">
        <v>63</v>
      </c>
      <c r="AL899" s="71" t="s">
        <v>62</v>
      </c>
      <c r="AM899" s="71" t="s">
        <v>63</v>
      </c>
      <c r="AN899" s="71"/>
      <c r="AO899" s="71"/>
      <c r="AP899" s="71" t="s">
        <v>5460</v>
      </c>
      <c r="AQ899" s="71" t="s">
        <v>105</v>
      </c>
      <c r="AR899" s="71" t="s">
        <v>63</v>
      </c>
      <c r="AS899" s="71"/>
      <c r="AT899" s="71" t="s">
        <v>63</v>
      </c>
      <c r="AU899" s="71"/>
      <c r="AV899" s="79" t="str" cm="1">
        <f t="array" ref="AV8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9" s="79" t="str" cm="1">
        <f t="array" ref="AW8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9" s="71" t="str" cm="1">
        <f t="array" ref="AX8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9" s="71"/>
      <c r="AZ899" s="71"/>
      <c r="BA899" s="71" t="s">
        <v>9517</v>
      </c>
      <c r="BB899" s="73" t="s">
        <v>8966</v>
      </c>
      <c r="BC899" s="36"/>
      <c r="BD899" s="35"/>
    </row>
    <row r="900" spans="1:56" ht="75" customHeight="1">
      <c r="A900" s="70">
        <v>899</v>
      </c>
      <c r="B900" s="71" t="s">
        <v>9518</v>
      </c>
      <c r="C900" s="71" t="s">
        <v>9519</v>
      </c>
      <c r="D900" s="71" t="s">
        <v>9520</v>
      </c>
      <c r="E900" s="71" t="s">
        <v>1575</v>
      </c>
      <c r="F900" s="71" t="s">
        <v>231</v>
      </c>
      <c r="G900" s="71" t="s">
        <v>736</v>
      </c>
      <c r="H900" s="71" t="s">
        <v>233</v>
      </c>
      <c r="I900" s="71" t="s">
        <v>194</v>
      </c>
      <c r="J900" s="71" t="s">
        <v>1432</v>
      </c>
      <c r="K900" s="71" t="s">
        <v>315</v>
      </c>
      <c r="L900" s="71" t="s">
        <v>9521</v>
      </c>
      <c r="M900" s="71" t="s">
        <v>9522</v>
      </c>
      <c r="N900" s="71"/>
      <c r="O900" s="71"/>
      <c r="P900" s="71"/>
      <c r="Q900" s="71"/>
      <c r="R900" s="71"/>
      <c r="S900" s="71"/>
      <c r="T900" s="71"/>
      <c r="U900" s="71"/>
      <c r="V900" s="71"/>
      <c r="W900" s="71"/>
      <c r="X900" s="71"/>
      <c r="Y900" s="71"/>
      <c r="Z900" s="71"/>
      <c r="AA900" s="71"/>
      <c r="AB900" s="71" t="s">
        <v>64</v>
      </c>
      <c r="AC900" s="71" t="s">
        <v>65</v>
      </c>
      <c r="AD900" s="71" t="s">
        <v>62</v>
      </c>
      <c r="AE900" s="71" t="s">
        <v>62</v>
      </c>
      <c r="AF900" s="71" t="s">
        <v>63</v>
      </c>
      <c r="AG900" s="71"/>
      <c r="AH900" s="71" t="s">
        <v>85</v>
      </c>
      <c r="AI900" s="71" t="s">
        <v>63</v>
      </c>
      <c r="AJ900" s="71" t="s">
        <v>63</v>
      </c>
      <c r="AK900" s="71" t="s">
        <v>63</v>
      </c>
      <c r="AL900" s="71" t="s">
        <v>63</v>
      </c>
      <c r="AM900" s="71" t="s">
        <v>63</v>
      </c>
      <c r="AN900" s="71"/>
      <c r="AO900" s="71"/>
      <c r="AP900" s="71" t="s">
        <v>9523</v>
      </c>
      <c r="AQ900" s="71" t="s">
        <v>2621</v>
      </c>
      <c r="AR900" s="71" t="s">
        <v>63</v>
      </c>
      <c r="AS900" s="71"/>
      <c r="AT900" s="71" t="s">
        <v>63</v>
      </c>
      <c r="AU900" s="71"/>
      <c r="AV900" s="79" t="str" cm="1">
        <f t="array" ref="AV9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0" s="79" t="str" cm="1">
        <f t="array" ref="AW9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0" s="71" t="str" cm="1">
        <f t="array" ref="AX9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0" s="71"/>
      <c r="AZ900" s="71"/>
      <c r="BA900" s="71" t="s">
        <v>9524</v>
      </c>
      <c r="BB900" s="73" t="s">
        <v>9525</v>
      </c>
      <c r="BC900" s="36"/>
      <c r="BD900" s="35"/>
    </row>
    <row r="901" spans="1:56" ht="75" customHeight="1">
      <c r="A901" s="70">
        <v>900</v>
      </c>
      <c r="B901" s="71" t="s">
        <v>9526</v>
      </c>
      <c r="C901" s="71" t="s">
        <v>735</v>
      </c>
      <c r="D901" s="71" t="s">
        <v>9527</v>
      </c>
      <c r="E901" s="71" t="s">
        <v>1748</v>
      </c>
      <c r="F901" s="71" t="s">
        <v>231</v>
      </c>
      <c r="G901" s="71" t="s">
        <v>736</v>
      </c>
      <c r="H901" s="71" t="s">
        <v>217</v>
      </c>
      <c r="I901" s="71" t="s">
        <v>840</v>
      </c>
      <c r="J901" s="71" t="s">
        <v>1432</v>
      </c>
      <c r="K901" s="71" t="s">
        <v>315</v>
      </c>
      <c r="L901" s="71" t="s">
        <v>9528</v>
      </c>
      <c r="M901" s="71" t="s">
        <v>9529</v>
      </c>
      <c r="N901" s="71"/>
      <c r="O901" s="71"/>
      <c r="P901" s="71"/>
      <c r="Q901" s="71"/>
      <c r="R901" s="71"/>
      <c r="S901" s="71"/>
      <c r="T901" s="71"/>
      <c r="U901" s="71"/>
      <c r="V901" s="71"/>
      <c r="W901" s="71"/>
      <c r="X901" s="71"/>
      <c r="Y901" s="71"/>
      <c r="Z901" s="71"/>
      <c r="AA901" s="71"/>
      <c r="AB901" s="71" t="s">
        <v>64</v>
      </c>
      <c r="AC901" s="71" t="s">
        <v>65</v>
      </c>
      <c r="AD901" s="71" t="s">
        <v>62</v>
      </c>
      <c r="AE901" s="71" t="s">
        <v>62</v>
      </c>
      <c r="AF901" s="71" t="s">
        <v>63</v>
      </c>
      <c r="AG901" s="71"/>
      <c r="AH901" s="71" t="s">
        <v>66</v>
      </c>
      <c r="AI901" s="71" t="s">
        <v>63</v>
      </c>
      <c r="AJ901" s="71" t="s">
        <v>63</v>
      </c>
      <c r="AK901" s="71" t="s">
        <v>63</v>
      </c>
      <c r="AL901" s="71" t="s">
        <v>62</v>
      </c>
      <c r="AM901" s="71" t="s">
        <v>63</v>
      </c>
      <c r="AN901" s="71"/>
      <c r="AO901" s="71"/>
      <c r="AP901" s="71" t="s">
        <v>8008</v>
      </c>
      <c r="AQ901" s="71" t="s">
        <v>840</v>
      </c>
      <c r="AR901" s="71" t="s">
        <v>62</v>
      </c>
      <c r="AS901" s="71"/>
      <c r="AT901" s="71" t="s">
        <v>63</v>
      </c>
      <c r="AU901" s="71"/>
      <c r="AV901" s="79" t="str" cm="1">
        <f t="array" ref="AV9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1" s="79" t="str" cm="1">
        <f t="array" ref="AW9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1" s="71" t="str" cm="1">
        <f t="array" ref="AX9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1" s="71"/>
      <c r="AZ901" s="71"/>
      <c r="BA901" s="71" t="s">
        <v>9530</v>
      </c>
      <c r="BB901" s="73" t="s">
        <v>6961</v>
      </c>
      <c r="BC901" s="36"/>
      <c r="BD901" s="35"/>
    </row>
    <row r="902" spans="1:56" ht="75" customHeight="1">
      <c r="A902" s="70">
        <v>901</v>
      </c>
      <c r="B902" s="71" t="s">
        <v>9531</v>
      </c>
      <c r="C902" s="71" t="s">
        <v>735</v>
      </c>
      <c r="D902" s="71" t="s">
        <v>9532</v>
      </c>
      <c r="E902" s="71" t="s">
        <v>1522</v>
      </c>
      <c r="F902" s="71" t="s">
        <v>231</v>
      </c>
      <c r="G902" s="71" t="s">
        <v>736</v>
      </c>
      <c r="H902" s="71" t="s">
        <v>217</v>
      </c>
      <c r="I902" s="71" t="s">
        <v>1215</v>
      </c>
      <c r="J902" s="71" t="s">
        <v>1432</v>
      </c>
      <c r="K902" s="71" t="s">
        <v>243</v>
      </c>
      <c r="L902" s="71" t="s">
        <v>9533</v>
      </c>
      <c r="M902" s="71" t="s">
        <v>9534</v>
      </c>
      <c r="N902" s="71"/>
      <c r="O902" s="71"/>
      <c r="P902" s="71"/>
      <c r="Q902" s="71"/>
      <c r="R902" s="71"/>
      <c r="S902" s="71"/>
      <c r="T902" s="71"/>
      <c r="U902" s="71"/>
      <c r="V902" s="71"/>
      <c r="W902" s="71"/>
      <c r="X902" s="71"/>
      <c r="Y902" s="71"/>
      <c r="Z902" s="71"/>
      <c r="AA902" s="71"/>
      <c r="AB902" s="71" t="s">
        <v>64</v>
      </c>
      <c r="AC902" s="71" t="s">
        <v>65</v>
      </c>
      <c r="AD902" s="71" t="s">
        <v>62</v>
      </c>
      <c r="AE902" s="71" t="s">
        <v>62</v>
      </c>
      <c r="AF902" s="71" t="s">
        <v>63</v>
      </c>
      <c r="AG902" s="71"/>
      <c r="AH902" s="71" t="s">
        <v>66</v>
      </c>
      <c r="AI902" s="71" t="s">
        <v>63</v>
      </c>
      <c r="AJ902" s="71" t="s">
        <v>63</v>
      </c>
      <c r="AK902" s="71" t="s">
        <v>63</v>
      </c>
      <c r="AL902" s="71" t="s">
        <v>62</v>
      </c>
      <c r="AM902" s="71" t="s">
        <v>63</v>
      </c>
      <c r="AN902" s="71"/>
      <c r="AO902" s="71"/>
      <c r="AP902" s="71" t="s">
        <v>9535</v>
      </c>
      <c r="AQ902" s="71" t="s">
        <v>89</v>
      </c>
      <c r="AR902" s="71" t="s">
        <v>63</v>
      </c>
      <c r="AS902" s="71"/>
      <c r="AT902" s="71" t="s">
        <v>63</v>
      </c>
      <c r="AU902" s="71"/>
      <c r="AV902" s="79" t="str" cm="1">
        <f t="array" ref="AV9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2" s="79" t="str" cm="1">
        <f t="array" ref="AW9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2" s="71" t="str" cm="1">
        <f t="array" ref="AX9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2" s="71"/>
      <c r="AZ902" s="71"/>
      <c r="BA902" s="71" t="s">
        <v>9536</v>
      </c>
      <c r="BB902" s="73" t="s">
        <v>1206</v>
      </c>
      <c r="BC902" s="36"/>
      <c r="BD902" s="35"/>
    </row>
    <row r="903" spans="1:56" ht="75" customHeight="1">
      <c r="A903" s="70">
        <v>902</v>
      </c>
      <c r="B903" s="71" t="s">
        <v>9537</v>
      </c>
      <c r="C903" s="71" t="s">
        <v>735</v>
      </c>
      <c r="D903" s="71" t="s">
        <v>9538</v>
      </c>
      <c r="E903" s="71" t="s">
        <v>1575</v>
      </c>
      <c r="F903" s="71" t="s">
        <v>231</v>
      </c>
      <c r="G903" s="71" t="s">
        <v>736</v>
      </c>
      <c r="H903" s="71" t="s">
        <v>233</v>
      </c>
      <c r="I903" s="71" t="s">
        <v>1215</v>
      </c>
      <c r="J903" s="71" t="s">
        <v>1432</v>
      </c>
      <c r="K903" s="71" t="s">
        <v>243</v>
      </c>
      <c r="L903" s="71" t="s">
        <v>9539</v>
      </c>
      <c r="M903" s="71" t="s">
        <v>9540</v>
      </c>
      <c r="N903" s="71"/>
      <c r="O903" s="71"/>
      <c r="P903" s="71"/>
      <c r="Q903" s="71"/>
      <c r="R903" s="71"/>
      <c r="S903" s="71"/>
      <c r="T903" s="71"/>
      <c r="U903" s="71"/>
      <c r="V903" s="71"/>
      <c r="W903" s="71"/>
      <c r="X903" s="71"/>
      <c r="Y903" s="71"/>
      <c r="Z903" s="71"/>
      <c r="AA903" s="71"/>
      <c r="AB903" s="71" t="s">
        <v>64</v>
      </c>
      <c r="AC903" s="71" t="s">
        <v>65</v>
      </c>
      <c r="AD903" s="71" t="s">
        <v>62</v>
      </c>
      <c r="AE903" s="71" t="s">
        <v>62</v>
      </c>
      <c r="AF903" s="71" t="s">
        <v>63</v>
      </c>
      <c r="AG903" s="71"/>
      <c r="AH903" s="71" t="s">
        <v>66</v>
      </c>
      <c r="AI903" s="71" t="s">
        <v>63</v>
      </c>
      <c r="AJ903" s="71" t="s">
        <v>63</v>
      </c>
      <c r="AK903" s="71" t="s">
        <v>63</v>
      </c>
      <c r="AL903" s="71" t="s">
        <v>62</v>
      </c>
      <c r="AM903" s="71" t="s">
        <v>63</v>
      </c>
      <c r="AN903" s="71"/>
      <c r="AO903" s="71"/>
      <c r="AP903" s="71" t="s">
        <v>9541</v>
      </c>
      <c r="AQ903" s="71" t="s">
        <v>1215</v>
      </c>
      <c r="AR903" s="71" t="s">
        <v>62</v>
      </c>
      <c r="AS903" s="71"/>
      <c r="AT903" s="71" t="s">
        <v>63</v>
      </c>
      <c r="AU903" s="71"/>
      <c r="AV903" s="79" t="str" cm="1">
        <f t="array" ref="AV9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3" s="79" t="str" cm="1">
        <f t="array" ref="AW9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3" s="71" t="str" cm="1">
        <f t="array" ref="AX9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3" s="71"/>
      <c r="AZ903" s="71"/>
      <c r="BA903" s="71" t="s">
        <v>9542</v>
      </c>
      <c r="BB903" s="73" t="s">
        <v>9543</v>
      </c>
      <c r="BC903" s="36"/>
      <c r="BD903" s="35"/>
    </row>
    <row r="904" spans="1:56" ht="75" customHeight="1">
      <c r="A904" s="70">
        <v>903</v>
      </c>
      <c r="B904" s="71" t="s">
        <v>9544</v>
      </c>
      <c r="C904" s="71" t="s">
        <v>625</v>
      </c>
      <c r="D904" s="71" t="s">
        <v>9545</v>
      </c>
      <c r="E904" s="71" t="s">
        <v>1461</v>
      </c>
      <c r="F904" s="71" t="s">
        <v>54</v>
      </c>
      <c r="G904" s="71" t="s">
        <v>125</v>
      </c>
      <c r="H904" s="71" t="s">
        <v>233</v>
      </c>
      <c r="I904" s="71" t="s">
        <v>608</v>
      </c>
      <c r="J904" s="71" t="s">
        <v>1432</v>
      </c>
      <c r="K904" s="71" t="s">
        <v>266</v>
      </c>
      <c r="L904" s="71" t="s">
        <v>9546</v>
      </c>
      <c r="M904" s="71" t="s">
        <v>9547</v>
      </c>
      <c r="N904" s="71"/>
      <c r="O904" s="71" t="s">
        <v>1668</v>
      </c>
      <c r="P904" s="71" t="s">
        <v>60</v>
      </c>
      <c r="Q904" s="71" t="s">
        <v>81</v>
      </c>
      <c r="R904" s="71" t="s">
        <v>1669</v>
      </c>
      <c r="S904" s="71" t="s">
        <v>62</v>
      </c>
      <c r="T904" s="71" t="s">
        <v>62</v>
      </c>
      <c r="U904" s="71" t="s">
        <v>62</v>
      </c>
      <c r="V904" s="71" t="s">
        <v>63</v>
      </c>
      <c r="W904" s="71" t="s">
        <v>62</v>
      </c>
      <c r="X904" s="71" t="s">
        <v>63</v>
      </c>
      <c r="Y904" s="71" t="s">
        <v>62</v>
      </c>
      <c r="Z904" s="71" t="s">
        <v>63</v>
      </c>
      <c r="AA904" s="71" t="s">
        <v>62</v>
      </c>
      <c r="AB904" s="71" t="s">
        <v>64</v>
      </c>
      <c r="AC904" s="71" t="s">
        <v>100</v>
      </c>
      <c r="AD904" s="71" t="s">
        <v>63</v>
      </c>
      <c r="AE904" s="71" t="s">
        <v>62</v>
      </c>
      <c r="AF904" s="71" t="s">
        <v>63</v>
      </c>
      <c r="AG904" s="71" t="s">
        <v>63</v>
      </c>
      <c r="AH904" s="71" t="s">
        <v>85</v>
      </c>
      <c r="AI904" s="71" t="s">
        <v>63</v>
      </c>
      <c r="AJ904" s="71" t="s">
        <v>63</v>
      </c>
      <c r="AK904" s="71" t="s">
        <v>63</v>
      </c>
      <c r="AL904" s="71" t="s">
        <v>62</v>
      </c>
      <c r="AM904" s="71" t="s">
        <v>63</v>
      </c>
      <c r="AN904" s="71"/>
      <c r="AO904" s="71" t="s">
        <v>9548</v>
      </c>
      <c r="AP904" s="71" t="s">
        <v>6967</v>
      </c>
      <c r="AQ904" s="71" t="s">
        <v>608</v>
      </c>
      <c r="AR904" s="71" t="s">
        <v>62</v>
      </c>
      <c r="AS904" s="71"/>
      <c r="AT904" s="71" t="s">
        <v>63</v>
      </c>
      <c r="AU904" s="71" t="s">
        <v>9549</v>
      </c>
      <c r="AV904" s="79" cm="1">
        <f t="array" ref="AV9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8.199999999999999E-2</v>
      </c>
      <c r="AW904" s="79" cm="1">
        <f t="array" ref="AW9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8.199999999999999E-2</v>
      </c>
      <c r="AX904" s="71" t="str" cm="1">
        <f t="array" ref="AX9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04" s="71" t="s">
        <v>62</v>
      </c>
      <c r="AZ904" s="71" t="s">
        <v>9550</v>
      </c>
      <c r="BA904" s="71" t="s">
        <v>9551</v>
      </c>
      <c r="BB904" s="73" t="s">
        <v>9552</v>
      </c>
      <c r="BC904" s="36"/>
      <c r="BD904" s="35"/>
    </row>
    <row r="905" spans="1:56" ht="75" customHeight="1">
      <c r="A905" s="70">
        <v>904</v>
      </c>
      <c r="B905" s="71" t="s">
        <v>9553</v>
      </c>
      <c r="C905" s="71" t="s">
        <v>1142</v>
      </c>
      <c r="D905" s="71" t="s">
        <v>9554</v>
      </c>
      <c r="E905" s="71" t="s">
        <v>1486</v>
      </c>
      <c r="F905" s="71" t="s">
        <v>231</v>
      </c>
      <c r="G905" s="71" t="s">
        <v>786</v>
      </c>
      <c r="H905" s="71" t="s">
        <v>217</v>
      </c>
      <c r="I905" s="71" t="s">
        <v>1215</v>
      </c>
      <c r="J905" s="71" t="s">
        <v>1432</v>
      </c>
      <c r="K905" s="71" t="s">
        <v>243</v>
      </c>
      <c r="L905" s="71" t="s">
        <v>9555</v>
      </c>
      <c r="M905" s="71" t="s">
        <v>9556</v>
      </c>
      <c r="N905" s="71"/>
      <c r="O905" s="71"/>
      <c r="P905" s="71"/>
      <c r="Q905" s="71"/>
      <c r="R905" s="71"/>
      <c r="S905" s="71"/>
      <c r="T905" s="71"/>
      <c r="U905" s="71"/>
      <c r="V905" s="71"/>
      <c r="W905" s="71"/>
      <c r="X905" s="71"/>
      <c r="Y905" s="71"/>
      <c r="Z905" s="71"/>
      <c r="AA905" s="71"/>
      <c r="AB905" s="71" t="s">
        <v>64</v>
      </c>
      <c r="AC905" s="71" t="s">
        <v>65</v>
      </c>
      <c r="AD905" s="71" t="s">
        <v>62</v>
      </c>
      <c r="AE905" s="71" t="s">
        <v>62</v>
      </c>
      <c r="AF905" s="71" t="s">
        <v>63</v>
      </c>
      <c r="AG905" s="71"/>
      <c r="AH905" s="71" t="s">
        <v>85</v>
      </c>
      <c r="AI905" s="71" t="s">
        <v>63</v>
      </c>
      <c r="AJ905" s="71" t="s">
        <v>62</v>
      </c>
      <c r="AK905" s="71" t="s">
        <v>63</v>
      </c>
      <c r="AL905" s="71" t="s">
        <v>63</v>
      </c>
      <c r="AM905" s="71" t="s">
        <v>63</v>
      </c>
      <c r="AN905" s="71"/>
      <c r="AO905" s="71"/>
      <c r="AP905" s="71" t="s">
        <v>9557</v>
      </c>
      <c r="AQ905" s="71" t="s">
        <v>558</v>
      </c>
      <c r="AR905" s="71" t="s">
        <v>63</v>
      </c>
      <c r="AS905" s="71"/>
      <c r="AT905" s="71" t="s">
        <v>63</v>
      </c>
      <c r="AU905" s="71"/>
      <c r="AV905" s="79" t="str" cm="1">
        <f t="array" ref="AV9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5" s="79" t="str" cm="1">
        <f t="array" ref="AW9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5" s="71" t="str" cm="1">
        <f t="array" ref="AX9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5" s="71"/>
      <c r="AZ905" s="71"/>
      <c r="BA905" s="71" t="s">
        <v>9558</v>
      </c>
      <c r="BB905" s="73" t="s">
        <v>1646</v>
      </c>
      <c r="BC905" s="36"/>
      <c r="BD905" s="35"/>
    </row>
    <row r="906" spans="1:56" ht="75" customHeight="1">
      <c r="A906" s="70">
        <v>905</v>
      </c>
      <c r="B906" s="71" t="s">
        <v>9559</v>
      </c>
      <c r="C906" s="71" t="s">
        <v>735</v>
      </c>
      <c r="D906" s="71" t="s">
        <v>9560</v>
      </c>
      <c r="E906" s="71" t="s">
        <v>1461</v>
      </c>
      <c r="F906" s="71" t="s">
        <v>231</v>
      </c>
      <c r="G906" s="71" t="s">
        <v>736</v>
      </c>
      <c r="H906" s="71" t="s">
        <v>217</v>
      </c>
      <c r="I906" s="71" t="s">
        <v>1944</v>
      </c>
      <c r="J906" s="71" t="s">
        <v>1432</v>
      </c>
      <c r="K906" s="71" t="s">
        <v>218</v>
      </c>
      <c r="L906" s="71" t="s">
        <v>9561</v>
      </c>
      <c r="M906" s="71" t="s">
        <v>9562</v>
      </c>
      <c r="N906" s="71"/>
      <c r="O906" s="71"/>
      <c r="P906" s="71"/>
      <c r="Q906" s="71"/>
      <c r="R906" s="71"/>
      <c r="S906" s="71"/>
      <c r="T906" s="71"/>
      <c r="U906" s="71"/>
      <c r="V906" s="71"/>
      <c r="W906" s="71"/>
      <c r="X906" s="71"/>
      <c r="Y906" s="71"/>
      <c r="Z906" s="71"/>
      <c r="AA906" s="71"/>
      <c r="AB906" s="71" t="s">
        <v>64</v>
      </c>
      <c r="AC906" s="71" t="s">
        <v>65</v>
      </c>
      <c r="AD906" s="71" t="s">
        <v>62</v>
      </c>
      <c r="AE906" s="71" t="s">
        <v>62</v>
      </c>
      <c r="AF906" s="71" t="s">
        <v>63</v>
      </c>
      <c r="AG906" s="71"/>
      <c r="AH906" s="71" t="s">
        <v>1515</v>
      </c>
      <c r="AI906" s="71" t="s">
        <v>63</v>
      </c>
      <c r="AJ906" s="71" t="s">
        <v>63</v>
      </c>
      <c r="AK906" s="71" t="s">
        <v>63</v>
      </c>
      <c r="AL906" s="71" t="s">
        <v>62</v>
      </c>
      <c r="AM906" s="71" t="s">
        <v>63</v>
      </c>
      <c r="AN906" s="71"/>
      <c r="AO906" s="71"/>
      <c r="AP906" s="71" t="s">
        <v>9563</v>
      </c>
      <c r="AQ906" s="71" t="s">
        <v>2440</v>
      </c>
      <c r="AR906" s="71" t="s">
        <v>63</v>
      </c>
      <c r="AS906" s="71"/>
      <c r="AT906" s="71" t="s">
        <v>62</v>
      </c>
      <c r="AU906" s="71"/>
      <c r="AV906" s="79" t="str" cm="1">
        <f t="array" ref="AV9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6" s="79" t="str" cm="1">
        <f t="array" ref="AW9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6" s="71" t="str" cm="1">
        <f t="array" ref="AX9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6" s="71"/>
      <c r="AZ906" s="71"/>
      <c r="BA906" s="71" t="s">
        <v>9564</v>
      </c>
      <c r="BB906" s="73" t="s">
        <v>9565</v>
      </c>
      <c r="BC906" s="36"/>
      <c r="BD906" s="35"/>
    </row>
    <row r="907" spans="1:56" ht="75" customHeight="1">
      <c r="A907" s="70">
        <v>906</v>
      </c>
      <c r="B907" s="71" t="s">
        <v>9566</v>
      </c>
      <c r="C907" s="71" t="s">
        <v>9567</v>
      </c>
      <c r="D907" s="71" t="s">
        <v>9568</v>
      </c>
      <c r="E907" s="71" t="s">
        <v>1505</v>
      </c>
      <c r="F907" s="71" t="s">
        <v>231</v>
      </c>
      <c r="G907" s="71" t="s">
        <v>201</v>
      </c>
      <c r="H907" s="71" t="s">
        <v>233</v>
      </c>
      <c r="I907" s="71" t="s">
        <v>608</v>
      </c>
      <c r="J907" s="71" t="s">
        <v>1432</v>
      </c>
      <c r="K907" s="71" t="s">
        <v>266</v>
      </c>
      <c r="L907" s="71" t="s">
        <v>9569</v>
      </c>
      <c r="M907" s="71" t="s">
        <v>9570</v>
      </c>
      <c r="N907" s="71"/>
      <c r="O907" s="71" t="s">
        <v>1609</v>
      </c>
      <c r="P907" s="71"/>
      <c r="Q907" s="71"/>
      <c r="R907" s="71"/>
      <c r="S907" s="71"/>
      <c r="T907" s="71"/>
      <c r="U907" s="71"/>
      <c r="V907" s="71"/>
      <c r="W907" s="71"/>
      <c r="X907" s="71"/>
      <c r="Y907" s="71"/>
      <c r="Z907" s="71"/>
      <c r="AA907" s="71"/>
      <c r="AB907" s="71" t="s">
        <v>189</v>
      </c>
      <c r="AC907" s="71" t="s">
        <v>65</v>
      </c>
      <c r="AD907" s="71" t="s">
        <v>63</v>
      </c>
      <c r="AE907" s="71" t="s">
        <v>62</v>
      </c>
      <c r="AF907" s="71" t="s">
        <v>62</v>
      </c>
      <c r="AG907" s="71"/>
      <c r="AH907" s="71" t="s">
        <v>85</v>
      </c>
      <c r="AI907" s="71" t="s">
        <v>63</v>
      </c>
      <c r="AJ907" s="71" t="s">
        <v>63</v>
      </c>
      <c r="AK907" s="71" t="s">
        <v>63</v>
      </c>
      <c r="AL907" s="71" t="s">
        <v>63</v>
      </c>
      <c r="AM907" s="71" t="s">
        <v>132</v>
      </c>
      <c r="AN907" s="71"/>
      <c r="AO907" s="71"/>
      <c r="AP907" s="71" t="s">
        <v>9571</v>
      </c>
      <c r="AQ907" s="71" t="s">
        <v>9572</v>
      </c>
      <c r="AR907" s="71" t="s">
        <v>62</v>
      </c>
      <c r="AS907" s="71"/>
      <c r="AT907" s="71" t="s">
        <v>63</v>
      </c>
      <c r="AU907" s="71"/>
      <c r="AV907" s="79" t="str" cm="1">
        <f t="array" ref="AV9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7" s="79" t="str" cm="1">
        <f t="array" ref="AW9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7" s="71" t="str" cm="1">
        <f t="array" ref="AX9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7" s="71"/>
      <c r="AZ907" s="71"/>
      <c r="BA907" s="22" t="s">
        <v>9573</v>
      </c>
      <c r="BB907" s="73" t="s">
        <v>9574</v>
      </c>
      <c r="BC907" s="36"/>
      <c r="BD907" s="35"/>
    </row>
    <row r="908" spans="1:56" ht="75" customHeight="1">
      <c r="A908" s="70">
        <v>907</v>
      </c>
      <c r="B908" s="71" t="s">
        <v>9575</v>
      </c>
      <c r="C908" s="71" t="s">
        <v>8961</v>
      </c>
      <c r="D908" s="71" t="s">
        <v>9576</v>
      </c>
      <c r="E908" s="71" t="s">
        <v>1751</v>
      </c>
      <c r="F908" s="71" t="s">
        <v>231</v>
      </c>
      <c r="G908" s="71" t="s">
        <v>125</v>
      </c>
      <c r="H908" s="71" t="s">
        <v>97</v>
      </c>
      <c r="I908" s="71" t="s">
        <v>6464</v>
      </c>
      <c r="J908" s="71" t="s">
        <v>6373</v>
      </c>
      <c r="K908" s="71" t="s">
        <v>243</v>
      </c>
      <c r="L908" s="71" t="s">
        <v>9577</v>
      </c>
      <c r="M908" s="71" t="s">
        <v>9578</v>
      </c>
      <c r="N908" s="71"/>
      <c r="O908" s="71"/>
      <c r="P908" s="71"/>
      <c r="Q908" s="71"/>
      <c r="R908" s="71"/>
      <c r="S908" s="71"/>
      <c r="T908" s="71"/>
      <c r="U908" s="71"/>
      <c r="V908" s="71"/>
      <c r="W908" s="71"/>
      <c r="X908" s="71"/>
      <c r="Y908" s="71"/>
      <c r="Z908" s="71"/>
      <c r="AA908" s="71"/>
      <c r="AB908" s="71" t="s">
        <v>64</v>
      </c>
      <c r="AC908" s="71" t="s">
        <v>65</v>
      </c>
      <c r="AD908" s="71" t="s">
        <v>63</v>
      </c>
      <c r="AE908" s="71" t="s">
        <v>63</v>
      </c>
      <c r="AF908" s="71" t="s">
        <v>63</v>
      </c>
      <c r="AG908" s="71"/>
      <c r="AH908" s="71" t="s">
        <v>85</v>
      </c>
      <c r="AI908" s="71" t="s">
        <v>63</v>
      </c>
      <c r="AJ908" s="71" t="s">
        <v>63</v>
      </c>
      <c r="AK908" s="71" t="s">
        <v>63</v>
      </c>
      <c r="AL908" s="71" t="s">
        <v>62</v>
      </c>
      <c r="AM908" s="71" t="s">
        <v>63</v>
      </c>
      <c r="AN908" s="71"/>
      <c r="AO908" s="71"/>
      <c r="AP908" s="71" t="s">
        <v>9579</v>
      </c>
      <c r="AQ908" s="71" t="s">
        <v>366</v>
      </c>
      <c r="AR908" s="71" t="s">
        <v>63</v>
      </c>
      <c r="AS908" s="71"/>
      <c r="AT908" s="71" t="s">
        <v>63</v>
      </c>
      <c r="AU908" s="71"/>
      <c r="AV908" s="79" t="str" cm="1">
        <f t="array" ref="AV9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8" s="79" t="str" cm="1">
        <f t="array" ref="AW9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8" s="71" t="str" cm="1">
        <f t="array" ref="AX9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8" s="71"/>
      <c r="AZ908" s="71"/>
      <c r="BA908" s="22" t="s">
        <v>9580</v>
      </c>
      <c r="BB908" s="73" t="s">
        <v>9581</v>
      </c>
      <c r="BC908" s="36"/>
      <c r="BD908" s="35"/>
    </row>
    <row r="909" spans="1:56" ht="75" customHeight="1">
      <c r="A909" s="70">
        <v>908</v>
      </c>
      <c r="B909" s="71" t="s">
        <v>9582</v>
      </c>
      <c r="C909" s="71" t="s">
        <v>9583</v>
      </c>
      <c r="D909" s="71" t="s">
        <v>9584</v>
      </c>
      <c r="E909" s="71" t="s">
        <v>1748</v>
      </c>
      <c r="F909" s="71" t="s">
        <v>54</v>
      </c>
      <c r="G909" s="71" t="s">
        <v>201</v>
      </c>
      <c r="H909" s="71" t="s">
        <v>233</v>
      </c>
      <c r="I909" s="71" t="s">
        <v>428</v>
      </c>
      <c r="J909" s="71" t="s">
        <v>1432</v>
      </c>
      <c r="K909" s="71" t="s">
        <v>315</v>
      </c>
      <c r="L909" s="71" t="s">
        <v>9585</v>
      </c>
      <c r="M909" s="71" t="s">
        <v>9586</v>
      </c>
      <c r="N909" s="71" t="s">
        <v>1442</v>
      </c>
      <c r="O909" s="71" t="s">
        <v>1609</v>
      </c>
      <c r="P909" s="71" t="s">
        <v>60</v>
      </c>
      <c r="Q909" s="71" t="s">
        <v>81</v>
      </c>
      <c r="R909" s="71" t="s">
        <v>1669</v>
      </c>
      <c r="S909" s="71" t="s">
        <v>62</v>
      </c>
      <c r="T909" s="71" t="s">
        <v>62</v>
      </c>
      <c r="U909" s="71" t="s">
        <v>62</v>
      </c>
      <c r="V909" s="71" t="s">
        <v>62</v>
      </c>
      <c r="W909" s="71" t="s">
        <v>62</v>
      </c>
      <c r="X909" s="71" t="s">
        <v>62</v>
      </c>
      <c r="Y909" s="71" t="s">
        <v>62</v>
      </c>
      <c r="Z909" s="71" t="s">
        <v>63</v>
      </c>
      <c r="AA909" s="71" t="s">
        <v>62</v>
      </c>
      <c r="AB909" s="71" t="s">
        <v>64</v>
      </c>
      <c r="AC909" s="71" t="s">
        <v>84</v>
      </c>
      <c r="AD909" s="71" t="s">
        <v>62</v>
      </c>
      <c r="AE909" s="71" t="s">
        <v>62</v>
      </c>
      <c r="AF909" s="71" t="s">
        <v>62</v>
      </c>
      <c r="AG909" s="71" t="s">
        <v>63</v>
      </c>
      <c r="AH909" s="71" t="s">
        <v>85</v>
      </c>
      <c r="AI909" s="71" t="s">
        <v>63</v>
      </c>
      <c r="AJ909" s="71" t="s">
        <v>132</v>
      </c>
      <c r="AK909" s="71" t="s">
        <v>132</v>
      </c>
      <c r="AL909" s="71" t="s">
        <v>63</v>
      </c>
      <c r="AM909" s="71" t="s">
        <v>62</v>
      </c>
      <c r="AN909" s="71"/>
      <c r="AO909" s="71" t="s">
        <v>9587</v>
      </c>
      <c r="AP909" s="71" t="s">
        <v>9588</v>
      </c>
      <c r="AQ909" s="71" t="s">
        <v>465</v>
      </c>
      <c r="AR909" s="71" t="s">
        <v>63</v>
      </c>
      <c r="AS909" s="71"/>
      <c r="AT909" s="71" t="s">
        <v>62</v>
      </c>
      <c r="AU909" s="71" t="s">
        <v>7516</v>
      </c>
      <c r="AV909" s="79" cm="1">
        <f t="array" ref="AV9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909" s="79" cm="1">
        <f t="array" ref="AW9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909" s="71" t="str" cm="1">
        <f t="array" ref="AX9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09" s="71" t="s">
        <v>63</v>
      </c>
      <c r="AZ909" s="71"/>
      <c r="BA909" s="71" t="s">
        <v>9589</v>
      </c>
      <c r="BB909" s="73"/>
      <c r="BC909" s="36"/>
      <c r="BD909" s="35"/>
    </row>
    <row r="910" spans="1:56" ht="75" customHeight="1">
      <c r="A910" s="70">
        <v>909</v>
      </c>
      <c r="B910" s="71" t="s">
        <v>9590</v>
      </c>
      <c r="C910" s="71" t="s">
        <v>9591</v>
      </c>
      <c r="D910" s="71" t="s">
        <v>9592</v>
      </c>
      <c r="E910" s="71" t="s">
        <v>1502</v>
      </c>
      <c r="F910" s="71" t="s">
        <v>231</v>
      </c>
      <c r="G910" s="71" t="s">
        <v>232</v>
      </c>
      <c r="H910" s="71" t="s">
        <v>217</v>
      </c>
      <c r="I910" s="71" t="s">
        <v>935</v>
      </c>
      <c r="J910" s="71" t="s">
        <v>1432</v>
      </c>
      <c r="K910" s="71" t="s">
        <v>218</v>
      </c>
      <c r="L910" s="71" t="s">
        <v>9593</v>
      </c>
      <c r="M910" s="71" t="s">
        <v>9594</v>
      </c>
      <c r="N910" s="71"/>
      <c r="O910" s="71"/>
      <c r="P910" s="71"/>
      <c r="Q910" s="71"/>
      <c r="R910" s="71"/>
      <c r="S910" s="71"/>
      <c r="T910" s="71"/>
      <c r="U910" s="71"/>
      <c r="V910" s="71"/>
      <c r="W910" s="71"/>
      <c r="X910" s="71"/>
      <c r="Y910" s="71"/>
      <c r="Z910" s="71"/>
      <c r="AA910" s="71"/>
      <c r="AB910" s="71" t="s">
        <v>64</v>
      </c>
      <c r="AC910" s="71" t="s">
        <v>65</v>
      </c>
      <c r="AD910" s="71" t="s">
        <v>62</v>
      </c>
      <c r="AE910" s="71" t="s">
        <v>62</v>
      </c>
      <c r="AF910" s="71" t="s">
        <v>63</v>
      </c>
      <c r="AG910" s="71"/>
      <c r="AH910" s="71" t="s">
        <v>85</v>
      </c>
      <c r="AI910" s="71" t="s">
        <v>63</v>
      </c>
      <c r="AJ910" s="71" t="s">
        <v>63</v>
      </c>
      <c r="AK910" s="71" t="s">
        <v>63</v>
      </c>
      <c r="AL910" s="71" t="s">
        <v>63</v>
      </c>
      <c r="AM910" s="71" t="s">
        <v>63</v>
      </c>
      <c r="AN910" s="71"/>
      <c r="AO910" s="71"/>
      <c r="AP910" s="71" t="s">
        <v>9595</v>
      </c>
      <c r="AQ910" s="71" t="s">
        <v>935</v>
      </c>
      <c r="AR910" s="71" t="s">
        <v>62</v>
      </c>
      <c r="AS910" s="71"/>
      <c r="AT910" s="71" t="s">
        <v>63</v>
      </c>
      <c r="AU910" s="71"/>
      <c r="AV910" s="79" t="str" cm="1">
        <f t="array" ref="AV9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0" s="79" t="str" cm="1">
        <f t="array" ref="AW9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0" s="71" t="str" cm="1">
        <f t="array" ref="AX9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0" s="71"/>
      <c r="AZ910" s="71"/>
      <c r="BA910" s="71" t="s">
        <v>9596</v>
      </c>
      <c r="BB910" s="73" t="s">
        <v>9597</v>
      </c>
      <c r="BC910" s="36"/>
      <c r="BD910" s="35"/>
    </row>
    <row r="911" spans="1:56" ht="75" customHeight="1">
      <c r="A911" s="70">
        <v>910</v>
      </c>
      <c r="B911" s="71" t="s">
        <v>9598</v>
      </c>
      <c r="C911" s="71" t="s">
        <v>9599</v>
      </c>
      <c r="D911" s="71" t="s">
        <v>9600</v>
      </c>
      <c r="E911" s="71" t="s">
        <v>5026</v>
      </c>
      <c r="F911" s="71" t="s">
        <v>54</v>
      </c>
      <c r="G911" s="71" t="s">
        <v>736</v>
      </c>
      <c r="H911" s="71" t="s">
        <v>217</v>
      </c>
      <c r="I911" s="71" t="s">
        <v>1606</v>
      </c>
      <c r="J911" s="71" t="s">
        <v>1432</v>
      </c>
      <c r="K911" s="71" t="s">
        <v>243</v>
      </c>
      <c r="L911" s="71" t="s">
        <v>9601</v>
      </c>
      <c r="M911" s="71" t="s">
        <v>9602</v>
      </c>
      <c r="N911" s="71"/>
      <c r="O911" s="71" t="s">
        <v>1710</v>
      </c>
      <c r="P911" s="71" t="s">
        <v>60</v>
      </c>
      <c r="Q911" s="71" t="s">
        <v>431</v>
      </c>
      <c r="R911" s="71" t="s">
        <v>189</v>
      </c>
      <c r="S911" s="71" t="s">
        <v>62</v>
      </c>
      <c r="T911" s="71" t="s">
        <v>62</v>
      </c>
      <c r="U911" s="71" t="s">
        <v>62</v>
      </c>
      <c r="V911" s="71" t="s">
        <v>63</v>
      </c>
      <c r="W911" s="71" t="s">
        <v>63</v>
      </c>
      <c r="X911" s="71" t="s">
        <v>63</v>
      </c>
      <c r="Y911" s="71" t="s">
        <v>62</v>
      </c>
      <c r="Z911" s="71" t="s">
        <v>62</v>
      </c>
      <c r="AA911" s="71" t="s">
        <v>63</v>
      </c>
      <c r="AB911" s="71" t="s">
        <v>64</v>
      </c>
      <c r="AC911" s="71" t="s">
        <v>65</v>
      </c>
      <c r="AD911" s="71" t="s">
        <v>62</v>
      </c>
      <c r="AE911" s="71" t="s">
        <v>62</v>
      </c>
      <c r="AF911" s="71" t="s">
        <v>63</v>
      </c>
      <c r="AG911" s="71" t="s">
        <v>63</v>
      </c>
      <c r="AH911" s="71" t="s">
        <v>66</v>
      </c>
      <c r="AI911" s="71" t="s">
        <v>63</v>
      </c>
      <c r="AJ911" s="71" t="s">
        <v>63</v>
      </c>
      <c r="AK911" s="71" t="s">
        <v>63</v>
      </c>
      <c r="AL911" s="71" t="s">
        <v>62</v>
      </c>
      <c r="AM911" s="71" t="s">
        <v>63</v>
      </c>
      <c r="AN911" s="71" t="s">
        <v>9603</v>
      </c>
      <c r="AO911" s="71"/>
      <c r="AP911" s="71" t="s">
        <v>9604</v>
      </c>
      <c r="AQ911" s="71" t="s">
        <v>9605</v>
      </c>
      <c r="AR911" s="71" t="s">
        <v>63</v>
      </c>
      <c r="AS911" s="71"/>
      <c r="AT911" s="71" t="s">
        <v>63</v>
      </c>
      <c r="AU911" s="71" t="s">
        <v>72</v>
      </c>
      <c r="AV911" s="79" t="str" cm="1">
        <f t="array" ref="AV9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1" s="79" t="str" cm="1">
        <f t="array" ref="AW9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1" s="71" t="str" cm="1">
        <f t="array" ref="AX9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11" s="71" t="s">
        <v>63</v>
      </c>
      <c r="AZ911" s="71"/>
      <c r="BA911" s="71" t="s">
        <v>9606</v>
      </c>
      <c r="BB911" s="73" t="s">
        <v>9607</v>
      </c>
      <c r="BC911" s="36"/>
      <c r="BD911" s="35"/>
    </row>
    <row r="912" spans="1:56" ht="75" customHeight="1">
      <c r="A912" s="70">
        <v>911</v>
      </c>
      <c r="B912" s="71" t="s">
        <v>8562</v>
      </c>
      <c r="C912" s="71" t="s">
        <v>9608</v>
      </c>
      <c r="D912" s="71" t="s">
        <v>9609</v>
      </c>
      <c r="E912" s="71" t="s">
        <v>1505</v>
      </c>
      <c r="F912" s="71" t="s">
        <v>54</v>
      </c>
      <c r="G912" s="71" t="s">
        <v>125</v>
      </c>
      <c r="H912" s="71" t="s">
        <v>97</v>
      </c>
      <c r="I912" s="71" t="s">
        <v>9610</v>
      </c>
      <c r="J912" s="71" t="s">
        <v>9611</v>
      </c>
      <c r="K912" s="71" t="s">
        <v>243</v>
      </c>
      <c r="L912" s="71" t="s">
        <v>9612</v>
      </c>
      <c r="M912" s="71" t="s">
        <v>9613</v>
      </c>
      <c r="N912" s="71" t="s">
        <v>1575</v>
      </c>
      <c r="O912" s="71" t="s">
        <v>1668</v>
      </c>
      <c r="P912" s="71" t="s">
        <v>60</v>
      </c>
      <c r="Q912" s="71" t="s">
        <v>81</v>
      </c>
      <c r="R912" s="71" t="s">
        <v>1669</v>
      </c>
      <c r="S912" s="71" t="s">
        <v>62</v>
      </c>
      <c r="T912" s="71" t="s">
        <v>62</v>
      </c>
      <c r="U912" s="71" t="s">
        <v>62</v>
      </c>
      <c r="V912" s="71" t="s">
        <v>62</v>
      </c>
      <c r="W912" s="71" t="s">
        <v>62</v>
      </c>
      <c r="X912" s="71" t="s">
        <v>62</v>
      </c>
      <c r="Y912" s="71" t="s">
        <v>62</v>
      </c>
      <c r="Z912" s="71" t="s">
        <v>62</v>
      </c>
      <c r="AA912" s="71" t="s">
        <v>62</v>
      </c>
      <c r="AB912" s="71" t="s">
        <v>64</v>
      </c>
      <c r="AC912" s="71" t="s">
        <v>100</v>
      </c>
      <c r="AD912" s="71" t="s">
        <v>62</v>
      </c>
      <c r="AE912" s="71" t="s">
        <v>62</v>
      </c>
      <c r="AF912" s="71" t="s">
        <v>63</v>
      </c>
      <c r="AG912" s="71" t="s">
        <v>63</v>
      </c>
      <c r="AH912" s="71" t="s">
        <v>85</v>
      </c>
      <c r="AI912" s="71" t="s">
        <v>63</v>
      </c>
      <c r="AJ912" s="71" t="s">
        <v>63</v>
      </c>
      <c r="AK912" s="71" t="s">
        <v>63</v>
      </c>
      <c r="AL912" s="71" t="s">
        <v>62</v>
      </c>
      <c r="AM912" s="71" t="s">
        <v>63</v>
      </c>
      <c r="AN912" s="71"/>
      <c r="AO912" s="71"/>
      <c r="AP912" s="71" t="s">
        <v>1672</v>
      </c>
      <c r="AQ912" s="71" t="s">
        <v>528</v>
      </c>
      <c r="AR912" s="71" t="s">
        <v>63</v>
      </c>
      <c r="AS912" s="71"/>
      <c r="AT912" s="71" t="s">
        <v>63</v>
      </c>
      <c r="AU912" s="71" t="s">
        <v>1673</v>
      </c>
      <c r="AV912" s="79" cm="1">
        <f t="array" ref="AV9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912" s="79" cm="1">
        <f t="array" ref="AW9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912" s="71" t="str" cm="1">
        <f t="array" ref="AX9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12" s="71" t="s">
        <v>63</v>
      </c>
      <c r="AZ912" s="71"/>
      <c r="BA912" s="71" t="s">
        <v>9614</v>
      </c>
      <c r="BB912" s="73" t="s">
        <v>8573</v>
      </c>
      <c r="BC912" s="36"/>
      <c r="BD912" s="35"/>
    </row>
    <row r="913" spans="1:56" ht="75" customHeight="1">
      <c r="A913" s="70">
        <v>912</v>
      </c>
      <c r="B913" s="71" t="s">
        <v>9615</v>
      </c>
      <c r="C913" s="71" t="s">
        <v>735</v>
      </c>
      <c r="D913" s="71" t="s">
        <v>9616</v>
      </c>
      <c r="E913" s="71" t="s">
        <v>1505</v>
      </c>
      <c r="F913" s="71" t="s">
        <v>231</v>
      </c>
      <c r="G913" s="71" t="s">
        <v>736</v>
      </c>
      <c r="H913" s="71" t="s">
        <v>217</v>
      </c>
      <c r="I913" s="71" t="s">
        <v>2169</v>
      </c>
      <c r="J913" s="71" t="s">
        <v>1432</v>
      </c>
      <c r="K913" s="71" t="s">
        <v>266</v>
      </c>
      <c r="L913" s="71" t="s">
        <v>9617</v>
      </c>
      <c r="M913" s="71" t="s">
        <v>9618</v>
      </c>
      <c r="N913" s="71"/>
      <c r="O913" s="71"/>
      <c r="P913" s="71"/>
      <c r="Q913" s="71"/>
      <c r="R913" s="71"/>
      <c r="S913" s="71"/>
      <c r="T913" s="71"/>
      <c r="U913" s="71"/>
      <c r="V913" s="71"/>
      <c r="W913" s="71"/>
      <c r="X913" s="71"/>
      <c r="Y913" s="71"/>
      <c r="Z913" s="71"/>
      <c r="AA913" s="71"/>
      <c r="AB913" s="71" t="s">
        <v>64</v>
      </c>
      <c r="AC913" s="71" t="s">
        <v>65</v>
      </c>
      <c r="AD913" s="71" t="s">
        <v>62</v>
      </c>
      <c r="AE913" s="71" t="s">
        <v>62</v>
      </c>
      <c r="AF913" s="71" t="s">
        <v>63</v>
      </c>
      <c r="AG913" s="71"/>
      <c r="AH913" s="71" t="s">
        <v>66</v>
      </c>
      <c r="AI913" s="71" t="s">
        <v>63</v>
      </c>
      <c r="AJ913" s="71" t="s">
        <v>62</v>
      </c>
      <c r="AK913" s="71" t="s">
        <v>62</v>
      </c>
      <c r="AL913" s="71" t="s">
        <v>62</v>
      </c>
      <c r="AM913" s="71" t="s">
        <v>132</v>
      </c>
      <c r="AN913" s="71"/>
      <c r="AO913" s="71"/>
      <c r="AP913" s="71" t="s">
        <v>9619</v>
      </c>
      <c r="AQ913" s="71" t="s">
        <v>608</v>
      </c>
      <c r="AR913" s="71" t="s">
        <v>62</v>
      </c>
      <c r="AS913" s="71"/>
      <c r="AT913" s="71" t="s">
        <v>63</v>
      </c>
      <c r="AU913" s="71"/>
      <c r="AV913" s="79" t="str" cm="1">
        <f t="array" ref="AV9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3" s="79" t="str" cm="1">
        <f t="array" ref="AW9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3" s="71" t="str" cm="1">
        <f t="array" ref="AX9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3" s="71"/>
      <c r="AZ913" s="71"/>
      <c r="BA913" s="71" t="s">
        <v>9620</v>
      </c>
      <c r="BB913" s="73" t="s">
        <v>9621</v>
      </c>
      <c r="BC913" s="36"/>
      <c r="BD913" s="35"/>
    </row>
    <row r="914" spans="1:56" ht="75" customHeight="1">
      <c r="A914" s="70">
        <v>913</v>
      </c>
      <c r="B914" s="71" t="s">
        <v>9622</v>
      </c>
      <c r="C914" s="71" t="s">
        <v>381</v>
      </c>
      <c r="D914" s="71" t="s">
        <v>9623</v>
      </c>
      <c r="E914" s="71" t="s">
        <v>1452</v>
      </c>
      <c r="F914" s="71" t="s">
        <v>54</v>
      </c>
      <c r="G914" s="71" t="s">
        <v>125</v>
      </c>
      <c r="H914" s="71" t="s">
        <v>233</v>
      </c>
      <c r="I914" s="71" t="s">
        <v>1215</v>
      </c>
      <c r="J914" s="71" t="s">
        <v>1432</v>
      </c>
      <c r="K914" s="71" t="s">
        <v>243</v>
      </c>
      <c r="L914" s="71" t="s">
        <v>9624</v>
      </c>
      <c r="M914" s="71" t="s">
        <v>9625</v>
      </c>
      <c r="N914" s="71" t="s">
        <v>1575</v>
      </c>
      <c r="O914" s="71" t="s">
        <v>1668</v>
      </c>
      <c r="P914" s="71" t="s">
        <v>60</v>
      </c>
      <c r="Q914" s="71" t="s">
        <v>431</v>
      </c>
      <c r="R914" s="71" t="s">
        <v>189</v>
      </c>
      <c r="S914" s="71" t="s">
        <v>62</v>
      </c>
      <c r="T914" s="71" t="s">
        <v>62</v>
      </c>
      <c r="U914" s="71" t="s">
        <v>62</v>
      </c>
      <c r="V914" s="71" t="s">
        <v>62</v>
      </c>
      <c r="W914" s="71" t="s">
        <v>63</v>
      </c>
      <c r="X914" s="71" t="s">
        <v>63</v>
      </c>
      <c r="Y914" s="71" t="s">
        <v>62</v>
      </c>
      <c r="Z914" s="71" t="s">
        <v>63</v>
      </c>
      <c r="AA914" s="71" t="s">
        <v>63</v>
      </c>
      <c r="AB914" s="71" t="s">
        <v>142</v>
      </c>
      <c r="AC914" s="71" t="s">
        <v>65</v>
      </c>
      <c r="AD914" s="71" t="s">
        <v>62</v>
      </c>
      <c r="AE914" s="71" t="s">
        <v>62</v>
      </c>
      <c r="AF914" s="71" t="s">
        <v>62</v>
      </c>
      <c r="AG914" s="71" t="s">
        <v>62</v>
      </c>
      <c r="AH914" s="71" t="s">
        <v>85</v>
      </c>
      <c r="AI914" s="71" t="s">
        <v>63</v>
      </c>
      <c r="AJ914" s="71" t="s">
        <v>62</v>
      </c>
      <c r="AK914" s="71" t="s">
        <v>62</v>
      </c>
      <c r="AL914" s="71" t="s">
        <v>62</v>
      </c>
      <c r="AM914" s="71" t="s">
        <v>62</v>
      </c>
      <c r="AN914" s="71"/>
      <c r="AO914" s="71"/>
      <c r="AP914" s="71" t="s">
        <v>9626</v>
      </c>
      <c r="AQ914" s="71" t="s">
        <v>8326</v>
      </c>
      <c r="AR914" s="71" t="s">
        <v>62</v>
      </c>
      <c r="AS914" s="71"/>
      <c r="AT914" s="71" t="s">
        <v>63</v>
      </c>
      <c r="AU914" s="71" t="s">
        <v>72</v>
      </c>
      <c r="AV914" s="79" t="str" cm="1">
        <f t="array" ref="AV9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4" s="79" t="str" cm="1">
        <f t="array" ref="AW9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4" s="71" t="str" cm="1">
        <f t="array" ref="AX9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14" s="71" t="s">
        <v>63</v>
      </c>
      <c r="AZ914" s="71"/>
      <c r="BA914" s="22" t="s">
        <v>9627</v>
      </c>
      <c r="BB914" s="73" t="s">
        <v>9628</v>
      </c>
      <c r="BC914" s="36"/>
      <c r="BD914" s="35"/>
    </row>
    <row r="915" spans="1:56" ht="75" customHeight="1">
      <c r="A915" s="70">
        <v>914</v>
      </c>
      <c r="B915" s="71" t="s">
        <v>9629</v>
      </c>
      <c r="C915" s="71" t="s">
        <v>9630</v>
      </c>
      <c r="D915" s="71" t="s">
        <v>9631</v>
      </c>
      <c r="E915" s="71" t="s">
        <v>1494</v>
      </c>
      <c r="F915" s="71" t="s">
        <v>54</v>
      </c>
      <c r="G915" s="71" t="s">
        <v>125</v>
      </c>
      <c r="H915" s="71" t="s">
        <v>97</v>
      </c>
      <c r="I915" s="71" t="s">
        <v>9632</v>
      </c>
      <c r="J915" s="71" t="s">
        <v>9633</v>
      </c>
      <c r="K915" s="71" t="s">
        <v>1738</v>
      </c>
      <c r="L915" s="71" t="s">
        <v>9634</v>
      </c>
      <c r="M915" s="71" t="s">
        <v>9635</v>
      </c>
      <c r="N915" s="71" t="s">
        <v>1710</v>
      </c>
      <c r="O915" s="71" t="s">
        <v>1506</v>
      </c>
      <c r="P915" s="71" t="s">
        <v>155</v>
      </c>
      <c r="Q915" s="71" t="s">
        <v>431</v>
      </c>
      <c r="R915" s="71" t="s">
        <v>189</v>
      </c>
      <c r="S915" s="71" t="s">
        <v>62</v>
      </c>
      <c r="T915" s="71" t="s">
        <v>62</v>
      </c>
      <c r="U915" s="71" t="s">
        <v>62</v>
      </c>
      <c r="V915" s="71" t="s">
        <v>62</v>
      </c>
      <c r="W915" s="71" t="s">
        <v>62</v>
      </c>
      <c r="X915" s="71" t="s">
        <v>62</v>
      </c>
      <c r="Y915" s="71" t="s">
        <v>62</v>
      </c>
      <c r="Z915" s="71" t="s">
        <v>63</v>
      </c>
      <c r="AA915" s="71" t="s">
        <v>62</v>
      </c>
      <c r="AB915" s="71" t="s">
        <v>64</v>
      </c>
      <c r="AC915" s="71" t="s">
        <v>65</v>
      </c>
      <c r="AD915" s="71" t="s">
        <v>62</v>
      </c>
      <c r="AE915" s="71" t="s">
        <v>62</v>
      </c>
      <c r="AF915" s="71" t="s">
        <v>63</v>
      </c>
      <c r="AG915" s="71" t="s">
        <v>63</v>
      </c>
      <c r="AH915" s="71" t="s">
        <v>85</v>
      </c>
      <c r="AI915" s="71" t="s">
        <v>63</v>
      </c>
      <c r="AJ915" s="71" t="s">
        <v>63</v>
      </c>
      <c r="AK915" s="71" t="s">
        <v>63</v>
      </c>
      <c r="AL915" s="71" t="s">
        <v>63</v>
      </c>
      <c r="AM915" s="71" t="s">
        <v>62</v>
      </c>
      <c r="AN915" s="71" t="s">
        <v>9636</v>
      </c>
      <c r="AO915" s="71" t="s">
        <v>9637</v>
      </c>
      <c r="AP915" s="71" t="s">
        <v>9638</v>
      </c>
      <c r="AQ915" s="71" t="s">
        <v>837</v>
      </c>
      <c r="AR915" s="71" t="s">
        <v>63</v>
      </c>
      <c r="AS915" s="71"/>
      <c r="AT915" s="71" t="s">
        <v>63</v>
      </c>
      <c r="AU915" s="71" t="s">
        <v>72</v>
      </c>
      <c r="AV915" s="79" t="str" cm="1">
        <f t="array" ref="AV9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5" s="79" t="str" cm="1">
        <f t="array" ref="AW9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5" s="71" t="str" cm="1">
        <f t="array" ref="AX9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15" s="71" t="s">
        <v>63</v>
      </c>
      <c r="AZ915" s="71"/>
      <c r="BA915" s="71" t="s">
        <v>9639</v>
      </c>
      <c r="BB915" s="73" t="s">
        <v>7079</v>
      </c>
      <c r="BC915" s="36"/>
      <c r="BD915" s="35"/>
    </row>
    <row r="916" spans="1:56" ht="75" customHeight="1">
      <c r="A916" s="70">
        <v>915</v>
      </c>
      <c r="B916" s="71" t="s">
        <v>9640</v>
      </c>
      <c r="C916" s="71" t="s">
        <v>735</v>
      </c>
      <c r="D916" s="71" t="s">
        <v>9641</v>
      </c>
      <c r="E916" s="71" t="s">
        <v>1430</v>
      </c>
      <c r="F916" s="71" t="s">
        <v>231</v>
      </c>
      <c r="G916" s="71" t="s">
        <v>736</v>
      </c>
      <c r="H916" s="71" t="s">
        <v>217</v>
      </c>
      <c r="I916" s="71" t="s">
        <v>790</v>
      </c>
      <c r="J916" s="71" t="s">
        <v>1432</v>
      </c>
      <c r="K916" s="71" t="s">
        <v>218</v>
      </c>
      <c r="L916" s="71" t="s">
        <v>9642</v>
      </c>
      <c r="M916" s="71" t="s">
        <v>9643</v>
      </c>
      <c r="N916" s="71"/>
      <c r="O916" s="71"/>
      <c r="P916" s="71"/>
      <c r="Q916" s="71"/>
      <c r="R916" s="71"/>
      <c r="S916" s="71"/>
      <c r="T916" s="71"/>
      <c r="U916" s="71"/>
      <c r="V916" s="71"/>
      <c r="W916" s="71"/>
      <c r="X916" s="71"/>
      <c r="Y916" s="71"/>
      <c r="Z916" s="71"/>
      <c r="AA916" s="71"/>
      <c r="AB916" s="71" t="s">
        <v>64</v>
      </c>
      <c r="AC916" s="71" t="s">
        <v>65</v>
      </c>
      <c r="AD916" s="71" t="s">
        <v>62</v>
      </c>
      <c r="AE916" s="71" t="s">
        <v>62</v>
      </c>
      <c r="AF916" s="71" t="s">
        <v>63</v>
      </c>
      <c r="AG916" s="71"/>
      <c r="AH916" s="71" t="s">
        <v>66</v>
      </c>
      <c r="AI916" s="71" t="s">
        <v>63</v>
      </c>
      <c r="AJ916" s="71" t="s">
        <v>63</v>
      </c>
      <c r="AK916" s="71" t="s">
        <v>63</v>
      </c>
      <c r="AL916" s="71" t="s">
        <v>63</v>
      </c>
      <c r="AM916" s="71" t="s">
        <v>63</v>
      </c>
      <c r="AN916" s="71"/>
      <c r="AO916" s="71"/>
      <c r="AP916" s="71" t="s">
        <v>9644</v>
      </c>
      <c r="AQ916" s="71" t="s">
        <v>9645</v>
      </c>
      <c r="AR916" s="71" t="s">
        <v>132</v>
      </c>
      <c r="AS916" s="71"/>
      <c r="AT916" s="71" t="s">
        <v>63</v>
      </c>
      <c r="AU916" s="71"/>
      <c r="AV916" s="79" t="str" cm="1">
        <f t="array" ref="AV9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6" s="79" t="str" cm="1">
        <f t="array" ref="AW9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6" s="71" t="str" cm="1">
        <f t="array" ref="AX9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6" s="71"/>
      <c r="AZ916" s="71"/>
      <c r="BA916" s="71" t="s">
        <v>9646</v>
      </c>
      <c r="BB916" s="73" t="s">
        <v>9647</v>
      </c>
      <c r="BC916" s="36"/>
      <c r="BD916" s="35"/>
    </row>
    <row r="917" spans="1:56" ht="75" customHeight="1">
      <c r="A917" s="70">
        <v>916</v>
      </c>
      <c r="B917" s="71" t="s">
        <v>9648</v>
      </c>
      <c r="C917" s="71" t="s">
        <v>735</v>
      </c>
      <c r="D917" s="71" t="s">
        <v>9649</v>
      </c>
      <c r="E917" s="71" t="s">
        <v>1479</v>
      </c>
      <c r="F917" s="71" t="s">
        <v>231</v>
      </c>
      <c r="G917" s="71" t="s">
        <v>736</v>
      </c>
      <c r="H917" s="71" t="s">
        <v>217</v>
      </c>
      <c r="I917" s="71" t="s">
        <v>1215</v>
      </c>
      <c r="J917" s="71" t="s">
        <v>1432</v>
      </c>
      <c r="K917" s="71" t="s">
        <v>243</v>
      </c>
      <c r="L917" s="71" t="s">
        <v>9650</v>
      </c>
      <c r="M917" s="71" t="s">
        <v>9651</v>
      </c>
      <c r="N917" s="71"/>
      <c r="O917" s="71"/>
      <c r="P917" s="71"/>
      <c r="Q917" s="71"/>
      <c r="R917" s="71"/>
      <c r="S917" s="71"/>
      <c r="T917" s="71"/>
      <c r="U917" s="71"/>
      <c r="V917" s="71"/>
      <c r="W917" s="71"/>
      <c r="X917" s="71"/>
      <c r="Y917" s="71"/>
      <c r="Z917" s="71"/>
      <c r="AA917" s="71"/>
      <c r="AB917" s="71" t="s">
        <v>64</v>
      </c>
      <c r="AC917" s="71" t="s">
        <v>65</v>
      </c>
      <c r="AD917" s="71" t="s">
        <v>62</v>
      </c>
      <c r="AE917" s="71" t="s">
        <v>62</v>
      </c>
      <c r="AF917" s="71" t="s">
        <v>62</v>
      </c>
      <c r="AG917" s="71"/>
      <c r="AH917" s="71" t="s">
        <v>66</v>
      </c>
      <c r="AI917" s="71" t="s">
        <v>132</v>
      </c>
      <c r="AJ917" s="71" t="s">
        <v>63</v>
      </c>
      <c r="AK917" s="71" t="s">
        <v>63</v>
      </c>
      <c r="AL917" s="71" t="s">
        <v>62</v>
      </c>
      <c r="AM917" s="71" t="s">
        <v>63</v>
      </c>
      <c r="AN917" s="71"/>
      <c r="AO917" s="71"/>
      <c r="AP917" s="71" t="s">
        <v>9652</v>
      </c>
      <c r="AQ917" s="71" t="s">
        <v>1215</v>
      </c>
      <c r="AR917" s="71" t="s">
        <v>62</v>
      </c>
      <c r="AS917" s="71"/>
      <c r="AT917" s="71" t="s">
        <v>63</v>
      </c>
      <c r="AU917" s="71"/>
      <c r="AV917" s="79" t="str" cm="1">
        <f t="array" ref="AV9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7" s="79" t="str" cm="1">
        <f t="array" ref="AW9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7" s="71" t="str" cm="1">
        <f t="array" ref="AX9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7" s="71"/>
      <c r="AZ917" s="71"/>
      <c r="BA917" s="71" t="s">
        <v>9653</v>
      </c>
      <c r="BB917" s="73" t="s">
        <v>9654</v>
      </c>
      <c r="BC917" s="36"/>
      <c r="BD917" s="35"/>
    </row>
    <row r="918" spans="1:56" ht="75" customHeight="1">
      <c r="A918" s="70">
        <v>917</v>
      </c>
      <c r="B918" s="71" t="s">
        <v>9655</v>
      </c>
      <c r="C918" s="71" t="s">
        <v>735</v>
      </c>
      <c r="D918" s="71" t="s">
        <v>9656</v>
      </c>
      <c r="E918" s="71" t="s">
        <v>1494</v>
      </c>
      <c r="F918" s="71" t="s">
        <v>231</v>
      </c>
      <c r="G918" s="71" t="s">
        <v>736</v>
      </c>
      <c r="H918" s="71" t="s">
        <v>217</v>
      </c>
      <c r="I918" s="71" t="s">
        <v>1944</v>
      </c>
      <c r="J918" s="71" t="s">
        <v>1432</v>
      </c>
      <c r="K918" s="71" t="s">
        <v>218</v>
      </c>
      <c r="L918" s="71" t="s">
        <v>9657</v>
      </c>
      <c r="M918" s="71" t="s">
        <v>9658</v>
      </c>
      <c r="N918" s="71"/>
      <c r="O918" s="71"/>
      <c r="P918" s="71"/>
      <c r="Q918" s="71"/>
      <c r="R918" s="71"/>
      <c r="S918" s="71"/>
      <c r="T918" s="71"/>
      <c r="U918" s="71"/>
      <c r="V918" s="71"/>
      <c r="W918" s="71"/>
      <c r="X918" s="71"/>
      <c r="Y918" s="71"/>
      <c r="Z918" s="71"/>
      <c r="AA918" s="71"/>
      <c r="AB918" s="71" t="s">
        <v>64</v>
      </c>
      <c r="AC918" s="71" t="s">
        <v>65</v>
      </c>
      <c r="AD918" s="71" t="s">
        <v>62</v>
      </c>
      <c r="AE918" s="71" t="s">
        <v>62</v>
      </c>
      <c r="AF918" s="71" t="s">
        <v>63</v>
      </c>
      <c r="AG918" s="71"/>
      <c r="AH918" s="71" t="s">
        <v>66</v>
      </c>
      <c r="AI918" s="71" t="s">
        <v>63</v>
      </c>
      <c r="AJ918" s="71" t="s">
        <v>63</v>
      </c>
      <c r="AK918" s="71" t="s">
        <v>63</v>
      </c>
      <c r="AL918" s="71" t="s">
        <v>62</v>
      </c>
      <c r="AM918" s="71" t="s">
        <v>63</v>
      </c>
      <c r="AN918" s="71"/>
      <c r="AO918" s="71"/>
      <c r="AP918" s="71" t="s">
        <v>9659</v>
      </c>
      <c r="AQ918" s="71" t="s">
        <v>1944</v>
      </c>
      <c r="AR918" s="71" t="s">
        <v>62</v>
      </c>
      <c r="AS918" s="71"/>
      <c r="AT918" s="71" t="s">
        <v>63</v>
      </c>
      <c r="AU918" s="71"/>
      <c r="AV918" s="79" t="str" cm="1">
        <f t="array" ref="AV9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8" s="79" t="str" cm="1">
        <f t="array" ref="AW9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8" s="71" t="str" cm="1">
        <f t="array" ref="AX9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8" s="71"/>
      <c r="AZ918" s="71"/>
      <c r="BA918" s="71" t="s">
        <v>9660</v>
      </c>
      <c r="BB918" s="73" t="s">
        <v>9661</v>
      </c>
      <c r="BC918" s="36"/>
      <c r="BD918" s="35"/>
    </row>
    <row r="919" spans="1:56" ht="75" customHeight="1">
      <c r="A919" s="70">
        <v>918</v>
      </c>
      <c r="B919" s="71" t="s">
        <v>9662</v>
      </c>
      <c r="C919" s="71" t="s">
        <v>9663</v>
      </c>
      <c r="D919" s="71" t="s">
        <v>9664</v>
      </c>
      <c r="E919" s="71" t="s">
        <v>1461</v>
      </c>
      <c r="F919" s="71" t="s">
        <v>231</v>
      </c>
      <c r="G919" s="71" t="s">
        <v>786</v>
      </c>
      <c r="H919" s="71" t="s">
        <v>217</v>
      </c>
      <c r="I919" s="71" t="s">
        <v>608</v>
      </c>
      <c r="J919" s="71" t="s">
        <v>1432</v>
      </c>
      <c r="K919" s="71" t="s">
        <v>266</v>
      </c>
      <c r="L919" s="71" t="s">
        <v>9665</v>
      </c>
      <c r="M919" s="71" t="s">
        <v>9666</v>
      </c>
      <c r="N919" s="71" t="s">
        <v>1748</v>
      </c>
      <c r="O919" s="71" t="s">
        <v>1609</v>
      </c>
      <c r="P919" s="71"/>
      <c r="Q919" s="71"/>
      <c r="R919" s="71"/>
      <c r="S919" s="71"/>
      <c r="T919" s="71"/>
      <c r="U919" s="71"/>
      <c r="V919" s="71"/>
      <c r="W919" s="71"/>
      <c r="X919" s="71"/>
      <c r="Y919" s="71"/>
      <c r="Z919" s="71"/>
      <c r="AA919" s="71"/>
      <c r="AB919" s="71" t="s">
        <v>189</v>
      </c>
      <c r="AC919" s="71" t="s">
        <v>65</v>
      </c>
      <c r="AD919" s="71" t="s">
        <v>62</v>
      </c>
      <c r="AE919" s="71" t="s">
        <v>62</v>
      </c>
      <c r="AF919" s="71" t="s">
        <v>63</v>
      </c>
      <c r="AG919" s="71"/>
      <c r="AH919" s="71" t="s">
        <v>1515</v>
      </c>
      <c r="AI919" s="71" t="s">
        <v>132</v>
      </c>
      <c r="AJ919" s="71" t="s">
        <v>62</v>
      </c>
      <c r="AK919" s="71" t="s">
        <v>62</v>
      </c>
      <c r="AL919" s="71" t="s">
        <v>63</v>
      </c>
      <c r="AM919" s="71" t="s">
        <v>62</v>
      </c>
      <c r="AN919" s="71"/>
      <c r="AO919" s="71"/>
      <c r="AP919" s="71" t="s">
        <v>6967</v>
      </c>
      <c r="AQ919" s="71" t="s">
        <v>608</v>
      </c>
      <c r="AR919" s="71" t="s">
        <v>62</v>
      </c>
      <c r="AS919" s="71"/>
      <c r="AT919" s="71" t="s">
        <v>63</v>
      </c>
      <c r="AU919" s="71"/>
      <c r="AV919" s="79" t="str" cm="1">
        <f t="array" ref="AV9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9" s="79" t="str" cm="1">
        <f t="array" ref="AW9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9" s="71" t="str" cm="1">
        <f t="array" ref="AX9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9" s="71"/>
      <c r="AZ919" s="71"/>
      <c r="BA919" s="71" t="s">
        <v>9667</v>
      </c>
      <c r="BB919" s="73" t="s">
        <v>9668</v>
      </c>
      <c r="BC919" s="36"/>
      <c r="BD919" s="35"/>
    </row>
    <row r="920" spans="1:56" ht="75" customHeight="1">
      <c r="A920" s="70">
        <v>919</v>
      </c>
      <c r="B920" s="71" t="s">
        <v>9669</v>
      </c>
      <c r="C920" s="71" t="s">
        <v>5593</v>
      </c>
      <c r="D920" s="71" t="s">
        <v>9670</v>
      </c>
      <c r="E920" s="71" t="s">
        <v>1494</v>
      </c>
      <c r="F920" s="71" t="s">
        <v>231</v>
      </c>
      <c r="G920" s="71" t="s">
        <v>232</v>
      </c>
      <c r="H920" s="71" t="s">
        <v>217</v>
      </c>
      <c r="I920" s="71" t="s">
        <v>840</v>
      </c>
      <c r="J920" s="71" t="s">
        <v>1432</v>
      </c>
      <c r="K920" s="71" t="s">
        <v>315</v>
      </c>
      <c r="L920" s="71" t="s">
        <v>9671</v>
      </c>
      <c r="M920" s="71" t="s">
        <v>9672</v>
      </c>
      <c r="N920" s="71"/>
      <c r="O920" s="71"/>
      <c r="P920" s="71"/>
      <c r="Q920" s="71"/>
      <c r="R920" s="71"/>
      <c r="S920" s="71"/>
      <c r="T920" s="71"/>
      <c r="U920" s="71"/>
      <c r="V920" s="71"/>
      <c r="W920" s="71"/>
      <c r="X920" s="71"/>
      <c r="Y920" s="71"/>
      <c r="Z920" s="71"/>
      <c r="AA920" s="71"/>
      <c r="AB920" s="71" t="s">
        <v>64</v>
      </c>
      <c r="AC920" s="71" t="s">
        <v>65</v>
      </c>
      <c r="AD920" s="71" t="s">
        <v>62</v>
      </c>
      <c r="AE920" s="71" t="s">
        <v>62</v>
      </c>
      <c r="AF920" s="71" t="s">
        <v>63</v>
      </c>
      <c r="AG920" s="71"/>
      <c r="AH920" s="71" t="s">
        <v>85</v>
      </c>
      <c r="AI920" s="71" t="s">
        <v>63</v>
      </c>
      <c r="AJ920" s="71" t="s">
        <v>63</v>
      </c>
      <c r="AK920" s="71" t="s">
        <v>63</v>
      </c>
      <c r="AL920" s="71" t="s">
        <v>63</v>
      </c>
      <c r="AM920" s="71" t="s">
        <v>63</v>
      </c>
      <c r="AN920" s="71"/>
      <c r="AO920" s="71"/>
      <c r="AP920" s="71" t="s">
        <v>9673</v>
      </c>
      <c r="AQ920" s="71" t="s">
        <v>9674</v>
      </c>
      <c r="AR920" s="71" t="s">
        <v>62</v>
      </c>
      <c r="AS920" s="71"/>
      <c r="AT920" s="71" t="s">
        <v>63</v>
      </c>
      <c r="AU920" s="71"/>
      <c r="AV920" s="79" t="str" cm="1">
        <f t="array" ref="AV9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0" s="79" t="str" cm="1">
        <f t="array" ref="AW9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0" s="71" t="str" cm="1">
        <f t="array" ref="AX9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0" s="71"/>
      <c r="AZ920" s="71"/>
      <c r="BA920" s="22" t="s">
        <v>9675</v>
      </c>
      <c r="BB920" s="73" t="s">
        <v>9676</v>
      </c>
      <c r="BC920" s="36"/>
      <c r="BD920" s="35"/>
    </row>
    <row r="921" spans="1:56" ht="75" customHeight="1">
      <c r="A921" s="70">
        <v>920</v>
      </c>
      <c r="B921" s="71" t="s">
        <v>9677</v>
      </c>
      <c r="C921" s="71" t="s">
        <v>706</v>
      </c>
      <c r="D921" s="71" t="s">
        <v>9678</v>
      </c>
      <c r="E921" s="71" t="s">
        <v>1502</v>
      </c>
      <c r="F921" s="71" t="s">
        <v>54</v>
      </c>
      <c r="G921" s="71" t="s">
        <v>125</v>
      </c>
      <c r="H921" s="71" t="s">
        <v>233</v>
      </c>
      <c r="I921" s="71" t="s">
        <v>428</v>
      </c>
      <c r="J921" s="71" t="s">
        <v>1432</v>
      </c>
      <c r="K921" s="71" t="s">
        <v>315</v>
      </c>
      <c r="L921" s="71" t="s">
        <v>9679</v>
      </c>
      <c r="M921" s="71" t="s">
        <v>9680</v>
      </c>
      <c r="N921" s="71"/>
      <c r="O921" s="71"/>
      <c r="P921" s="71" t="s">
        <v>60</v>
      </c>
      <c r="Q921" s="71" t="s">
        <v>431</v>
      </c>
      <c r="R921" s="71" t="s">
        <v>189</v>
      </c>
      <c r="S921" s="71" t="s">
        <v>62</v>
      </c>
      <c r="T921" s="71" t="s">
        <v>62</v>
      </c>
      <c r="U921" s="71" t="s">
        <v>62</v>
      </c>
      <c r="V921" s="71" t="s">
        <v>62</v>
      </c>
      <c r="W921" s="71" t="s">
        <v>63</v>
      </c>
      <c r="X921" s="71" t="s">
        <v>62</v>
      </c>
      <c r="Y921" s="71" t="s">
        <v>62</v>
      </c>
      <c r="Z921" s="71" t="s">
        <v>63</v>
      </c>
      <c r="AA921" s="71" t="s">
        <v>63</v>
      </c>
      <c r="AB921" s="71" t="s">
        <v>64</v>
      </c>
      <c r="AC921" s="71" t="s">
        <v>65</v>
      </c>
      <c r="AD921" s="71" t="s">
        <v>62</v>
      </c>
      <c r="AE921" s="71" t="s">
        <v>62</v>
      </c>
      <c r="AF921" s="71" t="s">
        <v>63</v>
      </c>
      <c r="AG921" s="71" t="s">
        <v>63</v>
      </c>
      <c r="AH921" s="71" t="s">
        <v>85</v>
      </c>
      <c r="AI921" s="71" t="s">
        <v>63</v>
      </c>
      <c r="AJ921" s="71" t="s">
        <v>63</v>
      </c>
      <c r="AK921" s="71" t="s">
        <v>63</v>
      </c>
      <c r="AL921" s="71" t="s">
        <v>62</v>
      </c>
      <c r="AM921" s="71" t="s">
        <v>63</v>
      </c>
      <c r="AN921" s="71" t="s">
        <v>9681</v>
      </c>
      <c r="AO921" s="71" t="s">
        <v>9682</v>
      </c>
      <c r="AP921" s="71" t="s">
        <v>9683</v>
      </c>
      <c r="AQ921" s="71" t="s">
        <v>9684</v>
      </c>
      <c r="AR921" s="71" t="s">
        <v>62</v>
      </c>
      <c r="AS921" s="71"/>
      <c r="AT921" s="71" t="s">
        <v>63</v>
      </c>
      <c r="AU921" s="71" t="s">
        <v>72</v>
      </c>
      <c r="AV921" s="79" t="str" cm="1">
        <f t="array" ref="AV9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1" s="79" t="str" cm="1">
        <f t="array" ref="AW9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1" s="71" t="str" cm="1">
        <f t="array" ref="AX9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1" s="71" t="s">
        <v>63</v>
      </c>
      <c r="AZ921" s="71"/>
      <c r="BA921" s="22" t="s">
        <v>9685</v>
      </c>
      <c r="BB921" s="73" t="s">
        <v>9686</v>
      </c>
      <c r="BC921" s="36"/>
      <c r="BD921" s="35"/>
    </row>
    <row r="922" spans="1:56" ht="75" customHeight="1">
      <c r="A922" s="70">
        <v>921</v>
      </c>
      <c r="B922" s="71" t="s">
        <v>9687</v>
      </c>
      <c r="C922" s="71" t="s">
        <v>7478</v>
      </c>
      <c r="D922" s="71" t="s">
        <v>9688</v>
      </c>
      <c r="E922" s="71" t="s">
        <v>1430</v>
      </c>
      <c r="F922" s="71" t="s">
        <v>231</v>
      </c>
      <c r="G922" s="71" t="s">
        <v>232</v>
      </c>
      <c r="H922" s="71" t="s">
        <v>233</v>
      </c>
      <c r="I922" s="71" t="s">
        <v>988</v>
      </c>
      <c r="J922" s="71" t="s">
        <v>1432</v>
      </c>
      <c r="K922" s="71" t="s">
        <v>243</v>
      </c>
      <c r="L922" s="71" t="s">
        <v>9689</v>
      </c>
      <c r="M922" s="71" t="s">
        <v>9690</v>
      </c>
      <c r="N922" s="71"/>
      <c r="O922" s="71"/>
      <c r="P922" s="71"/>
      <c r="Q922" s="71"/>
      <c r="R922" s="71"/>
      <c r="S922" s="71"/>
      <c r="T922" s="71"/>
      <c r="U922" s="71"/>
      <c r="V922" s="71"/>
      <c r="W922" s="71"/>
      <c r="X922" s="71"/>
      <c r="Y922" s="71"/>
      <c r="Z922" s="71"/>
      <c r="AA922" s="71"/>
      <c r="AB922" s="71" t="s">
        <v>64</v>
      </c>
      <c r="AC922" s="71" t="s">
        <v>100</v>
      </c>
      <c r="AD922" s="71" t="s">
        <v>62</v>
      </c>
      <c r="AE922" s="71" t="s">
        <v>62</v>
      </c>
      <c r="AF922" s="71" t="s">
        <v>62</v>
      </c>
      <c r="AG922" s="71"/>
      <c r="AH922" s="71" t="s">
        <v>85</v>
      </c>
      <c r="AI922" s="71" t="s">
        <v>63</v>
      </c>
      <c r="AJ922" s="71" t="s">
        <v>63</v>
      </c>
      <c r="AK922" s="71" t="s">
        <v>63</v>
      </c>
      <c r="AL922" s="71" t="s">
        <v>62</v>
      </c>
      <c r="AM922" s="71" t="s">
        <v>63</v>
      </c>
      <c r="AN922" s="71"/>
      <c r="AO922" s="71"/>
      <c r="AP922" s="71" t="s">
        <v>9691</v>
      </c>
      <c r="AQ922" s="71" t="s">
        <v>5390</v>
      </c>
      <c r="AR922" s="71" t="s">
        <v>62</v>
      </c>
      <c r="AS922" s="71"/>
      <c r="AT922" s="71" t="s">
        <v>63</v>
      </c>
      <c r="AU922" s="71"/>
      <c r="AV922" s="79" t="str" cm="1">
        <f t="array" ref="AV9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2" s="79" t="str" cm="1">
        <f t="array" ref="AW9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2" s="71" t="str" cm="1">
        <f t="array" ref="AX9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2" s="71"/>
      <c r="AZ922" s="71"/>
      <c r="BA922" s="22" t="s">
        <v>9692</v>
      </c>
      <c r="BB922" s="73" t="s">
        <v>9693</v>
      </c>
      <c r="BC922" s="36"/>
      <c r="BD922" s="35"/>
    </row>
    <row r="923" spans="1:56" ht="75" customHeight="1">
      <c r="A923" s="70">
        <v>922</v>
      </c>
      <c r="B923" s="71" t="s">
        <v>9694</v>
      </c>
      <c r="C923" s="71" t="s">
        <v>1142</v>
      </c>
      <c r="D923" s="71" t="s">
        <v>9695</v>
      </c>
      <c r="E923" s="71" t="s">
        <v>4410</v>
      </c>
      <c r="F923" s="71" t="s">
        <v>231</v>
      </c>
      <c r="G923" s="71" t="s">
        <v>786</v>
      </c>
      <c r="H923" s="71" t="s">
        <v>217</v>
      </c>
      <c r="I923" s="71" t="s">
        <v>194</v>
      </c>
      <c r="J923" s="71" t="s">
        <v>1432</v>
      </c>
      <c r="K923" s="71" t="s">
        <v>315</v>
      </c>
      <c r="L923" s="71" t="s">
        <v>9696</v>
      </c>
      <c r="M923" s="71" t="s">
        <v>9697</v>
      </c>
      <c r="N923" s="71" t="s">
        <v>4410</v>
      </c>
      <c r="O923" s="71" t="s">
        <v>1435</v>
      </c>
      <c r="P923" s="71"/>
      <c r="Q923" s="71"/>
      <c r="R923" s="71"/>
      <c r="S923" s="71"/>
      <c r="T923" s="71"/>
      <c r="U923" s="71"/>
      <c r="V923" s="71"/>
      <c r="W923" s="71"/>
      <c r="X923" s="71"/>
      <c r="Y923" s="71"/>
      <c r="Z923" s="71"/>
      <c r="AA923" s="71"/>
      <c r="AB923" s="71" t="s">
        <v>64</v>
      </c>
      <c r="AC923" s="71" t="s">
        <v>65</v>
      </c>
      <c r="AD923" s="71" t="s">
        <v>62</v>
      </c>
      <c r="AE923" s="71" t="s">
        <v>62</v>
      </c>
      <c r="AF923" s="71" t="s">
        <v>63</v>
      </c>
      <c r="AG923" s="71"/>
      <c r="AH923" s="71" t="s">
        <v>85</v>
      </c>
      <c r="AI923" s="71" t="s">
        <v>63</v>
      </c>
      <c r="AJ923" s="71" t="s">
        <v>63</v>
      </c>
      <c r="AK923" s="71" t="s">
        <v>63</v>
      </c>
      <c r="AL923" s="71" t="s">
        <v>62</v>
      </c>
      <c r="AM923" s="71" t="s">
        <v>63</v>
      </c>
      <c r="AN923" s="71"/>
      <c r="AO923" s="71"/>
      <c r="AP923" s="71" t="s">
        <v>5843</v>
      </c>
      <c r="AQ923" s="71" t="s">
        <v>194</v>
      </c>
      <c r="AR923" s="71" t="s">
        <v>62</v>
      </c>
      <c r="AS923" s="71"/>
      <c r="AT923" s="71" t="s">
        <v>62</v>
      </c>
      <c r="AU923" s="71"/>
      <c r="AV923" s="79" t="str" cm="1">
        <f t="array" ref="AV9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3" s="79" t="str" cm="1">
        <f t="array" ref="AW9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3" s="71" t="str" cm="1">
        <f t="array" ref="AX9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3" s="71"/>
      <c r="AZ923" s="71"/>
      <c r="BA923" s="71" t="s">
        <v>9698</v>
      </c>
      <c r="BB923" s="73"/>
      <c r="BC923" s="36"/>
      <c r="BD923" s="35"/>
    </row>
    <row r="924" spans="1:56" ht="75" customHeight="1">
      <c r="A924" s="70">
        <v>923</v>
      </c>
      <c r="B924" s="71" t="s">
        <v>9699</v>
      </c>
      <c r="C924" s="71" t="s">
        <v>706</v>
      </c>
      <c r="D924" s="71" t="s">
        <v>9700</v>
      </c>
      <c r="E924" s="71" t="s">
        <v>1430</v>
      </c>
      <c r="F924" s="71" t="s">
        <v>54</v>
      </c>
      <c r="G924" s="71" t="s">
        <v>125</v>
      </c>
      <c r="H924" s="71" t="s">
        <v>217</v>
      </c>
      <c r="I924" s="71" t="s">
        <v>1606</v>
      </c>
      <c r="J924" s="71" t="s">
        <v>1432</v>
      </c>
      <c r="K924" s="71" t="s">
        <v>243</v>
      </c>
      <c r="L924" s="71" t="s">
        <v>9701</v>
      </c>
      <c r="M924" s="71" t="s">
        <v>9702</v>
      </c>
      <c r="N924" s="71" t="s">
        <v>1461</v>
      </c>
      <c r="O924" s="71" t="s">
        <v>1668</v>
      </c>
      <c r="P924" s="71" t="s">
        <v>60</v>
      </c>
      <c r="Q924" s="71" t="s">
        <v>431</v>
      </c>
      <c r="R924" s="71" t="s">
        <v>189</v>
      </c>
      <c r="S924" s="71" t="s">
        <v>62</v>
      </c>
      <c r="T924" s="71" t="s">
        <v>62</v>
      </c>
      <c r="U924" s="71" t="s">
        <v>62</v>
      </c>
      <c r="V924" s="71" t="s">
        <v>62</v>
      </c>
      <c r="W924" s="71" t="s">
        <v>63</v>
      </c>
      <c r="X924" s="71" t="s">
        <v>63</v>
      </c>
      <c r="Y924" s="71" t="s">
        <v>62</v>
      </c>
      <c r="Z924" s="71" t="s">
        <v>63</v>
      </c>
      <c r="AA924" s="71" t="s">
        <v>63</v>
      </c>
      <c r="AB924" s="71" t="s">
        <v>189</v>
      </c>
      <c r="AC924" s="71" t="s">
        <v>65</v>
      </c>
      <c r="AD924" s="71" t="s">
        <v>62</v>
      </c>
      <c r="AE924" s="71" t="s">
        <v>62</v>
      </c>
      <c r="AF924" s="71" t="s">
        <v>62</v>
      </c>
      <c r="AG924" s="71" t="s">
        <v>63</v>
      </c>
      <c r="AH924" s="71" t="s">
        <v>85</v>
      </c>
      <c r="AI924" s="71" t="s">
        <v>63</v>
      </c>
      <c r="AJ924" s="71" t="s">
        <v>63</v>
      </c>
      <c r="AK924" s="71" t="s">
        <v>63</v>
      </c>
      <c r="AL924" s="71" t="s">
        <v>62</v>
      </c>
      <c r="AM924" s="71" t="s">
        <v>63</v>
      </c>
      <c r="AN924" s="71" t="s">
        <v>9703</v>
      </c>
      <c r="AO924" s="71" t="s">
        <v>9704</v>
      </c>
      <c r="AP924" s="71" t="s">
        <v>9705</v>
      </c>
      <c r="AQ924" s="71" t="s">
        <v>321</v>
      </c>
      <c r="AR924" s="71" t="s">
        <v>63</v>
      </c>
      <c r="AS924" s="71"/>
      <c r="AT924" s="71" t="s">
        <v>63</v>
      </c>
      <c r="AU924" s="71" t="s">
        <v>72</v>
      </c>
      <c r="AV924" s="79" t="str" cm="1">
        <f t="array" ref="AV9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4" s="79" t="str" cm="1">
        <f t="array" ref="AW9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4" s="71" t="str" cm="1">
        <f t="array" ref="AX9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4" s="71" t="s">
        <v>63</v>
      </c>
      <c r="AZ924" s="71"/>
      <c r="BA924" s="71" t="s">
        <v>9706</v>
      </c>
      <c r="BB924" s="73" t="s">
        <v>9707</v>
      </c>
      <c r="BC924" s="36"/>
      <c r="BD924" s="35"/>
    </row>
    <row r="925" spans="1:56" ht="75" customHeight="1">
      <c r="A925" s="70">
        <v>924</v>
      </c>
      <c r="B925" s="71" t="s">
        <v>9708</v>
      </c>
      <c r="C925" s="71" t="s">
        <v>381</v>
      </c>
      <c r="D925" s="71" t="s">
        <v>9709</v>
      </c>
      <c r="E925" s="71" t="s">
        <v>1430</v>
      </c>
      <c r="F925" s="71" t="s">
        <v>54</v>
      </c>
      <c r="G925" s="71" t="s">
        <v>125</v>
      </c>
      <c r="H925" s="71" t="s">
        <v>217</v>
      </c>
      <c r="I925" s="71" t="s">
        <v>1606</v>
      </c>
      <c r="J925" s="71" t="s">
        <v>1432</v>
      </c>
      <c r="K925" s="71" t="s">
        <v>243</v>
      </c>
      <c r="L925" s="71" t="s">
        <v>9710</v>
      </c>
      <c r="M925" s="71" t="s">
        <v>9711</v>
      </c>
      <c r="N925" s="71" t="s">
        <v>1452</v>
      </c>
      <c r="O925" s="71" t="s">
        <v>1506</v>
      </c>
      <c r="P925" s="71" t="s">
        <v>60</v>
      </c>
      <c r="Q925" s="71" t="s">
        <v>431</v>
      </c>
      <c r="R925" s="71" t="s">
        <v>189</v>
      </c>
      <c r="S925" s="71" t="s">
        <v>62</v>
      </c>
      <c r="T925" s="71" t="s">
        <v>62</v>
      </c>
      <c r="U925" s="71" t="s">
        <v>62</v>
      </c>
      <c r="V925" s="71" t="s">
        <v>63</v>
      </c>
      <c r="W925" s="71" t="s">
        <v>63</v>
      </c>
      <c r="X925" s="71" t="s">
        <v>63</v>
      </c>
      <c r="Y925" s="71" t="s">
        <v>62</v>
      </c>
      <c r="Z925" s="71" t="s">
        <v>63</v>
      </c>
      <c r="AA925" s="71" t="s">
        <v>63</v>
      </c>
      <c r="AB925" s="71" t="s">
        <v>64</v>
      </c>
      <c r="AC925" s="71" t="s">
        <v>65</v>
      </c>
      <c r="AD925" s="71" t="s">
        <v>62</v>
      </c>
      <c r="AE925" s="71" t="s">
        <v>62</v>
      </c>
      <c r="AF925" s="71" t="s">
        <v>63</v>
      </c>
      <c r="AG925" s="71" t="s">
        <v>63</v>
      </c>
      <c r="AH925" s="71" t="s">
        <v>85</v>
      </c>
      <c r="AI925" s="71" t="s">
        <v>63</v>
      </c>
      <c r="AJ925" s="71" t="s">
        <v>63</v>
      </c>
      <c r="AK925" s="71" t="s">
        <v>63</v>
      </c>
      <c r="AL925" s="71" t="s">
        <v>62</v>
      </c>
      <c r="AM925" s="71" t="s">
        <v>63</v>
      </c>
      <c r="AN925" s="71" t="s">
        <v>9712</v>
      </c>
      <c r="AO925" s="71" t="s">
        <v>9713</v>
      </c>
      <c r="AP925" s="71" t="s">
        <v>9714</v>
      </c>
      <c r="AQ925" s="71" t="s">
        <v>9715</v>
      </c>
      <c r="AR925" s="71" t="s">
        <v>132</v>
      </c>
      <c r="AS925" s="71"/>
      <c r="AT925" s="71" t="s">
        <v>63</v>
      </c>
      <c r="AU925" s="71" t="s">
        <v>72</v>
      </c>
      <c r="AV925" s="79" t="str" cm="1">
        <f t="array" ref="AV9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5" s="79" t="str" cm="1">
        <f t="array" ref="AW9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5" s="71" t="str" cm="1">
        <f t="array" ref="AX9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5" s="71" t="s">
        <v>63</v>
      </c>
      <c r="AZ925" s="71"/>
      <c r="BA925" s="22" t="s">
        <v>9716</v>
      </c>
      <c r="BB925" s="73" t="s">
        <v>9717</v>
      </c>
      <c r="BC925" s="36"/>
      <c r="BD925" s="35"/>
    </row>
    <row r="926" spans="1:56" ht="75" customHeight="1">
      <c r="A926" s="70">
        <v>925</v>
      </c>
      <c r="B926" s="71" t="s">
        <v>9718</v>
      </c>
      <c r="C926" s="71" t="s">
        <v>289</v>
      </c>
      <c r="D926" s="71" t="s">
        <v>9719</v>
      </c>
      <c r="E926" s="71" t="s">
        <v>1486</v>
      </c>
      <c r="F926" s="71" t="s">
        <v>231</v>
      </c>
      <c r="G926" s="71" t="s">
        <v>232</v>
      </c>
      <c r="H926" s="71" t="s">
        <v>233</v>
      </c>
      <c r="I926" s="71" t="s">
        <v>1147</v>
      </c>
      <c r="J926" s="71" t="s">
        <v>1432</v>
      </c>
      <c r="K926" s="71" t="s">
        <v>266</v>
      </c>
      <c r="L926" s="71" t="s">
        <v>9720</v>
      </c>
      <c r="M926" s="71" t="s">
        <v>9721</v>
      </c>
      <c r="N926" s="71" t="s">
        <v>1494</v>
      </c>
      <c r="O926" s="71" t="s">
        <v>1506</v>
      </c>
      <c r="P926" s="71"/>
      <c r="Q926" s="71"/>
      <c r="R926" s="71"/>
      <c r="S926" s="71"/>
      <c r="T926" s="71"/>
      <c r="U926" s="71"/>
      <c r="V926" s="71"/>
      <c r="W926" s="71"/>
      <c r="X926" s="71"/>
      <c r="Y926" s="71"/>
      <c r="Z926" s="71"/>
      <c r="AA926" s="71"/>
      <c r="AB926" s="71" t="s">
        <v>64</v>
      </c>
      <c r="AC926" s="71" t="s">
        <v>100</v>
      </c>
      <c r="AD926" s="71" t="s">
        <v>62</v>
      </c>
      <c r="AE926" s="71" t="s">
        <v>63</v>
      </c>
      <c r="AF926" s="71" t="s">
        <v>63</v>
      </c>
      <c r="AG926" s="71"/>
      <c r="AH926" s="71" t="s">
        <v>66</v>
      </c>
      <c r="AI926" s="71" t="s">
        <v>63</v>
      </c>
      <c r="AJ926" s="71" t="s">
        <v>63</v>
      </c>
      <c r="AK926" s="71" t="s">
        <v>63</v>
      </c>
      <c r="AL926" s="71" t="s">
        <v>132</v>
      </c>
      <c r="AM926" s="71" t="s">
        <v>62</v>
      </c>
      <c r="AN926" s="71"/>
      <c r="AO926" s="71"/>
      <c r="AP926" s="71" t="s">
        <v>9722</v>
      </c>
      <c r="AQ926" s="71" t="s">
        <v>9723</v>
      </c>
      <c r="AR926" s="71" t="s">
        <v>63</v>
      </c>
      <c r="AS926" s="71"/>
      <c r="AT926" s="71" t="s">
        <v>63</v>
      </c>
      <c r="AU926" s="71"/>
      <c r="AV926" s="79" t="str" cm="1">
        <f t="array" ref="AV9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6" s="79" t="str" cm="1">
        <f t="array" ref="AW9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6" s="71" t="str" cm="1">
        <f t="array" ref="AX9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6" s="71"/>
      <c r="AZ926" s="71"/>
      <c r="BA926" s="71" t="s">
        <v>9724</v>
      </c>
      <c r="BB926" s="73" t="s">
        <v>9725</v>
      </c>
      <c r="BC926" s="36"/>
      <c r="BD926" s="35"/>
    </row>
    <row r="927" spans="1:56" ht="75" customHeight="1">
      <c r="A927" s="70">
        <v>926</v>
      </c>
      <c r="B927" s="71" t="s">
        <v>9726</v>
      </c>
      <c r="C927" s="71" t="s">
        <v>739</v>
      </c>
      <c r="D927" s="71" t="s">
        <v>9727</v>
      </c>
      <c r="E927" s="71" t="s">
        <v>1430</v>
      </c>
      <c r="F927" s="71" t="s">
        <v>231</v>
      </c>
      <c r="G927" s="71" t="s">
        <v>786</v>
      </c>
      <c r="H927" s="71" t="s">
        <v>233</v>
      </c>
      <c r="I927" s="71" t="s">
        <v>1944</v>
      </c>
      <c r="J927" s="71" t="s">
        <v>1432</v>
      </c>
      <c r="K927" s="71" t="s">
        <v>218</v>
      </c>
      <c r="L927" s="71" t="s">
        <v>9728</v>
      </c>
      <c r="M927" s="71" t="s">
        <v>9729</v>
      </c>
      <c r="N927" s="71"/>
      <c r="O927" s="71"/>
      <c r="P927" s="71"/>
      <c r="Q927" s="71"/>
      <c r="R927" s="71"/>
      <c r="S927" s="71"/>
      <c r="T927" s="71"/>
      <c r="U927" s="71"/>
      <c r="V927" s="71"/>
      <c r="W927" s="71"/>
      <c r="X927" s="71"/>
      <c r="Y927" s="71"/>
      <c r="Z927" s="71"/>
      <c r="AA927" s="71"/>
      <c r="AB927" s="71" t="s">
        <v>64</v>
      </c>
      <c r="AC927" s="71" t="s">
        <v>100</v>
      </c>
      <c r="AD927" s="71" t="s">
        <v>62</v>
      </c>
      <c r="AE927" s="71" t="s">
        <v>62</v>
      </c>
      <c r="AF927" s="71" t="s">
        <v>63</v>
      </c>
      <c r="AG927" s="71"/>
      <c r="AH927" s="71" t="s">
        <v>85</v>
      </c>
      <c r="AI927" s="71" t="s">
        <v>63</v>
      </c>
      <c r="AJ927" s="71" t="s">
        <v>63</v>
      </c>
      <c r="AK927" s="71" t="s">
        <v>63</v>
      </c>
      <c r="AL927" s="71" t="s">
        <v>62</v>
      </c>
      <c r="AM927" s="71" t="s">
        <v>63</v>
      </c>
      <c r="AN927" s="71"/>
      <c r="AO927" s="71"/>
      <c r="AP927" s="71" t="s">
        <v>9730</v>
      </c>
      <c r="AQ927" s="71" t="s">
        <v>9731</v>
      </c>
      <c r="AR927" s="71" t="s">
        <v>62</v>
      </c>
      <c r="AS927" s="71"/>
      <c r="AT927" s="71" t="s">
        <v>63</v>
      </c>
      <c r="AU927" s="71"/>
      <c r="AV927" s="79" t="str" cm="1">
        <f t="array" ref="AV9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7" s="79" t="str" cm="1">
        <f t="array" ref="AW9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7" s="71" t="str" cm="1">
        <f t="array" ref="AX9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7" s="71"/>
      <c r="AZ927" s="71"/>
      <c r="BA927" s="22" t="s">
        <v>9732</v>
      </c>
      <c r="BB927" s="73" t="s">
        <v>4635</v>
      </c>
      <c r="BC927" s="36"/>
      <c r="BD927" s="35"/>
    </row>
    <row r="928" spans="1:56" ht="75" customHeight="1">
      <c r="A928" s="70">
        <v>927</v>
      </c>
      <c r="B928" s="71" t="s">
        <v>7921</v>
      </c>
      <c r="C928" s="71" t="s">
        <v>9733</v>
      </c>
      <c r="D928" s="71" t="s">
        <v>9734</v>
      </c>
      <c r="E928" s="71" t="s">
        <v>1502</v>
      </c>
      <c r="F928" s="71" t="s">
        <v>54</v>
      </c>
      <c r="G928" s="71" t="s">
        <v>201</v>
      </c>
      <c r="H928" s="71" t="s">
        <v>233</v>
      </c>
      <c r="I928" s="71" t="s">
        <v>737</v>
      </c>
      <c r="J928" s="71" t="s">
        <v>1432</v>
      </c>
      <c r="K928" s="71" t="s">
        <v>266</v>
      </c>
      <c r="L928" s="71" t="s">
        <v>9735</v>
      </c>
      <c r="M928" s="71" t="s">
        <v>9736</v>
      </c>
      <c r="N928" s="71" t="s">
        <v>1505</v>
      </c>
      <c r="O928" s="71" t="s">
        <v>4945</v>
      </c>
      <c r="P928" s="71" t="s">
        <v>60</v>
      </c>
      <c r="Q928" s="71" t="s">
        <v>81</v>
      </c>
      <c r="R928" s="71" t="s">
        <v>1669</v>
      </c>
      <c r="S928" s="71" t="s">
        <v>62</v>
      </c>
      <c r="T928" s="71" t="s">
        <v>62</v>
      </c>
      <c r="U928" s="71" t="s">
        <v>63</v>
      </c>
      <c r="V928" s="71" t="s">
        <v>63</v>
      </c>
      <c r="W928" s="71" t="s">
        <v>63</v>
      </c>
      <c r="X928" s="71" t="s">
        <v>63</v>
      </c>
      <c r="Y928" s="71" t="s">
        <v>62</v>
      </c>
      <c r="Z928" s="71" t="s">
        <v>63</v>
      </c>
      <c r="AA928" s="71" t="s">
        <v>62</v>
      </c>
      <c r="AB928" s="71" t="s">
        <v>142</v>
      </c>
      <c r="AC928" s="71" t="s">
        <v>100</v>
      </c>
      <c r="AD928" s="71" t="s">
        <v>62</v>
      </c>
      <c r="AE928" s="71" t="s">
        <v>62</v>
      </c>
      <c r="AF928" s="71" t="s">
        <v>63</v>
      </c>
      <c r="AG928" s="71" t="s">
        <v>63</v>
      </c>
      <c r="AH928" s="71" t="s">
        <v>66</v>
      </c>
      <c r="AI928" s="71" t="s">
        <v>63</v>
      </c>
      <c r="AJ928" s="71" t="s">
        <v>63</v>
      </c>
      <c r="AK928" s="71" t="s">
        <v>63</v>
      </c>
      <c r="AL928" s="71" t="s">
        <v>63</v>
      </c>
      <c r="AM928" s="71" t="s">
        <v>132</v>
      </c>
      <c r="AN928" s="71" t="s">
        <v>9737</v>
      </c>
      <c r="AO928" s="71" t="s">
        <v>9738</v>
      </c>
      <c r="AP928" s="71" t="s">
        <v>9739</v>
      </c>
      <c r="AQ928" s="71" t="s">
        <v>9740</v>
      </c>
      <c r="AR928" s="71" t="s">
        <v>132</v>
      </c>
      <c r="AS928" s="71"/>
      <c r="AT928" s="71" t="s">
        <v>63</v>
      </c>
      <c r="AU928" s="71" t="s">
        <v>72</v>
      </c>
      <c r="AV928" s="79" t="str" cm="1">
        <f t="array" ref="AV9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8" s="79" t="str" cm="1">
        <f t="array" ref="AW9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8" s="71" t="str" cm="1">
        <f t="array" ref="AX9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8" s="71" t="s">
        <v>63</v>
      </c>
      <c r="AZ928" s="71"/>
      <c r="BA928" s="71" t="s">
        <v>9741</v>
      </c>
      <c r="BB928" s="73" t="s">
        <v>9742</v>
      </c>
      <c r="BC928" s="36"/>
      <c r="BD928" s="35"/>
    </row>
    <row r="929" spans="1:56" ht="75" customHeight="1">
      <c r="A929" s="70">
        <v>928</v>
      </c>
      <c r="B929" s="71" t="s">
        <v>9743</v>
      </c>
      <c r="C929" s="71" t="s">
        <v>735</v>
      </c>
      <c r="D929" s="71" t="s">
        <v>9744</v>
      </c>
      <c r="E929" s="71" t="s">
        <v>1486</v>
      </c>
      <c r="F929" s="71" t="s">
        <v>231</v>
      </c>
      <c r="G929" s="71" t="s">
        <v>736</v>
      </c>
      <c r="H929" s="71" t="s">
        <v>217</v>
      </c>
      <c r="I929" s="71" t="s">
        <v>1215</v>
      </c>
      <c r="J929" s="71" t="s">
        <v>1432</v>
      </c>
      <c r="K929" s="71" t="s">
        <v>243</v>
      </c>
      <c r="L929" s="71" t="s">
        <v>9745</v>
      </c>
      <c r="M929" s="71" t="s">
        <v>9746</v>
      </c>
      <c r="N929" s="71"/>
      <c r="O929" s="71"/>
      <c r="P929" s="71"/>
      <c r="Q929" s="71"/>
      <c r="R929" s="71"/>
      <c r="S929" s="71"/>
      <c r="T929" s="71"/>
      <c r="U929" s="71"/>
      <c r="V929" s="71"/>
      <c r="W929" s="71"/>
      <c r="X929" s="71"/>
      <c r="Y929" s="71"/>
      <c r="Z929" s="71"/>
      <c r="AA929" s="71"/>
      <c r="AB929" s="71" t="s">
        <v>64</v>
      </c>
      <c r="AC929" s="71" t="s">
        <v>65</v>
      </c>
      <c r="AD929" s="71" t="s">
        <v>62</v>
      </c>
      <c r="AE929" s="71" t="s">
        <v>62</v>
      </c>
      <c r="AF929" s="71" t="s">
        <v>62</v>
      </c>
      <c r="AG929" s="71"/>
      <c r="AH929" s="71" t="s">
        <v>1515</v>
      </c>
      <c r="AI929" s="71" t="s">
        <v>63</v>
      </c>
      <c r="AJ929" s="71" t="s">
        <v>63</v>
      </c>
      <c r="AK929" s="71" t="s">
        <v>63</v>
      </c>
      <c r="AL929" s="71" t="s">
        <v>62</v>
      </c>
      <c r="AM929" s="71" t="s">
        <v>62</v>
      </c>
      <c r="AN929" s="71"/>
      <c r="AO929" s="71"/>
      <c r="AP929" s="71" t="s">
        <v>9747</v>
      </c>
      <c r="AQ929" s="71" t="s">
        <v>9748</v>
      </c>
      <c r="AR929" s="71" t="s">
        <v>132</v>
      </c>
      <c r="AS929" s="71"/>
      <c r="AT929" s="71" t="s">
        <v>63</v>
      </c>
      <c r="AU929" s="71"/>
      <c r="AV929" s="79" t="str" cm="1">
        <f t="array" ref="AV9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9" s="79" t="str" cm="1">
        <f t="array" ref="AW9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9" s="71" t="str" cm="1">
        <f t="array" ref="AX9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9" s="71"/>
      <c r="AZ929" s="71"/>
      <c r="BA929" s="22" t="s">
        <v>9749</v>
      </c>
      <c r="BB929" s="73" t="s">
        <v>9750</v>
      </c>
      <c r="BC929" s="36"/>
      <c r="BD929" s="35"/>
    </row>
    <row r="930" spans="1:56" ht="75" customHeight="1">
      <c r="A930" s="70">
        <v>929</v>
      </c>
      <c r="B930" s="71" t="s">
        <v>9751</v>
      </c>
      <c r="C930" s="71" t="s">
        <v>289</v>
      </c>
      <c r="D930" s="71" t="s">
        <v>9752</v>
      </c>
      <c r="E930" s="71" t="s">
        <v>1502</v>
      </c>
      <c r="F930" s="71" t="s">
        <v>231</v>
      </c>
      <c r="G930" s="71" t="s">
        <v>584</v>
      </c>
      <c r="H930" s="71" t="s">
        <v>233</v>
      </c>
      <c r="I930" s="71" t="s">
        <v>9753</v>
      </c>
      <c r="J930" s="71" t="s">
        <v>1927</v>
      </c>
      <c r="K930" s="71" t="s">
        <v>4307</v>
      </c>
      <c r="L930" s="71" t="s">
        <v>9754</v>
      </c>
      <c r="M930" s="71" t="s">
        <v>9755</v>
      </c>
      <c r="N930" s="71" t="s">
        <v>1505</v>
      </c>
      <c r="O930" s="71" t="s">
        <v>1506</v>
      </c>
      <c r="P930" s="71"/>
      <c r="Q930" s="71"/>
      <c r="R930" s="71"/>
      <c r="S930" s="71"/>
      <c r="T930" s="71"/>
      <c r="U930" s="71"/>
      <c r="V930" s="71"/>
      <c r="W930" s="71"/>
      <c r="X930" s="71"/>
      <c r="Y930" s="71"/>
      <c r="Z930" s="71"/>
      <c r="AA930" s="71"/>
      <c r="AB930" s="71" t="s">
        <v>64</v>
      </c>
      <c r="AC930" s="71" t="s">
        <v>100</v>
      </c>
      <c r="AD930" s="71" t="s">
        <v>62</v>
      </c>
      <c r="AE930" s="71" t="s">
        <v>62</v>
      </c>
      <c r="AF930" s="71" t="s">
        <v>63</v>
      </c>
      <c r="AG930" s="71"/>
      <c r="AH930" s="71" t="s">
        <v>66</v>
      </c>
      <c r="AI930" s="71" t="s">
        <v>62</v>
      </c>
      <c r="AJ930" s="71" t="s">
        <v>63</v>
      </c>
      <c r="AK930" s="71" t="s">
        <v>63</v>
      </c>
      <c r="AL930" s="71" t="s">
        <v>62</v>
      </c>
      <c r="AM930" s="71" t="s">
        <v>62</v>
      </c>
      <c r="AN930" s="71"/>
      <c r="AO930" s="71"/>
      <c r="AP930" s="71" t="s">
        <v>9756</v>
      </c>
      <c r="AQ930" s="71" t="s">
        <v>321</v>
      </c>
      <c r="AR930" s="71" t="s">
        <v>63</v>
      </c>
      <c r="AS930" s="71"/>
      <c r="AT930" s="71" t="s">
        <v>63</v>
      </c>
      <c r="AU930" s="71"/>
      <c r="AV930" s="79" t="str" cm="1">
        <f t="array" ref="AV9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0" s="79" t="str" cm="1">
        <f t="array" ref="AW9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0" s="71" t="str" cm="1">
        <f t="array" ref="AX9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0" s="71"/>
      <c r="AZ930" s="71"/>
      <c r="BA930" s="71" t="s">
        <v>9757</v>
      </c>
      <c r="BB930" s="73" t="s">
        <v>9758</v>
      </c>
      <c r="BC930" s="36"/>
      <c r="BD930" s="35"/>
    </row>
    <row r="931" spans="1:56" ht="75" customHeight="1">
      <c r="A931" s="70">
        <v>930</v>
      </c>
      <c r="B931" s="71" t="s">
        <v>9759</v>
      </c>
      <c r="C931" s="71" t="s">
        <v>1142</v>
      </c>
      <c r="D931" s="71" t="s">
        <v>9760</v>
      </c>
      <c r="E931" s="71" t="s">
        <v>1486</v>
      </c>
      <c r="F931" s="71" t="s">
        <v>231</v>
      </c>
      <c r="G931" s="71" t="s">
        <v>786</v>
      </c>
      <c r="H931" s="71" t="s">
        <v>233</v>
      </c>
      <c r="I931" s="71" t="s">
        <v>2169</v>
      </c>
      <c r="J931" s="71" t="s">
        <v>1432</v>
      </c>
      <c r="K931" s="71" t="s">
        <v>266</v>
      </c>
      <c r="L931" s="71" t="s">
        <v>9761</v>
      </c>
      <c r="M931" s="71" t="s">
        <v>9762</v>
      </c>
      <c r="N931" s="71"/>
      <c r="O931" s="71"/>
      <c r="P931" s="71"/>
      <c r="Q931" s="71"/>
      <c r="R931" s="71"/>
      <c r="S931" s="71"/>
      <c r="T931" s="71"/>
      <c r="U931" s="71"/>
      <c r="V931" s="71"/>
      <c r="W931" s="71"/>
      <c r="X931" s="71"/>
      <c r="Y931" s="71"/>
      <c r="Z931" s="71"/>
      <c r="AA931" s="71"/>
      <c r="AB931" s="71" t="s">
        <v>64</v>
      </c>
      <c r="AC931" s="71" t="s">
        <v>65</v>
      </c>
      <c r="AD931" s="71" t="s">
        <v>62</v>
      </c>
      <c r="AE931" s="71" t="s">
        <v>62</v>
      </c>
      <c r="AF931" s="71" t="s">
        <v>63</v>
      </c>
      <c r="AG931" s="71"/>
      <c r="AH931" s="71" t="s">
        <v>85</v>
      </c>
      <c r="AI931" s="71" t="s">
        <v>63</v>
      </c>
      <c r="AJ931" s="71" t="s">
        <v>63</v>
      </c>
      <c r="AK931" s="71" t="s">
        <v>63</v>
      </c>
      <c r="AL931" s="71" t="s">
        <v>62</v>
      </c>
      <c r="AM931" s="71" t="s">
        <v>63</v>
      </c>
      <c r="AN931" s="71"/>
      <c r="AO931" s="71"/>
      <c r="AP931" s="71" t="s">
        <v>9763</v>
      </c>
      <c r="AQ931" s="71" t="s">
        <v>9764</v>
      </c>
      <c r="AR931" s="71" t="s">
        <v>63</v>
      </c>
      <c r="AS931" s="71"/>
      <c r="AT931" s="71" t="s">
        <v>63</v>
      </c>
      <c r="AU931" s="71"/>
      <c r="AV931" s="79" t="str" cm="1">
        <f t="array" ref="AV9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1" s="79" t="str" cm="1">
        <f t="array" ref="AW9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1" s="71" t="str" cm="1">
        <f t="array" ref="AX9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1" s="71"/>
      <c r="AZ931" s="71"/>
      <c r="BA931" s="71" t="s">
        <v>9765</v>
      </c>
      <c r="BB931" s="73" t="s">
        <v>9766</v>
      </c>
      <c r="BC931" s="36"/>
      <c r="BD931" s="35"/>
    </row>
    <row r="932" spans="1:56" ht="75" customHeight="1">
      <c r="A932" s="70">
        <v>931</v>
      </c>
      <c r="B932" s="71" t="s">
        <v>9767</v>
      </c>
      <c r="C932" s="71" t="s">
        <v>1142</v>
      </c>
      <c r="D932" s="71" t="s">
        <v>9768</v>
      </c>
      <c r="E932" s="71" t="s">
        <v>1748</v>
      </c>
      <c r="F932" s="71" t="s">
        <v>231</v>
      </c>
      <c r="G932" s="71" t="s">
        <v>786</v>
      </c>
      <c r="H932" s="71" t="s">
        <v>217</v>
      </c>
      <c r="I932" s="71" t="s">
        <v>250</v>
      </c>
      <c r="J932" s="71" t="s">
        <v>1432</v>
      </c>
      <c r="K932" s="71" t="s">
        <v>243</v>
      </c>
      <c r="L932" s="71" t="s">
        <v>9769</v>
      </c>
      <c r="M932" s="71" t="s">
        <v>9770</v>
      </c>
      <c r="N932" s="71"/>
      <c r="O932" s="71"/>
      <c r="P932" s="71"/>
      <c r="Q932" s="71"/>
      <c r="R932" s="71"/>
      <c r="S932" s="71"/>
      <c r="T932" s="71"/>
      <c r="U932" s="71"/>
      <c r="V932" s="71"/>
      <c r="W932" s="71"/>
      <c r="X932" s="71"/>
      <c r="Y932" s="71"/>
      <c r="Z932" s="71"/>
      <c r="AA932" s="71"/>
      <c r="AB932" s="71" t="s">
        <v>64</v>
      </c>
      <c r="AC932" s="71" t="s">
        <v>65</v>
      </c>
      <c r="AD932" s="71" t="s">
        <v>62</v>
      </c>
      <c r="AE932" s="71" t="s">
        <v>62</v>
      </c>
      <c r="AF932" s="71" t="s">
        <v>63</v>
      </c>
      <c r="AG932" s="71"/>
      <c r="AH932" s="71" t="s">
        <v>85</v>
      </c>
      <c r="AI932" s="71" t="s">
        <v>63</v>
      </c>
      <c r="AJ932" s="71" t="s">
        <v>63</v>
      </c>
      <c r="AK932" s="71" t="s">
        <v>63</v>
      </c>
      <c r="AL932" s="71" t="s">
        <v>63</v>
      </c>
      <c r="AM932" s="71" t="s">
        <v>63</v>
      </c>
      <c r="AN932" s="71"/>
      <c r="AO932" s="71"/>
      <c r="AP932" s="71" t="s">
        <v>9771</v>
      </c>
      <c r="AQ932" s="71" t="s">
        <v>711</v>
      </c>
      <c r="AR932" s="71" t="s">
        <v>63</v>
      </c>
      <c r="AS932" s="71"/>
      <c r="AT932" s="71" t="s">
        <v>63</v>
      </c>
      <c r="AU932" s="71"/>
      <c r="AV932" s="79" t="str" cm="1">
        <f t="array" ref="AV9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2" s="79" t="str" cm="1">
        <f t="array" ref="AW9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2" s="71" t="str" cm="1">
        <f t="array" ref="AX9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2" s="71"/>
      <c r="AZ932" s="71"/>
      <c r="BA932" s="71" t="s">
        <v>9772</v>
      </c>
      <c r="BB932" s="73" t="s">
        <v>9773</v>
      </c>
      <c r="BC932" s="36"/>
      <c r="BD932" s="35"/>
    </row>
    <row r="933" spans="1:56" ht="75" customHeight="1">
      <c r="A933" s="70">
        <v>932</v>
      </c>
      <c r="B933" s="71" t="s">
        <v>9774</v>
      </c>
      <c r="C933" s="71" t="s">
        <v>7455</v>
      </c>
      <c r="D933" s="71" t="s">
        <v>9775</v>
      </c>
      <c r="E933" s="71" t="s">
        <v>1452</v>
      </c>
      <c r="F933" s="71" t="s">
        <v>54</v>
      </c>
      <c r="G933" s="71" t="s">
        <v>125</v>
      </c>
      <c r="H933" s="71" t="s">
        <v>233</v>
      </c>
      <c r="I933" s="71" t="s">
        <v>250</v>
      </c>
      <c r="J933" s="71" t="s">
        <v>1432</v>
      </c>
      <c r="K933" s="71" t="s">
        <v>243</v>
      </c>
      <c r="L933" s="71" t="s">
        <v>9776</v>
      </c>
      <c r="M933" s="71" t="s">
        <v>9777</v>
      </c>
      <c r="N933" s="71" t="s">
        <v>1486</v>
      </c>
      <c r="O933" s="71" t="s">
        <v>1506</v>
      </c>
      <c r="P933" s="71" t="s">
        <v>60</v>
      </c>
      <c r="Q933" s="71" t="s">
        <v>431</v>
      </c>
      <c r="R933" s="71" t="s">
        <v>189</v>
      </c>
      <c r="S933" s="71" t="s">
        <v>62</v>
      </c>
      <c r="T933" s="71" t="s">
        <v>62</v>
      </c>
      <c r="U933" s="71" t="s">
        <v>62</v>
      </c>
      <c r="V933" s="71" t="s">
        <v>62</v>
      </c>
      <c r="W933" s="71" t="s">
        <v>63</v>
      </c>
      <c r="X933" s="71" t="s">
        <v>63</v>
      </c>
      <c r="Y933" s="71" t="s">
        <v>62</v>
      </c>
      <c r="Z933" s="71" t="s">
        <v>62</v>
      </c>
      <c r="AA933" s="71" t="s">
        <v>63</v>
      </c>
      <c r="AB933" s="71" t="s">
        <v>142</v>
      </c>
      <c r="AC933" s="71" t="s">
        <v>65</v>
      </c>
      <c r="AD933" s="71" t="s">
        <v>63</v>
      </c>
      <c r="AE933" s="71" t="s">
        <v>62</v>
      </c>
      <c r="AF933" s="71" t="s">
        <v>62</v>
      </c>
      <c r="AG933" s="71" t="s">
        <v>63</v>
      </c>
      <c r="AH933" s="71" t="s">
        <v>85</v>
      </c>
      <c r="AI933" s="71" t="s">
        <v>63</v>
      </c>
      <c r="AJ933" s="71" t="s">
        <v>63</v>
      </c>
      <c r="AK933" s="71" t="s">
        <v>63</v>
      </c>
      <c r="AL933" s="71" t="s">
        <v>62</v>
      </c>
      <c r="AM933" s="71" t="s">
        <v>63</v>
      </c>
      <c r="AN933" s="71"/>
      <c r="AO933" s="71"/>
      <c r="AP933" s="71" t="s">
        <v>9778</v>
      </c>
      <c r="AQ933" s="71" t="s">
        <v>9779</v>
      </c>
      <c r="AR933" s="71" t="s">
        <v>132</v>
      </c>
      <c r="AS933" s="71"/>
      <c r="AT933" s="71" t="s">
        <v>63</v>
      </c>
      <c r="AU933" s="71" t="s">
        <v>1802</v>
      </c>
      <c r="AV933" s="79" cm="1">
        <f t="array" ref="AV9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933" s="79" cm="1">
        <f t="array" ref="AW9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933" s="71" t="str" cm="1">
        <f t="array" ref="AX9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33" s="71" t="s">
        <v>63</v>
      </c>
      <c r="AZ933" s="71"/>
      <c r="BA933" s="22" t="s">
        <v>9780</v>
      </c>
      <c r="BB933" s="73" t="s">
        <v>9781</v>
      </c>
      <c r="BC933" s="36"/>
      <c r="BD933" s="35"/>
    </row>
    <row r="934" spans="1:56" ht="75" customHeight="1">
      <c r="A934" s="70">
        <v>933</v>
      </c>
      <c r="B934" s="71" t="s">
        <v>9782</v>
      </c>
      <c r="C934" s="71" t="s">
        <v>381</v>
      </c>
      <c r="D934" s="71" t="s">
        <v>9783</v>
      </c>
      <c r="E934" s="71" t="s">
        <v>4410</v>
      </c>
      <c r="F934" s="71" t="s">
        <v>54</v>
      </c>
      <c r="G934" s="71" t="s">
        <v>125</v>
      </c>
      <c r="H934" s="71" t="s">
        <v>233</v>
      </c>
      <c r="I934" s="71" t="s">
        <v>1215</v>
      </c>
      <c r="J934" s="71" t="s">
        <v>1432</v>
      </c>
      <c r="K934" s="71" t="s">
        <v>243</v>
      </c>
      <c r="L934" s="71" t="s">
        <v>9784</v>
      </c>
      <c r="M934" s="71" t="s">
        <v>9785</v>
      </c>
      <c r="N934" s="71" t="s">
        <v>1754</v>
      </c>
      <c r="O934" s="71" t="s">
        <v>1505</v>
      </c>
      <c r="P934" s="71" t="s">
        <v>60</v>
      </c>
      <c r="Q934" s="71" t="s">
        <v>188</v>
      </c>
      <c r="R934" s="71" t="s">
        <v>189</v>
      </c>
      <c r="S934" s="71" t="s">
        <v>63</v>
      </c>
      <c r="T934" s="71" t="s">
        <v>63</v>
      </c>
      <c r="U934" s="71" t="s">
        <v>63</v>
      </c>
      <c r="V934" s="71" t="s">
        <v>62</v>
      </c>
      <c r="W934" s="71" t="s">
        <v>63</v>
      </c>
      <c r="X934" s="71" t="s">
        <v>63</v>
      </c>
      <c r="Y934" s="71" t="s">
        <v>62</v>
      </c>
      <c r="Z934" s="71" t="s">
        <v>63</v>
      </c>
      <c r="AA934" s="71" t="s">
        <v>63</v>
      </c>
      <c r="AB934" s="71" t="s">
        <v>189</v>
      </c>
      <c r="AC934" s="71" t="s">
        <v>65</v>
      </c>
      <c r="AD934" s="71" t="s">
        <v>62</v>
      </c>
      <c r="AE934" s="71" t="s">
        <v>62</v>
      </c>
      <c r="AF934" s="71" t="s">
        <v>63</v>
      </c>
      <c r="AG934" s="71" t="s">
        <v>63</v>
      </c>
      <c r="AH934" s="71" t="s">
        <v>66</v>
      </c>
      <c r="AI934" s="71" t="s">
        <v>63</v>
      </c>
      <c r="AJ934" s="71" t="s">
        <v>62</v>
      </c>
      <c r="AK934" s="71" t="s">
        <v>62</v>
      </c>
      <c r="AL934" s="71" t="s">
        <v>62</v>
      </c>
      <c r="AM934" s="71" t="s">
        <v>62</v>
      </c>
      <c r="AN934" s="71"/>
      <c r="AO934" s="71"/>
      <c r="AP934" s="71" t="s">
        <v>9786</v>
      </c>
      <c r="AQ934" s="71" t="s">
        <v>1215</v>
      </c>
      <c r="AR934" s="71" t="s">
        <v>62</v>
      </c>
      <c r="AS934" s="71"/>
      <c r="AT934" s="71" t="s">
        <v>63</v>
      </c>
      <c r="AU934" s="71" t="s">
        <v>72</v>
      </c>
      <c r="AV934" s="79" t="str" cm="1">
        <f t="array" ref="AV9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4" s="79" t="str" cm="1">
        <f t="array" ref="AW9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4" s="71" t="str" cm="1">
        <f t="array" ref="AX9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34" s="71" t="s">
        <v>63</v>
      </c>
      <c r="AZ934" s="71"/>
      <c r="BA934" s="71" t="s">
        <v>9787</v>
      </c>
      <c r="BB934" s="73" t="s">
        <v>9788</v>
      </c>
      <c r="BC934" s="36"/>
      <c r="BD934" s="35"/>
    </row>
    <row r="935" spans="1:56" ht="75" customHeight="1">
      <c r="A935" s="70">
        <v>934</v>
      </c>
      <c r="B935" s="71" t="s">
        <v>9789</v>
      </c>
      <c r="C935" s="71" t="s">
        <v>9790</v>
      </c>
      <c r="D935" s="71" t="s">
        <v>9791</v>
      </c>
      <c r="E935" s="71" t="s">
        <v>1502</v>
      </c>
      <c r="F935" s="71" t="s">
        <v>54</v>
      </c>
      <c r="G935" s="71" t="s">
        <v>125</v>
      </c>
      <c r="H935" s="71" t="s">
        <v>233</v>
      </c>
      <c r="I935" s="71" t="s">
        <v>428</v>
      </c>
      <c r="J935" s="71" t="s">
        <v>1432</v>
      </c>
      <c r="K935" s="71" t="s">
        <v>315</v>
      </c>
      <c r="L935" s="71" t="s">
        <v>9792</v>
      </c>
      <c r="M935" s="71" t="s">
        <v>9793</v>
      </c>
      <c r="N935" s="71" t="s">
        <v>1486</v>
      </c>
      <c r="O935" s="71" t="s">
        <v>1668</v>
      </c>
      <c r="P935" s="71" t="s">
        <v>60</v>
      </c>
      <c r="Q935" s="71" t="s">
        <v>81</v>
      </c>
      <c r="R935" s="71" t="s">
        <v>1669</v>
      </c>
      <c r="S935" s="71" t="s">
        <v>62</v>
      </c>
      <c r="T935" s="71" t="s">
        <v>62</v>
      </c>
      <c r="U935" s="71" t="s">
        <v>62</v>
      </c>
      <c r="V935" s="71" t="s">
        <v>62</v>
      </c>
      <c r="W935" s="71" t="s">
        <v>62</v>
      </c>
      <c r="X935" s="71" t="s">
        <v>62</v>
      </c>
      <c r="Y935" s="71" t="s">
        <v>62</v>
      </c>
      <c r="Z935" s="71" t="s">
        <v>63</v>
      </c>
      <c r="AA935" s="71" t="s">
        <v>63</v>
      </c>
      <c r="AB935" s="71" t="s">
        <v>64</v>
      </c>
      <c r="AC935" s="71" t="s">
        <v>100</v>
      </c>
      <c r="AD935" s="71" t="s">
        <v>62</v>
      </c>
      <c r="AE935" s="71" t="s">
        <v>62</v>
      </c>
      <c r="AF935" s="71" t="s">
        <v>63</v>
      </c>
      <c r="AG935" s="71" t="s">
        <v>63</v>
      </c>
      <c r="AH935" s="71" t="s">
        <v>85</v>
      </c>
      <c r="AI935" s="71" t="s">
        <v>63</v>
      </c>
      <c r="AJ935" s="71" t="s">
        <v>63</v>
      </c>
      <c r="AK935" s="71" t="s">
        <v>63</v>
      </c>
      <c r="AL935" s="71" t="s">
        <v>62</v>
      </c>
      <c r="AM935" s="71" t="s">
        <v>63</v>
      </c>
      <c r="AN935" s="71" t="s">
        <v>9794</v>
      </c>
      <c r="AO935" s="71" t="s">
        <v>9795</v>
      </c>
      <c r="AP935" s="71" t="s">
        <v>9796</v>
      </c>
      <c r="AQ935" s="71" t="s">
        <v>9797</v>
      </c>
      <c r="AR935" s="71" t="s">
        <v>132</v>
      </c>
      <c r="AS935" s="71" t="s">
        <v>9798</v>
      </c>
      <c r="AT935" s="71" t="s">
        <v>63</v>
      </c>
      <c r="AU935" s="71" t="s">
        <v>72</v>
      </c>
      <c r="AV935" s="79" t="str" cm="1">
        <f t="array" ref="AV9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5" s="79" t="str" cm="1">
        <f t="array" ref="AW9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5" s="71" t="str" cm="1">
        <f t="array" ref="AX9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35" s="71" t="s">
        <v>63</v>
      </c>
      <c r="AZ935" s="71"/>
      <c r="BA935" s="22" t="s">
        <v>9799</v>
      </c>
      <c r="BB935" s="73" t="s">
        <v>9800</v>
      </c>
      <c r="BC935" s="36"/>
      <c r="BD935" s="35"/>
    </row>
    <row r="936" spans="1:56" ht="75" customHeight="1">
      <c r="A936" s="70">
        <v>935</v>
      </c>
      <c r="B936" s="71" t="s">
        <v>7921</v>
      </c>
      <c r="C936" s="71" t="s">
        <v>5225</v>
      </c>
      <c r="D936" s="71" t="s">
        <v>9801</v>
      </c>
      <c r="E936" s="71" t="s">
        <v>1461</v>
      </c>
      <c r="F936" s="71" t="s">
        <v>231</v>
      </c>
      <c r="G936" s="71" t="s">
        <v>232</v>
      </c>
      <c r="H936" s="71" t="s">
        <v>233</v>
      </c>
      <c r="I936" s="71" t="s">
        <v>428</v>
      </c>
      <c r="J936" s="71" t="s">
        <v>1432</v>
      </c>
      <c r="K936" s="71" t="s">
        <v>315</v>
      </c>
      <c r="L936" s="71" t="s">
        <v>9802</v>
      </c>
      <c r="M936" s="71" t="s">
        <v>9803</v>
      </c>
      <c r="N936" s="71"/>
      <c r="O936" s="71"/>
      <c r="P936" s="71"/>
      <c r="Q936" s="71"/>
      <c r="R936" s="71"/>
      <c r="S936" s="71"/>
      <c r="T936" s="71"/>
      <c r="U936" s="71"/>
      <c r="V936" s="71"/>
      <c r="W936" s="71"/>
      <c r="X936" s="71"/>
      <c r="Y936" s="71"/>
      <c r="Z936" s="71"/>
      <c r="AA936" s="71"/>
      <c r="AB936" s="71" t="s">
        <v>64</v>
      </c>
      <c r="AC936" s="71" t="s">
        <v>100</v>
      </c>
      <c r="AD936" s="71" t="s">
        <v>62</v>
      </c>
      <c r="AE936" s="71" t="s">
        <v>63</v>
      </c>
      <c r="AF936" s="71" t="s">
        <v>63</v>
      </c>
      <c r="AG936" s="71"/>
      <c r="AH936" s="71" t="s">
        <v>85</v>
      </c>
      <c r="AI936" s="71" t="s">
        <v>132</v>
      </c>
      <c r="AJ936" s="71" t="s">
        <v>63</v>
      </c>
      <c r="AK936" s="71" t="s">
        <v>63</v>
      </c>
      <c r="AL936" s="71" t="s">
        <v>63</v>
      </c>
      <c r="AM936" s="71" t="s">
        <v>62</v>
      </c>
      <c r="AN936" s="71"/>
      <c r="AO936" s="71"/>
      <c r="AP936" s="71" t="s">
        <v>9804</v>
      </c>
      <c r="AQ936" s="71" t="s">
        <v>9805</v>
      </c>
      <c r="AR936" s="71" t="s">
        <v>63</v>
      </c>
      <c r="AS936" s="71"/>
      <c r="AT936" s="71" t="s">
        <v>63</v>
      </c>
      <c r="AU936" s="71"/>
      <c r="AV936" s="79" t="str" cm="1">
        <f t="array" ref="AV9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6" s="79" t="str" cm="1">
        <f t="array" ref="AW9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6" s="71" t="str" cm="1">
        <f t="array" ref="AX9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6" s="71"/>
      <c r="AZ936" s="71"/>
      <c r="BA936" s="71" t="s">
        <v>9806</v>
      </c>
      <c r="BB936" s="73" t="s">
        <v>7928</v>
      </c>
      <c r="BC936" s="36"/>
      <c r="BD936" s="35"/>
    </row>
    <row r="937" spans="1:56" ht="75" customHeight="1">
      <c r="A937" s="70">
        <v>936</v>
      </c>
      <c r="B937" s="71" t="s">
        <v>9807</v>
      </c>
      <c r="C937" s="71" t="s">
        <v>5231</v>
      </c>
      <c r="D937" s="71" t="s">
        <v>9808</v>
      </c>
      <c r="E937" s="71" t="s">
        <v>1461</v>
      </c>
      <c r="F937" s="71" t="s">
        <v>231</v>
      </c>
      <c r="G937" s="71" t="s">
        <v>736</v>
      </c>
      <c r="H937" s="71" t="s">
        <v>217</v>
      </c>
      <c r="I937" s="71" t="s">
        <v>840</v>
      </c>
      <c r="J937" s="71" t="s">
        <v>1432</v>
      </c>
      <c r="K937" s="71" t="s">
        <v>315</v>
      </c>
      <c r="L937" s="71" t="s">
        <v>9809</v>
      </c>
      <c r="M937" s="71" t="s">
        <v>9810</v>
      </c>
      <c r="N937" s="71"/>
      <c r="O937" s="71"/>
      <c r="P937" s="71"/>
      <c r="Q937" s="71"/>
      <c r="R937" s="71"/>
      <c r="S937" s="71"/>
      <c r="T937" s="71"/>
      <c r="U937" s="71"/>
      <c r="V937" s="71"/>
      <c r="W937" s="71"/>
      <c r="X937" s="71"/>
      <c r="Y937" s="71"/>
      <c r="Z937" s="71"/>
      <c r="AA937" s="71"/>
      <c r="AB937" s="71" t="s">
        <v>64</v>
      </c>
      <c r="AC937" s="71" t="s">
        <v>65</v>
      </c>
      <c r="AD937" s="71" t="s">
        <v>62</v>
      </c>
      <c r="AE937" s="71" t="s">
        <v>62</v>
      </c>
      <c r="AF937" s="71" t="s">
        <v>63</v>
      </c>
      <c r="AG937" s="71"/>
      <c r="AH937" s="71" t="s">
        <v>66</v>
      </c>
      <c r="AI937" s="71" t="s">
        <v>63</v>
      </c>
      <c r="AJ937" s="71" t="s">
        <v>63</v>
      </c>
      <c r="AK937" s="71" t="s">
        <v>63</v>
      </c>
      <c r="AL937" s="71" t="s">
        <v>62</v>
      </c>
      <c r="AM937" s="71" t="s">
        <v>63</v>
      </c>
      <c r="AN937" s="71"/>
      <c r="AO937" s="71"/>
      <c r="AP937" s="71" t="s">
        <v>9811</v>
      </c>
      <c r="AQ937" s="71" t="s">
        <v>840</v>
      </c>
      <c r="AR937" s="71" t="s">
        <v>62</v>
      </c>
      <c r="AS937" s="71"/>
      <c r="AT937" s="71" t="s">
        <v>63</v>
      </c>
      <c r="AU937" s="71"/>
      <c r="AV937" s="79" t="str" cm="1">
        <f t="array" ref="AV9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7" s="79" t="str" cm="1">
        <f t="array" ref="AW9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7" s="71" t="str" cm="1">
        <f t="array" ref="AX9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7" s="71"/>
      <c r="AZ937" s="71"/>
      <c r="BA937" s="71" t="s">
        <v>9812</v>
      </c>
      <c r="BB937" s="73" t="s">
        <v>9813</v>
      </c>
      <c r="BC937" s="36"/>
      <c r="BD937" s="35"/>
    </row>
    <row r="938" spans="1:56" ht="75" customHeight="1">
      <c r="A938" s="70">
        <v>937</v>
      </c>
      <c r="B938" s="71" t="s">
        <v>9814</v>
      </c>
      <c r="C938" s="71" t="s">
        <v>2122</v>
      </c>
      <c r="D938" s="71" t="s">
        <v>9815</v>
      </c>
      <c r="E938" s="71" t="s">
        <v>1575</v>
      </c>
      <c r="F938" s="71" t="s">
        <v>54</v>
      </c>
      <c r="G938" s="71" t="s">
        <v>125</v>
      </c>
      <c r="H938" s="71" t="s">
        <v>97</v>
      </c>
      <c r="I938" s="71" t="s">
        <v>9816</v>
      </c>
      <c r="J938" s="71" t="s">
        <v>2029</v>
      </c>
      <c r="K938" s="71" t="s">
        <v>9817</v>
      </c>
      <c r="L938" s="71" t="s">
        <v>9818</v>
      </c>
      <c r="M938" s="71" t="s">
        <v>9819</v>
      </c>
      <c r="N938" s="71" t="s">
        <v>1710</v>
      </c>
      <c r="O938" s="71" t="s">
        <v>1506</v>
      </c>
      <c r="P938" s="71" t="s">
        <v>60</v>
      </c>
      <c r="Q938" s="71" t="s">
        <v>81</v>
      </c>
      <c r="R938" s="71" t="s">
        <v>1669</v>
      </c>
      <c r="S938" s="71" t="s">
        <v>62</v>
      </c>
      <c r="T938" s="71" t="s">
        <v>62</v>
      </c>
      <c r="U938" s="71" t="s">
        <v>62</v>
      </c>
      <c r="V938" s="71" t="s">
        <v>63</v>
      </c>
      <c r="W938" s="71" t="s">
        <v>62</v>
      </c>
      <c r="X938" s="71" t="s">
        <v>63</v>
      </c>
      <c r="Y938" s="71" t="s">
        <v>62</v>
      </c>
      <c r="Z938" s="71" t="s">
        <v>63</v>
      </c>
      <c r="AA938" s="71" t="s">
        <v>62</v>
      </c>
      <c r="AB938" s="71" t="s">
        <v>64</v>
      </c>
      <c r="AC938" s="71" t="s">
        <v>65</v>
      </c>
      <c r="AD938" s="71" t="s">
        <v>62</v>
      </c>
      <c r="AE938" s="71" t="s">
        <v>62</v>
      </c>
      <c r="AF938" s="71" t="s">
        <v>63</v>
      </c>
      <c r="AG938" s="71" t="s">
        <v>63</v>
      </c>
      <c r="AH938" s="71" t="s">
        <v>85</v>
      </c>
      <c r="AI938" s="71" t="s">
        <v>63</v>
      </c>
      <c r="AJ938" s="71" t="s">
        <v>63</v>
      </c>
      <c r="AK938" s="71" t="s">
        <v>63</v>
      </c>
      <c r="AL938" s="71" t="s">
        <v>62</v>
      </c>
      <c r="AM938" s="71" t="s">
        <v>132</v>
      </c>
      <c r="AN938" s="71"/>
      <c r="AO938" s="71"/>
      <c r="AP938" s="71" t="s">
        <v>9820</v>
      </c>
      <c r="AQ938" s="71" t="s">
        <v>9821</v>
      </c>
      <c r="AR938" s="71" t="s">
        <v>63</v>
      </c>
      <c r="AS938" s="71"/>
      <c r="AT938" s="71" t="s">
        <v>62</v>
      </c>
      <c r="AU938" s="71" t="s">
        <v>1702</v>
      </c>
      <c r="AV938" s="79" cm="1">
        <f t="array" ref="AV9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938" s="79" cm="1">
        <f t="array" ref="AW9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938" s="71" t="str" cm="1">
        <f t="array" ref="AX9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38" s="71" t="s">
        <v>63</v>
      </c>
      <c r="AZ938" s="71"/>
      <c r="BA938" s="71" t="s">
        <v>9822</v>
      </c>
      <c r="BB938" s="73"/>
      <c r="BC938" s="36"/>
      <c r="BD938" s="35"/>
    </row>
    <row r="939" spans="1:56" ht="75" customHeight="1">
      <c r="A939" s="70">
        <v>938</v>
      </c>
      <c r="B939" s="71" t="s">
        <v>9823</v>
      </c>
      <c r="C939" s="71" t="s">
        <v>735</v>
      </c>
      <c r="D939" s="71" t="s">
        <v>9824</v>
      </c>
      <c r="E939" s="71" t="s">
        <v>1479</v>
      </c>
      <c r="F939" s="71" t="s">
        <v>231</v>
      </c>
      <c r="G939" s="71" t="s">
        <v>736</v>
      </c>
      <c r="H939" s="71" t="s">
        <v>217</v>
      </c>
      <c r="I939" s="71" t="s">
        <v>1787</v>
      </c>
      <c r="J939" s="71" t="s">
        <v>1432</v>
      </c>
      <c r="K939" s="71" t="s">
        <v>266</v>
      </c>
      <c r="L939" s="71" t="s">
        <v>9825</v>
      </c>
      <c r="M939" s="71" t="s">
        <v>9826</v>
      </c>
      <c r="N939" s="71"/>
      <c r="O939" s="71"/>
      <c r="P939" s="71"/>
      <c r="Q939" s="71"/>
      <c r="R939" s="71"/>
      <c r="S939" s="71"/>
      <c r="T939" s="71"/>
      <c r="U939" s="71"/>
      <c r="V939" s="71"/>
      <c r="W939" s="71"/>
      <c r="X939" s="71"/>
      <c r="Y939" s="71"/>
      <c r="Z939" s="71"/>
      <c r="AA939" s="71"/>
      <c r="AB939" s="71" t="s">
        <v>64</v>
      </c>
      <c r="AC939" s="71" t="s">
        <v>65</v>
      </c>
      <c r="AD939" s="71" t="s">
        <v>62</v>
      </c>
      <c r="AE939" s="71" t="s">
        <v>62</v>
      </c>
      <c r="AF939" s="71" t="s">
        <v>63</v>
      </c>
      <c r="AG939" s="71"/>
      <c r="AH939" s="71" t="s">
        <v>66</v>
      </c>
      <c r="AI939" s="71" t="s">
        <v>63</v>
      </c>
      <c r="AJ939" s="71" t="s">
        <v>62</v>
      </c>
      <c r="AK939" s="71" t="s">
        <v>63</v>
      </c>
      <c r="AL939" s="71" t="s">
        <v>62</v>
      </c>
      <c r="AM939" s="71" t="s">
        <v>63</v>
      </c>
      <c r="AN939" s="71"/>
      <c r="AO939" s="71"/>
      <c r="AP939" s="71" t="s">
        <v>9827</v>
      </c>
      <c r="AQ939" s="71" t="s">
        <v>9828</v>
      </c>
      <c r="AR939" s="71" t="s">
        <v>132</v>
      </c>
      <c r="AS939" s="71"/>
      <c r="AT939" s="71" t="s">
        <v>63</v>
      </c>
      <c r="AU939" s="71"/>
      <c r="AV939" s="79" t="str" cm="1">
        <f t="array" ref="AV9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9" s="79" t="str" cm="1">
        <f t="array" ref="AW9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9" s="71" t="str" cm="1">
        <f t="array" ref="AX9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9" s="71"/>
      <c r="AZ939" s="71"/>
      <c r="BA939" s="71" t="s">
        <v>9829</v>
      </c>
      <c r="BB939" s="73" t="s">
        <v>9830</v>
      </c>
      <c r="BC939" s="36"/>
      <c r="BD939" s="35"/>
    </row>
    <row r="940" spans="1:56" ht="75" customHeight="1">
      <c r="A940" s="70">
        <v>939</v>
      </c>
      <c r="B940" s="71" t="s">
        <v>9831</v>
      </c>
      <c r="C940" s="71" t="s">
        <v>735</v>
      </c>
      <c r="D940" s="71" t="s">
        <v>9832</v>
      </c>
      <c r="E940" s="71" t="s">
        <v>1478</v>
      </c>
      <c r="F940" s="71" t="s">
        <v>231</v>
      </c>
      <c r="G940" s="71" t="s">
        <v>736</v>
      </c>
      <c r="H940" s="71" t="s">
        <v>217</v>
      </c>
      <c r="I940" s="71" t="s">
        <v>840</v>
      </c>
      <c r="J940" s="71" t="s">
        <v>1432</v>
      </c>
      <c r="K940" s="71" t="s">
        <v>315</v>
      </c>
      <c r="L940" s="71" t="s">
        <v>9833</v>
      </c>
      <c r="M940" s="71" t="s">
        <v>9834</v>
      </c>
      <c r="N940" s="71"/>
      <c r="O940" s="71"/>
      <c r="P940" s="71"/>
      <c r="Q940" s="71"/>
      <c r="R940" s="71"/>
      <c r="S940" s="71"/>
      <c r="T940" s="71"/>
      <c r="U940" s="71"/>
      <c r="V940" s="71"/>
      <c r="W940" s="71"/>
      <c r="X940" s="71"/>
      <c r="Y940" s="71"/>
      <c r="Z940" s="71"/>
      <c r="AA940" s="71"/>
      <c r="AB940" s="71" t="s">
        <v>64</v>
      </c>
      <c r="AC940" s="71" t="s">
        <v>65</v>
      </c>
      <c r="AD940" s="71" t="s">
        <v>62</v>
      </c>
      <c r="AE940" s="71" t="s">
        <v>62</v>
      </c>
      <c r="AF940" s="71" t="s">
        <v>63</v>
      </c>
      <c r="AG940" s="71"/>
      <c r="AH940" s="71" t="s">
        <v>66</v>
      </c>
      <c r="AI940" s="71" t="s">
        <v>63</v>
      </c>
      <c r="AJ940" s="71" t="s">
        <v>63</v>
      </c>
      <c r="AK940" s="71" t="s">
        <v>63</v>
      </c>
      <c r="AL940" s="71" t="s">
        <v>62</v>
      </c>
      <c r="AM940" s="71" t="s">
        <v>63</v>
      </c>
      <c r="AN940" s="71"/>
      <c r="AO940" s="71"/>
      <c r="AP940" s="71" t="s">
        <v>9835</v>
      </c>
      <c r="AQ940" s="71" t="s">
        <v>840</v>
      </c>
      <c r="AR940" s="71" t="s">
        <v>62</v>
      </c>
      <c r="AS940" s="71"/>
      <c r="AT940" s="71" t="s">
        <v>63</v>
      </c>
      <c r="AU940" s="71"/>
      <c r="AV940" s="79" t="str" cm="1">
        <f t="array" ref="AV9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0" s="79" t="str" cm="1">
        <f t="array" ref="AW9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0" s="71" t="str" cm="1">
        <f t="array" ref="AX9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0" s="71"/>
      <c r="AZ940" s="71"/>
      <c r="BA940" s="71" t="s">
        <v>9836</v>
      </c>
      <c r="BB940" s="73" t="s">
        <v>9837</v>
      </c>
      <c r="BC940" s="36"/>
      <c r="BD940" s="35"/>
    </row>
    <row r="941" spans="1:56" ht="75" customHeight="1">
      <c r="A941" s="70">
        <v>940</v>
      </c>
      <c r="B941" s="71" t="s">
        <v>9839</v>
      </c>
      <c r="C941" s="71" t="s">
        <v>735</v>
      </c>
      <c r="D941" s="71" t="s">
        <v>9840</v>
      </c>
      <c r="E941" s="71" t="s">
        <v>1754</v>
      </c>
      <c r="F941" s="71" t="s">
        <v>231</v>
      </c>
      <c r="G941" s="71" t="s">
        <v>736</v>
      </c>
      <c r="H941" s="71" t="s">
        <v>217</v>
      </c>
      <c r="I941" s="71" t="s">
        <v>840</v>
      </c>
      <c r="J941" s="71" t="s">
        <v>1432</v>
      </c>
      <c r="K941" s="71" t="s">
        <v>315</v>
      </c>
      <c r="L941" s="71" t="s">
        <v>9841</v>
      </c>
      <c r="M941" s="71" t="s">
        <v>9842</v>
      </c>
      <c r="N941" s="71"/>
      <c r="O941" s="71"/>
      <c r="P941" s="71"/>
      <c r="Q941" s="71"/>
      <c r="R941" s="71"/>
      <c r="S941" s="71"/>
      <c r="T941" s="71"/>
      <c r="U941" s="71"/>
      <c r="V941" s="71"/>
      <c r="W941" s="71"/>
      <c r="X941" s="71"/>
      <c r="Y941" s="71"/>
      <c r="Z941" s="71"/>
      <c r="AA941" s="71"/>
      <c r="AB941" s="71" t="s">
        <v>64</v>
      </c>
      <c r="AC941" s="71" t="s">
        <v>65</v>
      </c>
      <c r="AD941" s="71" t="s">
        <v>62</v>
      </c>
      <c r="AE941" s="71" t="s">
        <v>62</v>
      </c>
      <c r="AF941" s="71" t="s">
        <v>63</v>
      </c>
      <c r="AG941" s="71"/>
      <c r="AH941" s="71" t="s">
        <v>66</v>
      </c>
      <c r="AI941" s="71" t="s">
        <v>63</v>
      </c>
      <c r="AJ941" s="71" t="s">
        <v>63</v>
      </c>
      <c r="AK941" s="71" t="s">
        <v>63</v>
      </c>
      <c r="AL941" s="71" t="s">
        <v>62</v>
      </c>
      <c r="AM941" s="71" t="s">
        <v>63</v>
      </c>
      <c r="AN941" s="71"/>
      <c r="AO941" s="71"/>
      <c r="AP941" s="71" t="s">
        <v>9843</v>
      </c>
      <c r="AQ941" s="71" t="s">
        <v>9844</v>
      </c>
      <c r="AR941" s="71" t="s">
        <v>63</v>
      </c>
      <c r="AS941" s="71"/>
      <c r="AT941" s="71" t="s">
        <v>63</v>
      </c>
      <c r="AU941" s="71"/>
      <c r="AV941" s="79" t="str" cm="1">
        <f t="array" ref="AV9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1" s="79" t="str" cm="1">
        <f t="array" ref="AW9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1" s="71" t="str" cm="1">
        <f t="array" ref="AX9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1" s="71"/>
      <c r="AZ941" s="71"/>
      <c r="BA941" s="71" t="s">
        <v>9845</v>
      </c>
      <c r="BB941" s="73" t="s">
        <v>9846</v>
      </c>
      <c r="BC941" s="36"/>
      <c r="BD941" s="35"/>
    </row>
    <row r="942" spans="1:56" ht="75" customHeight="1">
      <c r="A942" s="70">
        <v>941</v>
      </c>
      <c r="B942" s="71" t="s">
        <v>9847</v>
      </c>
      <c r="C942" s="71" t="s">
        <v>735</v>
      </c>
      <c r="D942" s="71" t="s">
        <v>9848</v>
      </c>
      <c r="E942" s="71" t="s">
        <v>1502</v>
      </c>
      <c r="F942" s="71" t="s">
        <v>231</v>
      </c>
      <c r="G942" s="71" t="s">
        <v>736</v>
      </c>
      <c r="H942" s="71" t="s">
        <v>217</v>
      </c>
      <c r="I942" s="71" t="s">
        <v>840</v>
      </c>
      <c r="J942" s="71" t="s">
        <v>1432</v>
      </c>
      <c r="K942" s="71" t="s">
        <v>315</v>
      </c>
      <c r="L942" s="71" t="s">
        <v>9849</v>
      </c>
      <c r="M942" s="71" t="s">
        <v>9850</v>
      </c>
      <c r="N942" s="71"/>
      <c r="O942" s="71"/>
      <c r="P942" s="71"/>
      <c r="Q942" s="71"/>
      <c r="R942" s="71"/>
      <c r="S942" s="71"/>
      <c r="T942" s="71"/>
      <c r="U942" s="71"/>
      <c r="V942" s="71"/>
      <c r="W942" s="71"/>
      <c r="X942" s="71"/>
      <c r="Y942" s="71"/>
      <c r="Z942" s="71"/>
      <c r="AA942" s="71"/>
      <c r="AB942" s="71" t="s">
        <v>64</v>
      </c>
      <c r="AC942" s="71" t="s">
        <v>65</v>
      </c>
      <c r="AD942" s="71" t="s">
        <v>62</v>
      </c>
      <c r="AE942" s="71" t="s">
        <v>62</v>
      </c>
      <c r="AF942" s="71" t="s">
        <v>63</v>
      </c>
      <c r="AG942" s="71"/>
      <c r="AH942" s="71" t="s">
        <v>66</v>
      </c>
      <c r="AI942" s="71" t="s">
        <v>63</v>
      </c>
      <c r="AJ942" s="71" t="s">
        <v>63</v>
      </c>
      <c r="AK942" s="71" t="s">
        <v>63</v>
      </c>
      <c r="AL942" s="71" t="s">
        <v>62</v>
      </c>
      <c r="AM942" s="71" t="s">
        <v>63</v>
      </c>
      <c r="AN942" s="71"/>
      <c r="AO942" s="71"/>
      <c r="AP942" s="71" t="s">
        <v>9851</v>
      </c>
      <c r="AQ942" s="71" t="s">
        <v>840</v>
      </c>
      <c r="AR942" s="71" t="s">
        <v>62</v>
      </c>
      <c r="AS942" s="71"/>
      <c r="AT942" s="71" t="s">
        <v>63</v>
      </c>
      <c r="AU942" s="71"/>
      <c r="AV942" s="79" t="str" cm="1">
        <f t="array" ref="AV9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2" s="79" t="str" cm="1">
        <f t="array" ref="AW9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2" s="71" t="str" cm="1">
        <f t="array" ref="AX9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2" s="71"/>
      <c r="AZ942" s="71"/>
      <c r="BA942" s="71" t="s">
        <v>9852</v>
      </c>
      <c r="BB942" s="73" t="s">
        <v>9853</v>
      </c>
      <c r="BC942" s="36"/>
      <c r="BD942" s="35"/>
    </row>
    <row r="943" spans="1:56" ht="75" customHeight="1">
      <c r="A943" s="70">
        <v>942</v>
      </c>
      <c r="B943" s="71" t="s">
        <v>9854</v>
      </c>
      <c r="C943" s="71" t="s">
        <v>735</v>
      </c>
      <c r="D943" s="71" t="s">
        <v>9855</v>
      </c>
      <c r="E943" s="71" t="s">
        <v>1505</v>
      </c>
      <c r="F943" s="71" t="s">
        <v>231</v>
      </c>
      <c r="G943" s="71" t="s">
        <v>736</v>
      </c>
      <c r="H943" s="71" t="s">
        <v>217</v>
      </c>
      <c r="I943" s="71" t="s">
        <v>1944</v>
      </c>
      <c r="J943" s="71" t="s">
        <v>1432</v>
      </c>
      <c r="K943" s="71" t="s">
        <v>218</v>
      </c>
      <c r="L943" s="71" t="s">
        <v>9856</v>
      </c>
      <c r="M943" s="71" t="s">
        <v>9857</v>
      </c>
      <c r="N943" s="71"/>
      <c r="O943" s="71"/>
      <c r="P943" s="71"/>
      <c r="Q943" s="71"/>
      <c r="R943" s="71"/>
      <c r="S943" s="71"/>
      <c r="T943" s="71"/>
      <c r="U943" s="71"/>
      <c r="V943" s="71"/>
      <c r="W943" s="71"/>
      <c r="X943" s="71"/>
      <c r="Y943" s="71"/>
      <c r="Z943" s="71"/>
      <c r="AA943" s="71"/>
      <c r="AB943" s="71" t="s">
        <v>64</v>
      </c>
      <c r="AC943" s="71" t="s">
        <v>65</v>
      </c>
      <c r="AD943" s="71" t="s">
        <v>62</v>
      </c>
      <c r="AE943" s="71" t="s">
        <v>62</v>
      </c>
      <c r="AF943" s="71" t="s">
        <v>63</v>
      </c>
      <c r="AG943" s="71"/>
      <c r="AH943" s="71" t="s">
        <v>66</v>
      </c>
      <c r="AI943" s="71" t="s">
        <v>63</v>
      </c>
      <c r="AJ943" s="71" t="s">
        <v>63</v>
      </c>
      <c r="AK943" s="71" t="s">
        <v>63</v>
      </c>
      <c r="AL943" s="71" t="s">
        <v>62</v>
      </c>
      <c r="AM943" s="71" t="s">
        <v>63</v>
      </c>
      <c r="AN943" s="71"/>
      <c r="AO943" s="71"/>
      <c r="AP943" s="71" t="s">
        <v>9858</v>
      </c>
      <c r="AQ943" s="71" t="s">
        <v>1944</v>
      </c>
      <c r="AR943" s="71" t="s">
        <v>62</v>
      </c>
      <c r="AS943" s="71"/>
      <c r="AT943" s="71" t="s">
        <v>63</v>
      </c>
      <c r="AU943" s="71"/>
      <c r="AV943" s="79" t="str" cm="1">
        <f t="array" ref="AV9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3" s="79" t="str" cm="1">
        <f t="array" ref="AW9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3" s="71" t="str" cm="1">
        <f t="array" ref="AX9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3" s="71"/>
      <c r="AZ943" s="71"/>
      <c r="BA943" s="71" t="s">
        <v>9859</v>
      </c>
      <c r="BB943" s="73" t="s">
        <v>9860</v>
      </c>
      <c r="BC943" s="36"/>
      <c r="BD943" s="35"/>
    </row>
    <row r="944" spans="1:56" ht="75" customHeight="1">
      <c r="A944" s="70">
        <v>943</v>
      </c>
      <c r="B944" s="71" t="s">
        <v>9861</v>
      </c>
      <c r="C944" s="71" t="s">
        <v>735</v>
      </c>
      <c r="D944" s="71" t="s">
        <v>9862</v>
      </c>
      <c r="E944" s="71" t="s">
        <v>1452</v>
      </c>
      <c r="F944" s="71" t="s">
        <v>231</v>
      </c>
      <c r="G944" s="71" t="s">
        <v>736</v>
      </c>
      <c r="H944" s="71" t="s">
        <v>217</v>
      </c>
      <c r="I944" s="71" t="s">
        <v>2162</v>
      </c>
      <c r="J944" s="71" t="s">
        <v>1432</v>
      </c>
      <c r="K944" s="71" t="s">
        <v>315</v>
      </c>
      <c r="L944" s="71" t="s">
        <v>9863</v>
      </c>
      <c r="M944" s="71" t="s">
        <v>9864</v>
      </c>
      <c r="N944" s="71"/>
      <c r="O944" s="71"/>
      <c r="P944" s="71"/>
      <c r="Q944" s="71"/>
      <c r="R944" s="71"/>
      <c r="S944" s="71"/>
      <c r="T944" s="71"/>
      <c r="U944" s="71"/>
      <c r="V944" s="71"/>
      <c r="W944" s="71"/>
      <c r="X944" s="71"/>
      <c r="Y944" s="71"/>
      <c r="Z944" s="71"/>
      <c r="AA944" s="71"/>
      <c r="AB944" s="71" t="s">
        <v>64</v>
      </c>
      <c r="AC944" s="71" t="s">
        <v>65</v>
      </c>
      <c r="AD944" s="71" t="s">
        <v>62</v>
      </c>
      <c r="AE944" s="71" t="s">
        <v>62</v>
      </c>
      <c r="AF944" s="71" t="s">
        <v>63</v>
      </c>
      <c r="AG944" s="71"/>
      <c r="AH944" s="71" t="s">
        <v>66</v>
      </c>
      <c r="AI944" s="71" t="s">
        <v>63</v>
      </c>
      <c r="AJ944" s="71" t="s">
        <v>62</v>
      </c>
      <c r="AK944" s="71" t="s">
        <v>62</v>
      </c>
      <c r="AL944" s="71" t="s">
        <v>62</v>
      </c>
      <c r="AM944" s="71" t="s">
        <v>63</v>
      </c>
      <c r="AN944" s="71"/>
      <c r="AO944" s="71"/>
      <c r="AP944" s="71" t="s">
        <v>1620</v>
      </c>
      <c r="AQ944" s="71" t="s">
        <v>608</v>
      </c>
      <c r="AR944" s="71" t="s">
        <v>63</v>
      </c>
      <c r="AS944" s="71"/>
      <c r="AT944" s="71" t="s">
        <v>63</v>
      </c>
      <c r="AU944" s="71"/>
      <c r="AV944" s="79" t="str" cm="1">
        <f t="array" ref="AV9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4" s="79" t="str" cm="1">
        <f t="array" ref="AW9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4" s="71" t="str" cm="1">
        <f t="array" ref="AX9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4" s="71"/>
      <c r="AZ944" s="71"/>
      <c r="BA944" s="71" t="s">
        <v>9865</v>
      </c>
      <c r="BB944" s="73"/>
      <c r="BC944" s="36"/>
      <c r="BD944" s="35"/>
    </row>
    <row r="945" spans="1:56" ht="75" customHeight="1">
      <c r="A945" s="70">
        <v>944</v>
      </c>
      <c r="B945" s="71" t="s">
        <v>9866</v>
      </c>
      <c r="C945" s="71" t="s">
        <v>289</v>
      </c>
      <c r="D945" s="71" t="s">
        <v>9867</v>
      </c>
      <c r="E945" s="71" t="s">
        <v>1452</v>
      </c>
      <c r="F945" s="71" t="s">
        <v>231</v>
      </c>
      <c r="G945" s="71" t="s">
        <v>232</v>
      </c>
      <c r="H945" s="71" t="s">
        <v>97</v>
      </c>
      <c r="I945" s="71" t="s">
        <v>9868</v>
      </c>
      <c r="J945" s="71" t="s">
        <v>9869</v>
      </c>
      <c r="K945" s="71" t="s">
        <v>1738</v>
      </c>
      <c r="L945" s="71" t="s">
        <v>9870</v>
      </c>
      <c r="M945" s="71" t="s">
        <v>9871</v>
      </c>
      <c r="N945" s="71"/>
      <c r="O945" s="71" t="s">
        <v>1506</v>
      </c>
      <c r="P945" s="71"/>
      <c r="Q945" s="71"/>
      <c r="R945" s="71"/>
      <c r="S945" s="71"/>
      <c r="T945" s="71"/>
      <c r="U945" s="71"/>
      <c r="V945" s="71"/>
      <c r="W945" s="71"/>
      <c r="X945" s="71"/>
      <c r="Y945" s="71"/>
      <c r="Z945" s="71"/>
      <c r="AA945" s="71"/>
      <c r="AB945" s="71" t="s">
        <v>64</v>
      </c>
      <c r="AC945" s="71" t="s">
        <v>100</v>
      </c>
      <c r="AD945" s="71" t="s">
        <v>62</v>
      </c>
      <c r="AE945" s="71" t="s">
        <v>62</v>
      </c>
      <c r="AF945" s="71" t="s">
        <v>63</v>
      </c>
      <c r="AG945" s="71"/>
      <c r="AH945" s="71" t="s">
        <v>66</v>
      </c>
      <c r="AI945" s="71" t="s">
        <v>63</v>
      </c>
      <c r="AJ945" s="71" t="s">
        <v>63</v>
      </c>
      <c r="AK945" s="71" t="s">
        <v>63</v>
      </c>
      <c r="AL945" s="71" t="s">
        <v>63</v>
      </c>
      <c r="AM945" s="71" t="s">
        <v>132</v>
      </c>
      <c r="AN945" s="71"/>
      <c r="AO945" s="71"/>
      <c r="AP945" s="71" t="s">
        <v>9872</v>
      </c>
      <c r="AQ945" s="71" t="s">
        <v>9873</v>
      </c>
      <c r="AR945" s="71" t="s">
        <v>132</v>
      </c>
      <c r="AS945" s="71"/>
      <c r="AT945" s="71" t="s">
        <v>63</v>
      </c>
      <c r="AU945" s="71"/>
      <c r="AV945" s="79" t="str" cm="1">
        <f t="array" ref="AV9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5" s="79" t="str" cm="1">
        <f t="array" ref="AW9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5" s="71" t="str" cm="1">
        <f t="array" ref="AX9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5" s="71"/>
      <c r="AZ945" s="71"/>
      <c r="BA945" s="71" t="s">
        <v>9874</v>
      </c>
      <c r="BB945" s="73" t="s">
        <v>9875</v>
      </c>
      <c r="BC945" s="36"/>
      <c r="BD945" s="35"/>
    </row>
    <row r="946" spans="1:56" ht="75" customHeight="1">
      <c r="A946" s="70">
        <v>945</v>
      </c>
      <c r="B946" s="71" t="s">
        <v>9876</v>
      </c>
      <c r="C946" s="71" t="s">
        <v>369</v>
      </c>
      <c r="D946" s="71" t="s">
        <v>9877</v>
      </c>
      <c r="E946" s="71" t="s">
        <v>1478</v>
      </c>
      <c r="F946" s="71" t="s">
        <v>54</v>
      </c>
      <c r="G946" s="71" t="s">
        <v>125</v>
      </c>
      <c r="H946" s="71" t="s">
        <v>233</v>
      </c>
      <c r="I946" s="71" t="s">
        <v>1215</v>
      </c>
      <c r="J946" s="71" t="s">
        <v>1432</v>
      </c>
      <c r="K946" s="71" t="s">
        <v>243</v>
      </c>
      <c r="L946" s="71" t="s">
        <v>9878</v>
      </c>
      <c r="M946" s="71" t="s">
        <v>9879</v>
      </c>
      <c r="N946" s="71" t="s">
        <v>1575</v>
      </c>
      <c r="O946" s="71" t="s">
        <v>4945</v>
      </c>
      <c r="P946" s="71" t="s">
        <v>60</v>
      </c>
      <c r="Q946" s="71" t="s">
        <v>81</v>
      </c>
      <c r="R946" s="71" t="s">
        <v>1669</v>
      </c>
      <c r="S946" s="71" t="s">
        <v>62</v>
      </c>
      <c r="T946" s="71" t="s">
        <v>62</v>
      </c>
      <c r="U946" s="71" t="s">
        <v>62</v>
      </c>
      <c r="V946" s="71" t="s">
        <v>63</v>
      </c>
      <c r="W946" s="71" t="s">
        <v>62</v>
      </c>
      <c r="X946" s="71" t="s">
        <v>63</v>
      </c>
      <c r="Y946" s="71" t="s">
        <v>62</v>
      </c>
      <c r="Z946" s="71" t="s">
        <v>63</v>
      </c>
      <c r="AA946" s="71" t="s">
        <v>63</v>
      </c>
      <c r="AB946" s="71" t="s">
        <v>64</v>
      </c>
      <c r="AC946" s="71" t="s">
        <v>65</v>
      </c>
      <c r="AD946" s="71" t="s">
        <v>62</v>
      </c>
      <c r="AE946" s="71" t="s">
        <v>62</v>
      </c>
      <c r="AF946" s="71" t="s">
        <v>62</v>
      </c>
      <c r="AG946" s="71" t="s">
        <v>63</v>
      </c>
      <c r="AH946" s="71" t="s">
        <v>85</v>
      </c>
      <c r="AI946" s="71" t="s">
        <v>63</v>
      </c>
      <c r="AJ946" s="71" t="s">
        <v>63</v>
      </c>
      <c r="AK946" s="71" t="s">
        <v>63</v>
      </c>
      <c r="AL946" s="71" t="s">
        <v>63</v>
      </c>
      <c r="AM946" s="71" t="s">
        <v>63</v>
      </c>
      <c r="AN946" s="71"/>
      <c r="AO946" s="71"/>
      <c r="AP946" s="71" t="s">
        <v>9880</v>
      </c>
      <c r="AQ946" s="71" t="s">
        <v>1215</v>
      </c>
      <c r="AR946" s="71" t="s">
        <v>62</v>
      </c>
      <c r="AS946" s="71"/>
      <c r="AT946" s="71" t="s">
        <v>63</v>
      </c>
      <c r="AU946" s="71" t="s">
        <v>9881</v>
      </c>
      <c r="AV946" s="79" cm="1">
        <f t="array" ref="AV9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0.115</v>
      </c>
      <c r="AW946" s="79" cm="1">
        <f t="array" ref="AW9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0.115</v>
      </c>
      <c r="AX946" s="71" t="str" cm="1">
        <f t="array" ref="AX9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46" s="71" t="s">
        <v>63</v>
      </c>
      <c r="AZ946" s="71"/>
      <c r="BA946" s="71" t="s">
        <v>9882</v>
      </c>
      <c r="BB946" s="73" t="s">
        <v>9883</v>
      </c>
      <c r="BC946" s="36"/>
      <c r="BD946" s="35"/>
    </row>
    <row r="947" spans="1:56" ht="75" customHeight="1">
      <c r="A947" s="70">
        <v>946</v>
      </c>
      <c r="B947" s="71" t="s">
        <v>9884</v>
      </c>
      <c r="C947" s="71" t="s">
        <v>264</v>
      </c>
      <c r="D947" s="71" t="s">
        <v>9885</v>
      </c>
      <c r="E947" s="71" t="s">
        <v>1430</v>
      </c>
      <c r="F947" s="71" t="s">
        <v>54</v>
      </c>
      <c r="G947" s="71" t="s">
        <v>125</v>
      </c>
      <c r="H947" s="71" t="s">
        <v>233</v>
      </c>
      <c r="I947" s="71" t="s">
        <v>1215</v>
      </c>
      <c r="J947" s="71" t="s">
        <v>1432</v>
      </c>
      <c r="K947" s="71" t="s">
        <v>243</v>
      </c>
      <c r="L947" s="71" t="s">
        <v>9886</v>
      </c>
      <c r="M947" s="71" t="s">
        <v>9887</v>
      </c>
      <c r="N947" s="71" t="s">
        <v>1575</v>
      </c>
      <c r="O947" s="71" t="s">
        <v>4234</v>
      </c>
      <c r="P947" s="71" t="s">
        <v>60</v>
      </c>
      <c r="Q947" s="71" t="s">
        <v>81</v>
      </c>
      <c r="R947" s="71" t="s">
        <v>1669</v>
      </c>
      <c r="S947" s="71" t="s">
        <v>62</v>
      </c>
      <c r="T947" s="71" t="s">
        <v>62</v>
      </c>
      <c r="U947" s="71" t="s">
        <v>62</v>
      </c>
      <c r="V947" s="71" t="s">
        <v>62</v>
      </c>
      <c r="W947" s="71" t="s">
        <v>62</v>
      </c>
      <c r="X947" s="71" t="s">
        <v>63</v>
      </c>
      <c r="Y947" s="71" t="s">
        <v>62</v>
      </c>
      <c r="Z947" s="71" t="s">
        <v>63</v>
      </c>
      <c r="AA947" s="71" t="s">
        <v>62</v>
      </c>
      <c r="AB947" s="71" t="s">
        <v>64</v>
      </c>
      <c r="AC947" s="71" t="s">
        <v>100</v>
      </c>
      <c r="AD947" s="71" t="s">
        <v>62</v>
      </c>
      <c r="AE947" s="71" t="s">
        <v>62</v>
      </c>
      <c r="AF947" s="71" t="s">
        <v>62</v>
      </c>
      <c r="AG947" s="71" t="s">
        <v>63</v>
      </c>
      <c r="AH947" s="71" t="s">
        <v>85</v>
      </c>
      <c r="AI947" s="71" t="s">
        <v>63</v>
      </c>
      <c r="AJ947" s="71" t="s">
        <v>63</v>
      </c>
      <c r="AK947" s="71" t="s">
        <v>63</v>
      </c>
      <c r="AL947" s="71" t="s">
        <v>62</v>
      </c>
      <c r="AM947" s="71" t="s">
        <v>63</v>
      </c>
      <c r="AN947" s="71"/>
      <c r="AO947" s="71" t="s">
        <v>9888</v>
      </c>
      <c r="AP947" s="71" t="s">
        <v>9889</v>
      </c>
      <c r="AQ947" s="71" t="s">
        <v>272</v>
      </c>
      <c r="AR947" s="71" t="s">
        <v>63</v>
      </c>
      <c r="AS947" s="71"/>
      <c r="AT947" s="71" t="s">
        <v>63</v>
      </c>
      <c r="AU947" s="71" t="s">
        <v>1713</v>
      </c>
      <c r="AV947" s="79" cm="1">
        <f t="array" ref="AV9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47" s="79" cm="1">
        <f t="array" ref="AW9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47" s="71" t="str" cm="1">
        <f t="array" ref="AX9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47" s="71" t="s">
        <v>63</v>
      </c>
      <c r="AZ947" s="71"/>
      <c r="BA947" s="71" t="s">
        <v>9890</v>
      </c>
      <c r="BB947" s="73" t="s">
        <v>9891</v>
      </c>
      <c r="BC947" s="36"/>
      <c r="BD947" s="35"/>
    </row>
    <row r="948" spans="1:56" ht="75" customHeight="1">
      <c r="A948" s="70">
        <v>947</v>
      </c>
      <c r="B948" s="71" t="s">
        <v>9892</v>
      </c>
      <c r="C948" s="71" t="s">
        <v>9893</v>
      </c>
      <c r="D948" s="71" t="s">
        <v>9894</v>
      </c>
      <c r="E948" s="71" t="s">
        <v>1452</v>
      </c>
      <c r="F948" s="71" t="s">
        <v>231</v>
      </c>
      <c r="G948" s="71" t="s">
        <v>201</v>
      </c>
      <c r="H948" s="71" t="s">
        <v>217</v>
      </c>
      <c r="I948" s="71" t="s">
        <v>1215</v>
      </c>
      <c r="J948" s="71" t="s">
        <v>1432</v>
      </c>
      <c r="K948" s="71" t="s">
        <v>243</v>
      </c>
      <c r="L948" s="71" t="s">
        <v>9895</v>
      </c>
      <c r="M948" s="71" t="s">
        <v>9896</v>
      </c>
      <c r="N948" s="71"/>
      <c r="O948" s="71"/>
      <c r="P948" s="71"/>
      <c r="Q948" s="71"/>
      <c r="R948" s="71"/>
      <c r="S948" s="71"/>
      <c r="T948" s="71"/>
      <c r="U948" s="71"/>
      <c r="V948" s="71"/>
      <c r="W948" s="71"/>
      <c r="X948" s="71"/>
      <c r="Y948" s="71"/>
      <c r="Z948" s="71"/>
      <c r="AA948" s="71"/>
      <c r="AB948" s="71" t="s">
        <v>189</v>
      </c>
      <c r="AC948" s="71" t="s">
        <v>65</v>
      </c>
      <c r="AD948" s="71" t="s">
        <v>62</v>
      </c>
      <c r="AE948" s="71" t="s">
        <v>62</v>
      </c>
      <c r="AF948" s="71" t="s">
        <v>63</v>
      </c>
      <c r="AG948" s="71"/>
      <c r="AH948" s="71" t="s">
        <v>66</v>
      </c>
      <c r="AI948" s="71" t="s">
        <v>132</v>
      </c>
      <c r="AJ948" s="71" t="s">
        <v>63</v>
      </c>
      <c r="AK948" s="71" t="s">
        <v>63</v>
      </c>
      <c r="AL948" s="71" t="s">
        <v>63</v>
      </c>
      <c r="AM948" s="71" t="s">
        <v>63</v>
      </c>
      <c r="AN948" s="71"/>
      <c r="AO948" s="71"/>
      <c r="AP948" s="71" t="s">
        <v>9897</v>
      </c>
      <c r="AQ948" s="71" t="s">
        <v>272</v>
      </c>
      <c r="AR948" s="71" t="s">
        <v>63</v>
      </c>
      <c r="AS948" s="71"/>
      <c r="AT948" s="71" t="s">
        <v>62</v>
      </c>
      <c r="AU948" s="71"/>
      <c r="AV948" s="79" t="str" cm="1">
        <f t="array" ref="AV9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8" s="79" t="str" cm="1">
        <f t="array" ref="AW9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8" s="71" t="str" cm="1">
        <f t="array" ref="AX9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8" s="71"/>
      <c r="AZ948" s="71"/>
      <c r="BA948" s="71" t="s">
        <v>9898</v>
      </c>
      <c r="BB948" s="73" t="s">
        <v>9899</v>
      </c>
      <c r="BC948" s="36"/>
      <c r="BD948" s="35"/>
    </row>
    <row r="949" spans="1:56" ht="75" customHeight="1">
      <c r="A949" s="70">
        <v>948</v>
      </c>
      <c r="B949" s="71" t="s">
        <v>9900</v>
      </c>
      <c r="C949" s="71" t="s">
        <v>735</v>
      </c>
      <c r="D949" s="71" t="s">
        <v>9901</v>
      </c>
      <c r="E949" s="71" t="s">
        <v>1565</v>
      </c>
      <c r="F949" s="71" t="s">
        <v>231</v>
      </c>
      <c r="G949" s="71" t="s">
        <v>584</v>
      </c>
      <c r="H949" s="71" t="s">
        <v>217</v>
      </c>
      <c r="I949" s="71" t="s">
        <v>1215</v>
      </c>
      <c r="J949" s="71" t="s">
        <v>1432</v>
      </c>
      <c r="K949" s="71" t="s">
        <v>243</v>
      </c>
      <c r="L949" s="71" t="s">
        <v>9902</v>
      </c>
      <c r="M949" s="71" t="s">
        <v>9903</v>
      </c>
      <c r="N949" s="71"/>
      <c r="O949" s="71"/>
      <c r="P949" s="71"/>
      <c r="Q949" s="71"/>
      <c r="R949" s="71"/>
      <c r="S949" s="71"/>
      <c r="T949" s="71"/>
      <c r="U949" s="71"/>
      <c r="V949" s="71"/>
      <c r="W949" s="71"/>
      <c r="X949" s="71"/>
      <c r="Y949" s="71"/>
      <c r="Z949" s="71"/>
      <c r="AA949" s="71"/>
      <c r="AB949" s="71" t="s">
        <v>64</v>
      </c>
      <c r="AC949" s="71" t="s">
        <v>65</v>
      </c>
      <c r="AD949" s="71" t="s">
        <v>62</v>
      </c>
      <c r="AE949" s="71" t="s">
        <v>62</v>
      </c>
      <c r="AF949" s="71" t="s">
        <v>63</v>
      </c>
      <c r="AG949" s="71"/>
      <c r="AH949" s="71" t="s">
        <v>66</v>
      </c>
      <c r="AI949" s="71" t="s">
        <v>63</v>
      </c>
      <c r="AJ949" s="71" t="s">
        <v>63</v>
      </c>
      <c r="AK949" s="71" t="s">
        <v>63</v>
      </c>
      <c r="AL949" s="71" t="s">
        <v>62</v>
      </c>
      <c r="AM949" s="71" t="s">
        <v>63</v>
      </c>
      <c r="AN949" s="71"/>
      <c r="AO949" s="71"/>
      <c r="AP949" s="71" t="s">
        <v>9904</v>
      </c>
      <c r="AQ949" s="71" t="s">
        <v>979</v>
      </c>
      <c r="AR949" s="71" t="s">
        <v>132</v>
      </c>
      <c r="AS949" s="71"/>
      <c r="AT949" s="71" t="s">
        <v>63</v>
      </c>
      <c r="AU949" s="71"/>
      <c r="AV949" s="79" t="str" cm="1">
        <f t="array" ref="AV9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9" s="79" t="str" cm="1">
        <f t="array" ref="AW9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9" s="71" t="str" cm="1">
        <f t="array" ref="AX9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9" s="71"/>
      <c r="AZ949" s="71"/>
      <c r="BA949" s="71" t="s">
        <v>9905</v>
      </c>
      <c r="BB949" s="73" t="s">
        <v>981</v>
      </c>
      <c r="BC949" s="36"/>
      <c r="BD949" s="35"/>
    </row>
    <row r="950" spans="1:56" ht="75" customHeight="1">
      <c r="A950" s="70">
        <v>949</v>
      </c>
      <c r="B950" s="71" t="s">
        <v>9906</v>
      </c>
      <c r="C950" s="71" t="s">
        <v>735</v>
      </c>
      <c r="D950" s="71" t="s">
        <v>9907</v>
      </c>
      <c r="E950" s="71" t="s">
        <v>1452</v>
      </c>
      <c r="F950" s="71" t="s">
        <v>231</v>
      </c>
      <c r="G950" s="71" t="s">
        <v>736</v>
      </c>
      <c r="H950" s="71" t="s">
        <v>217</v>
      </c>
      <c r="I950" s="71" t="s">
        <v>1215</v>
      </c>
      <c r="J950" s="71" t="s">
        <v>1432</v>
      </c>
      <c r="K950" s="71" t="s">
        <v>243</v>
      </c>
      <c r="L950" s="71" t="s">
        <v>9908</v>
      </c>
      <c r="M950" s="71" t="s">
        <v>9909</v>
      </c>
      <c r="N950" s="71"/>
      <c r="O950" s="71"/>
      <c r="P950" s="71"/>
      <c r="Q950" s="71"/>
      <c r="R950" s="71"/>
      <c r="S950" s="71"/>
      <c r="T950" s="71"/>
      <c r="U950" s="71"/>
      <c r="V950" s="71"/>
      <c r="W950" s="71"/>
      <c r="X950" s="71"/>
      <c r="Y950" s="71"/>
      <c r="Z950" s="71"/>
      <c r="AA950" s="71"/>
      <c r="AB950" s="71" t="s">
        <v>64</v>
      </c>
      <c r="AC950" s="71" t="s">
        <v>65</v>
      </c>
      <c r="AD950" s="71" t="s">
        <v>62</v>
      </c>
      <c r="AE950" s="71" t="s">
        <v>62</v>
      </c>
      <c r="AF950" s="71" t="s">
        <v>63</v>
      </c>
      <c r="AG950" s="71"/>
      <c r="AH950" s="71" t="s">
        <v>66</v>
      </c>
      <c r="AI950" s="71" t="s">
        <v>63</v>
      </c>
      <c r="AJ950" s="71" t="s">
        <v>63</v>
      </c>
      <c r="AK950" s="71" t="s">
        <v>63</v>
      </c>
      <c r="AL950" s="71" t="s">
        <v>62</v>
      </c>
      <c r="AM950" s="71" t="s">
        <v>63</v>
      </c>
      <c r="AN950" s="71"/>
      <c r="AO950" s="71"/>
      <c r="AP950" s="71" t="s">
        <v>9910</v>
      </c>
      <c r="AQ950" s="71" t="s">
        <v>9911</v>
      </c>
      <c r="AR950" s="71" t="s">
        <v>62</v>
      </c>
      <c r="AS950" s="71"/>
      <c r="AT950" s="71" t="s">
        <v>63</v>
      </c>
      <c r="AU950" s="71"/>
      <c r="AV950" s="79" t="str" cm="1">
        <f t="array" ref="AV9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0" s="79" t="str" cm="1">
        <f t="array" ref="AW9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0" s="71" t="str" cm="1">
        <f t="array" ref="AX9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0" s="71"/>
      <c r="AZ950" s="71"/>
      <c r="BA950" s="22" t="s">
        <v>9912</v>
      </c>
      <c r="BB950" s="73" t="s">
        <v>9913</v>
      </c>
      <c r="BC950" s="36"/>
      <c r="BD950" s="35"/>
    </row>
    <row r="951" spans="1:56" ht="75" customHeight="1">
      <c r="A951" s="70">
        <v>950</v>
      </c>
      <c r="B951" s="71" t="s">
        <v>9914</v>
      </c>
      <c r="C951" s="71" t="s">
        <v>773</v>
      </c>
      <c r="D951" s="71" t="s">
        <v>9915</v>
      </c>
      <c r="E951" s="71" t="s">
        <v>1479</v>
      </c>
      <c r="F951" s="71" t="s">
        <v>54</v>
      </c>
      <c r="G951" s="71" t="s">
        <v>125</v>
      </c>
      <c r="H951" s="71" t="s">
        <v>233</v>
      </c>
      <c r="I951" s="71" t="s">
        <v>1215</v>
      </c>
      <c r="J951" s="71" t="s">
        <v>1432</v>
      </c>
      <c r="K951" s="71" t="s">
        <v>243</v>
      </c>
      <c r="L951" s="71" t="s">
        <v>9916</v>
      </c>
      <c r="M951" s="71" t="s">
        <v>9917</v>
      </c>
      <c r="N951" s="71" t="s">
        <v>1505</v>
      </c>
      <c r="O951" s="71" t="s">
        <v>4234</v>
      </c>
      <c r="P951" s="71" t="s">
        <v>60</v>
      </c>
      <c r="Q951" s="71" t="s">
        <v>81</v>
      </c>
      <c r="R951" s="71" t="s">
        <v>1669</v>
      </c>
      <c r="S951" s="71" t="s">
        <v>62</v>
      </c>
      <c r="T951" s="71" t="s">
        <v>62</v>
      </c>
      <c r="U951" s="71" t="s">
        <v>62</v>
      </c>
      <c r="V951" s="71" t="s">
        <v>62</v>
      </c>
      <c r="W951" s="71" t="s">
        <v>62</v>
      </c>
      <c r="X951" s="71" t="s">
        <v>63</v>
      </c>
      <c r="Y951" s="71" t="s">
        <v>62</v>
      </c>
      <c r="Z951" s="71" t="s">
        <v>63</v>
      </c>
      <c r="AA951" s="71" t="s">
        <v>62</v>
      </c>
      <c r="AB951" s="71" t="s">
        <v>64</v>
      </c>
      <c r="AC951" s="71" t="s">
        <v>84</v>
      </c>
      <c r="AD951" s="71" t="s">
        <v>62</v>
      </c>
      <c r="AE951" s="71" t="s">
        <v>62</v>
      </c>
      <c r="AF951" s="71" t="s">
        <v>62</v>
      </c>
      <c r="AG951" s="71" t="s">
        <v>63</v>
      </c>
      <c r="AH951" s="71" t="s">
        <v>85</v>
      </c>
      <c r="AI951" s="71" t="s">
        <v>63</v>
      </c>
      <c r="AJ951" s="71" t="s">
        <v>63</v>
      </c>
      <c r="AK951" s="71" t="s">
        <v>63</v>
      </c>
      <c r="AL951" s="71" t="s">
        <v>62</v>
      </c>
      <c r="AM951" s="71" t="s">
        <v>62</v>
      </c>
      <c r="AN951" s="71" t="s">
        <v>9918</v>
      </c>
      <c r="AO951" s="71" t="s">
        <v>9919</v>
      </c>
      <c r="AP951" s="71" t="s">
        <v>9920</v>
      </c>
      <c r="AQ951" s="71" t="s">
        <v>9921</v>
      </c>
      <c r="AR951" s="71" t="s">
        <v>132</v>
      </c>
      <c r="AS951" s="71"/>
      <c r="AT951" s="71" t="s">
        <v>63</v>
      </c>
      <c r="AU951" s="71" t="s">
        <v>1713</v>
      </c>
      <c r="AV951" s="79" cm="1">
        <f t="array" ref="AV9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51" s="79" cm="1">
        <f t="array" ref="AW9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51" s="71" t="str" cm="1">
        <f t="array" ref="AX9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51" s="71" t="s">
        <v>63</v>
      </c>
      <c r="AZ951" s="71"/>
      <c r="BA951" s="71" t="s">
        <v>9922</v>
      </c>
      <c r="BB951" s="73" t="s">
        <v>9923</v>
      </c>
      <c r="BC951" s="36"/>
      <c r="BD951" s="35"/>
    </row>
    <row r="952" spans="1:56" ht="75" customHeight="1">
      <c r="A952" s="70">
        <v>951</v>
      </c>
      <c r="B952" s="71" t="s">
        <v>9924</v>
      </c>
      <c r="C952" s="71" t="s">
        <v>1716</v>
      </c>
      <c r="D952" s="71" t="s">
        <v>9925</v>
      </c>
      <c r="E952" s="71" t="s">
        <v>1751</v>
      </c>
      <c r="F952" s="71" t="s">
        <v>54</v>
      </c>
      <c r="G952" s="71" t="s">
        <v>125</v>
      </c>
      <c r="H952" s="71" t="s">
        <v>233</v>
      </c>
      <c r="I952" s="71" t="s">
        <v>608</v>
      </c>
      <c r="J952" s="71" t="s">
        <v>1432</v>
      </c>
      <c r="K952" s="71" t="s">
        <v>266</v>
      </c>
      <c r="L952" s="71" t="s">
        <v>9926</v>
      </c>
      <c r="M952" s="71" t="s">
        <v>9927</v>
      </c>
      <c r="N952" s="71" t="s">
        <v>1718</v>
      </c>
      <c r="O952" s="71" t="s">
        <v>1668</v>
      </c>
      <c r="P952" s="71" t="s">
        <v>60</v>
      </c>
      <c r="Q952" s="71" t="s">
        <v>81</v>
      </c>
      <c r="R952" s="71" t="s">
        <v>1669</v>
      </c>
      <c r="S952" s="71" t="s">
        <v>62</v>
      </c>
      <c r="T952" s="71" t="s">
        <v>62</v>
      </c>
      <c r="U952" s="71" t="s">
        <v>62</v>
      </c>
      <c r="V952" s="71" t="s">
        <v>62</v>
      </c>
      <c r="W952" s="71" t="s">
        <v>62</v>
      </c>
      <c r="X952" s="71" t="s">
        <v>62</v>
      </c>
      <c r="Y952" s="71" t="s">
        <v>62</v>
      </c>
      <c r="Z952" s="71" t="s">
        <v>63</v>
      </c>
      <c r="AA952" s="71" t="s">
        <v>62</v>
      </c>
      <c r="AB952" s="71" t="s">
        <v>64</v>
      </c>
      <c r="AC952" s="71" t="s">
        <v>84</v>
      </c>
      <c r="AD952" s="71" t="s">
        <v>62</v>
      </c>
      <c r="AE952" s="71" t="s">
        <v>62</v>
      </c>
      <c r="AF952" s="71" t="s">
        <v>63</v>
      </c>
      <c r="AG952" s="71" t="s">
        <v>63</v>
      </c>
      <c r="AH952" s="71" t="s">
        <v>85</v>
      </c>
      <c r="AI952" s="71" t="s">
        <v>63</v>
      </c>
      <c r="AJ952" s="71" t="s">
        <v>63</v>
      </c>
      <c r="AK952" s="71" t="s">
        <v>63</v>
      </c>
      <c r="AL952" s="71" t="s">
        <v>62</v>
      </c>
      <c r="AM952" s="71" t="s">
        <v>63</v>
      </c>
      <c r="AN952" s="71" t="s">
        <v>9928</v>
      </c>
      <c r="AO952" s="71" t="s">
        <v>9929</v>
      </c>
      <c r="AP952" s="71" t="s">
        <v>9930</v>
      </c>
      <c r="AQ952" s="71" t="s">
        <v>608</v>
      </c>
      <c r="AR952" s="71" t="s">
        <v>62</v>
      </c>
      <c r="AS952" s="71" t="s">
        <v>9931</v>
      </c>
      <c r="AT952" s="71" t="s">
        <v>63</v>
      </c>
      <c r="AU952" s="71" t="s">
        <v>9932</v>
      </c>
      <c r="AV952" s="79" cm="1">
        <f t="array" ref="AV9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952" s="79" cm="1">
        <f t="array" ref="AW9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0.15</v>
      </c>
      <c r="AX952" s="71" t="str" cm="1">
        <f t="array" ref="AX9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952" s="71" t="s">
        <v>63</v>
      </c>
      <c r="AZ952" s="71"/>
      <c r="BA952" s="71" t="s">
        <v>9933</v>
      </c>
      <c r="BB952" s="73" t="s">
        <v>6462</v>
      </c>
      <c r="BC952" s="36"/>
      <c r="BD952" s="35"/>
    </row>
    <row r="953" spans="1:56" ht="75" customHeight="1">
      <c r="A953" s="70">
        <v>952</v>
      </c>
      <c r="B953" s="71" t="s">
        <v>9934</v>
      </c>
      <c r="C953" s="71" t="s">
        <v>735</v>
      </c>
      <c r="D953" s="71" t="s">
        <v>9935</v>
      </c>
      <c r="E953" s="71" t="s">
        <v>1430</v>
      </c>
      <c r="F953" s="71" t="s">
        <v>231</v>
      </c>
      <c r="G953" s="71" t="s">
        <v>736</v>
      </c>
      <c r="H953" s="71" t="s">
        <v>217</v>
      </c>
      <c r="I953" s="71" t="s">
        <v>2157</v>
      </c>
      <c r="J953" s="71" t="s">
        <v>1432</v>
      </c>
      <c r="K953" s="71" t="s">
        <v>243</v>
      </c>
      <c r="L953" s="71" t="s">
        <v>9936</v>
      </c>
      <c r="M953" s="71" t="s">
        <v>9937</v>
      </c>
      <c r="N953" s="71"/>
      <c r="O953" s="71"/>
      <c r="P953" s="71"/>
      <c r="Q953" s="71"/>
      <c r="R953" s="71"/>
      <c r="S953" s="71"/>
      <c r="T953" s="71"/>
      <c r="U953" s="71"/>
      <c r="V953" s="71"/>
      <c r="W953" s="71"/>
      <c r="X953" s="71"/>
      <c r="Y953" s="71"/>
      <c r="Z953" s="71"/>
      <c r="AA953" s="71"/>
      <c r="AB953" s="71" t="s">
        <v>64</v>
      </c>
      <c r="AC953" s="71" t="s">
        <v>65</v>
      </c>
      <c r="AD953" s="71" t="s">
        <v>62</v>
      </c>
      <c r="AE953" s="71" t="s">
        <v>62</v>
      </c>
      <c r="AF953" s="71" t="s">
        <v>63</v>
      </c>
      <c r="AG953" s="71"/>
      <c r="AH953" s="71" t="s">
        <v>1515</v>
      </c>
      <c r="AI953" s="71" t="s">
        <v>63</v>
      </c>
      <c r="AJ953" s="71" t="s">
        <v>63</v>
      </c>
      <c r="AK953" s="71" t="s">
        <v>63</v>
      </c>
      <c r="AL953" s="71" t="s">
        <v>63</v>
      </c>
      <c r="AM953" s="71" t="s">
        <v>63</v>
      </c>
      <c r="AN953" s="71"/>
      <c r="AO953" s="71"/>
      <c r="AP953" s="71" t="s">
        <v>9938</v>
      </c>
      <c r="AQ953" s="71" t="s">
        <v>250</v>
      </c>
      <c r="AR953" s="71" t="s">
        <v>62</v>
      </c>
      <c r="AS953" s="71"/>
      <c r="AT953" s="71" t="s">
        <v>63</v>
      </c>
      <c r="AU953" s="71"/>
      <c r="AV953" s="79" t="str" cm="1">
        <f t="array" ref="AV9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3" s="79" t="str" cm="1">
        <f t="array" ref="AW9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3" s="71" t="str" cm="1">
        <f t="array" ref="AX9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3" s="71"/>
      <c r="AZ953" s="71"/>
      <c r="BA953" s="71" t="s">
        <v>9939</v>
      </c>
      <c r="BB953" s="73" t="s">
        <v>9940</v>
      </c>
      <c r="BC953" s="36"/>
      <c r="BD953" s="35"/>
    </row>
    <row r="954" spans="1:56" ht="75" customHeight="1">
      <c r="A954" s="70">
        <v>953</v>
      </c>
      <c r="B954" s="71" t="s">
        <v>9941</v>
      </c>
      <c r="C954" s="71" t="s">
        <v>264</v>
      </c>
      <c r="D954" s="71" t="s">
        <v>9942</v>
      </c>
      <c r="E954" s="71" t="s">
        <v>1479</v>
      </c>
      <c r="F954" s="71" t="s">
        <v>54</v>
      </c>
      <c r="G954" s="71" t="s">
        <v>125</v>
      </c>
      <c r="H954" s="71" t="s">
        <v>233</v>
      </c>
      <c r="I954" s="71" t="s">
        <v>2046</v>
      </c>
      <c r="J954" s="71" t="s">
        <v>1432</v>
      </c>
      <c r="K954" s="71" t="s">
        <v>243</v>
      </c>
      <c r="L954" s="71" t="s">
        <v>9943</v>
      </c>
      <c r="M954" s="71" t="s">
        <v>9944</v>
      </c>
      <c r="N954" s="71" t="s">
        <v>1502</v>
      </c>
      <c r="O954" s="71" t="s">
        <v>1668</v>
      </c>
      <c r="P954" s="71" t="s">
        <v>60</v>
      </c>
      <c r="Q954" s="71" t="s">
        <v>81</v>
      </c>
      <c r="R954" s="71" t="s">
        <v>1669</v>
      </c>
      <c r="S954" s="71" t="s">
        <v>62</v>
      </c>
      <c r="T954" s="71" t="s">
        <v>62</v>
      </c>
      <c r="U954" s="71" t="s">
        <v>63</v>
      </c>
      <c r="V954" s="71" t="s">
        <v>62</v>
      </c>
      <c r="W954" s="71" t="s">
        <v>63</v>
      </c>
      <c r="X954" s="71" t="s">
        <v>63</v>
      </c>
      <c r="Y954" s="71" t="s">
        <v>62</v>
      </c>
      <c r="Z954" s="71" t="s">
        <v>63</v>
      </c>
      <c r="AA954" s="71" t="s">
        <v>63</v>
      </c>
      <c r="AB954" s="71" t="s">
        <v>64</v>
      </c>
      <c r="AC954" s="71" t="s">
        <v>84</v>
      </c>
      <c r="AD954" s="71" t="s">
        <v>62</v>
      </c>
      <c r="AE954" s="71" t="s">
        <v>62</v>
      </c>
      <c r="AF954" s="71" t="s">
        <v>63</v>
      </c>
      <c r="AG954" s="71" t="s">
        <v>63</v>
      </c>
      <c r="AH954" s="71" t="s">
        <v>85</v>
      </c>
      <c r="AI954" s="71" t="s">
        <v>63</v>
      </c>
      <c r="AJ954" s="71" t="s">
        <v>63</v>
      </c>
      <c r="AK954" s="71" t="s">
        <v>63</v>
      </c>
      <c r="AL954" s="71" t="s">
        <v>62</v>
      </c>
      <c r="AM954" s="71" t="s">
        <v>63</v>
      </c>
      <c r="AN954" s="71" t="s">
        <v>9945</v>
      </c>
      <c r="AO954" s="71" t="s">
        <v>9946</v>
      </c>
      <c r="AP954" s="71" t="s">
        <v>9947</v>
      </c>
      <c r="AQ954" s="71" t="s">
        <v>9948</v>
      </c>
      <c r="AR954" s="71" t="s">
        <v>62</v>
      </c>
      <c r="AS954" s="71"/>
      <c r="AT954" s="71" t="s">
        <v>62</v>
      </c>
      <c r="AU954" s="71" t="s">
        <v>72</v>
      </c>
      <c r="AV954" s="79" t="str" cm="1">
        <f t="array" ref="AV9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4" s="79" t="str" cm="1">
        <f t="array" ref="AW9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4" s="71" t="str" cm="1">
        <f t="array" ref="AX9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54" s="71" t="s">
        <v>63</v>
      </c>
      <c r="AZ954" s="71"/>
      <c r="BA954" s="22" t="s">
        <v>9949</v>
      </c>
      <c r="BB954" s="73"/>
      <c r="BC954" s="36"/>
      <c r="BD954" s="35"/>
    </row>
    <row r="955" spans="1:56" ht="75" customHeight="1">
      <c r="A955" s="70">
        <v>954</v>
      </c>
      <c r="B955" s="71" t="s">
        <v>7156</v>
      </c>
      <c r="C955" s="71" t="s">
        <v>735</v>
      </c>
      <c r="D955" s="71" t="s">
        <v>9950</v>
      </c>
      <c r="E955" s="71" t="s">
        <v>1502</v>
      </c>
      <c r="F955" s="71" t="s">
        <v>231</v>
      </c>
      <c r="G955" s="71" t="s">
        <v>736</v>
      </c>
      <c r="H955" s="71" t="s">
        <v>217</v>
      </c>
      <c r="I955" s="71" t="s">
        <v>935</v>
      </c>
      <c r="J955" s="71" t="s">
        <v>1432</v>
      </c>
      <c r="K955" s="71" t="s">
        <v>218</v>
      </c>
      <c r="L955" s="71" t="s">
        <v>9951</v>
      </c>
      <c r="M955" s="71" t="s">
        <v>9952</v>
      </c>
      <c r="N955" s="71"/>
      <c r="O955" s="71"/>
      <c r="P955" s="71"/>
      <c r="Q955" s="71"/>
      <c r="R955" s="71"/>
      <c r="S955" s="71"/>
      <c r="T955" s="71"/>
      <c r="U955" s="71"/>
      <c r="V955" s="71"/>
      <c r="W955" s="71"/>
      <c r="X955" s="71"/>
      <c r="Y955" s="71"/>
      <c r="Z955" s="71"/>
      <c r="AA955" s="71"/>
      <c r="AB955" s="71" t="s">
        <v>64</v>
      </c>
      <c r="AC955" s="71" t="s">
        <v>65</v>
      </c>
      <c r="AD955" s="71" t="s">
        <v>62</v>
      </c>
      <c r="AE955" s="71" t="s">
        <v>62</v>
      </c>
      <c r="AF955" s="71" t="s">
        <v>63</v>
      </c>
      <c r="AG955" s="71"/>
      <c r="AH955" s="71" t="s">
        <v>915</v>
      </c>
      <c r="AI955" s="71" t="s">
        <v>63</v>
      </c>
      <c r="AJ955" s="71" t="s">
        <v>63</v>
      </c>
      <c r="AK955" s="71" t="s">
        <v>63</v>
      </c>
      <c r="AL955" s="71" t="s">
        <v>62</v>
      </c>
      <c r="AM955" s="71" t="s">
        <v>63</v>
      </c>
      <c r="AN955" s="71"/>
      <c r="AO955" s="71"/>
      <c r="AP955" s="71" t="s">
        <v>9953</v>
      </c>
      <c r="AQ955" s="71" t="s">
        <v>935</v>
      </c>
      <c r="AR955" s="71" t="s">
        <v>62</v>
      </c>
      <c r="AS955" s="71"/>
      <c r="AT955" s="71" t="s">
        <v>63</v>
      </c>
      <c r="AU955" s="71"/>
      <c r="AV955" s="79" t="str" cm="1">
        <f t="array" ref="AV9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5" s="79" t="str" cm="1">
        <f t="array" ref="AW9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5" s="71" t="str" cm="1">
        <f t="array" ref="AX9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5" s="71"/>
      <c r="AZ955" s="71"/>
      <c r="BA955" s="71" t="s">
        <v>9954</v>
      </c>
      <c r="BB955" s="73" t="s">
        <v>9955</v>
      </c>
      <c r="BC955" s="36"/>
      <c r="BD955" s="35"/>
    </row>
    <row r="956" spans="1:56" ht="75" customHeight="1">
      <c r="A956" s="70">
        <v>955</v>
      </c>
      <c r="B956" s="71" t="s">
        <v>9956</v>
      </c>
      <c r="C956" s="71" t="s">
        <v>735</v>
      </c>
      <c r="D956" s="71" t="s">
        <v>9957</v>
      </c>
      <c r="E956" s="71" t="s">
        <v>1430</v>
      </c>
      <c r="F956" s="71" t="s">
        <v>231</v>
      </c>
      <c r="G956" s="71" t="s">
        <v>736</v>
      </c>
      <c r="H956" s="71" t="s">
        <v>217</v>
      </c>
      <c r="I956" s="71" t="s">
        <v>1215</v>
      </c>
      <c r="J956" s="71" t="s">
        <v>1432</v>
      </c>
      <c r="K956" s="71" t="s">
        <v>243</v>
      </c>
      <c r="L956" s="71" t="s">
        <v>9958</v>
      </c>
      <c r="M956" s="71" t="s">
        <v>9959</v>
      </c>
      <c r="N956" s="71"/>
      <c r="O956" s="71"/>
      <c r="P956" s="71"/>
      <c r="Q956" s="71"/>
      <c r="R956" s="71"/>
      <c r="S956" s="71"/>
      <c r="T956" s="71"/>
      <c r="U956" s="71"/>
      <c r="V956" s="71"/>
      <c r="W956" s="71"/>
      <c r="X956" s="71"/>
      <c r="Y956" s="71"/>
      <c r="Z956" s="71"/>
      <c r="AA956" s="71"/>
      <c r="AB956" s="71" t="s">
        <v>64</v>
      </c>
      <c r="AC956" s="71" t="s">
        <v>65</v>
      </c>
      <c r="AD956" s="71" t="s">
        <v>62</v>
      </c>
      <c r="AE956" s="71" t="s">
        <v>62</v>
      </c>
      <c r="AF956" s="71" t="s">
        <v>63</v>
      </c>
      <c r="AG956" s="71"/>
      <c r="AH956" s="71" t="s">
        <v>66</v>
      </c>
      <c r="AI956" s="71" t="s">
        <v>63</v>
      </c>
      <c r="AJ956" s="71" t="s">
        <v>63</v>
      </c>
      <c r="AK956" s="71" t="s">
        <v>63</v>
      </c>
      <c r="AL956" s="71" t="s">
        <v>62</v>
      </c>
      <c r="AM956" s="71" t="s">
        <v>63</v>
      </c>
      <c r="AN956" s="71"/>
      <c r="AO956" s="71"/>
      <c r="AP956" s="71" t="s">
        <v>9960</v>
      </c>
      <c r="AQ956" s="71" t="s">
        <v>1215</v>
      </c>
      <c r="AR956" s="71" t="s">
        <v>62</v>
      </c>
      <c r="AS956" s="71"/>
      <c r="AT956" s="71" t="s">
        <v>63</v>
      </c>
      <c r="AU956" s="71"/>
      <c r="AV956" s="79" t="str" cm="1">
        <f t="array" ref="AV9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6" s="79" t="str" cm="1">
        <f t="array" ref="AW9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6" s="71" t="str" cm="1">
        <f t="array" ref="AX9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6" s="71"/>
      <c r="AZ956" s="71"/>
      <c r="BA956" s="71" t="s">
        <v>9961</v>
      </c>
      <c r="BB956" s="73" t="s">
        <v>9962</v>
      </c>
      <c r="BC956" s="36"/>
      <c r="BD956" s="35"/>
    </row>
    <row r="957" spans="1:56" ht="75" customHeight="1">
      <c r="A957" s="70">
        <v>956</v>
      </c>
      <c r="B957" s="71" t="s">
        <v>8506</v>
      </c>
      <c r="C957" s="71" t="s">
        <v>735</v>
      </c>
      <c r="D957" s="71" t="s">
        <v>9963</v>
      </c>
      <c r="E957" s="71" t="s">
        <v>4413</v>
      </c>
      <c r="F957" s="71" t="s">
        <v>231</v>
      </c>
      <c r="G957" s="71" t="s">
        <v>736</v>
      </c>
      <c r="H957" s="71" t="s">
        <v>217</v>
      </c>
      <c r="I957" s="71" t="s">
        <v>790</v>
      </c>
      <c r="J957" s="71" t="s">
        <v>1432</v>
      </c>
      <c r="K957" s="71" t="s">
        <v>218</v>
      </c>
      <c r="L957" s="71" t="s">
        <v>9964</v>
      </c>
      <c r="M957" s="71" t="s">
        <v>9965</v>
      </c>
      <c r="N957" s="71"/>
      <c r="O957" s="71"/>
      <c r="P957" s="71"/>
      <c r="Q957" s="71"/>
      <c r="R957" s="71"/>
      <c r="S957" s="71"/>
      <c r="T957" s="71"/>
      <c r="U957" s="71"/>
      <c r="V957" s="71"/>
      <c r="W957" s="71"/>
      <c r="X957" s="71"/>
      <c r="Y957" s="71"/>
      <c r="Z957" s="71"/>
      <c r="AA957" s="71"/>
      <c r="AB957" s="71" t="s">
        <v>64</v>
      </c>
      <c r="AC957" s="71" t="s">
        <v>65</v>
      </c>
      <c r="AD957" s="71" t="s">
        <v>62</v>
      </c>
      <c r="AE957" s="71" t="s">
        <v>62</v>
      </c>
      <c r="AF957" s="71" t="s">
        <v>63</v>
      </c>
      <c r="AG957" s="71"/>
      <c r="AH957" s="71" t="s">
        <v>66</v>
      </c>
      <c r="AI957" s="71" t="s">
        <v>63</v>
      </c>
      <c r="AJ957" s="71" t="s">
        <v>63</v>
      </c>
      <c r="AK957" s="71" t="s">
        <v>63</v>
      </c>
      <c r="AL957" s="71" t="s">
        <v>62</v>
      </c>
      <c r="AM957" s="71" t="s">
        <v>63</v>
      </c>
      <c r="AN957" s="71"/>
      <c r="AO957" s="71"/>
      <c r="AP957" s="71" t="s">
        <v>9966</v>
      </c>
      <c r="AQ957" s="71" t="s">
        <v>790</v>
      </c>
      <c r="AR957" s="71" t="s">
        <v>62</v>
      </c>
      <c r="AS957" s="71"/>
      <c r="AT957" s="71" t="s">
        <v>63</v>
      </c>
      <c r="AU957" s="71"/>
      <c r="AV957" s="79" t="str" cm="1">
        <f t="array" ref="AV9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7" s="79" t="str" cm="1">
        <f t="array" ref="AW9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7" s="71" t="str" cm="1">
        <f t="array" ref="AX9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7" s="71"/>
      <c r="AZ957" s="71"/>
      <c r="BA957" s="71" t="s">
        <v>9967</v>
      </c>
      <c r="BB957" s="73" t="s">
        <v>9968</v>
      </c>
      <c r="BC957" s="36"/>
      <c r="BD957" s="35"/>
    </row>
    <row r="958" spans="1:56" ht="75" customHeight="1">
      <c r="A958" s="70">
        <v>957</v>
      </c>
      <c r="B958" s="71" t="s">
        <v>9969</v>
      </c>
      <c r="C958" s="71" t="s">
        <v>735</v>
      </c>
      <c r="D958" s="71" t="s">
        <v>9970</v>
      </c>
      <c r="E958" s="71" t="s">
        <v>1479</v>
      </c>
      <c r="F958" s="71" t="s">
        <v>231</v>
      </c>
      <c r="G958" s="71" t="s">
        <v>736</v>
      </c>
      <c r="H958" s="71" t="s">
        <v>217</v>
      </c>
      <c r="I958" s="71" t="s">
        <v>790</v>
      </c>
      <c r="J958" s="71" t="s">
        <v>1432</v>
      </c>
      <c r="K958" s="71" t="s">
        <v>218</v>
      </c>
      <c r="L958" s="71" t="s">
        <v>9971</v>
      </c>
      <c r="M958" s="71" t="s">
        <v>9972</v>
      </c>
      <c r="N958" s="71"/>
      <c r="O958" s="71"/>
      <c r="P958" s="71"/>
      <c r="Q958" s="71"/>
      <c r="R958" s="71"/>
      <c r="S958" s="71"/>
      <c r="T958" s="71"/>
      <c r="U958" s="71"/>
      <c r="V958" s="71"/>
      <c r="W958" s="71"/>
      <c r="X958" s="71"/>
      <c r="Y958" s="71"/>
      <c r="Z958" s="71"/>
      <c r="AA958" s="71"/>
      <c r="AB958" s="71" t="s">
        <v>1692</v>
      </c>
      <c r="AC958" s="71" t="s">
        <v>65</v>
      </c>
      <c r="AD958" s="71" t="s">
        <v>62</v>
      </c>
      <c r="AE958" s="71" t="s">
        <v>62</v>
      </c>
      <c r="AF958" s="71" t="s">
        <v>63</v>
      </c>
      <c r="AG958" s="71"/>
      <c r="AH958" s="71" t="s">
        <v>66</v>
      </c>
      <c r="AI958" s="71" t="s">
        <v>63</v>
      </c>
      <c r="AJ958" s="71" t="s">
        <v>63</v>
      </c>
      <c r="AK958" s="71" t="s">
        <v>63</v>
      </c>
      <c r="AL958" s="71" t="s">
        <v>62</v>
      </c>
      <c r="AM958" s="71" t="s">
        <v>63</v>
      </c>
      <c r="AN958" s="71"/>
      <c r="AO958" s="71"/>
      <c r="AP958" s="71" t="s">
        <v>9973</v>
      </c>
      <c r="AQ958" s="71" t="s">
        <v>9974</v>
      </c>
      <c r="AR958" s="71" t="s">
        <v>62</v>
      </c>
      <c r="AS958" s="71"/>
      <c r="AT958" s="71" t="s">
        <v>63</v>
      </c>
      <c r="AU958" s="71"/>
      <c r="AV958" s="79" t="str" cm="1">
        <f t="array" ref="AV9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8" s="79" t="str" cm="1">
        <f t="array" ref="AW9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8" s="71" t="str" cm="1">
        <f t="array" ref="AX9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8" s="71"/>
      <c r="AZ958" s="71"/>
      <c r="BA958" s="22" t="s">
        <v>9975</v>
      </c>
      <c r="BB958" s="73" t="s">
        <v>9976</v>
      </c>
      <c r="BC958" s="36"/>
      <c r="BD958" s="35"/>
    </row>
    <row r="959" spans="1:56" ht="75" customHeight="1">
      <c r="A959" s="70">
        <v>958</v>
      </c>
      <c r="B959" s="71" t="s">
        <v>9977</v>
      </c>
      <c r="C959" s="71" t="s">
        <v>735</v>
      </c>
      <c r="D959" s="71" t="s">
        <v>9978</v>
      </c>
      <c r="E959" s="71" t="s">
        <v>1478</v>
      </c>
      <c r="F959" s="71" t="s">
        <v>231</v>
      </c>
      <c r="G959" s="71" t="s">
        <v>736</v>
      </c>
      <c r="H959" s="71" t="s">
        <v>217</v>
      </c>
      <c r="I959" s="71" t="s">
        <v>1215</v>
      </c>
      <c r="J959" s="71" t="s">
        <v>1432</v>
      </c>
      <c r="K959" s="71" t="s">
        <v>243</v>
      </c>
      <c r="L959" s="71" t="s">
        <v>9979</v>
      </c>
      <c r="M959" s="71" t="s">
        <v>9980</v>
      </c>
      <c r="N959" s="71"/>
      <c r="O959" s="71"/>
      <c r="P959" s="71"/>
      <c r="Q959" s="71"/>
      <c r="R959" s="71"/>
      <c r="S959" s="71"/>
      <c r="T959" s="71"/>
      <c r="U959" s="71"/>
      <c r="V959" s="71"/>
      <c r="W959" s="71"/>
      <c r="X959" s="71"/>
      <c r="Y959" s="71"/>
      <c r="Z959" s="71"/>
      <c r="AA959" s="71"/>
      <c r="AB959" s="71" t="s">
        <v>64</v>
      </c>
      <c r="AC959" s="71" t="s">
        <v>65</v>
      </c>
      <c r="AD959" s="71" t="s">
        <v>62</v>
      </c>
      <c r="AE959" s="71" t="s">
        <v>62</v>
      </c>
      <c r="AF959" s="71" t="s">
        <v>63</v>
      </c>
      <c r="AG959" s="71"/>
      <c r="AH959" s="71" t="s">
        <v>66</v>
      </c>
      <c r="AI959" s="71" t="s">
        <v>63</v>
      </c>
      <c r="AJ959" s="71" t="s">
        <v>63</v>
      </c>
      <c r="AK959" s="71" t="s">
        <v>63</v>
      </c>
      <c r="AL959" s="71" t="s">
        <v>62</v>
      </c>
      <c r="AM959" s="71" t="s">
        <v>63</v>
      </c>
      <c r="AN959" s="71"/>
      <c r="AO959" s="71"/>
      <c r="AP959" s="71" t="s">
        <v>9981</v>
      </c>
      <c r="AQ959" s="71" t="s">
        <v>1215</v>
      </c>
      <c r="AR959" s="71" t="s">
        <v>62</v>
      </c>
      <c r="AS959" s="71"/>
      <c r="AT959" s="71" t="s">
        <v>63</v>
      </c>
      <c r="AU959" s="71"/>
      <c r="AV959" s="79" t="str" cm="1">
        <f t="array" ref="AV9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9" s="79" t="str" cm="1">
        <f t="array" ref="AW9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9" s="71" t="str" cm="1">
        <f t="array" ref="AX9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9" s="71"/>
      <c r="AZ959" s="71"/>
      <c r="BA959" s="71" t="s">
        <v>9982</v>
      </c>
      <c r="BB959" s="73" t="s">
        <v>9983</v>
      </c>
      <c r="BC959" s="36"/>
      <c r="BD959" s="35"/>
    </row>
    <row r="960" spans="1:56" ht="75" customHeight="1">
      <c r="A960" s="70">
        <v>959</v>
      </c>
      <c r="B960" s="71" t="s">
        <v>9984</v>
      </c>
      <c r="C960" s="71" t="s">
        <v>1142</v>
      </c>
      <c r="D960" s="71" t="s">
        <v>9985</v>
      </c>
      <c r="E960" s="71" t="s">
        <v>1430</v>
      </c>
      <c r="F960" s="71" t="s">
        <v>231</v>
      </c>
      <c r="G960" s="71" t="s">
        <v>786</v>
      </c>
      <c r="H960" s="71" t="s">
        <v>217</v>
      </c>
      <c r="I960" s="71" t="s">
        <v>250</v>
      </c>
      <c r="J960" s="71" t="s">
        <v>1432</v>
      </c>
      <c r="K960" s="71" t="s">
        <v>243</v>
      </c>
      <c r="L960" s="71" t="s">
        <v>9986</v>
      </c>
      <c r="M960" s="71" t="s">
        <v>9987</v>
      </c>
      <c r="N960" s="71"/>
      <c r="O960" s="71"/>
      <c r="P960" s="71"/>
      <c r="Q960" s="71"/>
      <c r="R960" s="71"/>
      <c r="S960" s="71"/>
      <c r="T960" s="71"/>
      <c r="U960" s="71"/>
      <c r="V960" s="71"/>
      <c r="W960" s="71"/>
      <c r="X960" s="71"/>
      <c r="Y960" s="71"/>
      <c r="Z960" s="71"/>
      <c r="AA960" s="71"/>
      <c r="AB960" s="71" t="s">
        <v>64</v>
      </c>
      <c r="AC960" s="71" t="s">
        <v>65</v>
      </c>
      <c r="AD960" s="71" t="s">
        <v>62</v>
      </c>
      <c r="AE960" s="71" t="s">
        <v>62</v>
      </c>
      <c r="AF960" s="71" t="s">
        <v>62</v>
      </c>
      <c r="AG960" s="71"/>
      <c r="AH960" s="71" t="s">
        <v>66</v>
      </c>
      <c r="AI960" s="71" t="s">
        <v>63</v>
      </c>
      <c r="AJ960" s="71" t="s">
        <v>63</v>
      </c>
      <c r="AK960" s="71" t="s">
        <v>63</v>
      </c>
      <c r="AL960" s="71" t="s">
        <v>63</v>
      </c>
      <c r="AM960" s="71" t="s">
        <v>63</v>
      </c>
      <c r="AN960" s="71"/>
      <c r="AO960" s="71"/>
      <c r="AP960" s="71" t="s">
        <v>9988</v>
      </c>
      <c r="AQ960" s="71" t="s">
        <v>9989</v>
      </c>
      <c r="AR960" s="71" t="s">
        <v>62</v>
      </c>
      <c r="AS960" s="71"/>
      <c r="AT960" s="71" t="s">
        <v>63</v>
      </c>
      <c r="AU960" s="71"/>
      <c r="AV960" s="79" t="str" cm="1">
        <f t="array" ref="AV9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0" s="79" t="str" cm="1">
        <f t="array" ref="AW9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0" s="71" t="str" cm="1">
        <f t="array" ref="AX9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0" s="71"/>
      <c r="AZ960" s="71"/>
      <c r="BA960" s="22" t="s">
        <v>9990</v>
      </c>
      <c r="BB960" s="73" t="s">
        <v>9991</v>
      </c>
      <c r="BC960" s="36"/>
      <c r="BD960" s="35"/>
    </row>
    <row r="961" spans="1:56" ht="75" customHeight="1">
      <c r="A961" s="70">
        <v>960</v>
      </c>
      <c r="B961" s="71" t="s">
        <v>9992</v>
      </c>
      <c r="C961" s="71" t="s">
        <v>735</v>
      </c>
      <c r="D961" s="71" t="s">
        <v>9993</v>
      </c>
      <c r="E961" s="71" t="s">
        <v>1494</v>
      </c>
      <c r="F961" s="71" t="s">
        <v>231</v>
      </c>
      <c r="G961" s="71" t="s">
        <v>736</v>
      </c>
      <c r="H961" s="71" t="s">
        <v>217</v>
      </c>
      <c r="I961" s="71" t="s">
        <v>842</v>
      </c>
      <c r="J961" s="71" t="s">
        <v>1432</v>
      </c>
      <c r="K961" s="71" t="s">
        <v>315</v>
      </c>
      <c r="L961" s="71" t="s">
        <v>9994</v>
      </c>
      <c r="M961" s="71" t="s">
        <v>9995</v>
      </c>
      <c r="N961" s="71"/>
      <c r="O961" s="71"/>
      <c r="P961" s="71"/>
      <c r="Q961" s="71"/>
      <c r="R961" s="71"/>
      <c r="S961" s="71"/>
      <c r="T961" s="71"/>
      <c r="U961" s="71"/>
      <c r="V961" s="71"/>
      <c r="W961" s="71"/>
      <c r="X961" s="71"/>
      <c r="Y961" s="71"/>
      <c r="Z961" s="71"/>
      <c r="AA961" s="71"/>
      <c r="AB961" s="71" t="s">
        <v>64</v>
      </c>
      <c r="AC961" s="71" t="s">
        <v>65</v>
      </c>
      <c r="AD961" s="71" t="s">
        <v>62</v>
      </c>
      <c r="AE961" s="71" t="s">
        <v>63</v>
      </c>
      <c r="AF961" s="71" t="s">
        <v>63</v>
      </c>
      <c r="AG961" s="71"/>
      <c r="AH961" s="71" t="s">
        <v>66</v>
      </c>
      <c r="AI961" s="71" t="s">
        <v>63</v>
      </c>
      <c r="AJ961" s="71" t="s">
        <v>63</v>
      </c>
      <c r="AK961" s="71" t="s">
        <v>63</v>
      </c>
      <c r="AL961" s="71" t="s">
        <v>62</v>
      </c>
      <c r="AM961" s="71" t="s">
        <v>63</v>
      </c>
      <c r="AN961" s="71"/>
      <c r="AO961" s="71"/>
      <c r="AP961" s="71" t="s">
        <v>9996</v>
      </c>
      <c r="AQ961" s="71" t="s">
        <v>465</v>
      </c>
      <c r="AR961" s="71" t="s">
        <v>63</v>
      </c>
      <c r="AS961" s="71"/>
      <c r="AT961" s="71" t="s">
        <v>63</v>
      </c>
      <c r="AU961" s="71"/>
      <c r="AV961" s="79" t="str" cm="1">
        <f t="array" ref="AV9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1" s="79" t="str" cm="1">
        <f t="array" ref="AW9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1" s="71" t="str" cm="1">
        <f t="array" ref="AX9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1" s="71"/>
      <c r="AZ961" s="71"/>
      <c r="BA961" s="71" t="s">
        <v>9997</v>
      </c>
      <c r="BB961" s="73" t="s">
        <v>9998</v>
      </c>
      <c r="BC961" s="36"/>
      <c r="BD961" s="35"/>
    </row>
    <row r="962" spans="1:56" ht="75" customHeight="1">
      <c r="A962" s="70">
        <v>961</v>
      </c>
      <c r="B962" s="71" t="s">
        <v>9999</v>
      </c>
      <c r="C962" s="71" t="s">
        <v>1142</v>
      </c>
      <c r="D962" s="71" t="s">
        <v>10000</v>
      </c>
      <c r="E962" s="71" t="s">
        <v>1452</v>
      </c>
      <c r="F962" s="71" t="s">
        <v>231</v>
      </c>
      <c r="G962" s="71" t="s">
        <v>736</v>
      </c>
      <c r="H962" s="71" t="s">
        <v>217</v>
      </c>
      <c r="I962" s="71" t="s">
        <v>1215</v>
      </c>
      <c r="J962" s="71" t="s">
        <v>1432</v>
      </c>
      <c r="K962" s="71" t="s">
        <v>243</v>
      </c>
      <c r="L962" s="71" t="s">
        <v>10001</v>
      </c>
      <c r="M962" s="71" t="s">
        <v>10002</v>
      </c>
      <c r="N962" s="71"/>
      <c r="O962" s="71"/>
      <c r="P962" s="71"/>
      <c r="Q962" s="71"/>
      <c r="R962" s="71"/>
      <c r="S962" s="71"/>
      <c r="T962" s="71"/>
      <c r="U962" s="71"/>
      <c r="V962" s="71"/>
      <c r="W962" s="71"/>
      <c r="X962" s="71"/>
      <c r="Y962" s="71"/>
      <c r="Z962" s="71"/>
      <c r="AA962" s="71"/>
      <c r="AB962" s="71" t="s">
        <v>64</v>
      </c>
      <c r="AC962" s="71" t="s">
        <v>65</v>
      </c>
      <c r="AD962" s="71" t="s">
        <v>62</v>
      </c>
      <c r="AE962" s="71" t="s">
        <v>62</v>
      </c>
      <c r="AF962" s="71" t="s">
        <v>63</v>
      </c>
      <c r="AG962" s="71"/>
      <c r="AH962" s="71" t="s">
        <v>66</v>
      </c>
      <c r="AI962" s="71" t="s">
        <v>63</v>
      </c>
      <c r="AJ962" s="71" t="s">
        <v>63</v>
      </c>
      <c r="AK962" s="71" t="s">
        <v>63</v>
      </c>
      <c r="AL962" s="71" t="s">
        <v>63</v>
      </c>
      <c r="AM962" s="71" t="s">
        <v>63</v>
      </c>
      <c r="AN962" s="71"/>
      <c r="AO962" s="71"/>
      <c r="AP962" s="71" t="s">
        <v>10003</v>
      </c>
      <c r="AQ962" s="71" t="s">
        <v>10004</v>
      </c>
      <c r="AR962" s="71" t="s">
        <v>62</v>
      </c>
      <c r="AS962" s="71"/>
      <c r="AT962" s="71" t="s">
        <v>63</v>
      </c>
      <c r="AU962" s="71"/>
      <c r="AV962" s="79" t="str" cm="1">
        <f t="array" ref="AV9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2" s="79" t="str" cm="1">
        <f t="array" ref="AW9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2" s="71" t="str" cm="1">
        <f t="array" ref="AX9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2" s="71"/>
      <c r="AZ962" s="71"/>
      <c r="BA962" s="71" t="s">
        <v>10005</v>
      </c>
      <c r="BB962" s="73" t="s">
        <v>1646</v>
      </c>
      <c r="BC962" s="36"/>
      <c r="BD962" s="35"/>
    </row>
    <row r="963" spans="1:56" ht="75" customHeight="1">
      <c r="A963" s="70">
        <v>962</v>
      </c>
      <c r="B963" s="71" t="s">
        <v>1492</v>
      </c>
      <c r="C963" s="71" t="s">
        <v>735</v>
      </c>
      <c r="D963" s="71" t="s">
        <v>10006</v>
      </c>
      <c r="E963" s="71" t="s">
        <v>1430</v>
      </c>
      <c r="F963" s="71" t="s">
        <v>231</v>
      </c>
      <c r="G963" s="71" t="s">
        <v>584</v>
      </c>
      <c r="H963" s="71" t="s">
        <v>217</v>
      </c>
      <c r="I963" s="71" t="s">
        <v>285</v>
      </c>
      <c r="J963" s="71" t="s">
        <v>1432</v>
      </c>
      <c r="K963" s="71" t="s">
        <v>279</v>
      </c>
      <c r="L963" s="71" t="s">
        <v>10007</v>
      </c>
      <c r="M963" s="71" t="s">
        <v>10008</v>
      </c>
      <c r="N963" s="71"/>
      <c r="O963" s="71"/>
      <c r="P963" s="71"/>
      <c r="Q963" s="71"/>
      <c r="R963" s="71"/>
      <c r="S963" s="71"/>
      <c r="T963" s="71"/>
      <c r="U963" s="71"/>
      <c r="V963" s="71"/>
      <c r="W963" s="71"/>
      <c r="X963" s="71"/>
      <c r="Y963" s="71"/>
      <c r="Z963" s="71"/>
      <c r="AA963" s="71"/>
      <c r="AB963" s="71" t="s">
        <v>64</v>
      </c>
      <c r="AC963" s="71" t="s">
        <v>65</v>
      </c>
      <c r="AD963" s="71" t="s">
        <v>62</v>
      </c>
      <c r="AE963" s="71" t="s">
        <v>62</v>
      </c>
      <c r="AF963" s="71" t="s">
        <v>63</v>
      </c>
      <c r="AG963" s="71"/>
      <c r="AH963" s="71" t="s">
        <v>66</v>
      </c>
      <c r="AI963" s="71" t="s">
        <v>63</v>
      </c>
      <c r="AJ963" s="71" t="s">
        <v>63</v>
      </c>
      <c r="AK963" s="71" t="s">
        <v>63</v>
      </c>
      <c r="AL963" s="71" t="s">
        <v>62</v>
      </c>
      <c r="AM963" s="71" t="s">
        <v>63</v>
      </c>
      <c r="AN963" s="71"/>
      <c r="AO963" s="71"/>
      <c r="AP963" s="71" t="s">
        <v>1497</v>
      </c>
      <c r="AQ963" s="71" t="s">
        <v>285</v>
      </c>
      <c r="AR963" s="71" t="s">
        <v>62</v>
      </c>
      <c r="AS963" s="71"/>
      <c r="AT963" s="71" t="s">
        <v>63</v>
      </c>
      <c r="AU963" s="71"/>
      <c r="AV963" s="79" t="str" cm="1">
        <f t="array" ref="AV9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3" s="79" t="str" cm="1">
        <f t="array" ref="AW9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3" s="71" t="str" cm="1">
        <f t="array" ref="AX9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3" s="71"/>
      <c r="AZ963" s="71"/>
      <c r="BA963" s="71" t="s">
        <v>10009</v>
      </c>
      <c r="BB963" s="73" t="s">
        <v>1499</v>
      </c>
      <c r="BC963" s="36"/>
      <c r="BD963" s="35"/>
    </row>
    <row r="964" spans="1:56" ht="75" customHeight="1">
      <c r="A964" s="70">
        <v>963</v>
      </c>
      <c r="B964" s="71" t="s">
        <v>10010</v>
      </c>
      <c r="C964" s="71" t="s">
        <v>735</v>
      </c>
      <c r="D964" s="71" t="s">
        <v>10011</v>
      </c>
      <c r="E964" s="71" t="s">
        <v>1430</v>
      </c>
      <c r="F964" s="71" t="s">
        <v>231</v>
      </c>
      <c r="G964" s="71" t="s">
        <v>736</v>
      </c>
      <c r="H964" s="71" t="s">
        <v>233</v>
      </c>
      <c r="I964" s="71" t="s">
        <v>285</v>
      </c>
      <c r="J964" s="71" t="s">
        <v>1432</v>
      </c>
      <c r="K964" s="71" t="s">
        <v>279</v>
      </c>
      <c r="L964" s="71" t="s">
        <v>10012</v>
      </c>
      <c r="M964" s="71" t="s">
        <v>10013</v>
      </c>
      <c r="N964" s="71"/>
      <c r="O964" s="71"/>
      <c r="P964" s="71"/>
      <c r="Q964" s="71"/>
      <c r="R964" s="71"/>
      <c r="S964" s="71"/>
      <c r="T964" s="71"/>
      <c r="U964" s="71"/>
      <c r="V964" s="71"/>
      <c r="W964" s="71"/>
      <c r="X964" s="71"/>
      <c r="Y964" s="71"/>
      <c r="Z964" s="71"/>
      <c r="AA964" s="71"/>
      <c r="AB964" s="71" t="s">
        <v>64</v>
      </c>
      <c r="AC964" s="71" t="s">
        <v>65</v>
      </c>
      <c r="AD964" s="71" t="s">
        <v>62</v>
      </c>
      <c r="AE964" s="71" t="s">
        <v>62</v>
      </c>
      <c r="AF964" s="71" t="s">
        <v>63</v>
      </c>
      <c r="AG964" s="71"/>
      <c r="AH964" s="71" t="s">
        <v>66</v>
      </c>
      <c r="AI964" s="71" t="s">
        <v>63</v>
      </c>
      <c r="AJ964" s="71" t="s">
        <v>63</v>
      </c>
      <c r="AK964" s="71" t="s">
        <v>63</v>
      </c>
      <c r="AL964" s="71" t="s">
        <v>62</v>
      </c>
      <c r="AM964" s="71" t="s">
        <v>132</v>
      </c>
      <c r="AN964" s="71"/>
      <c r="AO964" s="71"/>
      <c r="AP964" s="71" t="s">
        <v>10014</v>
      </c>
      <c r="AQ964" s="71" t="s">
        <v>285</v>
      </c>
      <c r="AR964" s="71" t="s">
        <v>62</v>
      </c>
      <c r="AS964" s="71"/>
      <c r="AT964" s="71" t="s">
        <v>63</v>
      </c>
      <c r="AU964" s="71"/>
      <c r="AV964" s="79" t="str" cm="1">
        <f t="array" ref="AV9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4" s="79" t="str" cm="1">
        <f t="array" ref="AW9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4" s="71" t="str" cm="1">
        <f t="array" ref="AX9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4" s="71"/>
      <c r="AZ964" s="71"/>
      <c r="BA964" s="71" t="s">
        <v>10015</v>
      </c>
      <c r="BB964" s="73" t="s">
        <v>10016</v>
      </c>
      <c r="BC964" s="36"/>
      <c r="BD964" s="35"/>
    </row>
    <row r="965" spans="1:56" ht="75" customHeight="1">
      <c r="A965" s="70">
        <v>964</v>
      </c>
      <c r="B965" s="71" t="s">
        <v>9061</v>
      </c>
      <c r="C965" s="71" t="s">
        <v>735</v>
      </c>
      <c r="D965" s="71" t="s">
        <v>10017</v>
      </c>
      <c r="E965" s="71" t="s">
        <v>1461</v>
      </c>
      <c r="F965" s="71" t="s">
        <v>231</v>
      </c>
      <c r="G965" s="71" t="s">
        <v>736</v>
      </c>
      <c r="H965" s="71" t="s">
        <v>217</v>
      </c>
      <c r="I965" s="71" t="s">
        <v>1147</v>
      </c>
      <c r="J965" s="71" t="s">
        <v>1432</v>
      </c>
      <c r="K965" s="71" t="s">
        <v>266</v>
      </c>
      <c r="L965" s="71" t="s">
        <v>10018</v>
      </c>
      <c r="M965" s="71" t="s">
        <v>10019</v>
      </c>
      <c r="N965" s="71"/>
      <c r="O965" s="71"/>
      <c r="P965" s="71"/>
      <c r="Q965" s="71"/>
      <c r="R965" s="71"/>
      <c r="S965" s="71"/>
      <c r="T965" s="71"/>
      <c r="U965" s="71"/>
      <c r="V965" s="71"/>
      <c r="W965" s="71"/>
      <c r="X965" s="71"/>
      <c r="Y965" s="71"/>
      <c r="Z965" s="71"/>
      <c r="AA965" s="71"/>
      <c r="AB965" s="71" t="s">
        <v>64</v>
      </c>
      <c r="AC965" s="71" t="s">
        <v>65</v>
      </c>
      <c r="AD965" s="71" t="s">
        <v>62</v>
      </c>
      <c r="AE965" s="71" t="s">
        <v>62</v>
      </c>
      <c r="AF965" s="71" t="s">
        <v>63</v>
      </c>
      <c r="AG965" s="71"/>
      <c r="AH965" s="71" t="s">
        <v>66</v>
      </c>
      <c r="AI965" s="71" t="s">
        <v>63</v>
      </c>
      <c r="AJ965" s="71" t="s">
        <v>63</v>
      </c>
      <c r="AK965" s="71" t="s">
        <v>63</v>
      </c>
      <c r="AL965" s="71" t="s">
        <v>62</v>
      </c>
      <c r="AM965" s="71" t="s">
        <v>63</v>
      </c>
      <c r="AN965" s="71"/>
      <c r="AO965" s="71"/>
      <c r="AP965" s="71" t="s">
        <v>10020</v>
      </c>
      <c r="AQ965" s="71" t="s">
        <v>9066</v>
      </c>
      <c r="AR965" s="71" t="s">
        <v>62</v>
      </c>
      <c r="AS965" s="71"/>
      <c r="AT965" s="71" t="s">
        <v>63</v>
      </c>
      <c r="AU965" s="71"/>
      <c r="AV965" s="79" t="str" cm="1">
        <f t="array" ref="AV9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5" s="79" t="str" cm="1">
        <f t="array" ref="AW9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5" s="71" t="str" cm="1">
        <f t="array" ref="AX9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5" s="71"/>
      <c r="AZ965" s="71"/>
      <c r="BA965" s="71" t="s">
        <v>10021</v>
      </c>
      <c r="BB965" s="73" t="s">
        <v>9068</v>
      </c>
      <c r="BC965" s="36"/>
      <c r="BD965" s="35"/>
    </row>
    <row r="966" spans="1:56" ht="75" customHeight="1">
      <c r="A966" s="70">
        <v>965</v>
      </c>
      <c r="B966" s="71" t="s">
        <v>10022</v>
      </c>
      <c r="C966" s="71" t="s">
        <v>735</v>
      </c>
      <c r="D966" s="71" t="s">
        <v>10023</v>
      </c>
      <c r="E966" s="71" t="s">
        <v>1430</v>
      </c>
      <c r="F966" s="71" t="s">
        <v>231</v>
      </c>
      <c r="G966" s="71" t="s">
        <v>736</v>
      </c>
      <c r="H966" s="71" t="s">
        <v>217</v>
      </c>
      <c r="I966" s="71" t="s">
        <v>608</v>
      </c>
      <c r="J966" s="71" t="s">
        <v>1432</v>
      </c>
      <c r="K966" s="71" t="s">
        <v>266</v>
      </c>
      <c r="L966" s="71" t="s">
        <v>10024</v>
      </c>
      <c r="M966" s="71" t="s">
        <v>10025</v>
      </c>
      <c r="N966" s="71"/>
      <c r="O966" s="71"/>
      <c r="P966" s="71"/>
      <c r="Q966" s="71"/>
      <c r="R966" s="71"/>
      <c r="S966" s="71"/>
      <c r="T966" s="71"/>
      <c r="U966" s="71"/>
      <c r="V966" s="71"/>
      <c r="W966" s="71"/>
      <c r="X966" s="71"/>
      <c r="Y966" s="71"/>
      <c r="Z966" s="71"/>
      <c r="AA966" s="71"/>
      <c r="AB966" s="71" t="s">
        <v>64</v>
      </c>
      <c r="AC966" s="71" t="s">
        <v>65</v>
      </c>
      <c r="AD966" s="71" t="s">
        <v>62</v>
      </c>
      <c r="AE966" s="71" t="s">
        <v>62</v>
      </c>
      <c r="AF966" s="71" t="s">
        <v>63</v>
      </c>
      <c r="AG966" s="71"/>
      <c r="AH966" s="71" t="s">
        <v>1515</v>
      </c>
      <c r="AI966" s="71" t="s">
        <v>63</v>
      </c>
      <c r="AJ966" s="71" t="s">
        <v>63</v>
      </c>
      <c r="AK966" s="71" t="s">
        <v>63</v>
      </c>
      <c r="AL966" s="71" t="s">
        <v>62</v>
      </c>
      <c r="AM966" s="71" t="s">
        <v>62</v>
      </c>
      <c r="AN966" s="71"/>
      <c r="AO966" s="71"/>
      <c r="AP966" s="71" t="s">
        <v>1651</v>
      </c>
      <c r="AQ966" s="71" t="s">
        <v>608</v>
      </c>
      <c r="AR966" s="71" t="s">
        <v>62</v>
      </c>
      <c r="AS966" s="71"/>
      <c r="AT966" s="71" t="s">
        <v>63</v>
      </c>
      <c r="AU966" s="71"/>
      <c r="AV966" s="79" t="str" cm="1">
        <f t="array" ref="AV9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6" s="79" t="str" cm="1">
        <f t="array" ref="AW9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6" s="71" t="str" cm="1">
        <f t="array" ref="AX9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6" s="71"/>
      <c r="AZ966" s="71"/>
      <c r="BA966" s="71" t="s">
        <v>10026</v>
      </c>
      <c r="BB966" s="73" t="s">
        <v>10027</v>
      </c>
      <c r="BC966" s="36"/>
      <c r="BD966" s="35"/>
    </row>
    <row r="967" spans="1:56" ht="75" customHeight="1">
      <c r="A967" s="70">
        <v>966</v>
      </c>
      <c r="B967" s="71" t="s">
        <v>10028</v>
      </c>
      <c r="C967" s="71" t="s">
        <v>735</v>
      </c>
      <c r="D967" s="71" t="s">
        <v>10029</v>
      </c>
      <c r="E967" s="71" t="s">
        <v>1502</v>
      </c>
      <c r="F967" s="71" t="s">
        <v>231</v>
      </c>
      <c r="G967" s="71" t="s">
        <v>736</v>
      </c>
      <c r="H967" s="71" t="s">
        <v>217</v>
      </c>
      <c r="I967" s="71" t="s">
        <v>2166</v>
      </c>
      <c r="J967" s="71" t="s">
        <v>1432</v>
      </c>
      <c r="K967" s="71" t="s">
        <v>315</v>
      </c>
      <c r="L967" s="71" t="s">
        <v>10030</v>
      </c>
      <c r="M967" s="71" t="s">
        <v>10031</v>
      </c>
      <c r="N967" s="71"/>
      <c r="O967" s="71"/>
      <c r="P967" s="71"/>
      <c r="Q967" s="71"/>
      <c r="R967" s="71"/>
      <c r="S967" s="71"/>
      <c r="T967" s="71"/>
      <c r="U967" s="71"/>
      <c r="V967" s="71"/>
      <c r="W967" s="71"/>
      <c r="X967" s="71"/>
      <c r="Y967" s="71"/>
      <c r="Z967" s="71"/>
      <c r="AA967" s="71"/>
      <c r="AB967" s="71" t="s">
        <v>64</v>
      </c>
      <c r="AC967" s="71" t="s">
        <v>84</v>
      </c>
      <c r="AD967" s="71" t="s">
        <v>62</v>
      </c>
      <c r="AE967" s="71" t="s">
        <v>62</v>
      </c>
      <c r="AF967" s="71" t="s">
        <v>63</v>
      </c>
      <c r="AG967" s="71"/>
      <c r="AH967" s="71" t="s">
        <v>66</v>
      </c>
      <c r="AI967" s="71" t="s">
        <v>63</v>
      </c>
      <c r="AJ967" s="71" t="s">
        <v>63</v>
      </c>
      <c r="AK967" s="71" t="s">
        <v>63</v>
      </c>
      <c r="AL967" s="71" t="s">
        <v>62</v>
      </c>
      <c r="AM967" s="71" t="s">
        <v>132</v>
      </c>
      <c r="AN967" s="71"/>
      <c r="AO967" s="71"/>
      <c r="AP967" s="71" t="s">
        <v>10032</v>
      </c>
      <c r="AQ967" s="71" t="s">
        <v>10033</v>
      </c>
      <c r="AR967" s="71" t="s">
        <v>62</v>
      </c>
      <c r="AS967" s="71"/>
      <c r="AT967" s="71" t="s">
        <v>63</v>
      </c>
      <c r="AU967" s="71"/>
      <c r="AV967" s="79" t="str" cm="1">
        <f t="array" ref="AV9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7" s="79" t="str" cm="1">
        <f t="array" ref="AW9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7" s="71" t="str" cm="1">
        <f t="array" ref="AX9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7" s="71"/>
      <c r="AZ967" s="71"/>
      <c r="BA967" s="22" t="s">
        <v>10034</v>
      </c>
      <c r="BB967" s="73" t="s">
        <v>10035</v>
      </c>
      <c r="BC967" s="36"/>
      <c r="BD967" s="35"/>
    </row>
    <row r="968" spans="1:56" ht="75" customHeight="1">
      <c r="A968" s="70">
        <v>967</v>
      </c>
      <c r="B968" s="71" t="s">
        <v>10036</v>
      </c>
      <c r="C968" s="71" t="s">
        <v>735</v>
      </c>
      <c r="D968" s="71" t="s">
        <v>10037</v>
      </c>
      <c r="E968" s="71" t="s">
        <v>1479</v>
      </c>
      <c r="F968" s="71" t="s">
        <v>231</v>
      </c>
      <c r="G968" s="71" t="s">
        <v>736</v>
      </c>
      <c r="H968" s="71" t="s">
        <v>233</v>
      </c>
      <c r="I968" s="71" t="s">
        <v>1215</v>
      </c>
      <c r="J968" s="71" t="s">
        <v>1432</v>
      </c>
      <c r="K968" s="71" t="s">
        <v>243</v>
      </c>
      <c r="L968" s="71" t="s">
        <v>10038</v>
      </c>
      <c r="M968" s="71" t="s">
        <v>10039</v>
      </c>
      <c r="N968" s="71" t="s">
        <v>1502</v>
      </c>
      <c r="O968" s="71" t="s">
        <v>10040</v>
      </c>
      <c r="P968" s="71"/>
      <c r="Q968" s="71"/>
      <c r="R968" s="71"/>
      <c r="S968" s="71"/>
      <c r="T968" s="71"/>
      <c r="U968" s="71"/>
      <c r="V968" s="71"/>
      <c r="W968" s="71"/>
      <c r="X968" s="71"/>
      <c r="Y968" s="71"/>
      <c r="Z968" s="71"/>
      <c r="AA968" s="71"/>
      <c r="AB968" s="71" t="s">
        <v>64</v>
      </c>
      <c r="AC968" s="71" t="s">
        <v>65</v>
      </c>
      <c r="AD968" s="71" t="s">
        <v>62</v>
      </c>
      <c r="AE968" s="71" t="s">
        <v>62</v>
      </c>
      <c r="AF968" s="71" t="s">
        <v>63</v>
      </c>
      <c r="AG968" s="71"/>
      <c r="AH968" s="71" t="s">
        <v>66</v>
      </c>
      <c r="AI968" s="71" t="s">
        <v>63</v>
      </c>
      <c r="AJ968" s="71" t="s">
        <v>63</v>
      </c>
      <c r="AK968" s="71" t="s">
        <v>63</v>
      </c>
      <c r="AL968" s="71" t="s">
        <v>62</v>
      </c>
      <c r="AM968" s="71" t="s">
        <v>132</v>
      </c>
      <c r="AN968" s="71"/>
      <c r="AO968" s="71"/>
      <c r="AP968" s="71" t="s">
        <v>10041</v>
      </c>
      <c r="AQ968" s="71" t="s">
        <v>8291</v>
      </c>
      <c r="AR968" s="71" t="s">
        <v>62</v>
      </c>
      <c r="AS968" s="71"/>
      <c r="AT968" s="71" t="s">
        <v>63</v>
      </c>
      <c r="AU968" s="71"/>
      <c r="AV968" s="79" t="str" cm="1">
        <f t="array" ref="AV9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8" s="79" t="str" cm="1">
        <f t="array" ref="AW9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8" s="71" t="str" cm="1">
        <f t="array" ref="AX9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8" s="71"/>
      <c r="AZ968" s="71"/>
      <c r="BA968" s="71" t="s">
        <v>10042</v>
      </c>
      <c r="BB968" s="73" t="s">
        <v>10043</v>
      </c>
      <c r="BC968" s="36"/>
      <c r="BD968" s="35"/>
    </row>
    <row r="969" spans="1:56" ht="75" customHeight="1">
      <c r="A969" s="70">
        <v>968</v>
      </c>
      <c r="B969" s="71" t="s">
        <v>7823</v>
      </c>
      <c r="C969" s="71" t="s">
        <v>735</v>
      </c>
      <c r="D969" s="71" t="s">
        <v>10044</v>
      </c>
      <c r="E969" s="71" t="s">
        <v>1502</v>
      </c>
      <c r="F969" s="71" t="s">
        <v>231</v>
      </c>
      <c r="G969" s="71" t="s">
        <v>736</v>
      </c>
      <c r="H969" s="71" t="s">
        <v>217</v>
      </c>
      <c r="I969" s="71" t="s">
        <v>1215</v>
      </c>
      <c r="J969" s="71" t="s">
        <v>1432</v>
      </c>
      <c r="K969" s="71" t="s">
        <v>243</v>
      </c>
      <c r="L969" s="71" t="s">
        <v>10045</v>
      </c>
      <c r="M969" s="71" t="s">
        <v>10046</v>
      </c>
      <c r="N969" s="71"/>
      <c r="O969" s="71"/>
      <c r="P969" s="71"/>
      <c r="Q969" s="71"/>
      <c r="R969" s="71"/>
      <c r="S969" s="71"/>
      <c r="T969" s="71"/>
      <c r="U969" s="71"/>
      <c r="V969" s="71"/>
      <c r="W969" s="71"/>
      <c r="X969" s="71"/>
      <c r="Y969" s="71"/>
      <c r="Z969" s="71"/>
      <c r="AA969" s="71"/>
      <c r="AB969" s="71" t="s">
        <v>64</v>
      </c>
      <c r="AC969" s="71" t="s">
        <v>65</v>
      </c>
      <c r="AD969" s="71" t="s">
        <v>62</v>
      </c>
      <c r="AE969" s="71" t="s">
        <v>62</v>
      </c>
      <c r="AF969" s="71" t="s">
        <v>63</v>
      </c>
      <c r="AG969" s="71"/>
      <c r="AH969" s="71" t="s">
        <v>66</v>
      </c>
      <c r="AI969" s="71" t="s">
        <v>63</v>
      </c>
      <c r="AJ969" s="71" t="s">
        <v>63</v>
      </c>
      <c r="AK969" s="71" t="s">
        <v>63</v>
      </c>
      <c r="AL969" s="71" t="s">
        <v>62</v>
      </c>
      <c r="AM969" s="71" t="s">
        <v>63</v>
      </c>
      <c r="AN969" s="71"/>
      <c r="AO969" s="71"/>
      <c r="AP969" s="71" t="s">
        <v>10047</v>
      </c>
      <c r="AQ969" s="71" t="s">
        <v>4772</v>
      </c>
      <c r="AR969" s="71" t="s">
        <v>62</v>
      </c>
      <c r="AS969" s="71"/>
      <c r="AT969" s="71" t="s">
        <v>63</v>
      </c>
      <c r="AU969" s="71"/>
      <c r="AV969" s="79" t="str" cm="1">
        <f t="array" ref="AV9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9" s="79" t="str" cm="1">
        <f t="array" ref="AW9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9" s="71" t="str" cm="1">
        <f t="array" ref="AX9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9" s="71"/>
      <c r="AZ969" s="71"/>
      <c r="BA969" s="22" t="s">
        <v>10048</v>
      </c>
      <c r="BB969" s="73" t="s">
        <v>7829</v>
      </c>
      <c r="BC969" s="36"/>
      <c r="BD969" s="35"/>
    </row>
    <row r="970" spans="1:56" ht="75" customHeight="1">
      <c r="A970" s="70">
        <v>969</v>
      </c>
      <c r="B970" s="71" t="s">
        <v>10049</v>
      </c>
      <c r="C970" s="71" t="s">
        <v>735</v>
      </c>
      <c r="D970" s="71" t="s">
        <v>10050</v>
      </c>
      <c r="E970" s="71" t="s">
        <v>1452</v>
      </c>
      <c r="F970" s="71" t="s">
        <v>231</v>
      </c>
      <c r="G970" s="71" t="s">
        <v>736</v>
      </c>
      <c r="H970" s="71" t="s">
        <v>217</v>
      </c>
      <c r="I970" s="71" t="s">
        <v>285</v>
      </c>
      <c r="J970" s="71" t="s">
        <v>1432</v>
      </c>
      <c r="K970" s="71" t="s">
        <v>279</v>
      </c>
      <c r="L970" s="71" t="s">
        <v>10051</v>
      </c>
      <c r="M970" s="71" t="s">
        <v>10052</v>
      </c>
      <c r="N970" s="71"/>
      <c r="O970" s="71"/>
      <c r="P970" s="71"/>
      <c r="Q970" s="71"/>
      <c r="R970" s="71"/>
      <c r="S970" s="71"/>
      <c r="T970" s="71"/>
      <c r="U970" s="71"/>
      <c r="V970" s="71"/>
      <c r="W970" s="71"/>
      <c r="X970" s="71"/>
      <c r="Y970" s="71"/>
      <c r="Z970" s="71"/>
      <c r="AA970" s="71"/>
      <c r="AB970" s="71" t="s">
        <v>64</v>
      </c>
      <c r="AC970" s="71" t="s">
        <v>65</v>
      </c>
      <c r="AD970" s="71" t="s">
        <v>62</v>
      </c>
      <c r="AE970" s="71" t="s">
        <v>62</v>
      </c>
      <c r="AF970" s="71" t="s">
        <v>63</v>
      </c>
      <c r="AG970" s="71"/>
      <c r="AH970" s="71" t="s">
        <v>66</v>
      </c>
      <c r="AI970" s="71" t="s">
        <v>63</v>
      </c>
      <c r="AJ970" s="71" t="s">
        <v>63</v>
      </c>
      <c r="AK970" s="71" t="s">
        <v>63</v>
      </c>
      <c r="AL970" s="71" t="s">
        <v>62</v>
      </c>
      <c r="AM970" s="71" t="s">
        <v>63</v>
      </c>
      <c r="AN970" s="71"/>
      <c r="AO970" s="71"/>
      <c r="AP970" s="71" t="s">
        <v>10053</v>
      </c>
      <c r="AQ970" s="71" t="s">
        <v>285</v>
      </c>
      <c r="AR970" s="71" t="s">
        <v>62</v>
      </c>
      <c r="AS970" s="71"/>
      <c r="AT970" s="71" t="s">
        <v>63</v>
      </c>
      <c r="AU970" s="71"/>
      <c r="AV970" s="79" t="str" cm="1">
        <f t="array" ref="AV9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0" s="79" t="str" cm="1">
        <f t="array" ref="AW9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0" s="71" t="str" cm="1">
        <f t="array" ref="AX9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0" s="71"/>
      <c r="AZ970" s="71"/>
      <c r="BA970" s="71" t="s">
        <v>10054</v>
      </c>
      <c r="BB970" s="73" t="s">
        <v>10055</v>
      </c>
      <c r="BC970" s="36"/>
      <c r="BD970" s="35"/>
    </row>
    <row r="971" spans="1:56" ht="75" customHeight="1">
      <c r="A971" s="70">
        <v>970</v>
      </c>
      <c r="B971" s="71" t="s">
        <v>10056</v>
      </c>
      <c r="C971" s="71" t="s">
        <v>735</v>
      </c>
      <c r="D971" s="71" t="s">
        <v>10057</v>
      </c>
      <c r="E971" s="71" t="s">
        <v>1748</v>
      </c>
      <c r="F971" s="71" t="s">
        <v>231</v>
      </c>
      <c r="G971" s="71" t="s">
        <v>736</v>
      </c>
      <c r="H971" s="71" t="s">
        <v>217</v>
      </c>
      <c r="I971" s="71" t="s">
        <v>10058</v>
      </c>
      <c r="J971" s="71" t="s">
        <v>1927</v>
      </c>
      <c r="K971" s="71" t="s">
        <v>175</v>
      </c>
      <c r="L971" s="71" t="s">
        <v>10059</v>
      </c>
      <c r="M971" s="71" t="s">
        <v>10060</v>
      </c>
      <c r="N971" s="71"/>
      <c r="O971" s="71"/>
      <c r="P971" s="71"/>
      <c r="Q971" s="71"/>
      <c r="R971" s="71"/>
      <c r="S971" s="71"/>
      <c r="T971" s="71"/>
      <c r="U971" s="71"/>
      <c r="V971" s="71"/>
      <c r="W971" s="71"/>
      <c r="X971" s="71"/>
      <c r="Y971" s="71"/>
      <c r="Z971" s="71"/>
      <c r="AA971" s="71"/>
      <c r="AB971" s="71" t="s">
        <v>64</v>
      </c>
      <c r="AC971" s="71" t="s">
        <v>65</v>
      </c>
      <c r="AD971" s="71" t="s">
        <v>62</v>
      </c>
      <c r="AE971" s="71" t="s">
        <v>62</v>
      </c>
      <c r="AF971" s="71" t="s">
        <v>63</v>
      </c>
      <c r="AG971" s="71"/>
      <c r="AH971" s="71" t="s">
        <v>915</v>
      </c>
      <c r="AI971" s="71" t="s">
        <v>63</v>
      </c>
      <c r="AJ971" s="71" t="s">
        <v>63</v>
      </c>
      <c r="AK971" s="71" t="s">
        <v>63</v>
      </c>
      <c r="AL971" s="71" t="s">
        <v>62</v>
      </c>
      <c r="AM971" s="71" t="s">
        <v>63</v>
      </c>
      <c r="AN971" s="71"/>
      <c r="AO971" s="71"/>
      <c r="AP971" s="71" t="s">
        <v>10061</v>
      </c>
      <c r="AQ971" s="71" t="s">
        <v>10062</v>
      </c>
      <c r="AR971" s="71" t="s">
        <v>132</v>
      </c>
      <c r="AS971" s="71"/>
      <c r="AT971" s="71" t="s">
        <v>63</v>
      </c>
      <c r="AU971" s="71"/>
      <c r="AV971" s="79" t="str" cm="1">
        <f t="array" ref="AV9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1" s="79" t="str" cm="1">
        <f t="array" ref="AW9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1" s="71" t="str" cm="1">
        <f t="array" ref="AX9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1" s="71"/>
      <c r="AZ971" s="71"/>
      <c r="BA971" s="71" t="s">
        <v>10063</v>
      </c>
      <c r="BB971" s="73" t="s">
        <v>10064</v>
      </c>
      <c r="BC971" s="36"/>
      <c r="BD971" s="35"/>
    </row>
    <row r="972" spans="1:56" ht="75" customHeight="1">
      <c r="A972" s="70">
        <v>971</v>
      </c>
      <c r="B972" s="71" t="s">
        <v>10065</v>
      </c>
      <c r="C972" s="71" t="s">
        <v>735</v>
      </c>
      <c r="D972" s="71" t="s">
        <v>10066</v>
      </c>
      <c r="E972" s="71" t="s">
        <v>1565</v>
      </c>
      <c r="F972" s="71" t="s">
        <v>231</v>
      </c>
      <c r="G972" s="71" t="s">
        <v>736</v>
      </c>
      <c r="H972" s="71" t="s">
        <v>217</v>
      </c>
      <c r="I972" s="71" t="s">
        <v>509</v>
      </c>
      <c r="J972" s="71" t="s">
        <v>1432</v>
      </c>
      <c r="K972" s="71" t="s">
        <v>218</v>
      </c>
      <c r="L972" s="71" t="s">
        <v>10067</v>
      </c>
      <c r="M972" s="71" t="s">
        <v>10068</v>
      </c>
      <c r="N972" s="71"/>
      <c r="O972" s="71"/>
      <c r="P972" s="71"/>
      <c r="Q972" s="71"/>
      <c r="R972" s="71"/>
      <c r="S972" s="71"/>
      <c r="T972" s="71"/>
      <c r="U972" s="71"/>
      <c r="V972" s="71"/>
      <c r="W972" s="71"/>
      <c r="X972" s="71"/>
      <c r="Y972" s="71"/>
      <c r="Z972" s="71"/>
      <c r="AA972" s="71"/>
      <c r="AB972" s="71" t="s">
        <v>1692</v>
      </c>
      <c r="AC972" s="71" t="s">
        <v>65</v>
      </c>
      <c r="AD972" s="71" t="s">
        <v>62</v>
      </c>
      <c r="AE972" s="71" t="s">
        <v>62</v>
      </c>
      <c r="AF972" s="71" t="s">
        <v>63</v>
      </c>
      <c r="AG972" s="71"/>
      <c r="AH972" s="71" t="s">
        <v>66</v>
      </c>
      <c r="AI972" s="71" t="s">
        <v>63</v>
      </c>
      <c r="AJ972" s="71" t="s">
        <v>62</v>
      </c>
      <c r="AK972" s="71" t="s">
        <v>132</v>
      </c>
      <c r="AL972" s="71" t="s">
        <v>62</v>
      </c>
      <c r="AM972" s="71" t="s">
        <v>63</v>
      </c>
      <c r="AN972" s="71"/>
      <c r="AO972" s="71"/>
      <c r="AP972" s="71" t="s">
        <v>10069</v>
      </c>
      <c r="AQ972" s="71" t="s">
        <v>509</v>
      </c>
      <c r="AR972" s="71" t="s">
        <v>62</v>
      </c>
      <c r="AS972" s="71"/>
      <c r="AT972" s="71" t="s">
        <v>62</v>
      </c>
      <c r="AU972" s="71"/>
      <c r="AV972" s="79" t="str" cm="1">
        <f t="array" ref="AV9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2" s="79" t="str" cm="1">
        <f t="array" ref="AW9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2" s="71" t="str" cm="1">
        <f t="array" ref="AX9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2" s="71"/>
      <c r="AZ972" s="71"/>
      <c r="BA972" s="71" t="s">
        <v>10070</v>
      </c>
      <c r="BB972" s="73" t="s">
        <v>10071</v>
      </c>
      <c r="BC972" s="36"/>
      <c r="BD972" s="35"/>
    </row>
    <row r="973" spans="1:56" ht="75" customHeight="1">
      <c r="A973" s="70">
        <v>972</v>
      </c>
      <c r="B973" s="71" t="s">
        <v>10072</v>
      </c>
      <c r="C973" s="71" t="s">
        <v>735</v>
      </c>
      <c r="D973" s="71" t="s">
        <v>10073</v>
      </c>
      <c r="E973" s="71" t="s">
        <v>1748</v>
      </c>
      <c r="F973" s="71" t="s">
        <v>231</v>
      </c>
      <c r="G973" s="71" t="s">
        <v>736</v>
      </c>
      <c r="H973" s="71" t="s">
        <v>217</v>
      </c>
      <c r="I973" s="71" t="s">
        <v>194</v>
      </c>
      <c r="J973" s="71" t="s">
        <v>1432</v>
      </c>
      <c r="K973" s="71" t="s">
        <v>315</v>
      </c>
      <c r="L973" s="71" t="s">
        <v>10074</v>
      </c>
      <c r="M973" s="71" t="s">
        <v>10075</v>
      </c>
      <c r="N973" s="71"/>
      <c r="O973" s="71"/>
      <c r="P973" s="71"/>
      <c r="Q973" s="71"/>
      <c r="R973" s="71"/>
      <c r="S973" s="71"/>
      <c r="T973" s="71"/>
      <c r="U973" s="71"/>
      <c r="V973" s="71"/>
      <c r="W973" s="71"/>
      <c r="X973" s="71"/>
      <c r="Y973" s="71"/>
      <c r="Z973" s="71"/>
      <c r="AA973" s="71"/>
      <c r="AB973" s="71" t="s">
        <v>64</v>
      </c>
      <c r="AC973" s="71" t="s">
        <v>65</v>
      </c>
      <c r="AD973" s="71" t="s">
        <v>62</v>
      </c>
      <c r="AE973" s="71" t="s">
        <v>62</v>
      </c>
      <c r="AF973" s="71" t="s">
        <v>63</v>
      </c>
      <c r="AG973" s="71"/>
      <c r="AH973" s="71" t="s">
        <v>66</v>
      </c>
      <c r="AI973" s="71" t="s">
        <v>63</v>
      </c>
      <c r="AJ973" s="71" t="s">
        <v>63</v>
      </c>
      <c r="AK973" s="71" t="s">
        <v>63</v>
      </c>
      <c r="AL973" s="71" t="s">
        <v>62</v>
      </c>
      <c r="AM973" s="71" t="s">
        <v>63</v>
      </c>
      <c r="AN973" s="71"/>
      <c r="AO973" s="71"/>
      <c r="AP973" s="71" t="s">
        <v>10076</v>
      </c>
      <c r="AQ973" s="71" t="s">
        <v>10077</v>
      </c>
      <c r="AR973" s="71" t="s">
        <v>62</v>
      </c>
      <c r="AS973" s="71"/>
      <c r="AT973" s="71" t="s">
        <v>63</v>
      </c>
      <c r="AU973" s="71"/>
      <c r="AV973" s="79" t="str" cm="1">
        <f t="array" ref="AV9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3" s="79" t="str" cm="1">
        <f t="array" ref="AW9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3" s="71" t="str" cm="1">
        <f t="array" ref="AX9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3" s="71"/>
      <c r="AZ973" s="71"/>
      <c r="BA973" s="22" t="s">
        <v>10078</v>
      </c>
      <c r="BB973" s="73" t="s">
        <v>10079</v>
      </c>
      <c r="BC973" s="36"/>
      <c r="BD973" s="35"/>
    </row>
    <row r="974" spans="1:56" ht="75" customHeight="1">
      <c r="A974" s="70">
        <v>973</v>
      </c>
      <c r="B974" s="71" t="s">
        <v>10080</v>
      </c>
      <c r="C974" s="71" t="s">
        <v>735</v>
      </c>
      <c r="D974" s="71" t="s">
        <v>10081</v>
      </c>
      <c r="E974" s="71" t="s">
        <v>1478</v>
      </c>
      <c r="F974" s="71" t="s">
        <v>231</v>
      </c>
      <c r="G974" s="71" t="s">
        <v>584</v>
      </c>
      <c r="H974" s="71" t="s">
        <v>217</v>
      </c>
      <c r="I974" s="71" t="s">
        <v>2022</v>
      </c>
      <c r="J974" s="71" t="s">
        <v>1432</v>
      </c>
      <c r="K974" s="71" t="s">
        <v>266</v>
      </c>
      <c r="L974" s="71" t="s">
        <v>10082</v>
      </c>
      <c r="M974" s="71" t="s">
        <v>10083</v>
      </c>
      <c r="N974" s="71"/>
      <c r="O974" s="71"/>
      <c r="P974" s="71"/>
      <c r="Q974" s="71"/>
      <c r="R974" s="71"/>
      <c r="S974" s="71"/>
      <c r="T974" s="71"/>
      <c r="U974" s="71"/>
      <c r="V974" s="71"/>
      <c r="W974" s="71"/>
      <c r="X974" s="71"/>
      <c r="Y974" s="71"/>
      <c r="Z974" s="71"/>
      <c r="AA974" s="71"/>
      <c r="AB974" s="71" t="s">
        <v>64</v>
      </c>
      <c r="AC974" s="71" t="s">
        <v>65</v>
      </c>
      <c r="AD974" s="71" t="s">
        <v>62</v>
      </c>
      <c r="AE974" s="71" t="s">
        <v>62</v>
      </c>
      <c r="AF974" s="71" t="s">
        <v>63</v>
      </c>
      <c r="AG974" s="71"/>
      <c r="AH974" s="71" t="s">
        <v>66</v>
      </c>
      <c r="AI974" s="71" t="s">
        <v>62</v>
      </c>
      <c r="AJ974" s="71" t="s">
        <v>63</v>
      </c>
      <c r="AK974" s="71" t="s">
        <v>63</v>
      </c>
      <c r="AL974" s="71" t="s">
        <v>62</v>
      </c>
      <c r="AM974" s="71" t="s">
        <v>62</v>
      </c>
      <c r="AN974" s="71"/>
      <c r="AO974" s="71"/>
      <c r="AP974" s="71" t="s">
        <v>10084</v>
      </c>
      <c r="AQ974" s="71" t="s">
        <v>10085</v>
      </c>
      <c r="AR974" s="71" t="s">
        <v>132</v>
      </c>
      <c r="AS974" s="71"/>
      <c r="AT974" s="71" t="s">
        <v>63</v>
      </c>
      <c r="AU974" s="71"/>
      <c r="AV974" s="79" t="str" cm="1">
        <f t="array" ref="AV9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4" s="79" t="str" cm="1">
        <f t="array" ref="AW9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4" s="71" t="str" cm="1">
        <f t="array" ref="AX9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4" s="71"/>
      <c r="AZ974" s="71"/>
      <c r="BA974" s="22" t="s">
        <v>10086</v>
      </c>
      <c r="BB974" s="73" t="s">
        <v>10087</v>
      </c>
      <c r="BC974" s="36"/>
      <c r="BD974" s="35"/>
    </row>
    <row r="975" spans="1:56" ht="75" customHeight="1">
      <c r="A975" s="70">
        <v>974</v>
      </c>
      <c r="B975" s="71" t="s">
        <v>10088</v>
      </c>
      <c r="C975" s="71" t="s">
        <v>735</v>
      </c>
      <c r="D975" s="71" t="s">
        <v>10089</v>
      </c>
      <c r="E975" s="71" t="s">
        <v>1575</v>
      </c>
      <c r="F975" s="71" t="s">
        <v>231</v>
      </c>
      <c r="G975" s="71" t="s">
        <v>736</v>
      </c>
      <c r="H975" s="71" t="s">
        <v>217</v>
      </c>
      <c r="I975" s="71" t="s">
        <v>1215</v>
      </c>
      <c r="J975" s="71" t="s">
        <v>1432</v>
      </c>
      <c r="K975" s="71" t="s">
        <v>243</v>
      </c>
      <c r="L975" s="71" t="s">
        <v>10090</v>
      </c>
      <c r="M975" s="71" t="s">
        <v>10091</v>
      </c>
      <c r="N975" s="71"/>
      <c r="O975" s="71"/>
      <c r="P975" s="71"/>
      <c r="Q975" s="71"/>
      <c r="R975" s="71"/>
      <c r="S975" s="71"/>
      <c r="T975" s="71"/>
      <c r="U975" s="71"/>
      <c r="V975" s="71"/>
      <c r="W975" s="71"/>
      <c r="X975" s="71"/>
      <c r="Y975" s="71"/>
      <c r="Z975" s="71"/>
      <c r="AA975" s="71"/>
      <c r="AB975" s="71" t="s">
        <v>64</v>
      </c>
      <c r="AC975" s="71" t="s">
        <v>65</v>
      </c>
      <c r="AD975" s="71" t="s">
        <v>62</v>
      </c>
      <c r="AE975" s="71" t="s">
        <v>62</v>
      </c>
      <c r="AF975" s="71" t="s">
        <v>63</v>
      </c>
      <c r="AG975" s="71"/>
      <c r="AH975" s="71" t="s">
        <v>66</v>
      </c>
      <c r="AI975" s="71" t="s">
        <v>63</v>
      </c>
      <c r="AJ975" s="71" t="s">
        <v>63</v>
      </c>
      <c r="AK975" s="71" t="s">
        <v>63</v>
      </c>
      <c r="AL975" s="71" t="s">
        <v>62</v>
      </c>
      <c r="AM975" s="71" t="s">
        <v>63</v>
      </c>
      <c r="AN975" s="71"/>
      <c r="AO975" s="71"/>
      <c r="AP975" s="71" t="s">
        <v>10092</v>
      </c>
      <c r="AQ975" s="71" t="s">
        <v>1138</v>
      </c>
      <c r="AR975" s="71" t="s">
        <v>132</v>
      </c>
      <c r="AS975" s="71"/>
      <c r="AT975" s="71" t="s">
        <v>63</v>
      </c>
      <c r="AU975" s="71"/>
      <c r="AV975" s="79" t="str" cm="1">
        <f t="array" ref="AV9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5" s="79" t="str" cm="1">
        <f t="array" ref="AW9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5" s="71" t="str" cm="1">
        <f t="array" ref="AX9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5" s="71"/>
      <c r="AZ975" s="71"/>
      <c r="BA975" s="71" t="s">
        <v>10093</v>
      </c>
      <c r="BB975" s="73" t="s">
        <v>5037</v>
      </c>
      <c r="BC975" s="36"/>
      <c r="BD975" s="35"/>
    </row>
    <row r="976" spans="1:56" ht="75" customHeight="1">
      <c r="A976" s="70">
        <v>975</v>
      </c>
      <c r="B976" s="71" t="s">
        <v>10094</v>
      </c>
      <c r="C976" s="71" t="s">
        <v>735</v>
      </c>
      <c r="D976" s="71" t="s">
        <v>10095</v>
      </c>
      <c r="E976" s="71" t="s">
        <v>1478</v>
      </c>
      <c r="F976" s="71" t="s">
        <v>231</v>
      </c>
      <c r="G976" s="71" t="s">
        <v>736</v>
      </c>
      <c r="H976" s="71" t="s">
        <v>217</v>
      </c>
      <c r="I976" s="71" t="s">
        <v>285</v>
      </c>
      <c r="J976" s="71" t="s">
        <v>1432</v>
      </c>
      <c r="K976" s="71" t="s">
        <v>279</v>
      </c>
      <c r="L976" s="71" t="s">
        <v>10096</v>
      </c>
      <c r="M976" s="71" t="s">
        <v>10097</v>
      </c>
      <c r="N976" s="71"/>
      <c r="O976" s="71"/>
      <c r="P976" s="71"/>
      <c r="Q976" s="71"/>
      <c r="R976" s="71"/>
      <c r="S976" s="71"/>
      <c r="T976" s="71"/>
      <c r="U976" s="71"/>
      <c r="V976" s="71"/>
      <c r="W976" s="71"/>
      <c r="X976" s="71"/>
      <c r="Y976" s="71"/>
      <c r="Z976" s="71"/>
      <c r="AA976" s="71"/>
      <c r="AB976" s="71" t="s">
        <v>64</v>
      </c>
      <c r="AC976" s="71" t="s">
        <v>65</v>
      </c>
      <c r="AD976" s="71" t="s">
        <v>62</v>
      </c>
      <c r="AE976" s="71" t="s">
        <v>62</v>
      </c>
      <c r="AF976" s="71" t="s">
        <v>63</v>
      </c>
      <c r="AG976" s="71"/>
      <c r="AH976" s="71" t="s">
        <v>66</v>
      </c>
      <c r="AI976" s="71" t="s">
        <v>63</v>
      </c>
      <c r="AJ976" s="71" t="s">
        <v>63</v>
      </c>
      <c r="AK976" s="71" t="s">
        <v>63</v>
      </c>
      <c r="AL976" s="71" t="s">
        <v>62</v>
      </c>
      <c r="AM976" s="71" t="s">
        <v>63</v>
      </c>
      <c r="AN976" s="71"/>
      <c r="AO976" s="71"/>
      <c r="AP976" s="71" t="s">
        <v>10098</v>
      </c>
      <c r="AQ976" s="71" t="s">
        <v>10099</v>
      </c>
      <c r="AR976" s="71" t="s">
        <v>62</v>
      </c>
      <c r="AS976" s="71"/>
      <c r="AT976" s="71" t="s">
        <v>63</v>
      </c>
      <c r="AU976" s="71"/>
      <c r="AV976" s="79" t="str" cm="1">
        <f t="array" ref="AV9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6" s="79" t="str" cm="1">
        <f t="array" ref="AW9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6" s="71" t="str" cm="1">
        <f t="array" ref="AX9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6" s="71"/>
      <c r="AZ976" s="71"/>
      <c r="BA976" s="22" t="s">
        <v>10100</v>
      </c>
      <c r="BB976" s="73" t="s">
        <v>10055</v>
      </c>
      <c r="BC976" s="36"/>
      <c r="BD976" s="35"/>
    </row>
    <row r="977" spans="1:56" ht="75" customHeight="1">
      <c r="A977" s="70">
        <v>976</v>
      </c>
      <c r="B977" s="71" t="s">
        <v>10101</v>
      </c>
      <c r="C977" s="71" t="s">
        <v>735</v>
      </c>
      <c r="D977" s="71" t="s">
        <v>10102</v>
      </c>
      <c r="E977" s="71" t="s">
        <v>1505</v>
      </c>
      <c r="F977" s="71" t="s">
        <v>231</v>
      </c>
      <c r="G977" s="71" t="s">
        <v>736</v>
      </c>
      <c r="H977" s="71" t="s">
        <v>217</v>
      </c>
      <c r="I977" s="71" t="s">
        <v>1215</v>
      </c>
      <c r="J977" s="71" t="s">
        <v>1432</v>
      </c>
      <c r="K977" s="71" t="s">
        <v>243</v>
      </c>
      <c r="L977" s="71" t="s">
        <v>10103</v>
      </c>
      <c r="M977" s="71" t="s">
        <v>10104</v>
      </c>
      <c r="N977" s="71"/>
      <c r="O977" s="71"/>
      <c r="P977" s="71"/>
      <c r="Q977" s="71"/>
      <c r="R977" s="71"/>
      <c r="S977" s="71"/>
      <c r="T977" s="71"/>
      <c r="U977" s="71"/>
      <c r="V977" s="71"/>
      <c r="W977" s="71"/>
      <c r="X977" s="71"/>
      <c r="Y977" s="71"/>
      <c r="Z977" s="71"/>
      <c r="AA977" s="71"/>
      <c r="AB977" s="71" t="s">
        <v>64</v>
      </c>
      <c r="AC977" s="71" t="s">
        <v>65</v>
      </c>
      <c r="AD977" s="71" t="s">
        <v>62</v>
      </c>
      <c r="AE977" s="71" t="s">
        <v>62</v>
      </c>
      <c r="AF977" s="71" t="s">
        <v>63</v>
      </c>
      <c r="AG977" s="71"/>
      <c r="AH977" s="71" t="s">
        <v>66</v>
      </c>
      <c r="AI977" s="71" t="s">
        <v>63</v>
      </c>
      <c r="AJ977" s="71" t="s">
        <v>63</v>
      </c>
      <c r="AK977" s="71" t="s">
        <v>63</v>
      </c>
      <c r="AL977" s="71" t="s">
        <v>62</v>
      </c>
      <c r="AM977" s="71" t="s">
        <v>63</v>
      </c>
      <c r="AN977" s="71"/>
      <c r="AO977" s="71"/>
      <c r="AP977" s="71" t="s">
        <v>10105</v>
      </c>
      <c r="AQ977" s="71" t="s">
        <v>1215</v>
      </c>
      <c r="AR977" s="71" t="s">
        <v>62</v>
      </c>
      <c r="AS977" s="71"/>
      <c r="AT977" s="71" t="s">
        <v>63</v>
      </c>
      <c r="AU977" s="71"/>
      <c r="AV977" s="79" t="str" cm="1">
        <f t="array" ref="AV9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7" s="79" t="str" cm="1">
        <f t="array" ref="AW9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7" s="71" t="str" cm="1">
        <f t="array" ref="AX9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7" s="71"/>
      <c r="AZ977" s="71"/>
      <c r="BA977" s="71" t="s">
        <v>10106</v>
      </c>
      <c r="BB977" s="73" t="s">
        <v>10107</v>
      </c>
      <c r="BC977" s="36"/>
      <c r="BD977" s="35"/>
    </row>
    <row r="978" spans="1:56" ht="75" customHeight="1">
      <c r="A978" s="70">
        <v>977</v>
      </c>
      <c r="B978" s="71" t="s">
        <v>9299</v>
      </c>
      <c r="C978" s="71" t="s">
        <v>1142</v>
      </c>
      <c r="D978" s="71" t="s">
        <v>10108</v>
      </c>
      <c r="E978" s="71" t="s">
        <v>1452</v>
      </c>
      <c r="F978" s="71" t="s">
        <v>231</v>
      </c>
      <c r="G978" s="71" t="s">
        <v>736</v>
      </c>
      <c r="H978" s="71" t="s">
        <v>217</v>
      </c>
      <c r="I978" s="71" t="s">
        <v>1787</v>
      </c>
      <c r="J978" s="71" t="s">
        <v>1432</v>
      </c>
      <c r="K978" s="71" t="s">
        <v>266</v>
      </c>
      <c r="L978" s="71" t="s">
        <v>10109</v>
      </c>
      <c r="M978" s="71" t="s">
        <v>10110</v>
      </c>
      <c r="N978" s="71"/>
      <c r="O978" s="71"/>
      <c r="P978" s="71"/>
      <c r="Q978" s="71"/>
      <c r="R978" s="71"/>
      <c r="S978" s="71"/>
      <c r="T978" s="71"/>
      <c r="U978" s="71"/>
      <c r="V978" s="71"/>
      <c r="W978" s="71"/>
      <c r="X978" s="71"/>
      <c r="Y978" s="71"/>
      <c r="Z978" s="71"/>
      <c r="AA978" s="71"/>
      <c r="AB978" s="71" t="s">
        <v>64</v>
      </c>
      <c r="AC978" s="71" t="s">
        <v>65</v>
      </c>
      <c r="AD978" s="71" t="s">
        <v>62</v>
      </c>
      <c r="AE978" s="71" t="s">
        <v>62</v>
      </c>
      <c r="AF978" s="71" t="s">
        <v>63</v>
      </c>
      <c r="AG978" s="71"/>
      <c r="AH978" s="71" t="s">
        <v>66</v>
      </c>
      <c r="AI978" s="71" t="s">
        <v>63</v>
      </c>
      <c r="AJ978" s="71" t="s">
        <v>63</v>
      </c>
      <c r="AK978" s="71" t="s">
        <v>63</v>
      </c>
      <c r="AL978" s="71" t="s">
        <v>63</v>
      </c>
      <c r="AM978" s="71" t="s">
        <v>63</v>
      </c>
      <c r="AN978" s="71"/>
      <c r="AO978" s="71"/>
      <c r="AP978" s="71" t="s">
        <v>7781</v>
      </c>
      <c r="AQ978" s="71" t="s">
        <v>2486</v>
      </c>
      <c r="AR978" s="71" t="s">
        <v>63</v>
      </c>
      <c r="AS978" s="71"/>
      <c r="AT978" s="71" t="s">
        <v>63</v>
      </c>
      <c r="AU978" s="71"/>
      <c r="AV978" s="79" t="str" cm="1">
        <f t="array" ref="AV9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8" s="79" t="str" cm="1">
        <f t="array" ref="AW9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8" s="71" t="str" cm="1">
        <f t="array" ref="AX9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8" s="71"/>
      <c r="AZ978" s="71"/>
      <c r="BA978" s="71" t="s">
        <v>10111</v>
      </c>
      <c r="BB978" s="73" t="s">
        <v>6013</v>
      </c>
      <c r="BC978" s="36"/>
      <c r="BD978" s="35"/>
    </row>
    <row r="979" spans="1:56" ht="75" customHeight="1">
      <c r="A979" s="70">
        <v>978</v>
      </c>
      <c r="B979" s="71" t="s">
        <v>10112</v>
      </c>
      <c r="C979" s="71" t="s">
        <v>735</v>
      </c>
      <c r="D979" s="71" t="s">
        <v>10113</v>
      </c>
      <c r="E979" s="71" t="s">
        <v>1502</v>
      </c>
      <c r="F979" s="71" t="s">
        <v>231</v>
      </c>
      <c r="G979" s="71" t="s">
        <v>736</v>
      </c>
      <c r="H979" s="71" t="s">
        <v>217</v>
      </c>
      <c r="I979" s="71" t="s">
        <v>2159</v>
      </c>
      <c r="J979" s="71" t="s">
        <v>1432</v>
      </c>
      <c r="K979" s="71" t="s">
        <v>243</v>
      </c>
      <c r="L979" s="71" t="s">
        <v>10114</v>
      </c>
      <c r="M979" s="71" t="s">
        <v>10115</v>
      </c>
      <c r="N979" s="71"/>
      <c r="O979" s="71"/>
      <c r="P979" s="71"/>
      <c r="Q979" s="71"/>
      <c r="R979" s="71"/>
      <c r="S979" s="71"/>
      <c r="T979" s="71"/>
      <c r="U979" s="71"/>
      <c r="V979" s="71"/>
      <c r="W979" s="71"/>
      <c r="X979" s="71"/>
      <c r="Y979" s="71"/>
      <c r="Z979" s="71"/>
      <c r="AA979" s="71"/>
      <c r="AB979" s="71" t="s">
        <v>64</v>
      </c>
      <c r="AC979" s="71" t="s">
        <v>65</v>
      </c>
      <c r="AD979" s="71" t="s">
        <v>62</v>
      </c>
      <c r="AE979" s="71" t="s">
        <v>62</v>
      </c>
      <c r="AF979" s="71" t="s">
        <v>62</v>
      </c>
      <c r="AG979" s="71"/>
      <c r="AH979" s="71" t="s">
        <v>66</v>
      </c>
      <c r="AI979" s="71" t="s">
        <v>63</v>
      </c>
      <c r="AJ979" s="71" t="s">
        <v>62</v>
      </c>
      <c r="AK979" s="71" t="s">
        <v>63</v>
      </c>
      <c r="AL979" s="71" t="s">
        <v>62</v>
      </c>
      <c r="AM979" s="71" t="s">
        <v>63</v>
      </c>
      <c r="AN979" s="71"/>
      <c r="AO979" s="71"/>
      <c r="AP979" s="71" t="s">
        <v>10116</v>
      </c>
      <c r="AQ979" s="71" t="s">
        <v>10117</v>
      </c>
      <c r="AR979" s="71" t="s">
        <v>62</v>
      </c>
      <c r="AS979" s="71"/>
      <c r="AT979" s="71" t="s">
        <v>63</v>
      </c>
      <c r="AU979" s="71"/>
      <c r="AV979" s="79" t="str" cm="1">
        <f t="array" ref="AV9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9" s="79" t="str" cm="1">
        <f t="array" ref="AW9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9" s="71" t="str" cm="1">
        <f t="array" ref="AX9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9" s="71"/>
      <c r="AZ979" s="71"/>
      <c r="BA979" s="22" t="s">
        <v>10118</v>
      </c>
      <c r="BB979" s="73" t="s">
        <v>1793</v>
      </c>
      <c r="BC979" s="36"/>
      <c r="BD979" s="35"/>
    </row>
    <row r="980" spans="1:56" ht="75" customHeight="1">
      <c r="A980" s="70">
        <v>979</v>
      </c>
      <c r="B980" s="71" t="s">
        <v>10119</v>
      </c>
      <c r="C980" s="71" t="s">
        <v>4578</v>
      </c>
      <c r="D980" s="71" t="s">
        <v>10120</v>
      </c>
      <c r="E980" s="71" t="s">
        <v>1452</v>
      </c>
      <c r="F980" s="71" t="s">
        <v>231</v>
      </c>
      <c r="G980" s="71" t="s">
        <v>736</v>
      </c>
      <c r="H980" s="71" t="s">
        <v>217</v>
      </c>
      <c r="I980" s="71" t="s">
        <v>509</v>
      </c>
      <c r="J980" s="71" t="s">
        <v>1432</v>
      </c>
      <c r="K980" s="71" t="s">
        <v>218</v>
      </c>
      <c r="L980" s="71" t="s">
        <v>10121</v>
      </c>
      <c r="M980" s="71" t="s">
        <v>10122</v>
      </c>
      <c r="N980" s="71"/>
      <c r="O980" s="71"/>
      <c r="P980" s="71"/>
      <c r="Q980" s="71"/>
      <c r="R980" s="71"/>
      <c r="S980" s="71"/>
      <c r="T980" s="71"/>
      <c r="U980" s="71"/>
      <c r="V980" s="71"/>
      <c r="W980" s="71"/>
      <c r="X980" s="71"/>
      <c r="Y980" s="71"/>
      <c r="Z980" s="71"/>
      <c r="AA980" s="71"/>
      <c r="AB980" s="71" t="s">
        <v>64</v>
      </c>
      <c r="AC980" s="71" t="s">
        <v>65</v>
      </c>
      <c r="AD980" s="71" t="s">
        <v>62</v>
      </c>
      <c r="AE980" s="71" t="s">
        <v>62</v>
      </c>
      <c r="AF980" s="71" t="s">
        <v>63</v>
      </c>
      <c r="AG980" s="71"/>
      <c r="AH980" s="71" t="s">
        <v>66</v>
      </c>
      <c r="AI980" s="71" t="s">
        <v>63</v>
      </c>
      <c r="AJ980" s="71" t="s">
        <v>63</v>
      </c>
      <c r="AK980" s="71" t="s">
        <v>63</v>
      </c>
      <c r="AL980" s="71" t="s">
        <v>62</v>
      </c>
      <c r="AM980" s="71" t="s">
        <v>63</v>
      </c>
      <c r="AN980" s="71"/>
      <c r="AO980" s="71"/>
      <c r="AP980" s="71" t="s">
        <v>10123</v>
      </c>
      <c r="AQ980" s="71" t="s">
        <v>10124</v>
      </c>
      <c r="AR980" s="71" t="s">
        <v>62</v>
      </c>
      <c r="AS980" s="71"/>
      <c r="AT980" s="71" t="s">
        <v>63</v>
      </c>
      <c r="AU980" s="71"/>
      <c r="AV980" s="79" t="str" cm="1">
        <f t="array" ref="AV9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0" s="79" t="str" cm="1">
        <f t="array" ref="AW9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0" s="71" t="str" cm="1">
        <f t="array" ref="AX9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0" s="71"/>
      <c r="AZ980" s="71"/>
      <c r="BA980" s="22" t="s">
        <v>10125</v>
      </c>
      <c r="BB980" s="73" t="s">
        <v>10126</v>
      </c>
      <c r="BC980" s="36"/>
      <c r="BD980" s="35"/>
    </row>
    <row r="981" spans="1:56" ht="75" customHeight="1">
      <c r="A981" s="70">
        <v>980</v>
      </c>
      <c r="B981" s="71" t="s">
        <v>10127</v>
      </c>
      <c r="C981" s="71" t="s">
        <v>735</v>
      </c>
      <c r="D981" s="71" t="s">
        <v>10128</v>
      </c>
      <c r="E981" s="71" t="s">
        <v>1430</v>
      </c>
      <c r="F981" s="71" t="s">
        <v>231</v>
      </c>
      <c r="G981" s="71" t="s">
        <v>584</v>
      </c>
      <c r="H981" s="71" t="s">
        <v>233</v>
      </c>
      <c r="I981" s="71" t="s">
        <v>194</v>
      </c>
      <c r="J981" s="71" t="s">
        <v>1432</v>
      </c>
      <c r="K981" s="71" t="s">
        <v>315</v>
      </c>
      <c r="L981" s="71" t="s">
        <v>10129</v>
      </c>
      <c r="M981" s="71" t="s">
        <v>10130</v>
      </c>
      <c r="N981" s="71"/>
      <c r="O981" s="71"/>
      <c r="P981" s="71"/>
      <c r="Q981" s="71"/>
      <c r="R981" s="71"/>
      <c r="S981" s="71"/>
      <c r="T981" s="71"/>
      <c r="U981" s="71"/>
      <c r="V981" s="71"/>
      <c r="W981" s="71"/>
      <c r="X981" s="71"/>
      <c r="Y981" s="71"/>
      <c r="Z981" s="71"/>
      <c r="AA981" s="71"/>
      <c r="AB981" s="71" t="s">
        <v>64</v>
      </c>
      <c r="AC981" s="71" t="s">
        <v>65</v>
      </c>
      <c r="AD981" s="71" t="s">
        <v>62</v>
      </c>
      <c r="AE981" s="71" t="s">
        <v>62</v>
      </c>
      <c r="AF981" s="71" t="s">
        <v>63</v>
      </c>
      <c r="AG981" s="71"/>
      <c r="AH981" s="71" t="s">
        <v>66</v>
      </c>
      <c r="AI981" s="71" t="s">
        <v>63</v>
      </c>
      <c r="AJ981" s="71" t="s">
        <v>63</v>
      </c>
      <c r="AK981" s="71" t="s">
        <v>63</v>
      </c>
      <c r="AL981" s="71" t="s">
        <v>62</v>
      </c>
      <c r="AM981" s="71" t="s">
        <v>63</v>
      </c>
      <c r="AN981" s="71"/>
      <c r="AO981" s="71"/>
      <c r="AP981" s="71" t="s">
        <v>10131</v>
      </c>
      <c r="AQ981" s="71" t="s">
        <v>10132</v>
      </c>
      <c r="AR981" s="71" t="s">
        <v>62</v>
      </c>
      <c r="AS981" s="71"/>
      <c r="AT981" s="71" t="s">
        <v>63</v>
      </c>
      <c r="AU981" s="71"/>
      <c r="AV981" s="79" t="str" cm="1">
        <f t="array" ref="AV9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1" s="79" t="str" cm="1">
        <f t="array" ref="AW9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1" s="71" t="str" cm="1">
        <f t="array" ref="AX9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1" s="71"/>
      <c r="AZ981" s="71"/>
      <c r="BA981" s="22" t="s">
        <v>10133</v>
      </c>
      <c r="BB981" s="73"/>
      <c r="BC981" s="36"/>
      <c r="BD981" s="35"/>
    </row>
    <row r="982" spans="1:56" ht="75" customHeight="1">
      <c r="A982" s="70">
        <v>981</v>
      </c>
      <c r="B982" s="71" t="s">
        <v>10134</v>
      </c>
      <c r="C982" s="71" t="s">
        <v>735</v>
      </c>
      <c r="D982" s="71" t="s">
        <v>10135</v>
      </c>
      <c r="E982" s="71" t="s">
        <v>1479</v>
      </c>
      <c r="F982" s="71" t="s">
        <v>231</v>
      </c>
      <c r="G982" s="71" t="s">
        <v>736</v>
      </c>
      <c r="H982" s="71" t="s">
        <v>217</v>
      </c>
      <c r="I982" s="71" t="s">
        <v>737</v>
      </c>
      <c r="J982" s="71" t="s">
        <v>1432</v>
      </c>
      <c r="K982" s="71" t="s">
        <v>266</v>
      </c>
      <c r="L982" s="71" t="s">
        <v>10136</v>
      </c>
      <c r="M982" s="71" t="s">
        <v>10137</v>
      </c>
      <c r="N982" s="71"/>
      <c r="O982" s="71"/>
      <c r="P982" s="71"/>
      <c r="Q982" s="71"/>
      <c r="R982" s="71"/>
      <c r="S982" s="71"/>
      <c r="T982" s="71"/>
      <c r="U982" s="71"/>
      <c r="V982" s="71"/>
      <c r="W982" s="71"/>
      <c r="X982" s="71"/>
      <c r="Y982" s="71"/>
      <c r="Z982" s="71"/>
      <c r="AA982" s="71"/>
      <c r="AB982" s="71" t="s">
        <v>64</v>
      </c>
      <c r="AC982" s="71" t="s">
        <v>65</v>
      </c>
      <c r="AD982" s="71" t="s">
        <v>62</v>
      </c>
      <c r="AE982" s="71" t="s">
        <v>62</v>
      </c>
      <c r="AF982" s="71" t="s">
        <v>63</v>
      </c>
      <c r="AG982" s="71"/>
      <c r="AH982" s="71" t="s">
        <v>66</v>
      </c>
      <c r="AI982" s="71" t="s">
        <v>63</v>
      </c>
      <c r="AJ982" s="71" t="s">
        <v>63</v>
      </c>
      <c r="AK982" s="71" t="s">
        <v>63</v>
      </c>
      <c r="AL982" s="71" t="s">
        <v>62</v>
      </c>
      <c r="AM982" s="71" t="s">
        <v>63</v>
      </c>
      <c r="AN982" s="71"/>
      <c r="AO982" s="71"/>
      <c r="AP982" s="71" t="s">
        <v>10138</v>
      </c>
      <c r="AQ982" s="71" t="s">
        <v>10139</v>
      </c>
      <c r="AR982" s="71" t="s">
        <v>62</v>
      </c>
      <c r="AS982" s="71"/>
      <c r="AT982" s="71" t="s">
        <v>63</v>
      </c>
      <c r="AU982" s="71"/>
      <c r="AV982" s="79" t="str" cm="1">
        <f t="array" ref="AV9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2" s="79" t="str" cm="1">
        <f t="array" ref="AW9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2" s="71" t="str" cm="1">
        <f t="array" ref="AX9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2" s="71"/>
      <c r="AZ982" s="71"/>
      <c r="BA982" s="22" t="s">
        <v>10140</v>
      </c>
      <c r="BB982" s="73" t="s">
        <v>10141</v>
      </c>
      <c r="BC982" s="36"/>
      <c r="BD982" s="35"/>
    </row>
    <row r="983" spans="1:56" ht="75" customHeight="1">
      <c r="A983" s="70">
        <v>982</v>
      </c>
      <c r="B983" s="71" t="s">
        <v>10142</v>
      </c>
      <c r="C983" s="71" t="s">
        <v>735</v>
      </c>
      <c r="D983" s="71" t="s">
        <v>10143</v>
      </c>
      <c r="E983" s="71" t="s">
        <v>1486</v>
      </c>
      <c r="F983" s="71" t="s">
        <v>231</v>
      </c>
      <c r="G983" s="71" t="s">
        <v>736</v>
      </c>
      <c r="H983" s="71" t="s">
        <v>217</v>
      </c>
      <c r="I983" s="71" t="s">
        <v>1215</v>
      </c>
      <c r="J983" s="71" t="s">
        <v>1432</v>
      </c>
      <c r="K983" s="71" t="s">
        <v>243</v>
      </c>
      <c r="L983" s="71" t="s">
        <v>10144</v>
      </c>
      <c r="M983" s="71" t="s">
        <v>10145</v>
      </c>
      <c r="N983" s="71"/>
      <c r="O983" s="71"/>
      <c r="P983" s="71"/>
      <c r="Q983" s="71"/>
      <c r="R983" s="71"/>
      <c r="S983" s="71"/>
      <c r="T983" s="71"/>
      <c r="U983" s="71"/>
      <c r="V983" s="71"/>
      <c r="W983" s="71"/>
      <c r="X983" s="71"/>
      <c r="Y983" s="71"/>
      <c r="Z983" s="71"/>
      <c r="AA983" s="71"/>
      <c r="AB983" s="71" t="s">
        <v>64</v>
      </c>
      <c r="AC983" s="71" t="s">
        <v>65</v>
      </c>
      <c r="AD983" s="71" t="s">
        <v>62</v>
      </c>
      <c r="AE983" s="71" t="s">
        <v>62</v>
      </c>
      <c r="AF983" s="71" t="s">
        <v>63</v>
      </c>
      <c r="AG983" s="71"/>
      <c r="AH983" s="71" t="s">
        <v>66</v>
      </c>
      <c r="AI983" s="71" t="s">
        <v>63</v>
      </c>
      <c r="AJ983" s="71" t="s">
        <v>63</v>
      </c>
      <c r="AK983" s="71" t="s">
        <v>63</v>
      </c>
      <c r="AL983" s="71" t="s">
        <v>62</v>
      </c>
      <c r="AM983" s="71" t="s">
        <v>63</v>
      </c>
      <c r="AN983" s="71"/>
      <c r="AO983" s="71"/>
      <c r="AP983" s="71" t="s">
        <v>10146</v>
      </c>
      <c r="AQ983" s="71" t="s">
        <v>1138</v>
      </c>
      <c r="AR983" s="71" t="s">
        <v>132</v>
      </c>
      <c r="AS983" s="71"/>
      <c r="AT983" s="71" t="s">
        <v>63</v>
      </c>
      <c r="AU983" s="71"/>
      <c r="AV983" s="79" t="str" cm="1">
        <f t="array" ref="AV9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3" s="79" t="str" cm="1">
        <f t="array" ref="AW9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3" s="71" t="str" cm="1">
        <f t="array" ref="AX9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3" s="71"/>
      <c r="AZ983" s="71"/>
      <c r="BA983" s="71" t="s">
        <v>10147</v>
      </c>
      <c r="BB983" s="73" t="s">
        <v>10148</v>
      </c>
      <c r="BC983" s="36"/>
      <c r="BD983" s="35"/>
    </row>
    <row r="984" spans="1:56" ht="75" customHeight="1">
      <c r="A984" s="70">
        <v>983</v>
      </c>
      <c r="B984" s="71" t="s">
        <v>10149</v>
      </c>
      <c r="C984" s="71" t="s">
        <v>735</v>
      </c>
      <c r="D984" s="71" t="s">
        <v>10150</v>
      </c>
      <c r="E984" s="71" t="s">
        <v>1479</v>
      </c>
      <c r="F984" s="71" t="s">
        <v>231</v>
      </c>
      <c r="G984" s="71" t="s">
        <v>736</v>
      </c>
      <c r="H984" s="71" t="s">
        <v>217</v>
      </c>
      <c r="I984" s="71" t="s">
        <v>194</v>
      </c>
      <c r="J984" s="71" t="s">
        <v>1432</v>
      </c>
      <c r="K984" s="71" t="s">
        <v>315</v>
      </c>
      <c r="L984" s="71" t="s">
        <v>10151</v>
      </c>
      <c r="M984" s="71" t="s">
        <v>10152</v>
      </c>
      <c r="N984" s="71"/>
      <c r="O984" s="71"/>
      <c r="P984" s="71"/>
      <c r="Q984" s="71"/>
      <c r="R984" s="71"/>
      <c r="S984" s="71"/>
      <c r="T984" s="71"/>
      <c r="U984" s="71"/>
      <c r="V984" s="71"/>
      <c r="W984" s="71"/>
      <c r="X984" s="71"/>
      <c r="Y984" s="71"/>
      <c r="Z984" s="71"/>
      <c r="AA984" s="71"/>
      <c r="AB984" s="71" t="s">
        <v>64</v>
      </c>
      <c r="AC984" s="71" t="s">
        <v>65</v>
      </c>
      <c r="AD984" s="71" t="s">
        <v>62</v>
      </c>
      <c r="AE984" s="71" t="s">
        <v>62</v>
      </c>
      <c r="AF984" s="71" t="s">
        <v>63</v>
      </c>
      <c r="AG984" s="71"/>
      <c r="AH984" s="71" t="s">
        <v>66</v>
      </c>
      <c r="AI984" s="71" t="s">
        <v>63</v>
      </c>
      <c r="AJ984" s="71" t="s">
        <v>63</v>
      </c>
      <c r="AK984" s="71" t="s">
        <v>63</v>
      </c>
      <c r="AL984" s="71" t="s">
        <v>62</v>
      </c>
      <c r="AM984" s="71" t="s">
        <v>63</v>
      </c>
      <c r="AN984" s="71"/>
      <c r="AO984" s="71"/>
      <c r="AP984" s="71" t="s">
        <v>10153</v>
      </c>
      <c r="AQ984" s="71" t="s">
        <v>194</v>
      </c>
      <c r="AR984" s="71" t="s">
        <v>62</v>
      </c>
      <c r="AS984" s="71"/>
      <c r="AT984" s="71" t="s">
        <v>63</v>
      </c>
      <c r="AU984" s="71"/>
      <c r="AV984" s="79" t="str" cm="1">
        <f t="array" ref="AV9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4" s="79" t="str" cm="1">
        <f t="array" ref="AW9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4" s="71" t="str" cm="1">
        <f t="array" ref="AX9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4" s="71"/>
      <c r="AZ984" s="71"/>
      <c r="BA984" s="71" t="s">
        <v>10154</v>
      </c>
      <c r="BB984" s="73" t="s">
        <v>10155</v>
      </c>
      <c r="BC984" s="36"/>
      <c r="BD984" s="35"/>
    </row>
    <row r="985" spans="1:56" ht="75" customHeight="1">
      <c r="A985" s="70">
        <v>984</v>
      </c>
      <c r="B985" s="71" t="s">
        <v>10156</v>
      </c>
      <c r="C985" s="71" t="s">
        <v>735</v>
      </c>
      <c r="D985" s="71" t="s">
        <v>10157</v>
      </c>
      <c r="E985" s="71" t="s">
        <v>1478</v>
      </c>
      <c r="F985" s="71" t="s">
        <v>231</v>
      </c>
      <c r="G985" s="71" t="s">
        <v>736</v>
      </c>
      <c r="H985" s="71" t="s">
        <v>217</v>
      </c>
      <c r="I985" s="71" t="s">
        <v>2046</v>
      </c>
      <c r="J985" s="71" t="s">
        <v>1432</v>
      </c>
      <c r="K985" s="71" t="s">
        <v>243</v>
      </c>
      <c r="L985" s="71" t="s">
        <v>10158</v>
      </c>
      <c r="M985" s="71" t="s">
        <v>10159</v>
      </c>
      <c r="N985" s="71"/>
      <c r="O985" s="71"/>
      <c r="P985" s="71"/>
      <c r="Q985" s="71"/>
      <c r="R985" s="71"/>
      <c r="S985" s="71"/>
      <c r="T985" s="71"/>
      <c r="U985" s="71"/>
      <c r="V985" s="71"/>
      <c r="W985" s="71"/>
      <c r="X985" s="71"/>
      <c r="Y985" s="71"/>
      <c r="Z985" s="71"/>
      <c r="AA985" s="71"/>
      <c r="AB985" s="71" t="s">
        <v>64</v>
      </c>
      <c r="AC985" s="71" t="s">
        <v>65</v>
      </c>
      <c r="AD985" s="71" t="s">
        <v>62</v>
      </c>
      <c r="AE985" s="71" t="s">
        <v>62</v>
      </c>
      <c r="AF985" s="71" t="s">
        <v>63</v>
      </c>
      <c r="AG985" s="71"/>
      <c r="AH985" s="71" t="s">
        <v>66</v>
      </c>
      <c r="AI985" s="71" t="s">
        <v>63</v>
      </c>
      <c r="AJ985" s="71" t="s">
        <v>63</v>
      </c>
      <c r="AK985" s="71" t="s">
        <v>63</v>
      </c>
      <c r="AL985" s="71" t="s">
        <v>62</v>
      </c>
      <c r="AM985" s="71" t="s">
        <v>63</v>
      </c>
      <c r="AN985" s="71"/>
      <c r="AO985" s="71"/>
      <c r="AP985" s="71" t="s">
        <v>10160</v>
      </c>
      <c r="AQ985" s="71" t="s">
        <v>10161</v>
      </c>
      <c r="AR985" s="71" t="s">
        <v>62</v>
      </c>
      <c r="AS985" s="71"/>
      <c r="AT985" s="71" t="s">
        <v>63</v>
      </c>
      <c r="AU985" s="71"/>
      <c r="AV985" s="79" t="str" cm="1">
        <f t="array" ref="AV9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5" s="79" t="str" cm="1">
        <f t="array" ref="AW9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5" s="71" t="str" cm="1">
        <f t="array" ref="AX9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5" s="71"/>
      <c r="AZ985" s="71"/>
      <c r="BA985" s="22" t="s">
        <v>10162</v>
      </c>
      <c r="BB985" s="73" t="s">
        <v>10163</v>
      </c>
      <c r="BC985" s="36"/>
      <c r="BD985" s="35"/>
    </row>
    <row r="986" spans="1:56" ht="75" customHeight="1">
      <c r="A986" s="70">
        <v>985</v>
      </c>
      <c r="B986" s="71" t="s">
        <v>10164</v>
      </c>
      <c r="C986" s="71" t="s">
        <v>739</v>
      </c>
      <c r="D986" s="71" t="s">
        <v>10165</v>
      </c>
      <c r="E986" s="71" t="s">
        <v>1452</v>
      </c>
      <c r="F986" s="71" t="s">
        <v>231</v>
      </c>
      <c r="G986" s="71" t="s">
        <v>786</v>
      </c>
      <c r="H986" s="71" t="s">
        <v>217</v>
      </c>
      <c r="I986" s="71" t="s">
        <v>1215</v>
      </c>
      <c r="J986" s="71" t="s">
        <v>1432</v>
      </c>
      <c r="K986" s="71" t="s">
        <v>243</v>
      </c>
      <c r="L986" s="71" t="s">
        <v>10166</v>
      </c>
      <c r="M986" s="71" t="s">
        <v>10167</v>
      </c>
      <c r="N986" s="71"/>
      <c r="O986" s="71"/>
      <c r="P986" s="71"/>
      <c r="Q986" s="71"/>
      <c r="R986" s="71"/>
      <c r="S986" s="71"/>
      <c r="T986" s="71"/>
      <c r="U986" s="71"/>
      <c r="V986" s="71"/>
      <c r="W986" s="71"/>
      <c r="X986" s="71"/>
      <c r="Y986" s="71"/>
      <c r="Z986" s="71"/>
      <c r="AA986" s="71"/>
      <c r="AB986" s="71" t="s">
        <v>64</v>
      </c>
      <c r="AC986" s="71" t="s">
        <v>100</v>
      </c>
      <c r="AD986" s="71" t="s">
        <v>62</v>
      </c>
      <c r="AE986" s="71" t="s">
        <v>62</v>
      </c>
      <c r="AF986" s="71" t="s">
        <v>63</v>
      </c>
      <c r="AG986" s="71"/>
      <c r="AH986" s="71" t="s">
        <v>915</v>
      </c>
      <c r="AI986" s="71" t="s">
        <v>63</v>
      </c>
      <c r="AJ986" s="71" t="s">
        <v>63</v>
      </c>
      <c r="AK986" s="71" t="s">
        <v>63</v>
      </c>
      <c r="AL986" s="71" t="s">
        <v>63</v>
      </c>
      <c r="AM986" s="71" t="s">
        <v>63</v>
      </c>
      <c r="AN986" s="71"/>
      <c r="AO986" s="71"/>
      <c r="AP986" s="71" t="s">
        <v>10168</v>
      </c>
      <c r="AQ986" s="71" t="s">
        <v>1215</v>
      </c>
      <c r="AR986" s="71" t="s">
        <v>62</v>
      </c>
      <c r="AS986" s="71"/>
      <c r="AT986" s="71" t="s">
        <v>63</v>
      </c>
      <c r="AU986" s="71"/>
      <c r="AV986" s="79" t="str" cm="1">
        <f t="array" ref="AV9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6" s="79" t="str" cm="1">
        <f t="array" ref="AW9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6" s="71" t="str" cm="1">
        <f t="array" ref="AX9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6" s="71"/>
      <c r="AZ986" s="71"/>
      <c r="BA986" s="71" t="s">
        <v>10169</v>
      </c>
      <c r="BB986" s="73" t="s">
        <v>10170</v>
      </c>
      <c r="BC986" s="36"/>
      <c r="BD986" s="35"/>
    </row>
    <row r="987" spans="1:56" ht="75" customHeight="1">
      <c r="A987" s="70">
        <v>986</v>
      </c>
      <c r="B987" s="71" t="s">
        <v>1222</v>
      </c>
      <c r="C987" s="71" t="s">
        <v>735</v>
      </c>
      <c r="D987" s="71" t="s">
        <v>10171</v>
      </c>
      <c r="E987" s="71" t="s">
        <v>1430</v>
      </c>
      <c r="F987" s="71" t="s">
        <v>231</v>
      </c>
      <c r="G987" s="71" t="s">
        <v>736</v>
      </c>
      <c r="H987" s="71" t="s">
        <v>217</v>
      </c>
      <c r="I987" s="71" t="s">
        <v>194</v>
      </c>
      <c r="J987" s="71" t="s">
        <v>1432</v>
      </c>
      <c r="K987" s="71" t="s">
        <v>315</v>
      </c>
      <c r="L987" s="71" t="s">
        <v>10172</v>
      </c>
      <c r="M987" s="71" t="s">
        <v>10173</v>
      </c>
      <c r="N987" s="71"/>
      <c r="O987" s="71"/>
      <c r="P987" s="71"/>
      <c r="Q987" s="71"/>
      <c r="R987" s="71"/>
      <c r="S987" s="71"/>
      <c r="T987" s="71"/>
      <c r="U987" s="71"/>
      <c r="V987" s="71"/>
      <c r="W987" s="71"/>
      <c r="X987" s="71"/>
      <c r="Y987" s="71"/>
      <c r="Z987" s="71"/>
      <c r="AA987" s="71"/>
      <c r="AB987" s="71" t="s">
        <v>64</v>
      </c>
      <c r="AC987" s="71" t="s">
        <v>65</v>
      </c>
      <c r="AD987" s="71" t="s">
        <v>62</v>
      </c>
      <c r="AE987" s="71" t="s">
        <v>62</v>
      </c>
      <c r="AF987" s="71" t="s">
        <v>63</v>
      </c>
      <c r="AG987" s="71"/>
      <c r="AH987" s="71" t="s">
        <v>66</v>
      </c>
      <c r="AI987" s="71" t="s">
        <v>63</v>
      </c>
      <c r="AJ987" s="71" t="s">
        <v>62</v>
      </c>
      <c r="AK987" s="71" t="s">
        <v>62</v>
      </c>
      <c r="AL987" s="71" t="s">
        <v>62</v>
      </c>
      <c r="AM987" s="71" t="s">
        <v>63</v>
      </c>
      <c r="AN987" s="71"/>
      <c r="AO987" s="71"/>
      <c r="AP987" s="71" t="s">
        <v>10174</v>
      </c>
      <c r="AQ987" s="71" t="s">
        <v>194</v>
      </c>
      <c r="AR987" s="71" t="s">
        <v>62</v>
      </c>
      <c r="AS987" s="71"/>
      <c r="AT987" s="71" t="s">
        <v>63</v>
      </c>
      <c r="AU987" s="71"/>
      <c r="AV987" s="79" t="str" cm="1">
        <f t="array" ref="AV9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7" s="79" t="str" cm="1">
        <f t="array" ref="AW9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7" s="71" t="str" cm="1">
        <f t="array" ref="AX9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7" s="71"/>
      <c r="AZ987" s="71"/>
      <c r="BA987" s="71" t="s">
        <v>10175</v>
      </c>
      <c r="BB987" s="73" t="s">
        <v>10176</v>
      </c>
      <c r="BC987" s="36"/>
      <c r="BD987" s="35"/>
    </row>
    <row r="988" spans="1:56" ht="75" customHeight="1">
      <c r="A988" s="70">
        <v>987</v>
      </c>
      <c r="B988" s="71" t="s">
        <v>10177</v>
      </c>
      <c r="C988" s="71" t="s">
        <v>735</v>
      </c>
      <c r="D988" s="71" t="s">
        <v>10178</v>
      </c>
      <c r="E988" s="71" t="s">
        <v>1479</v>
      </c>
      <c r="F988" s="71" t="s">
        <v>231</v>
      </c>
      <c r="G988" s="71" t="s">
        <v>736</v>
      </c>
      <c r="H988" s="71" t="s">
        <v>217</v>
      </c>
      <c r="I988" s="71" t="s">
        <v>840</v>
      </c>
      <c r="J988" s="71" t="s">
        <v>1432</v>
      </c>
      <c r="K988" s="71" t="s">
        <v>315</v>
      </c>
      <c r="L988" s="71" t="s">
        <v>10179</v>
      </c>
      <c r="M988" s="71" t="s">
        <v>10180</v>
      </c>
      <c r="N988" s="71"/>
      <c r="O988" s="71"/>
      <c r="P988" s="71"/>
      <c r="Q988" s="71"/>
      <c r="R988" s="71"/>
      <c r="S988" s="71"/>
      <c r="T988" s="71"/>
      <c r="U988" s="71"/>
      <c r="V988" s="71"/>
      <c r="W988" s="71"/>
      <c r="X988" s="71"/>
      <c r="Y988" s="71"/>
      <c r="Z988" s="71"/>
      <c r="AA988" s="71"/>
      <c r="AB988" s="71" t="s">
        <v>64</v>
      </c>
      <c r="AC988" s="71" t="s">
        <v>65</v>
      </c>
      <c r="AD988" s="71" t="s">
        <v>62</v>
      </c>
      <c r="AE988" s="71" t="s">
        <v>62</v>
      </c>
      <c r="AF988" s="71" t="s">
        <v>63</v>
      </c>
      <c r="AG988" s="71"/>
      <c r="AH988" s="71" t="s">
        <v>66</v>
      </c>
      <c r="AI988" s="71" t="s">
        <v>63</v>
      </c>
      <c r="AJ988" s="71" t="s">
        <v>63</v>
      </c>
      <c r="AK988" s="71" t="s">
        <v>63</v>
      </c>
      <c r="AL988" s="71" t="s">
        <v>62</v>
      </c>
      <c r="AM988" s="71" t="s">
        <v>63</v>
      </c>
      <c r="AN988" s="71"/>
      <c r="AO988" s="71"/>
      <c r="AP988" s="71" t="s">
        <v>10181</v>
      </c>
      <c r="AQ988" s="71" t="s">
        <v>10182</v>
      </c>
      <c r="AR988" s="71" t="s">
        <v>132</v>
      </c>
      <c r="AS988" s="71"/>
      <c r="AT988" s="71" t="s">
        <v>63</v>
      </c>
      <c r="AU988" s="71"/>
      <c r="AV988" s="79" t="str" cm="1">
        <f t="array" ref="AV9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8" s="79" t="str" cm="1">
        <f t="array" ref="AW9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8" s="71" t="str" cm="1">
        <f t="array" ref="AX9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8" s="71"/>
      <c r="AZ988" s="71"/>
      <c r="BA988" s="71" t="s">
        <v>10183</v>
      </c>
      <c r="BB988" s="73" t="s">
        <v>10184</v>
      </c>
      <c r="BC988" s="36"/>
      <c r="BD988" s="35"/>
    </row>
    <row r="989" spans="1:56" ht="75" customHeight="1">
      <c r="A989" s="70">
        <v>988</v>
      </c>
      <c r="B989" s="71" t="s">
        <v>10185</v>
      </c>
      <c r="C989" s="71" t="s">
        <v>735</v>
      </c>
      <c r="D989" s="71" t="s">
        <v>10186</v>
      </c>
      <c r="E989" s="71" t="s">
        <v>1430</v>
      </c>
      <c r="F989" s="71" t="s">
        <v>231</v>
      </c>
      <c r="G989" s="71" t="s">
        <v>584</v>
      </c>
      <c r="H989" s="71" t="s">
        <v>217</v>
      </c>
      <c r="I989" s="71" t="s">
        <v>1215</v>
      </c>
      <c r="J989" s="71" t="s">
        <v>1432</v>
      </c>
      <c r="K989" s="71" t="s">
        <v>243</v>
      </c>
      <c r="L989" s="71" t="s">
        <v>10187</v>
      </c>
      <c r="M989" s="71" t="s">
        <v>10188</v>
      </c>
      <c r="N989" s="71"/>
      <c r="O989" s="71"/>
      <c r="P989" s="71"/>
      <c r="Q989" s="71"/>
      <c r="R989" s="71"/>
      <c r="S989" s="71"/>
      <c r="T989" s="71"/>
      <c r="U989" s="71"/>
      <c r="V989" s="71"/>
      <c r="W989" s="71"/>
      <c r="X989" s="71"/>
      <c r="Y989" s="71"/>
      <c r="Z989" s="71"/>
      <c r="AA989" s="71"/>
      <c r="AB989" s="71" t="s">
        <v>64</v>
      </c>
      <c r="AC989" s="71" t="s">
        <v>65</v>
      </c>
      <c r="AD989" s="71" t="s">
        <v>62</v>
      </c>
      <c r="AE989" s="71" t="s">
        <v>62</v>
      </c>
      <c r="AF989" s="71" t="s">
        <v>63</v>
      </c>
      <c r="AG989" s="71"/>
      <c r="AH989" s="71" t="s">
        <v>66</v>
      </c>
      <c r="AI989" s="71" t="s">
        <v>63</v>
      </c>
      <c r="AJ989" s="71" t="s">
        <v>63</v>
      </c>
      <c r="AK989" s="71" t="s">
        <v>63</v>
      </c>
      <c r="AL989" s="71" t="s">
        <v>62</v>
      </c>
      <c r="AM989" s="71" t="s">
        <v>63</v>
      </c>
      <c r="AN989" s="71"/>
      <c r="AO989" s="71"/>
      <c r="AP989" s="71" t="s">
        <v>10189</v>
      </c>
      <c r="AQ989" s="71" t="s">
        <v>1215</v>
      </c>
      <c r="AR989" s="71" t="s">
        <v>62</v>
      </c>
      <c r="AS989" s="71"/>
      <c r="AT989" s="71" t="s">
        <v>63</v>
      </c>
      <c r="AU989" s="71"/>
      <c r="AV989" s="79" t="str" cm="1">
        <f t="array" ref="AV9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9" s="79" t="str" cm="1">
        <f t="array" ref="AW9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9" s="71" t="str" cm="1">
        <f t="array" ref="AX9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9" s="71"/>
      <c r="AZ989" s="71"/>
      <c r="BA989" s="71" t="s">
        <v>10190</v>
      </c>
      <c r="BB989" s="73" t="s">
        <v>5507</v>
      </c>
      <c r="BC989" s="36"/>
      <c r="BD989" s="35"/>
    </row>
    <row r="990" spans="1:56" ht="75" customHeight="1">
      <c r="A990" s="70">
        <v>989</v>
      </c>
      <c r="B990" s="71" t="s">
        <v>10191</v>
      </c>
      <c r="C990" s="71" t="s">
        <v>735</v>
      </c>
      <c r="D990" s="71" t="s">
        <v>10192</v>
      </c>
      <c r="E990" s="71" t="s">
        <v>1478</v>
      </c>
      <c r="F990" s="71" t="s">
        <v>231</v>
      </c>
      <c r="G990" s="71" t="s">
        <v>736</v>
      </c>
      <c r="H990" s="71" t="s">
        <v>217</v>
      </c>
      <c r="I990" s="71" t="s">
        <v>1215</v>
      </c>
      <c r="J990" s="71" t="s">
        <v>1432</v>
      </c>
      <c r="K990" s="71" t="s">
        <v>243</v>
      </c>
      <c r="L990" s="71" t="s">
        <v>10193</v>
      </c>
      <c r="M990" s="71" t="s">
        <v>10194</v>
      </c>
      <c r="N990" s="71"/>
      <c r="O990" s="71"/>
      <c r="P990" s="71"/>
      <c r="Q990" s="71"/>
      <c r="R990" s="71"/>
      <c r="S990" s="71"/>
      <c r="T990" s="71"/>
      <c r="U990" s="71"/>
      <c r="V990" s="71"/>
      <c r="W990" s="71"/>
      <c r="X990" s="71"/>
      <c r="Y990" s="71"/>
      <c r="Z990" s="71"/>
      <c r="AA990" s="71"/>
      <c r="AB990" s="71" t="s">
        <v>64</v>
      </c>
      <c r="AC990" s="71" t="s">
        <v>65</v>
      </c>
      <c r="AD990" s="71" t="s">
        <v>62</v>
      </c>
      <c r="AE990" s="71" t="s">
        <v>62</v>
      </c>
      <c r="AF990" s="71" t="s">
        <v>63</v>
      </c>
      <c r="AG990" s="71"/>
      <c r="AH990" s="71" t="s">
        <v>85</v>
      </c>
      <c r="AI990" s="71" t="s">
        <v>63</v>
      </c>
      <c r="AJ990" s="71" t="s">
        <v>63</v>
      </c>
      <c r="AK990" s="71" t="s">
        <v>63</v>
      </c>
      <c r="AL990" s="71" t="s">
        <v>62</v>
      </c>
      <c r="AM990" s="71" t="s">
        <v>63</v>
      </c>
      <c r="AN990" s="71"/>
      <c r="AO990" s="71"/>
      <c r="AP990" s="71" t="s">
        <v>10195</v>
      </c>
      <c r="AQ990" s="71" t="s">
        <v>1418</v>
      </c>
      <c r="AR990" s="71" t="s">
        <v>62</v>
      </c>
      <c r="AS990" s="71"/>
      <c r="AT990" s="71" t="s">
        <v>63</v>
      </c>
      <c r="AU990" s="71"/>
      <c r="AV990" s="79" t="str" cm="1">
        <f t="array" ref="AV9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0" s="79" t="str" cm="1">
        <f t="array" ref="AW9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0" s="71" t="str" cm="1">
        <f t="array" ref="AX9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0" s="71"/>
      <c r="AZ990" s="71"/>
      <c r="BA990" s="71" t="s">
        <v>10196</v>
      </c>
      <c r="BB990" s="73" t="s">
        <v>10197</v>
      </c>
      <c r="BC990" s="36"/>
      <c r="BD990" s="35"/>
    </row>
    <row r="991" spans="1:56" ht="75" customHeight="1">
      <c r="A991" s="70">
        <v>990</v>
      </c>
      <c r="B991" s="71" t="s">
        <v>10198</v>
      </c>
      <c r="C991" s="71" t="s">
        <v>735</v>
      </c>
      <c r="D991" s="71" t="s">
        <v>10199</v>
      </c>
      <c r="E991" s="71" t="s">
        <v>1430</v>
      </c>
      <c r="F991" s="71" t="s">
        <v>231</v>
      </c>
      <c r="G991" s="71" t="s">
        <v>736</v>
      </c>
      <c r="H991" s="71" t="s">
        <v>217</v>
      </c>
      <c r="I991" s="71" t="s">
        <v>250</v>
      </c>
      <c r="J991" s="71" t="s">
        <v>1432</v>
      </c>
      <c r="K991" s="71" t="s">
        <v>243</v>
      </c>
      <c r="L991" s="71" t="s">
        <v>10200</v>
      </c>
      <c r="M991" s="71" t="s">
        <v>10201</v>
      </c>
      <c r="N991" s="71"/>
      <c r="O991" s="71"/>
      <c r="P991" s="71"/>
      <c r="Q991" s="71"/>
      <c r="R991" s="71"/>
      <c r="S991" s="71"/>
      <c r="T991" s="71"/>
      <c r="U991" s="71"/>
      <c r="V991" s="71"/>
      <c r="W991" s="71"/>
      <c r="X991" s="71"/>
      <c r="Y991" s="71"/>
      <c r="Z991" s="71"/>
      <c r="AA991" s="71"/>
      <c r="AB991" s="71" t="s">
        <v>64</v>
      </c>
      <c r="AC991" s="71" t="s">
        <v>65</v>
      </c>
      <c r="AD991" s="71" t="s">
        <v>62</v>
      </c>
      <c r="AE991" s="71" t="s">
        <v>62</v>
      </c>
      <c r="AF991" s="71" t="s">
        <v>63</v>
      </c>
      <c r="AG991" s="71"/>
      <c r="AH991" s="71" t="s">
        <v>66</v>
      </c>
      <c r="AI991" s="71" t="s">
        <v>63</v>
      </c>
      <c r="AJ991" s="71" t="s">
        <v>63</v>
      </c>
      <c r="AK991" s="71" t="s">
        <v>63</v>
      </c>
      <c r="AL991" s="71" t="s">
        <v>62</v>
      </c>
      <c r="AM991" s="71" t="s">
        <v>63</v>
      </c>
      <c r="AN991" s="71"/>
      <c r="AO991" s="71"/>
      <c r="AP991" s="71" t="s">
        <v>10202</v>
      </c>
      <c r="AQ991" s="71" t="s">
        <v>2440</v>
      </c>
      <c r="AR991" s="71" t="s">
        <v>63</v>
      </c>
      <c r="AS991" s="71"/>
      <c r="AT991" s="71" t="s">
        <v>63</v>
      </c>
      <c r="AU991" s="71"/>
      <c r="AV991" s="79" t="str" cm="1">
        <f t="array" ref="AV9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1" s="79" t="str" cm="1">
        <f t="array" ref="AW9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1" s="71" t="str" cm="1">
        <f t="array" ref="AX9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1" s="71"/>
      <c r="AZ991" s="71"/>
      <c r="BA991" s="71" t="s">
        <v>10203</v>
      </c>
      <c r="BB991" s="73" t="s">
        <v>10204</v>
      </c>
      <c r="BC991" s="36"/>
      <c r="BD991" s="35"/>
    </row>
    <row r="992" spans="1:56" ht="75" customHeight="1">
      <c r="A992" s="70">
        <v>991</v>
      </c>
      <c r="B992" s="71" t="s">
        <v>10205</v>
      </c>
      <c r="C992" s="71" t="s">
        <v>735</v>
      </c>
      <c r="D992" s="71" t="s">
        <v>10206</v>
      </c>
      <c r="E992" s="71" t="s">
        <v>1502</v>
      </c>
      <c r="F992" s="71" t="s">
        <v>231</v>
      </c>
      <c r="G992" s="71" t="s">
        <v>736</v>
      </c>
      <c r="H992" s="71" t="s">
        <v>217</v>
      </c>
      <c r="I992" s="71" t="s">
        <v>608</v>
      </c>
      <c r="J992" s="71" t="s">
        <v>1432</v>
      </c>
      <c r="K992" s="71" t="s">
        <v>266</v>
      </c>
      <c r="L992" s="71" t="s">
        <v>10207</v>
      </c>
      <c r="M992" s="71" t="s">
        <v>10208</v>
      </c>
      <c r="N992" s="71"/>
      <c r="O992" s="71"/>
      <c r="P992" s="71"/>
      <c r="Q992" s="71"/>
      <c r="R992" s="71"/>
      <c r="S992" s="71"/>
      <c r="T992" s="71"/>
      <c r="U992" s="71"/>
      <c r="V992" s="71"/>
      <c r="W992" s="71"/>
      <c r="X992" s="71"/>
      <c r="Y992" s="71"/>
      <c r="Z992" s="71"/>
      <c r="AA992" s="71"/>
      <c r="AB992" s="71" t="s">
        <v>64</v>
      </c>
      <c r="AC992" s="71" t="s">
        <v>65</v>
      </c>
      <c r="AD992" s="71" t="s">
        <v>62</v>
      </c>
      <c r="AE992" s="71" t="s">
        <v>62</v>
      </c>
      <c r="AF992" s="71" t="s">
        <v>63</v>
      </c>
      <c r="AG992" s="71"/>
      <c r="AH992" s="71" t="s">
        <v>66</v>
      </c>
      <c r="AI992" s="71" t="s">
        <v>63</v>
      </c>
      <c r="AJ992" s="71" t="s">
        <v>63</v>
      </c>
      <c r="AK992" s="71" t="s">
        <v>132</v>
      </c>
      <c r="AL992" s="71" t="s">
        <v>62</v>
      </c>
      <c r="AM992" s="71" t="s">
        <v>63</v>
      </c>
      <c r="AN992" s="71"/>
      <c r="AO992" s="71"/>
      <c r="AP992" s="71" t="s">
        <v>6982</v>
      </c>
      <c r="AQ992" s="71" t="s">
        <v>608</v>
      </c>
      <c r="AR992" s="71" t="s">
        <v>62</v>
      </c>
      <c r="AS992" s="71"/>
      <c r="AT992" s="71" t="s">
        <v>63</v>
      </c>
      <c r="AU992" s="71"/>
      <c r="AV992" s="79" t="str" cm="1">
        <f t="array" ref="AV9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2" s="79" t="str" cm="1">
        <f t="array" ref="AW9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2" s="71" t="str" cm="1">
        <f t="array" ref="AX9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2" s="71"/>
      <c r="AZ992" s="71"/>
      <c r="BA992" s="71" t="s">
        <v>10209</v>
      </c>
      <c r="BB992" s="73" t="s">
        <v>10210</v>
      </c>
      <c r="BC992" s="36"/>
      <c r="BD992" s="35"/>
    </row>
    <row r="993" spans="1:56" ht="75" customHeight="1">
      <c r="A993" s="70">
        <v>992</v>
      </c>
      <c r="B993" s="71" t="s">
        <v>10211</v>
      </c>
      <c r="C993" s="71" t="s">
        <v>735</v>
      </c>
      <c r="D993" s="71" t="s">
        <v>10212</v>
      </c>
      <c r="E993" s="71" t="s">
        <v>1452</v>
      </c>
      <c r="F993" s="71" t="s">
        <v>231</v>
      </c>
      <c r="G993" s="71" t="s">
        <v>736</v>
      </c>
      <c r="H993" s="71" t="s">
        <v>217</v>
      </c>
      <c r="I993" s="71" t="s">
        <v>790</v>
      </c>
      <c r="J993" s="71" t="s">
        <v>1432</v>
      </c>
      <c r="K993" s="71" t="s">
        <v>218</v>
      </c>
      <c r="L993" s="71" t="s">
        <v>10213</v>
      </c>
      <c r="M993" s="71" t="s">
        <v>10214</v>
      </c>
      <c r="N993" s="71"/>
      <c r="O993" s="71"/>
      <c r="P993" s="71"/>
      <c r="Q993" s="71"/>
      <c r="R993" s="71"/>
      <c r="S993" s="71"/>
      <c r="T993" s="71"/>
      <c r="U993" s="71"/>
      <c r="V993" s="71"/>
      <c r="W993" s="71"/>
      <c r="X993" s="71"/>
      <c r="Y993" s="71"/>
      <c r="Z993" s="71"/>
      <c r="AA993" s="71"/>
      <c r="AB993" s="71" t="s">
        <v>64</v>
      </c>
      <c r="AC993" s="71" t="s">
        <v>65</v>
      </c>
      <c r="AD993" s="71" t="s">
        <v>62</v>
      </c>
      <c r="AE993" s="71" t="s">
        <v>62</v>
      </c>
      <c r="AF993" s="71" t="s">
        <v>63</v>
      </c>
      <c r="AG993" s="71"/>
      <c r="AH993" s="71" t="s">
        <v>85</v>
      </c>
      <c r="AI993" s="71" t="s">
        <v>63</v>
      </c>
      <c r="AJ993" s="71" t="s">
        <v>63</v>
      </c>
      <c r="AK993" s="71" t="s">
        <v>63</v>
      </c>
      <c r="AL993" s="71" t="s">
        <v>63</v>
      </c>
      <c r="AM993" s="71" t="s">
        <v>63</v>
      </c>
      <c r="AN993" s="71"/>
      <c r="AO993" s="71"/>
      <c r="AP993" s="71" t="s">
        <v>10215</v>
      </c>
      <c r="AQ993" s="71" t="s">
        <v>10216</v>
      </c>
      <c r="AR993" s="71" t="s">
        <v>62</v>
      </c>
      <c r="AS993" s="71"/>
      <c r="AT993" s="71" t="s">
        <v>63</v>
      </c>
      <c r="AU993" s="71"/>
      <c r="AV993" s="79" t="str" cm="1">
        <f t="array" ref="AV9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3" s="79" t="str" cm="1">
        <f t="array" ref="AW9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3" s="71" t="str" cm="1">
        <f t="array" ref="AX9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3" s="71"/>
      <c r="AZ993" s="71"/>
      <c r="BA993" s="22" t="s">
        <v>10217</v>
      </c>
      <c r="BB993" s="73" t="s">
        <v>8132</v>
      </c>
      <c r="BC993" s="36"/>
      <c r="BD993" s="35"/>
    </row>
    <row r="994" spans="1:56" ht="75" customHeight="1">
      <c r="A994" s="70">
        <v>993</v>
      </c>
      <c r="B994" s="71" t="s">
        <v>10218</v>
      </c>
      <c r="C994" s="71" t="s">
        <v>735</v>
      </c>
      <c r="D994" s="71" t="s">
        <v>10219</v>
      </c>
      <c r="E994" s="71" t="s">
        <v>4757</v>
      </c>
      <c r="F994" s="71" t="s">
        <v>231</v>
      </c>
      <c r="G994" s="71" t="s">
        <v>736</v>
      </c>
      <c r="H994" s="71" t="s">
        <v>217</v>
      </c>
      <c r="I994" s="71" t="s">
        <v>194</v>
      </c>
      <c r="J994" s="71" t="s">
        <v>1432</v>
      </c>
      <c r="K994" s="71" t="s">
        <v>315</v>
      </c>
      <c r="L994" s="71" t="s">
        <v>10220</v>
      </c>
      <c r="M994" s="71" t="s">
        <v>10221</v>
      </c>
      <c r="N994" s="71"/>
      <c r="O994" s="71"/>
      <c r="P994" s="71"/>
      <c r="Q994" s="71"/>
      <c r="R994" s="71"/>
      <c r="S994" s="71"/>
      <c r="T994" s="71"/>
      <c r="U994" s="71"/>
      <c r="V994" s="71"/>
      <c r="W994" s="71"/>
      <c r="X994" s="71"/>
      <c r="Y994" s="71"/>
      <c r="Z994" s="71"/>
      <c r="AA994" s="71"/>
      <c r="AB994" s="71" t="s">
        <v>1692</v>
      </c>
      <c r="AC994" s="71" t="s">
        <v>65</v>
      </c>
      <c r="AD994" s="71" t="s">
        <v>62</v>
      </c>
      <c r="AE994" s="71" t="s">
        <v>62</v>
      </c>
      <c r="AF994" s="71" t="s">
        <v>63</v>
      </c>
      <c r="AG994" s="71"/>
      <c r="AH994" s="71" t="s">
        <v>66</v>
      </c>
      <c r="AI994" s="71" t="s">
        <v>63</v>
      </c>
      <c r="AJ994" s="71" t="s">
        <v>63</v>
      </c>
      <c r="AK994" s="71" t="s">
        <v>132</v>
      </c>
      <c r="AL994" s="71" t="s">
        <v>62</v>
      </c>
      <c r="AM994" s="71" t="s">
        <v>63</v>
      </c>
      <c r="AN994" s="71"/>
      <c r="AO994" s="71"/>
      <c r="AP994" s="71" t="s">
        <v>7398</v>
      </c>
      <c r="AQ994" s="71" t="s">
        <v>465</v>
      </c>
      <c r="AR994" s="71" t="s">
        <v>132</v>
      </c>
      <c r="AS994" s="71"/>
      <c r="AT994" s="71" t="s">
        <v>62</v>
      </c>
      <c r="AU994" s="71"/>
      <c r="AV994" s="79" t="str" cm="1">
        <f t="array" ref="AV9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4" s="79" t="str" cm="1">
        <f t="array" ref="AW9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4" s="71" t="str" cm="1">
        <f t="array" ref="AX9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4" s="71"/>
      <c r="AZ994" s="71"/>
      <c r="BA994" s="71" t="s">
        <v>10222</v>
      </c>
      <c r="BB994" s="73"/>
      <c r="BC994" s="36"/>
      <c r="BD994" s="35"/>
    </row>
    <row r="995" spans="1:56" ht="75" customHeight="1">
      <c r="A995" s="70">
        <v>994</v>
      </c>
      <c r="B995" s="71" t="s">
        <v>10223</v>
      </c>
      <c r="C995" s="71" t="s">
        <v>735</v>
      </c>
      <c r="D995" s="71" t="s">
        <v>10224</v>
      </c>
      <c r="E995" s="71" t="s">
        <v>1502</v>
      </c>
      <c r="F995" s="71" t="s">
        <v>231</v>
      </c>
      <c r="G995" s="71" t="s">
        <v>736</v>
      </c>
      <c r="H995" s="71" t="s">
        <v>217</v>
      </c>
      <c r="I995" s="71" t="s">
        <v>428</v>
      </c>
      <c r="J995" s="71" t="s">
        <v>1432</v>
      </c>
      <c r="K995" s="71" t="s">
        <v>315</v>
      </c>
      <c r="L995" s="71" t="s">
        <v>10225</v>
      </c>
      <c r="M995" s="71" t="s">
        <v>10226</v>
      </c>
      <c r="N995" s="71"/>
      <c r="O995" s="71"/>
      <c r="P995" s="71"/>
      <c r="Q995" s="71"/>
      <c r="R995" s="71"/>
      <c r="S995" s="71"/>
      <c r="T995" s="71"/>
      <c r="U995" s="71"/>
      <c r="V995" s="71"/>
      <c r="W995" s="71"/>
      <c r="X995" s="71"/>
      <c r="Y995" s="71"/>
      <c r="Z995" s="71"/>
      <c r="AA995" s="71"/>
      <c r="AB995" s="71" t="s">
        <v>64</v>
      </c>
      <c r="AC995" s="71" t="s">
        <v>65</v>
      </c>
      <c r="AD995" s="71" t="s">
        <v>62</v>
      </c>
      <c r="AE995" s="71" t="s">
        <v>62</v>
      </c>
      <c r="AF995" s="71" t="s">
        <v>63</v>
      </c>
      <c r="AG995" s="71"/>
      <c r="AH995" s="71" t="s">
        <v>85</v>
      </c>
      <c r="AI995" s="71" t="s">
        <v>63</v>
      </c>
      <c r="AJ995" s="71" t="s">
        <v>63</v>
      </c>
      <c r="AK995" s="71" t="s">
        <v>63</v>
      </c>
      <c r="AL995" s="71" t="s">
        <v>62</v>
      </c>
      <c r="AM995" s="71" t="s">
        <v>63</v>
      </c>
      <c r="AN995" s="71"/>
      <c r="AO995" s="71"/>
      <c r="AP995" s="71" t="s">
        <v>10227</v>
      </c>
      <c r="AQ995" s="71" t="s">
        <v>10228</v>
      </c>
      <c r="AR995" s="71" t="s">
        <v>62</v>
      </c>
      <c r="AS995" s="71"/>
      <c r="AT995" s="71" t="s">
        <v>63</v>
      </c>
      <c r="AU995" s="71"/>
      <c r="AV995" s="79" t="str" cm="1">
        <f t="array" ref="AV9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5" s="79" t="str" cm="1">
        <f t="array" ref="AW9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5" s="71" t="str" cm="1">
        <f t="array" ref="AX9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5" s="71"/>
      <c r="AZ995" s="71"/>
      <c r="BA995" s="22" t="s">
        <v>10229</v>
      </c>
      <c r="BB995" s="73" t="s">
        <v>1206</v>
      </c>
      <c r="BC995" s="36"/>
      <c r="BD995" s="35"/>
    </row>
    <row r="996" spans="1:56" ht="75" customHeight="1">
      <c r="A996" s="70">
        <v>995</v>
      </c>
      <c r="B996" s="71" t="s">
        <v>10230</v>
      </c>
      <c r="C996" s="71" t="s">
        <v>735</v>
      </c>
      <c r="D996" s="71" t="s">
        <v>10231</v>
      </c>
      <c r="E996" s="71" t="s">
        <v>1479</v>
      </c>
      <c r="F996" s="71" t="s">
        <v>231</v>
      </c>
      <c r="G996" s="71" t="s">
        <v>736</v>
      </c>
      <c r="H996" s="71" t="s">
        <v>217</v>
      </c>
      <c r="I996" s="71" t="s">
        <v>2145</v>
      </c>
      <c r="J996" s="71" t="s">
        <v>1432</v>
      </c>
      <c r="K996" s="71" t="s">
        <v>243</v>
      </c>
      <c r="L996" s="71" t="s">
        <v>10232</v>
      </c>
      <c r="M996" s="71" t="s">
        <v>10233</v>
      </c>
      <c r="N996" s="71"/>
      <c r="O996" s="71"/>
      <c r="P996" s="71"/>
      <c r="Q996" s="71"/>
      <c r="R996" s="71"/>
      <c r="S996" s="71"/>
      <c r="T996" s="71"/>
      <c r="U996" s="71"/>
      <c r="V996" s="71"/>
      <c r="W996" s="71"/>
      <c r="X996" s="71"/>
      <c r="Y996" s="71"/>
      <c r="Z996" s="71"/>
      <c r="AA996" s="71"/>
      <c r="AB996" s="71" t="s">
        <v>64</v>
      </c>
      <c r="AC996" s="71" t="s">
        <v>65</v>
      </c>
      <c r="AD996" s="71" t="s">
        <v>62</v>
      </c>
      <c r="AE996" s="71" t="s">
        <v>62</v>
      </c>
      <c r="AF996" s="71" t="s">
        <v>63</v>
      </c>
      <c r="AG996" s="71"/>
      <c r="AH996" s="71" t="s">
        <v>66</v>
      </c>
      <c r="AI996" s="71" t="s">
        <v>63</v>
      </c>
      <c r="AJ996" s="71" t="s">
        <v>63</v>
      </c>
      <c r="AK996" s="71" t="s">
        <v>63</v>
      </c>
      <c r="AL996" s="71" t="s">
        <v>62</v>
      </c>
      <c r="AM996" s="71" t="s">
        <v>63</v>
      </c>
      <c r="AN996" s="71"/>
      <c r="AO996" s="71"/>
      <c r="AP996" s="71" t="s">
        <v>10234</v>
      </c>
      <c r="AQ996" s="71" t="s">
        <v>10235</v>
      </c>
      <c r="AR996" s="71" t="s">
        <v>62</v>
      </c>
      <c r="AS996" s="71"/>
      <c r="AT996" s="71" t="s">
        <v>63</v>
      </c>
      <c r="AU996" s="71"/>
      <c r="AV996" s="79" t="str" cm="1">
        <f t="array" ref="AV9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6" s="79" t="str" cm="1">
        <f t="array" ref="AW9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6" s="71" t="str" cm="1">
        <f t="array" ref="AX9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6" s="71"/>
      <c r="AZ996" s="71"/>
      <c r="BA996" s="22" t="s">
        <v>10236</v>
      </c>
      <c r="BB996" s="73" t="s">
        <v>10237</v>
      </c>
      <c r="BC996" s="36"/>
      <c r="BD996" s="35"/>
    </row>
    <row r="997" spans="1:56" ht="75" customHeight="1">
      <c r="A997" s="70">
        <v>996</v>
      </c>
      <c r="B997" s="71" t="s">
        <v>10238</v>
      </c>
      <c r="C997" s="71" t="s">
        <v>1142</v>
      </c>
      <c r="D997" s="71" t="s">
        <v>10239</v>
      </c>
      <c r="E997" s="71" t="s">
        <v>1575</v>
      </c>
      <c r="F997" s="71" t="s">
        <v>231</v>
      </c>
      <c r="G997" s="71" t="s">
        <v>584</v>
      </c>
      <c r="H997" s="71" t="s">
        <v>217</v>
      </c>
      <c r="I997" s="71" t="s">
        <v>1215</v>
      </c>
      <c r="J997" s="71" t="s">
        <v>1432</v>
      </c>
      <c r="K997" s="71" t="s">
        <v>243</v>
      </c>
      <c r="L997" s="71" t="s">
        <v>10240</v>
      </c>
      <c r="M997" s="71" t="s">
        <v>10241</v>
      </c>
      <c r="N997" s="71"/>
      <c r="O997" s="71"/>
      <c r="P997" s="71"/>
      <c r="Q997" s="71"/>
      <c r="R997" s="71"/>
      <c r="S997" s="71"/>
      <c r="T997" s="71"/>
      <c r="U997" s="71"/>
      <c r="V997" s="71"/>
      <c r="W997" s="71"/>
      <c r="X997" s="71"/>
      <c r="Y997" s="71"/>
      <c r="Z997" s="71"/>
      <c r="AA997" s="71"/>
      <c r="AB997" s="71" t="s">
        <v>64</v>
      </c>
      <c r="AC997" s="71" t="s">
        <v>65</v>
      </c>
      <c r="AD997" s="71" t="s">
        <v>62</v>
      </c>
      <c r="AE997" s="71" t="s">
        <v>62</v>
      </c>
      <c r="AF997" s="71" t="s">
        <v>63</v>
      </c>
      <c r="AG997" s="71"/>
      <c r="AH997" s="71" t="s">
        <v>66</v>
      </c>
      <c r="AI997" s="71" t="s">
        <v>63</v>
      </c>
      <c r="AJ997" s="71" t="s">
        <v>63</v>
      </c>
      <c r="AK997" s="71" t="s">
        <v>63</v>
      </c>
      <c r="AL997" s="71" t="s">
        <v>62</v>
      </c>
      <c r="AM997" s="71" t="s">
        <v>63</v>
      </c>
      <c r="AN997" s="71"/>
      <c r="AO997" s="71"/>
      <c r="AP997" s="71" t="s">
        <v>10242</v>
      </c>
      <c r="AQ997" s="71" t="s">
        <v>1215</v>
      </c>
      <c r="AR997" s="71" t="s">
        <v>62</v>
      </c>
      <c r="AS997" s="71"/>
      <c r="AT997" s="71" t="s">
        <v>63</v>
      </c>
      <c r="AU997" s="71"/>
      <c r="AV997" s="79" t="str" cm="1">
        <f t="array" ref="AV9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7" s="79" t="str" cm="1">
        <f t="array" ref="AW9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7" s="71" t="str" cm="1">
        <f t="array" ref="AX9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7" s="71"/>
      <c r="AZ997" s="71"/>
      <c r="BA997" s="71" t="s">
        <v>10243</v>
      </c>
      <c r="BB997" s="73" t="s">
        <v>4658</v>
      </c>
      <c r="BC997" s="36"/>
      <c r="BD997" s="35"/>
    </row>
    <row r="998" spans="1:56" ht="75" customHeight="1">
      <c r="A998" s="70">
        <v>997</v>
      </c>
      <c r="B998" s="71" t="s">
        <v>10244</v>
      </c>
      <c r="C998" s="71" t="s">
        <v>735</v>
      </c>
      <c r="D998" s="71" t="s">
        <v>10245</v>
      </c>
      <c r="E998" s="71" t="s">
        <v>1452</v>
      </c>
      <c r="F998" s="71" t="s">
        <v>231</v>
      </c>
      <c r="G998" s="71" t="s">
        <v>736</v>
      </c>
      <c r="H998" s="71" t="s">
        <v>217</v>
      </c>
      <c r="I998" s="71" t="s">
        <v>1215</v>
      </c>
      <c r="J998" s="71" t="s">
        <v>1432</v>
      </c>
      <c r="K998" s="71" t="s">
        <v>243</v>
      </c>
      <c r="L998" s="71" t="s">
        <v>10246</v>
      </c>
      <c r="M998" s="71" t="s">
        <v>10247</v>
      </c>
      <c r="N998" s="71"/>
      <c r="O998" s="71"/>
      <c r="P998" s="71"/>
      <c r="Q998" s="71"/>
      <c r="R998" s="71"/>
      <c r="S998" s="71"/>
      <c r="T998" s="71"/>
      <c r="U998" s="71"/>
      <c r="V998" s="71"/>
      <c r="W998" s="71"/>
      <c r="X998" s="71"/>
      <c r="Y998" s="71"/>
      <c r="Z998" s="71"/>
      <c r="AA998" s="71"/>
      <c r="AB998" s="71" t="s">
        <v>64</v>
      </c>
      <c r="AC998" s="71" t="s">
        <v>65</v>
      </c>
      <c r="AD998" s="71" t="s">
        <v>62</v>
      </c>
      <c r="AE998" s="71" t="s">
        <v>62</v>
      </c>
      <c r="AF998" s="71" t="s">
        <v>63</v>
      </c>
      <c r="AG998" s="71"/>
      <c r="AH998" s="71" t="s">
        <v>66</v>
      </c>
      <c r="AI998" s="71" t="s">
        <v>63</v>
      </c>
      <c r="AJ998" s="71" t="s">
        <v>63</v>
      </c>
      <c r="AK998" s="71" t="s">
        <v>63</v>
      </c>
      <c r="AL998" s="71" t="s">
        <v>62</v>
      </c>
      <c r="AM998" s="71" t="s">
        <v>63</v>
      </c>
      <c r="AN998" s="71"/>
      <c r="AO998" s="71"/>
      <c r="AP998" s="71" t="s">
        <v>9652</v>
      </c>
      <c r="AQ998" s="71" t="s">
        <v>1215</v>
      </c>
      <c r="AR998" s="71" t="s">
        <v>62</v>
      </c>
      <c r="AS998" s="71"/>
      <c r="AT998" s="71" t="s">
        <v>63</v>
      </c>
      <c r="AU998" s="71"/>
      <c r="AV998" s="79" t="str" cm="1">
        <f t="array" ref="AV9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8" s="79" t="str" cm="1">
        <f t="array" ref="AW9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8" s="71" t="str" cm="1">
        <f t="array" ref="AX9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8" s="71"/>
      <c r="AZ998" s="71"/>
      <c r="BA998" s="71" t="s">
        <v>10248</v>
      </c>
      <c r="BB998" s="73" t="s">
        <v>10249</v>
      </c>
      <c r="BC998" s="36"/>
      <c r="BD998" s="35"/>
    </row>
    <row r="999" spans="1:56" ht="75" customHeight="1">
      <c r="A999" s="70">
        <v>998</v>
      </c>
      <c r="B999" s="71" t="s">
        <v>10250</v>
      </c>
      <c r="C999" s="71" t="s">
        <v>1142</v>
      </c>
      <c r="D999" s="71" t="s">
        <v>10251</v>
      </c>
      <c r="E999" s="71" t="s">
        <v>1430</v>
      </c>
      <c r="F999" s="71" t="s">
        <v>231</v>
      </c>
      <c r="G999" s="71" t="s">
        <v>786</v>
      </c>
      <c r="H999" s="71" t="s">
        <v>233</v>
      </c>
      <c r="I999" s="71" t="s">
        <v>2145</v>
      </c>
      <c r="J999" s="71" t="s">
        <v>1432</v>
      </c>
      <c r="K999" s="71" t="s">
        <v>243</v>
      </c>
      <c r="L999" s="71" t="s">
        <v>10252</v>
      </c>
      <c r="M999" s="71" t="s">
        <v>10253</v>
      </c>
      <c r="N999" s="71"/>
      <c r="O999" s="71"/>
      <c r="P999" s="71"/>
      <c r="Q999" s="71"/>
      <c r="R999" s="71"/>
      <c r="S999" s="71"/>
      <c r="T999" s="71"/>
      <c r="U999" s="71"/>
      <c r="V999" s="71"/>
      <c r="W999" s="71"/>
      <c r="X999" s="71"/>
      <c r="Y999" s="71"/>
      <c r="Z999" s="71"/>
      <c r="AA999" s="71"/>
      <c r="AB999" s="71" t="s">
        <v>189</v>
      </c>
      <c r="AC999" s="71" t="s">
        <v>65</v>
      </c>
      <c r="AD999" s="71" t="s">
        <v>62</v>
      </c>
      <c r="AE999" s="71" t="s">
        <v>62</v>
      </c>
      <c r="AF999" s="71" t="s">
        <v>62</v>
      </c>
      <c r="AG999" s="71"/>
      <c r="AH999" s="71" t="s">
        <v>85</v>
      </c>
      <c r="AI999" s="71" t="s">
        <v>63</v>
      </c>
      <c r="AJ999" s="71" t="s">
        <v>63</v>
      </c>
      <c r="AK999" s="71" t="s">
        <v>63</v>
      </c>
      <c r="AL999" s="71" t="s">
        <v>63</v>
      </c>
      <c r="AM999" s="71" t="s">
        <v>63</v>
      </c>
      <c r="AN999" s="71"/>
      <c r="AO999" s="71"/>
      <c r="AP999" s="71" t="s">
        <v>10254</v>
      </c>
      <c r="AQ999" s="71" t="s">
        <v>250</v>
      </c>
      <c r="AR999" s="71" t="s">
        <v>62</v>
      </c>
      <c r="AS999" s="71"/>
      <c r="AT999" s="71" t="s">
        <v>63</v>
      </c>
      <c r="AU999" s="71"/>
      <c r="AV999" s="79" t="str" cm="1">
        <f t="array" ref="AV9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9" s="79" t="str" cm="1">
        <f t="array" ref="AW9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9" s="71" t="str" cm="1">
        <f t="array" ref="AX9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9" s="71"/>
      <c r="AZ999" s="71"/>
      <c r="BA999" s="71" t="s">
        <v>10255</v>
      </c>
      <c r="BB999" s="73" t="s">
        <v>10256</v>
      </c>
      <c r="BC999" s="36"/>
      <c r="BD999" s="35"/>
    </row>
    <row r="1000" spans="1:56" ht="75" customHeight="1">
      <c r="A1000" s="70">
        <v>999</v>
      </c>
      <c r="B1000" s="71" t="s">
        <v>10250</v>
      </c>
      <c r="C1000" s="71" t="s">
        <v>1142</v>
      </c>
      <c r="D1000" s="71" t="s">
        <v>10257</v>
      </c>
      <c r="E1000" s="71" t="s">
        <v>1452</v>
      </c>
      <c r="F1000" s="71" t="s">
        <v>231</v>
      </c>
      <c r="G1000" s="71" t="s">
        <v>786</v>
      </c>
      <c r="H1000" s="71" t="s">
        <v>217</v>
      </c>
      <c r="I1000" s="71" t="s">
        <v>250</v>
      </c>
      <c r="J1000" s="71" t="s">
        <v>1432</v>
      </c>
      <c r="K1000" s="71" t="s">
        <v>243</v>
      </c>
      <c r="L1000" s="71" t="s">
        <v>10258</v>
      </c>
      <c r="M1000" s="71" t="s">
        <v>10259</v>
      </c>
      <c r="N1000" s="71"/>
      <c r="O1000" s="71"/>
      <c r="P1000" s="71"/>
      <c r="Q1000" s="71"/>
      <c r="R1000" s="71"/>
      <c r="S1000" s="71"/>
      <c r="T1000" s="71"/>
      <c r="U1000" s="71"/>
      <c r="V1000" s="71"/>
      <c r="W1000" s="71"/>
      <c r="X1000" s="71"/>
      <c r="Y1000" s="71"/>
      <c r="Z1000" s="71"/>
      <c r="AA1000" s="71"/>
      <c r="AB1000" s="71" t="s">
        <v>64</v>
      </c>
      <c r="AC1000" s="71" t="s">
        <v>65</v>
      </c>
      <c r="AD1000" s="71" t="s">
        <v>62</v>
      </c>
      <c r="AE1000" s="71" t="s">
        <v>62</v>
      </c>
      <c r="AF1000" s="71" t="s">
        <v>63</v>
      </c>
      <c r="AG1000" s="71"/>
      <c r="AH1000" s="71" t="s">
        <v>85</v>
      </c>
      <c r="AI1000" s="71" t="s">
        <v>63</v>
      </c>
      <c r="AJ1000" s="71" t="s">
        <v>63</v>
      </c>
      <c r="AK1000" s="71" t="s">
        <v>63</v>
      </c>
      <c r="AL1000" s="71" t="s">
        <v>63</v>
      </c>
      <c r="AM1000" s="71" t="s">
        <v>63</v>
      </c>
      <c r="AN1000" s="71"/>
      <c r="AO1000" s="71"/>
      <c r="AP1000" s="71" t="s">
        <v>10260</v>
      </c>
      <c r="AQ1000" s="71" t="s">
        <v>250</v>
      </c>
      <c r="AR1000" s="71" t="s">
        <v>62</v>
      </c>
      <c r="AS1000" s="71"/>
      <c r="AT1000" s="71" t="s">
        <v>63</v>
      </c>
      <c r="AU1000" s="71"/>
      <c r="AV1000" s="79" t="str" cm="1">
        <f t="array" ref="AV10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0" s="79" t="str" cm="1">
        <f t="array" ref="AW10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0" s="71" t="str" cm="1">
        <f t="array" ref="AX10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0" s="71"/>
      <c r="AZ1000" s="71"/>
      <c r="BA1000" s="71" t="s">
        <v>10261</v>
      </c>
      <c r="BB1000" s="73" t="s">
        <v>6268</v>
      </c>
      <c r="BC1000" s="36"/>
      <c r="BD1000" s="35"/>
    </row>
    <row r="1001" spans="1:56" ht="75" customHeight="1">
      <c r="A1001" s="70">
        <v>1000</v>
      </c>
      <c r="B1001" s="71" t="s">
        <v>4448</v>
      </c>
      <c r="C1001" s="71" t="s">
        <v>1142</v>
      </c>
      <c r="D1001" s="71" t="s">
        <v>10262</v>
      </c>
      <c r="E1001" s="71" t="s">
        <v>1452</v>
      </c>
      <c r="F1001" s="71" t="s">
        <v>231</v>
      </c>
      <c r="G1001" s="71" t="s">
        <v>786</v>
      </c>
      <c r="H1001" s="71" t="s">
        <v>217</v>
      </c>
      <c r="I1001" s="71" t="s">
        <v>250</v>
      </c>
      <c r="J1001" s="71" t="s">
        <v>1432</v>
      </c>
      <c r="K1001" s="71" t="s">
        <v>243</v>
      </c>
      <c r="L1001" s="71" t="s">
        <v>10263</v>
      </c>
      <c r="M1001" s="71" t="s">
        <v>10264</v>
      </c>
      <c r="N1001" s="71"/>
      <c r="O1001" s="71"/>
      <c r="P1001" s="71"/>
      <c r="Q1001" s="71"/>
      <c r="R1001" s="71"/>
      <c r="S1001" s="71"/>
      <c r="T1001" s="71"/>
      <c r="U1001" s="71"/>
      <c r="V1001" s="71"/>
      <c r="W1001" s="71"/>
      <c r="X1001" s="71"/>
      <c r="Y1001" s="71"/>
      <c r="Z1001" s="71"/>
      <c r="AA1001" s="71"/>
      <c r="AB1001" s="71" t="s">
        <v>64</v>
      </c>
      <c r="AC1001" s="71" t="s">
        <v>65</v>
      </c>
      <c r="AD1001" s="71" t="s">
        <v>62</v>
      </c>
      <c r="AE1001" s="71" t="s">
        <v>62</v>
      </c>
      <c r="AF1001" s="71" t="s">
        <v>63</v>
      </c>
      <c r="AG1001" s="71"/>
      <c r="AH1001" s="71" t="s">
        <v>85</v>
      </c>
      <c r="AI1001" s="71" t="s">
        <v>63</v>
      </c>
      <c r="AJ1001" s="71" t="s">
        <v>63</v>
      </c>
      <c r="AK1001" s="71" t="s">
        <v>63</v>
      </c>
      <c r="AL1001" s="71" t="s">
        <v>63</v>
      </c>
      <c r="AM1001" s="71" t="s">
        <v>63</v>
      </c>
      <c r="AN1001" s="71"/>
      <c r="AO1001" s="71"/>
      <c r="AP1001" s="71" t="s">
        <v>10265</v>
      </c>
      <c r="AQ1001" s="71" t="s">
        <v>250</v>
      </c>
      <c r="AR1001" s="71" t="s">
        <v>62</v>
      </c>
      <c r="AS1001" s="71"/>
      <c r="AT1001" s="71" t="s">
        <v>63</v>
      </c>
      <c r="AU1001" s="71"/>
      <c r="AV1001" s="79" t="str" cm="1">
        <f t="array" ref="AV10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1" s="79" t="str" cm="1">
        <f t="array" ref="AW10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1" s="71" t="str" cm="1">
        <f t="array" ref="AX10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1" s="71"/>
      <c r="AZ1001" s="71"/>
      <c r="BA1001" s="71" t="s">
        <v>10266</v>
      </c>
      <c r="BB1001" s="73" t="s">
        <v>10267</v>
      </c>
      <c r="BC1001" s="36"/>
      <c r="BD1001" s="35"/>
    </row>
    <row r="1002" spans="1:56" ht="75" customHeight="1">
      <c r="A1002" s="70">
        <v>1001</v>
      </c>
      <c r="B1002" s="71" t="s">
        <v>10268</v>
      </c>
      <c r="C1002" s="71" t="s">
        <v>739</v>
      </c>
      <c r="D1002" s="71" t="s">
        <v>10269</v>
      </c>
      <c r="E1002" s="71" t="s">
        <v>1478</v>
      </c>
      <c r="F1002" s="71" t="s">
        <v>231</v>
      </c>
      <c r="G1002" s="71" t="s">
        <v>786</v>
      </c>
      <c r="H1002" s="71" t="s">
        <v>217</v>
      </c>
      <c r="I1002" s="71" t="s">
        <v>1215</v>
      </c>
      <c r="J1002" s="71" t="s">
        <v>1432</v>
      </c>
      <c r="K1002" s="71" t="s">
        <v>243</v>
      </c>
      <c r="L1002" s="71" t="s">
        <v>10270</v>
      </c>
      <c r="M1002" s="71" t="s">
        <v>10271</v>
      </c>
      <c r="N1002" s="71"/>
      <c r="O1002" s="71"/>
      <c r="P1002" s="71"/>
      <c r="Q1002" s="71"/>
      <c r="R1002" s="71"/>
      <c r="S1002" s="71"/>
      <c r="T1002" s="71"/>
      <c r="U1002" s="71"/>
      <c r="V1002" s="71"/>
      <c r="W1002" s="71"/>
      <c r="X1002" s="71"/>
      <c r="Y1002" s="71"/>
      <c r="Z1002" s="71"/>
      <c r="AA1002" s="71"/>
      <c r="AB1002" s="71" t="s">
        <v>64</v>
      </c>
      <c r="AC1002" s="71" t="s">
        <v>100</v>
      </c>
      <c r="AD1002" s="71" t="s">
        <v>62</v>
      </c>
      <c r="AE1002" s="71" t="s">
        <v>62</v>
      </c>
      <c r="AF1002" s="71" t="s">
        <v>63</v>
      </c>
      <c r="AG1002" s="71"/>
      <c r="AH1002" s="71" t="s">
        <v>1515</v>
      </c>
      <c r="AI1002" s="71" t="s">
        <v>63</v>
      </c>
      <c r="AJ1002" s="71" t="s">
        <v>63</v>
      </c>
      <c r="AK1002" s="71" t="s">
        <v>63</v>
      </c>
      <c r="AL1002" s="71" t="s">
        <v>63</v>
      </c>
      <c r="AM1002" s="71" t="s">
        <v>63</v>
      </c>
      <c r="AN1002" s="71"/>
      <c r="AO1002" s="71"/>
      <c r="AP1002" s="71" t="s">
        <v>10168</v>
      </c>
      <c r="AQ1002" s="71" t="s">
        <v>1215</v>
      </c>
      <c r="AR1002" s="71" t="s">
        <v>62</v>
      </c>
      <c r="AS1002" s="71"/>
      <c r="AT1002" s="71" t="s">
        <v>63</v>
      </c>
      <c r="AU1002" s="71"/>
      <c r="AV1002" s="79" t="str" cm="1">
        <f t="array" ref="AV10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2" s="79" t="str" cm="1">
        <f t="array" ref="AW10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2" s="71" t="str" cm="1">
        <f t="array" ref="AX10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2" s="71"/>
      <c r="AZ1002" s="71"/>
      <c r="BA1002" s="71" t="s">
        <v>10272</v>
      </c>
      <c r="BB1002" s="73" t="s">
        <v>10273</v>
      </c>
      <c r="BC1002" s="36"/>
      <c r="BD1002" s="35"/>
    </row>
    <row r="1003" spans="1:56" ht="75" customHeight="1">
      <c r="A1003" s="70">
        <v>1002</v>
      </c>
      <c r="B1003" s="71" t="s">
        <v>10274</v>
      </c>
      <c r="C1003" s="71" t="s">
        <v>735</v>
      </c>
      <c r="D1003" s="71" t="s">
        <v>10275</v>
      </c>
      <c r="E1003" s="71" t="s">
        <v>1479</v>
      </c>
      <c r="F1003" s="71" t="s">
        <v>231</v>
      </c>
      <c r="G1003" s="71" t="s">
        <v>786</v>
      </c>
      <c r="H1003" s="71" t="s">
        <v>217</v>
      </c>
      <c r="I1003" s="71" t="s">
        <v>509</v>
      </c>
      <c r="J1003" s="71" t="s">
        <v>1432</v>
      </c>
      <c r="K1003" s="71" t="s">
        <v>218</v>
      </c>
      <c r="L1003" s="71" t="s">
        <v>10276</v>
      </c>
      <c r="M1003" s="71" t="s">
        <v>10277</v>
      </c>
      <c r="N1003" s="71"/>
      <c r="O1003" s="71"/>
      <c r="P1003" s="71"/>
      <c r="Q1003" s="71"/>
      <c r="R1003" s="71"/>
      <c r="S1003" s="71"/>
      <c r="T1003" s="71"/>
      <c r="U1003" s="71"/>
      <c r="V1003" s="71"/>
      <c r="W1003" s="71"/>
      <c r="X1003" s="71"/>
      <c r="Y1003" s="71"/>
      <c r="Z1003" s="71"/>
      <c r="AA1003" s="71"/>
      <c r="AB1003" s="71" t="s">
        <v>189</v>
      </c>
      <c r="AC1003" s="71" t="s">
        <v>65</v>
      </c>
      <c r="AD1003" s="71" t="s">
        <v>62</v>
      </c>
      <c r="AE1003" s="71" t="s">
        <v>62</v>
      </c>
      <c r="AF1003" s="71" t="s">
        <v>63</v>
      </c>
      <c r="AG1003" s="71"/>
      <c r="AH1003" s="71" t="s">
        <v>915</v>
      </c>
      <c r="AI1003" s="71" t="s">
        <v>63</v>
      </c>
      <c r="AJ1003" s="71" t="s">
        <v>63</v>
      </c>
      <c r="AK1003" s="71" t="s">
        <v>63</v>
      </c>
      <c r="AL1003" s="71" t="s">
        <v>62</v>
      </c>
      <c r="AM1003" s="71" t="s">
        <v>63</v>
      </c>
      <c r="AN1003" s="71"/>
      <c r="AO1003" s="71"/>
      <c r="AP1003" s="71" t="s">
        <v>10278</v>
      </c>
      <c r="AQ1003" s="71" t="s">
        <v>509</v>
      </c>
      <c r="AR1003" s="71" t="s">
        <v>62</v>
      </c>
      <c r="AS1003" s="71"/>
      <c r="AT1003" s="71" t="s">
        <v>63</v>
      </c>
      <c r="AU1003" s="71"/>
      <c r="AV1003" s="79" t="str" cm="1">
        <f t="array" ref="AV10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3" s="79" t="str" cm="1">
        <f t="array" ref="AW10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3" s="71" t="str" cm="1">
        <f t="array" ref="AX10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3" s="71"/>
      <c r="AZ1003" s="71"/>
      <c r="BA1003" s="71" t="s">
        <v>10279</v>
      </c>
      <c r="BB1003" s="73" t="s">
        <v>10280</v>
      </c>
      <c r="BC1003" s="36"/>
      <c r="BD1003" s="35"/>
    </row>
    <row r="1004" spans="1:56" ht="75" customHeight="1">
      <c r="A1004" s="70">
        <v>1003</v>
      </c>
      <c r="B1004" s="71" t="s">
        <v>8366</v>
      </c>
      <c r="C1004" s="71" t="s">
        <v>735</v>
      </c>
      <c r="D1004" s="71" t="s">
        <v>10281</v>
      </c>
      <c r="E1004" s="71" t="s">
        <v>1486</v>
      </c>
      <c r="F1004" s="71" t="s">
        <v>231</v>
      </c>
      <c r="G1004" s="71" t="s">
        <v>584</v>
      </c>
      <c r="H1004" s="71" t="s">
        <v>217</v>
      </c>
      <c r="I1004" s="71" t="s">
        <v>1215</v>
      </c>
      <c r="J1004" s="71" t="s">
        <v>1432</v>
      </c>
      <c r="K1004" s="71" t="s">
        <v>243</v>
      </c>
      <c r="L1004" s="71" t="s">
        <v>10282</v>
      </c>
      <c r="M1004" s="71" t="s">
        <v>10283</v>
      </c>
      <c r="N1004" s="71"/>
      <c r="O1004" s="71"/>
      <c r="P1004" s="71"/>
      <c r="Q1004" s="71"/>
      <c r="R1004" s="71"/>
      <c r="S1004" s="71"/>
      <c r="T1004" s="71"/>
      <c r="U1004" s="71"/>
      <c r="V1004" s="71"/>
      <c r="W1004" s="71"/>
      <c r="X1004" s="71"/>
      <c r="Y1004" s="71"/>
      <c r="Z1004" s="71"/>
      <c r="AA1004" s="71"/>
      <c r="AB1004" s="71" t="s">
        <v>64</v>
      </c>
      <c r="AC1004" s="71" t="s">
        <v>65</v>
      </c>
      <c r="AD1004" s="71" t="s">
        <v>62</v>
      </c>
      <c r="AE1004" s="71" t="s">
        <v>62</v>
      </c>
      <c r="AF1004" s="71" t="s">
        <v>63</v>
      </c>
      <c r="AG1004" s="71"/>
      <c r="AH1004" s="71" t="s">
        <v>66</v>
      </c>
      <c r="AI1004" s="71" t="s">
        <v>63</v>
      </c>
      <c r="AJ1004" s="71" t="s">
        <v>63</v>
      </c>
      <c r="AK1004" s="71" t="s">
        <v>63</v>
      </c>
      <c r="AL1004" s="71" t="s">
        <v>62</v>
      </c>
      <c r="AM1004" s="71" t="s">
        <v>63</v>
      </c>
      <c r="AN1004" s="71"/>
      <c r="AO1004" s="71"/>
      <c r="AP1004" s="71" t="s">
        <v>8370</v>
      </c>
      <c r="AQ1004" s="71" t="s">
        <v>979</v>
      </c>
      <c r="AR1004" s="71" t="s">
        <v>63</v>
      </c>
      <c r="AS1004" s="71"/>
      <c r="AT1004" s="71" t="s">
        <v>63</v>
      </c>
      <c r="AU1004" s="71"/>
      <c r="AV1004" s="79" t="str" cm="1">
        <f t="array" ref="AV10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4" s="79" t="str" cm="1">
        <f t="array" ref="AW10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4" s="71" t="str" cm="1">
        <f t="array" ref="AX10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4" s="71"/>
      <c r="AZ1004" s="71"/>
      <c r="BA1004" s="71" t="s">
        <v>10284</v>
      </c>
      <c r="BB1004" s="73" t="s">
        <v>4280</v>
      </c>
      <c r="BC1004" s="36"/>
      <c r="BD1004" s="35"/>
    </row>
    <row r="1005" spans="1:56" ht="75" customHeight="1">
      <c r="A1005" s="70">
        <v>1004</v>
      </c>
      <c r="B1005" s="71" t="s">
        <v>10285</v>
      </c>
      <c r="C1005" s="71" t="s">
        <v>739</v>
      </c>
      <c r="D1005" s="71" t="s">
        <v>10286</v>
      </c>
      <c r="E1005" s="71" t="s">
        <v>1486</v>
      </c>
      <c r="F1005" s="71" t="s">
        <v>231</v>
      </c>
      <c r="G1005" s="71" t="s">
        <v>786</v>
      </c>
      <c r="H1005" s="71" t="s">
        <v>217</v>
      </c>
      <c r="I1005" s="71" t="s">
        <v>1215</v>
      </c>
      <c r="J1005" s="71" t="s">
        <v>1432</v>
      </c>
      <c r="K1005" s="71" t="s">
        <v>243</v>
      </c>
      <c r="L1005" s="71" t="s">
        <v>10287</v>
      </c>
      <c r="M1005" s="71" t="s">
        <v>10288</v>
      </c>
      <c r="N1005" s="71"/>
      <c r="O1005" s="71"/>
      <c r="P1005" s="71"/>
      <c r="Q1005" s="71"/>
      <c r="R1005" s="71"/>
      <c r="S1005" s="71"/>
      <c r="T1005" s="71"/>
      <c r="U1005" s="71"/>
      <c r="V1005" s="71"/>
      <c r="W1005" s="71"/>
      <c r="X1005" s="71"/>
      <c r="Y1005" s="71"/>
      <c r="Z1005" s="71"/>
      <c r="AA1005" s="71"/>
      <c r="AB1005" s="71" t="s">
        <v>64</v>
      </c>
      <c r="AC1005" s="71" t="s">
        <v>84</v>
      </c>
      <c r="AD1005" s="71" t="s">
        <v>62</v>
      </c>
      <c r="AE1005" s="71" t="s">
        <v>62</v>
      </c>
      <c r="AF1005" s="71" t="s">
        <v>63</v>
      </c>
      <c r="AG1005" s="71"/>
      <c r="AH1005" s="71" t="s">
        <v>915</v>
      </c>
      <c r="AI1005" s="71" t="s">
        <v>63</v>
      </c>
      <c r="AJ1005" s="71" t="s">
        <v>63</v>
      </c>
      <c r="AK1005" s="71" t="s">
        <v>63</v>
      </c>
      <c r="AL1005" s="71" t="s">
        <v>62</v>
      </c>
      <c r="AM1005" s="71" t="s">
        <v>63</v>
      </c>
      <c r="AN1005" s="71"/>
      <c r="AO1005" s="71"/>
      <c r="AP1005" s="71" t="s">
        <v>10289</v>
      </c>
      <c r="AQ1005" s="71" t="s">
        <v>1215</v>
      </c>
      <c r="AR1005" s="71" t="s">
        <v>62</v>
      </c>
      <c r="AS1005" s="71"/>
      <c r="AT1005" s="71" t="s">
        <v>63</v>
      </c>
      <c r="AU1005" s="71"/>
      <c r="AV1005" s="79" t="str" cm="1">
        <f t="array" ref="AV10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5" s="79" t="str" cm="1">
        <f t="array" ref="AW10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5" s="71" t="str" cm="1">
        <f t="array" ref="AX10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5" s="71"/>
      <c r="AZ1005" s="71"/>
      <c r="BA1005" s="71" t="s">
        <v>10290</v>
      </c>
      <c r="BB1005" s="73" t="s">
        <v>10291</v>
      </c>
      <c r="BC1005" s="36"/>
      <c r="BD1005" s="35"/>
    </row>
    <row r="1006" spans="1:56" ht="75" customHeight="1">
      <c r="A1006" s="70">
        <v>1005</v>
      </c>
      <c r="B1006" s="71" t="s">
        <v>10292</v>
      </c>
      <c r="C1006" s="71" t="s">
        <v>735</v>
      </c>
      <c r="D1006" s="71" t="s">
        <v>10293</v>
      </c>
      <c r="E1006" s="71" t="s">
        <v>1522</v>
      </c>
      <c r="F1006" s="71" t="s">
        <v>231</v>
      </c>
      <c r="G1006" s="71" t="s">
        <v>584</v>
      </c>
      <c r="H1006" s="71" t="s">
        <v>217</v>
      </c>
      <c r="I1006" s="71" t="s">
        <v>1215</v>
      </c>
      <c r="J1006" s="71" t="s">
        <v>1432</v>
      </c>
      <c r="K1006" s="71" t="s">
        <v>243</v>
      </c>
      <c r="L1006" s="71" t="s">
        <v>10294</v>
      </c>
      <c r="M1006" s="71" t="s">
        <v>10295</v>
      </c>
      <c r="N1006" s="71"/>
      <c r="O1006" s="71"/>
      <c r="P1006" s="71"/>
      <c r="Q1006" s="71"/>
      <c r="R1006" s="71"/>
      <c r="S1006" s="71"/>
      <c r="T1006" s="71"/>
      <c r="U1006" s="71"/>
      <c r="V1006" s="71"/>
      <c r="W1006" s="71"/>
      <c r="X1006" s="71"/>
      <c r="Y1006" s="71"/>
      <c r="Z1006" s="71"/>
      <c r="AA1006" s="71"/>
      <c r="AB1006" s="71" t="s">
        <v>64</v>
      </c>
      <c r="AC1006" s="71" t="s">
        <v>65</v>
      </c>
      <c r="AD1006" s="71" t="s">
        <v>62</v>
      </c>
      <c r="AE1006" s="71" t="s">
        <v>62</v>
      </c>
      <c r="AF1006" s="71" t="s">
        <v>63</v>
      </c>
      <c r="AG1006" s="71"/>
      <c r="AH1006" s="71" t="s">
        <v>66</v>
      </c>
      <c r="AI1006" s="71" t="s">
        <v>63</v>
      </c>
      <c r="AJ1006" s="71" t="s">
        <v>63</v>
      </c>
      <c r="AK1006" s="71" t="s">
        <v>63</v>
      </c>
      <c r="AL1006" s="71" t="s">
        <v>62</v>
      </c>
      <c r="AM1006" s="71" t="s">
        <v>63</v>
      </c>
      <c r="AN1006" s="71"/>
      <c r="AO1006" s="71"/>
      <c r="AP1006" s="71" t="s">
        <v>10296</v>
      </c>
      <c r="AQ1006" s="71" t="s">
        <v>1215</v>
      </c>
      <c r="AR1006" s="71" t="s">
        <v>62</v>
      </c>
      <c r="AS1006" s="71"/>
      <c r="AT1006" s="71" t="s">
        <v>63</v>
      </c>
      <c r="AU1006" s="71"/>
      <c r="AV1006" s="79" t="str" cm="1">
        <f t="array" ref="AV10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6" s="79" t="str" cm="1">
        <f t="array" ref="AW10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6" s="71" t="str" cm="1">
        <f t="array" ref="AX10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6" s="71"/>
      <c r="AZ1006" s="71"/>
      <c r="BA1006" s="71" t="s">
        <v>10297</v>
      </c>
      <c r="BB1006" s="73" t="s">
        <v>1628</v>
      </c>
      <c r="BC1006" s="36"/>
      <c r="BD1006" s="35"/>
    </row>
    <row r="1007" spans="1:56" ht="75" customHeight="1">
      <c r="A1007" s="70">
        <v>1006</v>
      </c>
      <c r="B1007" s="71" t="s">
        <v>10298</v>
      </c>
      <c r="C1007" s="71" t="s">
        <v>1269</v>
      </c>
      <c r="D1007" s="71" t="s">
        <v>10299</v>
      </c>
      <c r="E1007" s="71" t="s">
        <v>1452</v>
      </c>
      <c r="F1007" s="71" t="s">
        <v>231</v>
      </c>
      <c r="G1007" s="71" t="s">
        <v>786</v>
      </c>
      <c r="H1007" s="71" t="s">
        <v>217</v>
      </c>
      <c r="I1007" s="71" t="s">
        <v>250</v>
      </c>
      <c r="J1007" s="71" t="s">
        <v>1432</v>
      </c>
      <c r="K1007" s="71" t="s">
        <v>243</v>
      </c>
      <c r="L1007" s="71" t="s">
        <v>10300</v>
      </c>
      <c r="M1007" s="71" t="s">
        <v>10301</v>
      </c>
      <c r="N1007" s="71"/>
      <c r="O1007" s="71"/>
      <c r="P1007" s="71"/>
      <c r="Q1007" s="71"/>
      <c r="R1007" s="71"/>
      <c r="S1007" s="71"/>
      <c r="T1007" s="71"/>
      <c r="U1007" s="71"/>
      <c r="V1007" s="71"/>
      <c r="W1007" s="71"/>
      <c r="X1007" s="71"/>
      <c r="Y1007" s="71"/>
      <c r="Z1007" s="71"/>
      <c r="AA1007" s="71"/>
      <c r="AB1007" s="71" t="s">
        <v>64</v>
      </c>
      <c r="AC1007" s="71" t="s">
        <v>65</v>
      </c>
      <c r="AD1007" s="71" t="s">
        <v>62</v>
      </c>
      <c r="AE1007" s="71" t="s">
        <v>62</v>
      </c>
      <c r="AF1007" s="71" t="s">
        <v>63</v>
      </c>
      <c r="AG1007" s="71"/>
      <c r="AH1007" s="71" t="s">
        <v>85</v>
      </c>
      <c r="AI1007" s="71" t="s">
        <v>63</v>
      </c>
      <c r="AJ1007" s="71" t="s">
        <v>62</v>
      </c>
      <c r="AK1007" s="71" t="s">
        <v>63</v>
      </c>
      <c r="AL1007" s="71" t="s">
        <v>62</v>
      </c>
      <c r="AM1007" s="71" t="s">
        <v>63</v>
      </c>
      <c r="AN1007" s="71"/>
      <c r="AO1007" s="71"/>
      <c r="AP1007" s="71" t="s">
        <v>10302</v>
      </c>
      <c r="AQ1007" s="71" t="s">
        <v>250</v>
      </c>
      <c r="AR1007" s="71" t="s">
        <v>62</v>
      </c>
      <c r="AS1007" s="71"/>
      <c r="AT1007" s="71" t="s">
        <v>63</v>
      </c>
      <c r="AU1007" s="71"/>
      <c r="AV1007" s="79" t="str" cm="1">
        <f t="array" ref="AV10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7" s="79" t="str" cm="1">
        <f t="array" ref="AW10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7" s="71" t="str" cm="1">
        <f t="array" ref="AX10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7" s="71"/>
      <c r="AZ1007" s="71"/>
      <c r="BA1007" s="71" t="s">
        <v>10303</v>
      </c>
      <c r="BB1007" s="73" t="s">
        <v>4454</v>
      </c>
      <c r="BC1007" s="36"/>
      <c r="BD1007" s="35"/>
    </row>
    <row r="1008" spans="1:56" ht="75" customHeight="1">
      <c r="A1008" s="70">
        <v>1007</v>
      </c>
      <c r="B1008" s="71" t="s">
        <v>10304</v>
      </c>
      <c r="C1008" s="71" t="s">
        <v>381</v>
      </c>
      <c r="D1008" s="71" t="s">
        <v>10305</v>
      </c>
      <c r="E1008" s="71" t="s">
        <v>1565</v>
      </c>
      <c r="F1008" s="71" t="s">
        <v>54</v>
      </c>
      <c r="G1008" s="71" t="s">
        <v>125</v>
      </c>
      <c r="H1008" s="71" t="s">
        <v>233</v>
      </c>
      <c r="I1008" s="71" t="s">
        <v>250</v>
      </c>
      <c r="J1008" s="71" t="s">
        <v>1432</v>
      </c>
      <c r="K1008" s="71" t="s">
        <v>243</v>
      </c>
      <c r="L1008" s="71" t="s">
        <v>10306</v>
      </c>
      <c r="M1008" s="71" t="s">
        <v>10307</v>
      </c>
      <c r="N1008" s="71" t="s">
        <v>1710</v>
      </c>
      <c r="O1008" s="71" t="s">
        <v>1609</v>
      </c>
      <c r="P1008" s="71" t="s">
        <v>60</v>
      </c>
      <c r="Q1008" s="71" t="s">
        <v>431</v>
      </c>
      <c r="R1008" s="71" t="s">
        <v>189</v>
      </c>
      <c r="S1008" s="71" t="s">
        <v>62</v>
      </c>
      <c r="T1008" s="71" t="s">
        <v>62</v>
      </c>
      <c r="U1008" s="71" t="s">
        <v>62</v>
      </c>
      <c r="V1008" s="71" t="s">
        <v>62</v>
      </c>
      <c r="W1008" s="71" t="s">
        <v>63</v>
      </c>
      <c r="X1008" s="71" t="s">
        <v>63</v>
      </c>
      <c r="Y1008" s="71" t="s">
        <v>62</v>
      </c>
      <c r="Z1008" s="71" t="s">
        <v>63</v>
      </c>
      <c r="AA1008" s="71" t="s">
        <v>62</v>
      </c>
      <c r="AB1008" s="71" t="s">
        <v>64</v>
      </c>
      <c r="AC1008" s="71" t="s">
        <v>65</v>
      </c>
      <c r="AD1008" s="71" t="s">
        <v>62</v>
      </c>
      <c r="AE1008" s="71" t="s">
        <v>62</v>
      </c>
      <c r="AF1008" s="71" t="s">
        <v>62</v>
      </c>
      <c r="AG1008" s="71" t="s">
        <v>63</v>
      </c>
      <c r="AH1008" s="71" t="s">
        <v>85</v>
      </c>
      <c r="AI1008" s="71" t="s">
        <v>63</v>
      </c>
      <c r="AJ1008" s="71" t="s">
        <v>63</v>
      </c>
      <c r="AK1008" s="71" t="s">
        <v>63</v>
      </c>
      <c r="AL1008" s="71" t="s">
        <v>62</v>
      </c>
      <c r="AM1008" s="71" t="s">
        <v>62</v>
      </c>
      <c r="AN1008" s="71"/>
      <c r="AO1008" s="71" t="s">
        <v>10308</v>
      </c>
      <c r="AP1008" s="71" t="s">
        <v>10309</v>
      </c>
      <c r="AQ1008" s="71" t="s">
        <v>10310</v>
      </c>
      <c r="AR1008" s="71" t="s">
        <v>132</v>
      </c>
      <c r="AS1008" s="71"/>
      <c r="AT1008" s="71" t="s">
        <v>63</v>
      </c>
      <c r="AU1008" s="71" t="s">
        <v>1713</v>
      </c>
      <c r="AV1008" s="79" cm="1">
        <f t="array" ref="AV10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008" s="79" cm="1">
        <f t="array" ref="AW10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008" s="71" t="str" cm="1">
        <f t="array" ref="AX10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008" s="71" t="s">
        <v>63</v>
      </c>
      <c r="AZ1008" s="71"/>
      <c r="BA1008" s="71" t="s">
        <v>10311</v>
      </c>
      <c r="BB1008" s="73" t="s">
        <v>408</v>
      </c>
      <c r="BC1008" s="36"/>
      <c r="BD1008" s="35"/>
    </row>
    <row r="1009" spans="1:56" ht="75" customHeight="1">
      <c r="A1009" s="70">
        <v>1008</v>
      </c>
      <c r="B1009" s="71" t="s">
        <v>10312</v>
      </c>
      <c r="C1009" s="71" t="s">
        <v>381</v>
      </c>
      <c r="D1009" s="71" t="s">
        <v>10313</v>
      </c>
      <c r="E1009" s="71" t="s">
        <v>1461</v>
      </c>
      <c r="F1009" s="71" t="s">
        <v>54</v>
      </c>
      <c r="G1009" s="71" t="s">
        <v>125</v>
      </c>
      <c r="H1009" s="71" t="s">
        <v>233</v>
      </c>
      <c r="I1009" s="71" t="s">
        <v>250</v>
      </c>
      <c r="J1009" s="71" t="s">
        <v>1432</v>
      </c>
      <c r="K1009" s="71" t="s">
        <v>243</v>
      </c>
      <c r="L1009" s="71" t="s">
        <v>10314</v>
      </c>
      <c r="M1009" s="71" t="s">
        <v>10315</v>
      </c>
      <c r="N1009" s="71" t="s">
        <v>1494</v>
      </c>
      <c r="O1009" s="71" t="s">
        <v>6298</v>
      </c>
      <c r="P1009" s="71" t="s">
        <v>60</v>
      </c>
      <c r="Q1009" s="71" t="s">
        <v>431</v>
      </c>
      <c r="R1009" s="71" t="s">
        <v>189</v>
      </c>
      <c r="S1009" s="71" t="s">
        <v>62</v>
      </c>
      <c r="T1009" s="71" t="s">
        <v>62</v>
      </c>
      <c r="U1009" s="71" t="s">
        <v>63</v>
      </c>
      <c r="V1009" s="71" t="s">
        <v>62</v>
      </c>
      <c r="W1009" s="71" t="s">
        <v>63</v>
      </c>
      <c r="X1009" s="71" t="s">
        <v>63</v>
      </c>
      <c r="Y1009" s="71" t="s">
        <v>62</v>
      </c>
      <c r="Z1009" s="71" t="s">
        <v>63</v>
      </c>
      <c r="AA1009" s="71" t="s">
        <v>62</v>
      </c>
      <c r="AB1009" s="71" t="s">
        <v>64</v>
      </c>
      <c r="AC1009" s="71" t="s">
        <v>65</v>
      </c>
      <c r="AD1009" s="71" t="s">
        <v>62</v>
      </c>
      <c r="AE1009" s="71" t="s">
        <v>62</v>
      </c>
      <c r="AF1009" s="71" t="s">
        <v>63</v>
      </c>
      <c r="AG1009" s="71" t="s">
        <v>63</v>
      </c>
      <c r="AH1009" s="71" t="s">
        <v>85</v>
      </c>
      <c r="AI1009" s="71" t="s">
        <v>63</v>
      </c>
      <c r="AJ1009" s="71" t="s">
        <v>63</v>
      </c>
      <c r="AK1009" s="71" t="s">
        <v>63</v>
      </c>
      <c r="AL1009" s="71" t="s">
        <v>62</v>
      </c>
      <c r="AM1009" s="71" t="s">
        <v>62</v>
      </c>
      <c r="AN1009" s="71"/>
      <c r="AO1009" s="71" t="s">
        <v>10316</v>
      </c>
      <c r="AP1009" s="71" t="s">
        <v>1712</v>
      </c>
      <c r="AQ1009" s="71" t="s">
        <v>272</v>
      </c>
      <c r="AR1009" s="71" t="s">
        <v>63</v>
      </c>
      <c r="AS1009" s="71"/>
      <c r="AT1009" s="71" t="s">
        <v>63</v>
      </c>
      <c r="AU1009" s="71" t="s">
        <v>1702</v>
      </c>
      <c r="AV1009" s="79" cm="1">
        <f t="array" ref="AV10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1009" s="79" cm="1">
        <f t="array" ref="AW10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1009" s="71" t="str" cm="1">
        <f t="array" ref="AX10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009" s="71" t="s">
        <v>63</v>
      </c>
      <c r="AZ1009" s="71"/>
      <c r="BA1009" s="71" t="s">
        <v>10317</v>
      </c>
      <c r="BB1009" s="73" t="s">
        <v>10318</v>
      </c>
      <c r="BC1009" s="36"/>
      <c r="BD1009" s="35"/>
    </row>
    <row r="1010" spans="1:56" ht="75" customHeight="1">
      <c r="A1010" s="70">
        <v>1009</v>
      </c>
      <c r="B1010" s="71" t="s">
        <v>10319</v>
      </c>
      <c r="C1010" s="71" t="s">
        <v>5231</v>
      </c>
      <c r="D1010" s="71" t="s">
        <v>10320</v>
      </c>
      <c r="E1010" s="71" t="s">
        <v>1502</v>
      </c>
      <c r="F1010" s="71" t="s">
        <v>231</v>
      </c>
      <c r="G1010" s="71" t="s">
        <v>736</v>
      </c>
      <c r="H1010" s="71" t="s">
        <v>217</v>
      </c>
      <c r="I1010" s="71" t="s">
        <v>1787</v>
      </c>
      <c r="J1010" s="71" t="s">
        <v>1432</v>
      </c>
      <c r="K1010" s="71" t="s">
        <v>266</v>
      </c>
      <c r="L1010" s="71" t="s">
        <v>10321</v>
      </c>
      <c r="M1010" s="71" t="s">
        <v>10322</v>
      </c>
      <c r="N1010" s="71"/>
      <c r="O1010" s="71"/>
      <c r="P1010" s="71"/>
      <c r="Q1010" s="71"/>
      <c r="R1010" s="71"/>
      <c r="S1010" s="71"/>
      <c r="T1010" s="71"/>
      <c r="U1010" s="71"/>
      <c r="V1010" s="71"/>
      <c r="W1010" s="71"/>
      <c r="X1010" s="71"/>
      <c r="Y1010" s="71"/>
      <c r="Z1010" s="71"/>
      <c r="AA1010" s="71"/>
      <c r="AB1010" s="71" t="s">
        <v>64</v>
      </c>
      <c r="AC1010" s="71" t="s">
        <v>84</v>
      </c>
      <c r="AD1010" s="71" t="s">
        <v>62</v>
      </c>
      <c r="AE1010" s="71" t="s">
        <v>62</v>
      </c>
      <c r="AF1010" s="71" t="s">
        <v>62</v>
      </c>
      <c r="AG1010" s="71"/>
      <c r="AH1010" s="71" t="s">
        <v>85</v>
      </c>
      <c r="AI1010" s="71" t="s">
        <v>63</v>
      </c>
      <c r="AJ1010" s="71" t="s">
        <v>63</v>
      </c>
      <c r="AK1010" s="71" t="s">
        <v>63</v>
      </c>
      <c r="AL1010" s="71" t="s">
        <v>63</v>
      </c>
      <c r="AM1010" s="71" t="s">
        <v>63</v>
      </c>
      <c r="AN1010" s="71"/>
      <c r="AO1010" s="71"/>
      <c r="AP1010" s="71" t="s">
        <v>10323</v>
      </c>
      <c r="AQ1010" s="71" t="s">
        <v>1787</v>
      </c>
      <c r="AR1010" s="71" t="s">
        <v>62</v>
      </c>
      <c r="AS1010" s="71"/>
      <c r="AT1010" s="71" t="s">
        <v>63</v>
      </c>
      <c r="AU1010" s="71"/>
      <c r="AV1010" s="79" t="str" cm="1">
        <f t="array" ref="AV10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0" s="79" t="str" cm="1">
        <f t="array" ref="AW10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0" s="71" t="str" cm="1">
        <f t="array" ref="AX10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0" s="71"/>
      <c r="AZ1010" s="71"/>
      <c r="BA1010" s="71" t="s">
        <v>10324</v>
      </c>
      <c r="BB1010" s="73"/>
      <c r="BC1010" s="36"/>
      <c r="BD1010" s="35"/>
    </row>
    <row r="1011" spans="1:56" ht="75" customHeight="1">
      <c r="A1011" s="70">
        <v>1010</v>
      </c>
      <c r="B1011" s="71" t="s">
        <v>8379</v>
      </c>
      <c r="C1011" s="71" t="s">
        <v>735</v>
      </c>
      <c r="D1011" s="71" t="s">
        <v>10325</v>
      </c>
      <c r="E1011" s="71" t="s">
        <v>1430</v>
      </c>
      <c r="F1011" s="71" t="s">
        <v>231</v>
      </c>
      <c r="G1011" s="71" t="s">
        <v>736</v>
      </c>
      <c r="H1011" s="71" t="s">
        <v>217</v>
      </c>
      <c r="I1011" s="71" t="s">
        <v>2165</v>
      </c>
      <c r="J1011" s="71" t="s">
        <v>1432</v>
      </c>
      <c r="K1011" s="71" t="s">
        <v>315</v>
      </c>
      <c r="L1011" s="71" t="s">
        <v>10326</v>
      </c>
      <c r="M1011" s="71" t="s">
        <v>10327</v>
      </c>
      <c r="N1011" s="71"/>
      <c r="O1011" s="71"/>
      <c r="P1011" s="71"/>
      <c r="Q1011" s="71"/>
      <c r="R1011" s="71"/>
      <c r="S1011" s="71"/>
      <c r="T1011" s="71"/>
      <c r="U1011" s="71"/>
      <c r="V1011" s="71"/>
      <c r="W1011" s="71"/>
      <c r="X1011" s="71"/>
      <c r="Y1011" s="71"/>
      <c r="Z1011" s="71"/>
      <c r="AA1011" s="71"/>
      <c r="AB1011" s="71" t="s">
        <v>64</v>
      </c>
      <c r="AC1011" s="71" t="s">
        <v>65</v>
      </c>
      <c r="AD1011" s="71" t="s">
        <v>62</v>
      </c>
      <c r="AE1011" s="71" t="s">
        <v>62</v>
      </c>
      <c r="AF1011" s="71" t="s">
        <v>63</v>
      </c>
      <c r="AG1011" s="71"/>
      <c r="AH1011" s="71" t="s">
        <v>915</v>
      </c>
      <c r="AI1011" s="71" t="s">
        <v>63</v>
      </c>
      <c r="AJ1011" s="71" t="s">
        <v>63</v>
      </c>
      <c r="AK1011" s="71" t="s">
        <v>63</v>
      </c>
      <c r="AL1011" s="71" t="s">
        <v>62</v>
      </c>
      <c r="AM1011" s="71" t="s">
        <v>63</v>
      </c>
      <c r="AN1011" s="71"/>
      <c r="AO1011" s="71"/>
      <c r="AP1011" s="71" t="s">
        <v>10328</v>
      </c>
      <c r="AQ1011" s="71" t="s">
        <v>10329</v>
      </c>
      <c r="AR1011" s="71" t="s">
        <v>132</v>
      </c>
      <c r="AS1011" s="71"/>
      <c r="AT1011" s="71" t="s">
        <v>63</v>
      </c>
      <c r="AU1011" s="71"/>
      <c r="AV1011" s="79" t="str" cm="1">
        <f t="array" ref="AV10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1" s="79" t="str" cm="1">
        <f t="array" ref="AW10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1" s="71" t="str" cm="1">
        <f t="array" ref="AX10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1" s="71"/>
      <c r="AZ1011" s="71"/>
      <c r="BA1011" s="22" t="s">
        <v>10330</v>
      </c>
      <c r="BB1011" s="73" t="s">
        <v>10331</v>
      </c>
      <c r="BC1011" s="36"/>
      <c r="BD1011" s="35"/>
    </row>
    <row r="1012" spans="1:56" ht="75" customHeight="1">
      <c r="A1012" s="70">
        <v>1011</v>
      </c>
      <c r="B1012" s="71" t="s">
        <v>10332</v>
      </c>
      <c r="C1012" s="71" t="s">
        <v>7481</v>
      </c>
      <c r="D1012" s="71" t="s">
        <v>10333</v>
      </c>
      <c r="E1012" s="71" t="s">
        <v>1478</v>
      </c>
      <c r="F1012" s="71" t="s">
        <v>231</v>
      </c>
      <c r="G1012" s="71" t="s">
        <v>232</v>
      </c>
      <c r="H1012" s="71" t="s">
        <v>217</v>
      </c>
      <c r="I1012" s="71" t="s">
        <v>840</v>
      </c>
      <c r="J1012" s="71" t="s">
        <v>1432</v>
      </c>
      <c r="K1012" s="71" t="s">
        <v>315</v>
      </c>
      <c r="L1012" s="71" t="s">
        <v>10334</v>
      </c>
      <c r="M1012" s="71" t="s">
        <v>10335</v>
      </c>
      <c r="N1012" s="71"/>
      <c r="O1012" s="71"/>
      <c r="P1012" s="71"/>
      <c r="Q1012" s="71"/>
      <c r="R1012" s="71"/>
      <c r="S1012" s="71"/>
      <c r="T1012" s="71"/>
      <c r="U1012" s="71"/>
      <c r="V1012" s="71"/>
      <c r="W1012" s="71"/>
      <c r="X1012" s="71"/>
      <c r="Y1012" s="71"/>
      <c r="Z1012" s="71"/>
      <c r="AA1012" s="71"/>
      <c r="AB1012" s="71" t="s">
        <v>64</v>
      </c>
      <c r="AC1012" s="71" t="s">
        <v>65</v>
      </c>
      <c r="AD1012" s="71" t="s">
        <v>62</v>
      </c>
      <c r="AE1012" s="71" t="s">
        <v>62</v>
      </c>
      <c r="AF1012" s="71" t="s">
        <v>63</v>
      </c>
      <c r="AG1012" s="71"/>
      <c r="AH1012" s="71" t="s">
        <v>85</v>
      </c>
      <c r="AI1012" s="71" t="s">
        <v>63</v>
      </c>
      <c r="AJ1012" s="71" t="s">
        <v>63</v>
      </c>
      <c r="AK1012" s="71" t="s">
        <v>63</v>
      </c>
      <c r="AL1012" s="71" t="s">
        <v>63</v>
      </c>
      <c r="AM1012" s="71" t="s">
        <v>63</v>
      </c>
      <c r="AN1012" s="71"/>
      <c r="AO1012" s="71"/>
      <c r="AP1012" s="71" t="s">
        <v>10336</v>
      </c>
      <c r="AQ1012" s="71" t="s">
        <v>840</v>
      </c>
      <c r="AR1012" s="71" t="s">
        <v>62</v>
      </c>
      <c r="AS1012" s="71"/>
      <c r="AT1012" s="71" t="s">
        <v>63</v>
      </c>
      <c r="AU1012" s="71"/>
      <c r="AV1012" s="79" t="str" cm="1">
        <f t="array" ref="AV10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2" s="79" t="str" cm="1">
        <f t="array" ref="AW10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2" s="71" t="str" cm="1">
        <f t="array" ref="AX10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2" s="71"/>
      <c r="AZ1012" s="71"/>
      <c r="BA1012" s="71" t="s">
        <v>10337</v>
      </c>
      <c r="BB1012" s="73" t="s">
        <v>10338</v>
      </c>
      <c r="BC1012" s="36"/>
      <c r="BD1012" s="35"/>
    </row>
    <row r="1013" spans="1:56" ht="75" customHeight="1">
      <c r="A1013" s="70">
        <v>1012</v>
      </c>
      <c r="B1013" s="71" t="s">
        <v>10339</v>
      </c>
      <c r="C1013" s="71" t="s">
        <v>735</v>
      </c>
      <c r="D1013" s="71" t="s">
        <v>10340</v>
      </c>
      <c r="E1013" s="71" t="s">
        <v>1479</v>
      </c>
      <c r="F1013" s="71" t="s">
        <v>231</v>
      </c>
      <c r="G1013" s="71" t="s">
        <v>736</v>
      </c>
      <c r="H1013" s="71" t="s">
        <v>217</v>
      </c>
      <c r="I1013" s="71" t="s">
        <v>608</v>
      </c>
      <c r="J1013" s="71" t="s">
        <v>1432</v>
      </c>
      <c r="K1013" s="71" t="s">
        <v>266</v>
      </c>
      <c r="L1013" s="71" t="s">
        <v>10341</v>
      </c>
      <c r="M1013" s="71" t="s">
        <v>10342</v>
      </c>
      <c r="N1013" s="71"/>
      <c r="O1013" s="71"/>
      <c r="P1013" s="71"/>
      <c r="Q1013" s="71"/>
      <c r="R1013" s="71"/>
      <c r="S1013" s="71"/>
      <c r="T1013" s="71"/>
      <c r="U1013" s="71"/>
      <c r="V1013" s="71"/>
      <c r="W1013" s="71"/>
      <c r="X1013" s="71"/>
      <c r="Y1013" s="71"/>
      <c r="Z1013" s="71"/>
      <c r="AA1013" s="71"/>
      <c r="AB1013" s="71" t="s">
        <v>189</v>
      </c>
      <c r="AC1013" s="71" t="s">
        <v>65</v>
      </c>
      <c r="AD1013" s="71" t="s">
        <v>62</v>
      </c>
      <c r="AE1013" s="71" t="s">
        <v>62</v>
      </c>
      <c r="AF1013" s="71" t="s">
        <v>63</v>
      </c>
      <c r="AG1013" s="71"/>
      <c r="AH1013" s="71" t="s">
        <v>915</v>
      </c>
      <c r="AI1013" s="71" t="s">
        <v>63</v>
      </c>
      <c r="AJ1013" s="71" t="s">
        <v>63</v>
      </c>
      <c r="AK1013" s="71" t="s">
        <v>63</v>
      </c>
      <c r="AL1013" s="71" t="s">
        <v>62</v>
      </c>
      <c r="AM1013" s="71" t="s">
        <v>63</v>
      </c>
      <c r="AN1013" s="71"/>
      <c r="AO1013" s="71"/>
      <c r="AP1013" s="71" t="s">
        <v>6982</v>
      </c>
      <c r="AQ1013" s="71" t="s">
        <v>608</v>
      </c>
      <c r="AR1013" s="71" t="s">
        <v>62</v>
      </c>
      <c r="AS1013" s="71"/>
      <c r="AT1013" s="71" t="s">
        <v>63</v>
      </c>
      <c r="AU1013" s="71"/>
      <c r="AV1013" s="79" t="str" cm="1">
        <f t="array" ref="AV10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3" s="79" t="str" cm="1">
        <f t="array" ref="AW10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3" s="71" t="str" cm="1">
        <f t="array" ref="AX10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3" s="71"/>
      <c r="AZ1013" s="71"/>
      <c r="BA1013" s="71" t="s">
        <v>10343</v>
      </c>
      <c r="BB1013" s="73" t="s">
        <v>10344</v>
      </c>
      <c r="BC1013" s="36"/>
      <c r="BD1013" s="35"/>
    </row>
    <row r="1014" spans="1:56" ht="75" customHeight="1">
      <c r="A1014" s="70">
        <v>1013</v>
      </c>
      <c r="B1014" s="71" t="s">
        <v>4462</v>
      </c>
      <c r="C1014" s="71" t="s">
        <v>735</v>
      </c>
      <c r="D1014" s="71" t="s">
        <v>10345</v>
      </c>
      <c r="E1014" s="71" t="s">
        <v>1478</v>
      </c>
      <c r="F1014" s="71" t="s">
        <v>231</v>
      </c>
      <c r="G1014" s="71" t="s">
        <v>736</v>
      </c>
      <c r="H1014" s="71" t="s">
        <v>217</v>
      </c>
      <c r="I1014" s="71" t="s">
        <v>194</v>
      </c>
      <c r="J1014" s="71" t="s">
        <v>1432</v>
      </c>
      <c r="K1014" s="71" t="s">
        <v>315</v>
      </c>
      <c r="L1014" s="71" t="s">
        <v>10346</v>
      </c>
      <c r="M1014" s="71" t="s">
        <v>10347</v>
      </c>
      <c r="N1014" s="71"/>
      <c r="O1014" s="71"/>
      <c r="P1014" s="71"/>
      <c r="Q1014" s="71"/>
      <c r="R1014" s="71"/>
      <c r="S1014" s="71"/>
      <c r="T1014" s="71"/>
      <c r="U1014" s="71"/>
      <c r="V1014" s="71"/>
      <c r="W1014" s="71"/>
      <c r="X1014" s="71"/>
      <c r="Y1014" s="71"/>
      <c r="Z1014" s="71"/>
      <c r="AA1014" s="71"/>
      <c r="AB1014" s="71" t="s">
        <v>64</v>
      </c>
      <c r="AC1014" s="71" t="s">
        <v>65</v>
      </c>
      <c r="AD1014" s="71" t="s">
        <v>62</v>
      </c>
      <c r="AE1014" s="71" t="s">
        <v>62</v>
      </c>
      <c r="AF1014" s="71" t="s">
        <v>63</v>
      </c>
      <c r="AG1014" s="71"/>
      <c r="AH1014" s="71" t="s">
        <v>66</v>
      </c>
      <c r="AI1014" s="71" t="s">
        <v>63</v>
      </c>
      <c r="AJ1014" s="71" t="s">
        <v>63</v>
      </c>
      <c r="AK1014" s="71" t="s">
        <v>63</v>
      </c>
      <c r="AL1014" s="71" t="s">
        <v>62</v>
      </c>
      <c r="AM1014" s="71" t="s">
        <v>63</v>
      </c>
      <c r="AN1014" s="71"/>
      <c r="AO1014" s="71"/>
      <c r="AP1014" s="71" t="s">
        <v>10348</v>
      </c>
      <c r="AQ1014" s="71" t="s">
        <v>194</v>
      </c>
      <c r="AR1014" s="71" t="s">
        <v>62</v>
      </c>
      <c r="AS1014" s="71"/>
      <c r="AT1014" s="71" t="s">
        <v>63</v>
      </c>
      <c r="AU1014" s="71"/>
      <c r="AV1014" s="79" t="str" cm="1">
        <f t="array" ref="AV10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4" s="79" t="str" cm="1">
        <f t="array" ref="AW10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4" s="71" t="str" cm="1">
        <f t="array" ref="AX10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4" s="71"/>
      <c r="AZ1014" s="71"/>
      <c r="BA1014" s="71" t="s">
        <v>10349</v>
      </c>
      <c r="BB1014" s="73" t="s">
        <v>10350</v>
      </c>
      <c r="BC1014" s="36"/>
      <c r="BD1014" s="35"/>
    </row>
    <row r="1015" spans="1:56" ht="75" customHeight="1">
      <c r="A1015" s="70">
        <v>1014</v>
      </c>
      <c r="B1015" s="71" t="s">
        <v>10351</v>
      </c>
      <c r="C1015" s="71" t="s">
        <v>735</v>
      </c>
      <c r="D1015" s="71" t="s">
        <v>10352</v>
      </c>
      <c r="E1015" s="71" t="s">
        <v>1502</v>
      </c>
      <c r="F1015" s="71" t="s">
        <v>231</v>
      </c>
      <c r="G1015" s="71" t="s">
        <v>736</v>
      </c>
      <c r="H1015" s="71" t="s">
        <v>233</v>
      </c>
      <c r="I1015" s="71" t="s">
        <v>1944</v>
      </c>
      <c r="J1015" s="71" t="s">
        <v>1432</v>
      </c>
      <c r="K1015" s="71" t="s">
        <v>218</v>
      </c>
      <c r="L1015" s="71" t="s">
        <v>10353</v>
      </c>
      <c r="M1015" s="71" t="s">
        <v>10354</v>
      </c>
      <c r="N1015" s="71"/>
      <c r="O1015" s="71"/>
      <c r="P1015" s="71"/>
      <c r="Q1015" s="71"/>
      <c r="R1015" s="71"/>
      <c r="S1015" s="71"/>
      <c r="T1015" s="71"/>
      <c r="U1015" s="71"/>
      <c r="V1015" s="71"/>
      <c r="W1015" s="71"/>
      <c r="X1015" s="71"/>
      <c r="Y1015" s="71"/>
      <c r="Z1015" s="71"/>
      <c r="AA1015" s="71"/>
      <c r="AB1015" s="71" t="s">
        <v>64</v>
      </c>
      <c r="AC1015" s="71" t="s">
        <v>65</v>
      </c>
      <c r="AD1015" s="71" t="s">
        <v>62</v>
      </c>
      <c r="AE1015" s="71" t="s">
        <v>62</v>
      </c>
      <c r="AF1015" s="71" t="s">
        <v>63</v>
      </c>
      <c r="AG1015" s="71"/>
      <c r="AH1015" s="71" t="s">
        <v>85</v>
      </c>
      <c r="AI1015" s="71" t="s">
        <v>63</v>
      </c>
      <c r="AJ1015" s="71" t="s">
        <v>63</v>
      </c>
      <c r="AK1015" s="71" t="s">
        <v>63</v>
      </c>
      <c r="AL1015" s="71" t="s">
        <v>62</v>
      </c>
      <c r="AM1015" s="71" t="s">
        <v>63</v>
      </c>
      <c r="AN1015" s="71"/>
      <c r="AO1015" s="71"/>
      <c r="AP1015" s="71" t="s">
        <v>10355</v>
      </c>
      <c r="AQ1015" s="71" t="s">
        <v>1944</v>
      </c>
      <c r="AR1015" s="71" t="s">
        <v>62</v>
      </c>
      <c r="AS1015" s="71"/>
      <c r="AT1015" s="71" t="s">
        <v>63</v>
      </c>
      <c r="AU1015" s="71"/>
      <c r="AV1015" s="79" t="str" cm="1">
        <f t="array" ref="AV10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5" s="79" t="str" cm="1">
        <f t="array" ref="AW10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5" s="71" t="str" cm="1">
        <f t="array" ref="AX10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5" s="71"/>
      <c r="AZ1015" s="71"/>
      <c r="BA1015" s="71" t="s">
        <v>10356</v>
      </c>
      <c r="BB1015" s="73" t="s">
        <v>10357</v>
      </c>
      <c r="BC1015" s="36"/>
      <c r="BD1015" s="35"/>
    </row>
    <row r="1016" spans="1:56" ht="75" customHeight="1">
      <c r="A1016" s="70">
        <v>1015</v>
      </c>
      <c r="B1016" s="71" t="s">
        <v>10358</v>
      </c>
      <c r="C1016" s="71" t="s">
        <v>735</v>
      </c>
      <c r="D1016" s="71" t="s">
        <v>10359</v>
      </c>
      <c r="E1016" s="71" t="s">
        <v>1494</v>
      </c>
      <c r="F1016" s="71" t="s">
        <v>231</v>
      </c>
      <c r="G1016" s="71" t="s">
        <v>584</v>
      </c>
      <c r="H1016" s="71" t="s">
        <v>217</v>
      </c>
      <c r="I1016" s="71" t="s">
        <v>1215</v>
      </c>
      <c r="J1016" s="71" t="s">
        <v>1432</v>
      </c>
      <c r="K1016" s="71" t="s">
        <v>243</v>
      </c>
      <c r="L1016" s="71" t="s">
        <v>10360</v>
      </c>
      <c r="M1016" s="71" t="s">
        <v>10361</v>
      </c>
      <c r="N1016" s="71"/>
      <c r="O1016" s="71"/>
      <c r="P1016" s="71"/>
      <c r="Q1016" s="71"/>
      <c r="R1016" s="71"/>
      <c r="S1016" s="71"/>
      <c r="T1016" s="71"/>
      <c r="U1016" s="71"/>
      <c r="V1016" s="71"/>
      <c r="W1016" s="71"/>
      <c r="X1016" s="71"/>
      <c r="Y1016" s="71"/>
      <c r="Z1016" s="71"/>
      <c r="AA1016" s="71"/>
      <c r="AB1016" s="71" t="s">
        <v>64</v>
      </c>
      <c r="AC1016" s="71" t="s">
        <v>65</v>
      </c>
      <c r="AD1016" s="71" t="s">
        <v>62</v>
      </c>
      <c r="AE1016" s="71" t="s">
        <v>62</v>
      </c>
      <c r="AF1016" s="71" t="s">
        <v>63</v>
      </c>
      <c r="AG1016" s="71"/>
      <c r="AH1016" s="71" t="s">
        <v>66</v>
      </c>
      <c r="AI1016" s="71" t="s">
        <v>63</v>
      </c>
      <c r="AJ1016" s="71" t="s">
        <v>63</v>
      </c>
      <c r="AK1016" s="71" t="s">
        <v>63</v>
      </c>
      <c r="AL1016" s="71" t="s">
        <v>132</v>
      </c>
      <c r="AM1016" s="71" t="s">
        <v>63</v>
      </c>
      <c r="AN1016" s="71"/>
      <c r="AO1016" s="71"/>
      <c r="AP1016" s="71" t="s">
        <v>10362</v>
      </c>
      <c r="AQ1016" s="71" t="s">
        <v>10363</v>
      </c>
      <c r="AR1016" s="71" t="s">
        <v>132</v>
      </c>
      <c r="AS1016" s="71"/>
      <c r="AT1016" s="71" t="s">
        <v>63</v>
      </c>
      <c r="AU1016" s="71"/>
      <c r="AV1016" s="79" t="str" cm="1">
        <f t="array" ref="AV10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6" s="79" t="str" cm="1">
        <f t="array" ref="AW10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6" s="71" t="str" cm="1">
        <f t="array" ref="AX10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6" s="71"/>
      <c r="AZ1016" s="71"/>
      <c r="BA1016" s="22" t="s">
        <v>10685</v>
      </c>
      <c r="BB1016" s="73" t="s">
        <v>10364</v>
      </c>
      <c r="BC1016" s="36"/>
      <c r="BD1016" s="35"/>
    </row>
    <row r="1017" spans="1:56" ht="75" customHeight="1">
      <c r="A1017" s="70">
        <v>1016</v>
      </c>
      <c r="B1017" s="71" t="s">
        <v>10365</v>
      </c>
      <c r="C1017" s="71" t="s">
        <v>735</v>
      </c>
      <c r="D1017" s="71" t="s">
        <v>10366</v>
      </c>
      <c r="E1017" s="71" t="s">
        <v>1452</v>
      </c>
      <c r="F1017" s="71" t="s">
        <v>231</v>
      </c>
      <c r="G1017" s="71" t="s">
        <v>736</v>
      </c>
      <c r="H1017" s="71" t="s">
        <v>217</v>
      </c>
      <c r="I1017" s="71" t="s">
        <v>737</v>
      </c>
      <c r="J1017" s="71" t="s">
        <v>1432</v>
      </c>
      <c r="K1017" s="71" t="s">
        <v>266</v>
      </c>
      <c r="L1017" s="71" t="s">
        <v>10367</v>
      </c>
      <c r="M1017" s="71" t="s">
        <v>10368</v>
      </c>
      <c r="N1017" s="71"/>
      <c r="O1017" s="71"/>
      <c r="P1017" s="71"/>
      <c r="Q1017" s="71"/>
      <c r="R1017" s="71"/>
      <c r="S1017" s="71"/>
      <c r="T1017" s="71"/>
      <c r="U1017" s="71"/>
      <c r="V1017" s="71"/>
      <c r="W1017" s="71"/>
      <c r="X1017" s="71"/>
      <c r="Y1017" s="71"/>
      <c r="Z1017" s="71"/>
      <c r="AA1017" s="71"/>
      <c r="AB1017" s="71" t="s">
        <v>64</v>
      </c>
      <c r="AC1017" s="71" t="s">
        <v>65</v>
      </c>
      <c r="AD1017" s="71" t="s">
        <v>62</v>
      </c>
      <c r="AE1017" s="71" t="s">
        <v>62</v>
      </c>
      <c r="AF1017" s="71" t="s">
        <v>63</v>
      </c>
      <c r="AG1017" s="71"/>
      <c r="AH1017" s="71" t="s">
        <v>66</v>
      </c>
      <c r="AI1017" s="71" t="s">
        <v>63</v>
      </c>
      <c r="AJ1017" s="71" t="s">
        <v>63</v>
      </c>
      <c r="AK1017" s="71" t="s">
        <v>63</v>
      </c>
      <c r="AL1017" s="71" t="s">
        <v>62</v>
      </c>
      <c r="AM1017" s="71" t="s">
        <v>63</v>
      </c>
      <c r="AN1017" s="71"/>
      <c r="AO1017" s="71"/>
      <c r="AP1017" s="71" t="s">
        <v>10369</v>
      </c>
      <c r="AQ1017" s="71" t="s">
        <v>10370</v>
      </c>
      <c r="AR1017" s="71" t="s">
        <v>132</v>
      </c>
      <c r="AS1017" s="71"/>
      <c r="AT1017" s="71" t="s">
        <v>63</v>
      </c>
      <c r="AU1017" s="71"/>
      <c r="AV1017" s="79" t="str" cm="1">
        <f t="array" ref="AV10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7" s="79" t="str" cm="1">
        <f t="array" ref="AW10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7" s="71" t="str" cm="1">
        <f t="array" ref="AX10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7" s="71"/>
      <c r="AZ1017" s="71"/>
      <c r="BA1017" s="71" t="s">
        <v>10371</v>
      </c>
      <c r="BB1017" s="73" t="s">
        <v>10372</v>
      </c>
      <c r="BC1017" s="36"/>
      <c r="BD1017" s="35"/>
    </row>
    <row r="1018" spans="1:56" ht="75" customHeight="1">
      <c r="A1018" s="70">
        <v>1017</v>
      </c>
      <c r="B1018" s="71" t="s">
        <v>10373</v>
      </c>
      <c r="C1018" s="71" t="s">
        <v>735</v>
      </c>
      <c r="D1018" s="71" t="s">
        <v>10374</v>
      </c>
      <c r="E1018" s="71" t="s">
        <v>1522</v>
      </c>
      <c r="F1018" s="71" t="s">
        <v>231</v>
      </c>
      <c r="G1018" s="71" t="s">
        <v>584</v>
      </c>
      <c r="H1018" s="71" t="s">
        <v>217</v>
      </c>
      <c r="I1018" s="71" t="s">
        <v>608</v>
      </c>
      <c r="J1018" s="71" t="s">
        <v>1432</v>
      </c>
      <c r="K1018" s="71" t="s">
        <v>266</v>
      </c>
      <c r="L1018" s="71" t="s">
        <v>10375</v>
      </c>
      <c r="M1018" s="71" t="s">
        <v>10376</v>
      </c>
      <c r="N1018" s="71"/>
      <c r="O1018" s="71"/>
      <c r="P1018" s="71"/>
      <c r="Q1018" s="71"/>
      <c r="R1018" s="71"/>
      <c r="S1018" s="71"/>
      <c r="T1018" s="71"/>
      <c r="U1018" s="71"/>
      <c r="V1018" s="71"/>
      <c r="W1018" s="71"/>
      <c r="X1018" s="71"/>
      <c r="Y1018" s="71"/>
      <c r="Z1018" s="71"/>
      <c r="AA1018" s="71"/>
      <c r="AB1018" s="71" t="s">
        <v>64</v>
      </c>
      <c r="AC1018" s="71" t="s">
        <v>65</v>
      </c>
      <c r="AD1018" s="71" t="s">
        <v>62</v>
      </c>
      <c r="AE1018" s="71" t="s">
        <v>62</v>
      </c>
      <c r="AF1018" s="71" t="s">
        <v>63</v>
      </c>
      <c r="AG1018" s="71"/>
      <c r="AH1018" s="71" t="s">
        <v>66</v>
      </c>
      <c r="AI1018" s="71" t="s">
        <v>63</v>
      </c>
      <c r="AJ1018" s="71" t="s">
        <v>63</v>
      </c>
      <c r="AK1018" s="71" t="s">
        <v>63</v>
      </c>
      <c r="AL1018" s="71" t="s">
        <v>62</v>
      </c>
      <c r="AM1018" s="71" t="s">
        <v>63</v>
      </c>
      <c r="AN1018" s="71"/>
      <c r="AO1018" s="71"/>
      <c r="AP1018" s="71" t="s">
        <v>10377</v>
      </c>
      <c r="AQ1018" s="71" t="s">
        <v>608</v>
      </c>
      <c r="AR1018" s="71" t="s">
        <v>62</v>
      </c>
      <c r="AS1018" s="71"/>
      <c r="AT1018" s="71" t="s">
        <v>63</v>
      </c>
      <c r="AU1018" s="71"/>
      <c r="AV1018" s="79" t="str" cm="1">
        <f t="array" ref="AV10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8" s="79" t="str" cm="1">
        <f t="array" ref="AW10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8" s="71" t="str" cm="1">
        <f t="array" ref="AX10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8" s="71"/>
      <c r="AZ1018" s="71"/>
      <c r="BA1018" s="71" t="s">
        <v>10378</v>
      </c>
      <c r="BB1018" s="73" t="s">
        <v>4302</v>
      </c>
      <c r="BC1018" s="36"/>
      <c r="BD1018" s="35"/>
    </row>
    <row r="1019" spans="1:56" ht="75" customHeight="1">
      <c r="A1019" s="70">
        <v>1018</v>
      </c>
      <c r="B1019" s="71" t="s">
        <v>10379</v>
      </c>
      <c r="C1019" s="71" t="s">
        <v>735</v>
      </c>
      <c r="D1019" s="71" t="s">
        <v>10380</v>
      </c>
      <c r="E1019" s="71" t="s">
        <v>1430</v>
      </c>
      <c r="F1019" s="71" t="s">
        <v>231</v>
      </c>
      <c r="G1019" s="71" t="s">
        <v>584</v>
      </c>
      <c r="H1019" s="71" t="s">
        <v>217</v>
      </c>
      <c r="I1019" s="71" t="s">
        <v>194</v>
      </c>
      <c r="J1019" s="71" t="s">
        <v>1432</v>
      </c>
      <c r="K1019" s="71" t="s">
        <v>315</v>
      </c>
      <c r="L1019" s="71" t="s">
        <v>10381</v>
      </c>
      <c r="M1019" s="71" t="s">
        <v>10382</v>
      </c>
      <c r="N1019" s="71"/>
      <c r="O1019" s="71"/>
      <c r="P1019" s="71"/>
      <c r="Q1019" s="71"/>
      <c r="R1019" s="71"/>
      <c r="S1019" s="71"/>
      <c r="T1019" s="71"/>
      <c r="U1019" s="71"/>
      <c r="V1019" s="71"/>
      <c r="W1019" s="71"/>
      <c r="X1019" s="71"/>
      <c r="Y1019" s="71"/>
      <c r="Z1019" s="71"/>
      <c r="AA1019" s="71"/>
      <c r="AB1019" s="71" t="s">
        <v>64</v>
      </c>
      <c r="AC1019" s="71" t="s">
        <v>65</v>
      </c>
      <c r="AD1019" s="71" t="s">
        <v>62</v>
      </c>
      <c r="AE1019" s="71" t="s">
        <v>63</v>
      </c>
      <c r="AF1019" s="71" t="s">
        <v>63</v>
      </c>
      <c r="AG1019" s="71"/>
      <c r="AH1019" s="71" t="s">
        <v>66</v>
      </c>
      <c r="AI1019" s="71" t="s">
        <v>63</v>
      </c>
      <c r="AJ1019" s="71" t="s">
        <v>63</v>
      </c>
      <c r="AK1019" s="71" t="s">
        <v>132</v>
      </c>
      <c r="AL1019" s="71" t="s">
        <v>62</v>
      </c>
      <c r="AM1019" s="71" t="s">
        <v>63</v>
      </c>
      <c r="AN1019" s="71"/>
      <c r="AO1019" s="71"/>
      <c r="AP1019" s="71" t="s">
        <v>5003</v>
      </c>
      <c r="AQ1019" s="71" t="s">
        <v>194</v>
      </c>
      <c r="AR1019" s="71" t="s">
        <v>62</v>
      </c>
      <c r="AS1019" s="71"/>
      <c r="AT1019" s="71" t="s">
        <v>63</v>
      </c>
      <c r="AU1019" s="71"/>
      <c r="AV1019" s="79" t="str" cm="1">
        <f t="array" ref="AV10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9" s="79" t="str" cm="1">
        <f t="array" ref="AW10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9" s="71" t="str" cm="1">
        <f t="array" ref="AX10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9" s="71"/>
      <c r="AZ1019" s="71"/>
      <c r="BA1019" s="71" t="s">
        <v>10383</v>
      </c>
      <c r="BB1019" s="73" t="s">
        <v>5005</v>
      </c>
      <c r="BC1019" s="36"/>
      <c r="BD1019" s="35"/>
    </row>
    <row r="1020" spans="1:56" ht="75" customHeight="1">
      <c r="A1020" s="70">
        <v>1019</v>
      </c>
      <c r="B1020" s="71" t="s">
        <v>10384</v>
      </c>
      <c r="C1020" s="71" t="s">
        <v>735</v>
      </c>
      <c r="D1020" s="71" t="s">
        <v>10385</v>
      </c>
      <c r="E1020" s="71" t="s">
        <v>1494</v>
      </c>
      <c r="F1020" s="71" t="s">
        <v>231</v>
      </c>
      <c r="G1020" s="71" t="s">
        <v>736</v>
      </c>
      <c r="H1020" s="71" t="s">
        <v>217</v>
      </c>
      <c r="I1020" s="71" t="s">
        <v>1215</v>
      </c>
      <c r="J1020" s="71" t="s">
        <v>1432</v>
      </c>
      <c r="K1020" s="71" t="s">
        <v>243</v>
      </c>
      <c r="L1020" s="71" t="s">
        <v>10386</v>
      </c>
      <c r="M1020" s="71" t="s">
        <v>10387</v>
      </c>
      <c r="N1020" s="71"/>
      <c r="O1020" s="71"/>
      <c r="P1020" s="71"/>
      <c r="Q1020" s="71"/>
      <c r="R1020" s="71"/>
      <c r="S1020" s="71"/>
      <c r="T1020" s="71"/>
      <c r="U1020" s="71"/>
      <c r="V1020" s="71"/>
      <c r="W1020" s="71"/>
      <c r="X1020" s="71"/>
      <c r="Y1020" s="71"/>
      <c r="Z1020" s="71"/>
      <c r="AA1020" s="71"/>
      <c r="AB1020" s="71" t="s">
        <v>64</v>
      </c>
      <c r="AC1020" s="71" t="s">
        <v>65</v>
      </c>
      <c r="AD1020" s="71" t="s">
        <v>62</v>
      </c>
      <c r="AE1020" s="71" t="s">
        <v>62</v>
      </c>
      <c r="AF1020" s="71" t="s">
        <v>63</v>
      </c>
      <c r="AG1020" s="71"/>
      <c r="AH1020" s="71" t="s">
        <v>66</v>
      </c>
      <c r="AI1020" s="71" t="s">
        <v>63</v>
      </c>
      <c r="AJ1020" s="71" t="s">
        <v>63</v>
      </c>
      <c r="AK1020" s="71" t="s">
        <v>63</v>
      </c>
      <c r="AL1020" s="71" t="s">
        <v>63</v>
      </c>
      <c r="AM1020" s="71" t="s">
        <v>63</v>
      </c>
      <c r="AN1020" s="71"/>
      <c r="AO1020" s="71"/>
      <c r="AP1020" s="71" t="s">
        <v>10388</v>
      </c>
      <c r="AQ1020" s="71" t="s">
        <v>1215</v>
      </c>
      <c r="AR1020" s="71" t="s">
        <v>62</v>
      </c>
      <c r="AS1020" s="71"/>
      <c r="AT1020" s="71" t="s">
        <v>63</v>
      </c>
      <c r="AU1020" s="71"/>
      <c r="AV1020" s="79" t="str" cm="1">
        <f t="array" ref="AV10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0" s="79" t="str" cm="1">
        <f t="array" ref="AW10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0" s="71" t="str" cm="1">
        <f t="array" ref="AX10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0" s="71"/>
      <c r="AZ1020" s="71"/>
      <c r="BA1020" s="71" t="s">
        <v>10389</v>
      </c>
      <c r="BB1020" s="73" t="s">
        <v>10390</v>
      </c>
      <c r="BC1020" s="36"/>
      <c r="BD1020" s="35"/>
    </row>
    <row r="1021" spans="1:56" ht="75" customHeight="1">
      <c r="A1021" s="70">
        <v>1020</v>
      </c>
      <c r="B1021" s="71" t="s">
        <v>10391</v>
      </c>
      <c r="C1021" s="71" t="s">
        <v>735</v>
      </c>
      <c r="D1021" s="71" t="s">
        <v>10392</v>
      </c>
      <c r="E1021" s="71" t="s">
        <v>1502</v>
      </c>
      <c r="F1021" s="71" t="s">
        <v>231</v>
      </c>
      <c r="G1021" s="71" t="s">
        <v>736</v>
      </c>
      <c r="H1021" s="71" t="s">
        <v>217</v>
      </c>
      <c r="I1021" s="71" t="s">
        <v>840</v>
      </c>
      <c r="J1021" s="71" t="s">
        <v>1432</v>
      </c>
      <c r="K1021" s="71" t="s">
        <v>315</v>
      </c>
      <c r="L1021" s="71" t="s">
        <v>10393</v>
      </c>
      <c r="M1021" s="71" t="s">
        <v>10394</v>
      </c>
      <c r="N1021" s="71"/>
      <c r="O1021" s="71"/>
      <c r="P1021" s="71"/>
      <c r="Q1021" s="71"/>
      <c r="R1021" s="71"/>
      <c r="S1021" s="71"/>
      <c r="T1021" s="71"/>
      <c r="U1021" s="71"/>
      <c r="V1021" s="71"/>
      <c r="W1021" s="71"/>
      <c r="X1021" s="71"/>
      <c r="Y1021" s="71"/>
      <c r="Z1021" s="71"/>
      <c r="AA1021" s="71"/>
      <c r="AB1021" s="71" t="s">
        <v>64</v>
      </c>
      <c r="AC1021" s="71" t="s">
        <v>65</v>
      </c>
      <c r="AD1021" s="71" t="s">
        <v>62</v>
      </c>
      <c r="AE1021" s="71" t="s">
        <v>62</v>
      </c>
      <c r="AF1021" s="71" t="s">
        <v>63</v>
      </c>
      <c r="AG1021" s="71"/>
      <c r="AH1021" s="71" t="s">
        <v>66</v>
      </c>
      <c r="AI1021" s="71" t="s">
        <v>63</v>
      </c>
      <c r="AJ1021" s="71" t="s">
        <v>63</v>
      </c>
      <c r="AK1021" s="71" t="s">
        <v>63</v>
      </c>
      <c r="AL1021" s="71" t="s">
        <v>62</v>
      </c>
      <c r="AM1021" s="71" t="s">
        <v>63</v>
      </c>
      <c r="AN1021" s="71"/>
      <c r="AO1021" s="71"/>
      <c r="AP1021" s="71" t="s">
        <v>10395</v>
      </c>
      <c r="AQ1021" s="71" t="s">
        <v>5355</v>
      </c>
      <c r="AR1021" s="71" t="s">
        <v>62</v>
      </c>
      <c r="AS1021" s="71"/>
      <c r="AT1021" s="71" t="s">
        <v>63</v>
      </c>
      <c r="AU1021" s="71"/>
      <c r="AV1021" s="79" t="str" cm="1">
        <f t="array" ref="AV10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1" s="79" t="str" cm="1">
        <f t="array" ref="AW10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1" s="71" t="str" cm="1">
        <f t="array" ref="AX10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1" s="71"/>
      <c r="AZ1021" s="71"/>
      <c r="BA1021" s="22" t="s">
        <v>10396</v>
      </c>
      <c r="BB1021" s="73" t="s">
        <v>10397</v>
      </c>
      <c r="BC1021" s="36"/>
      <c r="BD1021" s="35"/>
    </row>
    <row r="1022" spans="1:56" ht="75" customHeight="1">
      <c r="A1022" s="70">
        <v>1021</v>
      </c>
      <c r="B1022" s="71" t="s">
        <v>10398</v>
      </c>
      <c r="C1022" s="71" t="s">
        <v>735</v>
      </c>
      <c r="D1022" s="71" t="s">
        <v>10399</v>
      </c>
      <c r="E1022" s="71" t="s">
        <v>1502</v>
      </c>
      <c r="F1022" s="71" t="s">
        <v>231</v>
      </c>
      <c r="G1022" s="71" t="s">
        <v>584</v>
      </c>
      <c r="H1022" s="71" t="s">
        <v>217</v>
      </c>
      <c r="I1022" s="71" t="s">
        <v>509</v>
      </c>
      <c r="J1022" s="71" t="s">
        <v>1432</v>
      </c>
      <c r="K1022" s="71" t="s">
        <v>218</v>
      </c>
      <c r="L1022" s="71" t="s">
        <v>10400</v>
      </c>
      <c r="M1022" s="71" t="s">
        <v>10401</v>
      </c>
      <c r="N1022" s="71"/>
      <c r="O1022" s="71"/>
      <c r="P1022" s="71"/>
      <c r="Q1022" s="71"/>
      <c r="R1022" s="71"/>
      <c r="S1022" s="71"/>
      <c r="T1022" s="71"/>
      <c r="U1022" s="71"/>
      <c r="V1022" s="71"/>
      <c r="W1022" s="71"/>
      <c r="X1022" s="71"/>
      <c r="Y1022" s="71"/>
      <c r="Z1022" s="71"/>
      <c r="AA1022" s="71"/>
      <c r="AB1022" s="71" t="s">
        <v>64</v>
      </c>
      <c r="AC1022" s="71" t="s">
        <v>65</v>
      </c>
      <c r="AD1022" s="71" t="s">
        <v>62</v>
      </c>
      <c r="AE1022" s="71" t="s">
        <v>62</v>
      </c>
      <c r="AF1022" s="71" t="s">
        <v>63</v>
      </c>
      <c r="AG1022" s="71"/>
      <c r="AH1022" s="71" t="s">
        <v>66</v>
      </c>
      <c r="AI1022" s="71" t="s">
        <v>63</v>
      </c>
      <c r="AJ1022" s="71" t="s">
        <v>63</v>
      </c>
      <c r="AK1022" s="71" t="s">
        <v>63</v>
      </c>
      <c r="AL1022" s="71" t="s">
        <v>62</v>
      </c>
      <c r="AM1022" s="71" t="s">
        <v>63</v>
      </c>
      <c r="AN1022" s="71"/>
      <c r="AO1022" s="71"/>
      <c r="AP1022" s="71" t="s">
        <v>10402</v>
      </c>
      <c r="AQ1022" s="71" t="s">
        <v>509</v>
      </c>
      <c r="AR1022" s="71" t="s">
        <v>62</v>
      </c>
      <c r="AS1022" s="71"/>
      <c r="AT1022" s="71" t="s">
        <v>63</v>
      </c>
      <c r="AU1022" s="71"/>
      <c r="AV1022" s="79" t="str" cm="1">
        <f t="array" ref="AV10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2" s="79" t="str" cm="1">
        <f t="array" ref="AW10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2" s="71" t="str" cm="1">
        <f t="array" ref="AX10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2" s="71"/>
      <c r="AZ1022" s="71"/>
      <c r="BA1022" s="71" t="s">
        <v>10403</v>
      </c>
      <c r="BB1022" s="73"/>
      <c r="BC1022" s="36"/>
      <c r="BD1022" s="35"/>
    </row>
    <row r="1023" spans="1:56" ht="75" customHeight="1">
      <c r="A1023" s="70">
        <v>1022</v>
      </c>
      <c r="B1023" s="71" t="s">
        <v>10404</v>
      </c>
      <c r="C1023" s="71" t="s">
        <v>735</v>
      </c>
      <c r="D1023" s="71" t="s">
        <v>10405</v>
      </c>
      <c r="E1023" s="71" t="s">
        <v>1479</v>
      </c>
      <c r="F1023" s="71" t="s">
        <v>231</v>
      </c>
      <c r="G1023" s="71" t="s">
        <v>736</v>
      </c>
      <c r="H1023" s="71" t="s">
        <v>217</v>
      </c>
      <c r="I1023" s="71" t="s">
        <v>1443</v>
      </c>
      <c r="J1023" s="71" t="s">
        <v>1432</v>
      </c>
      <c r="K1023" s="71" t="s">
        <v>315</v>
      </c>
      <c r="L1023" s="71" t="s">
        <v>10406</v>
      </c>
      <c r="M1023" s="71" t="s">
        <v>10407</v>
      </c>
      <c r="N1023" s="71"/>
      <c r="O1023" s="71"/>
      <c r="P1023" s="71"/>
      <c r="Q1023" s="71"/>
      <c r="R1023" s="71"/>
      <c r="S1023" s="71"/>
      <c r="T1023" s="71"/>
      <c r="U1023" s="71"/>
      <c r="V1023" s="71"/>
      <c r="W1023" s="71"/>
      <c r="X1023" s="71"/>
      <c r="Y1023" s="71"/>
      <c r="Z1023" s="71"/>
      <c r="AA1023" s="71"/>
      <c r="AB1023" s="71" t="s">
        <v>64</v>
      </c>
      <c r="AC1023" s="71" t="s">
        <v>65</v>
      </c>
      <c r="AD1023" s="71" t="s">
        <v>62</v>
      </c>
      <c r="AE1023" s="71" t="s">
        <v>62</v>
      </c>
      <c r="AF1023" s="71" t="s">
        <v>63</v>
      </c>
      <c r="AG1023" s="71"/>
      <c r="AH1023" s="71" t="s">
        <v>66</v>
      </c>
      <c r="AI1023" s="71" t="s">
        <v>63</v>
      </c>
      <c r="AJ1023" s="71" t="s">
        <v>63</v>
      </c>
      <c r="AK1023" s="71" t="s">
        <v>63</v>
      </c>
      <c r="AL1023" s="71" t="s">
        <v>62</v>
      </c>
      <c r="AM1023" s="71" t="s">
        <v>63</v>
      </c>
      <c r="AN1023" s="71"/>
      <c r="AO1023" s="71"/>
      <c r="AP1023" s="71" t="s">
        <v>10408</v>
      </c>
      <c r="AQ1023" s="71" t="s">
        <v>9003</v>
      </c>
      <c r="AR1023" s="71" t="s">
        <v>62</v>
      </c>
      <c r="AS1023" s="71"/>
      <c r="AT1023" s="71" t="s">
        <v>62</v>
      </c>
      <c r="AU1023" s="71"/>
      <c r="AV1023" s="79" t="str" cm="1">
        <f t="array" ref="AV10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3" s="79" t="str" cm="1">
        <f t="array" ref="AW10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3" s="71" t="str" cm="1">
        <f t="array" ref="AX10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3" s="71"/>
      <c r="AZ1023" s="71"/>
      <c r="BA1023" s="71" t="s">
        <v>10409</v>
      </c>
      <c r="BB1023" s="73" t="s">
        <v>10410</v>
      </c>
      <c r="BC1023" s="36"/>
      <c r="BD1023" s="35"/>
    </row>
    <row r="1024" spans="1:56" ht="75" customHeight="1">
      <c r="A1024" s="70">
        <v>1023</v>
      </c>
      <c r="B1024" s="71" t="s">
        <v>10411</v>
      </c>
      <c r="C1024" s="71" t="s">
        <v>735</v>
      </c>
      <c r="D1024" s="71" t="s">
        <v>10412</v>
      </c>
      <c r="E1024" s="71" t="s">
        <v>1478</v>
      </c>
      <c r="F1024" s="71" t="s">
        <v>231</v>
      </c>
      <c r="G1024" s="71" t="s">
        <v>736</v>
      </c>
      <c r="H1024" s="71" t="s">
        <v>217</v>
      </c>
      <c r="I1024" s="71" t="s">
        <v>1215</v>
      </c>
      <c r="J1024" s="71" t="s">
        <v>1432</v>
      </c>
      <c r="K1024" s="71" t="s">
        <v>243</v>
      </c>
      <c r="L1024" s="71" t="s">
        <v>10413</v>
      </c>
      <c r="M1024" s="71" t="s">
        <v>10414</v>
      </c>
      <c r="N1024" s="71"/>
      <c r="O1024" s="71"/>
      <c r="P1024" s="71"/>
      <c r="Q1024" s="71"/>
      <c r="R1024" s="71"/>
      <c r="S1024" s="71"/>
      <c r="T1024" s="71"/>
      <c r="U1024" s="71"/>
      <c r="V1024" s="71"/>
      <c r="W1024" s="71"/>
      <c r="X1024" s="71"/>
      <c r="Y1024" s="71"/>
      <c r="Z1024" s="71"/>
      <c r="AA1024" s="71"/>
      <c r="AB1024" s="71" t="s">
        <v>64</v>
      </c>
      <c r="AC1024" s="71" t="s">
        <v>65</v>
      </c>
      <c r="AD1024" s="71" t="s">
        <v>62</v>
      </c>
      <c r="AE1024" s="71" t="s">
        <v>63</v>
      </c>
      <c r="AF1024" s="71" t="s">
        <v>63</v>
      </c>
      <c r="AG1024" s="71"/>
      <c r="AH1024" s="71" t="s">
        <v>66</v>
      </c>
      <c r="AI1024" s="71" t="s">
        <v>63</v>
      </c>
      <c r="AJ1024" s="71" t="s">
        <v>63</v>
      </c>
      <c r="AK1024" s="71" t="s">
        <v>63</v>
      </c>
      <c r="AL1024" s="71" t="s">
        <v>62</v>
      </c>
      <c r="AM1024" s="71" t="s">
        <v>63</v>
      </c>
      <c r="AN1024" s="71"/>
      <c r="AO1024" s="71"/>
      <c r="AP1024" s="71" t="s">
        <v>10415</v>
      </c>
      <c r="AQ1024" s="71" t="s">
        <v>1215</v>
      </c>
      <c r="AR1024" s="71" t="s">
        <v>62</v>
      </c>
      <c r="AS1024" s="71"/>
      <c r="AT1024" s="71" t="s">
        <v>62</v>
      </c>
      <c r="AU1024" s="71"/>
      <c r="AV1024" s="79" t="str" cm="1">
        <f t="array" ref="AV10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4" s="79" t="str" cm="1">
        <f t="array" ref="AW10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4" s="71" t="str" cm="1">
        <f t="array" ref="AX10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4" s="71"/>
      <c r="AZ1024" s="71"/>
      <c r="BA1024" s="71" t="s">
        <v>10416</v>
      </c>
      <c r="BB1024" s="73" t="s">
        <v>10417</v>
      </c>
      <c r="BC1024" s="36"/>
      <c r="BD1024" s="35"/>
    </row>
    <row r="1025" spans="1:56" ht="75" customHeight="1">
      <c r="A1025" s="70">
        <v>1024</v>
      </c>
      <c r="B1025" s="71" t="s">
        <v>10418</v>
      </c>
      <c r="C1025" s="71" t="s">
        <v>735</v>
      </c>
      <c r="D1025" s="71" t="s">
        <v>10419</v>
      </c>
      <c r="E1025" s="71" t="s">
        <v>1505</v>
      </c>
      <c r="F1025" s="71" t="s">
        <v>231</v>
      </c>
      <c r="G1025" s="71" t="s">
        <v>736</v>
      </c>
      <c r="H1025" s="71" t="s">
        <v>217</v>
      </c>
      <c r="I1025" s="71" t="s">
        <v>194</v>
      </c>
      <c r="J1025" s="71" t="s">
        <v>1432</v>
      </c>
      <c r="K1025" s="71" t="s">
        <v>315</v>
      </c>
      <c r="L1025" s="71" t="s">
        <v>10420</v>
      </c>
      <c r="M1025" s="71" t="s">
        <v>10421</v>
      </c>
      <c r="N1025" s="71"/>
      <c r="O1025" s="71"/>
      <c r="P1025" s="71"/>
      <c r="Q1025" s="71"/>
      <c r="R1025" s="71"/>
      <c r="S1025" s="71"/>
      <c r="T1025" s="71"/>
      <c r="U1025" s="71"/>
      <c r="V1025" s="71"/>
      <c r="W1025" s="71"/>
      <c r="X1025" s="71"/>
      <c r="Y1025" s="71"/>
      <c r="Z1025" s="71"/>
      <c r="AA1025" s="71"/>
      <c r="AB1025" s="71" t="s">
        <v>64</v>
      </c>
      <c r="AC1025" s="71" t="s">
        <v>65</v>
      </c>
      <c r="AD1025" s="71" t="s">
        <v>62</v>
      </c>
      <c r="AE1025" s="71" t="s">
        <v>62</v>
      </c>
      <c r="AF1025" s="71" t="s">
        <v>63</v>
      </c>
      <c r="AG1025" s="71"/>
      <c r="AH1025" s="71" t="s">
        <v>915</v>
      </c>
      <c r="AI1025" s="71" t="s">
        <v>63</v>
      </c>
      <c r="AJ1025" s="71" t="s">
        <v>63</v>
      </c>
      <c r="AK1025" s="71" t="s">
        <v>63</v>
      </c>
      <c r="AL1025" s="71" t="s">
        <v>62</v>
      </c>
      <c r="AM1025" s="71" t="s">
        <v>63</v>
      </c>
      <c r="AN1025" s="71"/>
      <c r="AO1025" s="71"/>
      <c r="AP1025" s="71" t="s">
        <v>10422</v>
      </c>
      <c r="AQ1025" s="71" t="s">
        <v>7757</v>
      </c>
      <c r="AR1025" s="71" t="s">
        <v>132</v>
      </c>
      <c r="AS1025" s="71"/>
      <c r="AT1025" s="71" t="s">
        <v>63</v>
      </c>
      <c r="AU1025" s="71"/>
      <c r="AV1025" s="79" t="str" cm="1">
        <f t="array" ref="AV10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5" s="79" t="str" cm="1">
        <f t="array" ref="AW10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5" s="71" t="str" cm="1">
        <f t="array" ref="AX10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5" s="71"/>
      <c r="AZ1025" s="71"/>
      <c r="BA1025" s="71" t="s">
        <v>10423</v>
      </c>
      <c r="BB1025" s="73" t="s">
        <v>7759</v>
      </c>
      <c r="BC1025" s="36"/>
      <c r="BD1025" s="35"/>
    </row>
    <row r="1026" spans="1:56" ht="75" customHeight="1">
      <c r="A1026" s="70">
        <v>1025</v>
      </c>
      <c r="B1026" s="71" t="s">
        <v>10424</v>
      </c>
      <c r="C1026" s="71" t="s">
        <v>1655</v>
      </c>
      <c r="D1026" s="71" t="s">
        <v>10425</v>
      </c>
      <c r="E1026" s="71" t="s">
        <v>1502</v>
      </c>
      <c r="F1026" s="71" t="s">
        <v>231</v>
      </c>
      <c r="G1026" s="71" t="s">
        <v>786</v>
      </c>
      <c r="H1026" s="71" t="s">
        <v>233</v>
      </c>
      <c r="I1026" s="71" t="s">
        <v>840</v>
      </c>
      <c r="J1026" s="71" t="s">
        <v>1432</v>
      </c>
      <c r="K1026" s="71" t="s">
        <v>315</v>
      </c>
      <c r="L1026" s="71" t="s">
        <v>10426</v>
      </c>
      <c r="M1026" s="71" t="s">
        <v>10427</v>
      </c>
      <c r="N1026" s="71"/>
      <c r="O1026" s="71"/>
      <c r="P1026" s="71"/>
      <c r="Q1026" s="71"/>
      <c r="R1026" s="71"/>
      <c r="S1026" s="71"/>
      <c r="T1026" s="71"/>
      <c r="U1026" s="71"/>
      <c r="V1026" s="71"/>
      <c r="W1026" s="71"/>
      <c r="X1026" s="71"/>
      <c r="Y1026" s="71"/>
      <c r="Z1026" s="71"/>
      <c r="AA1026" s="71"/>
      <c r="AB1026" s="71" t="s">
        <v>64</v>
      </c>
      <c r="AC1026" s="71" t="s">
        <v>65</v>
      </c>
      <c r="AD1026" s="71" t="s">
        <v>62</v>
      </c>
      <c r="AE1026" s="71" t="s">
        <v>62</v>
      </c>
      <c r="AF1026" s="71" t="s">
        <v>63</v>
      </c>
      <c r="AG1026" s="71"/>
      <c r="AH1026" s="71" t="s">
        <v>85</v>
      </c>
      <c r="AI1026" s="71" t="s">
        <v>63</v>
      </c>
      <c r="AJ1026" s="71" t="s">
        <v>63</v>
      </c>
      <c r="AK1026" s="71" t="s">
        <v>63</v>
      </c>
      <c r="AL1026" s="71" t="s">
        <v>132</v>
      </c>
      <c r="AM1026" s="71" t="s">
        <v>63</v>
      </c>
      <c r="AN1026" s="71"/>
      <c r="AO1026" s="71"/>
      <c r="AP1026" s="71" t="s">
        <v>10428</v>
      </c>
      <c r="AQ1026" s="71" t="s">
        <v>840</v>
      </c>
      <c r="AR1026" s="71" t="s">
        <v>62</v>
      </c>
      <c r="AS1026" s="71"/>
      <c r="AT1026" s="71" t="s">
        <v>63</v>
      </c>
      <c r="AU1026" s="71"/>
      <c r="AV1026" s="79" t="str" cm="1">
        <f t="array" ref="AV10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6" s="79" t="str" cm="1">
        <f t="array" ref="AW10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6" s="71" t="str" cm="1">
        <f t="array" ref="AX10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6" s="71"/>
      <c r="AZ1026" s="71"/>
      <c r="BA1026" s="71" t="s">
        <v>10429</v>
      </c>
      <c r="BB1026" s="73" t="s">
        <v>10430</v>
      </c>
      <c r="BC1026" s="36"/>
      <c r="BD1026" s="35"/>
    </row>
    <row r="1027" spans="1:56" ht="75" customHeight="1">
      <c r="A1027" s="70">
        <v>1026</v>
      </c>
      <c r="B1027" s="71" t="s">
        <v>10431</v>
      </c>
      <c r="C1027" s="71" t="s">
        <v>735</v>
      </c>
      <c r="D1027" s="71" t="s">
        <v>10432</v>
      </c>
      <c r="E1027" s="71" t="s">
        <v>1486</v>
      </c>
      <c r="F1027" s="71" t="s">
        <v>231</v>
      </c>
      <c r="G1027" s="71" t="s">
        <v>584</v>
      </c>
      <c r="H1027" s="71" t="s">
        <v>233</v>
      </c>
      <c r="I1027" s="71" t="s">
        <v>2145</v>
      </c>
      <c r="J1027" s="71" t="s">
        <v>1432</v>
      </c>
      <c r="K1027" s="71" t="s">
        <v>243</v>
      </c>
      <c r="L1027" s="71" t="s">
        <v>10433</v>
      </c>
      <c r="M1027" s="71" t="s">
        <v>10434</v>
      </c>
      <c r="N1027" s="71"/>
      <c r="O1027" s="71"/>
      <c r="P1027" s="71"/>
      <c r="Q1027" s="71"/>
      <c r="R1027" s="71"/>
      <c r="S1027" s="71"/>
      <c r="T1027" s="71"/>
      <c r="U1027" s="71"/>
      <c r="V1027" s="71"/>
      <c r="W1027" s="71"/>
      <c r="X1027" s="71"/>
      <c r="Y1027" s="71"/>
      <c r="Z1027" s="71"/>
      <c r="AA1027" s="71"/>
      <c r="AB1027" s="71" t="s">
        <v>64</v>
      </c>
      <c r="AC1027" s="71" t="s">
        <v>65</v>
      </c>
      <c r="AD1027" s="71" t="s">
        <v>62</v>
      </c>
      <c r="AE1027" s="71" t="s">
        <v>62</v>
      </c>
      <c r="AF1027" s="71" t="s">
        <v>63</v>
      </c>
      <c r="AG1027" s="71"/>
      <c r="AH1027" s="71" t="s">
        <v>85</v>
      </c>
      <c r="AI1027" s="71" t="s">
        <v>63</v>
      </c>
      <c r="AJ1027" s="71" t="s">
        <v>63</v>
      </c>
      <c r="AK1027" s="71" t="s">
        <v>63</v>
      </c>
      <c r="AL1027" s="71" t="s">
        <v>63</v>
      </c>
      <c r="AM1027" s="71" t="s">
        <v>63</v>
      </c>
      <c r="AN1027" s="71"/>
      <c r="AO1027" s="71"/>
      <c r="AP1027" s="71" t="s">
        <v>7398</v>
      </c>
      <c r="AQ1027" s="71" t="s">
        <v>465</v>
      </c>
      <c r="AR1027" s="71" t="s">
        <v>63</v>
      </c>
      <c r="AS1027" s="71"/>
      <c r="AT1027" s="71" t="s">
        <v>62</v>
      </c>
      <c r="AU1027" s="71"/>
      <c r="AV1027" s="79" t="str" cm="1">
        <f t="array" ref="AV10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7" s="79" t="str" cm="1">
        <f t="array" ref="AW10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7" s="71" t="str" cm="1">
        <f t="array" ref="AX10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7" s="71"/>
      <c r="AZ1027" s="71"/>
      <c r="BA1027" s="71" t="s">
        <v>10435</v>
      </c>
      <c r="BB1027" s="73"/>
      <c r="BC1027" s="36"/>
      <c r="BD1027" s="35"/>
    </row>
    <row r="1028" spans="1:56" ht="75" customHeight="1">
      <c r="A1028" s="70">
        <v>1027</v>
      </c>
      <c r="B1028" s="71" t="s">
        <v>10436</v>
      </c>
      <c r="C1028" s="71" t="s">
        <v>735</v>
      </c>
      <c r="D1028" s="71" t="s">
        <v>10437</v>
      </c>
      <c r="E1028" s="71" t="s">
        <v>1430</v>
      </c>
      <c r="F1028" s="71" t="s">
        <v>231</v>
      </c>
      <c r="G1028" s="71" t="s">
        <v>736</v>
      </c>
      <c r="H1028" s="71" t="s">
        <v>217</v>
      </c>
      <c r="I1028" s="71" t="s">
        <v>509</v>
      </c>
      <c r="J1028" s="71" t="s">
        <v>1432</v>
      </c>
      <c r="K1028" s="71" t="s">
        <v>218</v>
      </c>
      <c r="L1028" s="71" t="s">
        <v>10438</v>
      </c>
      <c r="M1028" s="71" t="s">
        <v>10439</v>
      </c>
      <c r="N1028" s="71"/>
      <c r="O1028" s="71"/>
      <c r="P1028" s="71"/>
      <c r="Q1028" s="71"/>
      <c r="R1028" s="71"/>
      <c r="S1028" s="71"/>
      <c r="T1028" s="71"/>
      <c r="U1028" s="71"/>
      <c r="V1028" s="71"/>
      <c r="W1028" s="71"/>
      <c r="X1028" s="71"/>
      <c r="Y1028" s="71"/>
      <c r="Z1028" s="71"/>
      <c r="AA1028" s="71"/>
      <c r="AB1028" s="71" t="s">
        <v>64</v>
      </c>
      <c r="AC1028" s="71" t="s">
        <v>65</v>
      </c>
      <c r="AD1028" s="71" t="s">
        <v>62</v>
      </c>
      <c r="AE1028" s="71" t="s">
        <v>62</v>
      </c>
      <c r="AF1028" s="71" t="s">
        <v>63</v>
      </c>
      <c r="AG1028" s="71"/>
      <c r="AH1028" s="71" t="s">
        <v>66</v>
      </c>
      <c r="AI1028" s="71" t="s">
        <v>63</v>
      </c>
      <c r="AJ1028" s="71" t="s">
        <v>63</v>
      </c>
      <c r="AK1028" s="71" t="s">
        <v>63</v>
      </c>
      <c r="AL1028" s="71" t="s">
        <v>62</v>
      </c>
      <c r="AM1028" s="71" t="s">
        <v>63</v>
      </c>
      <c r="AN1028" s="71"/>
      <c r="AO1028" s="71"/>
      <c r="AP1028" s="71" t="s">
        <v>10440</v>
      </c>
      <c r="AQ1028" s="71" t="s">
        <v>4348</v>
      </c>
      <c r="AR1028" s="71" t="s">
        <v>62</v>
      </c>
      <c r="AS1028" s="71"/>
      <c r="AT1028" s="71" t="s">
        <v>63</v>
      </c>
      <c r="AU1028" s="71"/>
      <c r="AV1028" s="79" t="str" cm="1">
        <f t="array" ref="AV10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8" s="79" t="str" cm="1">
        <f t="array" ref="AW10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8" s="71" t="str" cm="1">
        <f t="array" ref="AX10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8" s="71"/>
      <c r="AZ1028" s="71"/>
      <c r="BA1028" s="22" t="s">
        <v>10441</v>
      </c>
      <c r="BB1028" s="73" t="s">
        <v>10442</v>
      </c>
      <c r="BC1028" s="36"/>
      <c r="BD1028" s="35"/>
    </row>
    <row r="1029" spans="1:56" ht="75" customHeight="1">
      <c r="A1029" s="70">
        <v>1028</v>
      </c>
      <c r="B1029" s="71" t="s">
        <v>9136</v>
      </c>
      <c r="C1029" s="71" t="s">
        <v>1142</v>
      </c>
      <c r="D1029" s="71" t="s">
        <v>10443</v>
      </c>
      <c r="E1029" s="71" t="s">
        <v>1452</v>
      </c>
      <c r="F1029" s="71" t="s">
        <v>231</v>
      </c>
      <c r="G1029" s="71" t="s">
        <v>786</v>
      </c>
      <c r="H1029" s="71" t="s">
        <v>217</v>
      </c>
      <c r="I1029" s="71" t="s">
        <v>2144</v>
      </c>
      <c r="J1029" s="71" t="s">
        <v>1432</v>
      </c>
      <c r="K1029" s="71" t="s">
        <v>243</v>
      </c>
      <c r="L1029" s="71" t="s">
        <v>10444</v>
      </c>
      <c r="M1029" s="71" t="s">
        <v>10445</v>
      </c>
      <c r="N1029" s="71"/>
      <c r="O1029" s="71"/>
      <c r="P1029" s="71"/>
      <c r="Q1029" s="71"/>
      <c r="R1029" s="71"/>
      <c r="S1029" s="71"/>
      <c r="T1029" s="71"/>
      <c r="U1029" s="71"/>
      <c r="V1029" s="71"/>
      <c r="W1029" s="71"/>
      <c r="X1029" s="71"/>
      <c r="Y1029" s="71"/>
      <c r="Z1029" s="71"/>
      <c r="AA1029" s="71"/>
      <c r="AB1029" s="71" t="s">
        <v>64</v>
      </c>
      <c r="AC1029" s="71" t="s">
        <v>65</v>
      </c>
      <c r="AD1029" s="71" t="s">
        <v>62</v>
      </c>
      <c r="AE1029" s="71" t="s">
        <v>62</v>
      </c>
      <c r="AF1029" s="71" t="s">
        <v>63</v>
      </c>
      <c r="AG1029" s="71"/>
      <c r="AH1029" s="71" t="s">
        <v>85</v>
      </c>
      <c r="AI1029" s="71" t="s">
        <v>63</v>
      </c>
      <c r="AJ1029" s="71" t="s">
        <v>63</v>
      </c>
      <c r="AK1029" s="71" t="s">
        <v>63</v>
      </c>
      <c r="AL1029" s="71" t="s">
        <v>62</v>
      </c>
      <c r="AM1029" s="71" t="s">
        <v>63</v>
      </c>
      <c r="AN1029" s="71"/>
      <c r="AO1029" s="71"/>
      <c r="AP1029" s="71" t="s">
        <v>10446</v>
      </c>
      <c r="AQ1029" s="71" t="s">
        <v>250</v>
      </c>
      <c r="AR1029" s="71" t="s">
        <v>62</v>
      </c>
      <c r="AS1029" s="71"/>
      <c r="AT1029" s="71" t="s">
        <v>63</v>
      </c>
      <c r="AU1029" s="71"/>
      <c r="AV1029" s="79" t="str" cm="1">
        <f t="array" ref="AV10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9" s="79" t="str" cm="1">
        <f t="array" ref="AW10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9" s="71" t="str" cm="1">
        <f t="array" ref="AX10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9" s="71"/>
      <c r="AZ1029" s="71"/>
      <c r="BA1029" s="71" t="s">
        <v>10447</v>
      </c>
      <c r="BB1029" s="73" t="s">
        <v>6268</v>
      </c>
      <c r="BC1029" s="36"/>
      <c r="BD1029" s="35"/>
    </row>
    <row r="1030" spans="1:56" ht="75" customHeight="1">
      <c r="A1030" s="70">
        <v>1029</v>
      </c>
      <c r="B1030" s="71" t="s">
        <v>10448</v>
      </c>
      <c r="C1030" s="71" t="s">
        <v>735</v>
      </c>
      <c r="D1030" s="71" t="s">
        <v>10449</v>
      </c>
      <c r="E1030" s="71" t="s">
        <v>1502</v>
      </c>
      <c r="F1030" s="71" t="s">
        <v>231</v>
      </c>
      <c r="G1030" s="71" t="s">
        <v>584</v>
      </c>
      <c r="H1030" s="71" t="s">
        <v>217</v>
      </c>
      <c r="I1030" s="71" t="s">
        <v>509</v>
      </c>
      <c r="J1030" s="71" t="s">
        <v>1432</v>
      </c>
      <c r="K1030" s="71" t="s">
        <v>218</v>
      </c>
      <c r="L1030" s="71" t="s">
        <v>10450</v>
      </c>
      <c r="M1030" s="71" t="s">
        <v>10451</v>
      </c>
      <c r="N1030" s="71"/>
      <c r="O1030" s="71"/>
      <c r="P1030" s="71"/>
      <c r="Q1030" s="71"/>
      <c r="R1030" s="71"/>
      <c r="S1030" s="71"/>
      <c r="T1030" s="71"/>
      <c r="U1030" s="71"/>
      <c r="V1030" s="71"/>
      <c r="W1030" s="71"/>
      <c r="X1030" s="71"/>
      <c r="Y1030" s="71"/>
      <c r="Z1030" s="71"/>
      <c r="AA1030" s="71"/>
      <c r="AB1030" s="71" t="s">
        <v>64</v>
      </c>
      <c r="AC1030" s="71" t="s">
        <v>65</v>
      </c>
      <c r="AD1030" s="71" t="s">
        <v>62</v>
      </c>
      <c r="AE1030" s="71" t="s">
        <v>62</v>
      </c>
      <c r="AF1030" s="71" t="s">
        <v>63</v>
      </c>
      <c r="AG1030" s="71"/>
      <c r="AH1030" s="71" t="s">
        <v>66</v>
      </c>
      <c r="AI1030" s="71" t="s">
        <v>63</v>
      </c>
      <c r="AJ1030" s="71" t="s">
        <v>63</v>
      </c>
      <c r="AK1030" s="71" t="s">
        <v>63</v>
      </c>
      <c r="AL1030" s="71" t="s">
        <v>62</v>
      </c>
      <c r="AM1030" s="71" t="s">
        <v>63</v>
      </c>
      <c r="AN1030" s="71"/>
      <c r="AO1030" s="71"/>
      <c r="AP1030" s="71" t="s">
        <v>10452</v>
      </c>
      <c r="AQ1030" s="71" t="s">
        <v>509</v>
      </c>
      <c r="AR1030" s="71" t="s">
        <v>62</v>
      </c>
      <c r="AS1030" s="71"/>
      <c r="AT1030" s="71" t="s">
        <v>63</v>
      </c>
      <c r="AU1030" s="71"/>
      <c r="AV1030" s="79" t="str" cm="1">
        <f t="array" ref="AV10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0" s="79" t="str" cm="1">
        <f t="array" ref="AW10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0" s="71" t="str" cm="1">
        <f t="array" ref="AX10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0" s="71"/>
      <c r="AZ1030" s="71"/>
      <c r="BA1030" s="71" t="s">
        <v>10453</v>
      </c>
      <c r="BB1030" s="73" t="s">
        <v>10454</v>
      </c>
      <c r="BC1030" s="36"/>
      <c r="BD1030" s="35"/>
    </row>
    <row r="1031" spans="1:56" ht="75" customHeight="1">
      <c r="A1031" s="70">
        <v>1030</v>
      </c>
      <c r="B1031" s="71" t="s">
        <v>10455</v>
      </c>
      <c r="C1031" s="71" t="s">
        <v>5232</v>
      </c>
      <c r="D1031" s="71" t="s">
        <v>10456</v>
      </c>
      <c r="E1031" s="71" t="s">
        <v>1478</v>
      </c>
      <c r="F1031" s="71" t="s">
        <v>231</v>
      </c>
      <c r="G1031" s="71" t="s">
        <v>736</v>
      </c>
      <c r="H1031" s="71" t="s">
        <v>217</v>
      </c>
      <c r="I1031" s="71" t="s">
        <v>2162</v>
      </c>
      <c r="J1031" s="71" t="s">
        <v>1432</v>
      </c>
      <c r="K1031" s="71" t="s">
        <v>315</v>
      </c>
      <c r="L1031" s="71" t="s">
        <v>10457</v>
      </c>
      <c r="M1031" s="71" t="s">
        <v>10458</v>
      </c>
      <c r="N1031" s="71"/>
      <c r="O1031" s="71"/>
      <c r="P1031" s="71"/>
      <c r="Q1031" s="71"/>
      <c r="R1031" s="71"/>
      <c r="S1031" s="71"/>
      <c r="T1031" s="71"/>
      <c r="U1031" s="71"/>
      <c r="V1031" s="71"/>
      <c r="W1031" s="71"/>
      <c r="X1031" s="71"/>
      <c r="Y1031" s="71"/>
      <c r="Z1031" s="71"/>
      <c r="AA1031" s="71"/>
      <c r="AB1031" s="71" t="s">
        <v>64</v>
      </c>
      <c r="AC1031" s="71" t="s">
        <v>65</v>
      </c>
      <c r="AD1031" s="71" t="s">
        <v>62</v>
      </c>
      <c r="AE1031" s="71" t="s">
        <v>62</v>
      </c>
      <c r="AF1031" s="71" t="s">
        <v>63</v>
      </c>
      <c r="AG1031" s="71"/>
      <c r="AH1031" s="71" t="s">
        <v>66</v>
      </c>
      <c r="AI1031" s="71" t="s">
        <v>63</v>
      </c>
      <c r="AJ1031" s="71" t="s">
        <v>63</v>
      </c>
      <c r="AK1031" s="71" t="s">
        <v>63</v>
      </c>
      <c r="AL1031" s="71" t="s">
        <v>62</v>
      </c>
      <c r="AM1031" s="71" t="s">
        <v>63</v>
      </c>
      <c r="AN1031" s="71"/>
      <c r="AO1031" s="71"/>
      <c r="AP1031" s="71" t="s">
        <v>8948</v>
      </c>
      <c r="AQ1031" s="71" t="s">
        <v>8949</v>
      </c>
      <c r="AR1031" s="71" t="s">
        <v>132</v>
      </c>
      <c r="AS1031" s="71"/>
      <c r="AT1031" s="71" t="s">
        <v>63</v>
      </c>
      <c r="AU1031" s="71"/>
      <c r="AV1031" s="79" t="str" cm="1">
        <f t="array" ref="AV10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1" s="79" t="str" cm="1">
        <f t="array" ref="AW10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1" s="71" t="str" cm="1">
        <f t="array" ref="AX10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1" s="71"/>
      <c r="AZ1031" s="71"/>
      <c r="BA1031" s="71" t="s">
        <v>10459</v>
      </c>
      <c r="BB1031" s="73" t="s">
        <v>8951</v>
      </c>
      <c r="BC1031" s="36"/>
      <c r="BD1031" s="35"/>
    </row>
    <row r="1032" spans="1:56" ht="75" customHeight="1">
      <c r="A1032" s="70">
        <v>1031</v>
      </c>
      <c r="B1032" s="71" t="s">
        <v>10460</v>
      </c>
      <c r="C1032" s="71" t="s">
        <v>735</v>
      </c>
      <c r="D1032" s="71" t="s">
        <v>10461</v>
      </c>
      <c r="E1032" s="71" t="s">
        <v>1565</v>
      </c>
      <c r="F1032" s="71" t="s">
        <v>231</v>
      </c>
      <c r="G1032" s="71" t="s">
        <v>736</v>
      </c>
      <c r="H1032" s="71" t="s">
        <v>217</v>
      </c>
      <c r="I1032" s="71" t="s">
        <v>250</v>
      </c>
      <c r="J1032" s="71" t="s">
        <v>1432</v>
      </c>
      <c r="K1032" s="71" t="s">
        <v>243</v>
      </c>
      <c r="L1032" s="71" t="s">
        <v>10462</v>
      </c>
      <c r="M1032" s="71" t="s">
        <v>10463</v>
      </c>
      <c r="N1032" s="71"/>
      <c r="O1032" s="71"/>
      <c r="P1032" s="71"/>
      <c r="Q1032" s="71"/>
      <c r="R1032" s="71"/>
      <c r="S1032" s="71"/>
      <c r="T1032" s="71"/>
      <c r="U1032" s="71"/>
      <c r="V1032" s="71"/>
      <c r="W1032" s="71"/>
      <c r="X1032" s="71"/>
      <c r="Y1032" s="71"/>
      <c r="Z1032" s="71"/>
      <c r="AA1032" s="71"/>
      <c r="AB1032" s="71" t="s">
        <v>64</v>
      </c>
      <c r="AC1032" s="71" t="s">
        <v>65</v>
      </c>
      <c r="AD1032" s="71" t="s">
        <v>62</v>
      </c>
      <c r="AE1032" s="71" t="s">
        <v>62</v>
      </c>
      <c r="AF1032" s="71" t="s">
        <v>63</v>
      </c>
      <c r="AG1032" s="71"/>
      <c r="AH1032" s="71" t="s">
        <v>915</v>
      </c>
      <c r="AI1032" s="71" t="s">
        <v>63</v>
      </c>
      <c r="AJ1032" s="71" t="s">
        <v>63</v>
      </c>
      <c r="AK1032" s="71" t="s">
        <v>63</v>
      </c>
      <c r="AL1032" s="71" t="s">
        <v>62</v>
      </c>
      <c r="AM1032" s="71" t="s">
        <v>63</v>
      </c>
      <c r="AN1032" s="71"/>
      <c r="AO1032" s="71"/>
      <c r="AP1032" s="71" t="s">
        <v>10464</v>
      </c>
      <c r="AQ1032" s="71" t="s">
        <v>10465</v>
      </c>
      <c r="AR1032" s="71" t="s">
        <v>62</v>
      </c>
      <c r="AS1032" s="71"/>
      <c r="AT1032" s="71" t="s">
        <v>63</v>
      </c>
      <c r="AU1032" s="71"/>
      <c r="AV1032" s="79" t="str" cm="1">
        <f t="array" ref="AV10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2" s="79" t="str" cm="1">
        <f t="array" ref="AW10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2" s="71" t="str" cm="1">
        <f t="array" ref="AX10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2" s="71"/>
      <c r="AZ1032" s="71"/>
      <c r="BA1032" s="22" t="s">
        <v>10466</v>
      </c>
      <c r="BB1032" s="73" t="s">
        <v>10467</v>
      </c>
      <c r="BC1032" s="36"/>
      <c r="BD1032" s="35"/>
    </row>
    <row r="1033" spans="1:56" ht="75" customHeight="1">
      <c r="A1033" s="70">
        <v>1032</v>
      </c>
      <c r="B1033" s="71" t="s">
        <v>10468</v>
      </c>
      <c r="C1033" s="71" t="s">
        <v>735</v>
      </c>
      <c r="D1033" s="71" t="s">
        <v>10469</v>
      </c>
      <c r="E1033" s="71" t="s">
        <v>1502</v>
      </c>
      <c r="F1033" s="71" t="s">
        <v>231</v>
      </c>
      <c r="G1033" s="71" t="s">
        <v>736</v>
      </c>
      <c r="H1033" s="71" t="s">
        <v>97</v>
      </c>
      <c r="I1033" s="71" t="s">
        <v>10470</v>
      </c>
      <c r="J1033" s="71" t="s">
        <v>10471</v>
      </c>
      <c r="K1033" s="71" t="s">
        <v>10472</v>
      </c>
      <c r="L1033" s="71" t="s">
        <v>10473</v>
      </c>
      <c r="M1033" s="71" t="s">
        <v>10474</v>
      </c>
      <c r="N1033" s="71"/>
      <c r="O1033" s="71"/>
      <c r="P1033" s="71"/>
      <c r="Q1033" s="71"/>
      <c r="R1033" s="71"/>
      <c r="S1033" s="71"/>
      <c r="T1033" s="71"/>
      <c r="U1033" s="71"/>
      <c r="V1033" s="71"/>
      <c r="W1033" s="71"/>
      <c r="X1033" s="71"/>
      <c r="Y1033" s="71"/>
      <c r="Z1033" s="71"/>
      <c r="AA1033" s="71"/>
      <c r="AB1033" s="71" t="s">
        <v>64</v>
      </c>
      <c r="AC1033" s="71" t="s">
        <v>65</v>
      </c>
      <c r="AD1033" s="71" t="s">
        <v>63</v>
      </c>
      <c r="AE1033" s="71" t="s">
        <v>63</v>
      </c>
      <c r="AF1033" s="71" t="s">
        <v>63</v>
      </c>
      <c r="AG1033" s="71"/>
      <c r="AH1033" s="71" t="s">
        <v>66</v>
      </c>
      <c r="AI1033" s="71" t="s">
        <v>63</v>
      </c>
      <c r="AJ1033" s="71" t="s">
        <v>63</v>
      </c>
      <c r="AK1033" s="71" t="s">
        <v>63</v>
      </c>
      <c r="AL1033" s="71" t="s">
        <v>63</v>
      </c>
      <c r="AM1033" s="71" t="s">
        <v>63</v>
      </c>
      <c r="AN1033" s="71"/>
      <c r="AO1033" s="71"/>
      <c r="AP1033" s="71" t="s">
        <v>10475</v>
      </c>
      <c r="AQ1033" s="71" t="s">
        <v>10476</v>
      </c>
      <c r="AR1033" s="71" t="s">
        <v>62</v>
      </c>
      <c r="AS1033" s="71"/>
      <c r="AT1033" s="71" t="s">
        <v>63</v>
      </c>
      <c r="AU1033" s="71"/>
      <c r="AV1033" s="79" t="str" cm="1">
        <f t="array" ref="AV10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3" s="79" t="str" cm="1">
        <f t="array" ref="AW10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3" s="71" t="str" cm="1">
        <f t="array" ref="AX10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3" s="71"/>
      <c r="AZ1033" s="71"/>
      <c r="BA1033" s="22" t="s">
        <v>10477</v>
      </c>
      <c r="BB1033" s="73" t="s">
        <v>10478</v>
      </c>
      <c r="BC1033" s="36"/>
      <c r="BD1033" s="35"/>
    </row>
    <row r="1034" spans="1:56" ht="75" customHeight="1">
      <c r="A1034" s="70">
        <v>1033</v>
      </c>
      <c r="B1034" s="71" t="s">
        <v>10479</v>
      </c>
      <c r="C1034" s="71" t="s">
        <v>739</v>
      </c>
      <c r="D1034" s="71" t="s">
        <v>10480</v>
      </c>
      <c r="E1034" s="71" t="s">
        <v>1461</v>
      </c>
      <c r="F1034" s="71" t="s">
        <v>231</v>
      </c>
      <c r="G1034" s="71" t="s">
        <v>786</v>
      </c>
      <c r="H1034" s="71" t="s">
        <v>233</v>
      </c>
      <c r="I1034" s="71" t="s">
        <v>840</v>
      </c>
      <c r="J1034" s="71" t="s">
        <v>1432</v>
      </c>
      <c r="K1034" s="71" t="s">
        <v>315</v>
      </c>
      <c r="L1034" s="71" t="s">
        <v>10481</v>
      </c>
      <c r="M1034" s="71" t="s">
        <v>10482</v>
      </c>
      <c r="N1034" s="71"/>
      <c r="O1034" s="71"/>
      <c r="P1034" s="71"/>
      <c r="Q1034" s="71"/>
      <c r="R1034" s="71"/>
      <c r="S1034" s="71"/>
      <c r="T1034" s="71"/>
      <c r="U1034" s="71"/>
      <c r="V1034" s="71"/>
      <c r="W1034" s="71"/>
      <c r="X1034" s="71"/>
      <c r="Y1034" s="71"/>
      <c r="Z1034" s="71"/>
      <c r="AA1034" s="71"/>
      <c r="AB1034" s="71" t="s">
        <v>1692</v>
      </c>
      <c r="AC1034" s="71" t="s">
        <v>100</v>
      </c>
      <c r="AD1034" s="71" t="s">
        <v>62</v>
      </c>
      <c r="AE1034" s="71" t="s">
        <v>62</v>
      </c>
      <c r="AF1034" s="71" t="s">
        <v>63</v>
      </c>
      <c r="AG1034" s="71"/>
      <c r="AH1034" s="71" t="s">
        <v>85</v>
      </c>
      <c r="AI1034" s="71" t="s">
        <v>63</v>
      </c>
      <c r="AJ1034" s="71" t="s">
        <v>63</v>
      </c>
      <c r="AK1034" s="71" t="s">
        <v>63</v>
      </c>
      <c r="AL1034" s="71" t="s">
        <v>63</v>
      </c>
      <c r="AM1034" s="71" t="s">
        <v>63</v>
      </c>
      <c r="AN1034" s="71"/>
      <c r="AO1034" s="71"/>
      <c r="AP1034" s="71" t="s">
        <v>10483</v>
      </c>
      <c r="AQ1034" s="71" t="s">
        <v>840</v>
      </c>
      <c r="AR1034" s="71" t="s">
        <v>62</v>
      </c>
      <c r="AS1034" s="71"/>
      <c r="AT1034" s="71" t="s">
        <v>63</v>
      </c>
      <c r="AU1034" s="71"/>
      <c r="AV1034" s="79" t="str" cm="1">
        <f t="array" ref="AV10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4" s="79" t="str" cm="1">
        <f t="array" ref="AW10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4" s="71" t="str" cm="1">
        <f t="array" ref="AX10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4" s="71"/>
      <c r="AZ1034" s="71"/>
      <c r="BA1034" s="71" t="s">
        <v>10484</v>
      </c>
      <c r="BB1034" s="73" t="s">
        <v>10485</v>
      </c>
      <c r="BC1034" s="36"/>
      <c r="BD1034" s="35"/>
    </row>
    <row r="1035" spans="1:56" ht="75" customHeight="1">
      <c r="A1035" s="70">
        <v>1034</v>
      </c>
      <c r="B1035" s="71" t="s">
        <v>10486</v>
      </c>
      <c r="C1035" s="71" t="s">
        <v>735</v>
      </c>
      <c r="D1035" s="71" t="s">
        <v>10487</v>
      </c>
      <c r="E1035" s="71" t="s">
        <v>1430</v>
      </c>
      <c r="F1035" s="71" t="s">
        <v>231</v>
      </c>
      <c r="G1035" s="71" t="s">
        <v>736</v>
      </c>
      <c r="H1035" s="71" t="s">
        <v>217</v>
      </c>
      <c r="I1035" s="71" t="s">
        <v>509</v>
      </c>
      <c r="J1035" s="71" t="s">
        <v>1432</v>
      </c>
      <c r="K1035" s="71" t="s">
        <v>218</v>
      </c>
      <c r="L1035" s="71" t="s">
        <v>10488</v>
      </c>
      <c r="M1035" s="71" t="s">
        <v>10489</v>
      </c>
      <c r="N1035" s="71"/>
      <c r="O1035" s="71"/>
      <c r="P1035" s="71"/>
      <c r="Q1035" s="71"/>
      <c r="R1035" s="71"/>
      <c r="S1035" s="71"/>
      <c r="T1035" s="71"/>
      <c r="U1035" s="71"/>
      <c r="V1035" s="71"/>
      <c r="W1035" s="71"/>
      <c r="X1035" s="71"/>
      <c r="Y1035" s="71"/>
      <c r="Z1035" s="71"/>
      <c r="AA1035" s="71"/>
      <c r="AB1035" s="71" t="s">
        <v>64</v>
      </c>
      <c r="AC1035" s="71" t="s">
        <v>84</v>
      </c>
      <c r="AD1035" s="71" t="s">
        <v>62</v>
      </c>
      <c r="AE1035" s="71" t="s">
        <v>62</v>
      </c>
      <c r="AF1035" s="71" t="s">
        <v>63</v>
      </c>
      <c r="AG1035" s="71"/>
      <c r="AH1035" s="71" t="s">
        <v>85</v>
      </c>
      <c r="AI1035" s="71" t="s">
        <v>63</v>
      </c>
      <c r="AJ1035" s="71" t="s">
        <v>63</v>
      </c>
      <c r="AK1035" s="71" t="s">
        <v>63</v>
      </c>
      <c r="AL1035" s="71" t="s">
        <v>62</v>
      </c>
      <c r="AM1035" s="71" t="s">
        <v>63</v>
      </c>
      <c r="AN1035" s="71"/>
      <c r="AO1035" s="71"/>
      <c r="AP1035" s="71" t="s">
        <v>10490</v>
      </c>
      <c r="AQ1035" s="71" t="s">
        <v>509</v>
      </c>
      <c r="AR1035" s="71" t="s">
        <v>62</v>
      </c>
      <c r="AS1035" s="71"/>
      <c r="AT1035" s="71" t="s">
        <v>63</v>
      </c>
      <c r="AU1035" s="71"/>
      <c r="AV1035" s="79" t="str" cm="1">
        <f t="array" ref="AV10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5" s="79" t="str" cm="1">
        <f t="array" ref="AW10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5" s="71" t="str" cm="1">
        <f t="array" ref="AX10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5" s="71"/>
      <c r="AZ1035" s="71"/>
      <c r="BA1035" s="71" t="s">
        <v>10491</v>
      </c>
      <c r="BB1035" s="73" t="s">
        <v>1812</v>
      </c>
      <c r="BC1035" s="36"/>
      <c r="BD1035" s="35"/>
    </row>
    <row r="1036" spans="1:56" ht="75" customHeight="1">
      <c r="A1036" s="70">
        <v>1035</v>
      </c>
      <c r="B1036" s="71" t="s">
        <v>10492</v>
      </c>
      <c r="C1036" s="71" t="s">
        <v>739</v>
      </c>
      <c r="D1036" s="71" t="s">
        <v>10493</v>
      </c>
      <c r="E1036" s="71" t="s">
        <v>1461</v>
      </c>
      <c r="F1036" s="71" t="s">
        <v>231</v>
      </c>
      <c r="G1036" s="71" t="s">
        <v>786</v>
      </c>
      <c r="H1036" s="71" t="s">
        <v>217</v>
      </c>
      <c r="I1036" s="71" t="s">
        <v>2162</v>
      </c>
      <c r="J1036" s="71" t="s">
        <v>1432</v>
      </c>
      <c r="K1036" s="71" t="s">
        <v>315</v>
      </c>
      <c r="L1036" s="71" t="s">
        <v>10494</v>
      </c>
      <c r="M1036" s="71" t="s">
        <v>10495</v>
      </c>
      <c r="N1036" s="71"/>
      <c r="O1036" s="71"/>
      <c r="P1036" s="71"/>
      <c r="Q1036" s="71"/>
      <c r="R1036" s="71"/>
      <c r="S1036" s="71"/>
      <c r="T1036" s="71"/>
      <c r="U1036" s="71"/>
      <c r="V1036" s="71"/>
      <c r="W1036" s="71"/>
      <c r="X1036" s="71"/>
      <c r="Y1036" s="71"/>
      <c r="Z1036" s="71"/>
      <c r="AA1036" s="71"/>
      <c r="AB1036" s="71" t="s">
        <v>64</v>
      </c>
      <c r="AC1036" s="71" t="s">
        <v>100</v>
      </c>
      <c r="AD1036" s="71" t="s">
        <v>62</v>
      </c>
      <c r="AE1036" s="71" t="s">
        <v>62</v>
      </c>
      <c r="AF1036" s="71" t="s">
        <v>63</v>
      </c>
      <c r="AG1036" s="71"/>
      <c r="AH1036" s="71" t="s">
        <v>915</v>
      </c>
      <c r="AI1036" s="71" t="s">
        <v>63</v>
      </c>
      <c r="AJ1036" s="71" t="s">
        <v>63</v>
      </c>
      <c r="AK1036" s="71" t="s">
        <v>63</v>
      </c>
      <c r="AL1036" s="71" t="s">
        <v>62</v>
      </c>
      <c r="AM1036" s="71" t="s">
        <v>132</v>
      </c>
      <c r="AN1036" s="71"/>
      <c r="AO1036" s="71"/>
      <c r="AP1036" s="71" t="s">
        <v>10496</v>
      </c>
      <c r="AQ1036" s="71" t="s">
        <v>8691</v>
      </c>
      <c r="AR1036" s="71" t="s">
        <v>132</v>
      </c>
      <c r="AS1036" s="71"/>
      <c r="AT1036" s="71" t="s">
        <v>63</v>
      </c>
      <c r="AU1036" s="71"/>
      <c r="AV1036" s="79" t="str" cm="1">
        <f t="array" ref="AV10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6" s="79" t="str" cm="1">
        <f t="array" ref="AW10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6" s="71" t="str" cm="1">
        <f t="array" ref="AX10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6" s="71"/>
      <c r="AZ1036" s="71"/>
      <c r="BA1036" s="71" t="s">
        <v>10497</v>
      </c>
      <c r="BB1036" s="73" t="s">
        <v>10498</v>
      </c>
      <c r="BC1036" s="36"/>
      <c r="BD1036" s="35"/>
    </row>
    <row r="1037" spans="1:56" ht="75" customHeight="1">
      <c r="A1037" s="70">
        <v>1036</v>
      </c>
      <c r="B1037" s="71" t="s">
        <v>10499</v>
      </c>
      <c r="C1037" s="71" t="s">
        <v>735</v>
      </c>
      <c r="D1037" s="71" t="s">
        <v>10500</v>
      </c>
      <c r="E1037" s="71" t="s">
        <v>1478</v>
      </c>
      <c r="F1037" s="71" t="s">
        <v>231</v>
      </c>
      <c r="G1037" s="71" t="s">
        <v>736</v>
      </c>
      <c r="H1037" s="71" t="s">
        <v>217</v>
      </c>
      <c r="I1037" s="71" t="s">
        <v>840</v>
      </c>
      <c r="J1037" s="71" t="s">
        <v>1432</v>
      </c>
      <c r="K1037" s="71" t="s">
        <v>315</v>
      </c>
      <c r="L1037" s="71" t="s">
        <v>10501</v>
      </c>
      <c r="M1037" s="71" t="s">
        <v>10502</v>
      </c>
      <c r="N1037" s="71"/>
      <c r="O1037" s="71"/>
      <c r="P1037" s="71"/>
      <c r="Q1037" s="71"/>
      <c r="R1037" s="71"/>
      <c r="S1037" s="71"/>
      <c r="T1037" s="71"/>
      <c r="U1037" s="71"/>
      <c r="V1037" s="71"/>
      <c r="W1037" s="71"/>
      <c r="X1037" s="71"/>
      <c r="Y1037" s="71"/>
      <c r="Z1037" s="71"/>
      <c r="AA1037" s="71"/>
      <c r="AB1037" s="71" t="s">
        <v>64</v>
      </c>
      <c r="AC1037" s="71" t="s">
        <v>65</v>
      </c>
      <c r="AD1037" s="71" t="s">
        <v>62</v>
      </c>
      <c r="AE1037" s="71" t="s">
        <v>62</v>
      </c>
      <c r="AF1037" s="71" t="s">
        <v>63</v>
      </c>
      <c r="AG1037" s="71"/>
      <c r="AH1037" s="71" t="s">
        <v>66</v>
      </c>
      <c r="AI1037" s="71" t="s">
        <v>63</v>
      </c>
      <c r="AJ1037" s="71" t="s">
        <v>63</v>
      </c>
      <c r="AK1037" s="71" t="s">
        <v>63</v>
      </c>
      <c r="AL1037" s="71" t="s">
        <v>62</v>
      </c>
      <c r="AM1037" s="71" t="s">
        <v>63</v>
      </c>
      <c r="AN1037" s="71"/>
      <c r="AO1037" s="71"/>
      <c r="AP1037" s="71" t="s">
        <v>10503</v>
      </c>
      <c r="AQ1037" s="71" t="s">
        <v>840</v>
      </c>
      <c r="AR1037" s="71" t="s">
        <v>62</v>
      </c>
      <c r="AS1037" s="71"/>
      <c r="AT1037" s="71" t="s">
        <v>63</v>
      </c>
      <c r="AU1037" s="71"/>
      <c r="AV1037" s="79" t="str" cm="1">
        <f t="array" ref="AV10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7" s="79" t="str" cm="1">
        <f t="array" ref="AW10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7" s="71" t="str" cm="1">
        <f t="array" ref="AX10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7" s="71"/>
      <c r="AZ1037" s="71"/>
      <c r="BA1037" s="71" t="s">
        <v>10504</v>
      </c>
      <c r="BB1037" s="73" t="s">
        <v>10505</v>
      </c>
      <c r="BC1037" s="36"/>
      <c r="BD1037" s="35"/>
    </row>
    <row r="1038" spans="1:56" ht="75" customHeight="1">
      <c r="A1038" s="70">
        <v>1037</v>
      </c>
      <c r="B1038" s="71" t="s">
        <v>7836</v>
      </c>
      <c r="C1038" s="71" t="s">
        <v>735</v>
      </c>
      <c r="D1038" s="71" t="s">
        <v>10506</v>
      </c>
      <c r="E1038" s="71" t="s">
        <v>1502</v>
      </c>
      <c r="F1038" s="71" t="s">
        <v>231</v>
      </c>
      <c r="G1038" s="71" t="s">
        <v>736</v>
      </c>
      <c r="H1038" s="71" t="s">
        <v>217</v>
      </c>
      <c r="I1038" s="71" t="s">
        <v>935</v>
      </c>
      <c r="J1038" s="71" t="s">
        <v>1432</v>
      </c>
      <c r="K1038" s="71" t="s">
        <v>218</v>
      </c>
      <c r="L1038" s="71" t="s">
        <v>10507</v>
      </c>
      <c r="M1038" s="71" t="s">
        <v>10508</v>
      </c>
      <c r="N1038" s="71"/>
      <c r="O1038" s="71"/>
      <c r="P1038" s="71"/>
      <c r="Q1038" s="71"/>
      <c r="R1038" s="71"/>
      <c r="S1038" s="71"/>
      <c r="T1038" s="71"/>
      <c r="U1038" s="71"/>
      <c r="V1038" s="71"/>
      <c r="W1038" s="71"/>
      <c r="X1038" s="71"/>
      <c r="Y1038" s="71"/>
      <c r="Z1038" s="71"/>
      <c r="AA1038" s="71"/>
      <c r="AB1038" s="71" t="s">
        <v>64</v>
      </c>
      <c r="AC1038" s="71" t="s">
        <v>65</v>
      </c>
      <c r="AD1038" s="71" t="s">
        <v>62</v>
      </c>
      <c r="AE1038" s="71" t="s">
        <v>62</v>
      </c>
      <c r="AF1038" s="71" t="s">
        <v>63</v>
      </c>
      <c r="AG1038" s="71"/>
      <c r="AH1038" s="71" t="s">
        <v>66</v>
      </c>
      <c r="AI1038" s="71" t="s">
        <v>63</v>
      </c>
      <c r="AJ1038" s="71" t="s">
        <v>63</v>
      </c>
      <c r="AK1038" s="71" t="s">
        <v>63</v>
      </c>
      <c r="AL1038" s="71" t="s">
        <v>63</v>
      </c>
      <c r="AM1038" s="71" t="s">
        <v>63</v>
      </c>
      <c r="AN1038" s="71"/>
      <c r="AO1038" s="71"/>
      <c r="AP1038" s="71" t="s">
        <v>10509</v>
      </c>
      <c r="AQ1038" s="71" t="s">
        <v>935</v>
      </c>
      <c r="AR1038" s="71" t="s">
        <v>62</v>
      </c>
      <c r="AS1038" s="71"/>
      <c r="AT1038" s="71" t="s">
        <v>63</v>
      </c>
      <c r="AU1038" s="71"/>
      <c r="AV1038" s="79" t="str" cm="1">
        <f t="array" ref="AV10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8" s="79" t="str" cm="1">
        <f t="array" ref="AW10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8" s="71" t="str" cm="1">
        <f t="array" ref="AX10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8" s="71"/>
      <c r="AZ1038" s="71"/>
      <c r="BA1038" s="71" t="s">
        <v>10510</v>
      </c>
      <c r="BB1038" s="73" t="s">
        <v>4499</v>
      </c>
      <c r="BC1038" s="36"/>
      <c r="BD1038" s="35"/>
    </row>
    <row r="1039" spans="1:56" ht="75" customHeight="1">
      <c r="A1039" s="70">
        <v>1038</v>
      </c>
      <c r="B1039" s="71" t="s">
        <v>10511</v>
      </c>
      <c r="C1039" s="71" t="s">
        <v>735</v>
      </c>
      <c r="D1039" s="71" t="s">
        <v>10512</v>
      </c>
      <c r="E1039" s="71" t="s">
        <v>1430</v>
      </c>
      <c r="F1039" s="71" t="s">
        <v>231</v>
      </c>
      <c r="G1039" s="71" t="s">
        <v>736</v>
      </c>
      <c r="H1039" s="71" t="s">
        <v>217</v>
      </c>
      <c r="I1039" s="71" t="s">
        <v>285</v>
      </c>
      <c r="J1039" s="71" t="s">
        <v>1432</v>
      </c>
      <c r="K1039" s="71" t="s">
        <v>279</v>
      </c>
      <c r="L1039" s="71" t="s">
        <v>10513</v>
      </c>
      <c r="M1039" s="71" t="s">
        <v>10514</v>
      </c>
      <c r="N1039" s="71"/>
      <c r="O1039" s="71"/>
      <c r="P1039" s="71"/>
      <c r="Q1039" s="71"/>
      <c r="R1039" s="71"/>
      <c r="S1039" s="71"/>
      <c r="T1039" s="71"/>
      <c r="U1039" s="71"/>
      <c r="V1039" s="71"/>
      <c r="W1039" s="71"/>
      <c r="X1039" s="71"/>
      <c r="Y1039" s="71"/>
      <c r="Z1039" s="71"/>
      <c r="AA1039" s="71"/>
      <c r="AB1039" s="71" t="s">
        <v>64</v>
      </c>
      <c r="AC1039" s="71" t="s">
        <v>65</v>
      </c>
      <c r="AD1039" s="71" t="s">
        <v>62</v>
      </c>
      <c r="AE1039" s="71" t="s">
        <v>62</v>
      </c>
      <c r="AF1039" s="71" t="s">
        <v>63</v>
      </c>
      <c r="AG1039" s="71"/>
      <c r="AH1039" s="71" t="s">
        <v>1515</v>
      </c>
      <c r="AI1039" s="71" t="s">
        <v>63</v>
      </c>
      <c r="AJ1039" s="71" t="s">
        <v>63</v>
      </c>
      <c r="AK1039" s="71" t="s">
        <v>63</v>
      </c>
      <c r="AL1039" s="71" t="s">
        <v>62</v>
      </c>
      <c r="AM1039" s="71" t="s">
        <v>63</v>
      </c>
      <c r="AN1039" s="71"/>
      <c r="AO1039" s="71"/>
      <c r="AP1039" s="71" t="s">
        <v>10515</v>
      </c>
      <c r="AQ1039" s="71" t="s">
        <v>285</v>
      </c>
      <c r="AR1039" s="71" t="s">
        <v>62</v>
      </c>
      <c r="AS1039" s="71"/>
      <c r="AT1039" s="71" t="s">
        <v>63</v>
      </c>
      <c r="AU1039" s="71"/>
      <c r="AV1039" s="79" t="str" cm="1">
        <f t="array" ref="AV10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9" s="79" t="str" cm="1">
        <f t="array" ref="AW10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9" s="71" t="str" cm="1">
        <f t="array" ref="AX10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9" s="71"/>
      <c r="AZ1039" s="71"/>
      <c r="BA1039" s="71" t="s">
        <v>10516</v>
      </c>
      <c r="BB1039" s="73" t="s">
        <v>10517</v>
      </c>
      <c r="BC1039" s="36"/>
      <c r="BD1039" s="35"/>
    </row>
    <row r="1040" spans="1:56" ht="75" customHeight="1">
      <c r="A1040" s="70">
        <v>1039</v>
      </c>
      <c r="B1040" s="71" t="s">
        <v>10518</v>
      </c>
      <c r="C1040" s="71" t="s">
        <v>735</v>
      </c>
      <c r="D1040" s="71" t="s">
        <v>10519</v>
      </c>
      <c r="E1040" s="71" t="s">
        <v>1502</v>
      </c>
      <c r="F1040" s="71" t="s">
        <v>231</v>
      </c>
      <c r="G1040" s="71" t="s">
        <v>736</v>
      </c>
      <c r="H1040" s="71" t="s">
        <v>217</v>
      </c>
      <c r="I1040" s="71" t="s">
        <v>1215</v>
      </c>
      <c r="J1040" s="71" t="s">
        <v>1432</v>
      </c>
      <c r="K1040" s="71" t="s">
        <v>243</v>
      </c>
      <c r="L1040" s="71" t="s">
        <v>10520</v>
      </c>
      <c r="M1040" s="71" t="s">
        <v>10521</v>
      </c>
      <c r="N1040" s="71"/>
      <c r="O1040" s="71"/>
      <c r="P1040" s="71"/>
      <c r="Q1040" s="71"/>
      <c r="R1040" s="71"/>
      <c r="S1040" s="71"/>
      <c r="T1040" s="71"/>
      <c r="U1040" s="71"/>
      <c r="V1040" s="71"/>
      <c r="W1040" s="71"/>
      <c r="X1040" s="71"/>
      <c r="Y1040" s="71"/>
      <c r="Z1040" s="71"/>
      <c r="AA1040" s="71"/>
      <c r="AB1040" s="71" t="s">
        <v>64</v>
      </c>
      <c r="AC1040" s="71" t="s">
        <v>65</v>
      </c>
      <c r="AD1040" s="71" t="s">
        <v>62</v>
      </c>
      <c r="AE1040" s="71" t="s">
        <v>62</v>
      </c>
      <c r="AF1040" s="71" t="s">
        <v>63</v>
      </c>
      <c r="AG1040" s="71"/>
      <c r="AH1040" s="71" t="s">
        <v>66</v>
      </c>
      <c r="AI1040" s="71" t="s">
        <v>63</v>
      </c>
      <c r="AJ1040" s="71" t="s">
        <v>63</v>
      </c>
      <c r="AK1040" s="71" t="s">
        <v>63</v>
      </c>
      <c r="AL1040" s="71" t="s">
        <v>62</v>
      </c>
      <c r="AM1040" s="71" t="s">
        <v>63</v>
      </c>
      <c r="AN1040" s="71"/>
      <c r="AO1040" s="71"/>
      <c r="AP1040" s="71" t="s">
        <v>10522</v>
      </c>
      <c r="AQ1040" s="71" t="s">
        <v>8291</v>
      </c>
      <c r="AR1040" s="71" t="s">
        <v>62</v>
      </c>
      <c r="AS1040" s="71"/>
      <c r="AT1040" s="71" t="s">
        <v>63</v>
      </c>
      <c r="AU1040" s="71"/>
      <c r="AV1040" s="79" t="str" cm="1">
        <f t="array" ref="AV10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0" s="79" t="str" cm="1">
        <f t="array" ref="AW10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0" s="71" t="str" cm="1">
        <f t="array" ref="AX10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0" s="71"/>
      <c r="AZ1040" s="71"/>
      <c r="BA1040" s="22" t="s">
        <v>10523</v>
      </c>
      <c r="BB1040" s="73" t="s">
        <v>5105</v>
      </c>
      <c r="BC1040" s="36"/>
      <c r="BD1040" s="35"/>
    </row>
    <row r="1041" spans="1:56" ht="75" customHeight="1">
      <c r="A1041" s="70">
        <v>1040</v>
      </c>
      <c r="B1041" s="71" t="s">
        <v>10524</v>
      </c>
      <c r="C1041" s="71" t="s">
        <v>735</v>
      </c>
      <c r="D1041" s="71" t="s">
        <v>10525</v>
      </c>
      <c r="E1041" s="71" t="s">
        <v>1430</v>
      </c>
      <c r="F1041" s="71" t="s">
        <v>231</v>
      </c>
      <c r="G1041" s="71" t="s">
        <v>736</v>
      </c>
      <c r="H1041" s="71" t="s">
        <v>217</v>
      </c>
      <c r="I1041" s="71" t="s">
        <v>790</v>
      </c>
      <c r="J1041" s="71" t="s">
        <v>1432</v>
      </c>
      <c r="K1041" s="71" t="s">
        <v>218</v>
      </c>
      <c r="L1041" s="71" t="s">
        <v>10526</v>
      </c>
      <c r="M1041" s="71" t="s">
        <v>10527</v>
      </c>
      <c r="N1041" s="71"/>
      <c r="O1041" s="71"/>
      <c r="P1041" s="71"/>
      <c r="Q1041" s="71"/>
      <c r="R1041" s="71"/>
      <c r="S1041" s="71"/>
      <c r="T1041" s="71"/>
      <c r="U1041" s="71"/>
      <c r="V1041" s="71"/>
      <c r="W1041" s="71"/>
      <c r="X1041" s="71"/>
      <c r="Y1041" s="71"/>
      <c r="Z1041" s="71"/>
      <c r="AA1041" s="71"/>
      <c r="AB1041" s="71" t="s">
        <v>64</v>
      </c>
      <c r="AC1041" s="71" t="s">
        <v>65</v>
      </c>
      <c r="AD1041" s="71" t="s">
        <v>62</v>
      </c>
      <c r="AE1041" s="71" t="s">
        <v>62</v>
      </c>
      <c r="AF1041" s="71" t="s">
        <v>63</v>
      </c>
      <c r="AG1041" s="71"/>
      <c r="AH1041" s="71" t="s">
        <v>66</v>
      </c>
      <c r="AI1041" s="71" t="s">
        <v>63</v>
      </c>
      <c r="AJ1041" s="71" t="s">
        <v>63</v>
      </c>
      <c r="AK1041" s="71" t="s">
        <v>63</v>
      </c>
      <c r="AL1041" s="71" t="s">
        <v>62</v>
      </c>
      <c r="AM1041" s="71" t="s">
        <v>63</v>
      </c>
      <c r="AN1041" s="71"/>
      <c r="AO1041" s="71"/>
      <c r="AP1041" s="71" t="s">
        <v>10528</v>
      </c>
      <c r="AQ1041" s="71" t="s">
        <v>790</v>
      </c>
      <c r="AR1041" s="71" t="s">
        <v>62</v>
      </c>
      <c r="AS1041" s="71"/>
      <c r="AT1041" s="71" t="s">
        <v>63</v>
      </c>
      <c r="AU1041" s="71"/>
      <c r="AV1041" s="79" t="str" cm="1">
        <f t="array" ref="AV10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1" s="79" t="str" cm="1">
        <f t="array" ref="AW10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1" s="71" t="str" cm="1">
        <f t="array" ref="AX10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1" s="71"/>
      <c r="AZ1041" s="71"/>
      <c r="BA1041" s="71" t="s">
        <v>10529</v>
      </c>
      <c r="BB1041" s="73" t="s">
        <v>10530</v>
      </c>
      <c r="BC1041" s="36"/>
      <c r="BD1041" s="35"/>
    </row>
    <row r="1042" spans="1:56" ht="75" customHeight="1">
      <c r="A1042" s="70">
        <v>1041</v>
      </c>
      <c r="B1042" s="71" t="s">
        <v>1805</v>
      </c>
      <c r="C1042" s="71" t="s">
        <v>10531</v>
      </c>
      <c r="D1042" s="71" t="s">
        <v>10532</v>
      </c>
      <c r="E1042" s="71" t="s">
        <v>1502</v>
      </c>
      <c r="F1042" s="71" t="s">
        <v>231</v>
      </c>
      <c r="G1042" s="71" t="s">
        <v>232</v>
      </c>
      <c r="H1042" s="71" t="s">
        <v>233</v>
      </c>
      <c r="I1042" s="71" t="s">
        <v>509</v>
      </c>
      <c r="J1042" s="71" t="s">
        <v>1432</v>
      </c>
      <c r="K1042" s="71" t="s">
        <v>218</v>
      </c>
      <c r="L1042" s="71" t="s">
        <v>10533</v>
      </c>
      <c r="M1042" s="71" t="s">
        <v>10534</v>
      </c>
      <c r="N1042" s="71"/>
      <c r="O1042" s="71"/>
      <c r="P1042" s="71"/>
      <c r="Q1042" s="71"/>
      <c r="R1042" s="71"/>
      <c r="S1042" s="71"/>
      <c r="T1042" s="71"/>
      <c r="U1042" s="71"/>
      <c r="V1042" s="71"/>
      <c r="W1042" s="71"/>
      <c r="X1042" s="71"/>
      <c r="Y1042" s="71"/>
      <c r="Z1042" s="71"/>
      <c r="AA1042" s="71"/>
      <c r="AB1042" s="71" t="s">
        <v>64</v>
      </c>
      <c r="AC1042" s="71" t="s">
        <v>65</v>
      </c>
      <c r="AD1042" s="71" t="s">
        <v>62</v>
      </c>
      <c r="AE1042" s="71" t="s">
        <v>62</v>
      </c>
      <c r="AF1042" s="71" t="s">
        <v>62</v>
      </c>
      <c r="AG1042" s="71"/>
      <c r="AH1042" s="71" t="s">
        <v>85</v>
      </c>
      <c r="AI1042" s="71" t="s">
        <v>63</v>
      </c>
      <c r="AJ1042" s="71" t="s">
        <v>63</v>
      </c>
      <c r="AK1042" s="71" t="s">
        <v>63</v>
      </c>
      <c r="AL1042" s="71" t="s">
        <v>63</v>
      </c>
      <c r="AM1042" s="71" t="s">
        <v>63</v>
      </c>
      <c r="AN1042" s="71"/>
      <c r="AO1042" s="71"/>
      <c r="AP1042" s="71" t="s">
        <v>10535</v>
      </c>
      <c r="AQ1042" s="71" t="s">
        <v>509</v>
      </c>
      <c r="AR1042" s="71" t="s">
        <v>62</v>
      </c>
      <c r="AS1042" s="71"/>
      <c r="AT1042" s="71" t="s">
        <v>63</v>
      </c>
      <c r="AU1042" s="71"/>
      <c r="AV1042" s="79" t="str" cm="1">
        <f t="array" ref="AV10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2" s="79" t="str" cm="1">
        <f t="array" ref="AW10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2" s="71" t="str" cm="1">
        <f t="array" ref="AX10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2" s="71"/>
      <c r="AZ1042" s="71"/>
      <c r="BA1042" s="71" t="s">
        <v>10536</v>
      </c>
      <c r="BB1042" s="73" t="s">
        <v>10537</v>
      </c>
      <c r="BC1042" s="36"/>
      <c r="BD1042" s="35"/>
    </row>
    <row r="1043" spans="1:56" ht="75" customHeight="1">
      <c r="A1043" s="70">
        <v>1042</v>
      </c>
      <c r="B1043" s="71" t="s">
        <v>10538</v>
      </c>
      <c r="C1043" s="71" t="s">
        <v>5231</v>
      </c>
      <c r="D1043" s="71" t="s">
        <v>10539</v>
      </c>
      <c r="E1043" s="71" t="s">
        <v>1452</v>
      </c>
      <c r="F1043" s="71" t="s">
        <v>231</v>
      </c>
      <c r="G1043" s="71" t="s">
        <v>736</v>
      </c>
      <c r="H1043" s="71" t="s">
        <v>217</v>
      </c>
      <c r="I1043" s="71" t="s">
        <v>250</v>
      </c>
      <c r="J1043" s="71" t="s">
        <v>1432</v>
      </c>
      <c r="K1043" s="71" t="s">
        <v>243</v>
      </c>
      <c r="L1043" s="71" t="s">
        <v>10540</v>
      </c>
      <c r="M1043" s="71" t="s">
        <v>10541</v>
      </c>
      <c r="N1043" s="71"/>
      <c r="O1043" s="71"/>
      <c r="P1043" s="71"/>
      <c r="Q1043" s="71"/>
      <c r="R1043" s="71"/>
      <c r="S1043" s="71"/>
      <c r="T1043" s="71"/>
      <c r="U1043" s="71"/>
      <c r="V1043" s="71"/>
      <c r="W1043" s="71"/>
      <c r="X1043" s="71"/>
      <c r="Y1043" s="71"/>
      <c r="Z1043" s="71"/>
      <c r="AA1043" s="71"/>
      <c r="AB1043" s="71" t="s">
        <v>64</v>
      </c>
      <c r="AC1043" s="71" t="s">
        <v>65</v>
      </c>
      <c r="AD1043" s="71" t="s">
        <v>62</v>
      </c>
      <c r="AE1043" s="71" t="s">
        <v>62</v>
      </c>
      <c r="AF1043" s="71" t="s">
        <v>63</v>
      </c>
      <c r="AG1043" s="71"/>
      <c r="AH1043" s="71" t="s">
        <v>66</v>
      </c>
      <c r="AI1043" s="71" t="s">
        <v>63</v>
      </c>
      <c r="AJ1043" s="71" t="s">
        <v>63</v>
      </c>
      <c r="AK1043" s="71" t="s">
        <v>63</v>
      </c>
      <c r="AL1043" s="71" t="s">
        <v>63</v>
      </c>
      <c r="AM1043" s="71" t="s">
        <v>63</v>
      </c>
      <c r="AN1043" s="71"/>
      <c r="AO1043" s="71"/>
      <c r="AP1043" s="71" t="s">
        <v>10542</v>
      </c>
      <c r="AQ1043" s="71" t="s">
        <v>250</v>
      </c>
      <c r="AR1043" s="71" t="s">
        <v>62</v>
      </c>
      <c r="AS1043" s="71"/>
      <c r="AT1043" s="71" t="s">
        <v>63</v>
      </c>
      <c r="AU1043" s="71"/>
      <c r="AV1043" s="79" t="str" cm="1">
        <f t="array" ref="AV10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3" s="79" t="str" cm="1">
        <f t="array" ref="AW10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3" s="71" t="str" cm="1">
        <f t="array" ref="AX10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3" s="71"/>
      <c r="AZ1043" s="71"/>
      <c r="BA1043" s="71" t="s">
        <v>10543</v>
      </c>
      <c r="BB1043" s="73" t="s">
        <v>10544</v>
      </c>
      <c r="BC1043" s="36"/>
      <c r="BD1043" s="35"/>
    </row>
    <row r="1044" spans="1:56" ht="75" customHeight="1">
      <c r="A1044" s="70">
        <v>1043</v>
      </c>
      <c r="B1044" s="71" t="s">
        <v>10545</v>
      </c>
      <c r="C1044" s="71" t="s">
        <v>10546</v>
      </c>
      <c r="D1044" s="71" t="s">
        <v>10547</v>
      </c>
      <c r="E1044" s="71" t="s">
        <v>1502</v>
      </c>
      <c r="F1044" s="71" t="s">
        <v>231</v>
      </c>
      <c r="G1044" s="71" t="s">
        <v>232</v>
      </c>
      <c r="H1044" s="71" t="s">
        <v>233</v>
      </c>
      <c r="I1044" s="71" t="s">
        <v>285</v>
      </c>
      <c r="J1044" s="71" t="s">
        <v>1432</v>
      </c>
      <c r="K1044" s="71" t="s">
        <v>279</v>
      </c>
      <c r="L1044" s="71" t="s">
        <v>10548</v>
      </c>
      <c r="M1044" s="71" t="s">
        <v>10549</v>
      </c>
      <c r="N1044" s="71"/>
      <c r="O1044" s="71"/>
      <c r="P1044" s="71"/>
      <c r="Q1044" s="71"/>
      <c r="R1044" s="71"/>
      <c r="S1044" s="71"/>
      <c r="T1044" s="71"/>
      <c r="U1044" s="71"/>
      <c r="V1044" s="71"/>
      <c r="W1044" s="71"/>
      <c r="X1044" s="71"/>
      <c r="Y1044" s="71"/>
      <c r="Z1044" s="71"/>
      <c r="AA1044" s="71"/>
      <c r="AB1044" s="71" t="s">
        <v>64</v>
      </c>
      <c r="AC1044" s="71" t="s">
        <v>100</v>
      </c>
      <c r="AD1044" s="71" t="s">
        <v>62</v>
      </c>
      <c r="AE1044" s="71" t="s">
        <v>62</v>
      </c>
      <c r="AF1044" s="71" t="s">
        <v>63</v>
      </c>
      <c r="AG1044" s="71"/>
      <c r="AH1044" s="71" t="s">
        <v>85</v>
      </c>
      <c r="AI1044" s="71" t="s">
        <v>63</v>
      </c>
      <c r="AJ1044" s="71" t="s">
        <v>63</v>
      </c>
      <c r="AK1044" s="71" t="s">
        <v>63</v>
      </c>
      <c r="AL1044" s="71" t="s">
        <v>63</v>
      </c>
      <c r="AM1044" s="71" t="s">
        <v>132</v>
      </c>
      <c r="AN1044" s="71"/>
      <c r="AO1044" s="71"/>
      <c r="AP1044" s="71" t="s">
        <v>10550</v>
      </c>
      <c r="AQ1044" s="71" t="s">
        <v>10551</v>
      </c>
      <c r="AR1044" s="71" t="s">
        <v>62</v>
      </c>
      <c r="AS1044" s="71"/>
      <c r="AT1044" s="71" t="s">
        <v>63</v>
      </c>
      <c r="AU1044" s="71"/>
      <c r="AV1044" s="79" t="str" cm="1">
        <f t="array" ref="AV10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4" s="79" t="str" cm="1">
        <f t="array" ref="AW10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4" s="71" t="str" cm="1">
        <f t="array" ref="AX10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4" s="71"/>
      <c r="AZ1044" s="71"/>
      <c r="BA1044" s="22" t="s">
        <v>10552</v>
      </c>
      <c r="BB1044" s="73" t="s">
        <v>9437</v>
      </c>
      <c r="BC1044" s="36"/>
      <c r="BD1044" s="35"/>
    </row>
    <row r="1045" spans="1:56" ht="75" customHeight="1">
      <c r="A1045" s="70">
        <v>1044</v>
      </c>
      <c r="B1045" s="71" t="s">
        <v>10553</v>
      </c>
      <c r="C1045" s="71" t="s">
        <v>735</v>
      </c>
      <c r="D1045" s="71" t="s">
        <v>10554</v>
      </c>
      <c r="E1045" s="71" t="s">
        <v>1478</v>
      </c>
      <c r="F1045" s="71" t="s">
        <v>231</v>
      </c>
      <c r="G1045" s="71" t="s">
        <v>736</v>
      </c>
      <c r="H1045" s="71" t="s">
        <v>217</v>
      </c>
      <c r="I1045" s="71" t="s">
        <v>2165</v>
      </c>
      <c r="J1045" s="71" t="s">
        <v>1432</v>
      </c>
      <c r="K1045" s="71" t="s">
        <v>315</v>
      </c>
      <c r="L1045" s="71" t="s">
        <v>10555</v>
      </c>
      <c r="M1045" s="71" t="s">
        <v>10556</v>
      </c>
      <c r="N1045" s="71"/>
      <c r="O1045" s="71"/>
      <c r="P1045" s="71"/>
      <c r="Q1045" s="71"/>
      <c r="R1045" s="71"/>
      <c r="S1045" s="71"/>
      <c r="T1045" s="71"/>
      <c r="U1045" s="71"/>
      <c r="V1045" s="71"/>
      <c r="W1045" s="71"/>
      <c r="X1045" s="71"/>
      <c r="Y1045" s="71"/>
      <c r="Z1045" s="71"/>
      <c r="AA1045" s="71"/>
      <c r="AB1045" s="71" t="s">
        <v>64</v>
      </c>
      <c r="AC1045" s="71" t="s">
        <v>65</v>
      </c>
      <c r="AD1045" s="71" t="s">
        <v>62</v>
      </c>
      <c r="AE1045" s="71" t="s">
        <v>62</v>
      </c>
      <c r="AF1045" s="71" t="s">
        <v>63</v>
      </c>
      <c r="AG1045" s="71"/>
      <c r="AH1045" s="71" t="s">
        <v>66</v>
      </c>
      <c r="AI1045" s="71" t="s">
        <v>63</v>
      </c>
      <c r="AJ1045" s="71" t="s">
        <v>63</v>
      </c>
      <c r="AK1045" s="71" t="s">
        <v>63</v>
      </c>
      <c r="AL1045" s="71" t="s">
        <v>62</v>
      </c>
      <c r="AM1045" s="71" t="s">
        <v>132</v>
      </c>
      <c r="AN1045" s="71"/>
      <c r="AO1045" s="71"/>
      <c r="AP1045" s="71" t="s">
        <v>10557</v>
      </c>
      <c r="AQ1045" s="71" t="s">
        <v>10558</v>
      </c>
      <c r="AR1045" s="71" t="s">
        <v>132</v>
      </c>
      <c r="AS1045" s="71"/>
      <c r="AT1045" s="71" t="s">
        <v>63</v>
      </c>
      <c r="AU1045" s="71"/>
      <c r="AV1045" s="79" t="str" cm="1">
        <f t="array" ref="AV10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5" s="79" t="str" cm="1">
        <f t="array" ref="AW10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5" s="71" t="str" cm="1">
        <f t="array" ref="AX10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5" s="71"/>
      <c r="AZ1045" s="71"/>
      <c r="BA1045" s="71" t="s">
        <v>10559</v>
      </c>
      <c r="BB1045" s="73" t="s">
        <v>1191</v>
      </c>
      <c r="BC1045" s="36"/>
      <c r="BD1045" s="35"/>
    </row>
    <row r="1046" spans="1:56" ht="75" customHeight="1">
      <c r="A1046" s="70">
        <v>1045</v>
      </c>
      <c r="B1046" s="71" t="s">
        <v>10560</v>
      </c>
      <c r="C1046" s="71" t="s">
        <v>735</v>
      </c>
      <c r="D1046" s="71" t="s">
        <v>10561</v>
      </c>
      <c r="E1046" s="71" t="s">
        <v>1452</v>
      </c>
      <c r="F1046" s="71" t="s">
        <v>231</v>
      </c>
      <c r="G1046" s="71" t="s">
        <v>736</v>
      </c>
      <c r="H1046" s="71" t="s">
        <v>217</v>
      </c>
      <c r="I1046" s="71" t="s">
        <v>790</v>
      </c>
      <c r="J1046" s="71" t="s">
        <v>1432</v>
      </c>
      <c r="K1046" s="71" t="s">
        <v>218</v>
      </c>
      <c r="L1046" s="71" t="s">
        <v>10562</v>
      </c>
      <c r="M1046" s="71" t="s">
        <v>10563</v>
      </c>
      <c r="N1046" s="71"/>
      <c r="O1046" s="71"/>
      <c r="P1046" s="71"/>
      <c r="Q1046" s="71"/>
      <c r="R1046" s="71"/>
      <c r="S1046" s="71"/>
      <c r="T1046" s="71"/>
      <c r="U1046" s="71"/>
      <c r="V1046" s="71"/>
      <c r="W1046" s="71"/>
      <c r="X1046" s="71"/>
      <c r="Y1046" s="71"/>
      <c r="Z1046" s="71"/>
      <c r="AA1046" s="71"/>
      <c r="AB1046" s="71" t="s">
        <v>64</v>
      </c>
      <c r="AC1046" s="71" t="s">
        <v>65</v>
      </c>
      <c r="AD1046" s="71" t="s">
        <v>62</v>
      </c>
      <c r="AE1046" s="71" t="s">
        <v>62</v>
      </c>
      <c r="AF1046" s="71" t="s">
        <v>63</v>
      </c>
      <c r="AG1046" s="71"/>
      <c r="AH1046" s="71" t="s">
        <v>915</v>
      </c>
      <c r="AI1046" s="71" t="s">
        <v>63</v>
      </c>
      <c r="AJ1046" s="71" t="s">
        <v>63</v>
      </c>
      <c r="AK1046" s="71" t="s">
        <v>63</v>
      </c>
      <c r="AL1046" s="71" t="s">
        <v>62</v>
      </c>
      <c r="AM1046" s="71" t="s">
        <v>63</v>
      </c>
      <c r="AN1046" s="71"/>
      <c r="AO1046" s="71"/>
      <c r="AP1046" s="71" t="s">
        <v>10564</v>
      </c>
      <c r="AQ1046" s="71" t="s">
        <v>790</v>
      </c>
      <c r="AR1046" s="71" t="s">
        <v>62</v>
      </c>
      <c r="AS1046" s="71"/>
      <c r="AT1046" s="71" t="s">
        <v>63</v>
      </c>
      <c r="AU1046" s="71"/>
      <c r="AV1046" s="79" t="str" cm="1">
        <f t="array" ref="AV10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6" s="79" t="str" cm="1">
        <f t="array" ref="AW10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6" s="71" t="str" cm="1">
        <f t="array" ref="AX10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6" s="71"/>
      <c r="AZ1046" s="71"/>
      <c r="BA1046" s="71" t="s">
        <v>10565</v>
      </c>
      <c r="BB1046" s="73" t="s">
        <v>5258</v>
      </c>
      <c r="BC1046" s="36"/>
      <c r="BD1046" s="35"/>
    </row>
    <row r="1047" spans="1:56" ht="75" customHeight="1">
      <c r="A1047" s="70">
        <v>1046</v>
      </c>
      <c r="B1047" s="71" t="s">
        <v>10566</v>
      </c>
      <c r="C1047" s="71" t="s">
        <v>735</v>
      </c>
      <c r="D1047" s="71" t="s">
        <v>10567</v>
      </c>
      <c r="E1047" s="71" t="s">
        <v>1478</v>
      </c>
      <c r="F1047" s="71" t="s">
        <v>231</v>
      </c>
      <c r="G1047" s="71" t="s">
        <v>736</v>
      </c>
      <c r="H1047" s="71" t="s">
        <v>217</v>
      </c>
      <c r="I1047" s="71" t="s">
        <v>428</v>
      </c>
      <c r="J1047" s="71" t="s">
        <v>1432</v>
      </c>
      <c r="K1047" s="71" t="s">
        <v>315</v>
      </c>
      <c r="L1047" s="71" t="s">
        <v>10568</v>
      </c>
      <c r="M1047" s="71" t="s">
        <v>10569</v>
      </c>
      <c r="N1047" s="71"/>
      <c r="O1047" s="71"/>
      <c r="P1047" s="71"/>
      <c r="Q1047" s="71"/>
      <c r="R1047" s="71"/>
      <c r="S1047" s="71"/>
      <c r="T1047" s="71"/>
      <c r="U1047" s="71"/>
      <c r="V1047" s="71"/>
      <c r="W1047" s="71"/>
      <c r="X1047" s="71"/>
      <c r="Y1047" s="71"/>
      <c r="Z1047" s="71"/>
      <c r="AA1047" s="71"/>
      <c r="AB1047" s="71" t="s">
        <v>64</v>
      </c>
      <c r="AC1047" s="71" t="s">
        <v>65</v>
      </c>
      <c r="AD1047" s="71" t="s">
        <v>62</v>
      </c>
      <c r="AE1047" s="71" t="s">
        <v>62</v>
      </c>
      <c r="AF1047" s="71" t="s">
        <v>63</v>
      </c>
      <c r="AG1047" s="71"/>
      <c r="AH1047" s="71" t="s">
        <v>1515</v>
      </c>
      <c r="AI1047" s="71" t="s">
        <v>63</v>
      </c>
      <c r="AJ1047" s="71" t="s">
        <v>63</v>
      </c>
      <c r="AK1047" s="71" t="s">
        <v>63</v>
      </c>
      <c r="AL1047" s="71" t="s">
        <v>62</v>
      </c>
      <c r="AM1047" s="71" t="s">
        <v>63</v>
      </c>
      <c r="AN1047" s="71"/>
      <c r="AO1047" s="71"/>
      <c r="AP1047" s="71" t="s">
        <v>10570</v>
      </c>
      <c r="AQ1047" s="71" t="s">
        <v>1481</v>
      </c>
      <c r="AR1047" s="71" t="s">
        <v>62</v>
      </c>
      <c r="AS1047" s="71"/>
      <c r="AT1047" s="71" t="s">
        <v>63</v>
      </c>
      <c r="AU1047" s="71"/>
      <c r="AV1047" s="79" t="str" cm="1">
        <f t="array" ref="AV10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7" s="79" t="str" cm="1">
        <f t="array" ref="AW10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7" s="71" t="str" cm="1">
        <f t="array" ref="AX10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7" s="71"/>
      <c r="AZ1047" s="71"/>
      <c r="BA1047" s="22" t="s">
        <v>10571</v>
      </c>
      <c r="BB1047" s="73" t="s">
        <v>10572</v>
      </c>
      <c r="BC1047" s="36"/>
      <c r="BD1047" s="35"/>
    </row>
    <row r="1048" spans="1:56" ht="75" customHeight="1">
      <c r="A1048" s="70">
        <v>1047</v>
      </c>
      <c r="B1048" s="71" t="s">
        <v>10573</v>
      </c>
      <c r="C1048" s="71" t="s">
        <v>735</v>
      </c>
      <c r="D1048" s="71" t="s">
        <v>10574</v>
      </c>
      <c r="E1048" s="71" t="s">
        <v>1478</v>
      </c>
      <c r="F1048" s="71" t="s">
        <v>231</v>
      </c>
      <c r="G1048" s="71" t="s">
        <v>736</v>
      </c>
      <c r="H1048" s="71" t="s">
        <v>217</v>
      </c>
      <c r="I1048" s="71" t="s">
        <v>1147</v>
      </c>
      <c r="J1048" s="71" t="s">
        <v>1432</v>
      </c>
      <c r="K1048" s="71" t="s">
        <v>266</v>
      </c>
      <c r="L1048" s="71" t="s">
        <v>10575</v>
      </c>
      <c r="M1048" s="71" t="s">
        <v>10576</v>
      </c>
      <c r="N1048" s="71"/>
      <c r="O1048" s="71"/>
      <c r="P1048" s="71"/>
      <c r="Q1048" s="71"/>
      <c r="R1048" s="71"/>
      <c r="S1048" s="71"/>
      <c r="T1048" s="71"/>
      <c r="U1048" s="71"/>
      <c r="V1048" s="71"/>
      <c r="W1048" s="71"/>
      <c r="X1048" s="71"/>
      <c r="Y1048" s="71"/>
      <c r="Z1048" s="71"/>
      <c r="AA1048" s="71"/>
      <c r="AB1048" s="71" t="s">
        <v>64</v>
      </c>
      <c r="AC1048" s="71" t="s">
        <v>65</v>
      </c>
      <c r="AD1048" s="71" t="s">
        <v>62</v>
      </c>
      <c r="AE1048" s="71" t="s">
        <v>62</v>
      </c>
      <c r="AF1048" s="71" t="s">
        <v>63</v>
      </c>
      <c r="AG1048" s="71"/>
      <c r="AH1048" s="71" t="s">
        <v>66</v>
      </c>
      <c r="AI1048" s="71" t="s">
        <v>132</v>
      </c>
      <c r="AJ1048" s="71" t="s">
        <v>62</v>
      </c>
      <c r="AK1048" s="71" t="s">
        <v>62</v>
      </c>
      <c r="AL1048" s="71" t="s">
        <v>62</v>
      </c>
      <c r="AM1048" s="71" t="s">
        <v>63</v>
      </c>
      <c r="AN1048" s="71"/>
      <c r="AO1048" s="71"/>
      <c r="AP1048" s="71" t="s">
        <v>10577</v>
      </c>
      <c r="AQ1048" s="71" t="s">
        <v>10578</v>
      </c>
      <c r="AR1048" s="71" t="s">
        <v>62</v>
      </c>
      <c r="AS1048" s="71"/>
      <c r="AT1048" s="71" t="s">
        <v>63</v>
      </c>
      <c r="AU1048" s="71"/>
      <c r="AV1048" s="79" t="str" cm="1">
        <f t="array" ref="AV10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8" s="79" t="str" cm="1">
        <f t="array" ref="AW10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8" s="71" t="str" cm="1">
        <f t="array" ref="AX10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8" s="71"/>
      <c r="AZ1048" s="71"/>
      <c r="BA1048" s="22" t="s">
        <v>10579</v>
      </c>
      <c r="BB1048" s="73" t="s">
        <v>10580</v>
      </c>
      <c r="BC1048" s="36"/>
      <c r="BD1048" s="35"/>
    </row>
    <row r="1049" spans="1:56" ht="75" customHeight="1">
      <c r="A1049" s="70">
        <v>1048</v>
      </c>
      <c r="B1049" s="71" t="s">
        <v>10072</v>
      </c>
      <c r="C1049" s="71" t="s">
        <v>735</v>
      </c>
      <c r="D1049" s="71" t="s">
        <v>10581</v>
      </c>
      <c r="E1049" s="71" t="s">
        <v>4410</v>
      </c>
      <c r="F1049" s="71" t="s">
        <v>231</v>
      </c>
      <c r="G1049" s="71" t="s">
        <v>736</v>
      </c>
      <c r="H1049" s="71" t="s">
        <v>217</v>
      </c>
      <c r="I1049" s="71" t="s">
        <v>194</v>
      </c>
      <c r="J1049" s="71" t="s">
        <v>1432</v>
      </c>
      <c r="K1049" s="71" t="s">
        <v>315</v>
      </c>
      <c r="L1049" s="71" t="s">
        <v>10582</v>
      </c>
      <c r="M1049" s="71" t="s">
        <v>10583</v>
      </c>
      <c r="N1049" s="71"/>
      <c r="O1049" s="71"/>
      <c r="P1049" s="71"/>
      <c r="Q1049" s="71"/>
      <c r="R1049" s="71"/>
      <c r="S1049" s="71"/>
      <c r="T1049" s="71"/>
      <c r="U1049" s="71"/>
      <c r="V1049" s="71"/>
      <c r="W1049" s="71"/>
      <c r="X1049" s="71"/>
      <c r="Y1049" s="71"/>
      <c r="Z1049" s="71"/>
      <c r="AA1049" s="71"/>
      <c r="AB1049" s="71" t="s">
        <v>64</v>
      </c>
      <c r="AC1049" s="71" t="s">
        <v>65</v>
      </c>
      <c r="AD1049" s="71" t="s">
        <v>62</v>
      </c>
      <c r="AE1049" s="71" t="s">
        <v>62</v>
      </c>
      <c r="AF1049" s="71" t="s">
        <v>63</v>
      </c>
      <c r="AG1049" s="71"/>
      <c r="AH1049" s="71" t="s">
        <v>66</v>
      </c>
      <c r="AI1049" s="71" t="s">
        <v>63</v>
      </c>
      <c r="AJ1049" s="71" t="s">
        <v>63</v>
      </c>
      <c r="AK1049" s="71" t="s">
        <v>63</v>
      </c>
      <c r="AL1049" s="71" t="s">
        <v>62</v>
      </c>
      <c r="AM1049" s="71" t="s">
        <v>63</v>
      </c>
      <c r="AN1049" s="71"/>
      <c r="AO1049" s="71"/>
      <c r="AP1049" s="71" t="s">
        <v>10076</v>
      </c>
      <c r="AQ1049" s="71" t="s">
        <v>10077</v>
      </c>
      <c r="AR1049" s="71" t="s">
        <v>62</v>
      </c>
      <c r="AS1049" s="71"/>
      <c r="AT1049" s="71" t="s">
        <v>63</v>
      </c>
      <c r="AU1049" s="71"/>
      <c r="AV1049" s="79" t="str" cm="1">
        <f t="array" ref="AV10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9" s="79" t="str" cm="1">
        <f t="array" ref="AW10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9" s="71" t="str" cm="1">
        <f t="array" ref="AX10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9" s="71"/>
      <c r="AZ1049" s="71"/>
      <c r="BA1049" s="22" t="s">
        <v>10584</v>
      </c>
      <c r="BB1049" s="73" t="s">
        <v>10079</v>
      </c>
      <c r="BC1049" s="36"/>
      <c r="BD1049" s="35"/>
    </row>
    <row r="1050" spans="1:56" ht="75" customHeight="1">
      <c r="A1050" s="70">
        <v>1049</v>
      </c>
      <c r="B1050" s="71" t="s">
        <v>10585</v>
      </c>
      <c r="C1050" s="71" t="s">
        <v>735</v>
      </c>
      <c r="D1050" s="71" t="s">
        <v>10586</v>
      </c>
      <c r="E1050" s="71" t="s">
        <v>1452</v>
      </c>
      <c r="F1050" s="71" t="s">
        <v>231</v>
      </c>
      <c r="G1050" s="71" t="s">
        <v>736</v>
      </c>
      <c r="H1050" s="71" t="s">
        <v>217</v>
      </c>
      <c r="I1050" s="71" t="s">
        <v>1215</v>
      </c>
      <c r="J1050" s="71" t="s">
        <v>1432</v>
      </c>
      <c r="K1050" s="71" t="s">
        <v>243</v>
      </c>
      <c r="L1050" s="71" t="s">
        <v>10587</v>
      </c>
      <c r="M1050" s="71" t="s">
        <v>10588</v>
      </c>
      <c r="N1050" s="71"/>
      <c r="O1050" s="71"/>
      <c r="P1050" s="71"/>
      <c r="Q1050" s="71"/>
      <c r="R1050" s="71"/>
      <c r="S1050" s="71"/>
      <c r="T1050" s="71"/>
      <c r="U1050" s="71"/>
      <c r="V1050" s="71"/>
      <c r="W1050" s="71"/>
      <c r="X1050" s="71"/>
      <c r="Y1050" s="71"/>
      <c r="Z1050" s="71"/>
      <c r="AA1050" s="71"/>
      <c r="AB1050" s="71" t="s">
        <v>64</v>
      </c>
      <c r="AC1050" s="71" t="s">
        <v>65</v>
      </c>
      <c r="AD1050" s="71" t="s">
        <v>62</v>
      </c>
      <c r="AE1050" s="71" t="s">
        <v>62</v>
      </c>
      <c r="AF1050" s="71" t="s">
        <v>63</v>
      </c>
      <c r="AG1050" s="71"/>
      <c r="AH1050" s="71" t="s">
        <v>85</v>
      </c>
      <c r="AI1050" s="71" t="s">
        <v>63</v>
      </c>
      <c r="AJ1050" s="71" t="s">
        <v>63</v>
      </c>
      <c r="AK1050" s="71" t="s">
        <v>63</v>
      </c>
      <c r="AL1050" s="71" t="s">
        <v>62</v>
      </c>
      <c r="AM1050" s="71" t="s">
        <v>63</v>
      </c>
      <c r="AN1050" s="71"/>
      <c r="AO1050" s="71"/>
      <c r="AP1050" s="71" t="s">
        <v>10589</v>
      </c>
      <c r="AQ1050" s="71" t="s">
        <v>1215</v>
      </c>
      <c r="AR1050" s="71" t="s">
        <v>62</v>
      </c>
      <c r="AS1050" s="71"/>
      <c r="AT1050" s="71" t="s">
        <v>63</v>
      </c>
      <c r="AU1050" s="71"/>
      <c r="AV1050" s="79" t="str" cm="1">
        <f t="array" ref="AV10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0" s="79" t="str" cm="1">
        <f t="array" ref="AW10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0" s="71" t="str" cm="1">
        <f t="array" ref="AX10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0" s="71"/>
      <c r="AZ1050" s="71"/>
      <c r="BA1050" s="22" t="s">
        <v>10590</v>
      </c>
      <c r="BB1050" s="73" t="s">
        <v>7038</v>
      </c>
      <c r="BC1050" s="36"/>
      <c r="BD1050" s="35"/>
    </row>
    <row r="1051" spans="1:56" ht="75" customHeight="1">
      <c r="A1051" s="70">
        <v>1050</v>
      </c>
      <c r="B1051" s="71" t="s">
        <v>10591</v>
      </c>
      <c r="C1051" s="71" t="s">
        <v>735</v>
      </c>
      <c r="D1051" s="71" t="s">
        <v>10592</v>
      </c>
      <c r="E1051" s="71" t="s">
        <v>1430</v>
      </c>
      <c r="F1051" s="71" t="s">
        <v>231</v>
      </c>
      <c r="G1051" s="71" t="s">
        <v>736</v>
      </c>
      <c r="H1051" s="71" t="s">
        <v>217</v>
      </c>
      <c r="I1051" s="71" t="s">
        <v>1215</v>
      </c>
      <c r="J1051" s="71" t="s">
        <v>1432</v>
      </c>
      <c r="K1051" s="71" t="s">
        <v>243</v>
      </c>
      <c r="L1051" s="71" t="s">
        <v>10593</v>
      </c>
      <c r="M1051" s="71" t="s">
        <v>10594</v>
      </c>
      <c r="N1051" s="71"/>
      <c r="O1051" s="71"/>
      <c r="P1051" s="71"/>
      <c r="Q1051" s="71"/>
      <c r="R1051" s="71"/>
      <c r="S1051" s="71"/>
      <c r="T1051" s="71"/>
      <c r="U1051" s="71"/>
      <c r="V1051" s="71"/>
      <c r="W1051" s="71"/>
      <c r="X1051" s="71"/>
      <c r="Y1051" s="71"/>
      <c r="Z1051" s="71"/>
      <c r="AA1051" s="71"/>
      <c r="AB1051" s="71" t="s">
        <v>64</v>
      </c>
      <c r="AC1051" s="71" t="s">
        <v>65</v>
      </c>
      <c r="AD1051" s="71" t="s">
        <v>62</v>
      </c>
      <c r="AE1051" s="71" t="s">
        <v>62</v>
      </c>
      <c r="AF1051" s="71" t="s">
        <v>63</v>
      </c>
      <c r="AG1051" s="71"/>
      <c r="AH1051" s="71" t="s">
        <v>66</v>
      </c>
      <c r="AI1051" s="71" t="s">
        <v>63</v>
      </c>
      <c r="AJ1051" s="71" t="s">
        <v>63</v>
      </c>
      <c r="AK1051" s="71" t="s">
        <v>63</v>
      </c>
      <c r="AL1051" s="71" t="s">
        <v>62</v>
      </c>
      <c r="AM1051" s="71" t="s">
        <v>63</v>
      </c>
      <c r="AN1051" s="71"/>
      <c r="AO1051" s="71"/>
      <c r="AP1051" s="71" t="s">
        <v>10595</v>
      </c>
      <c r="AQ1051" s="71" t="s">
        <v>1215</v>
      </c>
      <c r="AR1051" s="71" t="s">
        <v>62</v>
      </c>
      <c r="AS1051" s="71"/>
      <c r="AT1051" s="71" t="s">
        <v>63</v>
      </c>
      <c r="AU1051" s="71"/>
      <c r="AV1051" s="79" t="str" cm="1">
        <f t="array" ref="AV10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1" s="79" t="str" cm="1">
        <f t="array" ref="AW10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1" s="71" t="str" cm="1">
        <f t="array" ref="AX10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1" s="71"/>
      <c r="AZ1051" s="71"/>
      <c r="BA1051" s="71" t="s">
        <v>10596</v>
      </c>
      <c r="BB1051" s="73" t="s">
        <v>10597</v>
      </c>
      <c r="BC1051" s="36"/>
      <c r="BD1051" s="35"/>
    </row>
    <row r="1052" spans="1:56" ht="75" customHeight="1">
      <c r="A1052" s="70">
        <v>1051</v>
      </c>
      <c r="B1052" s="71" t="s">
        <v>10598</v>
      </c>
      <c r="C1052" s="71" t="s">
        <v>10599</v>
      </c>
      <c r="D1052" s="71" t="s">
        <v>10600</v>
      </c>
      <c r="E1052" s="71" t="s">
        <v>1461</v>
      </c>
      <c r="F1052" s="71" t="s">
        <v>54</v>
      </c>
      <c r="G1052" s="71" t="s">
        <v>125</v>
      </c>
      <c r="H1052" s="71" t="s">
        <v>233</v>
      </c>
      <c r="I1052" s="71" t="s">
        <v>608</v>
      </c>
      <c r="J1052" s="71" t="s">
        <v>1432</v>
      </c>
      <c r="K1052" s="71" t="s">
        <v>266</v>
      </c>
      <c r="L1052" s="71" t="s">
        <v>10601</v>
      </c>
      <c r="M1052" s="71" t="s">
        <v>10602</v>
      </c>
      <c r="N1052" s="71" t="s">
        <v>1442</v>
      </c>
      <c r="O1052" s="71" t="s">
        <v>1668</v>
      </c>
      <c r="P1052" s="71" t="s">
        <v>155</v>
      </c>
      <c r="Q1052" s="71" t="s">
        <v>155</v>
      </c>
      <c r="R1052" s="71" t="s">
        <v>1669</v>
      </c>
      <c r="S1052" s="71" t="s">
        <v>62</v>
      </c>
      <c r="T1052" s="71" t="s">
        <v>62</v>
      </c>
      <c r="U1052" s="71" t="s">
        <v>62</v>
      </c>
      <c r="V1052" s="71" t="s">
        <v>62</v>
      </c>
      <c r="W1052" s="71" t="s">
        <v>63</v>
      </c>
      <c r="X1052" s="71" t="s">
        <v>63</v>
      </c>
      <c r="Y1052" s="71" t="s">
        <v>62</v>
      </c>
      <c r="Z1052" s="71" t="s">
        <v>62</v>
      </c>
      <c r="AA1052" s="71" t="s">
        <v>62</v>
      </c>
      <c r="AB1052" s="71" t="s">
        <v>142</v>
      </c>
      <c r="AC1052" s="71" t="s">
        <v>84</v>
      </c>
      <c r="AD1052" s="71" t="s">
        <v>62</v>
      </c>
      <c r="AE1052" s="71" t="s">
        <v>62</v>
      </c>
      <c r="AF1052" s="71" t="s">
        <v>62</v>
      </c>
      <c r="AG1052" s="71" t="s">
        <v>63</v>
      </c>
      <c r="AH1052" s="71" t="s">
        <v>85</v>
      </c>
      <c r="AI1052" s="71" t="s">
        <v>63</v>
      </c>
      <c r="AJ1052" s="71" t="s">
        <v>63</v>
      </c>
      <c r="AK1052" s="71" t="s">
        <v>63</v>
      </c>
      <c r="AL1052" s="71" t="s">
        <v>62</v>
      </c>
      <c r="AM1052" s="71" t="s">
        <v>63</v>
      </c>
      <c r="AN1052" s="71"/>
      <c r="AO1052" s="71" t="s">
        <v>10603</v>
      </c>
      <c r="AP1052" s="71" t="s">
        <v>769</v>
      </c>
      <c r="AQ1052" s="71" t="s">
        <v>608</v>
      </c>
      <c r="AR1052" s="71" t="s">
        <v>62</v>
      </c>
      <c r="AS1052" s="71" t="s">
        <v>10604</v>
      </c>
      <c r="AT1052" s="71" t="s">
        <v>62</v>
      </c>
      <c r="AU1052" s="71" t="s">
        <v>72</v>
      </c>
      <c r="AV1052" s="79" t="str" cm="1">
        <f t="array" ref="AV10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2" s="79" t="str" cm="1">
        <f t="array" ref="AW10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2" s="71" t="str" cm="1">
        <f t="array" ref="AX10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52" s="71" t="s">
        <v>63</v>
      </c>
      <c r="AZ1052" s="71"/>
      <c r="BA1052" s="71" t="s">
        <v>10605</v>
      </c>
      <c r="BB1052" s="73"/>
      <c r="BC1052" s="36"/>
      <c r="BD1052" s="35"/>
    </row>
    <row r="1053" spans="1:56" ht="75" customHeight="1">
      <c r="A1053" s="70">
        <v>1052</v>
      </c>
      <c r="B1053" s="71" t="s">
        <v>10606</v>
      </c>
      <c r="C1053" s="71" t="s">
        <v>381</v>
      </c>
      <c r="D1053" s="71" t="s">
        <v>10607</v>
      </c>
      <c r="E1053" s="71" t="s">
        <v>1575</v>
      </c>
      <c r="F1053" s="71" t="s">
        <v>54</v>
      </c>
      <c r="G1053" s="71" t="s">
        <v>201</v>
      </c>
      <c r="H1053" s="71" t="s">
        <v>217</v>
      </c>
      <c r="I1053" s="71" t="s">
        <v>194</v>
      </c>
      <c r="J1053" s="71" t="s">
        <v>1432</v>
      </c>
      <c r="K1053" s="71" t="s">
        <v>315</v>
      </c>
      <c r="L1053" s="71" t="s">
        <v>10608</v>
      </c>
      <c r="M1053" s="71" t="s">
        <v>10609</v>
      </c>
      <c r="N1053" s="71" t="s">
        <v>4757</v>
      </c>
      <c r="O1053" s="71" t="s">
        <v>1506</v>
      </c>
      <c r="P1053" s="71" t="s">
        <v>60</v>
      </c>
      <c r="Q1053" s="71" t="s">
        <v>431</v>
      </c>
      <c r="R1053" s="71" t="s">
        <v>189</v>
      </c>
      <c r="S1053" s="71" t="s">
        <v>62</v>
      </c>
      <c r="T1053" s="71" t="s">
        <v>62</v>
      </c>
      <c r="U1053" s="71" t="s">
        <v>62</v>
      </c>
      <c r="V1053" s="71" t="s">
        <v>62</v>
      </c>
      <c r="W1053" s="71" t="s">
        <v>63</v>
      </c>
      <c r="X1053" s="71" t="s">
        <v>62</v>
      </c>
      <c r="Y1053" s="71" t="s">
        <v>62</v>
      </c>
      <c r="Z1053" s="71" t="s">
        <v>63</v>
      </c>
      <c r="AA1053" s="71" t="s">
        <v>63</v>
      </c>
      <c r="AB1053" s="71" t="s">
        <v>142</v>
      </c>
      <c r="AC1053" s="71" t="s">
        <v>65</v>
      </c>
      <c r="AD1053" s="71" t="s">
        <v>62</v>
      </c>
      <c r="AE1053" s="71" t="s">
        <v>62</v>
      </c>
      <c r="AF1053" s="71" t="s">
        <v>63</v>
      </c>
      <c r="AG1053" s="71" t="s">
        <v>63</v>
      </c>
      <c r="AH1053" s="71" t="s">
        <v>85</v>
      </c>
      <c r="AI1053" s="71" t="s">
        <v>63</v>
      </c>
      <c r="AJ1053" s="71" t="s">
        <v>62</v>
      </c>
      <c r="AK1053" s="71" t="s">
        <v>62</v>
      </c>
      <c r="AL1053" s="71" t="s">
        <v>63</v>
      </c>
      <c r="AM1053" s="71" t="s">
        <v>62</v>
      </c>
      <c r="AN1053" s="71" t="s">
        <v>10610</v>
      </c>
      <c r="AO1053" s="71" t="s">
        <v>10611</v>
      </c>
      <c r="AP1053" s="71" t="s">
        <v>10612</v>
      </c>
      <c r="AQ1053" s="71" t="s">
        <v>10613</v>
      </c>
      <c r="AR1053" s="71" t="s">
        <v>132</v>
      </c>
      <c r="AS1053" s="71"/>
      <c r="AT1053" s="71" t="s">
        <v>63</v>
      </c>
      <c r="AU1053" s="71" t="s">
        <v>72</v>
      </c>
      <c r="AV1053" s="79" t="str" cm="1">
        <f t="array" ref="AV10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3" s="79" t="str" cm="1">
        <f t="array" ref="AW10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3" s="71" t="str" cm="1">
        <f t="array" ref="AX10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53" s="71" t="s">
        <v>63</v>
      </c>
      <c r="AZ1053" s="71"/>
      <c r="BA1053" s="22" t="s">
        <v>10614</v>
      </c>
      <c r="BB1053" s="73" t="s">
        <v>10615</v>
      </c>
      <c r="BC1053" s="36"/>
      <c r="BD1053" s="35"/>
    </row>
    <row r="1054" spans="1:56" ht="75" customHeight="1">
      <c r="A1054" s="90">
        <v>1053</v>
      </c>
      <c r="B1054" s="81" t="s">
        <v>1909</v>
      </c>
      <c r="C1054" s="81" t="s">
        <v>735</v>
      </c>
      <c r="D1054" s="81" t="s">
        <v>10616</v>
      </c>
      <c r="E1054" s="81" t="s">
        <v>1452</v>
      </c>
      <c r="F1054" s="81" t="s">
        <v>231</v>
      </c>
      <c r="G1054" s="81" t="s">
        <v>736</v>
      </c>
      <c r="H1054" s="81" t="s">
        <v>217</v>
      </c>
      <c r="I1054" s="81" t="s">
        <v>285</v>
      </c>
      <c r="J1054" s="81" t="s">
        <v>1432</v>
      </c>
      <c r="K1054" s="81" t="s">
        <v>279</v>
      </c>
      <c r="L1054" s="81" t="s">
        <v>10617</v>
      </c>
      <c r="M1054" s="81" t="s">
        <v>10618</v>
      </c>
      <c r="N1054" s="81"/>
      <c r="O1054" s="81"/>
      <c r="P1054" s="81"/>
      <c r="Q1054" s="81"/>
      <c r="R1054" s="81"/>
      <c r="S1054" s="81"/>
      <c r="T1054" s="81"/>
      <c r="U1054" s="81"/>
      <c r="V1054" s="81"/>
      <c r="W1054" s="81"/>
      <c r="X1054" s="81"/>
      <c r="Y1054" s="81"/>
      <c r="Z1054" s="81"/>
      <c r="AA1054" s="81"/>
      <c r="AB1054" s="81" t="s">
        <v>64</v>
      </c>
      <c r="AC1054" s="81" t="s">
        <v>65</v>
      </c>
      <c r="AD1054" s="81" t="s">
        <v>62</v>
      </c>
      <c r="AE1054" s="81" t="s">
        <v>62</v>
      </c>
      <c r="AF1054" s="81" t="s">
        <v>63</v>
      </c>
      <c r="AG1054" s="81"/>
      <c r="AH1054" s="81" t="s">
        <v>66</v>
      </c>
      <c r="AI1054" s="81" t="s">
        <v>63</v>
      </c>
      <c r="AJ1054" s="81" t="s">
        <v>63</v>
      </c>
      <c r="AK1054" s="81" t="s">
        <v>63</v>
      </c>
      <c r="AL1054" s="81" t="s">
        <v>62</v>
      </c>
      <c r="AM1054" s="81" t="s">
        <v>63</v>
      </c>
      <c r="AN1054" s="81"/>
      <c r="AO1054" s="81"/>
      <c r="AP1054" s="81" t="s">
        <v>10619</v>
      </c>
      <c r="AQ1054" s="81" t="s">
        <v>10620</v>
      </c>
      <c r="AR1054" s="81" t="s">
        <v>62</v>
      </c>
      <c r="AS1054" s="81"/>
      <c r="AT1054" s="81" t="s">
        <v>63</v>
      </c>
      <c r="AU1054" s="81"/>
      <c r="AV1054" s="79" t="str" cm="1">
        <f t="array" ref="AV10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4" s="79" t="str" cm="1">
        <f t="array" ref="AW10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4" s="71" t="str" cm="1">
        <f t="array" ref="AX10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4" s="81"/>
      <c r="AZ1054" s="81"/>
      <c r="BA1054" s="91" t="s">
        <v>10621</v>
      </c>
      <c r="BB1054" s="75" t="s">
        <v>10517</v>
      </c>
      <c r="BC1054" s="36"/>
      <c r="BD1054" s="35"/>
    </row>
  </sheetData>
  <phoneticPr fontId="15" type="noConversion"/>
  <dataValidations count="59">
    <dataValidation type="list" allowBlank="1" showInputMessage="1" showErrorMessage="1" errorTitle="Invalid entry" error="Select: optimization, simulation, accounting, or hybrid." sqref="Q3:Q14 Q16:Q75"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J74:AM74 AI2:AI75 AI102:AI226" xr:uid="{55219AB6-A1B0-4F50-949D-378A2DD3BA11}">
      <formula1>"yes,no,partial"</formula1>
    </dataValidation>
    <dataValidation type="list" allowBlank="1" showInputMessage="1" showErrorMessage="1" errorTitle="Invalid entry" error="Select yes, no, or partial for biomass_charcoal." sqref="AJ2:AK4 AJ7:AK8 AJ102:AK102 AF108:AG108 AL108 AJ103:AJ137 AK109:AM137 AJ11:AK61 AJ138:AM226" xr:uid="{3A0C4101-669B-4590-846E-CD50D0B13C9C}">
      <formula1>"yes,no,partial"</formula1>
    </dataValidation>
    <dataValidation type="list" allowBlank="1" showInputMessage="1" showErrorMessage="1" errorTitle="Invalid entry" error="Select yes, no, or partial for power_reliability." sqref="AL2:AL4 AL102 AL7:AL61" xr:uid="{C7C885AD-ECFA-4130-9C54-B88503C3376C}">
      <formula1>"yes,no,partial"</formula1>
    </dataValidation>
    <dataValidation type="list" allowBlank="1" showInputMessage="1" showErrorMessage="1" errorTitle="Invalid entry" error="Select yes, no, or partial for urbanization." sqref="AM2:AM4 AM102 AM6:AM61"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3:K61 K11:K51" xr:uid="{1966D9BB-C323-4BBF-A0F8-2965B6A8DCBB}">
      <formula1>"WAPP,EAPP,CAPP,SAPP,NAPP,COMELEC,none"</formula1>
    </dataValidation>
    <dataValidation type="list" allowBlank="1" showInputMessage="1" showErrorMessage="1" errorTitle="Invalid entry" error="Select yes or no for sdg_7." sqref="AE9:AF10 AE106:AG106 AK106:AM106 AK107:AK108 AM108 AE109:AF137 AD106:AD137 AD2:AD75 AD138:AF226" xr:uid="{2F5516AA-225F-4FD5-8426-93A001462FC8}">
      <formula1>"yes,no"</formula1>
    </dataValidation>
    <dataValidation type="list" allowBlank="1" showInputMessage="1" showErrorMessage="1" errorTitle="Invalid entry" error="Select yes or no for sdg_13." sqref="AE2:AE8 AE11:AE61" xr:uid="{E39770EF-F840-4A81-B016-E347B5BB7FFD}">
      <formula1>"yes,no"</formula1>
    </dataValidation>
    <dataValidation type="list" allowBlank="1" showInputMessage="1" showErrorMessage="1" errorTitle="Invalid entry" error="Select yes or no for ndc_mention." sqref="AF2:AF8 AG2:AG10 AF11:AG61" xr:uid="{E2C2E3A3-2D82-49D3-9F17-CCFC2C58E2F8}">
      <formula1>"yes,no"</formula1>
    </dataValidation>
    <dataValidation type="list" allowBlank="1" showInputMessage="1" showErrorMessage="1" errorTitle="Invalid entry" error="Select a power pool or 'none'." sqref="K52"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87 R89:R226"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87 R89:R226"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4:AA64 Z67:AA67 Z69:AA74 Z2:AA62" xr:uid="{307AFB60-4C80-4E04-8271-0B0158373C1B}">
      <formula1>"yes,no"</formula1>
    </dataValidation>
    <dataValidation type="list" allowBlank="1" showInputMessage="1" showErrorMessage="1" errorTitle="Invalid entry" error="Select yes or no for hydro." sqref="T63:AA63 T62 T65:AA66 T68:AA68 T75:AA75 S2:S75" xr:uid="{278E167A-BACB-4DD3-B7B9-6600AAFB3440}">
      <formula1>"yes,no"</formula1>
    </dataValidation>
    <dataValidation type="list" allowBlank="1" showInputMessage="1" showErrorMessage="1" errorTitle="Invalid entry" error="Select yes or no for wind." sqref="U64 U67 U69:U74 U2:U62" xr:uid="{81C97875-DF54-4886-B4FB-D18A953536E2}">
      <formula1>"yes,no"</formula1>
    </dataValidation>
    <dataValidation type="list" allowBlank="1" showInputMessage="1" showErrorMessage="1" errorTitle="Invalid entry" error="Select yes or no for biomass." sqref="V64 V67 V69:V74 V2:V62" xr:uid="{04D12EE6-9B19-4CE4-A94C-8E888C1AC9B3}">
      <formula1>"yes,no"</formula1>
    </dataValidation>
    <dataValidation type="list" allowBlank="1" showInputMessage="1" showErrorMessage="1" errorTitle="Invalid entry" error="Select yes or no for nuclear." sqref="W64 W67 W69:W74 W2:W62" xr:uid="{E6C8DECE-709A-4CE2-B673-E6A69E0F933C}">
      <formula1>"yes,no"</formula1>
    </dataValidation>
    <dataValidation type="list" allowBlank="1" showInputMessage="1" showErrorMessage="1" errorTitle="Invalid entry" error="Select yes or no for geothermal." sqref="X64 X67 X69:X74 X2:X62" xr:uid="{34B03D38-4209-4E1B-B6AE-BD0EC8853211}">
      <formula1>"yes,no"</formula1>
    </dataValidation>
    <dataValidation type="list" allowBlank="1" showInputMessage="1" showErrorMessage="1" errorTitle="Invalid entry" error="Select yes or no for fossil." sqref="Y64 Y67 Y69:Y74 Y2:Y62" xr:uid="{D0AE1F58-8581-4684-8225-8FD74600DE61}">
      <formula1>"yes,no"</formula1>
    </dataValidation>
    <dataValidation type="list" allowBlank="1" showInputMessage="1" showErrorMessage="1" errorTitle="Invalid entry" error="Select yes or no for ndc_mention." sqref="AH2:AH75 AH103:AH226" xr:uid="{CA799CB8-4E5D-4DA7-A849-EAEA511B67AD}">
      <formula1>"powering_livelihoods,inclusive industrialisation,urban transitions,cross_cutting,none"</formula1>
    </dataValidation>
    <dataValidation type="list" allowBlank="1" showInputMessage="1" showErrorMessage="1" sqref="F2:F75 G227:G1048576 F100:F1048576" xr:uid="{9F6877D2-E232-49C7-BE75-40CB54A6B8AB}">
      <formula1>"all,full,light,narrative"</formula1>
    </dataValidation>
    <dataValidation type="list" allowBlank="1" showInputMessage="1" showErrorMessage="1" sqref="G76:G84 G100:G141"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4:AA84 S76:S84 S106:W107 T108:W114 V115:AA115 V126:W128 U129:AA129 T115:T123 V116:W123 U115:U121 S108:S161 T126:T161 U130:X161 Z130:Z226 S162:X226" xr:uid="{D9D60998-3E1C-46E3-8D62-5EB1989B7754}">
      <formula1>"yes,no"</formula1>
      <formula2>0</formula2>
    </dataValidation>
    <dataValidation type="list" allowBlank="1" showInputMessage="1" showErrorMessage="1" errorTitle="Invalid entry" error="Select: continental, regional, national, or subnational." sqref="H76:H84"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6:AB84"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6:AT84 AR108:AR226 AR76:AR84" xr:uid="{70C101AB-3434-409D-BB35-9ED608A4FA51}">
      <formula1>"yes,no,partial"</formula1>
      <formula2>0</formula2>
    </dataValidation>
    <dataValidation type="list" allowBlank="1" showInputMessage="1" showErrorMessage="1" errorTitle="Invalid entry" error="Select yes or no for ndc_mention." sqref="AH76:AH84"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6:AP84" xr:uid="{32FE179D-BF55-4BB5-B081-4603D05B7F27}">
      <formula1>0</formula1>
      <formula2>0</formula2>
    </dataValidation>
    <dataValidation type="list" allowBlank="1" showInputMessage="1" showErrorMessage="1" errorTitle="Invalid entry" error="Select: open, proprietary, or mixed." sqref="AC76:AC84" xr:uid="{B0F8B204-4C7F-4E88-B59F-22B6C14DAAA7}">
      <formula1>"open,proprietary,mixed"</formula1>
      <formula2>0</formula2>
    </dataValidation>
    <dataValidation type="list" allowBlank="1" showInputMessage="1" showErrorMessage="1" errorTitle="Invalid entry" error="Select yes or no for fossil." sqref="Y76:Y83" xr:uid="{3B1934B9-3FC8-412E-A3C2-2F77CAC1AC84}">
      <formula1>"yes,no"</formula1>
      <formula2>0</formula2>
    </dataValidation>
    <dataValidation type="list" allowBlank="1" showInputMessage="1" showErrorMessage="1" errorTitle="Invalid entry" error="Select yes or no for geothermal." sqref="X76:X83 X106:AA114 X126:AA128 X116:AA123 AA130:AA226 Y130:Y226" xr:uid="{8C434ECF-52CF-4B0F-BA09-3EEABB97AE47}">
      <formula1>"yes,no"</formula1>
      <formula2>0</formula2>
    </dataValidation>
    <dataValidation type="list" allowBlank="1" showInputMessage="1" showErrorMessage="1" errorTitle="Invalid entry" error="Select yes or no for nuclear." sqref="W76:W83" xr:uid="{FC79CF6B-14E2-4126-846D-BFD1E94BC2C4}">
      <formula1>"yes,no"</formula1>
      <formula2>0</formula2>
    </dataValidation>
    <dataValidation type="list" allowBlank="1" showInputMessage="1" showErrorMessage="1" errorTitle="Invalid entry" error="Select yes or no for biomass." sqref="V76:V83" xr:uid="{0A671579-CC70-4056-A840-D067A342874D}">
      <formula1>"yes,no"</formula1>
      <formula2>0</formula2>
    </dataValidation>
    <dataValidation type="list" allowBlank="1" showInputMessage="1" showErrorMessage="1" errorTitle="Invalid entry" error="Select yes or no for wind." sqref="U76:U83" xr:uid="{00299588-E0F0-4E68-85D9-5FA67DF99CEA}">
      <formula1>"yes,no"</formula1>
      <formula2>0</formula2>
    </dataValidation>
    <dataValidation type="list" allowBlank="1" showInputMessage="1" showErrorMessage="1" errorTitle="Invalid entry" error="Select: bottom-up, top-down, or hybrid." sqref="P76:P84" xr:uid="{BF72986A-E9A6-464F-B6E6-9437C04EC332}">
      <formula1>"bottom-up,top-down,hybrid"</formula1>
      <formula2>0</formula2>
    </dataValidation>
    <dataValidation type="list" allowBlank="1" showInputMessage="1" showErrorMessage="1" errorTitle="Invalid entry" error="Select yes or no for h2." sqref="Z76:AA83" xr:uid="{75F876D2-F993-4C09-A851-794F325A3B34}">
      <formula1>"yes,no"</formula1>
      <formula2>0</formula2>
    </dataValidation>
    <dataValidation type="list" allowBlank="1" showInputMessage="1" showErrorMessage="1" errorTitle="Invalid entry" error="Select: optimization, simulation, accounting, or hybrid." sqref="R88" xr:uid="{31FF74B3-FF01-4B22-936D-03E0ED7ED74E}">
      <formula1>"linear,mixed-integer,dynamic,stochastic,other"</formula1>
      <formula2>0</formula2>
    </dataValidation>
    <dataValidation type="list" allowBlank="1" showInputMessage="1" showErrorMessage="1" errorTitle="Invalid entry" error="Select yes or no for sdg_7." sqref="AD76:AD84" xr:uid="{4CC4FC37-1F4B-4BFB-8FC9-35AA2D7B3479}">
      <formula1>"yes,no"</formula1>
      <formula2>0</formula2>
    </dataValidation>
    <dataValidation type="list" allowBlank="1" showInputMessage="1" showErrorMessage="1" errorTitle="Invalid entry" error="Select yes, no, or partial for informal_economy." sqref="AI76:AI84" xr:uid="{EBAE78E9-3643-41AE-9FE5-DA5DD65532FF}">
      <formula1>"yes,no,partial"</formula1>
      <formula2>0</formula2>
    </dataValidation>
    <dataValidation type="list" allowBlank="1" showInputMessage="1" showErrorMessage="1" sqref="G85:G88 F76:F88 F89:G99" xr:uid="{669798B9-8195-4AB9-B56F-3ADB2C121DC6}">
      <formula1>"all,full,light,narrative"</formula1>
      <formula2>0</formula2>
    </dataValidation>
    <dataValidation type="list" allowBlank="1" showInputMessage="1" showErrorMessage="1" errorTitle="Invalid entry" error="Select: bottom-up, top-down, or hybrid." sqref="P2:P75 P108:P226" xr:uid="{434D687A-5330-4936-A6ED-F934B413F855}">
      <formula1>"bottom-up,top-down,hybrid"</formula1>
    </dataValidation>
    <dataValidation type="list" allowBlank="1" showInputMessage="1" showErrorMessage="1" errorTitle="Invalid entry" error="Select: open, proprietary, or mixed." sqref="AC2:AC75 AC108:AC226" xr:uid="{7DCA1475-36C0-49DA-AE19-54BB0CE09CD4}">
      <formula1>"open,proprietary,mixed"</formula1>
    </dataValidation>
    <dataValidation type="list" allowBlank="1" showInputMessage="1" showErrorMessage="1" errorTitle="Invalid entry" error="Select: electricity, full_energy, or power_heat." sqref="AB40:AB75 AB106:AB226" xr:uid="{7123ADF4-0FC9-4849-8DBD-B91BEB42518F}">
      <formula1>"electricity,full_energy,power_heat,other"</formula1>
    </dataValidation>
    <dataValidation type="list" allowBlank="1" showInputMessage="1" showErrorMessage="1" errorTitle="Invalid entry" error="Select yes or no for solar." sqref="T2:T61" xr:uid="{AA545B15-75FB-421E-ADAD-1B738625CE3B}">
      <formula1>"yes,no"</formula1>
    </dataValidation>
    <dataValidation allowBlank="1" showInputMessage="1" showErrorMessage="1" errorTitle="Invalid entry" error="Select yes, no, or partial for urbanization." sqref="AN2:AP75" xr:uid="{C63269E9-971B-45FA-8D64-37ADA0E009E6}"/>
    <dataValidation type="list" allowBlank="1" showInputMessage="1" showErrorMessage="1" errorTitle="Invalid entry" error="Select yes, no, or partial for local_ownership." sqref="AT2:AT75 AR2:AR75" xr:uid="{F4F59E4A-2948-4638-A6D6-FA45670D2173}">
      <formula1>"yes,no,partial"</formula1>
    </dataValidation>
    <dataValidation type="list" allowBlank="1" showInputMessage="1" showErrorMessage="1" sqref="G2:G75"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5" xr:uid="{6182A77C-9401-448B-94EF-1D0EE2805FF4}">
      <formula1>"continental,regional,national,subnational"</formula1>
    </dataValidation>
    <dataValidation type="list" allowBlank="1" showInputMessage="1" showErrorMessage="1" sqref="E625:E1048576" xr:uid="{9DD84D1A-63D9-4995-A0D8-FE1A82012B6F}">
      <formula1>"2010,2011,2012,2013"</formula1>
    </dataValidation>
    <dataValidation type="list" allowBlank="1" showInputMessage="1" showErrorMessage="1" sqref="T227:T1048576 Q227:Q1048576 T76:T83 T88:T105 T69:T74 T67 T64 T85:T86" xr:uid="{3A8E473A-A0F6-4D6C-8755-582C043786D8}">
      <formula1>$P$2:$P$1054</formula1>
    </dataValidation>
    <dataValidation type="list" allowBlank="1" showInputMessage="1" showErrorMessage="1" sqref="G142:G226"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6:Q226" xr:uid="{1E94D298-D3E2-4F6C-89F5-7D085D3D7C38}">
      <formula1>"optimization,simulation,accounting,hybrid"</formula1>
      <formula2>0</formula2>
    </dataValidation>
  </dataValidations>
  <hyperlinks>
    <hyperlink ref="BA2" r:id="rId1" xr:uid="{4C1865E0-BE02-4792-A2F3-AB965C5EF027}"/>
    <hyperlink ref="BA8" r:id="rId2" xr:uid="{5EEDF025-E411-418A-B95A-5F51F5DA527E}"/>
    <hyperlink ref="BA11" r:id="rId3" xr:uid="{DBDB1203-5BCF-44CE-A551-D3A1F202632A}"/>
    <hyperlink ref="BA13" r:id="rId4" xr:uid="{611A7627-DCA1-405A-B19E-DE7B10F58F12}"/>
    <hyperlink ref="BA14" r:id="rId5" xr:uid="{E1D41B83-79A1-4E0B-BF23-C35951C3E14E}"/>
    <hyperlink ref="BA15" r:id="rId6" xr:uid="{F8833AA4-F3B9-4351-9024-3D81DA3CBD8D}"/>
    <hyperlink ref="BA16" r:id="rId7" xr:uid="{170C5E5F-4B3C-4F11-85CA-2BFA18B4CD82}"/>
    <hyperlink ref="BA17" r:id="rId8" xr:uid="{772B52D6-0109-4208-A5DB-932CCD49DAEF}"/>
    <hyperlink ref="BA18" r:id="rId9" xr:uid="{9C953ADB-8170-4CA4-AD60-86F95C972DE6}"/>
    <hyperlink ref="BA19" r:id="rId10" xr:uid="{5C476024-2B46-4370-8C3B-167304ADB986}"/>
    <hyperlink ref="BA20" r:id="rId11" xr:uid="{8574BEA9-20F7-4A9B-98F5-512707492155}"/>
    <hyperlink ref="BA21" r:id="rId12" xr:uid="{5D619EBB-EA02-48B0-A0B2-C9A7E0488C7E}"/>
    <hyperlink ref="BA22" r:id="rId13" xr:uid="{21A673D9-4F7F-4A90-857B-4A46346E56B8}"/>
    <hyperlink ref="BA23" r:id="rId14" xr:uid="{92C83A80-5CEE-4D75-8D3D-85D09122A366}"/>
    <hyperlink ref="BA24" r:id="rId15" xr:uid="{68F35B8A-26C2-4F4A-8EEE-6E8C01DA865A}"/>
    <hyperlink ref="BA25" r:id="rId16" xr:uid="{51E03E53-B923-4B9F-8DE9-004A2AB0BADF}"/>
    <hyperlink ref="BA26" r:id="rId17" xr:uid="{AE7A7B5F-3BCF-41BC-BBAC-0F53DDABCB2A}"/>
    <hyperlink ref="BA27" r:id="rId18" xr:uid="{54369B03-61D4-4AC9-9DC4-B972DB341FC8}"/>
    <hyperlink ref="BA28" r:id="rId19" xr:uid="{FF87ADE0-5B31-4A2E-AFA4-6CBC3F6C9C16}"/>
    <hyperlink ref="BA29" r:id="rId20" xr:uid="{F5C5691D-7517-4B4E-98BE-169F405A89FF}"/>
    <hyperlink ref="BA33" r:id="rId21" xr:uid="{21F08D49-FFD9-4DB1-8823-7E2C9348448D}"/>
    <hyperlink ref="BA41" r:id="rId22" xr:uid="{099603B1-F26E-4D9D-A6D0-992DE2EFC7F7}"/>
    <hyperlink ref="BA44" r:id="rId23" xr:uid="{543E1B3B-3C55-4260-AF1C-19D89E975150}"/>
    <hyperlink ref="BA51" r:id="rId24" xr:uid="{5F810248-F745-4D50-B4A5-CA81936BD8E6}"/>
    <hyperlink ref="BB51" r:id="rId25" xr:uid="{19CF957D-561A-4B3A-8C5D-71F0FCB89753}"/>
    <hyperlink ref="BA53" r:id="rId26" xr:uid="{23A96C7E-AF80-4B18-939E-FC52B6D68625}"/>
    <hyperlink ref="BA57" r:id="rId27" xr:uid="{0D2A886C-2879-4242-87B0-25E7ADC3C077}"/>
    <hyperlink ref="BA3" r:id="rId28" xr:uid="{3A92912F-DE92-452E-8E17-BF0985DB15EA}"/>
    <hyperlink ref="BA4" r:id="rId29" xr:uid="{B258E632-2D6A-4E01-B701-FD64B44DF083}"/>
    <hyperlink ref="BA5" r:id="rId30" xr:uid="{8D7AFC7D-F359-4C8E-94BA-888644E306BC}"/>
    <hyperlink ref="BA6" r:id="rId31" xr:uid="{9F3D45EB-23C6-4DD7-BE56-F26747B48B51}"/>
    <hyperlink ref="BA7" r:id="rId32" xr:uid="{C9E117FE-EEA7-4E9F-BFE9-50737D1E1584}"/>
    <hyperlink ref="BA9" r:id="rId33" xr:uid="{7F85487C-7D3F-410D-BC43-E2CC289D93D5}"/>
    <hyperlink ref="BA10" r:id="rId34" xr:uid="{973720EE-138F-4335-BFF9-36F9106E3821}"/>
    <hyperlink ref="BA12" r:id="rId35" xr:uid="{72D8438D-BE94-4791-A55C-2B9FE6ED7808}"/>
    <hyperlink ref="BA30" r:id="rId36" xr:uid="{A1CAB826-323F-4BD4-9969-5D3BDB13E3B6}"/>
    <hyperlink ref="BA31" r:id="rId37" xr:uid="{2A472ABA-1D1F-4C22-8D79-817B69412479}"/>
    <hyperlink ref="BA32" r:id="rId38" xr:uid="{796EC063-4B1E-41B2-A42C-2C9CB8DFE169}"/>
    <hyperlink ref="BA35" r:id="rId39" xr:uid="{8EB07A29-83DF-4B70-BE23-0310A35B08DA}"/>
    <hyperlink ref="BA36" r:id="rId40" xr:uid="{CD618DDF-0CA0-4CEA-83E1-9810051B1747}"/>
    <hyperlink ref="BA37" r:id="rId41" xr:uid="{8E3A8824-295A-43D3-BD91-EA21DE46F0D3}"/>
    <hyperlink ref="BA38" r:id="rId42" xr:uid="{9E336D48-396A-4045-9DC2-B82BDF00E07B}"/>
    <hyperlink ref="BA39" r:id="rId43" xr:uid="{4EEDA3AC-69E3-48E8-A89D-02A0955DAEC3}"/>
    <hyperlink ref="BA40" r:id="rId44" xr:uid="{A9130D2F-174D-477C-9EEF-1980817D7416}"/>
    <hyperlink ref="BA42" r:id="rId45" xr:uid="{9D4EE56C-B7DF-416A-B08C-18189E43142A}"/>
    <hyperlink ref="BA43" r:id="rId46" xr:uid="{0B7153E9-FB93-4831-9D9D-9E94DF8DCAA5}"/>
    <hyperlink ref="BA45" r:id="rId47" xr:uid="{2AD0C606-E772-4D97-A858-97C777575510}"/>
    <hyperlink ref="BA46" r:id="rId48" xr:uid="{5664F720-1715-42BD-86C8-2A458AA08FB5}"/>
    <hyperlink ref="BA47" r:id="rId49" xr:uid="{F2134AE3-BFF5-4EC3-BC34-C5D0F71292FB}"/>
    <hyperlink ref="BA48" r:id="rId50" xr:uid="{43D33DB7-D0ED-49DA-8CFE-E8E3D0463967}"/>
    <hyperlink ref="BA49" r:id="rId51" xr:uid="{906F91E5-C90F-4655-9706-77641F21CB8B}"/>
    <hyperlink ref="BA52" r:id="rId52" xr:uid="{AAD9E986-D073-4C9C-9961-B70AFA442071}"/>
    <hyperlink ref="BA54" r:id="rId53" xr:uid="{CC4AC11E-C0A9-489E-AEF9-6BF45FF2FC27}"/>
    <hyperlink ref="BA55" r:id="rId54" location="d1e156" display="https://www.tandfonline.com/doi/full/10.1080/15567249.2024.2308843#d1e156" xr:uid="{06B271BB-C217-4CA6-A2FC-5CB972044E1D}"/>
    <hyperlink ref="BA56" r:id="rId55" xr:uid="{3737CD66-F4CE-40FB-9DA5-A4E803EC73FA}"/>
    <hyperlink ref="BA58" r:id="rId56" xr:uid="{72F84442-47FD-43E7-B156-AC3AFE0303BF}"/>
    <hyperlink ref="BA59" r:id="rId57" xr:uid="{B88B1965-28B0-4A0E-9D41-CCF55C9CAFE3}"/>
    <hyperlink ref="BA60" r:id="rId58" xr:uid="{719E0CBA-D30C-4C36-A36C-B5D7987147E7}"/>
    <hyperlink ref="BA61" r:id="rId59" xr:uid="{CA1E616E-61BE-412F-88A7-9345B90042B4}"/>
    <hyperlink ref="BA50" r:id="rId60" xr:uid="{9290C98E-FE57-4E6A-88D4-E2F9CEC35418}"/>
    <hyperlink ref="BA62" r:id="rId61" xr:uid="{01CDC92C-FBAB-41E2-BDF2-039710949F50}"/>
    <hyperlink ref="BB62" r:id="rId62" xr:uid="{AF79F475-47E1-433A-BE48-374712EC2C40}"/>
    <hyperlink ref="BA63" r:id="rId63" xr:uid="{5B4692A8-E259-4C79-AAEF-D1129D86222A}"/>
    <hyperlink ref="BB63" r:id="rId64" xr:uid="{9E6E144C-B5F4-499A-8ED8-7EC6C9B797B8}"/>
    <hyperlink ref="BB64" r:id="rId65" xr:uid="{44E8A23C-1F0B-4A06-A70E-C10FC25C37EB}"/>
    <hyperlink ref="BA64" r:id="rId66" xr:uid="{94A2F107-46CA-4E79-B2A2-BB9DF9D6E333}"/>
    <hyperlink ref="BA65" r:id="rId67" xr:uid="{93ABA5DF-FAE4-460B-B040-3405616DCE52}"/>
    <hyperlink ref="BB65" r:id="rId68" xr:uid="{4375312F-CF0D-4EFE-8F10-3D974CAFCCF7}"/>
    <hyperlink ref="BA66" r:id="rId69" xr:uid="{45B7F2F5-3931-41DC-BD6E-087100534A0C}"/>
    <hyperlink ref="BB66" r:id="rId70" xr:uid="{2B473DB0-A582-4EEA-A737-92A17063C9FD}"/>
    <hyperlink ref="BA67" r:id="rId71" xr:uid="{27FFE6F7-6E53-4D85-8AD2-6E096478B34B}"/>
    <hyperlink ref="BB67" r:id="rId72" xr:uid="{0006B9AB-1F47-4B58-B656-F7314A572D1F}"/>
    <hyperlink ref="BA68" r:id="rId73" xr:uid="{C6E7BF4D-7671-4553-98BF-AF4ABED5793A}"/>
    <hyperlink ref="BA69" r:id="rId74" xr:uid="{C019E8FA-E1AE-4ED0-9E93-E2D76309C5C9}"/>
    <hyperlink ref="BA70" r:id="rId75" xr:uid="{2469B459-B4DB-459C-BD31-AB1BF1430455}"/>
    <hyperlink ref="BB70" r:id="rId76" xr:uid="{F4294176-E72D-4C26-B713-656FC3BC95CB}"/>
    <hyperlink ref="BA71" r:id="rId77" xr:uid="{74FE6A5C-D85B-4272-93D5-8295E06BEE10}"/>
    <hyperlink ref="BB71" r:id="rId78" xr:uid="{57371B64-EFC4-461E-ACA5-44E57B8271B8}"/>
    <hyperlink ref="BA72" r:id="rId79" xr:uid="{C553A36F-3ECF-4EFD-B1A6-ADAB655E74D6}"/>
    <hyperlink ref="BB72" r:id="rId80" xr:uid="{61316593-D021-4376-9BC0-11312A0BB687}"/>
    <hyperlink ref="BA73" r:id="rId81" xr:uid="{3D89AC44-10C5-49D6-95EC-20B7638CE5E8}"/>
    <hyperlink ref="BB73" r:id="rId82" xr:uid="{AF812151-C30F-4423-B74F-C14B61741186}"/>
    <hyperlink ref="BA74" r:id="rId83"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BA75" r:id="rId84" xr:uid="{633003AB-48AD-4A6F-8258-51FA07FD29CC}"/>
    <hyperlink ref="BA84" r:id="rId85" xr:uid="{FB545815-C3F8-449E-8F57-9D147EE1A7F6}"/>
    <hyperlink ref="BB84" r:id="rId86" xr:uid="{7903903E-274B-4638-9BAC-8FB10C94EDB7}"/>
    <hyperlink ref="BA82" r:id="rId87" xr:uid="{7A957C7F-423B-4580-8591-BF2FDD6BE28D}"/>
    <hyperlink ref="BA99" r:id="rId88" xr:uid="{72BA7F2C-C86E-4D4A-9C7C-6C27EC7147EC}"/>
    <hyperlink ref="BB99" r:id="rId89" xr:uid="{0DC1BD0B-6055-4F8B-A5F3-0BBFD3A3F420}"/>
    <hyperlink ref="BA90" r:id="rId90" xr:uid="{23A5AE3D-4B08-458F-A1EA-F28423ECF655}"/>
    <hyperlink ref="BB90" r:id="rId91" xr:uid="{4A4D33D0-6C4F-4221-925E-69104A5E5040}"/>
    <hyperlink ref="BA95" r:id="rId92" xr:uid="{03C9EBF9-76C0-45F9-B7FC-6634B2D346A4}"/>
    <hyperlink ref="BB95" r:id="rId93" xr:uid="{5375319D-7797-4A2C-94BC-1187C8172C98}"/>
    <hyperlink ref="BA83" r:id="rId94" xr:uid="{AFA1F6D8-CCA7-44BC-8480-D74C4FD55FB5}"/>
    <hyperlink ref="BB83" r:id="rId95" xr:uid="{27FB4291-113C-4CA1-8443-7A1E4D6016A8}"/>
    <hyperlink ref="BB100" r:id="rId96" xr:uid="{2F9C63F9-EB84-4623-8CB0-2FE62D109460}"/>
    <hyperlink ref="BA93" r:id="rId97" xr:uid="{3DF8A15A-8DEF-48B4-BD86-61B7F7E68E56}"/>
    <hyperlink ref="BA85" r:id="rId98" xr:uid="{12DAA6D2-1D23-420C-98A1-371DD62FA28F}"/>
    <hyperlink ref="BB85" r:id="rId99" xr:uid="{AF32EBC0-4649-4415-B971-2FC73710BA67}"/>
    <hyperlink ref="BA88" r:id="rId100" xr:uid="{BAAB2306-495E-4BC1-83FF-9DA13A7283E6}"/>
    <hyperlink ref="BB88" r:id="rId101" xr:uid="{782DB990-48FC-46BE-9386-AC103EA4CFAC}"/>
    <hyperlink ref="BA79" r:id="rId102" xr:uid="{368E384A-0FE6-41FD-9765-AD3545810828}"/>
    <hyperlink ref="BB79" r:id="rId103" xr:uid="{0341BBF2-92B5-435B-866B-0EF9B850AF8A}"/>
    <hyperlink ref="BA78" r:id="rId104" xr:uid="{C48AC15E-5004-4DC0-8129-7092C009D572}"/>
    <hyperlink ref="BB78" r:id="rId105" xr:uid="{F4B90DE5-45A8-4060-9615-D0958A30B926}"/>
    <hyperlink ref="BA86" r:id="rId106" xr:uid="{4A1A0ABB-07C2-43BD-9A42-FC53242CFFAF}"/>
    <hyperlink ref="BB86" r:id="rId107" xr:uid="{2A2CA55E-2930-44B4-8B60-3A4BBC3088F7}"/>
    <hyperlink ref="BA80" r:id="rId108" xr:uid="{DA6F2B08-2F03-40D0-A838-D5171C00ED3E}"/>
    <hyperlink ref="BB80" r:id="rId109" xr:uid="{4ACCD0B9-8AAE-4A84-A7A7-992DD7E265E0}"/>
    <hyperlink ref="BA89" r:id="rId110" xr:uid="{624E93D7-7979-453E-87D9-0E824145D870}"/>
    <hyperlink ref="BB89" r:id="rId111" xr:uid="{4B378E78-7871-4AC2-8E9D-3D906753FBA5}"/>
    <hyperlink ref="BA94" r:id="rId112" xr:uid="{4FE716A0-7F68-4249-876E-935DF39A0557}"/>
    <hyperlink ref="BB94" r:id="rId113" xr:uid="{DD70DF8F-0DE8-430F-8DDD-FDDBDE354B50}"/>
    <hyperlink ref="BA81" r:id="rId114" xr:uid="{342B731B-1D0A-418A-8253-04FE71956E93}"/>
    <hyperlink ref="BB81" r:id="rId115" xr:uid="{20C70F69-3263-4DA4-9EDF-1CD1DBF3115C}"/>
    <hyperlink ref="BA96" r:id="rId116" xr:uid="{E1834881-B88A-4DDF-BE44-9383D388CF00}"/>
    <hyperlink ref="BB96" r:id="rId117" xr:uid="{CF222B49-B005-4586-AAD8-72EE1FF4D556}"/>
    <hyperlink ref="BA92" r:id="rId118" xr:uid="{F7BE11C5-B186-460D-AD5B-14651BB49E68}"/>
    <hyperlink ref="BB92" r:id="rId119" xr:uid="{893B2129-382A-485C-9567-5FDB0B015CA1}"/>
    <hyperlink ref="BB77" r:id="rId120" xr:uid="{CE2C7E2A-6854-48BF-9C2B-10E5DA270D3D}"/>
    <hyperlink ref="BA91" r:id="rId121" xr:uid="{F7C9FC3B-EC77-46AC-891D-561BB42F2D92}"/>
    <hyperlink ref="BB91" r:id="rId122" xr:uid="{F7707565-D3FA-4EB1-A9E9-D7987E01A7BD}"/>
    <hyperlink ref="BA76" r:id="rId123" xr:uid="{02D45D0B-81AF-43CB-B95A-9632051D002A}"/>
    <hyperlink ref="BB76" r:id="rId124" xr:uid="{2E56D33E-3654-4209-9812-23C55171D7E8}"/>
    <hyperlink ref="BA87" r:id="rId125" xr:uid="{261EBD40-C71F-4153-A65E-560DFD58C3B5}"/>
    <hyperlink ref="BB87" r:id="rId126" xr:uid="{FAD8B380-A0E5-4A60-B6C3-D3565280A61C}"/>
    <hyperlink ref="BA98" r:id="rId127" xr:uid="{C8C057C7-F77F-4D81-AF14-8E46373EB32F}"/>
    <hyperlink ref="BB98" r:id="rId128" xr:uid="{0BC3F642-E124-4605-93B9-35004DC69C33}"/>
    <hyperlink ref="BA97" r:id="rId129" xr:uid="{D14F9434-AE6F-41BC-8BC8-3452B10A3CE7}"/>
    <hyperlink ref="BB97" r:id="rId130" xr:uid="{5A89FF2B-7692-454B-A249-1C3346AC68F3}"/>
    <hyperlink ref="BA101" r:id="rId131" xr:uid="{98D2C2D6-4195-4497-86D6-F14211F3996D}"/>
    <hyperlink ref="BB101" r:id="rId132" xr:uid="{DE210C5E-BBFF-43B0-8284-B7020D255132}"/>
    <hyperlink ref="BA102" r:id="rId133" xr:uid="{D1C62866-D339-42EF-9901-DD133A4FB948}"/>
    <hyperlink ref="BB102" r:id="rId134" xr:uid="{4411CD34-0AB2-4197-9D75-DFAF73632720}"/>
    <hyperlink ref="BA103" r:id="rId135" xr:uid="{32A9E219-9B05-4D3C-883C-03905B9E1A98}"/>
    <hyperlink ref="BB103" r:id="rId136" xr:uid="{51833CDC-169E-49AB-ABB2-EEF9AA7F7FFC}"/>
    <hyperlink ref="BA104" r:id="rId137" xr:uid="{76A773D8-5DA8-484A-BAE3-9DAF0BC2B5D4}"/>
    <hyperlink ref="BB104" r:id="rId138" xr:uid="{89CA2E07-3760-4E11-BDB8-4C3979BF18B2}"/>
    <hyperlink ref="BA105" r:id="rId139" xr:uid="{E0D5F4A3-BD98-483F-9252-FC2DA1FB953A}"/>
    <hyperlink ref="BB105" r:id="rId140" xr:uid="{1914ACFD-A16A-47E9-9C32-2678B06BBC4C}"/>
    <hyperlink ref="BA106" r:id="rId141" xr:uid="{9CAFD120-AB95-400D-9432-7E9561B47597}"/>
    <hyperlink ref="BB106" r:id="rId142" xr:uid="{9C994254-624B-45A0-8DFB-C0F71DE9B560}"/>
    <hyperlink ref="BA107" r:id="rId143" xr:uid="{E71FA38C-78F2-48CD-A202-327D77FD3BE6}"/>
    <hyperlink ref="BB107" r:id="rId144" xr:uid="{61D5FFF4-E109-4E78-9AD9-ABD3C320A642}"/>
    <hyperlink ref="BA108" r:id="rId145" xr:uid="{109E4CB0-3A15-433D-9FB9-0C72824AE3B8}"/>
    <hyperlink ref="BB108" r:id="rId146" xr:uid="{AA155727-E740-46ED-ADDA-57992668D83C}"/>
    <hyperlink ref="BA109" r:id="rId147" xr:uid="{AFE8705F-62DE-4625-9E4E-63AA8344D32B}"/>
    <hyperlink ref="BB109" r:id="rId148" xr:uid="{294A374E-4245-4870-A71D-ABB72C43833F}"/>
    <hyperlink ref="BA110" r:id="rId149" xr:uid="{606B5D61-D88C-426D-AA93-B76E00001EFD}"/>
    <hyperlink ref="BB110" r:id="rId150" xr:uid="{078EE185-7932-4B46-95BC-0EA08C6C934A}"/>
    <hyperlink ref="BA111" r:id="rId151" xr:uid="{94BC52DE-407E-4851-B2C1-0DA06A828BAE}"/>
    <hyperlink ref="BB111" r:id="rId152" xr:uid="{77DF5CB1-D15D-46AD-902F-EED168E5BF3D}"/>
    <hyperlink ref="BA112" r:id="rId153" xr:uid="{DCB8903F-A73E-4F14-890D-6B86BCE58E5D}"/>
    <hyperlink ref="BB112" r:id="rId154" xr:uid="{841A5CF8-FDF1-46B8-96E4-D1CA064D9C70}"/>
    <hyperlink ref="BA113" r:id="rId155" xr:uid="{5A506855-487B-4FC2-BE81-B2C60A874AE1}"/>
    <hyperlink ref="BB113" r:id="rId156" xr:uid="{5BABFAB7-512C-4C76-B150-B41C780E25E2}"/>
    <hyperlink ref="BA114" r:id="rId157" xr:uid="{60CACCC0-92B9-4095-9322-F390BC82D445}"/>
    <hyperlink ref="BB114" r:id="rId158" xr:uid="{A67C941C-B4D6-4802-B748-F1488CF5BC8C}"/>
    <hyperlink ref="BB115" r:id="rId159" xr:uid="{9E16A0AA-1682-4E3B-B69D-8FF37C87A2F3}"/>
    <hyperlink ref="BA115" r:id="rId160" xr:uid="{ECD5440C-B8E0-4560-9966-F1EAAFC502D3}"/>
    <hyperlink ref="BA116" r:id="rId161" xr:uid="{5438E97D-4E77-48DD-8596-CA9AB20CDBE6}"/>
    <hyperlink ref="BB116" r:id="rId162" xr:uid="{615C6684-F032-4FCB-914D-6132A43A26C3}"/>
    <hyperlink ref="BA117" r:id="rId163" xr:uid="{9BC2AD36-9323-44F9-98FF-1FD4B17D0CBA}"/>
    <hyperlink ref="BB117" r:id="rId164" xr:uid="{D28F38AB-9E91-4FF8-8EAB-9E82DFE08F5B}"/>
    <hyperlink ref="BA118" r:id="rId165" xr:uid="{20EA4BF2-9B88-431C-B35A-7ABB1978E3C3}"/>
    <hyperlink ref="BB118" r:id="rId166" xr:uid="{2F6FB1F6-D39A-4316-B4A2-053928903487}"/>
    <hyperlink ref="BA119" r:id="rId167" xr:uid="{9F07BB99-3CEF-4FB9-BAB8-7474DD1AD644}"/>
    <hyperlink ref="BB119" r:id="rId168" xr:uid="{B92BBD3E-EF2F-4CF7-A32A-72941F34391E}"/>
    <hyperlink ref="BA120" r:id="rId169" xr:uid="{EEDB2E31-D8F9-4845-B07B-BE1D80EAECA5}"/>
    <hyperlink ref="BA121" r:id="rId170" xr:uid="{01F01D58-6D23-47F1-B9D5-E4D0875B86B5}"/>
    <hyperlink ref="BB121" r:id="rId171" xr:uid="{A7BBCC26-1756-4666-8E4B-60D516477053}"/>
    <hyperlink ref="BA122" r:id="rId172" xr:uid="{AF443F81-CA23-481B-B7C6-FEB726F2D6AC}"/>
    <hyperlink ref="BB122" r:id="rId173" xr:uid="{C34B88C0-6CB3-406A-A72D-2A8287CA2F1A}"/>
    <hyperlink ref="BA123" r:id="rId174" xr:uid="{9616BA39-5CC2-4BE0-86E4-B9ED319FE925}"/>
    <hyperlink ref="BB123" r:id="rId175" xr:uid="{47642A0C-DE31-4D75-8D2E-8B695D77B16C}"/>
    <hyperlink ref="BA124" r:id="rId176" xr:uid="{46E1D905-8CAC-447F-BC68-B7FF3193FB94}"/>
    <hyperlink ref="BB57" r:id="rId177" xr:uid="{C41848CA-AC09-471E-B3BE-8347EC636890}"/>
    <hyperlink ref="BB124" r:id="rId178" xr:uid="{C4E7442E-CA70-4F8E-A8D6-569FB6BB6070}"/>
    <hyperlink ref="BA125" r:id="rId179" xr:uid="{524B0DEF-A82A-4D1A-9FC0-4936830868FA}"/>
    <hyperlink ref="BB125" r:id="rId180" xr:uid="{F333CA09-77EC-41C4-A418-210A9A6D0AAF}"/>
    <hyperlink ref="BA126" r:id="rId181" xr:uid="{0C4F554C-B522-4474-B362-0C7B771BAB9E}"/>
    <hyperlink ref="BB126" r:id="rId182" xr:uid="{9B72E33D-11E4-40F9-936F-182092800D53}"/>
    <hyperlink ref="BA127" r:id="rId183" xr:uid="{71E81E88-7D69-4C48-9E8A-5EB4BB2F0661}"/>
    <hyperlink ref="BB127" r:id="rId184" xr:uid="{743D9FE3-F7EA-45BC-B1AB-6733FA8E72A7}"/>
    <hyperlink ref="BA128" r:id="rId185" xr:uid="{CF48DCA7-4738-4F70-B816-8A02BA360815}"/>
    <hyperlink ref="BB128" r:id="rId186" xr:uid="{B8273BA3-197A-40D7-9958-D5A1B5C8D285}"/>
    <hyperlink ref="BA129" r:id="rId187" xr:uid="{2AA44001-E3C0-4CC4-92F4-F126D2C22379}"/>
    <hyperlink ref="BB129" r:id="rId188" xr:uid="{C00CC82C-18EA-4C27-AD45-266F06A397E5}"/>
    <hyperlink ref="BA130" r:id="rId189" xr:uid="{BD011F77-531B-4021-BF7B-78A81160D57D}"/>
    <hyperlink ref="BB130" r:id="rId190" xr:uid="{D82954E4-6D72-4A2F-B1A4-BC168B4A203F}"/>
    <hyperlink ref="BA131" r:id="rId191" xr:uid="{E760F874-68EF-4D4D-9247-B8ADAAED8F73}"/>
    <hyperlink ref="BB131" r:id="rId192" xr:uid="{59ED5661-FDF8-4798-8ABD-686EB5278324}"/>
    <hyperlink ref="BA132" r:id="rId193" xr:uid="{6296F6FA-3923-437E-B09D-CCE2F1BA2D1B}"/>
    <hyperlink ref="BB132" r:id="rId194" xr:uid="{7CDED117-6906-45F7-AB23-E1F3F6559ADB}"/>
    <hyperlink ref="BA133" r:id="rId195" xr:uid="{94AEDEA9-EC34-44BC-A04A-2A267EE3C6CB}"/>
    <hyperlink ref="BB133" r:id="rId196" xr:uid="{2BDCDBE3-B4A6-4F3B-8B8A-5D82EBADC84E}"/>
    <hyperlink ref="BA134" r:id="rId197" xr:uid="{33132DBF-2299-4693-8100-22B9B6FAACB8}"/>
    <hyperlink ref="BB134" r:id="rId198" xr:uid="{85DD5BC6-2E42-4D3B-BD02-C5361C425C25}"/>
    <hyperlink ref="BA135" r:id="rId199" xr:uid="{51604FEF-D854-469B-96CD-4779B8D887C7}"/>
    <hyperlink ref="BB135" r:id="rId200" xr:uid="{E0D9639E-59C0-4C72-8FE2-70A8240C2160}"/>
    <hyperlink ref="BB136" r:id="rId201" xr:uid="{812995A1-1007-4514-BE1D-D83EBF6DB471}"/>
    <hyperlink ref="BA136" r:id="rId202" xr:uid="{9078FD39-DE7F-4874-96F4-AA323088BAA6}"/>
    <hyperlink ref="BA137" r:id="rId203" xr:uid="{771E95D6-4816-4900-BC8B-77D940603A42}"/>
    <hyperlink ref="BB137" r:id="rId204" xr:uid="{B445B0C5-974E-4B60-8D23-6DCFD7DC521D}"/>
    <hyperlink ref="BA138" r:id="rId205" xr:uid="{ABEB27AD-6DB0-4848-B40F-3765BCAEBE78}"/>
    <hyperlink ref="BB138" r:id="rId206" xr:uid="{A5B7ECBF-E024-4EE5-AE75-0AB708E01502}"/>
    <hyperlink ref="BA139" r:id="rId207" xr:uid="{78A1B9C5-1357-4C31-A9A7-E5594610CF7A}"/>
    <hyperlink ref="BB139" r:id="rId208" xr:uid="{D12FEB82-52E2-4DA9-8E49-E7B2DC372D15}"/>
    <hyperlink ref="BA140" r:id="rId209" xr:uid="{1C997D95-FE73-4EB1-B1F0-3BAD64F267D1}"/>
    <hyperlink ref="BB140" r:id="rId210" xr:uid="{264302EB-3EF0-4E6E-806E-AE514EA4D671}"/>
    <hyperlink ref="BA141" r:id="rId211" xr:uid="{696A0B10-554E-441F-84F8-9DB5C7FFE2E3}"/>
    <hyperlink ref="BB141" r:id="rId212" xr:uid="{D6121CB7-6AF3-45B6-9BC8-F6D8786EC13C}"/>
    <hyperlink ref="BA142" r:id="rId213" xr:uid="{D8DED2D3-5FEB-4D63-BEDB-A63637CDB0DC}"/>
    <hyperlink ref="BB142" r:id="rId214" xr:uid="{01851F23-7C06-4E32-9B46-48BAA13B5EA1}"/>
    <hyperlink ref="BA143" r:id="rId215" xr:uid="{2706FD9D-2B8D-4FAA-ADE6-F517E906BD05}"/>
    <hyperlink ref="BB143" r:id="rId216" xr:uid="{B99C48B2-2E55-4FCC-A3B0-7910222B8AA0}"/>
    <hyperlink ref="BA144" r:id="rId217" xr:uid="{05A8EE67-673E-4B1F-9079-953CA5F565CA}"/>
    <hyperlink ref="BB144" r:id="rId218" xr:uid="{2CB1B385-D0DD-48BD-B5E5-52732E7BC749}"/>
    <hyperlink ref="BA220" r:id="rId219" xr:uid="{D021F3F4-4860-4C13-A511-CA46F535ED71}"/>
    <hyperlink ref="BA268" r:id="rId220" xr:uid="{B5184349-78FE-C643-8128-D198154AA6DC}"/>
    <hyperlink ref="BA235" r:id="rId221" xr:uid="{B3DB3523-E025-6A4E-AADA-FF9B397EC678}"/>
    <hyperlink ref="BA100" r:id="rId222" xr:uid="{F0EDA043-1C8B-B047-B8FF-D942C6CFF4D6}"/>
    <hyperlink ref="BA222" r:id="rId223" xr:uid="{F246B99B-DCA2-F540-A47E-D8F948D37015}"/>
    <hyperlink ref="BA305" r:id="rId224" xr:uid="{E503E792-A71A-3E48-80ED-A9525C628B69}"/>
    <hyperlink ref="BA310" r:id="rId225" xr:uid="{82DD8333-B649-7047-9BDA-5D5AA3DCF1AB}"/>
    <hyperlink ref="BA208" r:id="rId226" xr:uid="{51AACABD-30A1-1744-931C-E5D2D13EC3A1}"/>
    <hyperlink ref="BA203" r:id="rId227" xr:uid="{C154914B-E4CA-FB4B-AD4A-A7D09CAD4466}"/>
    <hyperlink ref="BA908" r:id="rId228" xr:uid="{3B697997-8C98-9642-A0B3-FA2F13077B8D}"/>
    <hyperlink ref="BA262" r:id="rId229" xr:uid="{C7BBB781-8737-9741-BD8F-D0847B61911C}"/>
    <hyperlink ref="BA288" r:id="rId230" xr:uid="{46B232C6-2886-6E45-B868-18017F9C9A10}"/>
    <hyperlink ref="BA754" r:id="rId231" xr:uid="{125F9E75-08AA-234E-A321-7D7B245DF93D}"/>
    <hyperlink ref="BA907" r:id="rId232" xr:uid="{F2B8498C-B0A3-B94C-AA3C-5276F1A632C8}"/>
    <hyperlink ref="BA494" r:id="rId233" xr:uid="{EEED54A4-FFD4-2549-8177-FFF65A35793F}"/>
    <hyperlink ref="BA212" r:id="rId234" xr:uid="{3DCF0A99-7CC8-C545-95DE-95CA37EBA33D}"/>
    <hyperlink ref="BA258" r:id="rId235" xr:uid="{057CB586-9823-FA4C-9F79-3F55E57E77D2}"/>
    <hyperlink ref="BA254" r:id="rId236" xr:uid="{D437678C-2EC0-274D-AC1F-C0886A57DC2B}"/>
    <hyperlink ref="BA263" r:id="rId237" xr:uid="{1ECAACD3-3E10-1242-B8D3-3C3CC22AF737}"/>
    <hyperlink ref="BA272" r:id="rId238" xr:uid="{DF225E6D-5483-F54A-BCEF-939CC4324419}"/>
    <hyperlink ref="BA278" r:id="rId239" xr:uid="{7D1D3680-65B1-0F4B-AD1A-F57452C9DD0A}"/>
    <hyperlink ref="BA291" r:id="rId240" xr:uid="{E2F2E8C2-E274-544B-A14C-B36C5A98C26C}"/>
    <hyperlink ref="BA299" r:id="rId241" xr:uid="{18243646-B824-E34B-A51A-F12675643274}"/>
    <hyperlink ref="BA306" r:id="rId242" xr:uid="{00FD8A92-0723-BA4D-9518-67C6251A8A8C}"/>
    <hyperlink ref="BA308" r:id="rId243" xr:uid="{45E046E5-2AFE-C040-BAC0-ECAE78AE5A8D}"/>
    <hyperlink ref="BA315" r:id="rId244" xr:uid="{DFF25F1C-6897-144D-8465-F0B4341C4C48}"/>
    <hyperlink ref="BA327" r:id="rId245" xr:uid="{F0124C6F-591F-F04E-920A-CD8BDED4DD05}"/>
    <hyperlink ref="BA331" r:id="rId246" xr:uid="{E66565A7-D721-D740-8319-F80062ADD5F3}"/>
    <hyperlink ref="BA333" r:id="rId247" xr:uid="{1FC2D851-4F62-CA4C-8239-F14D44DC6A6D}"/>
    <hyperlink ref="BA337" r:id="rId248" xr:uid="{39376513-ADAA-4F47-9DCB-D27323865AEB}"/>
    <hyperlink ref="BA343" r:id="rId249" xr:uid="{CF6B24B1-F172-1943-9907-63DF3EFF7EFE}"/>
    <hyperlink ref="BA346" r:id="rId250" xr:uid="{5A8E8639-3E6D-B74C-A820-F82EC679F35C}"/>
    <hyperlink ref="BA351" r:id="rId251" xr:uid="{E6DB6EC9-3DB3-584F-A6FE-330C0478C781}"/>
    <hyperlink ref="BA356" r:id="rId252" xr:uid="{69B475D4-6180-4940-8C3D-E3D67DFDD1C9}"/>
    <hyperlink ref="BA361" r:id="rId253" xr:uid="{04E545A7-1D39-D742-B9DB-35DFB5E1BF29}"/>
    <hyperlink ref="BA364" r:id="rId254" xr:uid="{3EFC61D4-4DB6-F046-B843-65543D90BB33}"/>
    <hyperlink ref="BA374" r:id="rId255" xr:uid="{29828BDD-FE5D-2440-B046-DF3A701F8482}"/>
    <hyperlink ref="BA386" r:id="rId256" xr:uid="{6050126A-7CA7-A94B-AFD5-71D6C74CC369}"/>
    <hyperlink ref="BA387" r:id="rId257" xr:uid="{38EAA00C-6142-914F-978C-2D0EE13466CC}"/>
    <hyperlink ref="BA391" r:id="rId258" xr:uid="{31BE2E9C-CB28-DC47-B21E-0ACE68005EFE}"/>
    <hyperlink ref="BA394" r:id="rId259" xr:uid="{163C3D95-8811-0E47-A8E4-363B22DFE652}"/>
    <hyperlink ref="BA397" r:id="rId260" xr:uid="{5348C383-6F16-8A47-82AC-7AB6763B973C}"/>
    <hyperlink ref="BA399" r:id="rId261" xr:uid="{5E1474DB-A353-2242-9AB5-688673367376}"/>
    <hyperlink ref="BA401" r:id="rId262" xr:uid="{948D3088-F37A-8344-B25A-3B2E4466A091}"/>
    <hyperlink ref="BA411" r:id="rId263" xr:uid="{54ADA2DA-F0BF-7A4C-8FFE-CA34307383FB}"/>
    <hyperlink ref="BA417" r:id="rId264" xr:uid="{4CF68851-5948-0E46-8E93-31CA0A15C066}"/>
    <hyperlink ref="BA418" r:id="rId265" xr:uid="{90996E3D-3D5C-E54F-A505-EBC5E837713C}"/>
    <hyperlink ref="BA425" r:id="rId266" xr:uid="{A7362234-6870-5C4E-B3E6-A7B3285267B5}"/>
    <hyperlink ref="BA437" r:id="rId267" xr:uid="{13BFC167-98D2-614D-944F-D1CD874AAB8A}"/>
    <hyperlink ref="BA438" r:id="rId268" xr:uid="{A83265ED-2B4F-8944-8977-93D2BFF618D3}"/>
    <hyperlink ref="BA439" r:id="rId269" xr:uid="{555885D2-A2BD-7E42-924F-8F0EFCC5247D}"/>
    <hyperlink ref="BA442" r:id="rId270" xr:uid="{0F577D71-C890-6740-B6C9-EF9DA09F4296}"/>
    <hyperlink ref="BA454" r:id="rId271" xr:uid="{0D98467A-A49B-9448-82DF-5884495152F3}"/>
    <hyperlink ref="BA455" r:id="rId272" xr:uid="{A5A1C2ED-E869-A54A-8E37-0C1F13DB4F1D}"/>
    <hyperlink ref="BA464" r:id="rId273" xr:uid="{A1FF3261-8DD1-E94A-8800-ABCBAF67B88E}"/>
    <hyperlink ref="BA466" r:id="rId274" xr:uid="{A23702AF-6B43-5344-AEE9-ED2823A53F21}"/>
    <hyperlink ref="BA469" r:id="rId275" xr:uid="{0B09698A-47F6-B345-A481-93E0DFC28C1D}"/>
    <hyperlink ref="BA476" r:id="rId276" xr:uid="{121F9708-2A8E-0D4D-9055-2C312E381F37}"/>
    <hyperlink ref="BA477" r:id="rId277" xr:uid="{DF513080-1317-8F40-986D-8DB8DAC36BBA}"/>
    <hyperlink ref="BA487" r:id="rId278" xr:uid="{8425DF16-2944-2140-99A0-56AEB3DB5AB4}"/>
    <hyperlink ref="BA488" r:id="rId279" xr:uid="{D54555A2-D31D-4047-9860-E001E0699AE1}"/>
    <hyperlink ref="BA490" r:id="rId280" xr:uid="{14393791-0D48-E047-B876-14DA46C74134}"/>
    <hyperlink ref="BA491" r:id="rId281" xr:uid="{0C5143BF-84CA-044F-91AC-44CD9C74A847}"/>
    <hyperlink ref="BA498" r:id="rId282" xr:uid="{6647E072-C8DE-E548-8846-0F0C5F78958A}"/>
    <hyperlink ref="BA510" r:id="rId283" xr:uid="{DBCCAA66-316F-D944-823C-4B5C9C715260}"/>
    <hyperlink ref="BA513" r:id="rId284" xr:uid="{156818B7-9E9C-CF42-9CB1-75777478159C}"/>
    <hyperlink ref="BA522" r:id="rId285" xr:uid="{4E2E1786-AA1E-CC4F-9B4F-A46F3D2B5AAC}"/>
    <hyperlink ref="BA532" r:id="rId286" xr:uid="{23BBAAFC-1E73-4D45-A703-EBC44510CE70}"/>
    <hyperlink ref="BA536" r:id="rId287" xr:uid="{F9E715A9-2B2D-A045-ABB7-1BE08CB391EF}"/>
    <hyperlink ref="BA545" r:id="rId288" xr:uid="{3FE8F9EE-AE98-4B48-B671-494CA3BEB921}"/>
    <hyperlink ref="BA556" r:id="rId289" xr:uid="{CEC50A4A-9E5A-774B-A4B4-1567FFA76664}"/>
    <hyperlink ref="BA561" r:id="rId290" xr:uid="{EEF31850-3A2D-9D4B-A5B2-15729548E128}"/>
    <hyperlink ref="BA565" r:id="rId291" xr:uid="{D49E3321-8D20-BF42-BF3B-B52EEA114AC6}"/>
    <hyperlink ref="BA573" r:id="rId292" xr:uid="{2715A0E6-9EB1-CC43-87C2-FCEACAB0CA8D}"/>
    <hyperlink ref="BA582" r:id="rId293" xr:uid="{1385A818-E317-9A48-BE5E-CCECB9E634E2}"/>
    <hyperlink ref="BA584" r:id="rId294" xr:uid="{0C806BAF-E0EB-6B4A-88D1-6FDBD654823D}"/>
    <hyperlink ref="BA590" r:id="rId295" xr:uid="{D72E7BCF-8E02-544D-89BE-A2C8F6753E85}"/>
    <hyperlink ref="BA598" r:id="rId296" xr:uid="{573363EF-6D5F-264A-A6BE-60ECE672E64D}"/>
    <hyperlink ref="BA601" r:id="rId297" xr:uid="{D9B8E7FE-3DA2-2643-9699-9F6A6D6BF5BF}"/>
    <hyperlink ref="BA605" r:id="rId298" xr:uid="{27BEC02E-0F89-1348-B920-1A1A066BC53E}"/>
    <hyperlink ref="BA612" r:id="rId299" xr:uid="{6727C8FA-D42D-5843-BC52-2E5AD93559B7}"/>
    <hyperlink ref="BA617" r:id="rId300" xr:uid="{5947AF80-BDCD-F740-8194-72E2AA7EED3F}"/>
    <hyperlink ref="BA619" r:id="rId301" xr:uid="{4459BB8F-1D55-E44F-A201-2F1516C6EA73}"/>
    <hyperlink ref="BA626" r:id="rId302" xr:uid="{FD8A6ACA-D2C6-F24C-9520-A0F9BA9B96F2}"/>
    <hyperlink ref="BA627" r:id="rId303" xr:uid="{A796C25A-5BC0-0A4B-91D6-3833D956D45E}"/>
    <hyperlink ref="BA630" r:id="rId304" xr:uid="{A28D95D6-DD17-D246-9799-B1EEF5B39104}"/>
    <hyperlink ref="BA633" r:id="rId305" xr:uid="{94AEFC16-F4F9-F943-BDC1-0EE55619E83E}"/>
    <hyperlink ref="BA636" r:id="rId306" xr:uid="{A5916C07-C135-8B46-B66F-8AC7554FDE7C}"/>
    <hyperlink ref="BA640" r:id="rId307" xr:uid="{B4C8CE9D-1E25-DD4C-AF7F-74E1CFAAADB6}"/>
    <hyperlink ref="BA652" r:id="rId308" xr:uid="{A3BE6D16-9B08-B743-B5B7-10714C2DD17F}"/>
    <hyperlink ref="BA655" r:id="rId309" xr:uid="{2DE57DA3-C1B6-2C4B-9BE4-E8866A411785}"/>
    <hyperlink ref="BA658" r:id="rId310" xr:uid="{5DFCDD14-11A6-1D4C-89EF-F7DE34A7F50E}"/>
    <hyperlink ref="BA674" r:id="rId311" xr:uid="{243181D2-35EC-CE4F-B932-127FE9DB998A}"/>
    <hyperlink ref="BA682" r:id="rId312" xr:uid="{209B5403-AA56-9E47-A524-15D6B969DE3B}"/>
    <hyperlink ref="BA684" r:id="rId313" xr:uid="{302F3679-233E-0E46-90DD-BFC12FAE7D4A}"/>
    <hyperlink ref="BA698" r:id="rId314" xr:uid="{4156FDB9-2033-4B42-88B3-897E1536FD52}"/>
    <hyperlink ref="BA705" r:id="rId315" xr:uid="{F15E50F3-67FF-604B-9266-4B5993063E46}"/>
    <hyperlink ref="BA716" r:id="rId316" xr:uid="{75109AC3-3C08-114A-80E7-2160318BB412}"/>
    <hyperlink ref="BA719" r:id="rId317" xr:uid="{C5FF6E90-39D9-4441-ACDD-CFD65946C30E}"/>
    <hyperlink ref="BA720" r:id="rId318" xr:uid="{1AA6B3DE-9601-3745-B5EF-B282B688F6B4}"/>
    <hyperlink ref="BA722" r:id="rId319" xr:uid="{ED34291A-A50D-BD46-8247-3AC089451DE8}"/>
    <hyperlink ref="BA726" r:id="rId320" xr:uid="{AF52DBBF-BE52-6144-9C05-711A9391DE8D}"/>
    <hyperlink ref="BA730" r:id="rId321" xr:uid="{8E81DD87-266F-C045-A723-4F33FB129BA7}"/>
    <hyperlink ref="BA732" r:id="rId322" xr:uid="{D4C1E4E4-5E5E-4D46-BCF5-44BBC0F87E03}"/>
    <hyperlink ref="BA733" r:id="rId323" xr:uid="{01FA9D48-6BA5-BE4C-8F16-393146DDEFAC}"/>
    <hyperlink ref="BA734" r:id="rId324" xr:uid="{05E400FD-3292-3E4C-B22F-9C718ED2290C}"/>
    <hyperlink ref="BA736" r:id="rId325" xr:uid="{02E0A23C-326A-BB45-B756-70B93F5E9F02}"/>
    <hyperlink ref="BA737" r:id="rId326" xr:uid="{1D1E5D09-5A71-7C4D-A6B5-804A46CAE43A}"/>
    <hyperlink ref="BA740" r:id="rId327" xr:uid="{30D4FBE3-4E6C-B445-A862-EAF1AAB1E44D}"/>
    <hyperlink ref="BA741" r:id="rId328" xr:uid="{7DAE270D-1A04-3D40-B175-B5A12345224A}"/>
    <hyperlink ref="BA743" r:id="rId329" xr:uid="{97275343-3938-AE47-A0C9-6AF80C8FE8F0}"/>
    <hyperlink ref="BA744" r:id="rId330" xr:uid="{275A4226-1960-414F-9898-4D4E48D34625}"/>
    <hyperlink ref="BA749" r:id="rId331" xr:uid="{3C4A489A-1941-334A-9E23-37EF825A9C51}"/>
    <hyperlink ref="BA755" r:id="rId332" xr:uid="{FFAF8249-CB9C-054B-BC3F-DAF579BE6737}"/>
    <hyperlink ref="BA756" r:id="rId333" xr:uid="{D624F08F-6F1A-2647-AFE4-79A5AFD930D6}"/>
    <hyperlink ref="BA765" r:id="rId334" xr:uid="{85153EE8-6549-5244-9A92-008F3167892D}"/>
    <hyperlink ref="BA766" r:id="rId335" xr:uid="{4D2B5425-9EF4-0048-A668-ACF8B5D648EF}"/>
    <hyperlink ref="BA767" r:id="rId336" xr:uid="{7F80D91C-107E-7D45-BB48-879687C4C730}"/>
    <hyperlink ref="BA774" r:id="rId337" xr:uid="{CC3B08A8-DCB4-1240-B448-118E932D4059}"/>
    <hyperlink ref="BA777" r:id="rId338" xr:uid="{EE68D8F0-1E67-F34B-A7C6-3E969BAB604B}"/>
    <hyperlink ref="BA781" r:id="rId339" xr:uid="{C16733BF-B7EC-284A-86B4-64119AB605C6}"/>
    <hyperlink ref="BA788" r:id="rId340" xr:uid="{34572BF1-97C8-5B4F-BA3E-848DC58C302B}"/>
    <hyperlink ref="BA796" r:id="rId341" xr:uid="{1A1AB8C9-1CE0-244B-8C56-2749EAF13ACB}"/>
    <hyperlink ref="BA799" r:id="rId342" xr:uid="{D140D263-57CE-EC40-A1F4-EE82D26063D9}"/>
    <hyperlink ref="BA812" r:id="rId343" xr:uid="{EB32BFA9-F491-8547-8FA5-0D19439F503D}"/>
    <hyperlink ref="BA825" r:id="rId344" xr:uid="{F56A75FB-7533-FC4C-BCC4-FEDCC4D6224A}"/>
    <hyperlink ref="BA826" r:id="rId345" xr:uid="{683D251F-50A5-894A-95B8-79EFF09B7F45}"/>
    <hyperlink ref="BA827" r:id="rId346" xr:uid="{D804D368-83D0-F145-BC47-D0E00C7ABC8B}"/>
    <hyperlink ref="BA857" r:id="rId347" xr:uid="{ED9424DB-6237-4C40-82FB-9A889AEB35C8}"/>
    <hyperlink ref="BA877" r:id="rId348" xr:uid="{A9937ED8-299E-E244-8768-D4F2F9E079A6}"/>
    <hyperlink ref="BA881" r:id="rId349" xr:uid="{1F5ABFAD-1212-414B-ADA4-E29E3A6EBB0A}"/>
    <hyperlink ref="BA884" r:id="rId350" xr:uid="{020499D6-80AF-2A42-A737-CE474F82341D}"/>
    <hyperlink ref="BA890" r:id="rId351" xr:uid="{D49FC6D5-7127-2448-A037-723496AB6012}"/>
    <hyperlink ref="BA914" r:id="rId352" xr:uid="{CCBEDA29-497C-5A40-8917-FB3431B0658E}"/>
    <hyperlink ref="BA920" r:id="rId353" xr:uid="{9F9BEA08-26BC-5C45-8A69-26E3516B677A}"/>
    <hyperlink ref="BA921" r:id="rId354" xr:uid="{6AAC516A-0A44-4340-B73D-093B1C6A29C5}"/>
    <hyperlink ref="BA922" r:id="rId355" xr:uid="{E3B04E4B-D32A-E14E-929A-59E5A8B8A1A3}"/>
    <hyperlink ref="BA925" r:id="rId356" xr:uid="{D5D4A55D-2C0E-E343-B1CA-61401FD07B4D}"/>
    <hyperlink ref="BA927" r:id="rId357" xr:uid="{BC136B40-7882-5944-80D8-D52821E9B4AC}"/>
    <hyperlink ref="BA929" r:id="rId358" xr:uid="{0A8F4D85-E33E-4545-9CEF-DC91B0D271FF}"/>
    <hyperlink ref="BA933" r:id="rId359" xr:uid="{88E63264-B64C-2C42-8901-EDF65B869ADB}"/>
    <hyperlink ref="BA935" r:id="rId360" xr:uid="{64786833-0FB5-6348-A74A-4B62A7CCE60D}"/>
    <hyperlink ref="BA950" r:id="rId361" xr:uid="{2C1C347B-CD44-D746-964F-57BD24305C30}"/>
    <hyperlink ref="BA954" r:id="rId362" xr:uid="{F085A9CE-8005-AB49-B3BA-0A4FF081B42E}"/>
    <hyperlink ref="BA958" r:id="rId363" xr:uid="{BA817CDC-6E1F-FA47-8394-87AEE5B97044}"/>
    <hyperlink ref="BA960" r:id="rId364" xr:uid="{D117EC36-5CAC-1D49-9CA1-B23CE08499E4}"/>
    <hyperlink ref="BA967" r:id="rId365" xr:uid="{D08F213F-3BF9-A04D-AA36-78912B76661A}"/>
    <hyperlink ref="BA969" r:id="rId366" xr:uid="{EB7E97CF-7A2A-6C49-B4C0-3AE70FD005F2}"/>
    <hyperlink ref="BA973" r:id="rId367" xr:uid="{010228F1-E797-1749-B483-4B6DFC6F14D8}"/>
    <hyperlink ref="BA974" r:id="rId368" xr:uid="{C1B1588C-A4EB-3848-9029-520CE55F0016}"/>
    <hyperlink ref="BA976" r:id="rId369" xr:uid="{DEFFA727-20E1-224D-B28D-79A2A7C0E3A8}"/>
    <hyperlink ref="BA979" r:id="rId370" xr:uid="{1DB68D2B-604A-534B-9D89-27D03A249048}"/>
    <hyperlink ref="BA980" r:id="rId371" xr:uid="{524EB32B-FBCB-284D-8B86-9CB6F5B5BC47}"/>
    <hyperlink ref="BA981" r:id="rId372" xr:uid="{9AB19BC0-9E44-7D45-BD9E-D3DE4FF9F126}"/>
    <hyperlink ref="BA982" r:id="rId373" xr:uid="{A104C6B6-56D0-9C40-97E9-9879EF851F25}"/>
    <hyperlink ref="BA985" r:id="rId374" xr:uid="{826209BD-0658-DB43-8041-38F7E1A8D8F4}"/>
    <hyperlink ref="BA993" r:id="rId375" xr:uid="{42F8853C-0DB4-FD4C-9E75-03CEF46623CB}"/>
    <hyperlink ref="BA995" r:id="rId376" xr:uid="{FE150187-EB86-3547-B6FE-5612B3F5E407}"/>
    <hyperlink ref="BA996" r:id="rId377" xr:uid="{629EEAEC-3408-7043-AE25-646A38447792}"/>
    <hyperlink ref="BA1011" r:id="rId378" xr:uid="{12520B26-B55C-4548-AEC0-38B900840A42}"/>
    <hyperlink ref="BA1016" r:id="rId379" xr:uid="{2ED6EFA3-8897-EF4B-AABA-D0A8E76EADC4}"/>
    <hyperlink ref="BA1021" r:id="rId380" xr:uid="{DD60A6AF-0725-A84D-9B27-11735168B8D6}"/>
    <hyperlink ref="BA1028" r:id="rId381" xr:uid="{BB4DA00E-2E3C-FF42-B8B6-3621084D07F4}"/>
    <hyperlink ref="BA1032" r:id="rId382" xr:uid="{F21869AF-6C92-A547-AAEB-B46CA3C970DF}"/>
    <hyperlink ref="BA1033" r:id="rId383" xr:uid="{5A5BE7AA-03BA-444C-9891-985187E76A8B}"/>
    <hyperlink ref="BA1040" r:id="rId384" xr:uid="{1BAA364E-0B3F-6042-8843-09FD1A4162D3}"/>
    <hyperlink ref="BA1044" r:id="rId385" xr:uid="{A08FEBAB-9EA3-F647-9DA3-E9F8AFD3119A}"/>
    <hyperlink ref="BA1047" r:id="rId386" xr:uid="{C7D865C1-64EB-594D-8516-8975C8BC94D8}"/>
    <hyperlink ref="BA1048" r:id="rId387" xr:uid="{22D9AA62-4ABC-514B-A5BF-08EEC75E4330}"/>
    <hyperlink ref="BA1049" r:id="rId388" xr:uid="{3D21E138-CB04-6542-9BBE-2684436004F5}"/>
    <hyperlink ref="BA1050" r:id="rId389" xr:uid="{FC264727-2A0E-3B42-AFB7-60326FF3A645}"/>
    <hyperlink ref="BA1053" r:id="rId390" xr:uid="{18E177BA-B2C8-954A-9C92-3A7CA2E57D96}"/>
    <hyperlink ref="BA1054" r:id="rId391" xr:uid="{6B39140E-4C44-5240-86DC-0287E6EAA756}"/>
  </hyperlinks>
  <pageMargins left="0.7" right="0.7" top="0.75" bottom="0.75" header="0.3" footer="0.3"/>
  <pageSetup paperSize="9" orientation="portrait" r:id="rId392"/>
  <tableParts count="1">
    <tablePart r:id="rId39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B1227"/>
  <sheetViews>
    <sheetView topLeftCell="A284" workbookViewId="0">
      <selection activeCell="B301" sqref="B301"/>
    </sheetView>
  </sheetViews>
  <sheetFormatPr baseColWidth="10" defaultColWidth="9" defaultRowHeight="15"/>
  <cols>
    <col min="1" max="1" width="9.6640625" customWidth="1"/>
    <col min="2" max="2" width="43.33203125" customWidth="1"/>
    <col min="3" max="3" width="39" customWidth="1"/>
  </cols>
  <sheetData>
    <row r="1" spans="1:2">
      <c r="A1" t="s">
        <v>0</v>
      </c>
      <c r="B1" t="s">
        <v>2106</v>
      </c>
    </row>
    <row r="2" spans="1:2">
      <c r="A2">
        <v>1</v>
      </c>
      <c r="B2" t="s">
        <v>773</v>
      </c>
    </row>
    <row r="3" spans="1:2">
      <c r="A3">
        <v>2</v>
      </c>
      <c r="B3" t="s">
        <v>2110</v>
      </c>
    </row>
    <row r="4" spans="1:2">
      <c r="A4">
        <v>3</v>
      </c>
      <c r="B4" t="s">
        <v>2111</v>
      </c>
    </row>
    <row r="5" spans="1:2">
      <c r="A5">
        <v>4</v>
      </c>
      <c r="B5" t="s">
        <v>2112</v>
      </c>
    </row>
    <row r="6" spans="1:2">
      <c r="A6">
        <v>4</v>
      </c>
      <c r="B6" t="s">
        <v>5175</v>
      </c>
    </row>
    <row r="7" spans="1:2">
      <c r="A7">
        <v>5</v>
      </c>
      <c r="B7" t="s">
        <v>264</v>
      </c>
    </row>
    <row r="8" spans="1:2">
      <c r="A8">
        <v>6</v>
      </c>
      <c r="B8" t="s">
        <v>264</v>
      </c>
    </row>
    <row r="9" spans="1:2">
      <c r="A9">
        <v>7</v>
      </c>
      <c r="B9" t="s">
        <v>369</v>
      </c>
    </row>
    <row r="10" spans="1:2">
      <c r="A10">
        <v>8</v>
      </c>
      <c r="B10" t="s">
        <v>369</v>
      </c>
    </row>
    <row r="11" spans="1:2">
      <c r="A11">
        <v>9</v>
      </c>
      <c r="B11" t="s">
        <v>369</v>
      </c>
    </row>
    <row r="12" spans="1:2">
      <c r="A12">
        <v>10</v>
      </c>
      <c r="B12" t="s">
        <v>381</v>
      </c>
    </row>
    <row r="13" spans="1:2">
      <c r="A13">
        <v>11</v>
      </c>
      <c r="B13" t="s">
        <v>2114</v>
      </c>
    </row>
    <row r="14" spans="1:2">
      <c r="A14">
        <v>11</v>
      </c>
      <c r="B14" t="s">
        <v>2115</v>
      </c>
    </row>
    <row r="15" spans="1:2">
      <c r="A15">
        <v>12</v>
      </c>
      <c r="B15" t="s">
        <v>773</v>
      </c>
    </row>
    <row r="16" spans="1:2">
      <c r="A16">
        <v>13</v>
      </c>
      <c r="B16" t="s">
        <v>10625</v>
      </c>
    </row>
    <row r="17" spans="1:2">
      <c r="A17">
        <v>14</v>
      </c>
      <c r="B17" t="s">
        <v>381</v>
      </c>
    </row>
    <row r="18" spans="1:2">
      <c r="A18">
        <v>15</v>
      </c>
      <c r="B18" t="s">
        <v>289</v>
      </c>
    </row>
    <row r="19" spans="1:2">
      <c r="A19">
        <v>16</v>
      </c>
      <c r="B19" t="s">
        <v>264</v>
      </c>
    </row>
    <row r="20" spans="1:2">
      <c r="A20">
        <v>17</v>
      </c>
      <c r="B20" t="s">
        <v>2117</v>
      </c>
    </row>
    <row r="21" spans="1:2">
      <c r="A21">
        <v>17</v>
      </c>
      <c r="B21" t="s">
        <v>369</v>
      </c>
    </row>
    <row r="22" spans="1:2">
      <c r="A22">
        <v>18</v>
      </c>
      <c r="B22" t="s">
        <v>289</v>
      </c>
    </row>
    <row r="23" spans="1:2">
      <c r="A23">
        <v>19</v>
      </c>
      <c r="B23" t="s">
        <v>773</v>
      </c>
    </row>
    <row r="24" spans="1:2">
      <c r="A24">
        <v>20</v>
      </c>
      <c r="B24" t="s">
        <v>264</v>
      </c>
    </row>
    <row r="25" spans="1:2">
      <c r="A25">
        <v>21</v>
      </c>
      <c r="B25" t="s">
        <v>264</v>
      </c>
    </row>
    <row r="26" spans="1:2">
      <c r="A26">
        <v>22</v>
      </c>
      <c r="B26" t="s">
        <v>773</v>
      </c>
    </row>
    <row r="27" spans="1:2">
      <c r="A27">
        <v>23</v>
      </c>
      <c r="B27" t="s">
        <v>264</v>
      </c>
    </row>
    <row r="28" spans="1:2">
      <c r="A28">
        <v>23</v>
      </c>
      <c r="B28" t="s">
        <v>381</v>
      </c>
    </row>
    <row r="29" spans="1:2">
      <c r="A29">
        <v>24</v>
      </c>
      <c r="B29" t="s">
        <v>1716</v>
      </c>
    </row>
    <row r="30" spans="1:2">
      <c r="A30">
        <v>24</v>
      </c>
      <c r="B30" t="s">
        <v>381</v>
      </c>
    </row>
    <row r="31" spans="1:2">
      <c r="A31">
        <v>25</v>
      </c>
      <c r="B31" t="s">
        <v>369</v>
      </c>
    </row>
    <row r="32" spans="1:2">
      <c r="A32">
        <v>26</v>
      </c>
      <c r="B32" t="s">
        <v>381</v>
      </c>
    </row>
    <row r="33" spans="1:2">
      <c r="A33">
        <v>27</v>
      </c>
      <c r="B33" t="s">
        <v>369</v>
      </c>
    </row>
    <row r="34" spans="1:2">
      <c r="A34">
        <v>27</v>
      </c>
      <c r="B34" t="s">
        <v>381</v>
      </c>
    </row>
    <row r="35" spans="1:2">
      <c r="A35">
        <v>28</v>
      </c>
      <c r="B35" t="s">
        <v>264</v>
      </c>
    </row>
    <row r="36" spans="1:2">
      <c r="A36">
        <v>28</v>
      </c>
      <c r="B36" t="s">
        <v>381</v>
      </c>
    </row>
    <row r="37" spans="1:2">
      <c r="A37">
        <v>29</v>
      </c>
      <c r="B37" t="s">
        <v>773</v>
      </c>
    </row>
    <row r="38" spans="1:2">
      <c r="A38">
        <v>30</v>
      </c>
      <c r="B38" t="s">
        <v>381</v>
      </c>
    </row>
    <row r="39" spans="1:2">
      <c r="A39">
        <v>30</v>
      </c>
      <c r="B39" t="s">
        <v>2118</v>
      </c>
    </row>
    <row r="40" spans="1:2">
      <c r="A40">
        <v>31</v>
      </c>
      <c r="B40" t="s">
        <v>381</v>
      </c>
    </row>
    <row r="41" spans="1:2">
      <c r="A41">
        <v>32</v>
      </c>
      <c r="B41" t="s">
        <v>2119</v>
      </c>
    </row>
    <row r="42" spans="1:2">
      <c r="A42">
        <v>33</v>
      </c>
      <c r="B42" t="s">
        <v>264</v>
      </c>
    </row>
    <row r="43" spans="1:2">
      <c r="A43">
        <v>33</v>
      </c>
      <c r="B43" t="s">
        <v>2120</v>
      </c>
    </row>
    <row r="44" spans="1:2">
      <c r="A44">
        <v>34</v>
      </c>
      <c r="B44" t="s">
        <v>289</v>
      </c>
    </row>
    <row r="45" spans="1:2">
      <c r="A45">
        <v>34</v>
      </c>
      <c r="B45" t="s">
        <v>264</v>
      </c>
    </row>
    <row r="46" spans="1:2">
      <c r="A46">
        <v>35</v>
      </c>
      <c r="B46" t="s">
        <v>2122</v>
      </c>
    </row>
    <row r="47" spans="1:2">
      <c r="A47">
        <v>36</v>
      </c>
      <c r="B47" t="s">
        <v>381</v>
      </c>
    </row>
    <row r="48" spans="1:2">
      <c r="A48">
        <v>37</v>
      </c>
      <c r="B48" t="s">
        <v>381</v>
      </c>
    </row>
    <row r="49" spans="1:2">
      <c r="A49">
        <v>37</v>
      </c>
      <c r="B49" t="s">
        <v>2124</v>
      </c>
    </row>
    <row r="50" spans="1:2">
      <c r="A50">
        <v>38</v>
      </c>
      <c r="B50" t="s">
        <v>264</v>
      </c>
    </row>
    <row r="51" spans="1:2">
      <c r="A51">
        <v>38</v>
      </c>
      <c r="B51" t="s">
        <v>2117</v>
      </c>
    </row>
    <row r="52" spans="1:2">
      <c r="A52">
        <v>39</v>
      </c>
      <c r="B52" t="s">
        <v>10625</v>
      </c>
    </row>
    <row r="53" spans="1:2">
      <c r="A53">
        <v>40</v>
      </c>
      <c r="B53" t="s">
        <v>522</v>
      </c>
    </row>
    <row r="54" spans="1:2">
      <c r="A54">
        <v>41</v>
      </c>
      <c r="B54" t="s">
        <v>381</v>
      </c>
    </row>
    <row r="55" spans="1:2">
      <c r="A55">
        <v>42</v>
      </c>
      <c r="B55" t="s">
        <v>381</v>
      </c>
    </row>
    <row r="56" spans="1:2">
      <c r="A56">
        <v>43</v>
      </c>
      <c r="B56" t="s">
        <v>369</v>
      </c>
    </row>
    <row r="57" spans="1:2">
      <c r="A57">
        <v>43</v>
      </c>
      <c r="B57" t="s">
        <v>2125</v>
      </c>
    </row>
    <row r="58" spans="1:2">
      <c r="A58">
        <v>44</v>
      </c>
      <c r="B58" t="s">
        <v>2126</v>
      </c>
    </row>
    <row r="59" spans="1:2">
      <c r="A59">
        <v>45</v>
      </c>
      <c r="B59" t="s">
        <v>381</v>
      </c>
    </row>
    <row r="60" spans="1:2">
      <c r="A60">
        <v>46</v>
      </c>
      <c r="B60" t="s">
        <v>289</v>
      </c>
    </row>
    <row r="61" spans="1:2">
      <c r="A61">
        <v>47</v>
      </c>
      <c r="B61" t="s">
        <v>735</v>
      </c>
    </row>
    <row r="62" spans="1:2">
      <c r="A62">
        <v>48</v>
      </c>
      <c r="B62" t="s">
        <v>773</v>
      </c>
    </row>
    <row r="63" spans="1:2">
      <c r="A63">
        <v>49</v>
      </c>
      <c r="B63" t="s">
        <v>381</v>
      </c>
    </row>
    <row r="64" spans="1:2">
      <c r="A64">
        <v>50</v>
      </c>
      <c r="B64" t="s">
        <v>625</v>
      </c>
    </row>
    <row r="65" spans="1:2">
      <c r="A65">
        <v>51</v>
      </c>
      <c r="B65" t="s">
        <v>289</v>
      </c>
    </row>
    <row r="66" spans="1:2">
      <c r="A66">
        <v>52</v>
      </c>
      <c r="B66" t="s">
        <v>264</v>
      </c>
    </row>
    <row r="67" spans="1:2">
      <c r="A67">
        <v>52</v>
      </c>
      <c r="B67" t="s">
        <v>289</v>
      </c>
    </row>
    <row r="68" spans="1:2">
      <c r="A68">
        <v>53</v>
      </c>
      <c r="B68" t="s">
        <v>264</v>
      </c>
    </row>
    <row r="69" spans="1:2">
      <c r="A69">
        <v>54</v>
      </c>
      <c r="B69" t="s">
        <v>735</v>
      </c>
    </row>
    <row r="70" spans="1:2">
      <c r="A70">
        <v>55</v>
      </c>
      <c r="B70" t="s">
        <v>264</v>
      </c>
    </row>
    <row r="71" spans="1:2">
      <c r="A71">
        <v>56</v>
      </c>
      <c r="B71" t="s">
        <v>264</v>
      </c>
    </row>
    <row r="72" spans="1:2">
      <c r="A72">
        <v>57</v>
      </c>
      <c r="B72" t="s">
        <v>522</v>
      </c>
    </row>
    <row r="73" spans="1:2">
      <c r="A73">
        <v>58</v>
      </c>
      <c r="B73" t="s">
        <v>706</v>
      </c>
    </row>
    <row r="74" spans="1:2">
      <c r="A74">
        <v>59</v>
      </c>
      <c r="B74" t="s">
        <v>2112</v>
      </c>
    </row>
    <row r="75" spans="1:2">
      <c r="A75">
        <v>59</v>
      </c>
      <c r="B75" t="s">
        <v>289</v>
      </c>
    </row>
    <row r="76" spans="1:2">
      <c r="A76">
        <v>60</v>
      </c>
      <c r="B76" t="s">
        <v>264</v>
      </c>
    </row>
    <row r="77" spans="1:2">
      <c r="A77">
        <v>60</v>
      </c>
      <c r="B77" t="s">
        <v>2120</v>
      </c>
    </row>
    <row r="78" spans="1:2">
      <c r="A78">
        <v>61</v>
      </c>
      <c r="B78" t="s">
        <v>739</v>
      </c>
    </row>
    <row r="79" spans="1:2">
      <c r="A79">
        <v>62</v>
      </c>
      <c r="B79" t="s">
        <v>289</v>
      </c>
    </row>
    <row r="80" spans="1:2">
      <c r="A80">
        <v>62</v>
      </c>
      <c r="B80" t="s">
        <v>264</v>
      </c>
    </row>
    <row r="81" spans="1:2">
      <c r="A81">
        <v>63</v>
      </c>
      <c r="B81" t="s">
        <v>756</v>
      </c>
    </row>
    <row r="82" spans="1:2">
      <c r="A82">
        <v>64</v>
      </c>
      <c r="B82" t="s">
        <v>264</v>
      </c>
    </row>
    <row r="83" spans="1:2">
      <c r="A83">
        <v>64</v>
      </c>
      <c r="B83" t="s">
        <v>2120</v>
      </c>
    </row>
    <row r="84" spans="1:2">
      <c r="A84">
        <v>64</v>
      </c>
      <c r="B84" t="s">
        <v>2130</v>
      </c>
    </row>
    <row r="85" spans="1:2">
      <c r="A85">
        <v>65</v>
      </c>
      <c r="B85" t="s">
        <v>773</v>
      </c>
    </row>
    <row r="86" spans="1:2">
      <c r="A86">
        <v>66</v>
      </c>
      <c r="B86" t="s">
        <v>2131</v>
      </c>
    </row>
    <row r="87" spans="1:2">
      <c r="A87">
        <v>67</v>
      </c>
      <c r="B87" t="s">
        <v>264</v>
      </c>
    </row>
    <row r="88" spans="1:2">
      <c r="A88">
        <v>67</v>
      </c>
      <c r="B88" t="s">
        <v>289</v>
      </c>
    </row>
    <row r="89" spans="1:2">
      <c r="A89">
        <v>68</v>
      </c>
      <c r="B89" t="s">
        <v>802</v>
      </c>
    </row>
    <row r="90" spans="1:2">
      <c r="A90">
        <v>69</v>
      </c>
      <c r="B90" t="s">
        <v>735</v>
      </c>
    </row>
    <row r="91" spans="1:2">
      <c r="A91">
        <v>70</v>
      </c>
      <c r="B91" t="s">
        <v>8961</v>
      </c>
    </row>
    <row r="92" spans="1:2">
      <c r="A92">
        <v>71</v>
      </c>
      <c r="B92" t="s">
        <v>735</v>
      </c>
    </row>
    <row r="93" spans="1:2">
      <c r="A93">
        <v>72</v>
      </c>
      <c r="B93" t="s">
        <v>2112</v>
      </c>
    </row>
    <row r="94" spans="1:2">
      <c r="A94">
        <v>73</v>
      </c>
      <c r="B94" t="s">
        <v>735</v>
      </c>
    </row>
    <row r="95" spans="1:2">
      <c r="A95">
        <v>74</v>
      </c>
      <c r="B95" t="s">
        <v>264</v>
      </c>
    </row>
    <row r="96" spans="1:2">
      <c r="A96">
        <v>74</v>
      </c>
      <c r="B96" t="s">
        <v>289</v>
      </c>
    </row>
    <row r="97" spans="1:2">
      <c r="A97">
        <v>75</v>
      </c>
      <c r="B97" t="s">
        <v>735</v>
      </c>
    </row>
    <row r="98" spans="1:2">
      <c r="A98">
        <v>76</v>
      </c>
      <c r="B98" t="s">
        <v>735</v>
      </c>
    </row>
    <row r="99" spans="1:2">
      <c r="A99">
        <v>77</v>
      </c>
      <c r="B99" t="s">
        <v>735</v>
      </c>
    </row>
    <row r="100" spans="1:2">
      <c r="A100">
        <v>78</v>
      </c>
      <c r="B100" t="s">
        <v>735</v>
      </c>
    </row>
    <row r="101" spans="1:2">
      <c r="A101">
        <v>79</v>
      </c>
      <c r="B101" t="s">
        <v>735</v>
      </c>
    </row>
    <row r="102" spans="1:2">
      <c r="A102">
        <v>80</v>
      </c>
      <c r="B102" t="s">
        <v>735</v>
      </c>
    </row>
    <row r="103" spans="1:2">
      <c r="A103">
        <v>81</v>
      </c>
      <c r="B103" t="s">
        <v>264</v>
      </c>
    </row>
    <row r="104" spans="1:2">
      <c r="A104">
        <v>82</v>
      </c>
      <c r="B104" t="s">
        <v>10625</v>
      </c>
    </row>
    <row r="105" spans="1:2">
      <c r="A105">
        <v>83</v>
      </c>
      <c r="B105" t="s">
        <v>706</v>
      </c>
    </row>
    <row r="106" spans="1:2">
      <c r="A106">
        <v>84</v>
      </c>
      <c r="B106" t="s">
        <v>10625</v>
      </c>
    </row>
    <row r="107" spans="1:2">
      <c r="A107">
        <v>85</v>
      </c>
      <c r="B107" t="s">
        <v>739</v>
      </c>
    </row>
    <row r="108" spans="1:2">
      <c r="A108">
        <v>86</v>
      </c>
      <c r="B108" t="s">
        <v>739</v>
      </c>
    </row>
    <row r="109" spans="1:2">
      <c r="A109">
        <v>86</v>
      </c>
      <c r="B109" t="s">
        <v>706</v>
      </c>
    </row>
    <row r="110" spans="1:2">
      <c r="A110">
        <v>87</v>
      </c>
      <c r="B110" t="s">
        <v>10625</v>
      </c>
    </row>
    <row r="111" spans="1:2">
      <c r="A111">
        <v>88</v>
      </c>
      <c r="B111" t="s">
        <v>773</v>
      </c>
    </row>
    <row r="112" spans="1:2">
      <c r="A112">
        <v>89</v>
      </c>
      <c r="B112" t="s">
        <v>735</v>
      </c>
    </row>
    <row r="113" spans="1:2">
      <c r="A113">
        <v>90</v>
      </c>
      <c r="B113" t="s">
        <v>1655</v>
      </c>
    </row>
    <row r="114" spans="1:2">
      <c r="A114">
        <v>90</v>
      </c>
      <c r="B114" t="s">
        <v>1142</v>
      </c>
    </row>
    <row r="115" spans="1:2">
      <c r="A115">
        <v>91</v>
      </c>
      <c r="B115" t="s">
        <v>735</v>
      </c>
    </row>
    <row r="116" spans="1:2">
      <c r="A116">
        <v>92</v>
      </c>
      <c r="B116" t="s">
        <v>10625</v>
      </c>
    </row>
    <row r="117" spans="1:2">
      <c r="A117">
        <v>93</v>
      </c>
      <c r="B117" t="s">
        <v>264</v>
      </c>
    </row>
    <row r="118" spans="1:2">
      <c r="A118">
        <v>94</v>
      </c>
      <c r="B118" t="s">
        <v>10625</v>
      </c>
    </row>
    <row r="119" spans="1:2">
      <c r="A119">
        <v>95</v>
      </c>
      <c r="B119" t="s">
        <v>735</v>
      </c>
    </row>
    <row r="120" spans="1:2">
      <c r="A120">
        <v>96</v>
      </c>
      <c r="B120" t="s">
        <v>735</v>
      </c>
    </row>
    <row r="121" spans="1:2">
      <c r="A121">
        <v>97</v>
      </c>
      <c r="B121" t="s">
        <v>10625</v>
      </c>
    </row>
    <row r="122" spans="1:2">
      <c r="A122">
        <v>98</v>
      </c>
      <c r="B122" t="s">
        <v>735</v>
      </c>
    </row>
    <row r="123" spans="1:2">
      <c r="A123">
        <v>99</v>
      </c>
      <c r="B123" t="s">
        <v>10625</v>
      </c>
    </row>
    <row r="124" spans="1:2">
      <c r="A124">
        <v>100</v>
      </c>
      <c r="B124" t="s">
        <v>735</v>
      </c>
    </row>
    <row r="125" spans="1:2">
      <c r="A125">
        <v>101</v>
      </c>
      <c r="B125" t="s">
        <v>289</v>
      </c>
    </row>
    <row r="126" spans="1:2">
      <c r="A126">
        <v>102</v>
      </c>
      <c r="B126" t="s">
        <v>735</v>
      </c>
    </row>
    <row r="127" spans="1:2">
      <c r="A127">
        <v>103</v>
      </c>
      <c r="B127" t="s">
        <v>735</v>
      </c>
    </row>
    <row r="128" spans="1:2">
      <c r="A128">
        <v>104</v>
      </c>
      <c r="B128" t="s">
        <v>739</v>
      </c>
    </row>
    <row r="129" spans="1:2">
      <c r="A129">
        <v>105</v>
      </c>
      <c r="B129" t="s">
        <v>381</v>
      </c>
    </row>
    <row r="130" spans="1:2">
      <c r="A130">
        <v>106</v>
      </c>
      <c r="B130" t="s">
        <v>10625</v>
      </c>
    </row>
    <row r="131" spans="1:2">
      <c r="A131">
        <v>107</v>
      </c>
      <c r="B131" t="s">
        <v>264</v>
      </c>
    </row>
    <row r="132" spans="1:2">
      <c r="A132">
        <v>107</v>
      </c>
      <c r="B132" t="s">
        <v>289</v>
      </c>
    </row>
    <row r="133" spans="1:2">
      <c r="A133">
        <v>108</v>
      </c>
      <c r="B133" t="s">
        <v>735</v>
      </c>
    </row>
    <row r="134" spans="1:2">
      <c r="A134">
        <v>109</v>
      </c>
      <c r="B134" t="s">
        <v>735</v>
      </c>
    </row>
    <row r="135" spans="1:2">
      <c r="A135">
        <v>110</v>
      </c>
      <c r="B135" t="s">
        <v>1142</v>
      </c>
    </row>
    <row r="136" spans="1:2">
      <c r="A136">
        <v>111</v>
      </c>
      <c r="B136" t="s">
        <v>8961</v>
      </c>
    </row>
    <row r="137" spans="1:2">
      <c r="A137">
        <v>112</v>
      </c>
      <c r="B137" t="s">
        <v>735</v>
      </c>
    </row>
    <row r="138" spans="1:2">
      <c r="A138">
        <v>113</v>
      </c>
      <c r="B138" t="s">
        <v>381</v>
      </c>
    </row>
    <row r="139" spans="1:2">
      <c r="A139">
        <v>114</v>
      </c>
      <c r="B139" t="s">
        <v>264</v>
      </c>
    </row>
    <row r="140" spans="1:2">
      <c r="A140">
        <v>115</v>
      </c>
      <c r="B140" t="s">
        <v>735</v>
      </c>
    </row>
    <row r="141" spans="1:2">
      <c r="A141">
        <v>116</v>
      </c>
      <c r="B141" t="s">
        <v>735</v>
      </c>
    </row>
    <row r="142" spans="1:2">
      <c r="A142">
        <v>117</v>
      </c>
      <c r="B142" t="s">
        <v>735</v>
      </c>
    </row>
    <row r="143" spans="1:2">
      <c r="A143">
        <v>118</v>
      </c>
      <c r="B143" t="s">
        <v>735</v>
      </c>
    </row>
    <row r="144" spans="1:2">
      <c r="A144">
        <v>119</v>
      </c>
      <c r="B144" t="s">
        <v>739</v>
      </c>
    </row>
    <row r="145" spans="1:2">
      <c r="A145">
        <v>120</v>
      </c>
      <c r="B145" t="s">
        <v>735</v>
      </c>
    </row>
    <row r="146" spans="1:2">
      <c r="A146">
        <v>121</v>
      </c>
      <c r="B146" t="s">
        <v>735</v>
      </c>
    </row>
    <row r="147" spans="1:2">
      <c r="A147">
        <v>122</v>
      </c>
      <c r="B147" t="s">
        <v>735</v>
      </c>
    </row>
    <row r="148" spans="1:2">
      <c r="A148">
        <v>123</v>
      </c>
      <c r="B148" t="s">
        <v>264</v>
      </c>
    </row>
    <row r="149" spans="1:2">
      <c r="A149">
        <v>124</v>
      </c>
      <c r="B149" t="s">
        <v>381</v>
      </c>
    </row>
    <row r="150" spans="1:2">
      <c r="A150">
        <v>125</v>
      </c>
      <c r="B150" t="s">
        <v>735</v>
      </c>
    </row>
    <row r="151" spans="1:2">
      <c r="A151">
        <v>126</v>
      </c>
      <c r="B151" t="s">
        <v>1142</v>
      </c>
    </row>
    <row r="152" spans="1:2">
      <c r="A152">
        <v>127</v>
      </c>
      <c r="B152" t="s">
        <v>735</v>
      </c>
    </row>
    <row r="153" spans="1:2">
      <c r="A153">
        <v>128</v>
      </c>
      <c r="B153" t="s">
        <v>381</v>
      </c>
    </row>
    <row r="154" spans="1:2">
      <c r="A154">
        <v>129</v>
      </c>
      <c r="B154" t="s">
        <v>735</v>
      </c>
    </row>
    <row r="155" spans="1:2">
      <c r="A155">
        <v>130</v>
      </c>
      <c r="B155" t="s">
        <v>735</v>
      </c>
    </row>
    <row r="156" spans="1:2">
      <c r="A156">
        <v>130</v>
      </c>
      <c r="B156" t="s">
        <v>2132</v>
      </c>
    </row>
    <row r="157" spans="1:2">
      <c r="A157">
        <v>130</v>
      </c>
      <c r="B157" t="s">
        <v>1655</v>
      </c>
    </row>
    <row r="158" spans="1:2">
      <c r="A158">
        <v>131</v>
      </c>
      <c r="B158" t="s">
        <v>1309</v>
      </c>
    </row>
    <row r="159" spans="1:2">
      <c r="A159">
        <v>132</v>
      </c>
      <c r="B159" t="s">
        <v>735</v>
      </c>
    </row>
    <row r="160" spans="1:2">
      <c r="A160">
        <v>133</v>
      </c>
      <c r="B160" t="s">
        <v>264</v>
      </c>
    </row>
    <row r="161" spans="1:2">
      <c r="A161">
        <v>133</v>
      </c>
      <c r="B161" t="s">
        <v>2133</v>
      </c>
    </row>
    <row r="162" spans="1:2">
      <c r="A162">
        <v>133</v>
      </c>
      <c r="B162" t="s">
        <v>2134</v>
      </c>
    </row>
    <row r="163" spans="1:2">
      <c r="A163">
        <v>134</v>
      </c>
      <c r="B163" t="s">
        <v>381</v>
      </c>
    </row>
    <row r="164" spans="1:2">
      <c r="A164">
        <v>135</v>
      </c>
      <c r="B164" t="s">
        <v>8961</v>
      </c>
    </row>
    <row r="165" spans="1:2">
      <c r="A165">
        <v>136</v>
      </c>
      <c r="B165" t="s">
        <v>264</v>
      </c>
    </row>
    <row r="166" spans="1:2">
      <c r="A166">
        <v>136</v>
      </c>
      <c r="B166" t="s">
        <v>381</v>
      </c>
    </row>
    <row r="167" spans="1:2">
      <c r="A167">
        <v>137</v>
      </c>
      <c r="B167" t="s">
        <v>773</v>
      </c>
    </row>
    <row r="168" spans="1:2">
      <c r="A168">
        <v>138</v>
      </c>
      <c r="B168" t="s">
        <v>735</v>
      </c>
    </row>
    <row r="169" spans="1:2">
      <c r="A169">
        <v>138</v>
      </c>
      <c r="B169" t="s">
        <v>1142</v>
      </c>
    </row>
    <row r="170" spans="1:2">
      <c r="A170">
        <v>139</v>
      </c>
      <c r="B170" t="s">
        <v>381</v>
      </c>
    </row>
    <row r="171" spans="1:2">
      <c r="A171">
        <v>140</v>
      </c>
      <c r="B171" t="s">
        <v>264</v>
      </c>
    </row>
    <row r="172" spans="1:2">
      <c r="A172">
        <v>141</v>
      </c>
      <c r="B172" t="s">
        <v>1402</v>
      </c>
    </row>
    <row r="173" spans="1:2">
      <c r="A173">
        <v>142</v>
      </c>
      <c r="B173" t="s">
        <v>1410</v>
      </c>
    </row>
    <row r="174" spans="1:2">
      <c r="A174">
        <v>143</v>
      </c>
      <c r="B174" t="s">
        <v>381</v>
      </c>
    </row>
    <row r="175" spans="1:2">
      <c r="A175">
        <v>144</v>
      </c>
      <c r="B175" t="s">
        <v>1428</v>
      </c>
    </row>
    <row r="176" spans="1:2">
      <c r="A176">
        <v>144</v>
      </c>
      <c r="B176" t="s">
        <v>756</v>
      </c>
    </row>
    <row r="177" spans="1:2">
      <c r="A177">
        <v>144</v>
      </c>
      <c r="B177" t="s">
        <v>2135</v>
      </c>
    </row>
    <row r="178" spans="1:2">
      <c r="A178">
        <v>145</v>
      </c>
      <c r="B178" t="s">
        <v>735</v>
      </c>
    </row>
    <row r="179" spans="1:2">
      <c r="A179">
        <v>146</v>
      </c>
      <c r="B179" t="s">
        <v>735</v>
      </c>
    </row>
    <row r="180" spans="1:2">
      <c r="A180">
        <v>147</v>
      </c>
      <c r="B180" t="s">
        <v>735</v>
      </c>
    </row>
    <row r="181" spans="1:2">
      <c r="A181">
        <v>148</v>
      </c>
      <c r="B181" t="s">
        <v>735</v>
      </c>
    </row>
    <row r="182" spans="1:2">
      <c r="A182">
        <v>149</v>
      </c>
      <c r="B182" t="s">
        <v>289</v>
      </c>
    </row>
    <row r="183" spans="1:2">
      <c r="A183">
        <v>149</v>
      </c>
      <c r="B183" t="s">
        <v>381</v>
      </c>
    </row>
    <row r="184" spans="1:2">
      <c r="A184">
        <v>150</v>
      </c>
      <c r="B184" t="s">
        <v>735</v>
      </c>
    </row>
    <row r="185" spans="1:2">
      <c r="A185">
        <v>151</v>
      </c>
      <c r="B185" t="s">
        <v>735</v>
      </c>
    </row>
    <row r="186" spans="1:2">
      <c r="A186">
        <v>152</v>
      </c>
      <c r="B186" t="s">
        <v>289</v>
      </c>
    </row>
    <row r="187" spans="1:2">
      <c r="A187">
        <v>153</v>
      </c>
      <c r="B187" t="s">
        <v>1655</v>
      </c>
    </row>
    <row r="188" spans="1:2">
      <c r="A188">
        <v>153</v>
      </c>
      <c r="B188" t="s">
        <v>735</v>
      </c>
    </row>
    <row r="189" spans="1:2">
      <c r="A189">
        <v>154</v>
      </c>
      <c r="B189" t="s">
        <v>1142</v>
      </c>
    </row>
    <row r="190" spans="1:2">
      <c r="A190">
        <v>155</v>
      </c>
      <c r="B190" t="s">
        <v>735</v>
      </c>
    </row>
    <row r="191" spans="1:2">
      <c r="A191">
        <v>156</v>
      </c>
      <c r="B191" t="s">
        <v>735</v>
      </c>
    </row>
    <row r="192" spans="1:2">
      <c r="A192">
        <v>157</v>
      </c>
      <c r="B192" t="s">
        <v>739</v>
      </c>
    </row>
    <row r="193" spans="1:2">
      <c r="A193">
        <v>157</v>
      </c>
      <c r="B193" t="s">
        <v>381</v>
      </c>
    </row>
    <row r="194" spans="1:2">
      <c r="A194">
        <v>158</v>
      </c>
      <c r="B194" t="s">
        <v>1655</v>
      </c>
    </row>
    <row r="195" spans="1:2">
      <c r="A195">
        <v>158</v>
      </c>
      <c r="B195" t="s">
        <v>2136</v>
      </c>
    </row>
    <row r="196" spans="1:2">
      <c r="A196">
        <v>158</v>
      </c>
      <c r="B196" t="s">
        <v>2137</v>
      </c>
    </row>
    <row r="197" spans="1:2">
      <c r="A197">
        <v>159</v>
      </c>
      <c r="B197" t="s">
        <v>8961</v>
      </c>
    </row>
    <row r="198" spans="1:2">
      <c r="A198">
        <v>160</v>
      </c>
      <c r="B198" t="s">
        <v>381</v>
      </c>
    </row>
    <row r="199" spans="1:2">
      <c r="A199">
        <v>161</v>
      </c>
      <c r="B199" t="s">
        <v>735</v>
      </c>
    </row>
    <row r="200" spans="1:2">
      <c r="A200">
        <v>162</v>
      </c>
      <c r="B200" t="s">
        <v>735</v>
      </c>
    </row>
    <row r="201" spans="1:2">
      <c r="A201">
        <v>163</v>
      </c>
      <c r="B201" t="s">
        <v>735</v>
      </c>
    </row>
    <row r="202" spans="1:2">
      <c r="A202">
        <v>164</v>
      </c>
      <c r="B202" t="s">
        <v>381</v>
      </c>
    </row>
    <row r="203" spans="1:2">
      <c r="A203">
        <v>165</v>
      </c>
      <c r="B203" t="s">
        <v>735</v>
      </c>
    </row>
    <row r="204" spans="1:2">
      <c r="A204">
        <v>166</v>
      </c>
      <c r="B204" t="s">
        <v>735</v>
      </c>
    </row>
    <row r="205" spans="1:2">
      <c r="A205">
        <v>167</v>
      </c>
      <c r="B205" t="s">
        <v>1630</v>
      </c>
    </row>
    <row r="206" spans="1:2">
      <c r="A206">
        <v>167</v>
      </c>
      <c r="B206" t="s">
        <v>1142</v>
      </c>
    </row>
    <row r="207" spans="1:2">
      <c r="A207">
        <v>168</v>
      </c>
      <c r="B207" t="s">
        <v>1142</v>
      </c>
    </row>
    <row r="208" spans="1:2">
      <c r="A208">
        <v>169</v>
      </c>
      <c r="B208" t="s">
        <v>735</v>
      </c>
    </row>
    <row r="209" spans="1:2">
      <c r="A209">
        <v>170</v>
      </c>
      <c r="B209" t="s">
        <v>1655</v>
      </c>
    </row>
    <row r="210" spans="1:2">
      <c r="A210">
        <v>171</v>
      </c>
      <c r="B210" t="s">
        <v>2138</v>
      </c>
    </row>
    <row r="211" spans="1:2">
      <c r="A211">
        <v>172</v>
      </c>
      <c r="B211" t="s">
        <v>522</v>
      </c>
    </row>
    <row r="212" spans="1:2">
      <c r="A212">
        <v>173</v>
      </c>
      <c r="B212" t="s">
        <v>264</v>
      </c>
    </row>
    <row r="213" spans="1:2">
      <c r="A213">
        <v>173</v>
      </c>
      <c r="B213" t="s">
        <v>289</v>
      </c>
    </row>
    <row r="214" spans="1:2">
      <c r="A214">
        <v>174</v>
      </c>
      <c r="B214" t="s">
        <v>264</v>
      </c>
    </row>
    <row r="215" spans="1:2">
      <c r="A215">
        <v>175</v>
      </c>
      <c r="B215" t="s">
        <v>381</v>
      </c>
    </row>
    <row r="216" spans="1:2">
      <c r="A216">
        <v>175</v>
      </c>
      <c r="B216" t="s">
        <v>264</v>
      </c>
    </row>
    <row r="217" spans="1:2">
      <c r="A217">
        <v>176</v>
      </c>
      <c r="B217" t="s">
        <v>1716</v>
      </c>
    </row>
    <row r="218" spans="1:2">
      <c r="A218">
        <v>176</v>
      </c>
      <c r="B218" t="s">
        <v>381</v>
      </c>
    </row>
    <row r="219" spans="1:2">
      <c r="A219">
        <v>177</v>
      </c>
      <c r="B219" t="s">
        <v>735</v>
      </c>
    </row>
    <row r="220" spans="1:2">
      <c r="A220">
        <v>178</v>
      </c>
      <c r="B220" t="s">
        <v>773</v>
      </c>
    </row>
    <row r="221" spans="1:2">
      <c r="A221">
        <v>179</v>
      </c>
      <c r="B221" t="s">
        <v>381</v>
      </c>
    </row>
    <row r="222" spans="1:2">
      <c r="A222">
        <v>180</v>
      </c>
      <c r="B222" t="s">
        <v>735</v>
      </c>
    </row>
    <row r="223" spans="1:2">
      <c r="A223">
        <v>181</v>
      </c>
      <c r="B223" t="s">
        <v>5160</v>
      </c>
    </row>
    <row r="224" spans="1:2">
      <c r="A224">
        <v>182</v>
      </c>
      <c r="B224" t="s">
        <v>1778</v>
      </c>
    </row>
    <row r="225" spans="1:2">
      <c r="A225">
        <v>182</v>
      </c>
      <c r="B225" t="s">
        <v>1142</v>
      </c>
    </row>
    <row r="226" spans="1:2">
      <c r="A226">
        <v>183</v>
      </c>
      <c r="B226" t="s">
        <v>735</v>
      </c>
    </row>
    <row r="227" spans="1:2">
      <c r="A227">
        <v>184</v>
      </c>
      <c r="B227" t="s">
        <v>706</v>
      </c>
    </row>
    <row r="228" spans="1:2">
      <c r="A228">
        <v>185</v>
      </c>
      <c r="B228" t="s">
        <v>2139</v>
      </c>
    </row>
    <row r="229" spans="1:2">
      <c r="A229">
        <v>185</v>
      </c>
      <c r="B229" t="s">
        <v>739</v>
      </c>
    </row>
    <row r="230" spans="1:2">
      <c r="A230">
        <v>186</v>
      </c>
      <c r="B230" t="s">
        <v>1630</v>
      </c>
    </row>
    <row r="231" spans="1:2">
      <c r="A231">
        <v>187</v>
      </c>
      <c r="B231" t="s">
        <v>1655</v>
      </c>
    </row>
    <row r="232" spans="1:2">
      <c r="A232">
        <v>188</v>
      </c>
      <c r="B232" t="s">
        <v>2111</v>
      </c>
    </row>
    <row r="233" spans="1:2">
      <c r="A233">
        <v>189</v>
      </c>
      <c r="B233" t="s">
        <v>735</v>
      </c>
    </row>
    <row r="234" spans="1:2">
      <c r="A234">
        <v>190</v>
      </c>
      <c r="B234" t="s">
        <v>773</v>
      </c>
    </row>
    <row r="235" spans="1:2">
      <c r="A235">
        <v>191</v>
      </c>
      <c r="B235" t="s">
        <v>735</v>
      </c>
    </row>
    <row r="236" spans="1:2">
      <c r="A236">
        <v>192</v>
      </c>
      <c r="B236" t="s">
        <v>1142</v>
      </c>
    </row>
    <row r="237" spans="1:2">
      <c r="A237">
        <v>193</v>
      </c>
      <c r="B237" t="s">
        <v>381</v>
      </c>
    </row>
    <row r="238" spans="1:2">
      <c r="A238">
        <v>194</v>
      </c>
      <c r="B238" t="s">
        <v>773</v>
      </c>
    </row>
    <row r="239" spans="1:2">
      <c r="A239">
        <v>195</v>
      </c>
      <c r="B239" t="s">
        <v>735</v>
      </c>
    </row>
    <row r="240" spans="1:2">
      <c r="A240">
        <v>196</v>
      </c>
      <c r="B240" t="s">
        <v>735</v>
      </c>
    </row>
    <row r="241" spans="1:2">
      <c r="A241">
        <v>197</v>
      </c>
      <c r="B241" t="s">
        <v>735</v>
      </c>
    </row>
    <row r="242" spans="1:2">
      <c r="A242">
        <v>198</v>
      </c>
      <c r="B242" t="s">
        <v>735</v>
      </c>
    </row>
    <row r="243" spans="1:2">
      <c r="A243">
        <v>199</v>
      </c>
      <c r="B243" t="s">
        <v>735</v>
      </c>
    </row>
    <row r="244" spans="1:2">
      <c r="A244">
        <v>200</v>
      </c>
      <c r="B244" t="s">
        <v>381</v>
      </c>
    </row>
    <row r="245" spans="1:2">
      <c r="A245">
        <v>201</v>
      </c>
      <c r="B245" t="s">
        <v>735</v>
      </c>
    </row>
    <row r="246" spans="1:2">
      <c r="A246">
        <v>202</v>
      </c>
      <c r="B246" t="s">
        <v>735</v>
      </c>
    </row>
    <row r="247" spans="1:2">
      <c r="A247">
        <v>203</v>
      </c>
      <c r="B247" t="s">
        <v>735</v>
      </c>
    </row>
    <row r="248" spans="1:2">
      <c r="A248">
        <v>204</v>
      </c>
      <c r="B248" t="s">
        <v>8961</v>
      </c>
    </row>
    <row r="249" spans="1:2">
      <c r="A249">
        <v>205</v>
      </c>
      <c r="B249" t="s">
        <v>8961</v>
      </c>
    </row>
    <row r="250" spans="1:2">
      <c r="A250">
        <v>206</v>
      </c>
      <c r="B250" t="s">
        <v>8961</v>
      </c>
    </row>
    <row r="251" spans="1:2">
      <c r="A251">
        <v>207</v>
      </c>
      <c r="B251" t="s">
        <v>8961</v>
      </c>
    </row>
    <row r="252" spans="1:2">
      <c r="A252">
        <v>208</v>
      </c>
      <c r="B252" t="s">
        <v>10625</v>
      </c>
    </row>
    <row r="253" spans="1:2">
      <c r="A253">
        <v>209</v>
      </c>
      <c r="B253" t="s">
        <v>369</v>
      </c>
    </row>
    <row r="254" spans="1:2">
      <c r="A254">
        <v>210</v>
      </c>
      <c r="B254" t="s">
        <v>739</v>
      </c>
    </row>
    <row r="255" spans="1:2">
      <c r="A255">
        <v>211</v>
      </c>
      <c r="B255" t="s">
        <v>2026</v>
      </c>
    </row>
    <row r="256" spans="1:2">
      <c r="A256">
        <v>212</v>
      </c>
      <c r="B256" t="s">
        <v>773</v>
      </c>
    </row>
    <row r="257" spans="1:2">
      <c r="A257">
        <v>213</v>
      </c>
      <c r="B257" t="s">
        <v>735</v>
      </c>
    </row>
    <row r="258" spans="1:2">
      <c r="A258">
        <v>214</v>
      </c>
      <c r="B258" t="s">
        <v>735</v>
      </c>
    </row>
    <row r="259" spans="1:2">
      <c r="A259">
        <v>215</v>
      </c>
      <c r="B259" t="s">
        <v>735</v>
      </c>
    </row>
    <row r="260" spans="1:2">
      <c r="A260">
        <v>216</v>
      </c>
      <c r="B260" t="s">
        <v>735</v>
      </c>
    </row>
    <row r="261" spans="1:2">
      <c r="A261">
        <v>216</v>
      </c>
      <c r="B261" t="s">
        <v>1402</v>
      </c>
    </row>
    <row r="262" spans="1:2">
      <c r="A262">
        <v>217</v>
      </c>
      <c r="B262" t="s">
        <v>381</v>
      </c>
    </row>
    <row r="263" spans="1:2">
      <c r="A263">
        <v>218</v>
      </c>
      <c r="B263" t="s">
        <v>706</v>
      </c>
    </row>
    <row r="264" spans="1:2">
      <c r="A264">
        <v>219</v>
      </c>
      <c r="B264" t="s">
        <v>381</v>
      </c>
    </row>
    <row r="265" spans="1:2">
      <c r="A265">
        <v>220</v>
      </c>
      <c r="B265" t="s">
        <v>1142</v>
      </c>
    </row>
    <row r="266" spans="1:2">
      <c r="A266">
        <v>221</v>
      </c>
      <c r="B266" t="s">
        <v>4187</v>
      </c>
    </row>
    <row r="267" spans="1:2">
      <c r="A267">
        <v>222</v>
      </c>
      <c r="B267" t="s">
        <v>735</v>
      </c>
    </row>
    <row r="268" spans="1:2">
      <c r="A268">
        <v>223</v>
      </c>
      <c r="B268" t="s">
        <v>10625</v>
      </c>
    </row>
    <row r="269" spans="1:2">
      <c r="A269">
        <v>224</v>
      </c>
      <c r="B269" t="s">
        <v>735</v>
      </c>
    </row>
    <row r="270" spans="1:2">
      <c r="A270">
        <v>225</v>
      </c>
      <c r="B270" t="s">
        <v>2136</v>
      </c>
    </row>
    <row r="271" spans="1:2">
      <c r="A271">
        <v>226</v>
      </c>
      <c r="B271" t="s">
        <v>2117</v>
      </c>
    </row>
    <row r="272" spans="1:2">
      <c r="A272">
        <v>227</v>
      </c>
      <c r="B272" t="s">
        <v>735</v>
      </c>
    </row>
    <row r="273" spans="1:2">
      <c r="A273">
        <v>228</v>
      </c>
      <c r="B273" t="s">
        <v>264</v>
      </c>
    </row>
    <row r="274" spans="1:2">
      <c r="A274">
        <v>229</v>
      </c>
      <c r="B274" t="s">
        <v>735</v>
      </c>
    </row>
    <row r="275" spans="1:2">
      <c r="A275">
        <v>230</v>
      </c>
      <c r="B275" t="s">
        <v>735</v>
      </c>
    </row>
    <row r="276" spans="1:2">
      <c r="A276">
        <v>231</v>
      </c>
      <c r="B276" t="s">
        <v>735</v>
      </c>
    </row>
    <row r="277" spans="1:2">
      <c r="A277">
        <v>232</v>
      </c>
      <c r="B277" t="s">
        <v>739</v>
      </c>
    </row>
    <row r="278" spans="1:2">
      <c r="A278">
        <v>233</v>
      </c>
      <c r="B278" t="s">
        <v>735</v>
      </c>
    </row>
    <row r="279" spans="1:2">
      <c r="A279">
        <v>234</v>
      </c>
      <c r="B279" t="s">
        <v>735</v>
      </c>
    </row>
    <row r="280" spans="1:2">
      <c r="A280">
        <v>235</v>
      </c>
      <c r="B280" t="s">
        <v>735</v>
      </c>
    </row>
    <row r="281" spans="1:2">
      <c r="A281">
        <v>236</v>
      </c>
      <c r="B281" t="s">
        <v>735</v>
      </c>
    </row>
    <row r="282" spans="1:2">
      <c r="A282">
        <v>237</v>
      </c>
      <c r="B282" t="s">
        <v>264</v>
      </c>
    </row>
    <row r="283" spans="1:2">
      <c r="A283">
        <v>238</v>
      </c>
      <c r="B283" t="s">
        <v>735</v>
      </c>
    </row>
    <row r="284" spans="1:2">
      <c r="A284">
        <v>239</v>
      </c>
      <c r="B284" t="s">
        <v>735</v>
      </c>
    </row>
    <row r="285" spans="1:2">
      <c r="A285">
        <v>240</v>
      </c>
      <c r="B285" t="s">
        <v>739</v>
      </c>
    </row>
    <row r="286" spans="1:2">
      <c r="A286">
        <v>241</v>
      </c>
      <c r="B286" t="s">
        <v>735</v>
      </c>
    </row>
    <row r="287" spans="1:2">
      <c r="A287">
        <v>241</v>
      </c>
      <c r="B287" t="s">
        <v>1142</v>
      </c>
    </row>
    <row r="288" spans="1:2">
      <c r="A288">
        <v>242</v>
      </c>
      <c r="B288" t="s">
        <v>735</v>
      </c>
    </row>
    <row r="289" spans="1:2">
      <c r="A289">
        <v>243</v>
      </c>
      <c r="B289" t="s">
        <v>1142</v>
      </c>
    </row>
    <row r="290" spans="1:2">
      <c r="A290">
        <v>244</v>
      </c>
      <c r="B290" t="s">
        <v>1655</v>
      </c>
    </row>
    <row r="291" spans="1:2">
      <c r="A291">
        <v>245</v>
      </c>
      <c r="B291" t="s">
        <v>1402</v>
      </c>
    </row>
    <row r="292" spans="1:2">
      <c r="A292">
        <v>246</v>
      </c>
      <c r="B292" t="s">
        <v>289</v>
      </c>
    </row>
    <row r="293" spans="1:2">
      <c r="A293">
        <v>247</v>
      </c>
      <c r="B293" t="s">
        <v>289</v>
      </c>
    </row>
    <row r="294" spans="1:2">
      <c r="A294">
        <v>248</v>
      </c>
      <c r="B294" t="s">
        <v>522</v>
      </c>
    </row>
    <row r="295" spans="1:2">
      <c r="A295">
        <v>249</v>
      </c>
      <c r="B295" t="s">
        <v>381</v>
      </c>
    </row>
    <row r="296" spans="1:2">
      <c r="A296">
        <v>250</v>
      </c>
      <c r="B296" t="s">
        <v>735</v>
      </c>
    </row>
    <row r="297" spans="1:2">
      <c r="A297">
        <v>251</v>
      </c>
      <c r="B297" t="s">
        <v>2138</v>
      </c>
    </row>
    <row r="298" spans="1:2">
      <c r="A298">
        <v>252</v>
      </c>
      <c r="B298" t="s">
        <v>735</v>
      </c>
    </row>
    <row r="299" spans="1:2">
      <c r="A299">
        <v>253</v>
      </c>
      <c r="B299" t="s">
        <v>735</v>
      </c>
    </row>
    <row r="300" spans="1:2">
      <c r="A300">
        <v>254</v>
      </c>
      <c r="B300" t="s">
        <v>735</v>
      </c>
    </row>
    <row r="301" spans="1:2">
      <c r="A301">
        <v>255</v>
      </c>
      <c r="B301" t="s">
        <v>4228</v>
      </c>
    </row>
    <row r="302" spans="1:2">
      <c r="A302">
        <v>255</v>
      </c>
      <c r="B302" t="s">
        <v>735</v>
      </c>
    </row>
    <row r="303" spans="1:2">
      <c r="A303">
        <v>256</v>
      </c>
      <c r="B303" t="s">
        <v>735</v>
      </c>
    </row>
    <row r="304" spans="1:2">
      <c r="A304">
        <v>257</v>
      </c>
      <c r="B304" t="s">
        <v>735</v>
      </c>
    </row>
    <row r="305" spans="1:2">
      <c r="A305">
        <v>258</v>
      </c>
      <c r="B305" t="s">
        <v>735</v>
      </c>
    </row>
    <row r="306" spans="1:2">
      <c r="A306">
        <v>259</v>
      </c>
      <c r="B306" t="s">
        <v>735</v>
      </c>
    </row>
    <row r="307" spans="1:2">
      <c r="A307">
        <v>260</v>
      </c>
      <c r="B307" t="s">
        <v>735</v>
      </c>
    </row>
    <row r="308" spans="1:2">
      <c r="A308">
        <v>261</v>
      </c>
      <c r="B308" t="s">
        <v>735</v>
      </c>
    </row>
    <row r="309" spans="1:2">
      <c r="A309">
        <v>262</v>
      </c>
      <c r="B309" t="s">
        <v>735</v>
      </c>
    </row>
    <row r="310" spans="1:2">
      <c r="A310">
        <v>263</v>
      </c>
      <c r="B310" t="s">
        <v>735</v>
      </c>
    </row>
    <row r="311" spans="1:2">
      <c r="A311">
        <v>264</v>
      </c>
      <c r="B311" t="s">
        <v>773</v>
      </c>
    </row>
    <row r="312" spans="1:2">
      <c r="A312">
        <v>265</v>
      </c>
      <c r="B312" t="s">
        <v>735</v>
      </c>
    </row>
    <row r="313" spans="1:2">
      <c r="A313">
        <v>266</v>
      </c>
      <c r="B313" t="s">
        <v>735</v>
      </c>
    </row>
    <row r="314" spans="1:2">
      <c r="A314">
        <v>267</v>
      </c>
      <c r="B314" t="s">
        <v>735</v>
      </c>
    </row>
    <row r="315" spans="1:2">
      <c r="A315">
        <v>267</v>
      </c>
      <c r="B315" t="s">
        <v>4578</v>
      </c>
    </row>
    <row r="316" spans="1:2">
      <c r="A316">
        <v>268</v>
      </c>
      <c r="B316" t="s">
        <v>4579</v>
      </c>
    </row>
    <row r="317" spans="1:2">
      <c r="A317">
        <v>268</v>
      </c>
      <c r="B317" t="s">
        <v>735</v>
      </c>
    </row>
    <row r="318" spans="1:2">
      <c r="A318">
        <v>269</v>
      </c>
      <c r="B318" t="s">
        <v>773</v>
      </c>
    </row>
    <row r="319" spans="1:2">
      <c r="A319">
        <v>270</v>
      </c>
      <c r="B319" t="s">
        <v>739</v>
      </c>
    </row>
    <row r="320" spans="1:2">
      <c r="A320">
        <v>271</v>
      </c>
      <c r="B320" t="s">
        <v>739</v>
      </c>
    </row>
    <row r="321" spans="1:2">
      <c r="A321">
        <v>272</v>
      </c>
      <c r="B321" t="s">
        <v>1309</v>
      </c>
    </row>
    <row r="322" spans="1:2">
      <c r="A322">
        <v>273</v>
      </c>
      <c r="B322" t="s">
        <v>4580</v>
      </c>
    </row>
    <row r="323" spans="1:2">
      <c r="A323">
        <v>273</v>
      </c>
      <c r="B323" t="s">
        <v>4579</v>
      </c>
    </row>
    <row r="324" spans="1:2">
      <c r="A324">
        <v>274</v>
      </c>
      <c r="B324" t="s">
        <v>735</v>
      </c>
    </row>
    <row r="325" spans="1:2">
      <c r="A325">
        <v>275</v>
      </c>
      <c r="B325" t="s">
        <v>735</v>
      </c>
    </row>
    <row r="326" spans="1:2">
      <c r="A326">
        <v>276</v>
      </c>
      <c r="B326" t="s">
        <v>8961</v>
      </c>
    </row>
    <row r="327" spans="1:2">
      <c r="A327">
        <v>277</v>
      </c>
      <c r="B327" t="s">
        <v>735</v>
      </c>
    </row>
    <row r="328" spans="1:2">
      <c r="A328">
        <v>278</v>
      </c>
      <c r="B328" t="s">
        <v>381</v>
      </c>
    </row>
    <row r="329" spans="1:2">
      <c r="A329">
        <v>279</v>
      </c>
      <c r="B329" t="s">
        <v>735</v>
      </c>
    </row>
    <row r="330" spans="1:2">
      <c r="A330">
        <v>280</v>
      </c>
      <c r="B330" t="s">
        <v>369</v>
      </c>
    </row>
    <row r="331" spans="1:2">
      <c r="A331">
        <v>281</v>
      </c>
      <c r="B331" t="s">
        <v>739</v>
      </c>
    </row>
    <row r="332" spans="1:2">
      <c r="A332">
        <v>282</v>
      </c>
      <c r="B332" t="s">
        <v>1402</v>
      </c>
    </row>
    <row r="333" spans="1:2">
      <c r="A333">
        <v>283</v>
      </c>
      <c r="B333" t="s">
        <v>735</v>
      </c>
    </row>
    <row r="334" spans="1:2">
      <c r="A334">
        <v>284</v>
      </c>
      <c r="B334" t="s">
        <v>735</v>
      </c>
    </row>
    <row r="335" spans="1:2">
      <c r="A335">
        <v>285</v>
      </c>
      <c r="B335" t="s">
        <v>735</v>
      </c>
    </row>
    <row r="336" spans="1:2">
      <c r="A336">
        <v>285</v>
      </c>
      <c r="B336" t="s">
        <v>2136</v>
      </c>
    </row>
    <row r="337" spans="1:2">
      <c r="A337">
        <v>286</v>
      </c>
      <c r="B337" t="s">
        <v>735</v>
      </c>
    </row>
    <row r="338" spans="1:2">
      <c r="A338">
        <v>287</v>
      </c>
      <c r="B338" t="s">
        <v>735</v>
      </c>
    </row>
    <row r="339" spans="1:2">
      <c r="A339">
        <v>288</v>
      </c>
      <c r="B339" t="s">
        <v>735</v>
      </c>
    </row>
    <row r="340" spans="1:2">
      <c r="A340">
        <v>289</v>
      </c>
      <c r="B340" t="s">
        <v>10625</v>
      </c>
    </row>
    <row r="341" spans="1:2">
      <c r="A341">
        <v>290</v>
      </c>
      <c r="B341" t="s">
        <v>735</v>
      </c>
    </row>
    <row r="342" spans="1:2">
      <c r="A342">
        <v>291</v>
      </c>
      <c r="B342" t="s">
        <v>381</v>
      </c>
    </row>
    <row r="343" spans="1:2">
      <c r="A343">
        <v>291</v>
      </c>
      <c r="B343" t="s">
        <v>264</v>
      </c>
    </row>
    <row r="344" spans="1:2">
      <c r="A344">
        <v>292</v>
      </c>
      <c r="B344" t="s">
        <v>1655</v>
      </c>
    </row>
    <row r="345" spans="1:2">
      <c r="A345">
        <v>293</v>
      </c>
      <c r="B345" t="s">
        <v>264</v>
      </c>
    </row>
    <row r="346" spans="1:2">
      <c r="A346">
        <v>293</v>
      </c>
      <c r="B346" t="s">
        <v>289</v>
      </c>
    </row>
    <row r="347" spans="1:2">
      <c r="A347">
        <v>294</v>
      </c>
      <c r="B347" t="s">
        <v>735</v>
      </c>
    </row>
    <row r="348" spans="1:2">
      <c r="A348">
        <v>295</v>
      </c>
      <c r="B348" t="s">
        <v>1142</v>
      </c>
    </row>
    <row r="349" spans="1:2">
      <c r="A349">
        <v>296</v>
      </c>
      <c r="B349" t="s">
        <v>735</v>
      </c>
    </row>
    <row r="350" spans="1:2">
      <c r="A350">
        <v>297</v>
      </c>
      <c r="B350" t="s">
        <v>735</v>
      </c>
    </row>
    <row r="351" spans="1:2">
      <c r="A351">
        <v>298</v>
      </c>
      <c r="B351" t="s">
        <v>735</v>
      </c>
    </row>
    <row r="352" spans="1:2">
      <c r="A352">
        <v>299</v>
      </c>
      <c r="B352" t="s">
        <v>739</v>
      </c>
    </row>
    <row r="353" spans="1:2">
      <c r="A353">
        <v>300</v>
      </c>
      <c r="B353" t="s">
        <v>735</v>
      </c>
    </row>
    <row r="354" spans="1:2">
      <c r="A354">
        <v>301</v>
      </c>
      <c r="B354" t="s">
        <v>735</v>
      </c>
    </row>
    <row r="355" spans="1:2">
      <c r="A355">
        <v>301</v>
      </c>
      <c r="B355" t="s">
        <v>1655</v>
      </c>
    </row>
    <row r="356" spans="1:2">
      <c r="A356">
        <v>301</v>
      </c>
      <c r="B356" t="s">
        <v>739</v>
      </c>
    </row>
    <row r="357" spans="1:2">
      <c r="A357">
        <v>302</v>
      </c>
      <c r="B357" t="s">
        <v>735</v>
      </c>
    </row>
    <row r="358" spans="1:2">
      <c r="A358">
        <v>303</v>
      </c>
      <c r="B358" t="s">
        <v>735</v>
      </c>
    </row>
    <row r="359" spans="1:2">
      <c r="A359">
        <v>304</v>
      </c>
      <c r="B359" t="s">
        <v>735</v>
      </c>
    </row>
    <row r="360" spans="1:2">
      <c r="A360">
        <v>305</v>
      </c>
      <c r="B360" t="s">
        <v>735</v>
      </c>
    </row>
    <row r="361" spans="1:2">
      <c r="A361">
        <v>306</v>
      </c>
      <c r="B361" t="s">
        <v>264</v>
      </c>
    </row>
    <row r="362" spans="1:2">
      <c r="A362">
        <v>307</v>
      </c>
      <c r="B362" t="s">
        <v>735</v>
      </c>
    </row>
    <row r="363" spans="1:2">
      <c r="A363">
        <v>308</v>
      </c>
      <c r="B363" t="s">
        <v>4581</v>
      </c>
    </row>
    <row r="364" spans="1:2">
      <c r="A364">
        <v>309</v>
      </c>
      <c r="B364" t="s">
        <v>735</v>
      </c>
    </row>
    <row r="365" spans="1:2">
      <c r="A365">
        <v>310</v>
      </c>
      <c r="B365" t="s">
        <v>735</v>
      </c>
    </row>
    <row r="366" spans="1:2">
      <c r="A366">
        <v>311</v>
      </c>
      <c r="B366" t="s">
        <v>735</v>
      </c>
    </row>
    <row r="367" spans="1:2">
      <c r="A367">
        <v>312</v>
      </c>
      <c r="B367" t="s">
        <v>735</v>
      </c>
    </row>
    <row r="368" spans="1:2">
      <c r="A368">
        <v>313</v>
      </c>
      <c r="B368" t="s">
        <v>381</v>
      </c>
    </row>
    <row r="369" spans="1:2">
      <c r="A369">
        <v>314</v>
      </c>
      <c r="B369" t="s">
        <v>4582</v>
      </c>
    </row>
    <row r="370" spans="1:2">
      <c r="A370">
        <v>315</v>
      </c>
      <c r="B370" t="s">
        <v>735</v>
      </c>
    </row>
    <row r="371" spans="1:2">
      <c r="A371">
        <v>315</v>
      </c>
      <c r="B371" t="s">
        <v>1655</v>
      </c>
    </row>
    <row r="372" spans="1:2">
      <c r="A372">
        <v>316</v>
      </c>
      <c r="B372" t="s">
        <v>735</v>
      </c>
    </row>
    <row r="373" spans="1:2">
      <c r="A373">
        <v>317</v>
      </c>
      <c r="B373" t="s">
        <v>735</v>
      </c>
    </row>
    <row r="374" spans="1:2">
      <c r="A374">
        <v>318</v>
      </c>
      <c r="B374" t="s">
        <v>735</v>
      </c>
    </row>
    <row r="375" spans="1:2">
      <c r="A375">
        <v>319</v>
      </c>
      <c r="B375" t="s">
        <v>735</v>
      </c>
    </row>
    <row r="376" spans="1:2">
      <c r="A376">
        <v>320</v>
      </c>
      <c r="B376" t="s">
        <v>1142</v>
      </c>
    </row>
    <row r="377" spans="1:2">
      <c r="A377">
        <v>321</v>
      </c>
      <c r="B377" t="s">
        <v>735</v>
      </c>
    </row>
    <row r="378" spans="1:2">
      <c r="A378">
        <v>322</v>
      </c>
      <c r="B378" t="s">
        <v>735</v>
      </c>
    </row>
    <row r="379" spans="1:2">
      <c r="A379">
        <v>323</v>
      </c>
      <c r="B379" t="s">
        <v>735</v>
      </c>
    </row>
    <row r="380" spans="1:2">
      <c r="A380">
        <v>324</v>
      </c>
      <c r="B380" t="s">
        <v>735</v>
      </c>
    </row>
    <row r="381" spans="1:2">
      <c r="A381">
        <v>325</v>
      </c>
      <c r="B381" t="s">
        <v>735</v>
      </c>
    </row>
    <row r="382" spans="1:2">
      <c r="A382">
        <v>326</v>
      </c>
      <c r="B382" t="s">
        <v>735</v>
      </c>
    </row>
    <row r="383" spans="1:2">
      <c r="A383">
        <v>327</v>
      </c>
      <c r="B383" t="s">
        <v>735</v>
      </c>
    </row>
    <row r="384" spans="1:2">
      <c r="A384">
        <v>328</v>
      </c>
      <c r="B384" t="s">
        <v>1655</v>
      </c>
    </row>
    <row r="385" spans="1:2">
      <c r="A385">
        <v>329</v>
      </c>
      <c r="B385" t="s">
        <v>10625</v>
      </c>
    </row>
    <row r="386" spans="1:2">
      <c r="A386">
        <v>330</v>
      </c>
      <c r="B386" t="s">
        <v>735</v>
      </c>
    </row>
    <row r="387" spans="1:2">
      <c r="A387">
        <v>331</v>
      </c>
      <c r="B387" t="s">
        <v>735</v>
      </c>
    </row>
    <row r="388" spans="1:2">
      <c r="A388">
        <v>332</v>
      </c>
      <c r="B388" t="s">
        <v>735</v>
      </c>
    </row>
    <row r="389" spans="1:2">
      <c r="A389">
        <v>333</v>
      </c>
      <c r="B389" t="s">
        <v>1655</v>
      </c>
    </row>
    <row r="390" spans="1:2">
      <c r="A390">
        <v>334</v>
      </c>
      <c r="B390" t="s">
        <v>381</v>
      </c>
    </row>
    <row r="391" spans="1:2">
      <c r="A391">
        <v>335</v>
      </c>
      <c r="B391" t="s">
        <v>1655</v>
      </c>
    </row>
    <row r="392" spans="1:2">
      <c r="A392">
        <v>336</v>
      </c>
      <c r="B392" t="s">
        <v>735</v>
      </c>
    </row>
    <row r="393" spans="1:2">
      <c r="A393">
        <v>337</v>
      </c>
      <c r="B393" t="s">
        <v>735</v>
      </c>
    </row>
    <row r="394" spans="1:2">
      <c r="A394">
        <v>338</v>
      </c>
      <c r="B394" t="s">
        <v>735</v>
      </c>
    </row>
    <row r="395" spans="1:2">
      <c r="A395">
        <v>339</v>
      </c>
      <c r="B395" t="s">
        <v>735</v>
      </c>
    </row>
    <row r="396" spans="1:2">
      <c r="A396">
        <v>340</v>
      </c>
      <c r="B396" t="s">
        <v>735</v>
      </c>
    </row>
    <row r="397" spans="1:2">
      <c r="A397">
        <v>341</v>
      </c>
      <c r="B397" t="s">
        <v>735</v>
      </c>
    </row>
    <row r="398" spans="1:2">
      <c r="A398">
        <v>342</v>
      </c>
      <c r="B398" t="s">
        <v>735</v>
      </c>
    </row>
    <row r="399" spans="1:2">
      <c r="A399">
        <v>343</v>
      </c>
      <c r="B399" t="s">
        <v>735</v>
      </c>
    </row>
    <row r="400" spans="1:2">
      <c r="A400">
        <v>344</v>
      </c>
      <c r="B400" t="s">
        <v>735</v>
      </c>
    </row>
    <row r="401" spans="1:2">
      <c r="A401">
        <v>345</v>
      </c>
      <c r="B401" t="s">
        <v>735</v>
      </c>
    </row>
    <row r="402" spans="1:2">
      <c r="A402">
        <v>346</v>
      </c>
      <c r="B402" t="s">
        <v>735</v>
      </c>
    </row>
    <row r="403" spans="1:2">
      <c r="A403">
        <v>347</v>
      </c>
      <c r="B403" t="s">
        <v>735</v>
      </c>
    </row>
    <row r="404" spans="1:2">
      <c r="A404">
        <v>348</v>
      </c>
      <c r="B404" t="s">
        <v>735</v>
      </c>
    </row>
    <row r="405" spans="1:2">
      <c r="A405">
        <v>349</v>
      </c>
      <c r="B405" t="s">
        <v>735</v>
      </c>
    </row>
    <row r="406" spans="1:2">
      <c r="A406">
        <v>350</v>
      </c>
      <c r="B406" t="s">
        <v>735</v>
      </c>
    </row>
    <row r="407" spans="1:2">
      <c r="A407">
        <v>351</v>
      </c>
      <c r="B407" t="s">
        <v>735</v>
      </c>
    </row>
    <row r="408" spans="1:2">
      <c r="A408">
        <v>352</v>
      </c>
      <c r="B408" t="s">
        <v>4578</v>
      </c>
    </row>
    <row r="409" spans="1:2">
      <c r="A409">
        <v>353</v>
      </c>
      <c r="B409" t="s">
        <v>735</v>
      </c>
    </row>
    <row r="410" spans="1:2">
      <c r="A410">
        <v>354</v>
      </c>
      <c r="B410" t="s">
        <v>735</v>
      </c>
    </row>
    <row r="411" spans="1:2">
      <c r="A411">
        <v>355</v>
      </c>
      <c r="B411" t="s">
        <v>735</v>
      </c>
    </row>
    <row r="412" spans="1:2">
      <c r="A412">
        <v>356</v>
      </c>
      <c r="B412" t="s">
        <v>735</v>
      </c>
    </row>
    <row r="413" spans="1:2">
      <c r="A413">
        <v>357</v>
      </c>
      <c r="B413" t="s">
        <v>735</v>
      </c>
    </row>
    <row r="414" spans="1:2">
      <c r="A414">
        <v>358</v>
      </c>
      <c r="B414" t="s">
        <v>735</v>
      </c>
    </row>
    <row r="415" spans="1:2">
      <c r="A415">
        <v>359</v>
      </c>
      <c r="B415" t="s">
        <v>735</v>
      </c>
    </row>
    <row r="416" spans="1:2">
      <c r="A416">
        <v>360</v>
      </c>
      <c r="B416" t="s">
        <v>735</v>
      </c>
    </row>
    <row r="417" spans="1:2">
      <c r="A417">
        <v>361</v>
      </c>
      <c r="B417" t="s">
        <v>735</v>
      </c>
    </row>
    <row r="418" spans="1:2">
      <c r="A418">
        <v>362</v>
      </c>
      <c r="B418" t="s">
        <v>735</v>
      </c>
    </row>
    <row r="419" spans="1:2">
      <c r="A419">
        <v>363</v>
      </c>
      <c r="B419" t="s">
        <v>735</v>
      </c>
    </row>
    <row r="420" spans="1:2">
      <c r="A420">
        <v>364</v>
      </c>
      <c r="B420" t="s">
        <v>381</v>
      </c>
    </row>
    <row r="421" spans="1:2">
      <c r="A421">
        <v>365</v>
      </c>
      <c r="B421" t="s">
        <v>5217</v>
      </c>
    </row>
    <row r="422" spans="1:2">
      <c r="A422">
        <v>366</v>
      </c>
      <c r="B422" t="s">
        <v>735</v>
      </c>
    </row>
    <row r="423" spans="1:2">
      <c r="A423">
        <v>367</v>
      </c>
      <c r="B423" t="s">
        <v>735</v>
      </c>
    </row>
    <row r="424" spans="1:2">
      <c r="A424">
        <v>368</v>
      </c>
      <c r="B424" t="s">
        <v>735</v>
      </c>
    </row>
    <row r="425" spans="1:2">
      <c r="A425">
        <v>369</v>
      </c>
      <c r="B425" t="s">
        <v>1428</v>
      </c>
    </row>
    <row r="426" spans="1:2">
      <c r="A426">
        <v>369</v>
      </c>
      <c r="B426" t="s">
        <v>756</v>
      </c>
    </row>
    <row r="427" spans="1:2">
      <c r="A427">
        <v>370</v>
      </c>
      <c r="B427" t="s">
        <v>735</v>
      </c>
    </row>
    <row r="428" spans="1:2">
      <c r="A428">
        <v>371</v>
      </c>
      <c r="B428" t="s">
        <v>10625</v>
      </c>
    </row>
    <row r="429" spans="1:2">
      <c r="A429">
        <v>372</v>
      </c>
      <c r="B429" t="s">
        <v>735</v>
      </c>
    </row>
    <row r="430" spans="1:2">
      <c r="A430">
        <v>373</v>
      </c>
      <c r="B430" t="s">
        <v>735</v>
      </c>
    </row>
    <row r="431" spans="1:2">
      <c r="A431">
        <v>374</v>
      </c>
      <c r="B431" t="s">
        <v>5219</v>
      </c>
    </row>
    <row r="432" spans="1:2">
      <c r="A432">
        <v>374</v>
      </c>
      <c r="B432" t="s">
        <v>739</v>
      </c>
    </row>
    <row r="433" spans="1:2">
      <c r="A433">
        <v>375</v>
      </c>
      <c r="B433" t="s">
        <v>735</v>
      </c>
    </row>
    <row r="434" spans="1:2">
      <c r="A434">
        <v>376</v>
      </c>
      <c r="B434" t="s">
        <v>735</v>
      </c>
    </row>
    <row r="435" spans="1:2">
      <c r="A435">
        <v>377</v>
      </c>
      <c r="B435" t="s">
        <v>4580</v>
      </c>
    </row>
    <row r="436" spans="1:2">
      <c r="A436">
        <v>378</v>
      </c>
      <c r="B436" t="s">
        <v>381</v>
      </c>
    </row>
    <row r="437" spans="1:2">
      <c r="A437">
        <v>379</v>
      </c>
      <c r="B437" t="s">
        <v>5220</v>
      </c>
    </row>
    <row r="438" spans="1:2">
      <c r="A438">
        <v>380</v>
      </c>
      <c r="B438" t="s">
        <v>8961</v>
      </c>
    </row>
    <row r="439" spans="1:2">
      <c r="A439">
        <v>381</v>
      </c>
      <c r="B439" t="s">
        <v>1428</v>
      </c>
    </row>
    <row r="440" spans="1:2">
      <c r="A440">
        <v>381</v>
      </c>
      <c r="B440" t="s">
        <v>5222</v>
      </c>
    </row>
    <row r="441" spans="1:2">
      <c r="A441">
        <v>381</v>
      </c>
      <c r="B441" t="s">
        <v>756</v>
      </c>
    </row>
    <row r="442" spans="1:2">
      <c r="A442">
        <v>382</v>
      </c>
      <c r="B442" t="s">
        <v>10625</v>
      </c>
    </row>
    <row r="443" spans="1:2">
      <c r="A443">
        <v>383</v>
      </c>
      <c r="B443" t="s">
        <v>10625</v>
      </c>
    </row>
    <row r="444" spans="1:2">
      <c r="A444">
        <v>384</v>
      </c>
      <c r="B444" t="s">
        <v>10625</v>
      </c>
    </row>
    <row r="445" spans="1:2">
      <c r="A445">
        <v>385</v>
      </c>
      <c r="B445" t="s">
        <v>10625</v>
      </c>
    </row>
    <row r="446" spans="1:2">
      <c r="A446">
        <v>386</v>
      </c>
      <c r="B446" t="s">
        <v>289</v>
      </c>
    </row>
    <row r="447" spans="1:2">
      <c r="A447">
        <v>387</v>
      </c>
      <c r="B447" t="s">
        <v>10625</v>
      </c>
    </row>
    <row r="448" spans="1:2">
      <c r="A448">
        <v>388</v>
      </c>
      <c r="B448" t="s">
        <v>10625</v>
      </c>
    </row>
    <row r="449" spans="1:2">
      <c r="A449">
        <v>389</v>
      </c>
      <c r="B449" t="s">
        <v>735</v>
      </c>
    </row>
    <row r="450" spans="1:2">
      <c r="A450">
        <v>390</v>
      </c>
      <c r="B450" t="s">
        <v>10625</v>
      </c>
    </row>
    <row r="451" spans="1:2">
      <c r="A451">
        <v>391</v>
      </c>
      <c r="B451" t="s">
        <v>289</v>
      </c>
    </row>
    <row r="452" spans="1:2">
      <c r="A452">
        <v>391</v>
      </c>
      <c r="B452" t="s">
        <v>5223</v>
      </c>
    </row>
    <row r="453" spans="1:2">
      <c r="A453">
        <v>392</v>
      </c>
      <c r="B453" t="s">
        <v>10625</v>
      </c>
    </row>
    <row r="454" spans="1:2">
      <c r="A454">
        <v>393</v>
      </c>
      <c r="B454" t="s">
        <v>10625</v>
      </c>
    </row>
    <row r="455" spans="1:2">
      <c r="A455">
        <v>394</v>
      </c>
      <c r="B455" t="s">
        <v>5224</v>
      </c>
    </row>
    <row r="456" spans="1:2">
      <c r="A456">
        <v>395</v>
      </c>
      <c r="B456" t="s">
        <v>289</v>
      </c>
    </row>
    <row r="457" spans="1:2">
      <c r="A457">
        <v>396</v>
      </c>
      <c r="B457" t="s">
        <v>5225</v>
      </c>
    </row>
    <row r="458" spans="1:2">
      <c r="A458">
        <v>396</v>
      </c>
      <c r="B458" t="s">
        <v>756</v>
      </c>
    </row>
    <row r="459" spans="1:2">
      <c r="A459">
        <v>396</v>
      </c>
      <c r="B459" t="s">
        <v>5226</v>
      </c>
    </row>
    <row r="460" spans="1:2">
      <c r="A460">
        <v>397</v>
      </c>
      <c r="B460" t="s">
        <v>289</v>
      </c>
    </row>
    <row r="461" spans="1:2">
      <c r="A461">
        <v>398</v>
      </c>
      <c r="B461" t="s">
        <v>10625</v>
      </c>
    </row>
    <row r="462" spans="1:2">
      <c r="A462">
        <v>399</v>
      </c>
      <c r="B462" t="s">
        <v>10625</v>
      </c>
    </row>
    <row r="463" spans="1:2">
      <c r="A463">
        <v>400</v>
      </c>
      <c r="B463" t="s">
        <v>10625</v>
      </c>
    </row>
    <row r="464" spans="1:2">
      <c r="A464">
        <v>401</v>
      </c>
      <c r="B464" t="s">
        <v>5227</v>
      </c>
    </row>
    <row r="465" spans="1:2">
      <c r="A465">
        <v>401</v>
      </c>
      <c r="B465" t="s">
        <v>5228</v>
      </c>
    </row>
    <row r="466" spans="1:2">
      <c r="A466">
        <v>401</v>
      </c>
      <c r="B466" t="s">
        <v>289</v>
      </c>
    </row>
    <row r="467" spans="1:2">
      <c r="A467">
        <v>402</v>
      </c>
      <c r="B467" t="s">
        <v>706</v>
      </c>
    </row>
    <row r="468" spans="1:2">
      <c r="A468">
        <v>403</v>
      </c>
      <c r="B468" t="s">
        <v>735</v>
      </c>
    </row>
    <row r="469" spans="1:2">
      <c r="A469">
        <v>404</v>
      </c>
      <c r="B469" t="s">
        <v>735</v>
      </c>
    </row>
    <row r="470" spans="1:2">
      <c r="A470">
        <v>405</v>
      </c>
      <c r="B470" t="s">
        <v>1142</v>
      </c>
    </row>
    <row r="471" spans="1:2">
      <c r="A471">
        <v>406</v>
      </c>
      <c r="B471" t="s">
        <v>735</v>
      </c>
    </row>
    <row r="472" spans="1:2">
      <c r="A472">
        <v>407</v>
      </c>
      <c r="B472" t="s">
        <v>735</v>
      </c>
    </row>
    <row r="473" spans="1:2">
      <c r="A473">
        <v>408</v>
      </c>
      <c r="B473" t="s">
        <v>735</v>
      </c>
    </row>
    <row r="474" spans="1:2">
      <c r="A474">
        <v>409</v>
      </c>
      <c r="B474" t="s">
        <v>735</v>
      </c>
    </row>
    <row r="475" spans="1:2">
      <c r="A475">
        <v>410</v>
      </c>
      <c r="B475" t="s">
        <v>735</v>
      </c>
    </row>
    <row r="476" spans="1:2">
      <c r="A476">
        <v>411</v>
      </c>
      <c r="B476" t="s">
        <v>735</v>
      </c>
    </row>
    <row r="477" spans="1:2">
      <c r="A477">
        <v>412</v>
      </c>
      <c r="B477" t="s">
        <v>1142</v>
      </c>
    </row>
    <row r="478" spans="1:2">
      <c r="A478">
        <v>413</v>
      </c>
      <c r="B478" t="s">
        <v>735</v>
      </c>
    </row>
    <row r="479" spans="1:2">
      <c r="A479">
        <v>414</v>
      </c>
      <c r="B479" t="s">
        <v>735</v>
      </c>
    </row>
    <row r="480" spans="1:2">
      <c r="A480">
        <v>415</v>
      </c>
      <c r="B480" t="s">
        <v>735</v>
      </c>
    </row>
    <row r="481" spans="1:2">
      <c r="A481">
        <v>416</v>
      </c>
      <c r="B481" t="s">
        <v>735</v>
      </c>
    </row>
    <row r="482" spans="1:2">
      <c r="A482">
        <v>417</v>
      </c>
      <c r="B482" t="s">
        <v>735</v>
      </c>
    </row>
    <row r="483" spans="1:2">
      <c r="A483">
        <v>418</v>
      </c>
      <c r="B483" t="s">
        <v>1142</v>
      </c>
    </row>
    <row r="484" spans="1:2">
      <c r="A484">
        <v>419</v>
      </c>
      <c r="B484" t="s">
        <v>735</v>
      </c>
    </row>
    <row r="485" spans="1:2">
      <c r="A485">
        <v>420</v>
      </c>
      <c r="B485" t="s">
        <v>735</v>
      </c>
    </row>
    <row r="486" spans="1:2">
      <c r="A486">
        <v>421</v>
      </c>
      <c r="B486" t="s">
        <v>735</v>
      </c>
    </row>
    <row r="487" spans="1:2">
      <c r="A487">
        <v>422</v>
      </c>
      <c r="B487" t="s">
        <v>735</v>
      </c>
    </row>
    <row r="488" spans="1:2">
      <c r="A488">
        <v>423</v>
      </c>
      <c r="B488" t="s">
        <v>735</v>
      </c>
    </row>
    <row r="489" spans="1:2">
      <c r="A489">
        <v>424</v>
      </c>
      <c r="B489" t="s">
        <v>735</v>
      </c>
    </row>
    <row r="490" spans="1:2">
      <c r="A490">
        <v>425</v>
      </c>
      <c r="B490" t="s">
        <v>735</v>
      </c>
    </row>
    <row r="491" spans="1:2">
      <c r="A491">
        <v>426</v>
      </c>
      <c r="B491" t="s">
        <v>735</v>
      </c>
    </row>
    <row r="492" spans="1:2">
      <c r="A492">
        <v>427</v>
      </c>
      <c r="B492" t="s">
        <v>735</v>
      </c>
    </row>
    <row r="493" spans="1:2">
      <c r="A493">
        <v>428</v>
      </c>
      <c r="B493" t="s">
        <v>735</v>
      </c>
    </row>
    <row r="494" spans="1:2">
      <c r="A494">
        <v>429</v>
      </c>
      <c r="B494" t="s">
        <v>735</v>
      </c>
    </row>
    <row r="495" spans="1:2">
      <c r="A495">
        <v>430</v>
      </c>
      <c r="B495" t="s">
        <v>735</v>
      </c>
    </row>
    <row r="496" spans="1:2">
      <c r="A496">
        <v>431</v>
      </c>
      <c r="B496" t="s">
        <v>735</v>
      </c>
    </row>
    <row r="497" spans="1:2">
      <c r="A497">
        <v>432</v>
      </c>
      <c r="B497" t="s">
        <v>10625</v>
      </c>
    </row>
    <row r="498" spans="1:2">
      <c r="A498">
        <v>433</v>
      </c>
      <c r="B498" t="s">
        <v>735</v>
      </c>
    </row>
    <row r="499" spans="1:2">
      <c r="A499">
        <v>434</v>
      </c>
      <c r="B499" t="s">
        <v>735</v>
      </c>
    </row>
    <row r="500" spans="1:2">
      <c r="A500">
        <v>435</v>
      </c>
      <c r="B500" t="s">
        <v>735</v>
      </c>
    </row>
    <row r="501" spans="1:2">
      <c r="A501">
        <v>435</v>
      </c>
      <c r="B501" t="s">
        <v>1655</v>
      </c>
    </row>
    <row r="502" spans="1:2">
      <c r="A502">
        <v>436</v>
      </c>
      <c r="B502" t="s">
        <v>735</v>
      </c>
    </row>
    <row r="503" spans="1:2">
      <c r="A503">
        <v>437</v>
      </c>
      <c r="B503" t="s">
        <v>735</v>
      </c>
    </row>
    <row r="504" spans="1:2">
      <c r="A504">
        <v>438</v>
      </c>
      <c r="B504" t="s">
        <v>735</v>
      </c>
    </row>
    <row r="505" spans="1:2">
      <c r="A505">
        <v>439</v>
      </c>
      <c r="B505" t="s">
        <v>5160</v>
      </c>
    </row>
    <row r="506" spans="1:2">
      <c r="A506">
        <v>440</v>
      </c>
      <c r="B506" t="s">
        <v>735</v>
      </c>
    </row>
    <row r="507" spans="1:2">
      <c r="A507">
        <v>441</v>
      </c>
      <c r="B507" t="s">
        <v>735</v>
      </c>
    </row>
    <row r="508" spans="1:2">
      <c r="A508">
        <v>442</v>
      </c>
      <c r="B508" t="s">
        <v>735</v>
      </c>
    </row>
    <row r="509" spans="1:2">
      <c r="A509">
        <v>443</v>
      </c>
      <c r="B509" t="s">
        <v>735</v>
      </c>
    </row>
    <row r="510" spans="1:2">
      <c r="A510">
        <v>444</v>
      </c>
      <c r="B510" t="s">
        <v>1142</v>
      </c>
    </row>
    <row r="511" spans="1:2">
      <c r="A511">
        <v>445</v>
      </c>
      <c r="B511" t="s">
        <v>735</v>
      </c>
    </row>
    <row r="512" spans="1:2">
      <c r="A512">
        <v>446</v>
      </c>
      <c r="B512" t="s">
        <v>735</v>
      </c>
    </row>
    <row r="513" spans="1:2">
      <c r="A513">
        <v>447</v>
      </c>
      <c r="B513" t="s">
        <v>10625</v>
      </c>
    </row>
    <row r="514" spans="1:2">
      <c r="A514">
        <v>448</v>
      </c>
      <c r="B514" t="s">
        <v>735</v>
      </c>
    </row>
    <row r="515" spans="1:2">
      <c r="A515">
        <v>449</v>
      </c>
      <c r="B515" t="s">
        <v>735</v>
      </c>
    </row>
    <row r="516" spans="1:2">
      <c r="A516">
        <v>450</v>
      </c>
      <c r="B516" t="s">
        <v>264</v>
      </c>
    </row>
    <row r="517" spans="1:2">
      <c r="A517">
        <v>451</v>
      </c>
      <c r="B517" t="s">
        <v>735</v>
      </c>
    </row>
    <row r="518" spans="1:2">
      <c r="A518">
        <v>452</v>
      </c>
      <c r="B518" t="s">
        <v>735</v>
      </c>
    </row>
    <row r="519" spans="1:2">
      <c r="A519">
        <v>453</v>
      </c>
      <c r="B519" t="s">
        <v>735</v>
      </c>
    </row>
    <row r="520" spans="1:2">
      <c r="A520">
        <v>454</v>
      </c>
      <c r="B520" t="s">
        <v>735</v>
      </c>
    </row>
    <row r="521" spans="1:2">
      <c r="A521">
        <v>455</v>
      </c>
      <c r="B521" t="s">
        <v>773</v>
      </c>
    </row>
    <row r="522" spans="1:2">
      <c r="A522">
        <v>456</v>
      </c>
      <c r="B522" t="s">
        <v>735</v>
      </c>
    </row>
    <row r="523" spans="1:2">
      <c r="A523">
        <v>457</v>
      </c>
      <c r="B523" t="s">
        <v>773</v>
      </c>
    </row>
    <row r="524" spans="1:2">
      <c r="A524">
        <v>458</v>
      </c>
      <c r="B524" t="s">
        <v>1142</v>
      </c>
    </row>
    <row r="525" spans="1:2">
      <c r="A525">
        <v>458</v>
      </c>
      <c r="B525" t="s">
        <v>2136</v>
      </c>
    </row>
    <row r="526" spans="1:2">
      <c r="A526">
        <v>459</v>
      </c>
      <c r="B526" t="s">
        <v>735</v>
      </c>
    </row>
    <row r="527" spans="1:2">
      <c r="A527">
        <v>460</v>
      </c>
      <c r="B527" t="s">
        <v>289</v>
      </c>
    </row>
    <row r="528" spans="1:2">
      <c r="A528">
        <v>460</v>
      </c>
      <c r="B528" t="s">
        <v>264</v>
      </c>
    </row>
    <row r="529" spans="1:2">
      <c r="A529">
        <v>461</v>
      </c>
      <c r="B529" t="s">
        <v>264</v>
      </c>
    </row>
    <row r="530" spans="1:2">
      <c r="A530">
        <v>462</v>
      </c>
      <c r="B530" t="s">
        <v>2136</v>
      </c>
    </row>
    <row r="531" spans="1:2">
      <c r="A531">
        <v>463</v>
      </c>
      <c r="B531" t="s">
        <v>381</v>
      </c>
    </row>
    <row r="532" spans="1:2">
      <c r="A532">
        <v>464</v>
      </c>
      <c r="B532" t="s">
        <v>5229</v>
      </c>
    </row>
    <row r="533" spans="1:2">
      <c r="A533">
        <v>465</v>
      </c>
      <c r="B533" t="s">
        <v>735</v>
      </c>
    </row>
    <row r="534" spans="1:2">
      <c r="A534">
        <v>466</v>
      </c>
      <c r="B534" t="s">
        <v>289</v>
      </c>
    </row>
    <row r="535" spans="1:2">
      <c r="A535">
        <v>467</v>
      </c>
      <c r="B535" t="s">
        <v>264</v>
      </c>
    </row>
    <row r="536" spans="1:2">
      <c r="A536">
        <v>468</v>
      </c>
      <c r="B536" t="s">
        <v>735</v>
      </c>
    </row>
    <row r="537" spans="1:2">
      <c r="A537">
        <v>469</v>
      </c>
      <c r="B537" t="s">
        <v>1630</v>
      </c>
    </row>
    <row r="538" spans="1:2">
      <c r="A538">
        <v>469</v>
      </c>
      <c r="B538" t="s">
        <v>5230</v>
      </c>
    </row>
    <row r="539" spans="1:2">
      <c r="A539">
        <v>470</v>
      </c>
      <c r="B539" t="s">
        <v>1630</v>
      </c>
    </row>
    <row r="540" spans="1:2">
      <c r="A540">
        <v>470</v>
      </c>
      <c r="B540" t="s">
        <v>735</v>
      </c>
    </row>
    <row r="541" spans="1:2">
      <c r="A541">
        <v>471</v>
      </c>
      <c r="B541" t="s">
        <v>1655</v>
      </c>
    </row>
    <row r="542" spans="1:2">
      <c r="A542">
        <v>471</v>
      </c>
      <c r="B542" t="s">
        <v>2136</v>
      </c>
    </row>
    <row r="543" spans="1:2">
      <c r="A543">
        <v>472</v>
      </c>
      <c r="B543" t="s">
        <v>706</v>
      </c>
    </row>
    <row r="544" spans="1:2">
      <c r="A544">
        <v>473</v>
      </c>
      <c r="B544" t="s">
        <v>735</v>
      </c>
    </row>
    <row r="545" spans="1:2">
      <c r="A545">
        <v>473</v>
      </c>
      <c r="B545" t="s">
        <v>1655</v>
      </c>
    </row>
    <row r="546" spans="1:2">
      <c r="A546">
        <v>474</v>
      </c>
      <c r="B546" t="s">
        <v>1655</v>
      </c>
    </row>
    <row r="547" spans="1:2">
      <c r="A547">
        <v>474</v>
      </c>
      <c r="B547" t="s">
        <v>5232</v>
      </c>
    </row>
    <row r="548" spans="1:2">
      <c r="A548">
        <v>474</v>
      </c>
      <c r="B548" t="s">
        <v>5160</v>
      </c>
    </row>
    <row r="549" spans="1:2">
      <c r="A549">
        <v>475</v>
      </c>
      <c r="B549" t="s">
        <v>735</v>
      </c>
    </row>
    <row r="550" spans="1:2">
      <c r="A550">
        <v>476</v>
      </c>
      <c r="B550" t="s">
        <v>5233</v>
      </c>
    </row>
    <row r="551" spans="1:2">
      <c r="A551">
        <v>477</v>
      </c>
      <c r="B551" t="s">
        <v>4578</v>
      </c>
    </row>
    <row r="552" spans="1:2">
      <c r="A552">
        <v>477</v>
      </c>
      <c r="B552" t="s">
        <v>1142</v>
      </c>
    </row>
    <row r="553" spans="1:2">
      <c r="A553">
        <v>478</v>
      </c>
      <c r="B553" t="s">
        <v>735</v>
      </c>
    </row>
    <row r="554" spans="1:2">
      <c r="A554">
        <v>479</v>
      </c>
      <c r="B554" t="s">
        <v>735</v>
      </c>
    </row>
    <row r="555" spans="1:2">
      <c r="A555">
        <v>480</v>
      </c>
      <c r="B555" t="s">
        <v>381</v>
      </c>
    </row>
    <row r="556" spans="1:2">
      <c r="A556">
        <v>481</v>
      </c>
      <c r="B556" t="s">
        <v>264</v>
      </c>
    </row>
    <row r="557" spans="1:2">
      <c r="A557">
        <v>482</v>
      </c>
      <c r="B557" t="s">
        <v>369</v>
      </c>
    </row>
    <row r="558" spans="1:2">
      <c r="A558">
        <v>483</v>
      </c>
      <c r="B558" t="s">
        <v>2112</v>
      </c>
    </row>
    <row r="559" spans="1:2">
      <c r="A559">
        <v>483</v>
      </c>
      <c r="B559" t="s">
        <v>5175</v>
      </c>
    </row>
    <row r="560" spans="1:2">
      <c r="A560">
        <v>484</v>
      </c>
      <c r="B560" t="s">
        <v>381</v>
      </c>
    </row>
    <row r="561" spans="1:2">
      <c r="A561">
        <v>485</v>
      </c>
      <c r="B561" t="s">
        <v>1655</v>
      </c>
    </row>
    <row r="562" spans="1:2">
      <c r="A562">
        <v>486</v>
      </c>
      <c r="B562" t="s">
        <v>10625</v>
      </c>
    </row>
    <row r="563" spans="1:2">
      <c r="A563">
        <v>487</v>
      </c>
      <c r="B563" t="s">
        <v>735</v>
      </c>
    </row>
    <row r="564" spans="1:2">
      <c r="A564">
        <v>488</v>
      </c>
      <c r="B564" t="s">
        <v>735</v>
      </c>
    </row>
    <row r="565" spans="1:2">
      <c r="A565">
        <v>489</v>
      </c>
      <c r="B565" t="s">
        <v>5234</v>
      </c>
    </row>
    <row r="566" spans="1:2">
      <c r="A566">
        <v>490</v>
      </c>
      <c r="B566" t="s">
        <v>735</v>
      </c>
    </row>
    <row r="567" spans="1:2">
      <c r="A567">
        <v>491</v>
      </c>
      <c r="B567" t="s">
        <v>8961</v>
      </c>
    </row>
    <row r="568" spans="1:2">
      <c r="A568">
        <v>492</v>
      </c>
      <c r="B568" t="s">
        <v>5235</v>
      </c>
    </row>
    <row r="569" spans="1:2">
      <c r="A569">
        <v>493</v>
      </c>
      <c r="B569" t="s">
        <v>773</v>
      </c>
    </row>
    <row r="570" spans="1:2">
      <c r="A570">
        <v>493</v>
      </c>
      <c r="B570" t="s">
        <v>5236</v>
      </c>
    </row>
    <row r="571" spans="1:2">
      <c r="A571">
        <v>494</v>
      </c>
      <c r="B571" t="s">
        <v>264</v>
      </c>
    </row>
    <row r="572" spans="1:2">
      <c r="A572">
        <v>494</v>
      </c>
      <c r="B572" t="s">
        <v>289</v>
      </c>
    </row>
    <row r="573" spans="1:2">
      <c r="A573">
        <v>495</v>
      </c>
      <c r="B573" t="s">
        <v>5237</v>
      </c>
    </row>
    <row r="574" spans="1:2">
      <c r="A574">
        <v>496</v>
      </c>
      <c r="B574" t="s">
        <v>735</v>
      </c>
    </row>
    <row r="575" spans="1:2">
      <c r="A575">
        <v>497</v>
      </c>
      <c r="B575" t="s">
        <v>264</v>
      </c>
    </row>
    <row r="576" spans="1:2">
      <c r="A576">
        <v>498</v>
      </c>
      <c r="B576" t="s">
        <v>264</v>
      </c>
    </row>
    <row r="577" spans="1:2">
      <c r="A577">
        <v>499</v>
      </c>
      <c r="B577" t="s">
        <v>735</v>
      </c>
    </row>
    <row r="578" spans="1:2">
      <c r="A578">
        <v>500</v>
      </c>
      <c r="B578" t="s">
        <v>1716</v>
      </c>
    </row>
    <row r="579" spans="1:2">
      <c r="A579">
        <v>501</v>
      </c>
      <c r="B579" t="s">
        <v>2111</v>
      </c>
    </row>
    <row r="580" spans="1:2">
      <c r="A580">
        <v>502</v>
      </c>
      <c r="B580" t="s">
        <v>735</v>
      </c>
    </row>
    <row r="581" spans="1:2">
      <c r="A581">
        <v>503</v>
      </c>
      <c r="B581" t="s">
        <v>735</v>
      </c>
    </row>
    <row r="582" spans="1:2">
      <c r="A582">
        <v>504</v>
      </c>
      <c r="B582" t="s">
        <v>381</v>
      </c>
    </row>
    <row r="583" spans="1:2">
      <c r="A583">
        <v>505</v>
      </c>
      <c r="B583" t="s">
        <v>381</v>
      </c>
    </row>
    <row r="584" spans="1:2">
      <c r="A584">
        <v>506</v>
      </c>
      <c r="B584" t="s">
        <v>2126</v>
      </c>
    </row>
    <row r="585" spans="1:2">
      <c r="A585">
        <v>506</v>
      </c>
      <c r="B585" t="s">
        <v>2117</v>
      </c>
    </row>
    <row r="586" spans="1:2">
      <c r="A586">
        <v>506</v>
      </c>
      <c r="B586" t="s">
        <v>369</v>
      </c>
    </row>
    <row r="587" spans="1:2">
      <c r="A587">
        <v>507</v>
      </c>
      <c r="B587" t="s">
        <v>381</v>
      </c>
    </row>
    <row r="588" spans="1:2">
      <c r="A588">
        <v>508</v>
      </c>
      <c r="B588" t="s">
        <v>264</v>
      </c>
    </row>
    <row r="589" spans="1:2">
      <c r="A589">
        <v>509</v>
      </c>
      <c r="B589" t="s">
        <v>381</v>
      </c>
    </row>
    <row r="590" spans="1:2">
      <c r="A590">
        <v>510</v>
      </c>
      <c r="B590" t="s">
        <v>10625</v>
      </c>
    </row>
    <row r="591" spans="1:2">
      <c r="A591">
        <v>511</v>
      </c>
      <c r="B591" t="s">
        <v>1142</v>
      </c>
    </row>
    <row r="592" spans="1:2">
      <c r="A592">
        <v>512</v>
      </c>
      <c r="B592" t="s">
        <v>8961</v>
      </c>
    </row>
    <row r="593" spans="1:2">
      <c r="A593">
        <v>513</v>
      </c>
      <c r="B593" t="s">
        <v>381</v>
      </c>
    </row>
    <row r="594" spans="1:2">
      <c r="A594">
        <v>514</v>
      </c>
      <c r="B594" t="s">
        <v>2117</v>
      </c>
    </row>
    <row r="595" spans="1:2">
      <c r="A595">
        <v>515</v>
      </c>
      <c r="B595" t="s">
        <v>289</v>
      </c>
    </row>
    <row r="596" spans="1:2">
      <c r="A596">
        <v>515</v>
      </c>
      <c r="B596" t="s">
        <v>264</v>
      </c>
    </row>
    <row r="597" spans="1:2">
      <c r="A597">
        <v>516</v>
      </c>
      <c r="B597" t="s">
        <v>625</v>
      </c>
    </row>
    <row r="598" spans="1:2">
      <c r="A598">
        <v>517</v>
      </c>
      <c r="B598" t="s">
        <v>735</v>
      </c>
    </row>
    <row r="599" spans="1:2">
      <c r="A599">
        <v>518</v>
      </c>
      <c r="B599" t="s">
        <v>735</v>
      </c>
    </row>
    <row r="600" spans="1:2">
      <c r="A600">
        <v>519</v>
      </c>
      <c r="B600" t="s">
        <v>289</v>
      </c>
    </row>
    <row r="601" spans="1:2">
      <c r="A601">
        <v>520</v>
      </c>
      <c r="B601" t="s">
        <v>264</v>
      </c>
    </row>
    <row r="602" spans="1:2">
      <c r="A602">
        <v>521</v>
      </c>
      <c r="B602" t="s">
        <v>5229</v>
      </c>
    </row>
    <row r="603" spans="1:2">
      <c r="A603">
        <v>522</v>
      </c>
      <c r="B603" t="s">
        <v>735</v>
      </c>
    </row>
    <row r="604" spans="1:2">
      <c r="A604">
        <v>523</v>
      </c>
      <c r="B604" t="s">
        <v>264</v>
      </c>
    </row>
    <row r="605" spans="1:2">
      <c r="A605">
        <v>524</v>
      </c>
      <c r="B605" t="s">
        <v>5238</v>
      </c>
    </row>
    <row r="606" spans="1:2">
      <c r="A606">
        <v>524</v>
      </c>
      <c r="B606" t="s">
        <v>2136</v>
      </c>
    </row>
    <row r="607" spans="1:2">
      <c r="A607">
        <v>525</v>
      </c>
      <c r="B607" t="s">
        <v>735</v>
      </c>
    </row>
    <row r="608" spans="1:2">
      <c r="A608">
        <v>526</v>
      </c>
      <c r="B608" t="s">
        <v>706</v>
      </c>
    </row>
    <row r="609" spans="1:2">
      <c r="A609">
        <v>527</v>
      </c>
      <c r="B609" t="s">
        <v>5239</v>
      </c>
    </row>
    <row r="610" spans="1:2">
      <c r="A610">
        <v>527</v>
      </c>
      <c r="B610" t="s">
        <v>2124</v>
      </c>
    </row>
    <row r="611" spans="1:2">
      <c r="A611">
        <v>528</v>
      </c>
      <c r="B611" t="s">
        <v>735</v>
      </c>
    </row>
    <row r="612" spans="1:2">
      <c r="A612">
        <v>529</v>
      </c>
      <c r="B612" t="s">
        <v>381</v>
      </c>
    </row>
    <row r="613" spans="1:2">
      <c r="A613">
        <v>529</v>
      </c>
      <c r="B613" t="s">
        <v>264</v>
      </c>
    </row>
    <row r="614" spans="1:2">
      <c r="A614">
        <v>530</v>
      </c>
      <c r="B614" t="s">
        <v>381</v>
      </c>
    </row>
    <row r="615" spans="1:2">
      <c r="A615">
        <v>531</v>
      </c>
      <c r="B615" t="s">
        <v>381</v>
      </c>
    </row>
    <row r="616" spans="1:2">
      <c r="A616">
        <v>532</v>
      </c>
      <c r="B616" t="s">
        <v>522</v>
      </c>
    </row>
    <row r="617" spans="1:2">
      <c r="A617">
        <v>533</v>
      </c>
      <c r="B617" t="s">
        <v>739</v>
      </c>
    </row>
    <row r="618" spans="1:2">
      <c r="A618">
        <v>534</v>
      </c>
      <c r="B618" t="s">
        <v>735</v>
      </c>
    </row>
    <row r="619" spans="1:2">
      <c r="A619">
        <v>535</v>
      </c>
      <c r="B619" t="s">
        <v>381</v>
      </c>
    </row>
    <row r="620" spans="1:2">
      <c r="A620">
        <v>536</v>
      </c>
      <c r="B620" t="s">
        <v>1142</v>
      </c>
    </row>
    <row r="621" spans="1:2">
      <c r="A621">
        <v>537</v>
      </c>
      <c r="B621" t="s">
        <v>735</v>
      </c>
    </row>
    <row r="622" spans="1:2">
      <c r="A622">
        <v>538</v>
      </c>
      <c r="B622" t="s">
        <v>1142</v>
      </c>
    </row>
    <row r="623" spans="1:2">
      <c r="A623">
        <v>539</v>
      </c>
      <c r="B623" t="s">
        <v>735</v>
      </c>
    </row>
    <row r="624" spans="1:2">
      <c r="A624">
        <v>540</v>
      </c>
      <c r="B624" t="s">
        <v>1142</v>
      </c>
    </row>
    <row r="625" spans="1:2">
      <c r="A625">
        <v>541</v>
      </c>
      <c r="B625" t="s">
        <v>1142</v>
      </c>
    </row>
    <row r="626" spans="1:2">
      <c r="A626">
        <v>542</v>
      </c>
      <c r="B626" t="s">
        <v>735</v>
      </c>
    </row>
    <row r="627" spans="1:2">
      <c r="A627">
        <v>543</v>
      </c>
      <c r="B627" t="s">
        <v>735</v>
      </c>
    </row>
    <row r="628" spans="1:2">
      <c r="A628">
        <v>544</v>
      </c>
      <c r="B628" t="s">
        <v>735</v>
      </c>
    </row>
    <row r="629" spans="1:2">
      <c r="A629">
        <v>545</v>
      </c>
      <c r="B629" t="s">
        <v>381</v>
      </c>
    </row>
    <row r="630" spans="1:2">
      <c r="A630">
        <v>545</v>
      </c>
      <c r="B630" t="s">
        <v>735</v>
      </c>
    </row>
    <row r="631" spans="1:2">
      <c r="A631">
        <v>546</v>
      </c>
      <c r="B631" t="s">
        <v>735</v>
      </c>
    </row>
    <row r="632" spans="1:2">
      <c r="A632">
        <v>547</v>
      </c>
      <c r="B632" t="s">
        <v>1655</v>
      </c>
    </row>
    <row r="633" spans="1:2">
      <c r="A633">
        <v>547</v>
      </c>
      <c r="B633" t="s">
        <v>735</v>
      </c>
    </row>
    <row r="634" spans="1:2">
      <c r="A634">
        <v>548</v>
      </c>
      <c r="B634" t="s">
        <v>735</v>
      </c>
    </row>
    <row r="635" spans="1:2">
      <c r="A635">
        <v>549</v>
      </c>
      <c r="B635" t="s">
        <v>735</v>
      </c>
    </row>
    <row r="636" spans="1:2">
      <c r="A636">
        <v>550</v>
      </c>
      <c r="B636" t="s">
        <v>264</v>
      </c>
    </row>
    <row r="637" spans="1:2">
      <c r="A637">
        <v>550</v>
      </c>
      <c r="B637" t="s">
        <v>289</v>
      </c>
    </row>
    <row r="638" spans="1:2">
      <c r="A638">
        <v>551</v>
      </c>
      <c r="B638" t="s">
        <v>289</v>
      </c>
    </row>
    <row r="639" spans="1:2">
      <c r="A639">
        <v>551</v>
      </c>
      <c r="B639" t="s">
        <v>264</v>
      </c>
    </row>
    <row r="640" spans="1:2">
      <c r="A640">
        <v>551</v>
      </c>
      <c r="B640" t="s">
        <v>2124</v>
      </c>
    </row>
    <row r="641" spans="1:2">
      <c r="A641">
        <v>552</v>
      </c>
      <c r="B641" t="s">
        <v>5240</v>
      </c>
    </row>
    <row r="642" spans="1:2">
      <c r="A642">
        <v>553</v>
      </c>
      <c r="B642" t="s">
        <v>289</v>
      </c>
    </row>
    <row r="643" spans="1:2">
      <c r="A643">
        <v>554</v>
      </c>
      <c r="B643" t="s">
        <v>706</v>
      </c>
    </row>
    <row r="644" spans="1:2">
      <c r="A644">
        <v>555</v>
      </c>
      <c r="B644" t="s">
        <v>735</v>
      </c>
    </row>
    <row r="645" spans="1:2">
      <c r="A645">
        <v>556</v>
      </c>
      <c r="B645" t="s">
        <v>735</v>
      </c>
    </row>
    <row r="646" spans="1:2">
      <c r="A646">
        <v>557</v>
      </c>
      <c r="B646" t="s">
        <v>10625</v>
      </c>
    </row>
    <row r="647" spans="1:2">
      <c r="A647">
        <v>558</v>
      </c>
      <c r="B647" t="s">
        <v>739</v>
      </c>
    </row>
    <row r="648" spans="1:2">
      <c r="A648">
        <v>558</v>
      </c>
      <c r="B648" t="s">
        <v>1142</v>
      </c>
    </row>
    <row r="649" spans="1:2">
      <c r="A649">
        <v>559</v>
      </c>
      <c r="B649" t="s">
        <v>1655</v>
      </c>
    </row>
    <row r="650" spans="1:2">
      <c r="A650">
        <v>560</v>
      </c>
      <c r="B650" t="s">
        <v>735</v>
      </c>
    </row>
    <row r="651" spans="1:2">
      <c r="A651">
        <v>561</v>
      </c>
      <c r="B651" t="s">
        <v>381</v>
      </c>
    </row>
    <row r="652" spans="1:2">
      <c r="A652">
        <v>562</v>
      </c>
      <c r="B652" t="s">
        <v>735</v>
      </c>
    </row>
    <row r="653" spans="1:2">
      <c r="A653">
        <v>563</v>
      </c>
      <c r="B653" t="s">
        <v>8961</v>
      </c>
    </row>
    <row r="654" spans="1:2">
      <c r="A654">
        <v>564</v>
      </c>
      <c r="B654" t="s">
        <v>381</v>
      </c>
    </row>
    <row r="655" spans="1:2">
      <c r="A655">
        <v>565</v>
      </c>
      <c r="B655" t="s">
        <v>735</v>
      </c>
    </row>
    <row r="656" spans="1:2">
      <c r="A656">
        <v>566</v>
      </c>
      <c r="B656" t="s">
        <v>1655</v>
      </c>
    </row>
    <row r="657" spans="1:2">
      <c r="A657">
        <v>567</v>
      </c>
      <c r="B657" t="s">
        <v>5241</v>
      </c>
    </row>
    <row r="658" spans="1:2">
      <c r="A658">
        <v>568</v>
      </c>
      <c r="B658" t="s">
        <v>5232</v>
      </c>
    </row>
    <row r="659" spans="1:2">
      <c r="A659">
        <v>568</v>
      </c>
      <c r="B659" t="s">
        <v>735</v>
      </c>
    </row>
    <row r="660" spans="1:2">
      <c r="A660">
        <v>569</v>
      </c>
      <c r="B660" t="s">
        <v>735</v>
      </c>
    </row>
    <row r="661" spans="1:2">
      <c r="A661">
        <v>570</v>
      </c>
      <c r="B661" t="s">
        <v>522</v>
      </c>
    </row>
    <row r="662" spans="1:2">
      <c r="A662">
        <v>571</v>
      </c>
      <c r="B662" t="s">
        <v>735</v>
      </c>
    </row>
    <row r="663" spans="1:2">
      <c r="A663">
        <v>572</v>
      </c>
      <c r="B663" t="s">
        <v>706</v>
      </c>
    </row>
    <row r="664" spans="1:2">
      <c r="A664">
        <v>573</v>
      </c>
      <c r="B664" t="s">
        <v>735</v>
      </c>
    </row>
    <row r="665" spans="1:2">
      <c r="A665">
        <v>574</v>
      </c>
      <c r="B665" t="s">
        <v>735</v>
      </c>
    </row>
    <row r="666" spans="1:2">
      <c r="A666">
        <v>575</v>
      </c>
      <c r="B666" t="s">
        <v>706</v>
      </c>
    </row>
    <row r="667" spans="1:2">
      <c r="A667">
        <v>576</v>
      </c>
      <c r="B667" t="s">
        <v>2111</v>
      </c>
    </row>
    <row r="668" spans="1:2">
      <c r="A668">
        <v>577</v>
      </c>
      <c r="B668" t="s">
        <v>5242</v>
      </c>
    </row>
    <row r="669" spans="1:2">
      <c r="A669">
        <v>577</v>
      </c>
      <c r="B669" t="s">
        <v>369</v>
      </c>
    </row>
    <row r="670" spans="1:2">
      <c r="A670">
        <v>578</v>
      </c>
      <c r="B670" t="s">
        <v>735</v>
      </c>
    </row>
    <row r="671" spans="1:2">
      <c r="A671">
        <v>579</v>
      </c>
      <c r="B671" t="s">
        <v>289</v>
      </c>
    </row>
    <row r="672" spans="1:2">
      <c r="A672">
        <v>579</v>
      </c>
      <c r="B672" t="s">
        <v>5223</v>
      </c>
    </row>
    <row r="673" spans="1:2">
      <c r="A673">
        <v>580</v>
      </c>
      <c r="B673" t="s">
        <v>735</v>
      </c>
    </row>
    <row r="674" spans="1:2">
      <c r="A674">
        <v>581</v>
      </c>
      <c r="B674" t="s">
        <v>735</v>
      </c>
    </row>
    <row r="675" spans="1:2">
      <c r="A675">
        <v>582</v>
      </c>
      <c r="B675" t="s">
        <v>1142</v>
      </c>
    </row>
    <row r="676" spans="1:2">
      <c r="A676">
        <v>582</v>
      </c>
      <c r="B676" t="s">
        <v>735</v>
      </c>
    </row>
    <row r="677" spans="1:2">
      <c r="A677">
        <v>583</v>
      </c>
      <c r="B677" t="s">
        <v>735</v>
      </c>
    </row>
    <row r="678" spans="1:2">
      <c r="A678">
        <v>584</v>
      </c>
      <c r="B678" t="s">
        <v>264</v>
      </c>
    </row>
    <row r="679" spans="1:2">
      <c r="A679">
        <v>584</v>
      </c>
      <c r="B679" t="s">
        <v>289</v>
      </c>
    </row>
    <row r="680" spans="1:2">
      <c r="A680">
        <v>585</v>
      </c>
      <c r="B680" t="s">
        <v>5243</v>
      </c>
    </row>
    <row r="681" spans="1:2">
      <c r="A681">
        <v>586</v>
      </c>
      <c r="B681" t="s">
        <v>264</v>
      </c>
    </row>
    <row r="682" spans="1:2">
      <c r="A682">
        <v>587</v>
      </c>
      <c r="B682" t="s">
        <v>522</v>
      </c>
    </row>
    <row r="683" spans="1:2">
      <c r="A683">
        <v>587</v>
      </c>
      <c r="B683" t="s">
        <v>773</v>
      </c>
    </row>
    <row r="684" spans="1:2">
      <c r="A684">
        <v>588</v>
      </c>
      <c r="B684" t="s">
        <v>756</v>
      </c>
    </row>
    <row r="685" spans="1:2">
      <c r="A685">
        <v>588</v>
      </c>
      <c r="B685" t="s">
        <v>5244</v>
      </c>
    </row>
    <row r="686" spans="1:2">
      <c r="A686">
        <v>589</v>
      </c>
      <c r="B686" t="s">
        <v>735</v>
      </c>
    </row>
    <row r="687" spans="1:2">
      <c r="A687">
        <v>590</v>
      </c>
      <c r="B687" t="s">
        <v>8961</v>
      </c>
    </row>
    <row r="688" spans="1:2">
      <c r="A688">
        <v>591</v>
      </c>
      <c r="B688" t="s">
        <v>1655</v>
      </c>
    </row>
    <row r="689" spans="1:2">
      <c r="A689">
        <v>591</v>
      </c>
      <c r="B689" t="s">
        <v>1402</v>
      </c>
    </row>
    <row r="690" spans="1:2">
      <c r="A690">
        <v>592</v>
      </c>
      <c r="B690" t="s">
        <v>735</v>
      </c>
    </row>
    <row r="691" spans="1:2">
      <c r="A691">
        <v>592</v>
      </c>
      <c r="B691" t="s">
        <v>739</v>
      </c>
    </row>
    <row r="692" spans="1:2">
      <c r="A692">
        <v>593</v>
      </c>
      <c r="B692" t="s">
        <v>381</v>
      </c>
    </row>
    <row r="693" spans="1:2">
      <c r="A693">
        <v>594</v>
      </c>
      <c r="B693" t="s">
        <v>735</v>
      </c>
    </row>
    <row r="694" spans="1:2">
      <c r="A694">
        <v>595</v>
      </c>
      <c r="B694" t="s">
        <v>1655</v>
      </c>
    </row>
    <row r="695" spans="1:2">
      <c r="A695">
        <v>596</v>
      </c>
      <c r="B695" t="s">
        <v>264</v>
      </c>
    </row>
    <row r="696" spans="1:2">
      <c r="A696">
        <v>597</v>
      </c>
      <c r="B696" t="s">
        <v>735</v>
      </c>
    </row>
    <row r="697" spans="1:2">
      <c r="A697">
        <v>598</v>
      </c>
      <c r="B697" t="s">
        <v>735</v>
      </c>
    </row>
    <row r="698" spans="1:2">
      <c r="A698">
        <v>599</v>
      </c>
      <c r="B698" t="s">
        <v>4578</v>
      </c>
    </row>
    <row r="699" spans="1:2">
      <c r="A699">
        <v>599</v>
      </c>
      <c r="B699" t="s">
        <v>735</v>
      </c>
    </row>
    <row r="700" spans="1:2">
      <c r="A700">
        <v>600</v>
      </c>
      <c r="B700" t="s">
        <v>8961</v>
      </c>
    </row>
    <row r="701" spans="1:2">
      <c r="A701">
        <v>601</v>
      </c>
      <c r="B701" t="s">
        <v>773</v>
      </c>
    </row>
    <row r="702" spans="1:2">
      <c r="A702">
        <v>602</v>
      </c>
      <c r="B702" t="s">
        <v>8961</v>
      </c>
    </row>
    <row r="703" spans="1:2">
      <c r="A703">
        <v>603</v>
      </c>
      <c r="B703" t="s">
        <v>264</v>
      </c>
    </row>
    <row r="704" spans="1:2">
      <c r="A704">
        <v>604</v>
      </c>
      <c r="B704" t="s">
        <v>289</v>
      </c>
    </row>
    <row r="705" spans="1:2">
      <c r="A705">
        <v>604</v>
      </c>
      <c r="B705" t="s">
        <v>756</v>
      </c>
    </row>
    <row r="706" spans="1:2">
      <c r="A706">
        <v>605</v>
      </c>
      <c r="B706" t="s">
        <v>773</v>
      </c>
    </row>
    <row r="707" spans="1:2">
      <c r="A707">
        <v>605</v>
      </c>
      <c r="B707" t="s">
        <v>381</v>
      </c>
    </row>
    <row r="708" spans="1:2">
      <c r="A708">
        <v>606</v>
      </c>
      <c r="B708" t="s">
        <v>369</v>
      </c>
    </row>
    <row r="709" spans="1:2">
      <c r="A709">
        <v>606</v>
      </c>
      <c r="B709" t="s">
        <v>2117</v>
      </c>
    </row>
    <row r="710" spans="1:2">
      <c r="A710">
        <v>607</v>
      </c>
      <c r="B710" t="s">
        <v>735</v>
      </c>
    </row>
    <row r="711" spans="1:2">
      <c r="A711">
        <v>608</v>
      </c>
      <c r="B711" t="s">
        <v>289</v>
      </c>
    </row>
    <row r="712" spans="1:2">
      <c r="A712">
        <v>609</v>
      </c>
      <c r="B712" t="s">
        <v>2117</v>
      </c>
    </row>
    <row r="713" spans="1:2">
      <c r="A713">
        <v>610</v>
      </c>
      <c r="B713" t="s">
        <v>381</v>
      </c>
    </row>
    <row r="714" spans="1:2">
      <c r="A714">
        <v>611</v>
      </c>
      <c r="B714" t="s">
        <v>381</v>
      </c>
    </row>
    <row r="715" spans="1:2">
      <c r="A715">
        <v>612</v>
      </c>
      <c r="B715" t="s">
        <v>264</v>
      </c>
    </row>
    <row r="716" spans="1:2">
      <c r="A716">
        <v>613</v>
      </c>
      <c r="B716" t="s">
        <v>381</v>
      </c>
    </row>
    <row r="717" spans="1:2">
      <c r="A717">
        <v>613</v>
      </c>
      <c r="B717" t="s">
        <v>2118</v>
      </c>
    </row>
    <row r="718" spans="1:2">
      <c r="A718">
        <v>614</v>
      </c>
      <c r="B718" t="s">
        <v>735</v>
      </c>
    </row>
    <row r="719" spans="1:2">
      <c r="A719">
        <v>615</v>
      </c>
      <c r="B719" t="s">
        <v>5235</v>
      </c>
    </row>
    <row r="720" spans="1:2">
      <c r="A720">
        <v>616</v>
      </c>
      <c r="B720" t="s">
        <v>289</v>
      </c>
    </row>
    <row r="721" spans="1:2">
      <c r="A721">
        <v>617</v>
      </c>
      <c r="B721" t="s">
        <v>264</v>
      </c>
    </row>
    <row r="722" spans="1:2">
      <c r="A722">
        <v>617</v>
      </c>
      <c r="B722" t="s">
        <v>2117</v>
      </c>
    </row>
    <row r="723" spans="1:2">
      <c r="A723">
        <v>618</v>
      </c>
      <c r="B723" t="s">
        <v>735</v>
      </c>
    </row>
    <row r="724" spans="1:2">
      <c r="A724">
        <v>619</v>
      </c>
      <c r="B724" t="s">
        <v>10625</v>
      </c>
    </row>
    <row r="725" spans="1:2">
      <c r="A725">
        <v>620</v>
      </c>
      <c r="B725" t="s">
        <v>773</v>
      </c>
    </row>
    <row r="726" spans="1:2">
      <c r="A726">
        <v>621</v>
      </c>
      <c r="B726" t="s">
        <v>735</v>
      </c>
    </row>
    <row r="727" spans="1:2">
      <c r="A727">
        <v>622</v>
      </c>
      <c r="B727" t="s">
        <v>773</v>
      </c>
    </row>
    <row r="728" spans="1:2">
      <c r="A728">
        <v>622</v>
      </c>
      <c r="B728" t="s">
        <v>5245</v>
      </c>
    </row>
    <row r="729" spans="1:2">
      <c r="A729">
        <v>623</v>
      </c>
      <c r="B729" t="s">
        <v>8961</v>
      </c>
    </row>
    <row r="730" spans="1:2">
      <c r="A730">
        <v>624</v>
      </c>
      <c r="B730" t="s">
        <v>735</v>
      </c>
    </row>
    <row r="731" spans="1:2">
      <c r="A731">
        <v>625</v>
      </c>
      <c r="B731" t="s">
        <v>735</v>
      </c>
    </row>
    <row r="732" spans="1:2">
      <c r="A732">
        <v>626</v>
      </c>
      <c r="B732" t="s">
        <v>2126</v>
      </c>
    </row>
    <row r="733" spans="1:2">
      <c r="A733">
        <v>627</v>
      </c>
      <c r="B733" t="s">
        <v>381</v>
      </c>
    </row>
    <row r="734" spans="1:2">
      <c r="A734">
        <v>628</v>
      </c>
      <c r="B734" t="s">
        <v>706</v>
      </c>
    </row>
    <row r="735" spans="1:2">
      <c r="A735">
        <v>629</v>
      </c>
      <c r="B735" t="s">
        <v>369</v>
      </c>
    </row>
    <row r="736" spans="1:2">
      <c r="A736">
        <v>630</v>
      </c>
      <c r="B736" t="s">
        <v>369</v>
      </c>
    </row>
    <row r="737" spans="1:2">
      <c r="A737">
        <v>631</v>
      </c>
      <c r="B737" t="s">
        <v>735</v>
      </c>
    </row>
    <row r="738" spans="1:2">
      <c r="A738">
        <v>632</v>
      </c>
      <c r="B738" t="s">
        <v>10625</v>
      </c>
    </row>
    <row r="739" spans="1:2">
      <c r="A739">
        <v>633</v>
      </c>
      <c r="B739" t="s">
        <v>381</v>
      </c>
    </row>
    <row r="740" spans="1:2">
      <c r="A740">
        <v>633</v>
      </c>
      <c r="B740" t="s">
        <v>2118</v>
      </c>
    </row>
    <row r="741" spans="1:2">
      <c r="A741">
        <v>634</v>
      </c>
      <c r="B741" t="s">
        <v>735</v>
      </c>
    </row>
    <row r="742" spans="1:2">
      <c r="A742">
        <v>635</v>
      </c>
      <c r="B742" t="s">
        <v>706</v>
      </c>
    </row>
    <row r="743" spans="1:2">
      <c r="A743">
        <v>635</v>
      </c>
      <c r="B743" t="s">
        <v>739</v>
      </c>
    </row>
    <row r="744" spans="1:2">
      <c r="A744">
        <v>636</v>
      </c>
      <c r="B744" t="s">
        <v>2120</v>
      </c>
    </row>
    <row r="745" spans="1:2">
      <c r="A745">
        <v>637</v>
      </c>
      <c r="B745" t="s">
        <v>735</v>
      </c>
    </row>
    <row r="746" spans="1:2">
      <c r="A746">
        <v>638</v>
      </c>
      <c r="B746" t="s">
        <v>735</v>
      </c>
    </row>
    <row r="747" spans="1:2">
      <c r="A747">
        <v>639</v>
      </c>
      <c r="B747" t="s">
        <v>773</v>
      </c>
    </row>
    <row r="748" spans="1:2">
      <c r="A748">
        <v>640</v>
      </c>
      <c r="B748" t="s">
        <v>264</v>
      </c>
    </row>
    <row r="749" spans="1:2">
      <c r="A749">
        <v>641</v>
      </c>
      <c r="B749" t="s">
        <v>264</v>
      </c>
    </row>
    <row r="750" spans="1:2">
      <c r="A750">
        <v>642</v>
      </c>
      <c r="B750" t="s">
        <v>381</v>
      </c>
    </row>
    <row r="751" spans="1:2">
      <c r="A751">
        <v>643</v>
      </c>
      <c r="B751" t="s">
        <v>264</v>
      </c>
    </row>
    <row r="752" spans="1:2">
      <c r="A752">
        <v>643</v>
      </c>
      <c r="B752" t="s">
        <v>289</v>
      </c>
    </row>
    <row r="753" spans="1:2">
      <c r="A753">
        <v>644</v>
      </c>
      <c r="B753" t="s">
        <v>381</v>
      </c>
    </row>
    <row r="754" spans="1:2">
      <c r="A754">
        <v>644</v>
      </c>
      <c r="B754" t="s">
        <v>7456</v>
      </c>
    </row>
    <row r="755" spans="1:2">
      <c r="A755">
        <v>644</v>
      </c>
      <c r="B755" t="s">
        <v>4582</v>
      </c>
    </row>
    <row r="756" spans="1:2">
      <c r="A756">
        <v>645</v>
      </c>
      <c r="B756" t="s">
        <v>264</v>
      </c>
    </row>
    <row r="757" spans="1:2">
      <c r="A757">
        <v>646</v>
      </c>
      <c r="B757" t="s">
        <v>264</v>
      </c>
    </row>
    <row r="758" spans="1:2">
      <c r="A758">
        <v>647</v>
      </c>
      <c r="B758" t="s">
        <v>735</v>
      </c>
    </row>
    <row r="759" spans="1:2">
      <c r="A759">
        <v>648</v>
      </c>
      <c r="B759" t="s">
        <v>8961</v>
      </c>
    </row>
    <row r="760" spans="1:2">
      <c r="A760">
        <v>648</v>
      </c>
      <c r="B760" t="s">
        <v>10626</v>
      </c>
    </row>
    <row r="761" spans="1:2">
      <c r="A761">
        <v>649</v>
      </c>
      <c r="B761" t="s">
        <v>369</v>
      </c>
    </row>
    <row r="762" spans="1:2">
      <c r="A762">
        <v>649</v>
      </c>
      <c r="B762" t="s">
        <v>2117</v>
      </c>
    </row>
    <row r="763" spans="1:2">
      <c r="A763">
        <v>650</v>
      </c>
      <c r="B763" t="s">
        <v>706</v>
      </c>
    </row>
    <row r="764" spans="1:2">
      <c r="A764">
        <v>651</v>
      </c>
      <c r="B764" t="s">
        <v>735</v>
      </c>
    </row>
    <row r="765" spans="1:2">
      <c r="A765">
        <v>652</v>
      </c>
      <c r="B765" t="s">
        <v>735</v>
      </c>
    </row>
    <row r="766" spans="1:2">
      <c r="A766">
        <v>653</v>
      </c>
      <c r="B766" t="s">
        <v>735</v>
      </c>
    </row>
    <row r="767" spans="1:2">
      <c r="A767">
        <v>654</v>
      </c>
      <c r="B767" t="s">
        <v>735</v>
      </c>
    </row>
    <row r="768" spans="1:2">
      <c r="A768">
        <v>655</v>
      </c>
      <c r="B768" t="s">
        <v>739</v>
      </c>
    </row>
    <row r="769" spans="1:2">
      <c r="A769">
        <v>656</v>
      </c>
      <c r="B769" t="s">
        <v>735</v>
      </c>
    </row>
    <row r="770" spans="1:2">
      <c r="A770">
        <v>657</v>
      </c>
      <c r="B770" t="s">
        <v>2132</v>
      </c>
    </row>
    <row r="771" spans="1:2">
      <c r="A771">
        <v>657</v>
      </c>
      <c r="B771" t="s">
        <v>735</v>
      </c>
    </row>
    <row r="772" spans="1:2">
      <c r="A772">
        <v>658</v>
      </c>
      <c r="B772" t="s">
        <v>735</v>
      </c>
    </row>
    <row r="773" spans="1:2">
      <c r="A773">
        <v>659</v>
      </c>
      <c r="B773" t="s">
        <v>2136</v>
      </c>
    </row>
    <row r="774" spans="1:2">
      <c r="A774">
        <v>659</v>
      </c>
      <c r="B774" t="s">
        <v>2137</v>
      </c>
    </row>
    <row r="775" spans="1:2">
      <c r="A775">
        <v>659</v>
      </c>
      <c r="B775" t="s">
        <v>735</v>
      </c>
    </row>
    <row r="776" spans="1:2">
      <c r="A776">
        <v>660</v>
      </c>
      <c r="B776" t="s">
        <v>735</v>
      </c>
    </row>
    <row r="777" spans="1:2">
      <c r="A777">
        <v>661</v>
      </c>
      <c r="B777" t="s">
        <v>706</v>
      </c>
    </row>
    <row r="778" spans="1:2">
      <c r="A778">
        <v>662</v>
      </c>
      <c r="B778" t="s">
        <v>1142</v>
      </c>
    </row>
    <row r="779" spans="1:2">
      <c r="A779">
        <v>663</v>
      </c>
      <c r="B779" t="s">
        <v>735</v>
      </c>
    </row>
    <row r="780" spans="1:2">
      <c r="A780">
        <v>664</v>
      </c>
      <c r="B780" t="s">
        <v>381</v>
      </c>
    </row>
    <row r="781" spans="1:2">
      <c r="A781">
        <v>665</v>
      </c>
      <c r="B781" t="s">
        <v>735</v>
      </c>
    </row>
    <row r="782" spans="1:2">
      <c r="A782">
        <v>666</v>
      </c>
      <c r="B782" t="s">
        <v>735</v>
      </c>
    </row>
    <row r="783" spans="1:2">
      <c r="A783">
        <v>667</v>
      </c>
      <c r="B783" t="s">
        <v>5232</v>
      </c>
    </row>
    <row r="784" spans="1:2">
      <c r="A784">
        <v>668</v>
      </c>
      <c r="B784" t="s">
        <v>1655</v>
      </c>
    </row>
    <row r="785" spans="1:2">
      <c r="A785">
        <v>669</v>
      </c>
      <c r="B785" t="s">
        <v>735</v>
      </c>
    </row>
    <row r="786" spans="1:2">
      <c r="A786">
        <v>670</v>
      </c>
      <c r="B786" t="s">
        <v>735</v>
      </c>
    </row>
    <row r="787" spans="1:2">
      <c r="A787">
        <v>671</v>
      </c>
      <c r="B787" t="s">
        <v>735</v>
      </c>
    </row>
    <row r="788" spans="1:2">
      <c r="A788">
        <v>672</v>
      </c>
      <c r="B788" t="s">
        <v>1142</v>
      </c>
    </row>
    <row r="789" spans="1:2">
      <c r="A789">
        <v>673</v>
      </c>
      <c r="B789" t="s">
        <v>381</v>
      </c>
    </row>
    <row r="790" spans="1:2">
      <c r="A790">
        <v>673</v>
      </c>
      <c r="B790" t="s">
        <v>264</v>
      </c>
    </row>
    <row r="791" spans="1:2">
      <c r="A791">
        <v>674</v>
      </c>
      <c r="B791" t="s">
        <v>264</v>
      </c>
    </row>
    <row r="792" spans="1:2">
      <c r="A792">
        <v>675</v>
      </c>
      <c r="B792" t="s">
        <v>735</v>
      </c>
    </row>
    <row r="793" spans="1:2">
      <c r="A793">
        <v>676</v>
      </c>
      <c r="B793" t="s">
        <v>7458</v>
      </c>
    </row>
    <row r="794" spans="1:2">
      <c r="A794">
        <v>676</v>
      </c>
      <c r="B794" t="s">
        <v>735</v>
      </c>
    </row>
    <row r="795" spans="1:2">
      <c r="A795">
        <v>677</v>
      </c>
      <c r="B795" t="s">
        <v>773</v>
      </c>
    </row>
    <row r="796" spans="1:2">
      <c r="A796">
        <v>678</v>
      </c>
      <c r="B796" t="s">
        <v>10625</v>
      </c>
    </row>
    <row r="797" spans="1:2">
      <c r="A797">
        <v>679</v>
      </c>
      <c r="B797" t="s">
        <v>773</v>
      </c>
    </row>
    <row r="798" spans="1:2">
      <c r="A798">
        <v>680</v>
      </c>
      <c r="B798" t="s">
        <v>2117</v>
      </c>
    </row>
    <row r="799" spans="1:2">
      <c r="A799">
        <v>681</v>
      </c>
      <c r="B799" t="s">
        <v>735</v>
      </c>
    </row>
    <row r="800" spans="1:2">
      <c r="A800">
        <v>682</v>
      </c>
      <c r="B800" t="s">
        <v>5225</v>
      </c>
    </row>
    <row r="801" spans="1:2">
      <c r="A801">
        <v>682</v>
      </c>
      <c r="B801" t="s">
        <v>756</v>
      </c>
    </row>
    <row r="802" spans="1:2">
      <c r="A802">
        <v>683</v>
      </c>
      <c r="B802" t="s">
        <v>735</v>
      </c>
    </row>
    <row r="803" spans="1:2">
      <c r="A803">
        <v>684</v>
      </c>
      <c r="B803" t="s">
        <v>735</v>
      </c>
    </row>
    <row r="804" spans="1:2">
      <c r="A804">
        <v>685</v>
      </c>
      <c r="B804" t="s">
        <v>735</v>
      </c>
    </row>
    <row r="805" spans="1:2">
      <c r="A805">
        <v>686</v>
      </c>
      <c r="B805" t="s">
        <v>735</v>
      </c>
    </row>
    <row r="806" spans="1:2">
      <c r="A806">
        <v>686</v>
      </c>
      <c r="B806" t="s">
        <v>1142</v>
      </c>
    </row>
    <row r="807" spans="1:2">
      <c r="A807">
        <v>687</v>
      </c>
      <c r="B807" t="s">
        <v>735</v>
      </c>
    </row>
    <row r="808" spans="1:2">
      <c r="A808">
        <v>688</v>
      </c>
      <c r="B808" t="s">
        <v>735</v>
      </c>
    </row>
    <row r="809" spans="1:2">
      <c r="A809">
        <v>689</v>
      </c>
      <c r="B809" t="s">
        <v>289</v>
      </c>
    </row>
    <row r="810" spans="1:2">
      <c r="A810">
        <v>690</v>
      </c>
      <c r="B810" t="s">
        <v>264</v>
      </c>
    </row>
    <row r="811" spans="1:2">
      <c r="A811">
        <v>691</v>
      </c>
      <c r="B811" t="s">
        <v>735</v>
      </c>
    </row>
    <row r="812" spans="1:2">
      <c r="A812">
        <v>692</v>
      </c>
      <c r="B812" t="s">
        <v>735</v>
      </c>
    </row>
    <row r="813" spans="1:2">
      <c r="A813">
        <v>693</v>
      </c>
      <c r="B813" t="s">
        <v>735</v>
      </c>
    </row>
    <row r="814" spans="1:2">
      <c r="A814">
        <v>694</v>
      </c>
      <c r="B814" t="s">
        <v>735</v>
      </c>
    </row>
    <row r="815" spans="1:2">
      <c r="A815">
        <v>694</v>
      </c>
      <c r="B815" t="s">
        <v>7459</v>
      </c>
    </row>
    <row r="816" spans="1:2">
      <c r="A816">
        <v>695</v>
      </c>
      <c r="B816" t="s">
        <v>1655</v>
      </c>
    </row>
    <row r="817" spans="1:2">
      <c r="A817">
        <v>696</v>
      </c>
      <c r="B817" t="s">
        <v>735</v>
      </c>
    </row>
    <row r="818" spans="1:2">
      <c r="A818">
        <v>697</v>
      </c>
      <c r="B818" t="s">
        <v>735</v>
      </c>
    </row>
    <row r="819" spans="1:2">
      <c r="A819">
        <v>698</v>
      </c>
      <c r="B819" t="s">
        <v>735</v>
      </c>
    </row>
    <row r="820" spans="1:2">
      <c r="A820">
        <v>699</v>
      </c>
      <c r="B820" t="s">
        <v>735</v>
      </c>
    </row>
    <row r="821" spans="1:2">
      <c r="A821">
        <v>700</v>
      </c>
      <c r="B821" t="s">
        <v>735</v>
      </c>
    </row>
    <row r="822" spans="1:2">
      <c r="A822">
        <v>701</v>
      </c>
      <c r="B822" t="s">
        <v>381</v>
      </c>
    </row>
    <row r="823" spans="1:2">
      <c r="A823">
        <v>701</v>
      </c>
      <c r="B823" t="s">
        <v>2118</v>
      </c>
    </row>
    <row r="824" spans="1:2">
      <c r="A824">
        <v>702</v>
      </c>
      <c r="B824" t="s">
        <v>735</v>
      </c>
    </row>
    <row r="825" spans="1:2">
      <c r="A825">
        <v>703</v>
      </c>
      <c r="B825" t="s">
        <v>735</v>
      </c>
    </row>
    <row r="826" spans="1:2">
      <c r="A826">
        <v>703</v>
      </c>
      <c r="B826" t="s">
        <v>1142</v>
      </c>
    </row>
    <row r="827" spans="1:2">
      <c r="A827">
        <v>704</v>
      </c>
      <c r="B827" t="s">
        <v>739</v>
      </c>
    </row>
    <row r="828" spans="1:2">
      <c r="A828">
        <v>705</v>
      </c>
      <c r="B828" t="s">
        <v>735</v>
      </c>
    </row>
    <row r="829" spans="1:2">
      <c r="A829">
        <v>706</v>
      </c>
      <c r="B829" t="s">
        <v>735</v>
      </c>
    </row>
    <row r="830" spans="1:2">
      <c r="A830">
        <v>707</v>
      </c>
      <c r="B830" t="s">
        <v>369</v>
      </c>
    </row>
    <row r="831" spans="1:2">
      <c r="A831">
        <v>707</v>
      </c>
      <c r="B831" t="s">
        <v>2125</v>
      </c>
    </row>
    <row r="832" spans="1:2">
      <c r="A832">
        <v>708</v>
      </c>
      <c r="B832" t="s">
        <v>735</v>
      </c>
    </row>
    <row r="833" spans="1:2">
      <c r="A833">
        <v>709</v>
      </c>
      <c r="B833" t="s">
        <v>735</v>
      </c>
    </row>
    <row r="834" spans="1:2">
      <c r="A834">
        <v>710</v>
      </c>
      <c r="B834" t="s">
        <v>735</v>
      </c>
    </row>
    <row r="835" spans="1:2">
      <c r="A835">
        <v>711</v>
      </c>
      <c r="B835" t="s">
        <v>735</v>
      </c>
    </row>
    <row r="836" spans="1:2">
      <c r="A836">
        <v>712</v>
      </c>
      <c r="B836" t="s">
        <v>735</v>
      </c>
    </row>
    <row r="837" spans="1:2">
      <c r="A837">
        <v>713</v>
      </c>
      <c r="B837" t="s">
        <v>369</v>
      </c>
    </row>
    <row r="838" spans="1:2">
      <c r="A838">
        <v>714</v>
      </c>
      <c r="B838" t="s">
        <v>735</v>
      </c>
    </row>
    <row r="839" spans="1:2">
      <c r="A839">
        <v>715</v>
      </c>
      <c r="B839" t="s">
        <v>735</v>
      </c>
    </row>
    <row r="840" spans="1:2">
      <c r="A840">
        <v>716</v>
      </c>
      <c r="B840" t="s">
        <v>735</v>
      </c>
    </row>
    <row r="841" spans="1:2">
      <c r="A841">
        <v>717</v>
      </c>
      <c r="B841" t="s">
        <v>735</v>
      </c>
    </row>
    <row r="842" spans="1:2">
      <c r="A842">
        <v>718</v>
      </c>
      <c r="B842" t="s">
        <v>735</v>
      </c>
    </row>
    <row r="843" spans="1:2">
      <c r="A843">
        <v>719</v>
      </c>
      <c r="B843" t="s">
        <v>735</v>
      </c>
    </row>
    <row r="844" spans="1:2">
      <c r="A844">
        <v>720</v>
      </c>
      <c r="B844" t="s">
        <v>735</v>
      </c>
    </row>
    <row r="845" spans="1:2">
      <c r="A845">
        <v>721</v>
      </c>
      <c r="B845" t="s">
        <v>381</v>
      </c>
    </row>
    <row r="846" spans="1:2">
      <c r="A846">
        <v>721</v>
      </c>
      <c r="B846" t="s">
        <v>2118</v>
      </c>
    </row>
    <row r="847" spans="1:2">
      <c r="A847">
        <v>722</v>
      </c>
      <c r="B847" t="s">
        <v>10625</v>
      </c>
    </row>
    <row r="848" spans="1:2">
      <c r="A848">
        <v>723</v>
      </c>
      <c r="B848" t="s">
        <v>735</v>
      </c>
    </row>
    <row r="849" spans="1:2">
      <c r="A849">
        <v>724</v>
      </c>
      <c r="B849" t="s">
        <v>735</v>
      </c>
    </row>
    <row r="850" spans="1:2">
      <c r="A850">
        <v>725</v>
      </c>
      <c r="B850" t="s">
        <v>735</v>
      </c>
    </row>
    <row r="851" spans="1:2">
      <c r="A851">
        <v>726</v>
      </c>
      <c r="B851" t="s">
        <v>735</v>
      </c>
    </row>
    <row r="852" spans="1:2">
      <c r="A852">
        <v>727</v>
      </c>
      <c r="B852" t="s">
        <v>735</v>
      </c>
    </row>
    <row r="853" spans="1:2">
      <c r="A853">
        <v>728</v>
      </c>
      <c r="B853" t="s">
        <v>802</v>
      </c>
    </row>
    <row r="854" spans="1:2">
      <c r="A854">
        <v>729</v>
      </c>
      <c r="B854" t="s">
        <v>1142</v>
      </c>
    </row>
    <row r="855" spans="1:2">
      <c r="A855">
        <v>730</v>
      </c>
      <c r="B855" t="s">
        <v>735</v>
      </c>
    </row>
    <row r="856" spans="1:2">
      <c r="A856">
        <v>731</v>
      </c>
      <c r="B856" t="s">
        <v>735</v>
      </c>
    </row>
    <row r="857" spans="1:2">
      <c r="A857">
        <v>732</v>
      </c>
      <c r="B857" t="s">
        <v>735</v>
      </c>
    </row>
    <row r="858" spans="1:2">
      <c r="A858">
        <v>733</v>
      </c>
      <c r="B858" t="s">
        <v>735</v>
      </c>
    </row>
    <row r="859" spans="1:2">
      <c r="A859">
        <v>734</v>
      </c>
      <c r="B859" t="s">
        <v>735</v>
      </c>
    </row>
    <row r="860" spans="1:2">
      <c r="A860">
        <v>735</v>
      </c>
      <c r="B860" t="s">
        <v>735</v>
      </c>
    </row>
    <row r="861" spans="1:2">
      <c r="A861">
        <v>736</v>
      </c>
      <c r="B861" t="s">
        <v>735</v>
      </c>
    </row>
    <row r="862" spans="1:2">
      <c r="A862">
        <v>737</v>
      </c>
      <c r="B862" t="s">
        <v>735</v>
      </c>
    </row>
    <row r="863" spans="1:2">
      <c r="A863">
        <v>738</v>
      </c>
      <c r="B863" t="s">
        <v>735</v>
      </c>
    </row>
    <row r="864" spans="1:2">
      <c r="A864">
        <v>739</v>
      </c>
      <c r="B864" t="s">
        <v>735</v>
      </c>
    </row>
    <row r="865" spans="1:2">
      <c r="A865">
        <v>740</v>
      </c>
      <c r="B865" t="s">
        <v>289</v>
      </c>
    </row>
    <row r="866" spans="1:2">
      <c r="A866">
        <v>741</v>
      </c>
      <c r="B866" t="s">
        <v>735</v>
      </c>
    </row>
    <row r="867" spans="1:2">
      <c r="A867">
        <v>742</v>
      </c>
      <c r="B867" t="s">
        <v>735</v>
      </c>
    </row>
    <row r="868" spans="1:2">
      <c r="A868">
        <v>743</v>
      </c>
      <c r="B868" t="s">
        <v>1655</v>
      </c>
    </row>
    <row r="869" spans="1:2">
      <c r="A869">
        <v>743</v>
      </c>
      <c r="B869" t="s">
        <v>735</v>
      </c>
    </row>
    <row r="870" spans="1:2">
      <c r="A870">
        <v>744</v>
      </c>
      <c r="B870" t="s">
        <v>735</v>
      </c>
    </row>
    <row r="871" spans="1:2">
      <c r="A871">
        <v>745</v>
      </c>
      <c r="B871" t="s">
        <v>735</v>
      </c>
    </row>
    <row r="872" spans="1:2">
      <c r="A872">
        <v>746</v>
      </c>
      <c r="B872" t="s">
        <v>735</v>
      </c>
    </row>
    <row r="873" spans="1:2">
      <c r="A873">
        <v>747</v>
      </c>
      <c r="B873" t="s">
        <v>735</v>
      </c>
    </row>
    <row r="874" spans="1:2">
      <c r="A874">
        <v>748</v>
      </c>
      <c r="B874" t="s">
        <v>735</v>
      </c>
    </row>
    <row r="875" spans="1:2">
      <c r="A875">
        <v>749</v>
      </c>
      <c r="B875" t="s">
        <v>735</v>
      </c>
    </row>
    <row r="876" spans="1:2">
      <c r="A876">
        <v>750</v>
      </c>
      <c r="B876" t="s">
        <v>735</v>
      </c>
    </row>
    <row r="877" spans="1:2">
      <c r="A877">
        <v>751</v>
      </c>
      <c r="B877" t="s">
        <v>735</v>
      </c>
    </row>
    <row r="878" spans="1:2">
      <c r="A878">
        <v>752</v>
      </c>
      <c r="B878" t="s">
        <v>10625</v>
      </c>
    </row>
    <row r="879" spans="1:2">
      <c r="A879">
        <v>753</v>
      </c>
      <c r="B879" t="s">
        <v>735</v>
      </c>
    </row>
    <row r="880" spans="1:2">
      <c r="A880">
        <v>754</v>
      </c>
      <c r="B880" t="s">
        <v>735</v>
      </c>
    </row>
    <row r="881" spans="1:2">
      <c r="A881">
        <v>755</v>
      </c>
      <c r="B881" t="s">
        <v>773</v>
      </c>
    </row>
    <row r="882" spans="1:2">
      <c r="A882">
        <v>756</v>
      </c>
      <c r="B882" t="s">
        <v>735</v>
      </c>
    </row>
    <row r="883" spans="1:2">
      <c r="A883">
        <v>757</v>
      </c>
      <c r="B883" t="s">
        <v>735</v>
      </c>
    </row>
    <row r="884" spans="1:2">
      <c r="A884">
        <v>758</v>
      </c>
      <c r="B884" t="s">
        <v>2112</v>
      </c>
    </row>
    <row r="885" spans="1:2">
      <c r="A885">
        <v>759</v>
      </c>
      <c r="B885" t="s">
        <v>7462</v>
      </c>
    </row>
    <row r="886" spans="1:2">
      <c r="A886">
        <v>759</v>
      </c>
      <c r="B886" t="s">
        <v>1655</v>
      </c>
    </row>
    <row r="887" spans="1:2">
      <c r="A887">
        <v>759</v>
      </c>
      <c r="B887" t="s">
        <v>2136</v>
      </c>
    </row>
    <row r="888" spans="1:2">
      <c r="A888">
        <v>760</v>
      </c>
      <c r="B888" t="s">
        <v>735</v>
      </c>
    </row>
    <row r="889" spans="1:2">
      <c r="A889">
        <v>761</v>
      </c>
      <c r="B889" t="s">
        <v>264</v>
      </c>
    </row>
    <row r="890" spans="1:2">
      <c r="A890">
        <v>762</v>
      </c>
      <c r="B890" t="s">
        <v>773</v>
      </c>
    </row>
    <row r="891" spans="1:2">
      <c r="A891">
        <v>763</v>
      </c>
      <c r="B891" t="s">
        <v>1142</v>
      </c>
    </row>
    <row r="892" spans="1:2">
      <c r="A892">
        <v>764</v>
      </c>
      <c r="B892" t="s">
        <v>381</v>
      </c>
    </row>
    <row r="893" spans="1:2">
      <c r="A893">
        <v>765</v>
      </c>
      <c r="B893" t="s">
        <v>7463</v>
      </c>
    </row>
    <row r="894" spans="1:2">
      <c r="A894">
        <v>766</v>
      </c>
      <c r="B894" t="s">
        <v>289</v>
      </c>
    </row>
    <row r="895" spans="1:2">
      <c r="A895">
        <v>767</v>
      </c>
      <c r="B895" t="s">
        <v>7464</v>
      </c>
    </row>
    <row r="896" spans="1:2">
      <c r="A896">
        <v>768</v>
      </c>
      <c r="B896" t="s">
        <v>7465</v>
      </c>
    </row>
    <row r="897" spans="1:2">
      <c r="A897">
        <v>769</v>
      </c>
      <c r="B897" t="s">
        <v>735</v>
      </c>
    </row>
    <row r="898" spans="1:2">
      <c r="A898">
        <v>770</v>
      </c>
      <c r="B898" t="s">
        <v>2138</v>
      </c>
    </row>
    <row r="899" spans="1:2">
      <c r="A899">
        <v>771</v>
      </c>
      <c r="B899" t="s">
        <v>10625</v>
      </c>
    </row>
    <row r="900" spans="1:2">
      <c r="A900">
        <v>772</v>
      </c>
      <c r="B900" t="s">
        <v>369</v>
      </c>
    </row>
    <row r="901" spans="1:2">
      <c r="A901">
        <v>773</v>
      </c>
      <c r="B901" t="s">
        <v>381</v>
      </c>
    </row>
    <row r="902" spans="1:2">
      <c r="A902">
        <v>773</v>
      </c>
      <c r="B902" t="s">
        <v>2118</v>
      </c>
    </row>
    <row r="903" spans="1:2">
      <c r="A903">
        <v>774</v>
      </c>
      <c r="B903" t="s">
        <v>735</v>
      </c>
    </row>
    <row r="904" spans="1:2">
      <c r="A904">
        <v>775</v>
      </c>
      <c r="B904" t="s">
        <v>739</v>
      </c>
    </row>
    <row r="905" spans="1:2">
      <c r="A905">
        <v>776</v>
      </c>
      <c r="B905" t="s">
        <v>735</v>
      </c>
    </row>
    <row r="906" spans="1:2">
      <c r="A906">
        <v>777</v>
      </c>
      <c r="B906" t="s">
        <v>735</v>
      </c>
    </row>
    <row r="907" spans="1:2">
      <c r="A907">
        <v>778</v>
      </c>
      <c r="B907" t="s">
        <v>706</v>
      </c>
    </row>
    <row r="908" spans="1:2">
      <c r="A908">
        <v>779</v>
      </c>
      <c r="B908" t="s">
        <v>735</v>
      </c>
    </row>
    <row r="909" spans="1:2">
      <c r="A909">
        <v>780</v>
      </c>
      <c r="B909" t="s">
        <v>2135</v>
      </c>
    </row>
    <row r="910" spans="1:2">
      <c r="A910">
        <v>780</v>
      </c>
      <c r="B910" t="s">
        <v>1142</v>
      </c>
    </row>
    <row r="911" spans="1:2">
      <c r="A911">
        <v>781</v>
      </c>
      <c r="B911" t="s">
        <v>369</v>
      </c>
    </row>
    <row r="912" spans="1:2">
      <c r="A912">
        <v>781</v>
      </c>
      <c r="B912" t="s">
        <v>2117</v>
      </c>
    </row>
    <row r="913" spans="1:2">
      <c r="A913">
        <v>782</v>
      </c>
      <c r="B913" t="s">
        <v>264</v>
      </c>
    </row>
    <row r="914" spans="1:2">
      <c r="A914">
        <v>783</v>
      </c>
      <c r="B914" t="s">
        <v>735</v>
      </c>
    </row>
    <row r="915" spans="1:2">
      <c r="A915">
        <v>783</v>
      </c>
      <c r="B915" t="s">
        <v>1142</v>
      </c>
    </row>
    <row r="916" spans="1:2">
      <c r="A916">
        <v>784</v>
      </c>
      <c r="B916" t="s">
        <v>289</v>
      </c>
    </row>
    <row r="917" spans="1:2">
      <c r="A917">
        <v>785</v>
      </c>
      <c r="B917" t="s">
        <v>739</v>
      </c>
    </row>
    <row r="918" spans="1:2">
      <c r="A918">
        <v>786</v>
      </c>
      <c r="B918" t="s">
        <v>735</v>
      </c>
    </row>
    <row r="919" spans="1:2">
      <c r="A919">
        <v>787</v>
      </c>
      <c r="B919" t="s">
        <v>264</v>
      </c>
    </row>
    <row r="920" spans="1:2">
      <c r="A920">
        <v>788</v>
      </c>
      <c r="B920" t="s">
        <v>735</v>
      </c>
    </row>
    <row r="921" spans="1:2">
      <c r="A921">
        <v>789</v>
      </c>
      <c r="B921" t="s">
        <v>735</v>
      </c>
    </row>
    <row r="922" spans="1:2">
      <c r="A922">
        <v>790</v>
      </c>
      <c r="B922" t="s">
        <v>1655</v>
      </c>
    </row>
    <row r="923" spans="1:2">
      <c r="A923">
        <v>791</v>
      </c>
      <c r="B923" t="s">
        <v>739</v>
      </c>
    </row>
    <row r="924" spans="1:2">
      <c r="A924">
        <v>792</v>
      </c>
      <c r="B924" t="s">
        <v>1655</v>
      </c>
    </row>
    <row r="925" spans="1:2">
      <c r="A925">
        <v>793</v>
      </c>
      <c r="B925" t="s">
        <v>1655</v>
      </c>
    </row>
    <row r="926" spans="1:2">
      <c r="A926">
        <v>794</v>
      </c>
      <c r="B926" t="s">
        <v>735</v>
      </c>
    </row>
    <row r="927" spans="1:2">
      <c r="A927">
        <v>794</v>
      </c>
      <c r="B927" t="s">
        <v>1142</v>
      </c>
    </row>
    <row r="928" spans="1:2">
      <c r="A928">
        <v>795</v>
      </c>
      <c r="B928" t="s">
        <v>735</v>
      </c>
    </row>
    <row r="929" spans="1:2">
      <c r="A929">
        <v>796</v>
      </c>
      <c r="B929" t="s">
        <v>735</v>
      </c>
    </row>
    <row r="930" spans="1:2">
      <c r="A930">
        <v>797</v>
      </c>
      <c r="B930" t="s">
        <v>735</v>
      </c>
    </row>
    <row r="931" spans="1:2">
      <c r="A931">
        <v>798</v>
      </c>
      <c r="B931" t="s">
        <v>735</v>
      </c>
    </row>
    <row r="932" spans="1:2">
      <c r="A932">
        <v>799</v>
      </c>
      <c r="B932" t="s">
        <v>381</v>
      </c>
    </row>
    <row r="933" spans="1:2">
      <c r="A933">
        <v>799</v>
      </c>
      <c r="B933" t="s">
        <v>2118</v>
      </c>
    </row>
    <row r="934" spans="1:2">
      <c r="A934">
        <v>800</v>
      </c>
      <c r="B934" t="s">
        <v>7466</v>
      </c>
    </row>
    <row r="935" spans="1:2">
      <c r="A935">
        <v>801</v>
      </c>
      <c r="B935" t="s">
        <v>2138</v>
      </c>
    </row>
    <row r="936" spans="1:2">
      <c r="A936">
        <v>802</v>
      </c>
      <c r="B936" t="s">
        <v>289</v>
      </c>
    </row>
    <row r="937" spans="1:2">
      <c r="A937">
        <v>803</v>
      </c>
      <c r="B937" t="s">
        <v>2138</v>
      </c>
    </row>
    <row r="938" spans="1:2">
      <c r="A938">
        <v>804</v>
      </c>
      <c r="B938" t="s">
        <v>10625</v>
      </c>
    </row>
    <row r="939" spans="1:2">
      <c r="A939">
        <v>805</v>
      </c>
      <c r="B939" t="s">
        <v>735</v>
      </c>
    </row>
    <row r="940" spans="1:2">
      <c r="A940">
        <v>806</v>
      </c>
      <c r="B940" t="s">
        <v>773</v>
      </c>
    </row>
    <row r="941" spans="1:2">
      <c r="A941">
        <v>807</v>
      </c>
      <c r="B941" t="s">
        <v>1142</v>
      </c>
    </row>
    <row r="942" spans="1:2">
      <c r="A942">
        <v>808</v>
      </c>
      <c r="B942" t="s">
        <v>1142</v>
      </c>
    </row>
    <row r="943" spans="1:2">
      <c r="A943">
        <v>809</v>
      </c>
      <c r="B943" t="s">
        <v>735</v>
      </c>
    </row>
    <row r="944" spans="1:2">
      <c r="A944">
        <v>810</v>
      </c>
      <c r="B944" t="s">
        <v>735</v>
      </c>
    </row>
    <row r="945" spans="1:2">
      <c r="A945">
        <v>811</v>
      </c>
      <c r="B945" t="s">
        <v>735</v>
      </c>
    </row>
    <row r="946" spans="1:2">
      <c r="A946">
        <v>812</v>
      </c>
      <c r="B946" t="s">
        <v>735</v>
      </c>
    </row>
    <row r="947" spans="1:2">
      <c r="A947">
        <v>813</v>
      </c>
      <c r="B947" t="s">
        <v>735</v>
      </c>
    </row>
    <row r="948" spans="1:2">
      <c r="A948">
        <v>814</v>
      </c>
      <c r="B948" t="s">
        <v>735</v>
      </c>
    </row>
    <row r="949" spans="1:2">
      <c r="A949">
        <v>815</v>
      </c>
      <c r="B949" t="s">
        <v>1716</v>
      </c>
    </row>
    <row r="950" spans="1:2">
      <c r="A950">
        <v>815</v>
      </c>
      <c r="B950" t="s">
        <v>7467</v>
      </c>
    </row>
    <row r="951" spans="1:2">
      <c r="A951">
        <v>816</v>
      </c>
      <c r="B951" t="s">
        <v>735</v>
      </c>
    </row>
    <row r="952" spans="1:2">
      <c r="A952">
        <v>817</v>
      </c>
      <c r="B952" t="s">
        <v>735</v>
      </c>
    </row>
    <row r="953" spans="1:2">
      <c r="A953">
        <v>818</v>
      </c>
      <c r="B953" t="s">
        <v>264</v>
      </c>
    </row>
    <row r="954" spans="1:2">
      <c r="A954">
        <v>819</v>
      </c>
      <c r="B954" t="s">
        <v>706</v>
      </c>
    </row>
    <row r="955" spans="1:2">
      <c r="A955">
        <v>820</v>
      </c>
      <c r="B955" t="s">
        <v>735</v>
      </c>
    </row>
    <row r="956" spans="1:2">
      <c r="A956">
        <v>821</v>
      </c>
      <c r="B956" t="s">
        <v>1309</v>
      </c>
    </row>
    <row r="957" spans="1:2">
      <c r="A957">
        <v>821</v>
      </c>
      <c r="B957" t="s">
        <v>5232</v>
      </c>
    </row>
    <row r="958" spans="1:2">
      <c r="A958">
        <v>822</v>
      </c>
      <c r="B958" t="s">
        <v>381</v>
      </c>
    </row>
    <row r="959" spans="1:2">
      <c r="A959">
        <v>823</v>
      </c>
      <c r="B959" t="s">
        <v>8961</v>
      </c>
    </row>
    <row r="960" spans="1:2">
      <c r="A960">
        <v>824</v>
      </c>
      <c r="B960" t="s">
        <v>1309</v>
      </c>
    </row>
    <row r="961" spans="1:2">
      <c r="A961">
        <v>825</v>
      </c>
      <c r="B961" t="s">
        <v>8961</v>
      </c>
    </row>
    <row r="962" spans="1:2">
      <c r="A962">
        <v>826</v>
      </c>
      <c r="B962" t="s">
        <v>8961</v>
      </c>
    </row>
    <row r="963" spans="1:2">
      <c r="A963">
        <v>827</v>
      </c>
      <c r="B963" t="s">
        <v>735</v>
      </c>
    </row>
    <row r="964" spans="1:2">
      <c r="A964">
        <v>828</v>
      </c>
      <c r="B964" t="s">
        <v>735</v>
      </c>
    </row>
    <row r="965" spans="1:2">
      <c r="A965">
        <v>829</v>
      </c>
      <c r="B965" t="s">
        <v>773</v>
      </c>
    </row>
    <row r="966" spans="1:2">
      <c r="A966">
        <v>830</v>
      </c>
      <c r="B966" t="s">
        <v>735</v>
      </c>
    </row>
    <row r="967" spans="1:2">
      <c r="A967">
        <v>831</v>
      </c>
      <c r="B967" t="s">
        <v>1655</v>
      </c>
    </row>
    <row r="968" spans="1:2">
      <c r="A968">
        <v>832</v>
      </c>
      <c r="B968" t="s">
        <v>381</v>
      </c>
    </row>
    <row r="969" spans="1:2">
      <c r="A969">
        <v>833</v>
      </c>
      <c r="B969" t="s">
        <v>706</v>
      </c>
    </row>
    <row r="970" spans="1:2">
      <c r="A970">
        <v>834</v>
      </c>
      <c r="B970" t="s">
        <v>735</v>
      </c>
    </row>
    <row r="971" spans="1:2">
      <c r="A971">
        <v>835</v>
      </c>
      <c r="B971" t="s">
        <v>735</v>
      </c>
    </row>
    <row r="972" spans="1:2">
      <c r="A972">
        <v>836</v>
      </c>
      <c r="B972" t="s">
        <v>735</v>
      </c>
    </row>
    <row r="973" spans="1:2">
      <c r="A973">
        <v>837</v>
      </c>
      <c r="B973" t="s">
        <v>735</v>
      </c>
    </row>
    <row r="974" spans="1:2">
      <c r="A974">
        <v>838</v>
      </c>
      <c r="B974" t="s">
        <v>10625</v>
      </c>
    </row>
    <row r="975" spans="1:2">
      <c r="A975">
        <v>839</v>
      </c>
      <c r="B975" t="s">
        <v>8961</v>
      </c>
    </row>
    <row r="976" spans="1:2">
      <c r="A976">
        <v>840</v>
      </c>
      <c r="B976" t="s">
        <v>10625</v>
      </c>
    </row>
    <row r="977" spans="1:2">
      <c r="A977">
        <v>841</v>
      </c>
      <c r="B977" t="s">
        <v>735</v>
      </c>
    </row>
    <row r="978" spans="1:2">
      <c r="A978">
        <v>842</v>
      </c>
      <c r="B978" t="s">
        <v>735</v>
      </c>
    </row>
    <row r="979" spans="1:2">
      <c r="A979">
        <v>843</v>
      </c>
      <c r="B979" t="s">
        <v>735</v>
      </c>
    </row>
    <row r="980" spans="1:2">
      <c r="A980">
        <v>844</v>
      </c>
      <c r="B980" t="s">
        <v>735</v>
      </c>
    </row>
    <row r="981" spans="1:2">
      <c r="A981">
        <v>845</v>
      </c>
      <c r="B981" t="s">
        <v>735</v>
      </c>
    </row>
    <row r="982" spans="1:2">
      <c r="A982">
        <v>846</v>
      </c>
      <c r="B982" t="s">
        <v>735</v>
      </c>
    </row>
    <row r="983" spans="1:2">
      <c r="A983">
        <v>847</v>
      </c>
      <c r="B983" t="s">
        <v>706</v>
      </c>
    </row>
    <row r="984" spans="1:2">
      <c r="A984">
        <v>848</v>
      </c>
      <c r="B984" t="s">
        <v>264</v>
      </c>
    </row>
    <row r="985" spans="1:2">
      <c r="A985">
        <v>848</v>
      </c>
      <c r="B985" t="s">
        <v>381</v>
      </c>
    </row>
    <row r="986" spans="1:2">
      <c r="A986">
        <v>848</v>
      </c>
      <c r="B986" t="s">
        <v>369</v>
      </c>
    </row>
    <row r="987" spans="1:2">
      <c r="A987">
        <v>849</v>
      </c>
      <c r="B987" t="s">
        <v>2119</v>
      </c>
    </row>
    <row r="988" spans="1:2">
      <c r="A988">
        <v>849</v>
      </c>
      <c r="B988" t="s">
        <v>7469</v>
      </c>
    </row>
    <row r="989" spans="1:2">
      <c r="A989">
        <v>849</v>
      </c>
      <c r="B989" t="s">
        <v>739</v>
      </c>
    </row>
    <row r="990" spans="1:2">
      <c r="A990">
        <v>850</v>
      </c>
      <c r="B990" t="s">
        <v>264</v>
      </c>
    </row>
    <row r="991" spans="1:2">
      <c r="A991">
        <v>850</v>
      </c>
      <c r="B991" t="s">
        <v>289</v>
      </c>
    </row>
    <row r="992" spans="1:2">
      <c r="A992">
        <v>851</v>
      </c>
      <c r="B992" t="s">
        <v>735</v>
      </c>
    </row>
    <row r="993" spans="1:2">
      <c r="A993">
        <v>852</v>
      </c>
      <c r="B993" t="s">
        <v>1309</v>
      </c>
    </row>
    <row r="994" spans="1:2">
      <c r="A994">
        <v>853</v>
      </c>
      <c r="B994" t="s">
        <v>735</v>
      </c>
    </row>
    <row r="995" spans="1:2">
      <c r="A995">
        <v>854</v>
      </c>
      <c r="B995" t="s">
        <v>735</v>
      </c>
    </row>
    <row r="996" spans="1:2">
      <c r="A996">
        <v>855</v>
      </c>
      <c r="B996" t="s">
        <v>735</v>
      </c>
    </row>
    <row r="997" spans="1:2">
      <c r="A997">
        <v>856</v>
      </c>
      <c r="B997" t="s">
        <v>7470</v>
      </c>
    </row>
    <row r="998" spans="1:2">
      <c r="A998">
        <v>856</v>
      </c>
      <c r="B998" t="s">
        <v>7471</v>
      </c>
    </row>
    <row r="999" spans="1:2">
      <c r="A999">
        <v>856</v>
      </c>
      <c r="B999" t="s">
        <v>289</v>
      </c>
    </row>
    <row r="1000" spans="1:2">
      <c r="A1000">
        <v>856</v>
      </c>
      <c r="B1000" t="s">
        <v>381</v>
      </c>
    </row>
    <row r="1001" spans="1:2">
      <c r="A1001">
        <v>856</v>
      </c>
      <c r="B1001" t="s">
        <v>2117</v>
      </c>
    </row>
    <row r="1002" spans="1:2">
      <c r="A1002">
        <v>857</v>
      </c>
      <c r="B1002" t="s">
        <v>7470</v>
      </c>
    </row>
    <row r="1003" spans="1:2">
      <c r="A1003">
        <v>857</v>
      </c>
      <c r="B1003" t="s">
        <v>7472</v>
      </c>
    </row>
    <row r="1004" spans="1:2">
      <c r="A1004">
        <v>857</v>
      </c>
      <c r="B1004" t="s">
        <v>7471</v>
      </c>
    </row>
    <row r="1005" spans="1:2">
      <c r="A1005">
        <v>857</v>
      </c>
      <c r="B1005" t="s">
        <v>289</v>
      </c>
    </row>
    <row r="1006" spans="1:2">
      <c r="A1006">
        <v>858</v>
      </c>
      <c r="B1006" t="s">
        <v>10625</v>
      </c>
    </row>
    <row r="1007" spans="1:2">
      <c r="A1007">
        <v>859</v>
      </c>
      <c r="B1007" t="s">
        <v>289</v>
      </c>
    </row>
    <row r="1008" spans="1:2">
      <c r="A1008">
        <v>860</v>
      </c>
      <c r="B1008" t="s">
        <v>10625</v>
      </c>
    </row>
    <row r="1009" spans="1:2">
      <c r="A1009">
        <v>861</v>
      </c>
      <c r="B1009" t="s">
        <v>10625</v>
      </c>
    </row>
    <row r="1010" spans="1:2">
      <c r="A1010">
        <v>862</v>
      </c>
      <c r="B1010" t="s">
        <v>10625</v>
      </c>
    </row>
    <row r="1011" spans="1:2">
      <c r="A1011">
        <v>863</v>
      </c>
      <c r="B1011" t="s">
        <v>10625</v>
      </c>
    </row>
    <row r="1012" spans="1:2">
      <c r="A1012">
        <v>864</v>
      </c>
      <c r="B1012" t="s">
        <v>10625</v>
      </c>
    </row>
    <row r="1013" spans="1:2">
      <c r="A1013">
        <v>865</v>
      </c>
      <c r="B1013" t="s">
        <v>7473</v>
      </c>
    </row>
    <row r="1014" spans="1:2">
      <c r="A1014">
        <v>865</v>
      </c>
      <c r="B1014" t="s">
        <v>381</v>
      </c>
    </row>
    <row r="1015" spans="1:2">
      <c r="A1015">
        <v>866</v>
      </c>
      <c r="B1015" t="s">
        <v>369</v>
      </c>
    </row>
    <row r="1016" spans="1:2">
      <c r="A1016">
        <v>867</v>
      </c>
      <c r="B1016" t="s">
        <v>1655</v>
      </c>
    </row>
    <row r="1017" spans="1:2">
      <c r="A1017">
        <v>868</v>
      </c>
      <c r="B1017" t="s">
        <v>1142</v>
      </c>
    </row>
    <row r="1018" spans="1:2">
      <c r="A1018">
        <v>868</v>
      </c>
      <c r="B1018" t="s">
        <v>2136</v>
      </c>
    </row>
    <row r="1019" spans="1:2">
      <c r="A1019">
        <v>869</v>
      </c>
      <c r="B1019" t="s">
        <v>739</v>
      </c>
    </row>
    <row r="1020" spans="1:2">
      <c r="A1020">
        <v>870</v>
      </c>
      <c r="B1020" t="s">
        <v>10625</v>
      </c>
    </row>
    <row r="1021" spans="1:2">
      <c r="A1021">
        <v>871</v>
      </c>
      <c r="B1021" t="s">
        <v>264</v>
      </c>
    </row>
    <row r="1022" spans="1:2">
      <c r="A1022">
        <v>872</v>
      </c>
      <c r="B1022" t="s">
        <v>7475</v>
      </c>
    </row>
    <row r="1023" spans="1:2">
      <c r="A1023">
        <v>873</v>
      </c>
      <c r="B1023" t="s">
        <v>735</v>
      </c>
    </row>
    <row r="1024" spans="1:2">
      <c r="A1024">
        <v>874</v>
      </c>
      <c r="B1024" t="s">
        <v>735</v>
      </c>
    </row>
    <row r="1025" spans="1:2">
      <c r="A1025">
        <v>875</v>
      </c>
      <c r="B1025" t="s">
        <v>802</v>
      </c>
    </row>
    <row r="1026" spans="1:2">
      <c r="A1026">
        <v>876</v>
      </c>
      <c r="B1026" t="s">
        <v>1655</v>
      </c>
    </row>
    <row r="1027" spans="1:2">
      <c r="A1027">
        <v>877</v>
      </c>
      <c r="B1027" t="s">
        <v>735</v>
      </c>
    </row>
    <row r="1028" spans="1:2">
      <c r="A1028">
        <v>878</v>
      </c>
      <c r="B1028" t="s">
        <v>735</v>
      </c>
    </row>
    <row r="1029" spans="1:2">
      <c r="A1029">
        <v>879</v>
      </c>
      <c r="B1029" t="s">
        <v>10625</v>
      </c>
    </row>
    <row r="1030" spans="1:2">
      <c r="A1030">
        <v>880</v>
      </c>
      <c r="B1030" t="s">
        <v>735</v>
      </c>
    </row>
    <row r="1031" spans="1:2">
      <c r="A1031">
        <v>881</v>
      </c>
      <c r="B1031" t="s">
        <v>735</v>
      </c>
    </row>
    <row r="1032" spans="1:2">
      <c r="A1032">
        <v>881</v>
      </c>
      <c r="B1032" t="s">
        <v>2139</v>
      </c>
    </row>
    <row r="1033" spans="1:2">
      <c r="A1033">
        <v>882</v>
      </c>
      <c r="B1033" t="s">
        <v>735</v>
      </c>
    </row>
    <row r="1034" spans="1:2">
      <c r="A1034">
        <v>883</v>
      </c>
      <c r="B1034" t="s">
        <v>735</v>
      </c>
    </row>
    <row r="1035" spans="1:2">
      <c r="A1035">
        <v>884</v>
      </c>
      <c r="B1035" t="s">
        <v>735</v>
      </c>
    </row>
    <row r="1036" spans="1:2">
      <c r="A1036">
        <v>885</v>
      </c>
      <c r="B1036" t="s">
        <v>735</v>
      </c>
    </row>
    <row r="1037" spans="1:2">
      <c r="A1037">
        <v>886</v>
      </c>
      <c r="B1037" t="s">
        <v>735</v>
      </c>
    </row>
    <row r="1038" spans="1:2">
      <c r="A1038">
        <v>887</v>
      </c>
      <c r="B1038" t="s">
        <v>10625</v>
      </c>
    </row>
    <row r="1039" spans="1:2">
      <c r="A1039">
        <v>888</v>
      </c>
      <c r="B1039" t="s">
        <v>10625</v>
      </c>
    </row>
    <row r="1040" spans="1:2">
      <c r="A1040">
        <v>889</v>
      </c>
      <c r="B1040" t="s">
        <v>289</v>
      </c>
    </row>
    <row r="1041" spans="1:2">
      <c r="A1041">
        <v>890</v>
      </c>
      <c r="B1041" t="s">
        <v>264</v>
      </c>
    </row>
    <row r="1042" spans="1:2">
      <c r="A1042">
        <v>891</v>
      </c>
      <c r="B1042" t="s">
        <v>2112</v>
      </c>
    </row>
    <row r="1043" spans="1:2">
      <c r="A1043">
        <v>892</v>
      </c>
      <c r="B1043" t="s">
        <v>381</v>
      </c>
    </row>
    <row r="1044" spans="1:2">
      <c r="A1044">
        <v>893</v>
      </c>
      <c r="B1044" t="s">
        <v>735</v>
      </c>
    </row>
    <row r="1045" spans="1:2">
      <c r="A1045">
        <v>894</v>
      </c>
      <c r="B1045" t="s">
        <v>381</v>
      </c>
    </row>
    <row r="1046" spans="1:2">
      <c r="A1046">
        <v>895</v>
      </c>
      <c r="B1046" t="s">
        <v>10625</v>
      </c>
    </row>
    <row r="1047" spans="1:2">
      <c r="A1047">
        <v>896</v>
      </c>
      <c r="B1047" t="s">
        <v>735</v>
      </c>
    </row>
    <row r="1048" spans="1:2">
      <c r="A1048">
        <v>897</v>
      </c>
      <c r="B1048" t="s">
        <v>1630</v>
      </c>
    </row>
    <row r="1049" spans="1:2">
      <c r="A1049">
        <v>898</v>
      </c>
      <c r="B1049" t="s">
        <v>8961</v>
      </c>
    </row>
    <row r="1050" spans="1:2">
      <c r="A1050">
        <v>899</v>
      </c>
      <c r="B1050" t="s">
        <v>735</v>
      </c>
    </row>
    <row r="1051" spans="1:2">
      <c r="A1051">
        <v>899</v>
      </c>
      <c r="B1051" t="s">
        <v>1142</v>
      </c>
    </row>
    <row r="1052" spans="1:2">
      <c r="A1052">
        <v>900</v>
      </c>
      <c r="B1052" t="s">
        <v>735</v>
      </c>
    </row>
    <row r="1053" spans="1:2">
      <c r="A1053">
        <v>901</v>
      </c>
      <c r="B1053" t="s">
        <v>735</v>
      </c>
    </row>
    <row r="1054" spans="1:2">
      <c r="A1054">
        <v>902</v>
      </c>
      <c r="B1054" t="s">
        <v>735</v>
      </c>
    </row>
    <row r="1055" spans="1:2">
      <c r="A1055">
        <v>903</v>
      </c>
      <c r="B1055" t="s">
        <v>625</v>
      </c>
    </row>
    <row r="1056" spans="1:2">
      <c r="A1056">
        <v>904</v>
      </c>
      <c r="B1056" t="s">
        <v>1142</v>
      </c>
    </row>
    <row r="1057" spans="1:2">
      <c r="A1057">
        <v>905</v>
      </c>
      <c r="B1057" t="s">
        <v>735</v>
      </c>
    </row>
    <row r="1058" spans="1:2">
      <c r="A1058">
        <v>906</v>
      </c>
      <c r="B1058" t="s">
        <v>8961</v>
      </c>
    </row>
    <row r="1059" spans="1:2">
      <c r="A1059">
        <v>907</v>
      </c>
      <c r="B1059" t="s">
        <v>8961</v>
      </c>
    </row>
    <row r="1060" spans="1:2">
      <c r="A1060">
        <v>908</v>
      </c>
      <c r="B1060" t="s">
        <v>289</v>
      </c>
    </row>
    <row r="1061" spans="1:2">
      <c r="A1061">
        <v>908</v>
      </c>
      <c r="B1061" t="s">
        <v>264</v>
      </c>
    </row>
    <row r="1062" spans="1:2">
      <c r="A1062">
        <v>908</v>
      </c>
      <c r="B1062" t="s">
        <v>2124</v>
      </c>
    </row>
    <row r="1063" spans="1:2">
      <c r="A1063">
        <v>909</v>
      </c>
      <c r="B1063" t="s">
        <v>10625</v>
      </c>
    </row>
    <row r="1064" spans="1:2">
      <c r="A1064">
        <v>910</v>
      </c>
      <c r="B1064" t="s">
        <v>706</v>
      </c>
    </row>
    <row r="1065" spans="1:2">
      <c r="A1065">
        <v>910</v>
      </c>
      <c r="B1065" t="s">
        <v>5243</v>
      </c>
    </row>
    <row r="1066" spans="1:2">
      <c r="A1066">
        <v>911</v>
      </c>
      <c r="B1066" t="s">
        <v>2138</v>
      </c>
    </row>
    <row r="1067" spans="1:2">
      <c r="A1067">
        <v>912</v>
      </c>
      <c r="B1067" t="s">
        <v>735</v>
      </c>
    </row>
    <row r="1068" spans="1:2">
      <c r="A1068">
        <v>913</v>
      </c>
      <c r="B1068" t="s">
        <v>381</v>
      </c>
    </row>
    <row r="1069" spans="1:2">
      <c r="A1069">
        <v>914</v>
      </c>
      <c r="B1069" t="s">
        <v>5242</v>
      </c>
    </row>
    <row r="1070" spans="1:2">
      <c r="A1070">
        <v>915</v>
      </c>
      <c r="B1070" t="s">
        <v>735</v>
      </c>
    </row>
    <row r="1071" spans="1:2">
      <c r="A1071">
        <v>916</v>
      </c>
      <c r="B1071" t="s">
        <v>735</v>
      </c>
    </row>
    <row r="1072" spans="1:2">
      <c r="A1072">
        <v>917</v>
      </c>
      <c r="B1072" t="s">
        <v>735</v>
      </c>
    </row>
    <row r="1073" spans="1:2">
      <c r="A1073">
        <v>918</v>
      </c>
      <c r="B1073" t="s">
        <v>8961</v>
      </c>
    </row>
    <row r="1074" spans="1:2">
      <c r="A1074">
        <v>919</v>
      </c>
      <c r="B1074" t="s">
        <v>10625</v>
      </c>
    </row>
    <row r="1075" spans="1:2">
      <c r="A1075">
        <v>920</v>
      </c>
      <c r="B1075" t="s">
        <v>706</v>
      </c>
    </row>
    <row r="1076" spans="1:2">
      <c r="A1076">
        <v>921</v>
      </c>
      <c r="B1076" t="s">
        <v>7478</v>
      </c>
    </row>
    <row r="1077" spans="1:2">
      <c r="A1077">
        <v>922</v>
      </c>
      <c r="B1077" t="s">
        <v>1142</v>
      </c>
    </row>
    <row r="1078" spans="1:2">
      <c r="A1078">
        <v>923</v>
      </c>
      <c r="B1078" t="s">
        <v>706</v>
      </c>
    </row>
    <row r="1079" spans="1:2">
      <c r="A1079">
        <v>923</v>
      </c>
      <c r="B1079" t="s">
        <v>7479</v>
      </c>
    </row>
    <row r="1080" spans="1:2">
      <c r="A1080">
        <v>924</v>
      </c>
      <c r="B1080" t="s">
        <v>381</v>
      </c>
    </row>
    <row r="1081" spans="1:2">
      <c r="A1081">
        <v>925</v>
      </c>
      <c r="B1081" t="s">
        <v>289</v>
      </c>
    </row>
    <row r="1082" spans="1:2">
      <c r="A1082">
        <v>926</v>
      </c>
      <c r="B1082" t="s">
        <v>739</v>
      </c>
    </row>
    <row r="1083" spans="1:2">
      <c r="A1083">
        <v>927</v>
      </c>
      <c r="B1083" t="s">
        <v>5226</v>
      </c>
    </row>
    <row r="1084" spans="1:2">
      <c r="A1084">
        <v>927</v>
      </c>
      <c r="B1084" t="s">
        <v>5225</v>
      </c>
    </row>
    <row r="1085" spans="1:2">
      <c r="A1085">
        <v>927</v>
      </c>
      <c r="B1085" t="s">
        <v>289</v>
      </c>
    </row>
    <row r="1086" spans="1:2">
      <c r="A1086">
        <v>927</v>
      </c>
      <c r="B1086" t="s">
        <v>369</v>
      </c>
    </row>
    <row r="1087" spans="1:2">
      <c r="A1087">
        <v>928</v>
      </c>
      <c r="B1087" t="s">
        <v>735</v>
      </c>
    </row>
    <row r="1088" spans="1:2">
      <c r="A1088">
        <v>929</v>
      </c>
      <c r="B1088" t="s">
        <v>289</v>
      </c>
    </row>
    <row r="1089" spans="1:2">
      <c r="A1089">
        <v>930</v>
      </c>
      <c r="B1089" t="s">
        <v>1142</v>
      </c>
    </row>
    <row r="1090" spans="1:2">
      <c r="A1090">
        <v>931</v>
      </c>
      <c r="B1090" t="s">
        <v>1142</v>
      </c>
    </row>
    <row r="1091" spans="1:2">
      <c r="A1091">
        <v>932</v>
      </c>
      <c r="B1091" t="s">
        <v>706</v>
      </c>
    </row>
    <row r="1092" spans="1:2">
      <c r="A1092">
        <v>933</v>
      </c>
      <c r="B1092" t="s">
        <v>381</v>
      </c>
    </row>
    <row r="1093" spans="1:2">
      <c r="A1093">
        <v>934</v>
      </c>
      <c r="B1093" t="s">
        <v>264</v>
      </c>
    </row>
    <row r="1094" spans="1:2">
      <c r="A1094">
        <v>934</v>
      </c>
      <c r="B1094" t="s">
        <v>2120</v>
      </c>
    </row>
    <row r="1095" spans="1:2">
      <c r="A1095">
        <v>935</v>
      </c>
      <c r="B1095" t="s">
        <v>5225</v>
      </c>
    </row>
    <row r="1096" spans="1:2">
      <c r="A1096">
        <v>935</v>
      </c>
      <c r="B1096" t="s">
        <v>756</v>
      </c>
    </row>
    <row r="1097" spans="1:2">
      <c r="A1097">
        <v>936</v>
      </c>
      <c r="B1097" t="s">
        <v>1655</v>
      </c>
    </row>
    <row r="1098" spans="1:2">
      <c r="A1098">
        <v>937</v>
      </c>
      <c r="B1098" t="s">
        <v>2122</v>
      </c>
    </row>
    <row r="1099" spans="1:2">
      <c r="A1099">
        <v>938</v>
      </c>
      <c r="B1099" t="s">
        <v>735</v>
      </c>
    </row>
    <row r="1100" spans="1:2">
      <c r="A1100">
        <v>939</v>
      </c>
      <c r="B1100" t="s">
        <v>735</v>
      </c>
    </row>
    <row r="1101" spans="1:2">
      <c r="A1101">
        <v>940</v>
      </c>
      <c r="B1101" t="s">
        <v>735</v>
      </c>
    </row>
    <row r="1102" spans="1:2">
      <c r="A1102">
        <v>941</v>
      </c>
      <c r="B1102" t="s">
        <v>735</v>
      </c>
    </row>
    <row r="1103" spans="1:2">
      <c r="A1103">
        <v>942</v>
      </c>
      <c r="B1103" t="s">
        <v>735</v>
      </c>
    </row>
    <row r="1104" spans="1:2">
      <c r="A1104">
        <v>943</v>
      </c>
      <c r="B1104" t="s">
        <v>735</v>
      </c>
    </row>
    <row r="1105" spans="1:2">
      <c r="A1105">
        <v>944</v>
      </c>
      <c r="B1105" t="s">
        <v>289</v>
      </c>
    </row>
    <row r="1106" spans="1:2">
      <c r="A1106">
        <v>945</v>
      </c>
      <c r="B1106" t="s">
        <v>369</v>
      </c>
    </row>
    <row r="1107" spans="1:2">
      <c r="A1107">
        <v>946</v>
      </c>
      <c r="B1107" t="s">
        <v>264</v>
      </c>
    </row>
    <row r="1108" spans="1:2">
      <c r="A1108">
        <v>946</v>
      </c>
      <c r="B1108" t="s">
        <v>2120</v>
      </c>
    </row>
    <row r="1109" spans="1:2">
      <c r="A1109">
        <v>947</v>
      </c>
      <c r="B1109" t="s">
        <v>8961</v>
      </c>
    </row>
    <row r="1110" spans="1:2">
      <c r="A1110">
        <v>948</v>
      </c>
      <c r="B1110" t="s">
        <v>735</v>
      </c>
    </row>
    <row r="1111" spans="1:2">
      <c r="A1111">
        <v>949</v>
      </c>
      <c r="B1111" t="s">
        <v>735</v>
      </c>
    </row>
    <row r="1112" spans="1:2">
      <c r="A1112">
        <v>950</v>
      </c>
      <c r="B1112" t="s">
        <v>773</v>
      </c>
    </row>
    <row r="1113" spans="1:2">
      <c r="A1113">
        <v>951</v>
      </c>
      <c r="B1113" t="s">
        <v>1716</v>
      </c>
    </row>
    <row r="1114" spans="1:2">
      <c r="A1114">
        <v>952</v>
      </c>
      <c r="B1114" t="s">
        <v>735</v>
      </c>
    </row>
    <row r="1115" spans="1:2">
      <c r="A1115">
        <v>953</v>
      </c>
      <c r="B1115" t="s">
        <v>264</v>
      </c>
    </row>
    <row r="1116" spans="1:2">
      <c r="A1116">
        <v>953</v>
      </c>
      <c r="B1116" t="s">
        <v>2117</v>
      </c>
    </row>
    <row r="1117" spans="1:2">
      <c r="A1117">
        <v>954</v>
      </c>
      <c r="B1117" t="s">
        <v>735</v>
      </c>
    </row>
    <row r="1118" spans="1:2">
      <c r="A1118">
        <v>954</v>
      </c>
      <c r="B1118" t="s">
        <v>4578</v>
      </c>
    </row>
    <row r="1119" spans="1:2">
      <c r="A1119">
        <v>955</v>
      </c>
      <c r="B1119" t="s">
        <v>735</v>
      </c>
    </row>
    <row r="1120" spans="1:2">
      <c r="A1120">
        <v>956</v>
      </c>
      <c r="B1120" t="s">
        <v>735</v>
      </c>
    </row>
    <row r="1121" spans="1:2">
      <c r="A1121">
        <v>957</v>
      </c>
      <c r="B1121" t="s">
        <v>735</v>
      </c>
    </row>
    <row r="1122" spans="1:2">
      <c r="A1122">
        <v>958</v>
      </c>
      <c r="B1122" t="s">
        <v>735</v>
      </c>
    </row>
    <row r="1123" spans="1:2">
      <c r="A1123">
        <v>959</v>
      </c>
      <c r="B1123" t="s">
        <v>1142</v>
      </c>
    </row>
    <row r="1124" spans="1:2">
      <c r="A1124">
        <v>960</v>
      </c>
      <c r="B1124" t="s">
        <v>735</v>
      </c>
    </row>
    <row r="1125" spans="1:2">
      <c r="A1125">
        <v>961</v>
      </c>
      <c r="B1125" t="s">
        <v>1142</v>
      </c>
    </row>
    <row r="1126" spans="1:2">
      <c r="A1126">
        <v>961</v>
      </c>
      <c r="B1126" t="s">
        <v>735</v>
      </c>
    </row>
    <row r="1127" spans="1:2">
      <c r="A1127">
        <v>962</v>
      </c>
      <c r="B1127" t="s">
        <v>735</v>
      </c>
    </row>
    <row r="1128" spans="1:2">
      <c r="A1128">
        <v>963</v>
      </c>
      <c r="B1128" t="s">
        <v>735</v>
      </c>
    </row>
    <row r="1129" spans="1:2">
      <c r="A1129">
        <v>964</v>
      </c>
      <c r="B1129" t="s">
        <v>735</v>
      </c>
    </row>
    <row r="1130" spans="1:2">
      <c r="A1130">
        <v>965</v>
      </c>
      <c r="B1130" t="s">
        <v>735</v>
      </c>
    </row>
    <row r="1131" spans="1:2">
      <c r="A1131">
        <v>966</v>
      </c>
      <c r="B1131" t="s">
        <v>735</v>
      </c>
    </row>
    <row r="1132" spans="1:2">
      <c r="A1132">
        <v>967</v>
      </c>
      <c r="B1132" t="s">
        <v>735</v>
      </c>
    </row>
    <row r="1133" spans="1:2">
      <c r="A1133">
        <v>968</v>
      </c>
      <c r="B1133" t="s">
        <v>735</v>
      </c>
    </row>
    <row r="1134" spans="1:2">
      <c r="A1134">
        <v>969</v>
      </c>
      <c r="B1134" t="s">
        <v>735</v>
      </c>
    </row>
    <row r="1135" spans="1:2">
      <c r="A1135">
        <v>970</v>
      </c>
      <c r="B1135" t="s">
        <v>735</v>
      </c>
    </row>
    <row r="1136" spans="1:2">
      <c r="A1136">
        <v>971</v>
      </c>
      <c r="B1136" t="s">
        <v>735</v>
      </c>
    </row>
    <row r="1137" spans="1:2">
      <c r="A1137">
        <v>972</v>
      </c>
      <c r="B1137" t="s">
        <v>735</v>
      </c>
    </row>
    <row r="1138" spans="1:2">
      <c r="A1138">
        <v>972</v>
      </c>
      <c r="B1138" t="s">
        <v>1142</v>
      </c>
    </row>
    <row r="1139" spans="1:2">
      <c r="A1139">
        <v>973</v>
      </c>
      <c r="B1139" t="s">
        <v>735</v>
      </c>
    </row>
    <row r="1140" spans="1:2">
      <c r="A1140">
        <v>974</v>
      </c>
      <c r="B1140" t="s">
        <v>735</v>
      </c>
    </row>
    <row r="1141" spans="1:2">
      <c r="A1141">
        <v>975</v>
      </c>
      <c r="B1141" t="s">
        <v>735</v>
      </c>
    </row>
    <row r="1142" spans="1:2">
      <c r="A1142">
        <v>976</v>
      </c>
      <c r="B1142" t="s">
        <v>735</v>
      </c>
    </row>
    <row r="1143" spans="1:2">
      <c r="A1143">
        <v>977</v>
      </c>
      <c r="B1143" t="s">
        <v>1142</v>
      </c>
    </row>
    <row r="1144" spans="1:2">
      <c r="A1144">
        <v>978</v>
      </c>
      <c r="B1144" t="s">
        <v>735</v>
      </c>
    </row>
    <row r="1145" spans="1:2">
      <c r="A1145">
        <v>979</v>
      </c>
      <c r="B1145" t="s">
        <v>4578</v>
      </c>
    </row>
    <row r="1146" spans="1:2">
      <c r="A1146">
        <v>980</v>
      </c>
      <c r="B1146" t="s">
        <v>735</v>
      </c>
    </row>
    <row r="1147" spans="1:2">
      <c r="A1147">
        <v>981</v>
      </c>
      <c r="B1147" t="s">
        <v>735</v>
      </c>
    </row>
    <row r="1148" spans="1:2">
      <c r="A1148">
        <v>982</v>
      </c>
      <c r="B1148" t="s">
        <v>735</v>
      </c>
    </row>
    <row r="1149" spans="1:2">
      <c r="A1149">
        <v>983</v>
      </c>
      <c r="B1149" t="s">
        <v>735</v>
      </c>
    </row>
    <row r="1150" spans="1:2">
      <c r="A1150">
        <v>983</v>
      </c>
      <c r="B1150" t="s">
        <v>1655</v>
      </c>
    </row>
    <row r="1151" spans="1:2">
      <c r="A1151">
        <v>984</v>
      </c>
      <c r="B1151" t="s">
        <v>735</v>
      </c>
    </row>
    <row r="1152" spans="1:2">
      <c r="A1152">
        <v>985</v>
      </c>
      <c r="B1152" t="s">
        <v>739</v>
      </c>
    </row>
    <row r="1153" spans="1:2">
      <c r="A1153">
        <v>986</v>
      </c>
      <c r="B1153" t="s">
        <v>735</v>
      </c>
    </row>
    <row r="1154" spans="1:2">
      <c r="A1154">
        <v>987</v>
      </c>
      <c r="B1154" t="s">
        <v>735</v>
      </c>
    </row>
    <row r="1155" spans="1:2">
      <c r="A1155">
        <v>988</v>
      </c>
      <c r="B1155" t="s">
        <v>735</v>
      </c>
    </row>
    <row r="1156" spans="1:2">
      <c r="A1156">
        <v>989</v>
      </c>
      <c r="B1156" t="s">
        <v>735</v>
      </c>
    </row>
    <row r="1157" spans="1:2">
      <c r="A1157">
        <v>990</v>
      </c>
      <c r="B1157" t="s">
        <v>735</v>
      </c>
    </row>
    <row r="1158" spans="1:2">
      <c r="A1158">
        <v>991</v>
      </c>
      <c r="B1158" t="s">
        <v>735</v>
      </c>
    </row>
    <row r="1159" spans="1:2">
      <c r="A1159">
        <v>992</v>
      </c>
      <c r="B1159" t="s">
        <v>735</v>
      </c>
    </row>
    <row r="1160" spans="1:2">
      <c r="A1160">
        <v>993</v>
      </c>
      <c r="B1160" t="s">
        <v>735</v>
      </c>
    </row>
    <row r="1161" spans="1:2">
      <c r="A1161">
        <v>994</v>
      </c>
      <c r="B1161" t="s">
        <v>735</v>
      </c>
    </row>
    <row r="1162" spans="1:2">
      <c r="A1162">
        <v>995</v>
      </c>
      <c r="B1162" t="s">
        <v>735</v>
      </c>
    </row>
    <row r="1163" spans="1:2">
      <c r="A1163">
        <v>996</v>
      </c>
      <c r="B1163" t="s">
        <v>1142</v>
      </c>
    </row>
    <row r="1164" spans="1:2">
      <c r="A1164">
        <v>996</v>
      </c>
      <c r="B1164" t="s">
        <v>735</v>
      </c>
    </row>
    <row r="1165" spans="1:2">
      <c r="A1165">
        <v>997</v>
      </c>
      <c r="B1165" t="s">
        <v>735</v>
      </c>
    </row>
    <row r="1166" spans="1:2">
      <c r="A1166">
        <v>998</v>
      </c>
      <c r="B1166" t="s">
        <v>1142</v>
      </c>
    </row>
    <row r="1167" spans="1:2">
      <c r="A1167">
        <v>999</v>
      </c>
      <c r="B1167" t="s">
        <v>1142</v>
      </c>
    </row>
    <row r="1168" spans="1:2">
      <c r="A1168">
        <v>1000</v>
      </c>
      <c r="B1168" t="s">
        <v>1142</v>
      </c>
    </row>
    <row r="1169" spans="1:2">
      <c r="A1169">
        <v>1001</v>
      </c>
      <c r="B1169" t="s">
        <v>739</v>
      </c>
    </row>
    <row r="1170" spans="1:2">
      <c r="A1170">
        <v>1002</v>
      </c>
      <c r="B1170" t="s">
        <v>735</v>
      </c>
    </row>
    <row r="1171" spans="1:2">
      <c r="A1171">
        <v>1003</v>
      </c>
      <c r="B1171" t="s">
        <v>735</v>
      </c>
    </row>
    <row r="1172" spans="1:2">
      <c r="A1172">
        <v>1004</v>
      </c>
      <c r="B1172" t="s">
        <v>739</v>
      </c>
    </row>
    <row r="1173" spans="1:2">
      <c r="A1173">
        <v>1005</v>
      </c>
      <c r="B1173" t="s">
        <v>735</v>
      </c>
    </row>
    <row r="1174" spans="1:2">
      <c r="A1174">
        <v>1006</v>
      </c>
      <c r="B1174" t="s">
        <v>1142</v>
      </c>
    </row>
    <row r="1175" spans="1:2">
      <c r="A1175">
        <v>1007</v>
      </c>
      <c r="B1175" t="s">
        <v>381</v>
      </c>
    </row>
    <row r="1176" spans="1:2">
      <c r="A1176">
        <v>1008</v>
      </c>
      <c r="B1176" t="s">
        <v>381</v>
      </c>
    </row>
    <row r="1177" spans="1:2">
      <c r="A1177">
        <v>1009</v>
      </c>
      <c r="B1177" t="s">
        <v>1655</v>
      </c>
    </row>
    <row r="1178" spans="1:2">
      <c r="A1178">
        <v>1009</v>
      </c>
      <c r="B1178" t="s">
        <v>7480</v>
      </c>
    </row>
    <row r="1179" spans="1:2">
      <c r="A1179">
        <v>1010</v>
      </c>
      <c r="B1179" t="s">
        <v>735</v>
      </c>
    </row>
    <row r="1180" spans="1:2">
      <c r="A1180">
        <v>1011</v>
      </c>
      <c r="B1180" t="s">
        <v>5230</v>
      </c>
    </row>
    <row r="1181" spans="1:2">
      <c r="A1181">
        <v>1011</v>
      </c>
      <c r="B1181" t="s">
        <v>1630</v>
      </c>
    </row>
    <row r="1182" spans="1:2">
      <c r="A1182">
        <v>1012</v>
      </c>
      <c r="B1182" t="s">
        <v>735</v>
      </c>
    </row>
    <row r="1183" spans="1:2">
      <c r="A1183">
        <v>1013</v>
      </c>
      <c r="B1183" t="s">
        <v>735</v>
      </c>
    </row>
    <row r="1184" spans="1:2">
      <c r="A1184">
        <v>1014</v>
      </c>
      <c r="B1184" t="s">
        <v>735</v>
      </c>
    </row>
    <row r="1185" spans="1:2">
      <c r="A1185">
        <v>1015</v>
      </c>
      <c r="B1185" t="s">
        <v>735</v>
      </c>
    </row>
    <row r="1186" spans="1:2">
      <c r="A1186">
        <v>1016</v>
      </c>
      <c r="B1186" t="s">
        <v>735</v>
      </c>
    </row>
    <row r="1187" spans="1:2">
      <c r="A1187">
        <v>1017</v>
      </c>
      <c r="B1187" t="s">
        <v>735</v>
      </c>
    </row>
    <row r="1188" spans="1:2">
      <c r="A1188">
        <v>1018</v>
      </c>
      <c r="B1188" t="s">
        <v>735</v>
      </c>
    </row>
    <row r="1189" spans="1:2">
      <c r="A1189">
        <v>1019</v>
      </c>
      <c r="B1189" t="s">
        <v>735</v>
      </c>
    </row>
    <row r="1190" spans="1:2">
      <c r="A1190">
        <v>1020</v>
      </c>
      <c r="B1190" t="s">
        <v>735</v>
      </c>
    </row>
    <row r="1191" spans="1:2">
      <c r="A1191">
        <v>1020</v>
      </c>
      <c r="B1191" t="s">
        <v>1142</v>
      </c>
    </row>
    <row r="1192" spans="1:2">
      <c r="A1192">
        <v>1021</v>
      </c>
      <c r="B1192" t="s">
        <v>735</v>
      </c>
    </row>
    <row r="1193" spans="1:2">
      <c r="A1193">
        <v>1022</v>
      </c>
      <c r="B1193" t="s">
        <v>735</v>
      </c>
    </row>
    <row r="1194" spans="1:2">
      <c r="A1194">
        <v>1023</v>
      </c>
      <c r="B1194" t="s">
        <v>735</v>
      </c>
    </row>
    <row r="1195" spans="1:2">
      <c r="A1195">
        <v>1024</v>
      </c>
      <c r="B1195" t="s">
        <v>735</v>
      </c>
    </row>
    <row r="1196" spans="1:2">
      <c r="A1196">
        <v>1025</v>
      </c>
      <c r="B1196" t="s">
        <v>1655</v>
      </c>
    </row>
    <row r="1197" spans="1:2">
      <c r="A1197">
        <v>1026</v>
      </c>
      <c r="B1197" t="s">
        <v>735</v>
      </c>
    </row>
    <row r="1198" spans="1:2">
      <c r="A1198">
        <v>1027</v>
      </c>
      <c r="B1198" t="s">
        <v>735</v>
      </c>
    </row>
    <row r="1199" spans="1:2">
      <c r="A1199">
        <v>1028</v>
      </c>
      <c r="B1199" t="s">
        <v>1142</v>
      </c>
    </row>
    <row r="1200" spans="1:2">
      <c r="A1200">
        <v>1029</v>
      </c>
      <c r="B1200" t="s">
        <v>735</v>
      </c>
    </row>
    <row r="1201" spans="1:2">
      <c r="A1201">
        <v>1030</v>
      </c>
      <c r="B1201" t="s">
        <v>5232</v>
      </c>
    </row>
    <row r="1202" spans="1:2">
      <c r="A1202">
        <v>1031</v>
      </c>
      <c r="B1202" t="s">
        <v>735</v>
      </c>
    </row>
    <row r="1203" spans="1:2">
      <c r="A1203">
        <v>1032</v>
      </c>
      <c r="B1203" t="s">
        <v>735</v>
      </c>
    </row>
    <row r="1204" spans="1:2">
      <c r="A1204">
        <v>1033</v>
      </c>
      <c r="B1204" t="s">
        <v>739</v>
      </c>
    </row>
    <row r="1205" spans="1:2">
      <c r="A1205">
        <v>1034</v>
      </c>
      <c r="B1205" t="s">
        <v>735</v>
      </c>
    </row>
    <row r="1206" spans="1:2">
      <c r="A1206">
        <v>1034</v>
      </c>
      <c r="B1206" t="s">
        <v>2139</v>
      </c>
    </row>
    <row r="1207" spans="1:2">
      <c r="A1207">
        <v>1035</v>
      </c>
      <c r="B1207" t="s">
        <v>739</v>
      </c>
    </row>
    <row r="1208" spans="1:2">
      <c r="A1208">
        <v>1036</v>
      </c>
      <c r="B1208" t="s">
        <v>735</v>
      </c>
    </row>
    <row r="1209" spans="1:2">
      <c r="A1209">
        <v>1037</v>
      </c>
      <c r="B1209" t="s">
        <v>735</v>
      </c>
    </row>
    <row r="1210" spans="1:2">
      <c r="A1210">
        <v>1038</v>
      </c>
      <c r="B1210" t="s">
        <v>735</v>
      </c>
    </row>
    <row r="1211" spans="1:2">
      <c r="A1211">
        <v>1039</v>
      </c>
      <c r="B1211" t="s">
        <v>735</v>
      </c>
    </row>
    <row r="1212" spans="1:2">
      <c r="A1212">
        <v>1040</v>
      </c>
      <c r="B1212" t="s">
        <v>735</v>
      </c>
    </row>
    <row r="1213" spans="1:2">
      <c r="A1213">
        <v>1041</v>
      </c>
      <c r="B1213" t="s">
        <v>10625</v>
      </c>
    </row>
    <row r="1214" spans="1:2">
      <c r="A1214">
        <v>1042</v>
      </c>
      <c r="B1214" t="s">
        <v>1655</v>
      </c>
    </row>
    <row r="1215" spans="1:2">
      <c r="A1215">
        <v>1043</v>
      </c>
      <c r="B1215" t="s">
        <v>10625</v>
      </c>
    </row>
    <row r="1216" spans="1:2">
      <c r="A1216">
        <v>1044</v>
      </c>
      <c r="B1216" t="s">
        <v>735</v>
      </c>
    </row>
    <row r="1217" spans="1:2">
      <c r="A1217">
        <v>1045</v>
      </c>
      <c r="B1217" t="s">
        <v>735</v>
      </c>
    </row>
    <row r="1218" spans="1:2">
      <c r="A1218">
        <v>1046</v>
      </c>
      <c r="B1218" t="s">
        <v>735</v>
      </c>
    </row>
    <row r="1219" spans="1:2">
      <c r="A1219">
        <v>1047</v>
      </c>
      <c r="B1219" t="s">
        <v>735</v>
      </c>
    </row>
    <row r="1220" spans="1:2">
      <c r="A1220">
        <v>1048</v>
      </c>
      <c r="B1220" t="s">
        <v>735</v>
      </c>
    </row>
    <row r="1221" spans="1:2">
      <c r="A1221">
        <v>1049</v>
      </c>
      <c r="B1221" t="s">
        <v>735</v>
      </c>
    </row>
    <row r="1222" spans="1:2">
      <c r="A1222">
        <v>1050</v>
      </c>
      <c r="B1222" t="s">
        <v>735</v>
      </c>
    </row>
    <row r="1223" spans="1:2">
      <c r="A1223">
        <v>1051</v>
      </c>
      <c r="B1223" t="s">
        <v>773</v>
      </c>
    </row>
    <row r="1224" spans="1:2">
      <c r="A1224">
        <v>1051</v>
      </c>
      <c r="B1224" t="s">
        <v>2120</v>
      </c>
    </row>
    <row r="1225" spans="1:2">
      <c r="A1225">
        <v>1052</v>
      </c>
      <c r="B1225" t="s">
        <v>2124</v>
      </c>
    </row>
    <row r="1226" spans="1:2">
      <c r="A1226">
        <v>1052</v>
      </c>
      <c r="B1226" t="s">
        <v>381</v>
      </c>
    </row>
    <row r="1227" spans="1:2">
      <c r="A1227">
        <v>1053</v>
      </c>
      <c r="B1227" t="s">
        <v>735</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2596"/>
  <sheetViews>
    <sheetView topLeftCell="A2562" workbookViewId="0">
      <selection activeCell="A1921" sqref="A1921"/>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2140</v>
      </c>
      <c r="C1" s="54" t="s">
        <v>2141</v>
      </c>
      <c r="D1" s="18" t="s">
        <v>2142</v>
      </c>
    </row>
    <row r="2" spans="1:4">
      <c r="A2" s="18">
        <v>1</v>
      </c>
      <c r="B2" s="59" t="s">
        <v>790</v>
      </c>
      <c r="C2" s="58" t="str">
        <f>VLOOKUP(Table4[[#This Row],[iso_code]],iso_code!B:C,2,FALSE)</f>
        <v>DZA</v>
      </c>
      <c r="D2" s="18" t="str">
        <f>VLOOKUP(Table4[[#This Row],[iso_code]],iso_code!G:H,2,FALSE)</f>
        <v>Algeria</v>
      </c>
    </row>
    <row r="3" spans="1:4">
      <c r="A3" s="18">
        <v>1</v>
      </c>
      <c r="B3" s="59" t="s">
        <v>2143</v>
      </c>
      <c r="C3" s="58" t="str">
        <f>VLOOKUP(Table4[[#This Row],[iso_code]],iso_code!B:C,2,FALSE)</f>
        <v>AGO</v>
      </c>
      <c r="D3" s="18" t="str">
        <f>VLOOKUP(Table4[[#This Row],[iso_code]],iso_code!G:H,2,FALSE)</f>
        <v>Angola</v>
      </c>
    </row>
    <row r="4" spans="1:4">
      <c r="A4" s="18">
        <v>1</v>
      </c>
      <c r="B4" s="59" t="s">
        <v>2144</v>
      </c>
      <c r="C4" s="58" t="str">
        <f>VLOOKUP(Table4[[#This Row],[iso_code]],iso_code!B:C,2,FALSE)</f>
        <v>BEN</v>
      </c>
      <c r="D4" s="18" t="str">
        <f>VLOOKUP(Table4[[#This Row],[iso_code]],iso_code!G:H,2,FALSE)</f>
        <v>Benin</v>
      </c>
    </row>
    <row r="5" spans="1:4">
      <c r="A5" s="18">
        <v>1</v>
      </c>
      <c r="B5" s="59" t="s">
        <v>1787</v>
      </c>
      <c r="C5" s="58" t="str">
        <f>VLOOKUP(Table4[[#This Row],[iso_code]],iso_code!B:C,2,FALSE)</f>
        <v>BWA</v>
      </c>
      <c r="D5" s="18" t="str">
        <f>VLOOKUP(Table4[[#This Row],[iso_code]],iso_code!G:H,2,FALSE)</f>
        <v>Botswana</v>
      </c>
    </row>
    <row r="6" spans="1:4">
      <c r="A6" s="18">
        <v>1</v>
      </c>
      <c r="B6" s="59" t="s">
        <v>2145</v>
      </c>
      <c r="C6" s="58" t="str">
        <f>VLOOKUP(Table4[[#This Row],[iso_code]],iso_code!B:C,2,FALSE)</f>
        <v>BFA</v>
      </c>
      <c r="D6" s="18" t="str">
        <f>VLOOKUP(Table4[[#This Row],[iso_code]],iso_code!G:H,2,FALSE)</f>
        <v>Burkina Faso</v>
      </c>
    </row>
    <row r="7" spans="1:4">
      <c r="A7" s="18">
        <v>1</v>
      </c>
      <c r="B7" s="59" t="s">
        <v>2146</v>
      </c>
      <c r="C7" s="58" t="str">
        <f>VLOOKUP(Table4[[#This Row],[iso_code]],iso_code!B:C,2,FALSE)</f>
        <v>BDI</v>
      </c>
      <c r="D7" s="18" t="str">
        <f>VLOOKUP(Table4[[#This Row],[iso_code]],iso_code!G:H,2,FALSE)</f>
        <v>Burundi</v>
      </c>
    </row>
    <row r="8" spans="1:4">
      <c r="A8" s="18">
        <v>1</v>
      </c>
      <c r="B8" s="59" t="s">
        <v>285</v>
      </c>
      <c r="C8" s="58" t="str">
        <f>VLOOKUP(Table4[[#This Row],[iso_code]],iso_code!B:C,2,FALSE)</f>
        <v>CMR</v>
      </c>
      <c r="D8" s="18" t="str">
        <f>VLOOKUP(Table4[[#This Row],[iso_code]],iso_code!G:H,2,FALSE)</f>
        <v>Cameroon</v>
      </c>
    </row>
    <row r="9" spans="1:4">
      <c r="A9" s="18">
        <v>1</v>
      </c>
      <c r="B9" s="59" t="s">
        <v>1632</v>
      </c>
      <c r="C9" s="58" t="str">
        <f>VLOOKUP(Table4[[#This Row],[iso_code]],iso_code!B:C,2,FALSE)</f>
        <v>CAF</v>
      </c>
      <c r="D9" s="18" t="str">
        <f>VLOOKUP(Table4[[#This Row],[iso_code]],iso_code!G:H,2,FALSE)</f>
        <v>Central African Republic (the)</v>
      </c>
    </row>
    <row r="10" spans="1:4">
      <c r="A10" s="18">
        <v>1</v>
      </c>
      <c r="B10" s="59" t="s">
        <v>2147</v>
      </c>
      <c r="C10" s="58" t="str">
        <f>VLOOKUP(Table4[[#This Row],[iso_code]],iso_code!B:C,2,FALSE)</f>
        <v>TCD</v>
      </c>
      <c r="D10" s="18" t="str">
        <f>VLOOKUP(Table4[[#This Row],[iso_code]],iso_code!G:H,2,FALSE)</f>
        <v>Chad</v>
      </c>
    </row>
    <row r="11" spans="1:4">
      <c r="A11" s="18">
        <v>1</v>
      </c>
      <c r="B11" s="59" t="s">
        <v>2148</v>
      </c>
      <c r="C11" s="58" t="str">
        <f>VLOOKUP(Table4[[#This Row],[iso_code]],iso_code!B:C,2,FALSE)</f>
        <v>COM</v>
      </c>
      <c r="D11" s="18" t="str">
        <f>VLOOKUP(Table4[[#This Row],[iso_code]],iso_code!G:H,2,FALSE)</f>
        <v>Comoros (the)</v>
      </c>
    </row>
    <row r="12" spans="1:4">
      <c r="A12" s="18">
        <v>1</v>
      </c>
      <c r="B12" s="59" t="s">
        <v>2149</v>
      </c>
      <c r="C12" s="58" t="str">
        <f>VLOOKUP(Table4[[#This Row],[iso_code]],iso_code!B:C,2,FALSE)</f>
        <v>COG</v>
      </c>
      <c r="D12" s="18" t="str">
        <f>VLOOKUP(Table4[[#This Row],[iso_code]],iso_code!G:H,2,FALSE)</f>
        <v>Congo (the)</v>
      </c>
    </row>
    <row r="13" spans="1:4">
      <c r="A13" s="18">
        <v>1</v>
      </c>
      <c r="B13" s="59" t="s">
        <v>1976</v>
      </c>
      <c r="C13" s="58" t="str">
        <f>VLOOKUP(Table4[[#This Row],[iso_code]],iso_code!B:C,2,FALSE)</f>
        <v>COD</v>
      </c>
      <c r="D13" s="18" t="str">
        <f>VLOOKUP(Table4[[#This Row],[iso_code]],iso_code!G:H,2,FALSE)</f>
        <v>Congo (the Democratic Republic of the)</v>
      </c>
    </row>
    <row r="14" spans="1:4">
      <c r="A14" s="18">
        <v>1</v>
      </c>
      <c r="B14" s="59" t="s">
        <v>2150</v>
      </c>
      <c r="C14" s="58" t="str">
        <f>VLOOKUP(Table4[[#This Row],[iso_code]],iso_code!B:C,2,FALSE)</f>
        <v>DJI</v>
      </c>
      <c r="D14" s="18" t="str">
        <f>VLOOKUP(Table4[[#This Row],[iso_code]],iso_code!G:H,2,FALSE)</f>
        <v>Djibouti</v>
      </c>
    </row>
    <row r="15" spans="1:4">
      <c r="A15" s="18">
        <v>1</v>
      </c>
      <c r="B15" s="59" t="s">
        <v>840</v>
      </c>
      <c r="C15" s="58" t="str">
        <f>VLOOKUP(Table4[[#This Row],[iso_code]],iso_code!B:C,2,FALSE)</f>
        <v>EGY</v>
      </c>
      <c r="D15" s="18" t="str">
        <f>VLOOKUP(Table4[[#This Row],[iso_code]],iso_code!G:H,2,FALSE)</f>
        <v>Egypt</v>
      </c>
    </row>
    <row r="16" spans="1:4">
      <c r="A16" s="18">
        <v>1</v>
      </c>
      <c r="B16" s="59" t="s">
        <v>2151</v>
      </c>
      <c r="C16" s="58" t="str">
        <f>VLOOKUP(Table4[[#This Row],[iso_code]],iso_code!B:C,2,FALSE)</f>
        <v>GNQ</v>
      </c>
      <c r="D16" s="18" t="str">
        <f>VLOOKUP(Table4[[#This Row],[iso_code]],iso_code!G:H,2,FALSE)</f>
        <v>Equatorial Guinea</v>
      </c>
    </row>
    <row r="17" spans="1:4">
      <c r="A17" s="18">
        <v>1</v>
      </c>
      <c r="B17" s="59" t="s">
        <v>2152</v>
      </c>
      <c r="C17" s="58" t="str">
        <f>VLOOKUP(Table4[[#This Row],[iso_code]],iso_code!B:C,2,FALSE)</f>
        <v>ERI</v>
      </c>
      <c r="D17" s="18" t="str">
        <f>VLOOKUP(Table4[[#This Row],[iso_code]],iso_code!G:H,2,FALSE)</f>
        <v>Eritrea</v>
      </c>
    </row>
    <row r="18" spans="1:4">
      <c r="A18" s="18">
        <v>1</v>
      </c>
      <c r="B18" s="59" t="s">
        <v>194</v>
      </c>
      <c r="C18" s="58" t="str">
        <f>VLOOKUP(Table4[[#This Row],[iso_code]],iso_code!B:C,2,FALSE)</f>
        <v>ETH</v>
      </c>
      <c r="D18" s="18" t="str">
        <f>VLOOKUP(Table4[[#This Row],[iso_code]],iso_code!G:H,2,FALSE)</f>
        <v>Ethiopia</v>
      </c>
    </row>
    <row r="19" spans="1:4">
      <c r="A19" s="18">
        <v>1</v>
      </c>
      <c r="B19" s="59" t="s">
        <v>2153</v>
      </c>
      <c r="C19" s="58" t="str">
        <f>VLOOKUP(Table4[[#This Row],[iso_code]],iso_code!B:C,2,FALSE)</f>
        <v>GAB</v>
      </c>
      <c r="D19" s="18" t="str">
        <f>VLOOKUP(Table4[[#This Row],[iso_code]],iso_code!G:H,2,FALSE)</f>
        <v>Gabon</v>
      </c>
    </row>
    <row r="20" spans="1:4">
      <c r="A20" s="18">
        <v>1</v>
      </c>
      <c r="B20" s="59" t="s">
        <v>2154</v>
      </c>
      <c r="C20" s="58" t="str">
        <f>VLOOKUP(Table4[[#This Row],[iso_code]],iso_code!B:C,2,FALSE)</f>
        <v>GMB</v>
      </c>
      <c r="D20" s="18" t="str">
        <f>VLOOKUP(Table4[[#This Row],[iso_code]],iso_code!G:H,2,FALSE)</f>
        <v>Gambia (the)</v>
      </c>
    </row>
    <row r="21" spans="1:4">
      <c r="A21" s="18">
        <v>1</v>
      </c>
      <c r="B21" s="59" t="s">
        <v>250</v>
      </c>
      <c r="C21" s="58" t="str">
        <f>VLOOKUP(Table4[[#This Row],[iso_code]],iso_code!B:C,2,FALSE)</f>
        <v>GHA</v>
      </c>
      <c r="D21" s="18" t="str">
        <f>VLOOKUP(Table4[[#This Row],[iso_code]],iso_code!G:H,2,FALSE)</f>
        <v>Ghana</v>
      </c>
    </row>
    <row r="22" spans="1:4">
      <c r="A22" s="18">
        <v>1</v>
      </c>
      <c r="B22" s="59" t="s">
        <v>2155</v>
      </c>
      <c r="C22" s="58" t="str">
        <f>VLOOKUP(Table4[[#This Row],[iso_code]],iso_code!B:C,2,FALSE)</f>
        <v>GIN</v>
      </c>
      <c r="D22" s="18" t="str">
        <f>VLOOKUP(Table4[[#This Row],[iso_code]],iso_code!G:H,2,FALSE)</f>
        <v>Guinea</v>
      </c>
    </row>
    <row r="23" spans="1:4">
      <c r="A23" s="18">
        <v>1</v>
      </c>
      <c r="B23" s="59" t="s">
        <v>2156</v>
      </c>
      <c r="C23" s="58" t="str">
        <f>VLOOKUP(Table4[[#This Row],[iso_code]],iso_code!B:C,2,FALSE)</f>
        <v>GNB</v>
      </c>
      <c r="D23" s="18" t="str">
        <f>VLOOKUP(Table4[[#This Row],[iso_code]],iso_code!G:H,2,FALSE)</f>
        <v>Guinea-Bissau</v>
      </c>
    </row>
    <row r="24" spans="1:4">
      <c r="A24" s="18">
        <v>1</v>
      </c>
      <c r="B24" s="59" t="s">
        <v>2157</v>
      </c>
      <c r="C24" s="58" t="str">
        <f>VLOOKUP(Table4[[#This Row],[iso_code]],iso_code!B:C,2,FALSE)</f>
        <v>CIV</v>
      </c>
      <c r="D24" s="18" t="str">
        <f>VLOOKUP(Table4[[#This Row],[iso_code]],iso_code!G:H,2,FALSE)</f>
        <v>Côte d'Ivoire</v>
      </c>
    </row>
    <row r="25" spans="1:4">
      <c r="A25" s="18">
        <v>1</v>
      </c>
      <c r="B25" s="59" t="s">
        <v>428</v>
      </c>
      <c r="C25" s="58" t="str">
        <f>VLOOKUP(Table4[[#This Row],[iso_code]],iso_code!B:C,2,FALSE)</f>
        <v>KEN</v>
      </c>
      <c r="D25" s="18" t="str">
        <f>VLOOKUP(Table4[[#This Row],[iso_code]],iso_code!G:H,2,FALSE)</f>
        <v>Kenya</v>
      </c>
    </row>
    <row r="26" spans="1:4">
      <c r="A26" s="18">
        <v>1</v>
      </c>
      <c r="B26" s="59" t="s">
        <v>2158</v>
      </c>
      <c r="C26" s="58" t="str">
        <f>VLOOKUP(Table4[[#This Row],[iso_code]],iso_code!B:C,2,FALSE)</f>
        <v>LSO</v>
      </c>
      <c r="D26" s="18" t="str">
        <f>VLOOKUP(Table4[[#This Row],[iso_code]],iso_code!G:H,2,FALSE)</f>
        <v>Lesotho</v>
      </c>
    </row>
    <row r="27" spans="1:4">
      <c r="A27" s="18">
        <v>1</v>
      </c>
      <c r="B27" s="59" t="s">
        <v>2159</v>
      </c>
      <c r="C27" s="58" t="str">
        <f>VLOOKUP(Table4[[#This Row],[iso_code]],iso_code!B:C,2,FALSE)</f>
        <v>LBR</v>
      </c>
      <c r="D27" s="18" t="str">
        <f>VLOOKUP(Table4[[#This Row],[iso_code]],iso_code!G:H,2,FALSE)</f>
        <v>Liberia</v>
      </c>
    </row>
    <row r="28" spans="1:4">
      <c r="A28" s="18">
        <v>1</v>
      </c>
      <c r="B28" s="59" t="s">
        <v>1944</v>
      </c>
      <c r="C28" s="58" t="str">
        <f>VLOOKUP(Table4[[#This Row],[iso_code]],iso_code!B:C,2,FALSE)</f>
        <v>LBY</v>
      </c>
      <c r="D28" s="18" t="str">
        <f>VLOOKUP(Table4[[#This Row],[iso_code]],iso_code!G:H,2,FALSE)</f>
        <v>Libya</v>
      </c>
    </row>
    <row r="29" spans="1:4">
      <c r="A29" s="18">
        <v>1</v>
      </c>
      <c r="B29" s="59" t="s">
        <v>2160</v>
      </c>
      <c r="C29" s="58" t="str">
        <f>VLOOKUP(Table4[[#This Row],[iso_code]],iso_code!B:C,2,FALSE)</f>
        <v>MDG</v>
      </c>
      <c r="D29" s="18" t="str">
        <f>VLOOKUP(Table4[[#This Row],[iso_code]],iso_code!G:H,2,FALSE)</f>
        <v>Madagascar</v>
      </c>
    </row>
    <row r="30" spans="1:4">
      <c r="A30" s="18">
        <v>1</v>
      </c>
      <c r="B30" s="59" t="s">
        <v>1147</v>
      </c>
      <c r="C30" s="58" t="str">
        <f>VLOOKUP(Table4[[#This Row],[iso_code]],iso_code!B:C,2,FALSE)</f>
        <v>MWI</v>
      </c>
      <c r="D30" s="18" t="str">
        <f>VLOOKUP(Table4[[#This Row],[iso_code]],iso_code!G:H,2,FALSE)</f>
        <v>Malawi</v>
      </c>
    </row>
    <row r="31" spans="1:4">
      <c r="A31" s="18">
        <v>1</v>
      </c>
      <c r="B31" s="59" t="s">
        <v>2161</v>
      </c>
      <c r="C31" s="58" t="str">
        <f>VLOOKUP(Table4[[#This Row],[iso_code]],iso_code!B:C,2,FALSE)</f>
        <v>MLI</v>
      </c>
      <c r="D31" s="18" t="str">
        <f>VLOOKUP(Table4[[#This Row],[iso_code]],iso_code!G:H,2,FALSE)</f>
        <v>Mali</v>
      </c>
    </row>
    <row r="32" spans="1:4">
      <c r="A32" s="18">
        <v>1</v>
      </c>
      <c r="B32" s="59" t="s">
        <v>2062</v>
      </c>
      <c r="C32" s="58" t="str">
        <f>VLOOKUP(Table4[[#This Row],[iso_code]],iso_code!B:C,2,FALSE)</f>
        <v>MRT</v>
      </c>
      <c r="D32" s="18" t="str">
        <f>VLOOKUP(Table4[[#This Row],[iso_code]],iso_code!G:H,2,FALSE)</f>
        <v>Mauritania</v>
      </c>
    </row>
    <row r="33" spans="1:4">
      <c r="A33" s="18">
        <v>1</v>
      </c>
      <c r="B33" s="59" t="s">
        <v>953</v>
      </c>
      <c r="C33" s="58" t="str">
        <f>VLOOKUP(Table4[[#This Row],[iso_code]],iso_code!B:C,2,FALSE)</f>
        <v>MUS</v>
      </c>
      <c r="D33" s="18" t="str">
        <f>VLOOKUP(Table4[[#This Row],[iso_code]],iso_code!G:H,2,FALSE)</f>
        <v>Mauritius</v>
      </c>
    </row>
    <row r="34" spans="1:4">
      <c r="A34" s="18">
        <v>1</v>
      </c>
      <c r="B34" s="59" t="s">
        <v>509</v>
      </c>
      <c r="C34" s="58" t="str">
        <f>VLOOKUP(Table4[[#This Row],[iso_code]],iso_code!B:C,2,FALSE)</f>
        <v>MAR</v>
      </c>
      <c r="D34" s="18" t="str">
        <f>VLOOKUP(Table4[[#This Row],[iso_code]],iso_code!G:H,2,FALSE)</f>
        <v>Morocco</v>
      </c>
    </row>
    <row r="35" spans="1:4">
      <c r="A35" s="18">
        <v>1</v>
      </c>
      <c r="B35" s="59" t="s">
        <v>1431</v>
      </c>
      <c r="C35" s="58" t="str">
        <f>VLOOKUP(Table4[[#This Row],[iso_code]],iso_code!B:C,2,FALSE)</f>
        <v>MOZ</v>
      </c>
      <c r="D35" s="18" t="str">
        <f>VLOOKUP(Table4[[#This Row],[iso_code]],iso_code!G:H,2,FALSE)</f>
        <v>Mozambique</v>
      </c>
    </row>
    <row r="36" spans="1:4">
      <c r="A36" s="18">
        <v>1</v>
      </c>
      <c r="B36" s="59" t="s">
        <v>2022</v>
      </c>
      <c r="C36" s="58" t="str">
        <f>VLOOKUP(Table4[[#This Row],[iso_code]],iso_code!B:C,2,FALSE)</f>
        <v>NAM</v>
      </c>
      <c r="D36" s="18" t="str">
        <f>VLOOKUP(Table4[[#This Row],[iso_code]],iso_code!G:H,2,FALSE)</f>
        <v>Namibia</v>
      </c>
    </row>
    <row r="37" spans="1:4">
      <c r="A37" s="18">
        <v>1</v>
      </c>
      <c r="B37" s="59" t="s">
        <v>988</v>
      </c>
      <c r="C37" s="58" t="str">
        <f>VLOOKUP(Table4[[#This Row],[iso_code]],iso_code!B:C,2,FALSE)</f>
        <v>NER</v>
      </c>
      <c r="D37" s="18" t="str">
        <f>VLOOKUP(Table4[[#This Row],[iso_code]],iso_code!G:H,2,FALSE)</f>
        <v>Niger (the)</v>
      </c>
    </row>
    <row r="38" spans="1:4">
      <c r="A38" s="18">
        <v>1</v>
      </c>
      <c r="B38" s="59" t="s">
        <v>1215</v>
      </c>
      <c r="C38" s="58" t="str">
        <f>VLOOKUP(Table4[[#This Row],[iso_code]],iso_code!B:C,2,FALSE)</f>
        <v>NGA</v>
      </c>
      <c r="D38" s="18" t="str">
        <f>VLOOKUP(Table4[[#This Row],[iso_code]],iso_code!G:H,2,FALSE)</f>
        <v>Nigeria</v>
      </c>
    </row>
    <row r="39" spans="1:4">
      <c r="A39" s="18">
        <v>1</v>
      </c>
      <c r="B39" s="59" t="s">
        <v>2162</v>
      </c>
      <c r="C39" s="58" t="str">
        <f>VLOOKUP(Table4[[#This Row],[iso_code]],iso_code!B:C,2,FALSE)</f>
        <v>RWA</v>
      </c>
      <c r="D39" s="18" t="str">
        <f>VLOOKUP(Table4[[#This Row],[iso_code]],iso_code!G:H,2,FALSE)</f>
        <v>Rwanda</v>
      </c>
    </row>
    <row r="40" spans="1:4">
      <c r="A40" s="18">
        <v>1</v>
      </c>
      <c r="B40" s="59" t="s">
        <v>2163</v>
      </c>
      <c r="C40" s="58" t="str">
        <f>VLOOKUP(Table4[[#This Row],[iso_code]],iso_code!B:C,2,FALSE)</f>
        <v>STP</v>
      </c>
      <c r="D40" s="18" t="str">
        <f>VLOOKUP(Table4[[#This Row],[iso_code]],iso_code!G:H,2,FALSE)</f>
        <v>Sao Tome and Principe</v>
      </c>
    </row>
    <row r="41" spans="1:4">
      <c r="A41" s="18">
        <v>1</v>
      </c>
      <c r="B41" s="59" t="s">
        <v>1657</v>
      </c>
      <c r="C41" s="58" t="str">
        <f>VLOOKUP(Table4[[#This Row],[iso_code]],iso_code!B:C,2,FALSE)</f>
        <v>SEN</v>
      </c>
      <c r="D41" s="18" t="str">
        <f>VLOOKUP(Table4[[#This Row],[iso_code]],iso_code!G:H,2,FALSE)</f>
        <v>Senegal</v>
      </c>
    </row>
    <row r="42" spans="1:4">
      <c r="A42" s="18">
        <v>1</v>
      </c>
      <c r="B42" s="59" t="s">
        <v>2164</v>
      </c>
      <c r="C42" s="58" t="str">
        <f>VLOOKUP(Table4[[#This Row],[iso_code]],iso_code!B:C,2,FALSE)</f>
        <v>SYC</v>
      </c>
      <c r="D42" s="18" t="str">
        <f>VLOOKUP(Table4[[#This Row],[iso_code]],iso_code!G:H,2,FALSE)</f>
        <v>Seychelles</v>
      </c>
    </row>
    <row r="43" spans="1:4">
      <c r="A43" s="18">
        <v>1</v>
      </c>
      <c r="B43" s="59" t="s">
        <v>2046</v>
      </c>
      <c r="C43" s="58" t="str">
        <f>VLOOKUP(Table4[[#This Row],[iso_code]],iso_code!B:C,2,FALSE)</f>
        <v>SLE</v>
      </c>
      <c r="D43" s="18" t="str">
        <f>VLOOKUP(Table4[[#This Row],[iso_code]],iso_code!G:H,2,FALSE)</f>
        <v>Sierra Leone</v>
      </c>
    </row>
    <row r="44" spans="1:4">
      <c r="A44" s="18">
        <v>1</v>
      </c>
      <c r="B44" s="59" t="s">
        <v>2165</v>
      </c>
      <c r="C44" s="58" t="str">
        <f>VLOOKUP(Table4[[#This Row],[iso_code]],iso_code!B:C,2,FALSE)</f>
        <v>SOM</v>
      </c>
      <c r="D44" s="18" t="str">
        <f>VLOOKUP(Table4[[#This Row],[iso_code]],iso_code!G:H,2,FALSE)</f>
        <v>Somalia</v>
      </c>
    </row>
    <row r="45" spans="1:4">
      <c r="A45" s="18">
        <v>1</v>
      </c>
      <c r="B45" s="59" t="s">
        <v>608</v>
      </c>
      <c r="C45" s="58" t="str">
        <f>VLOOKUP(Table4[[#This Row],[iso_code]],iso_code!B:C,2,FALSE)</f>
        <v>ZAF</v>
      </c>
      <c r="D45" s="18" t="str">
        <f>VLOOKUP(Table4[[#This Row],[iso_code]],iso_code!G:H,2,FALSE)</f>
        <v>South Africa</v>
      </c>
    </row>
    <row r="46" spans="1:4">
      <c r="A46" s="18">
        <v>1</v>
      </c>
      <c r="B46" s="59" t="s">
        <v>2166</v>
      </c>
      <c r="C46" s="58" t="str">
        <f>VLOOKUP(Table4[[#This Row],[iso_code]],iso_code!B:C,2,FALSE)</f>
        <v>SSD</v>
      </c>
      <c r="D46" s="18" t="str">
        <f>VLOOKUP(Table4[[#This Row],[iso_code]],iso_code!G:H,2,FALSE)</f>
        <v>South Sudan</v>
      </c>
    </row>
    <row r="47" spans="1:4">
      <c r="A47" s="18">
        <v>1</v>
      </c>
      <c r="B47" s="59" t="s">
        <v>2167</v>
      </c>
      <c r="C47" s="58" t="str">
        <f>VLOOKUP(Table4[[#This Row],[iso_code]],iso_code!B:C,2,FALSE)</f>
        <v>SDN</v>
      </c>
      <c r="D47" s="18" t="str">
        <f>VLOOKUP(Table4[[#This Row],[iso_code]],iso_code!G:H,2,FALSE)</f>
        <v>Sudan (the)</v>
      </c>
    </row>
    <row r="48" spans="1:4">
      <c r="A48" s="18">
        <v>1</v>
      </c>
      <c r="B48" s="59" t="s">
        <v>2168</v>
      </c>
      <c r="C48" s="58" t="str">
        <f>VLOOKUP(Table4[[#This Row],[iso_code]],iso_code!B:C,2,FALSE)</f>
        <v>SWZ</v>
      </c>
      <c r="D48" s="18" t="str">
        <f>VLOOKUP(Table4[[#This Row],[iso_code]],iso_code!G:H,2,FALSE)</f>
        <v>Eswatini</v>
      </c>
    </row>
    <row r="49" spans="1:4">
      <c r="A49" s="18">
        <v>1</v>
      </c>
      <c r="B49" s="59" t="s">
        <v>842</v>
      </c>
      <c r="C49" s="58" t="str">
        <f>VLOOKUP(Table4[[#This Row],[iso_code]],iso_code!B:C,2,FALSE)</f>
        <v>TZA</v>
      </c>
      <c r="D49" s="18" t="str">
        <f>VLOOKUP(Table4[[#This Row],[iso_code]],iso_code!G:H,2,FALSE)</f>
        <v>Tanzania, United Republic of</v>
      </c>
    </row>
    <row r="50" spans="1:4">
      <c r="A50" s="18">
        <v>1</v>
      </c>
      <c r="B50" s="59" t="s">
        <v>1968</v>
      </c>
      <c r="C50" s="58" t="str">
        <f>VLOOKUP(Table4[[#This Row],[iso_code]],iso_code!B:C,2,FALSE)</f>
        <v>TGO</v>
      </c>
      <c r="D50" s="18" t="str">
        <f>VLOOKUP(Table4[[#This Row],[iso_code]],iso_code!G:H,2,FALSE)</f>
        <v>Togo</v>
      </c>
    </row>
    <row r="51" spans="1:4">
      <c r="A51" s="18">
        <v>1</v>
      </c>
      <c r="B51" s="59" t="s">
        <v>935</v>
      </c>
      <c r="C51" s="58" t="str">
        <f>VLOOKUP(Table4[[#This Row],[iso_code]],iso_code!B:C,2,FALSE)</f>
        <v>TUN</v>
      </c>
      <c r="D51" s="18" t="str">
        <f>VLOOKUP(Table4[[#This Row],[iso_code]],iso_code!G:H,2,FALSE)</f>
        <v>Tunisia</v>
      </c>
    </row>
    <row r="52" spans="1:4">
      <c r="A52" s="18">
        <v>1</v>
      </c>
      <c r="B52" s="59" t="s">
        <v>1443</v>
      </c>
      <c r="C52" s="58" t="str">
        <f>VLOOKUP(Table4[[#This Row],[iso_code]],iso_code!B:C,2,FALSE)</f>
        <v>UGA</v>
      </c>
      <c r="D52" s="18" t="str">
        <f>VLOOKUP(Table4[[#This Row],[iso_code]],iso_code!G:H,2,FALSE)</f>
        <v>Uganda</v>
      </c>
    </row>
    <row r="53" spans="1:4">
      <c r="A53" s="18">
        <v>1</v>
      </c>
      <c r="B53" s="59" t="s">
        <v>737</v>
      </c>
      <c r="C53" s="58" t="str">
        <f>VLOOKUP(Table4[[#This Row],[iso_code]],iso_code!B:C,2,FALSE)</f>
        <v>ZMB</v>
      </c>
      <c r="D53" s="18" t="str">
        <f>VLOOKUP(Table4[[#This Row],[iso_code]],iso_code!G:H,2,FALSE)</f>
        <v>Zambia</v>
      </c>
    </row>
    <row r="54" spans="1:4">
      <c r="A54" s="18">
        <v>1</v>
      </c>
      <c r="B54" s="59" t="s">
        <v>2169</v>
      </c>
      <c r="C54" s="58" t="str">
        <f>VLOOKUP(Table4[[#This Row],[iso_code]],iso_code!B:C,2,FALSE)</f>
        <v>ZWE</v>
      </c>
      <c r="D54" s="18" t="str">
        <f>VLOOKUP(Table4[[#This Row],[iso_code]],iso_code!G:H,2,FALSE)</f>
        <v>Zimbabwe</v>
      </c>
    </row>
    <row r="55" spans="1:4">
      <c r="A55" s="18">
        <v>2</v>
      </c>
      <c r="B55" s="54" t="s">
        <v>790</v>
      </c>
      <c r="C55" s="58" t="str">
        <f>VLOOKUP(Table4[[#This Row],[iso_code]],iso_code!B:C,2,FALSE)</f>
        <v>DZA</v>
      </c>
      <c r="D55" s="18" t="str">
        <f>VLOOKUP(Table4[[#This Row],[iso_code]],iso_code!G:H,2,FALSE)</f>
        <v>Algeria</v>
      </c>
    </row>
    <row r="56" spans="1:4">
      <c r="A56" s="18">
        <v>2</v>
      </c>
      <c r="B56" s="54" t="s">
        <v>2143</v>
      </c>
      <c r="C56" s="58" t="str">
        <f>VLOOKUP(Table4[[#This Row],[iso_code]],iso_code!B:C,2,FALSE)</f>
        <v>AGO</v>
      </c>
      <c r="D56" s="18" t="str">
        <f>VLOOKUP(Table4[[#This Row],[iso_code]],iso_code!G:H,2,FALSE)</f>
        <v>Angola</v>
      </c>
    </row>
    <row r="57" spans="1:4">
      <c r="A57" s="18">
        <v>2</v>
      </c>
      <c r="B57" s="54" t="s">
        <v>2144</v>
      </c>
      <c r="C57" s="58" t="str">
        <f>VLOOKUP(Table4[[#This Row],[iso_code]],iso_code!B:C,2,FALSE)</f>
        <v>BEN</v>
      </c>
      <c r="D57" s="18" t="str">
        <f>VLOOKUP(Table4[[#This Row],[iso_code]],iso_code!G:H,2,FALSE)</f>
        <v>Benin</v>
      </c>
    </row>
    <row r="58" spans="1:4">
      <c r="A58" s="18">
        <v>2</v>
      </c>
      <c r="B58" s="54" t="s">
        <v>1787</v>
      </c>
      <c r="C58" s="58" t="str">
        <f>VLOOKUP(Table4[[#This Row],[iso_code]],iso_code!B:C,2,FALSE)</f>
        <v>BWA</v>
      </c>
      <c r="D58" s="18" t="str">
        <f>VLOOKUP(Table4[[#This Row],[iso_code]],iso_code!G:H,2,FALSE)</f>
        <v>Botswana</v>
      </c>
    </row>
    <row r="59" spans="1:4">
      <c r="A59" s="18">
        <v>2</v>
      </c>
      <c r="B59" s="54" t="s">
        <v>2145</v>
      </c>
      <c r="C59" s="58" t="str">
        <f>VLOOKUP(Table4[[#This Row],[iso_code]],iso_code!B:C,2,FALSE)</f>
        <v>BFA</v>
      </c>
      <c r="D59" s="18" t="str">
        <f>VLOOKUP(Table4[[#This Row],[iso_code]],iso_code!G:H,2,FALSE)</f>
        <v>Burkina Faso</v>
      </c>
    </row>
    <row r="60" spans="1:4">
      <c r="A60" s="18">
        <v>2</v>
      </c>
      <c r="B60" s="54" t="s">
        <v>2146</v>
      </c>
      <c r="C60" s="58" t="str">
        <f>VLOOKUP(Table4[[#This Row],[iso_code]],iso_code!B:C,2,FALSE)</f>
        <v>BDI</v>
      </c>
      <c r="D60" s="18" t="str">
        <f>VLOOKUP(Table4[[#This Row],[iso_code]],iso_code!G:H,2,FALSE)</f>
        <v>Burundi</v>
      </c>
    </row>
    <row r="61" spans="1:4">
      <c r="A61" s="18">
        <v>2</v>
      </c>
      <c r="B61" s="54" t="s">
        <v>1606</v>
      </c>
      <c r="C61" s="58" t="str">
        <f>VLOOKUP(Table4[[#This Row],[iso_code]],iso_code!B:C,2,FALSE)</f>
        <v>CPV</v>
      </c>
      <c r="D61" s="18" t="str">
        <f>VLOOKUP(Table4[[#This Row],[iso_code]],iso_code!G:H,2,FALSE)</f>
        <v>Cabo Verde</v>
      </c>
    </row>
    <row r="62" spans="1:4">
      <c r="A62" s="18">
        <v>2</v>
      </c>
      <c r="B62" s="54" t="s">
        <v>285</v>
      </c>
      <c r="C62" s="58" t="str">
        <f>VLOOKUP(Table4[[#This Row],[iso_code]],iso_code!B:C,2,FALSE)</f>
        <v>CMR</v>
      </c>
      <c r="D62" s="18" t="str">
        <f>VLOOKUP(Table4[[#This Row],[iso_code]],iso_code!G:H,2,FALSE)</f>
        <v>Cameroon</v>
      </c>
    </row>
    <row r="63" spans="1:4">
      <c r="A63" s="18">
        <v>2</v>
      </c>
      <c r="B63" s="54" t="s">
        <v>1632</v>
      </c>
      <c r="C63" s="58" t="str">
        <f>VLOOKUP(Table4[[#This Row],[iso_code]],iso_code!B:C,2,FALSE)</f>
        <v>CAF</v>
      </c>
      <c r="D63" s="18" t="str">
        <f>VLOOKUP(Table4[[#This Row],[iso_code]],iso_code!G:H,2,FALSE)</f>
        <v>Central African Republic (the)</v>
      </c>
    </row>
    <row r="64" spans="1:4">
      <c r="A64" s="18">
        <v>2</v>
      </c>
      <c r="B64" s="54" t="s">
        <v>2147</v>
      </c>
      <c r="C64" s="58" t="str">
        <f>VLOOKUP(Table4[[#This Row],[iso_code]],iso_code!B:C,2,FALSE)</f>
        <v>TCD</v>
      </c>
      <c r="D64" s="18" t="str">
        <f>VLOOKUP(Table4[[#This Row],[iso_code]],iso_code!G:H,2,FALSE)</f>
        <v>Chad</v>
      </c>
    </row>
    <row r="65" spans="1:4">
      <c r="A65" s="18">
        <v>2</v>
      </c>
      <c r="B65" s="54" t="s">
        <v>2148</v>
      </c>
      <c r="C65" s="58" t="str">
        <f>VLOOKUP(Table4[[#This Row],[iso_code]],iso_code!B:C,2,FALSE)</f>
        <v>COM</v>
      </c>
      <c r="D65" s="18" t="str">
        <f>VLOOKUP(Table4[[#This Row],[iso_code]],iso_code!G:H,2,FALSE)</f>
        <v>Comoros (the)</v>
      </c>
    </row>
    <row r="66" spans="1:4">
      <c r="A66" s="18">
        <v>2</v>
      </c>
      <c r="B66" s="54" t="s">
        <v>1976</v>
      </c>
      <c r="C66" s="58" t="str">
        <f>VLOOKUP(Table4[[#This Row],[iso_code]],iso_code!B:C,2,FALSE)</f>
        <v>COD</v>
      </c>
      <c r="D66" s="18" t="str">
        <f>VLOOKUP(Table4[[#This Row],[iso_code]],iso_code!G:H,2,FALSE)</f>
        <v>Congo (the Democratic Republic of the)</v>
      </c>
    </row>
    <row r="67" spans="1:4">
      <c r="A67" s="18">
        <v>2</v>
      </c>
      <c r="B67" s="54" t="s">
        <v>2149</v>
      </c>
      <c r="C67" s="58" t="str">
        <f>VLOOKUP(Table4[[#This Row],[iso_code]],iso_code!B:C,2,FALSE)</f>
        <v>COG</v>
      </c>
      <c r="D67" s="18" t="str">
        <f>VLOOKUP(Table4[[#This Row],[iso_code]],iso_code!G:H,2,FALSE)</f>
        <v>Congo (the)</v>
      </c>
    </row>
    <row r="68" spans="1:4">
      <c r="A68" s="18">
        <v>2</v>
      </c>
      <c r="B68" s="54" t="s">
        <v>2150</v>
      </c>
      <c r="C68" s="58" t="str">
        <f>VLOOKUP(Table4[[#This Row],[iso_code]],iso_code!B:C,2,FALSE)</f>
        <v>DJI</v>
      </c>
      <c r="D68" s="18" t="str">
        <f>VLOOKUP(Table4[[#This Row],[iso_code]],iso_code!G:H,2,FALSE)</f>
        <v>Djibouti</v>
      </c>
    </row>
    <row r="69" spans="1:4">
      <c r="A69" s="18">
        <v>2</v>
      </c>
      <c r="B69" s="54" t="s">
        <v>840</v>
      </c>
      <c r="C69" s="58" t="str">
        <f>VLOOKUP(Table4[[#This Row],[iso_code]],iso_code!B:C,2,FALSE)</f>
        <v>EGY</v>
      </c>
      <c r="D69" s="18" t="str">
        <f>VLOOKUP(Table4[[#This Row],[iso_code]],iso_code!G:H,2,FALSE)</f>
        <v>Egypt</v>
      </c>
    </row>
    <row r="70" spans="1:4">
      <c r="A70" s="18">
        <v>2</v>
      </c>
      <c r="B70" s="54" t="s">
        <v>2151</v>
      </c>
      <c r="C70" s="58" t="str">
        <f>VLOOKUP(Table4[[#This Row],[iso_code]],iso_code!B:C,2,FALSE)</f>
        <v>GNQ</v>
      </c>
      <c r="D70" s="18" t="str">
        <f>VLOOKUP(Table4[[#This Row],[iso_code]],iso_code!G:H,2,FALSE)</f>
        <v>Equatorial Guinea</v>
      </c>
    </row>
    <row r="71" spans="1:4">
      <c r="A71" s="18">
        <v>2</v>
      </c>
      <c r="B71" s="54" t="s">
        <v>2152</v>
      </c>
      <c r="C71" s="58" t="str">
        <f>VLOOKUP(Table4[[#This Row],[iso_code]],iso_code!B:C,2,FALSE)</f>
        <v>ERI</v>
      </c>
      <c r="D71" s="18" t="str">
        <f>VLOOKUP(Table4[[#This Row],[iso_code]],iso_code!G:H,2,FALSE)</f>
        <v>Eritrea</v>
      </c>
    </row>
    <row r="72" spans="1:4">
      <c r="A72" s="18">
        <v>2</v>
      </c>
      <c r="B72" s="54" t="s">
        <v>2168</v>
      </c>
      <c r="C72" s="58" t="str">
        <f>VLOOKUP(Table4[[#This Row],[iso_code]],iso_code!B:C,2,FALSE)</f>
        <v>SWZ</v>
      </c>
      <c r="D72" s="18" t="str">
        <f>VLOOKUP(Table4[[#This Row],[iso_code]],iso_code!G:H,2,FALSE)</f>
        <v>Eswatini</v>
      </c>
    </row>
    <row r="73" spans="1:4">
      <c r="A73" s="18">
        <v>2</v>
      </c>
      <c r="B73" s="54" t="s">
        <v>194</v>
      </c>
      <c r="C73" s="58" t="str">
        <f>VLOOKUP(Table4[[#This Row],[iso_code]],iso_code!B:C,2,FALSE)</f>
        <v>ETH</v>
      </c>
      <c r="D73" s="18" t="str">
        <f>VLOOKUP(Table4[[#This Row],[iso_code]],iso_code!G:H,2,FALSE)</f>
        <v>Ethiopia</v>
      </c>
    </row>
    <row r="74" spans="1:4">
      <c r="A74" s="18">
        <v>2</v>
      </c>
      <c r="B74" s="54" t="s">
        <v>2153</v>
      </c>
      <c r="C74" s="58" t="str">
        <f>VLOOKUP(Table4[[#This Row],[iso_code]],iso_code!B:C,2,FALSE)</f>
        <v>GAB</v>
      </c>
      <c r="D74" s="18" t="str">
        <f>VLOOKUP(Table4[[#This Row],[iso_code]],iso_code!G:H,2,FALSE)</f>
        <v>Gabon</v>
      </c>
    </row>
    <row r="75" spans="1:4">
      <c r="A75" s="18">
        <v>2</v>
      </c>
      <c r="B75" s="54" t="s">
        <v>2154</v>
      </c>
      <c r="C75" s="58" t="str">
        <f>VLOOKUP(Table4[[#This Row],[iso_code]],iso_code!B:C,2,FALSE)</f>
        <v>GMB</v>
      </c>
      <c r="D75" s="18" t="str">
        <f>VLOOKUP(Table4[[#This Row],[iso_code]],iso_code!G:H,2,FALSE)</f>
        <v>Gambia (the)</v>
      </c>
    </row>
    <row r="76" spans="1:4">
      <c r="A76" s="18">
        <v>2</v>
      </c>
      <c r="B76" s="54" t="s">
        <v>250</v>
      </c>
      <c r="C76" s="58" t="str">
        <f>VLOOKUP(Table4[[#This Row],[iso_code]],iso_code!B:C,2,FALSE)</f>
        <v>GHA</v>
      </c>
      <c r="D76" s="18" t="str">
        <f>VLOOKUP(Table4[[#This Row],[iso_code]],iso_code!G:H,2,FALSE)</f>
        <v>Ghana</v>
      </c>
    </row>
    <row r="77" spans="1:4">
      <c r="A77" s="18">
        <v>2</v>
      </c>
      <c r="B77" s="54" t="s">
        <v>2155</v>
      </c>
      <c r="C77" s="58" t="str">
        <f>VLOOKUP(Table4[[#This Row],[iso_code]],iso_code!B:C,2,FALSE)</f>
        <v>GIN</v>
      </c>
      <c r="D77" s="18" t="str">
        <f>VLOOKUP(Table4[[#This Row],[iso_code]],iso_code!G:H,2,FALSE)</f>
        <v>Guinea</v>
      </c>
    </row>
    <row r="78" spans="1:4">
      <c r="A78" s="18">
        <v>2</v>
      </c>
      <c r="B78" s="54" t="s">
        <v>2156</v>
      </c>
      <c r="C78" s="58" t="str">
        <f>VLOOKUP(Table4[[#This Row],[iso_code]],iso_code!B:C,2,FALSE)</f>
        <v>GNB</v>
      </c>
      <c r="D78" s="18" t="str">
        <f>VLOOKUP(Table4[[#This Row],[iso_code]],iso_code!G:H,2,FALSE)</f>
        <v>Guinea-Bissau</v>
      </c>
    </row>
    <row r="79" spans="1:4">
      <c r="A79" s="18">
        <v>2</v>
      </c>
      <c r="B79" s="54" t="s">
        <v>2157</v>
      </c>
      <c r="C79" s="58" t="str">
        <f>VLOOKUP(Table4[[#This Row],[iso_code]],iso_code!B:C,2,FALSE)</f>
        <v>CIV</v>
      </c>
      <c r="D79" s="18" t="str">
        <f>VLOOKUP(Table4[[#This Row],[iso_code]],iso_code!G:H,2,FALSE)</f>
        <v>Côte d'Ivoire</v>
      </c>
    </row>
    <row r="80" spans="1:4">
      <c r="A80" s="18">
        <v>2</v>
      </c>
      <c r="B80" s="54" t="s">
        <v>428</v>
      </c>
      <c r="C80" s="58" t="str">
        <f>VLOOKUP(Table4[[#This Row],[iso_code]],iso_code!B:C,2,FALSE)</f>
        <v>KEN</v>
      </c>
      <c r="D80" s="18" t="str">
        <f>VLOOKUP(Table4[[#This Row],[iso_code]],iso_code!G:H,2,FALSE)</f>
        <v>Kenya</v>
      </c>
    </row>
    <row r="81" spans="1:4">
      <c r="A81" s="18">
        <v>2</v>
      </c>
      <c r="B81" s="54" t="s">
        <v>2158</v>
      </c>
      <c r="C81" s="58" t="str">
        <f>VLOOKUP(Table4[[#This Row],[iso_code]],iso_code!B:C,2,FALSE)</f>
        <v>LSO</v>
      </c>
      <c r="D81" s="18" t="str">
        <f>VLOOKUP(Table4[[#This Row],[iso_code]],iso_code!G:H,2,FALSE)</f>
        <v>Lesotho</v>
      </c>
    </row>
    <row r="82" spans="1:4">
      <c r="A82" s="18">
        <v>2</v>
      </c>
      <c r="B82" s="54" t="s">
        <v>2159</v>
      </c>
      <c r="C82" s="58" t="str">
        <f>VLOOKUP(Table4[[#This Row],[iso_code]],iso_code!B:C,2,FALSE)</f>
        <v>LBR</v>
      </c>
      <c r="D82" s="18" t="str">
        <f>VLOOKUP(Table4[[#This Row],[iso_code]],iso_code!G:H,2,FALSE)</f>
        <v>Liberia</v>
      </c>
    </row>
    <row r="83" spans="1:4">
      <c r="A83" s="18">
        <v>2</v>
      </c>
      <c r="B83" s="54" t="s">
        <v>1944</v>
      </c>
      <c r="C83" s="58" t="str">
        <f>VLOOKUP(Table4[[#This Row],[iso_code]],iso_code!B:C,2,FALSE)</f>
        <v>LBY</v>
      </c>
      <c r="D83" s="18" t="str">
        <f>VLOOKUP(Table4[[#This Row],[iso_code]],iso_code!G:H,2,FALSE)</f>
        <v>Libya</v>
      </c>
    </row>
    <row r="84" spans="1:4">
      <c r="A84" s="18">
        <v>2</v>
      </c>
      <c r="B84" s="54" t="s">
        <v>2160</v>
      </c>
      <c r="C84" s="58" t="str">
        <f>VLOOKUP(Table4[[#This Row],[iso_code]],iso_code!B:C,2,FALSE)</f>
        <v>MDG</v>
      </c>
      <c r="D84" s="18" t="str">
        <f>VLOOKUP(Table4[[#This Row],[iso_code]],iso_code!G:H,2,FALSE)</f>
        <v>Madagascar</v>
      </c>
    </row>
    <row r="85" spans="1:4">
      <c r="A85" s="18">
        <v>2</v>
      </c>
      <c r="B85" s="54" t="s">
        <v>1147</v>
      </c>
      <c r="C85" s="58" t="str">
        <f>VLOOKUP(Table4[[#This Row],[iso_code]],iso_code!B:C,2,FALSE)</f>
        <v>MWI</v>
      </c>
      <c r="D85" s="18" t="str">
        <f>VLOOKUP(Table4[[#This Row],[iso_code]],iso_code!G:H,2,FALSE)</f>
        <v>Malawi</v>
      </c>
    </row>
    <row r="86" spans="1:4">
      <c r="A86" s="18">
        <v>2</v>
      </c>
      <c r="B86" s="54" t="s">
        <v>2161</v>
      </c>
      <c r="C86" s="58" t="str">
        <f>VLOOKUP(Table4[[#This Row],[iso_code]],iso_code!B:C,2,FALSE)</f>
        <v>MLI</v>
      </c>
      <c r="D86" s="18" t="str">
        <f>VLOOKUP(Table4[[#This Row],[iso_code]],iso_code!G:H,2,FALSE)</f>
        <v>Mali</v>
      </c>
    </row>
    <row r="87" spans="1:4">
      <c r="A87" s="18">
        <v>2</v>
      </c>
      <c r="B87" s="54" t="s">
        <v>2062</v>
      </c>
      <c r="C87" s="58" t="str">
        <f>VLOOKUP(Table4[[#This Row],[iso_code]],iso_code!B:C,2,FALSE)</f>
        <v>MRT</v>
      </c>
      <c r="D87" s="18" t="str">
        <f>VLOOKUP(Table4[[#This Row],[iso_code]],iso_code!G:H,2,FALSE)</f>
        <v>Mauritania</v>
      </c>
    </row>
    <row r="88" spans="1:4">
      <c r="A88" s="18">
        <v>2</v>
      </c>
      <c r="B88" s="54" t="s">
        <v>953</v>
      </c>
      <c r="C88" s="58" t="str">
        <f>VLOOKUP(Table4[[#This Row],[iso_code]],iso_code!B:C,2,FALSE)</f>
        <v>MUS</v>
      </c>
      <c r="D88" s="18" t="str">
        <f>VLOOKUP(Table4[[#This Row],[iso_code]],iso_code!G:H,2,FALSE)</f>
        <v>Mauritius</v>
      </c>
    </row>
    <row r="89" spans="1:4">
      <c r="A89" s="18">
        <v>2</v>
      </c>
      <c r="B89" s="54" t="s">
        <v>509</v>
      </c>
      <c r="C89" s="58" t="str">
        <f>VLOOKUP(Table4[[#This Row],[iso_code]],iso_code!B:C,2,FALSE)</f>
        <v>MAR</v>
      </c>
      <c r="D89" s="18" t="str">
        <f>VLOOKUP(Table4[[#This Row],[iso_code]],iso_code!G:H,2,FALSE)</f>
        <v>Morocco</v>
      </c>
    </row>
    <row r="90" spans="1:4">
      <c r="A90" s="18">
        <v>2</v>
      </c>
      <c r="B90" s="54" t="s">
        <v>1431</v>
      </c>
      <c r="C90" s="58" t="str">
        <f>VLOOKUP(Table4[[#This Row],[iso_code]],iso_code!B:C,2,FALSE)</f>
        <v>MOZ</v>
      </c>
      <c r="D90" s="18" t="str">
        <f>VLOOKUP(Table4[[#This Row],[iso_code]],iso_code!G:H,2,FALSE)</f>
        <v>Mozambique</v>
      </c>
    </row>
    <row r="91" spans="1:4">
      <c r="A91" s="18">
        <v>2</v>
      </c>
      <c r="B91" s="54" t="s">
        <v>2022</v>
      </c>
      <c r="C91" s="58" t="str">
        <f>VLOOKUP(Table4[[#This Row],[iso_code]],iso_code!B:C,2,FALSE)</f>
        <v>NAM</v>
      </c>
      <c r="D91" s="18" t="str">
        <f>VLOOKUP(Table4[[#This Row],[iso_code]],iso_code!G:H,2,FALSE)</f>
        <v>Namibia</v>
      </c>
    </row>
    <row r="92" spans="1:4">
      <c r="A92" s="18">
        <v>2</v>
      </c>
      <c r="B92" s="54" t="s">
        <v>988</v>
      </c>
      <c r="C92" s="58" t="str">
        <f>VLOOKUP(Table4[[#This Row],[iso_code]],iso_code!B:C,2,FALSE)</f>
        <v>NER</v>
      </c>
      <c r="D92" s="18" t="str">
        <f>VLOOKUP(Table4[[#This Row],[iso_code]],iso_code!G:H,2,FALSE)</f>
        <v>Niger (the)</v>
      </c>
    </row>
    <row r="93" spans="1:4">
      <c r="A93" s="18">
        <v>2</v>
      </c>
      <c r="B93" s="54" t="s">
        <v>1215</v>
      </c>
      <c r="C93" s="58" t="str">
        <f>VLOOKUP(Table4[[#This Row],[iso_code]],iso_code!B:C,2,FALSE)</f>
        <v>NGA</v>
      </c>
      <c r="D93" s="18" t="str">
        <f>VLOOKUP(Table4[[#This Row],[iso_code]],iso_code!G:H,2,FALSE)</f>
        <v>Nigeria</v>
      </c>
    </row>
    <row r="94" spans="1:4">
      <c r="A94" s="18">
        <v>2</v>
      </c>
      <c r="B94" s="54" t="s">
        <v>2162</v>
      </c>
      <c r="C94" s="58" t="str">
        <f>VLOOKUP(Table4[[#This Row],[iso_code]],iso_code!B:C,2,FALSE)</f>
        <v>RWA</v>
      </c>
      <c r="D94" s="18" t="str">
        <f>VLOOKUP(Table4[[#This Row],[iso_code]],iso_code!G:H,2,FALSE)</f>
        <v>Rwanda</v>
      </c>
    </row>
    <row r="95" spans="1:4">
      <c r="A95" s="18">
        <v>2</v>
      </c>
      <c r="B95" s="54" t="s">
        <v>2163</v>
      </c>
      <c r="C95" s="58" t="str">
        <f>VLOOKUP(Table4[[#This Row],[iso_code]],iso_code!B:C,2,FALSE)</f>
        <v>STP</v>
      </c>
      <c r="D95" s="18" t="str">
        <f>VLOOKUP(Table4[[#This Row],[iso_code]],iso_code!G:H,2,FALSE)</f>
        <v>Sao Tome and Principe</v>
      </c>
    </row>
    <row r="96" spans="1:4">
      <c r="A96" s="18">
        <v>2</v>
      </c>
      <c r="B96" s="54" t="s">
        <v>1657</v>
      </c>
      <c r="C96" s="58" t="str">
        <f>VLOOKUP(Table4[[#This Row],[iso_code]],iso_code!B:C,2,FALSE)</f>
        <v>SEN</v>
      </c>
      <c r="D96" s="18" t="str">
        <f>VLOOKUP(Table4[[#This Row],[iso_code]],iso_code!G:H,2,FALSE)</f>
        <v>Senegal</v>
      </c>
    </row>
    <row r="97" spans="1:4">
      <c r="A97" s="18">
        <v>2</v>
      </c>
      <c r="B97" s="54" t="s">
        <v>2164</v>
      </c>
      <c r="C97" s="58" t="str">
        <f>VLOOKUP(Table4[[#This Row],[iso_code]],iso_code!B:C,2,FALSE)</f>
        <v>SYC</v>
      </c>
      <c r="D97" s="18" t="str">
        <f>VLOOKUP(Table4[[#This Row],[iso_code]],iso_code!G:H,2,FALSE)</f>
        <v>Seychelles</v>
      </c>
    </row>
    <row r="98" spans="1:4">
      <c r="A98" s="18">
        <v>2</v>
      </c>
      <c r="B98" s="54" t="s">
        <v>2046</v>
      </c>
      <c r="C98" s="58" t="str">
        <f>VLOOKUP(Table4[[#This Row],[iso_code]],iso_code!B:C,2,FALSE)</f>
        <v>SLE</v>
      </c>
      <c r="D98" s="18" t="str">
        <f>VLOOKUP(Table4[[#This Row],[iso_code]],iso_code!G:H,2,FALSE)</f>
        <v>Sierra Leone</v>
      </c>
    </row>
    <row r="99" spans="1:4">
      <c r="A99" s="18">
        <v>2</v>
      </c>
      <c r="B99" s="54" t="s">
        <v>2165</v>
      </c>
      <c r="C99" s="58" t="str">
        <f>VLOOKUP(Table4[[#This Row],[iso_code]],iso_code!B:C,2,FALSE)</f>
        <v>SOM</v>
      </c>
      <c r="D99" s="18" t="str">
        <f>VLOOKUP(Table4[[#This Row],[iso_code]],iso_code!G:H,2,FALSE)</f>
        <v>Somalia</v>
      </c>
    </row>
    <row r="100" spans="1:4">
      <c r="A100" s="18">
        <v>2</v>
      </c>
      <c r="B100" s="54" t="s">
        <v>608</v>
      </c>
      <c r="C100" s="58" t="str">
        <f>VLOOKUP(Table4[[#This Row],[iso_code]],iso_code!B:C,2,FALSE)</f>
        <v>ZAF</v>
      </c>
      <c r="D100" s="18" t="str">
        <f>VLOOKUP(Table4[[#This Row],[iso_code]],iso_code!G:H,2,FALSE)</f>
        <v>South Africa</v>
      </c>
    </row>
    <row r="101" spans="1:4">
      <c r="A101" s="18">
        <v>2</v>
      </c>
      <c r="B101" s="54" t="s">
        <v>2166</v>
      </c>
      <c r="C101" s="58" t="str">
        <f>VLOOKUP(Table4[[#This Row],[iso_code]],iso_code!B:C,2,FALSE)</f>
        <v>SSD</v>
      </c>
      <c r="D101" s="18" t="str">
        <f>VLOOKUP(Table4[[#This Row],[iso_code]],iso_code!G:H,2,FALSE)</f>
        <v>South Sudan</v>
      </c>
    </row>
    <row r="102" spans="1:4">
      <c r="A102" s="18">
        <v>2</v>
      </c>
      <c r="B102" s="54" t="s">
        <v>2167</v>
      </c>
      <c r="C102" s="58" t="str">
        <f>VLOOKUP(Table4[[#This Row],[iso_code]],iso_code!B:C,2,FALSE)</f>
        <v>SDN</v>
      </c>
      <c r="D102" s="18" t="str">
        <f>VLOOKUP(Table4[[#This Row],[iso_code]],iso_code!G:H,2,FALSE)</f>
        <v>Sudan (the)</v>
      </c>
    </row>
    <row r="103" spans="1:4">
      <c r="A103" s="18">
        <v>2</v>
      </c>
      <c r="B103" s="54" t="s">
        <v>842</v>
      </c>
      <c r="C103" s="58" t="str">
        <f>VLOOKUP(Table4[[#This Row],[iso_code]],iso_code!B:C,2,FALSE)</f>
        <v>TZA</v>
      </c>
      <c r="D103" s="18" t="str">
        <f>VLOOKUP(Table4[[#This Row],[iso_code]],iso_code!G:H,2,FALSE)</f>
        <v>Tanzania, United Republic of</v>
      </c>
    </row>
    <row r="104" spans="1:4">
      <c r="A104" s="18">
        <v>2</v>
      </c>
      <c r="B104" s="54" t="s">
        <v>1968</v>
      </c>
      <c r="C104" s="58" t="str">
        <f>VLOOKUP(Table4[[#This Row],[iso_code]],iso_code!B:C,2,FALSE)</f>
        <v>TGO</v>
      </c>
      <c r="D104" s="18" t="str">
        <f>VLOOKUP(Table4[[#This Row],[iso_code]],iso_code!G:H,2,FALSE)</f>
        <v>Togo</v>
      </c>
    </row>
    <row r="105" spans="1:4">
      <c r="A105" s="18">
        <v>2</v>
      </c>
      <c r="B105" s="18" t="s">
        <v>935</v>
      </c>
      <c r="C105" s="58" t="str">
        <f>VLOOKUP(Table4[[#This Row],[iso_code]],iso_code!B:C,2,FALSE)</f>
        <v>TUN</v>
      </c>
      <c r="D105" s="18" t="str">
        <f>VLOOKUP(Table4[[#This Row],[iso_code]],iso_code!G:H,2,FALSE)</f>
        <v>Tunisia</v>
      </c>
    </row>
    <row r="106" spans="1:4">
      <c r="A106" s="18">
        <v>2</v>
      </c>
      <c r="B106" s="18" t="s">
        <v>1443</v>
      </c>
      <c r="C106" s="58" t="str">
        <f>VLOOKUP(Table4[[#This Row],[iso_code]],iso_code!B:C,2,FALSE)</f>
        <v>UGA</v>
      </c>
      <c r="D106" s="18" t="str">
        <f>VLOOKUP(Table4[[#This Row],[iso_code]],iso_code!G:H,2,FALSE)</f>
        <v>Uganda</v>
      </c>
    </row>
    <row r="107" spans="1:4">
      <c r="A107" s="18">
        <v>2</v>
      </c>
      <c r="B107" s="18" t="s">
        <v>737</v>
      </c>
      <c r="C107" s="58" t="str">
        <f>VLOOKUP(Table4[[#This Row],[iso_code]],iso_code!B:C,2,FALSE)</f>
        <v>ZMB</v>
      </c>
      <c r="D107" s="18" t="str">
        <f>VLOOKUP(Table4[[#This Row],[iso_code]],iso_code!G:H,2,FALSE)</f>
        <v>Zambia</v>
      </c>
    </row>
    <row r="108" spans="1:4">
      <c r="A108" s="18">
        <v>2</v>
      </c>
      <c r="B108" s="18" t="s">
        <v>2169</v>
      </c>
      <c r="C108" s="58" t="str">
        <f>VLOOKUP(Table4[[#This Row],[iso_code]],iso_code!B:C,2,FALSE)</f>
        <v>ZWE</v>
      </c>
      <c r="D108" s="18" t="str">
        <f>VLOOKUP(Table4[[#This Row],[iso_code]],iso_code!G:H,2,FALSE)</f>
        <v>Zimbabwe</v>
      </c>
    </row>
    <row r="109" spans="1:4">
      <c r="A109" s="18">
        <v>3</v>
      </c>
      <c r="B109" s="54" t="s">
        <v>790</v>
      </c>
      <c r="C109" s="58" t="str">
        <f>VLOOKUP(Table4[[#This Row],[iso_code]],iso_code!B:C,2,FALSE)</f>
        <v>DZA</v>
      </c>
      <c r="D109" s="18" t="str">
        <f>VLOOKUP(Table4[[#This Row],[iso_code]],iso_code!G:H,2,FALSE)</f>
        <v>Algeria</v>
      </c>
    </row>
    <row r="110" spans="1:4">
      <c r="A110" s="18">
        <v>3</v>
      </c>
      <c r="B110" s="54" t="s">
        <v>2143</v>
      </c>
      <c r="C110" s="58" t="str">
        <f>VLOOKUP(Table4[[#This Row],[iso_code]],iso_code!B:C,2,FALSE)</f>
        <v>AGO</v>
      </c>
      <c r="D110" s="18" t="str">
        <f>VLOOKUP(Table4[[#This Row],[iso_code]],iso_code!G:H,2,FALSE)</f>
        <v>Angola</v>
      </c>
    </row>
    <row r="111" spans="1:4">
      <c r="A111" s="18">
        <v>3</v>
      </c>
      <c r="B111" s="54" t="s">
        <v>2144</v>
      </c>
      <c r="C111" s="58" t="str">
        <f>VLOOKUP(Table4[[#This Row],[iso_code]],iso_code!B:C,2,FALSE)</f>
        <v>BEN</v>
      </c>
      <c r="D111" s="18" t="str">
        <f>VLOOKUP(Table4[[#This Row],[iso_code]],iso_code!G:H,2,FALSE)</f>
        <v>Benin</v>
      </c>
    </row>
    <row r="112" spans="1:4">
      <c r="A112" s="18">
        <v>3</v>
      </c>
      <c r="B112" s="54" t="s">
        <v>1787</v>
      </c>
      <c r="C112" s="58" t="str">
        <f>VLOOKUP(Table4[[#This Row],[iso_code]],iso_code!B:C,2,FALSE)</f>
        <v>BWA</v>
      </c>
      <c r="D112" s="18" t="str">
        <f>VLOOKUP(Table4[[#This Row],[iso_code]],iso_code!G:H,2,FALSE)</f>
        <v>Botswana</v>
      </c>
    </row>
    <row r="113" spans="1:4">
      <c r="A113" s="18">
        <v>3</v>
      </c>
      <c r="B113" s="54" t="s">
        <v>2145</v>
      </c>
      <c r="C113" s="58" t="str">
        <f>VLOOKUP(Table4[[#This Row],[iso_code]],iso_code!B:C,2,FALSE)</f>
        <v>BFA</v>
      </c>
      <c r="D113" s="18" t="str">
        <f>VLOOKUP(Table4[[#This Row],[iso_code]],iso_code!G:H,2,FALSE)</f>
        <v>Burkina Faso</v>
      </c>
    </row>
    <row r="114" spans="1:4">
      <c r="A114" s="18">
        <v>3</v>
      </c>
      <c r="B114" s="54" t="s">
        <v>2146</v>
      </c>
      <c r="C114" s="58" t="str">
        <f>VLOOKUP(Table4[[#This Row],[iso_code]],iso_code!B:C,2,FALSE)</f>
        <v>BDI</v>
      </c>
      <c r="D114" s="18" t="str">
        <f>VLOOKUP(Table4[[#This Row],[iso_code]],iso_code!G:H,2,FALSE)</f>
        <v>Burundi</v>
      </c>
    </row>
    <row r="115" spans="1:4">
      <c r="A115" s="18">
        <v>3</v>
      </c>
      <c r="B115" s="54" t="s">
        <v>285</v>
      </c>
      <c r="C115" s="58" t="str">
        <f>VLOOKUP(Table4[[#This Row],[iso_code]],iso_code!B:C,2,FALSE)</f>
        <v>CMR</v>
      </c>
      <c r="D115" s="18" t="str">
        <f>VLOOKUP(Table4[[#This Row],[iso_code]],iso_code!G:H,2,FALSE)</f>
        <v>Cameroon</v>
      </c>
    </row>
    <row r="116" spans="1:4">
      <c r="A116" s="18">
        <v>3</v>
      </c>
      <c r="B116" s="54" t="s">
        <v>1632</v>
      </c>
      <c r="C116" s="58" t="str">
        <f>VLOOKUP(Table4[[#This Row],[iso_code]],iso_code!B:C,2,FALSE)</f>
        <v>CAF</v>
      </c>
      <c r="D116" s="18" t="str">
        <f>VLOOKUP(Table4[[#This Row],[iso_code]],iso_code!G:H,2,FALSE)</f>
        <v>Central African Republic (the)</v>
      </c>
    </row>
    <row r="117" spans="1:4">
      <c r="A117" s="18">
        <v>3</v>
      </c>
      <c r="B117" s="54" t="s">
        <v>2147</v>
      </c>
      <c r="C117" s="58" t="str">
        <f>VLOOKUP(Table4[[#This Row],[iso_code]],iso_code!B:C,2,FALSE)</f>
        <v>TCD</v>
      </c>
      <c r="D117" s="18" t="str">
        <f>VLOOKUP(Table4[[#This Row],[iso_code]],iso_code!G:H,2,FALSE)</f>
        <v>Chad</v>
      </c>
    </row>
    <row r="118" spans="1:4">
      <c r="A118" s="18">
        <v>3</v>
      </c>
      <c r="B118" s="54" t="s">
        <v>1976</v>
      </c>
      <c r="C118" s="58" t="str">
        <f>VLOOKUP(Table4[[#This Row],[iso_code]],iso_code!B:C,2,FALSE)</f>
        <v>COD</v>
      </c>
      <c r="D118" s="18" t="str">
        <f>VLOOKUP(Table4[[#This Row],[iso_code]],iso_code!G:H,2,FALSE)</f>
        <v>Congo (the Democratic Republic of the)</v>
      </c>
    </row>
    <row r="119" spans="1:4">
      <c r="A119" s="18">
        <v>3</v>
      </c>
      <c r="B119" s="54" t="s">
        <v>2149</v>
      </c>
      <c r="C119" s="58" t="str">
        <f>VLOOKUP(Table4[[#This Row],[iso_code]],iso_code!B:C,2,FALSE)</f>
        <v>COG</v>
      </c>
      <c r="D119" s="18" t="str">
        <f>VLOOKUP(Table4[[#This Row],[iso_code]],iso_code!G:H,2,FALSE)</f>
        <v>Congo (the)</v>
      </c>
    </row>
    <row r="120" spans="1:4">
      <c r="A120" s="18">
        <v>3</v>
      </c>
      <c r="B120" s="54" t="s">
        <v>2150</v>
      </c>
      <c r="C120" s="58" t="str">
        <f>VLOOKUP(Table4[[#This Row],[iso_code]],iso_code!B:C,2,FALSE)</f>
        <v>DJI</v>
      </c>
      <c r="D120" s="18" t="str">
        <f>VLOOKUP(Table4[[#This Row],[iso_code]],iso_code!G:H,2,FALSE)</f>
        <v>Djibouti</v>
      </c>
    </row>
    <row r="121" spans="1:4">
      <c r="A121" s="18">
        <v>3</v>
      </c>
      <c r="B121" s="54" t="s">
        <v>840</v>
      </c>
      <c r="C121" s="58" t="str">
        <f>VLOOKUP(Table4[[#This Row],[iso_code]],iso_code!B:C,2,FALSE)</f>
        <v>EGY</v>
      </c>
      <c r="D121" s="18" t="str">
        <f>VLOOKUP(Table4[[#This Row],[iso_code]],iso_code!G:H,2,FALSE)</f>
        <v>Egypt</v>
      </c>
    </row>
    <row r="122" spans="1:4">
      <c r="A122" s="18">
        <v>3</v>
      </c>
      <c r="B122" s="54" t="s">
        <v>2151</v>
      </c>
      <c r="C122" s="58" t="str">
        <f>VLOOKUP(Table4[[#This Row],[iso_code]],iso_code!B:C,2,FALSE)</f>
        <v>GNQ</v>
      </c>
      <c r="D122" s="18" t="str">
        <f>VLOOKUP(Table4[[#This Row],[iso_code]],iso_code!G:H,2,FALSE)</f>
        <v>Equatorial Guinea</v>
      </c>
    </row>
    <row r="123" spans="1:4">
      <c r="A123" s="18">
        <v>3</v>
      </c>
      <c r="B123" s="54" t="s">
        <v>2152</v>
      </c>
      <c r="C123" s="58" t="str">
        <f>VLOOKUP(Table4[[#This Row],[iso_code]],iso_code!B:C,2,FALSE)</f>
        <v>ERI</v>
      </c>
      <c r="D123" s="18" t="str">
        <f>VLOOKUP(Table4[[#This Row],[iso_code]],iso_code!G:H,2,FALSE)</f>
        <v>Eritrea</v>
      </c>
    </row>
    <row r="124" spans="1:4">
      <c r="A124" s="18">
        <v>3</v>
      </c>
      <c r="B124" s="54" t="s">
        <v>2168</v>
      </c>
      <c r="C124" s="58" t="str">
        <f>VLOOKUP(Table4[[#This Row],[iso_code]],iso_code!B:C,2,FALSE)</f>
        <v>SWZ</v>
      </c>
      <c r="D124" s="18" t="str">
        <f>VLOOKUP(Table4[[#This Row],[iso_code]],iso_code!G:H,2,FALSE)</f>
        <v>Eswatini</v>
      </c>
    </row>
    <row r="125" spans="1:4">
      <c r="A125" s="18">
        <v>3</v>
      </c>
      <c r="B125" s="54" t="s">
        <v>194</v>
      </c>
      <c r="C125" s="58" t="str">
        <f>VLOOKUP(Table4[[#This Row],[iso_code]],iso_code!B:C,2,FALSE)</f>
        <v>ETH</v>
      </c>
      <c r="D125" s="18" t="str">
        <f>VLOOKUP(Table4[[#This Row],[iso_code]],iso_code!G:H,2,FALSE)</f>
        <v>Ethiopia</v>
      </c>
    </row>
    <row r="126" spans="1:4">
      <c r="A126" s="18">
        <v>3</v>
      </c>
      <c r="B126" s="54" t="s">
        <v>2153</v>
      </c>
      <c r="C126" s="58" t="str">
        <f>VLOOKUP(Table4[[#This Row],[iso_code]],iso_code!B:C,2,FALSE)</f>
        <v>GAB</v>
      </c>
      <c r="D126" s="18" t="str">
        <f>VLOOKUP(Table4[[#This Row],[iso_code]],iso_code!G:H,2,FALSE)</f>
        <v>Gabon</v>
      </c>
    </row>
    <row r="127" spans="1:4">
      <c r="A127" s="18">
        <v>3</v>
      </c>
      <c r="B127" s="54" t="s">
        <v>2154</v>
      </c>
      <c r="C127" s="58" t="str">
        <f>VLOOKUP(Table4[[#This Row],[iso_code]],iso_code!B:C,2,FALSE)</f>
        <v>GMB</v>
      </c>
      <c r="D127" s="18" t="str">
        <f>VLOOKUP(Table4[[#This Row],[iso_code]],iso_code!G:H,2,FALSE)</f>
        <v>Gambia (the)</v>
      </c>
    </row>
    <row r="128" spans="1:4">
      <c r="A128" s="18">
        <v>3</v>
      </c>
      <c r="B128" s="54" t="s">
        <v>250</v>
      </c>
      <c r="C128" s="58" t="str">
        <f>VLOOKUP(Table4[[#This Row],[iso_code]],iso_code!B:C,2,FALSE)</f>
        <v>GHA</v>
      </c>
      <c r="D128" s="18" t="str">
        <f>VLOOKUP(Table4[[#This Row],[iso_code]],iso_code!G:H,2,FALSE)</f>
        <v>Ghana</v>
      </c>
    </row>
    <row r="129" spans="1:4">
      <c r="A129" s="18">
        <v>3</v>
      </c>
      <c r="B129" s="54" t="s">
        <v>2155</v>
      </c>
      <c r="C129" s="58" t="str">
        <f>VLOOKUP(Table4[[#This Row],[iso_code]],iso_code!B:C,2,FALSE)</f>
        <v>GIN</v>
      </c>
      <c r="D129" s="18" t="str">
        <f>VLOOKUP(Table4[[#This Row],[iso_code]],iso_code!G:H,2,FALSE)</f>
        <v>Guinea</v>
      </c>
    </row>
    <row r="130" spans="1:4">
      <c r="A130" s="18">
        <v>3</v>
      </c>
      <c r="B130" s="54" t="s">
        <v>2156</v>
      </c>
      <c r="C130" s="58" t="str">
        <f>VLOOKUP(Table4[[#This Row],[iso_code]],iso_code!B:C,2,FALSE)</f>
        <v>GNB</v>
      </c>
      <c r="D130" s="18" t="str">
        <f>VLOOKUP(Table4[[#This Row],[iso_code]],iso_code!G:H,2,FALSE)</f>
        <v>Guinea-Bissau</v>
      </c>
    </row>
    <row r="131" spans="1:4">
      <c r="A131" s="18">
        <v>3</v>
      </c>
      <c r="B131" s="54" t="s">
        <v>2157</v>
      </c>
      <c r="C131" s="58" t="str">
        <f>VLOOKUP(Table4[[#This Row],[iso_code]],iso_code!B:C,2,FALSE)</f>
        <v>CIV</v>
      </c>
      <c r="D131" s="18" t="str">
        <f>VLOOKUP(Table4[[#This Row],[iso_code]],iso_code!G:H,2,FALSE)</f>
        <v>Côte d'Ivoire</v>
      </c>
    </row>
    <row r="132" spans="1:4">
      <c r="A132" s="18">
        <v>3</v>
      </c>
      <c r="B132" s="54" t="s">
        <v>428</v>
      </c>
      <c r="C132" s="58" t="str">
        <f>VLOOKUP(Table4[[#This Row],[iso_code]],iso_code!B:C,2,FALSE)</f>
        <v>KEN</v>
      </c>
      <c r="D132" s="18" t="str">
        <f>VLOOKUP(Table4[[#This Row],[iso_code]],iso_code!G:H,2,FALSE)</f>
        <v>Kenya</v>
      </c>
    </row>
    <row r="133" spans="1:4">
      <c r="A133" s="18">
        <v>3</v>
      </c>
      <c r="B133" s="54" t="s">
        <v>2158</v>
      </c>
      <c r="C133" s="58" t="str">
        <f>VLOOKUP(Table4[[#This Row],[iso_code]],iso_code!B:C,2,FALSE)</f>
        <v>LSO</v>
      </c>
      <c r="D133" s="18" t="str">
        <f>VLOOKUP(Table4[[#This Row],[iso_code]],iso_code!G:H,2,FALSE)</f>
        <v>Lesotho</v>
      </c>
    </row>
    <row r="134" spans="1:4">
      <c r="A134" s="18">
        <v>3</v>
      </c>
      <c r="B134" s="54" t="s">
        <v>2159</v>
      </c>
      <c r="C134" s="58" t="str">
        <f>VLOOKUP(Table4[[#This Row],[iso_code]],iso_code!B:C,2,FALSE)</f>
        <v>LBR</v>
      </c>
      <c r="D134" s="18" t="str">
        <f>VLOOKUP(Table4[[#This Row],[iso_code]],iso_code!G:H,2,FALSE)</f>
        <v>Liberia</v>
      </c>
    </row>
    <row r="135" spans="1:4">
      <c r="A135" s="18">
        <v>3</v>
      </c>
      <c r="B135" s="54" t="s">
        <v>1944</v>
      </c>
      <c r="C135" s="58" t="str">
        <f>VLOOKUP(Table4[[#This Row],[iso_code]],iso_code!B:C,2,FALSE)</f>
        <v>LBY</v>
      </c>
      <c r="D135" s="18" t="str">
        <f>VLOOKUP(Table4[[#This Row],[iso_code]],iso_code!G:H,2,FALSE)</f>
        <v>Libya</v>
      </c>
    </row>
    <row r="136" spans="1:4">
      <c r="A136" s="18">
        <v>3</v>
      </c>
      <c r="B136" s="54" t="s">
        <v>1147</v>
      </c>
      <c r="C136" s="58" t="str">
        <f>VLOOKUP(Table4[[#This Row],[iso_code]],iso_code!B:C,2,FALSE)</f>
        <v>MWI</v>
      </c>
      <c r="D136" s="18" t="str">
        <f>VLOOKUP(Table4[[#This Row],[iso_code]],iso_code!G:H,2,FALSE)</f>
        <v>Malawi</v>
      </c>
    </row>
    <row r="137" spans="1:4">
      <c r="A137" s="18">
        <v>3</v>
      </c>
      <c r="B137" s="54" t="s">
        <v>2161</v>
      </c>
      <c r="C137" s="58" t="str">
        <f>VLOOKUP(Table4[[#This Row],[iso_code]],iso_code!B:C,2,FALSE)</f>
        <v>MLI</v>
      </c>
      <c r="D137" s="18" t="str">
        <f>VLOOKUP(Table4[[#This Row],[iso_code]],iso_code!G:H,2,FALSE)</f>
        <v>Mali</v>
      </c>
    </row>
    <row r="138" spans="1:4">
      <c r="A138" s="18">
        <v>3</v>
      </c>
      <c r="B138" s="54" t="s">
        <v>2062</v>
      </c>
      <c r="C138" s="58" t="str">
        <f>VLOOKUP(Table4[[#This Row],[iso_code]],iso_code!B:C,2,FALSE)</f>
        <v>MRT</v>
      </c>
      <c r="D138" s="18" t="str">
        <f>VLOOKUP(Table4[[#This Row],[iso_code]],iso_code!G:H,2,FALSE)</f>
        <v>Mauritania</v>
      </c>
    </row>
    <row r="139" spans="1:4">
      <c r="A139" s="18">
        <v>3</v>
      </c>
      <c r="B139" s="54" t="s">
        <v>509</v>
      </c>
      <c r="C139" s="58" t="str">
        <f>VLOOKUP(Table4[[#This Row],[iso_code]],iso_code!B:C,2,FALSE)</f>
        <v>MAR</v>
      </c>
      <c r="D139" s="18" t="str">
        <f>VLOOKUP(Table4[[#This Row],[iso_code]],iso_code!G:H,2,FALSE)</f>
        <v>Morocco</v>
      </c>
    </row>
    <row r="140" spans="1:4">
      <c r="A140" s="18">
        <v>3</v>
      </c>
      <c r="B140" s="54" t="s">
        <v>1431</v>
      </c>
      <c r="C140" s="58" t="str">
        <f>VLOOKUP(Table4[[#This Row],[iso_code]],iso_code!B:C,2,FALSE)</f>
        <v>MOZ</v>
      </c>
      <c r="D140" s="18" t="str">
        <f>VLOOKUP(Table4[[#This Row],[iso_code]],iso_code!G:H,2,FALSE)</f>
        <v>Mozambique</v>
      </c>
    </row>
    <row r="141" spans="1:4">
      <c r="A141" s="18">
        <v>3</v>
      </c>
      <c r="B141" s="54" t="s">
        <v>2022</v>
      </c>
      <c r="C141" s="58" t="str">
        <f>VLOOKUP(Table4[[#This Row],[iso_code]],iso_code!B:C,2,FALSE)</f>
        <v>NAM</v>
      </c>
      <c r="D141" s="18" t="str">
        <f>VLOOKUP(Table4[[#This Row],[iso_code]],iso_code!G:H,2,FALSE)</f>
        <v>Namibia</v>
      </c>
    </row>
    <row r="142" spans="1:4">
      <c r="A142" s="18">
        <v>3</v>
      </c>
      <c r="B142" s="54" t="s">
        <v>988</v>
      </c>
      <c r="C142" s="58" t="str">
        <f>VLOOKUP(Table4[[#This Row],[iso_code]],iso_code!B:C,2,FALSE)</f>
        <v>NER</v>
      </c>
      <c r="D142" s="18" t="str">
        <f>VLOOKUP(Table4[[#This Row],[iso_code]],iso_code!G:H,2,FALSE)</f>
        <v>Niger (the)</v>
      </c>
    </row>
    <row r="143" spans="1:4">
      <c r="A143" s="18">
        <v>3</v>
      </c>
      <c r="B143" s="54" t="s">
        <v>1215</v>
      </c>
      <c r="C143" s="58" t="str">
        <f>VLOOKUP(Table4[[#This Row],[iso_code]],iso_code!B:C,2,FALSE)</f>
        <v>NGA</v>
      </c>
      <c r="D143" s="18" t="str">
        <f>VLOOKUP(Table4[[#This Row],[iso_code]],iso_code!G:H,2,FALSE)</f>
        <v>Nigeria</v>
      </c>
    </row>
    <row r="144" spans="1:4">
      <c r="A144" s="18">
        <v>3</v>
      </c>
      <c r="B144" s="54" t="s">
        <v>2162</v>
      </c>
      <c r="C144" s="58" t="str">
        <f>VLOOKUP(Table4[[#This Row],[iso_code]],iso_code!B:C,2,FALSE)</f>
        <v>RWA</v>
      </c>
      <c r="D144" s="18" t="str">
        <f>VLOOKUP(Table4[[#This Row],[iso_code]],iso_code!G:H,2,FALSE)</f>
        <v>Rwanda</v>
      </c>
    </row>
    <row r="145" spans="1:4">
      <c r="A145" s="18">
        <v>3</v>
      </c>
      <c r="B145" s="54" t="s">
        <v>1657</v>
      </c>
      <c r="C145" s="58" t="str">
        <f>VLOOKUP(Table4[[#This Row],[iso_code]],iso_code!B:C,2,FALSE)</f>
        <v>SEN</v>
      </c>
      <c r="D145" s="18" t="str">
        <f>VLOOKUP(Table4[[#This Row],[iso_code]],iso_code!G:H,2,FALSE)</f>
        <v>Senegal</v>
      </c>
    </row>
    <row r="146" spans="1:4">
      <c r="A146" s="18">
        <v>3</v>
      </c>
      <c r="B146" s="54" t="s">
        <v>2046</v>
      </c>
      <c r="C146" s="58" t="str">
        <f>VLOOKUP(Table4[[#This Row],[iso_code]],iso_code!B:C,2,FALSE)</f>
        <v>SLE</v>
      </c>
      <c r="D146" s="18" t="str">
        <f>VLOOKUP(Table4[[#This Row],[iso_code]],iso_code!G:H,2,FALSE)</f>
        <v>Sierra Leone</v>
      </c>
    </row>
    <row r="147" spans="1:4">
      <c r="A147" s="18">
        <v>3</v>
      </c>
      <c r="B147" s="54" t="s">
        <v>2165</v>
      </c>
      <c r="C147" s="58" t="str">
        <f>VLOOKUP(Table4[[#This Row],[iso_code]],iso_code!B:C,2,FALSE)</f>
        <v>SOM</v>
      </c>
      <c r="D147" s="18" t="str">
        <f>VLOOKUP(Table4[[#This Row],[iso_code]],iso_code!G:H,2,FALSE)</f>
        <v>Somalia</v>
      </c>
    </row>
    <row r="148" spans="1:4">
      <c r="A148" s="18">
        <v>3</v>
      </c>
      <c r="B148" s="54" t="s">
        <v>608</v>
      </c>
      <c r="C148" s="58" t="str">
        <f>VLOOKUP(Table4[[#This Row],[iso_code]],iso_code!B:C,2,FALSE)</f>
        <v>ZAF</v>
      </c>
      <c r="D148" s="18" t="str">
        <f>VLOOKUP(Table4[[#This Row],[iso_code]],iso_code!G:H,2,FALSE)</f>
        <v>South Africa</v>
      </c>
    </row>
    <row r="149" spans="1:4">
      <c r="A149" s="18">
        <v>3</v>
      </c>
      <c r="B149" s="54" t="s">
        <v>2166</v>
      </c>
      <c r="C149" s="58" t="str">
        <f>VLOOKUP(Table4[[#This Row],[iso_code]],iso_code!B:C,2,FALSE)</f>
        <v>SSD</v>
      </c>
      <c r="D149" s="18" t="str">
        <f>VLOOKUP(Table4[[#This Row],[iso_code]],iso_code!G:H,2,FALSE)</f>
        <v>South Sudan</v>
      </c>
    </row>
    <row r="150" spans="1:4">
      <c r="A150" s="18">
        <v>3</v>
      </c>
      <c r="B150" s="54" t="s">
        <v>2167</v>
      </c>
      <c r="C150" s="58" t="str">
        <f>VLOOKUP(Table4[[#This Row],[iso_code]],iso_code!B:C,2,FALSE)</f>
        <v>SDN</v>
      </c>
      <c r="D150" s="18" t="str">
        <f>VLOOKUP(Table4[[#This Row],[iso_code]],iso_code!G:H,2,FALSE)</f>
        <v>Sudan (the)</v>
      </c>
    </row>
    <row r="151" spans="1:4">
      <c r="A151" s="18">
        <v>3</v>
      </c>
      <c r="B151" s="54" t="s">
        <v>842</v>
      </c>
      <c r="C151" s="58" t="str">
        <f>VLOOKUP(Table4[[#This Row],[iso_code]],iso_code!B:C,2,FALSE)</f>
        <v>TZA</v>
      </c>
      <c r="D151" s="18" t="str">
        <f>VLOOKUP(Table4[[#This Row],[iso_code]],iso_code!G:H,2,FALSE)</f>
        <v>Tanzania, United Republic of</v>
      </c>
    </row>
    <row r="152" spans="1:4">
      <c r="A152" s="18">
        <v>3</v>
      </c>
      <c r="B152" s="54" t="s">
        <v>1968</v>
      </c>
      <c r="C152" s="58" t="str">
        <f>VLOOKUP(Table4[[#This Row],[iso_code]],iso_code!B:C,2,FALSE)</f>
        <v>TGO</v>
      </c>
      <c r="D152" s="18" t="str">
        <f>VLOOKUP(Table4[[#This Row],[iso_code]],iso_code!G:H,2,FALSE)</f>
        <v>Togo</v>
      </c>
    </row>
    <row r="153" spans="1:4">
      <c r="A153" s="18">
        <v>3</v>
      </c>
      <c r="B153" s="18" t="s">
        <v>935</v>
      </c>
      <c r="C153" s="58" t="str">
        <f>VLOOKUP(Table4[[#This Row],[iso_code]],iso_code!B:C,2,FALSE)</f>
        <v>TUN</v>
      </c>
      <c r="D153" s="18" t="str">
        <f>VLOOKUP(Table4[[#This Row],[iso_code]],iso_code!G:H,2,FALSE)</f>
        <v>Tunisia</v>
      </c>
    </row>
    <row r="154" spans="1:4">
      <c r="A154" s="18">
        <v>3</v>
      </c>
      <c r="B154" s="18" t="s">
        <v>1443</v>
      </c>
      <c r="C154" s="58" t="str">
        <f>VLOOKUP(Table4[[#This Row],[iso_code]],iso_code!B:C,2,FALSE)</f>
        <v>UGA</v>
      </c>
      <c r="D154" s="18" t="str">
        <f>VLOOKUP(Table4[[#This Row],[iso_code]],iso_code!G:H,2,FALSE)</f>
        <v>Uganda</v>
      </c>
    </row>
    <row r="155" spans="1:4">
      <c r="A155" s="18">
        <v>3</v>
      </c>
      <c r="B155" s="18" t="s">
        <v>737</v>
      </c>
      <c r="C155" s="58" t="str">
        <f>VLOOKUP(Table4[[#This Row],[iso_code]],iso_code!B:C,2,FALSE)</f>
        <v>ZMB</v>
      </c>
      <c r="D155" s="18" t="str">
        <f>VLOOKUP(Table4[[#This Row],[iso_code]],iso_code!G:H,2,FALSE)</f>
        <v>Zambia</v>
      </c>
    </row>
    <row r="156" spans="1:4">
      <c r="A156" s="18">
        <v>3</v>
      </c>
      <c r="B156" s="18" t="s">
        <v>2169</v>
      </c>
      <c r="C156" s="58" t="str">
        <f>VLOOKUP(Table4[[#This Row],[iso_code]],iso_code!B:C,2,FALSE)</f>
        <v>ZWE</v>
      </c>
      <c r="D156" s="18" t="str">
        <f>VLOOKUP(Table4[[#This Row],[iso_code]],iso_code!G:H,2,FALSE)</f>
        <v>Zimbabwe</v>
      </c>
    </row>
    <row r="157" spans="1:4">
      <c r="A157" s="18">
        <v>4</v>
      </c>
      <c r="B157" s="54" t="s">
        <v>790</v>
      </c>
      <c r="C157" s="58" t="str">
        <f>VLOOKUP(Table4[[#This Row],[iso_code]],iso_code!B:C,2,FALSE)</f>
        <v>DZA</v>
      </c>
      <c r="D157" s="18" t="str">
        <f>VLOOKUP(Table4[[#This Row],[iso_code]],iso_code!G:H,2,FALSE)</f>
        <v>Algeria</v>
      </c>
    </row>
    <row r="158" spans="1:4">
      <c r="A158" s="18">
        <v>4</v>
      </c>
      <c r="B158" s="54" t="s">
        <v>2143</v>
      </c>
      <c r="C158" s="58" t="str">
        <f>VLOOKUP(Table4[[#This Row],[iso_code]],iso_code!B:C,2,FALSE)</f>
        <v>AGO</v>
      </c>
      <c r="D158" s="18" t="str">
        <f>VLOOKUP(Table4[[#This Row],[iso_code]],iso_code!G:H,2,FALSE)</f>
        <v>Angola</v>
      </c>
    </row>
    <row r="159" spans="1:4">
      <c r="A159" s="18">
        <v>4</v>
      </c>
      <c r="B159" s="54" t="s">
        <v>2144</v>
      </c>
      <c r="C159" s="58" t="str">
        <f>VLOOKUP(Table4[[#This Row],[iso_code]],iso_code!B:C,2,FALSE)</f>
        <v>BEN</v>
      </c>
      <c r="D159" s="18" t="str">
        <f>VLOOKUP(Table4[[#This Row],[iso_code]],iso_code!G:H,2,FALSE)</f>
        <v>Benin</v>
      </c>
    </row>
    <row r="160" spans="1:4">
      <c r="A160" s="18">
        <v>4</v>
      </c>
      <c r="B160" s="54" t="s">
        <v>1787</v>
      </c>
      <c r="C160" s="58" t="str">
        <f>VLOOKUP(Table4[[#This Row],[iso_code]],iso_code!B:C,2,FALSE)</f>
        <v>BWA</v>
      </c>
      <c r="D160" s="18" t="str">
        <f>VLOOKUP(Table4[[#This Row],[iso_code]],iso_code!G:H,2,FALSE)</f>
        <v>Botswana</v>
      </c>
    </row>
    <row r="161" spans="1:4">
      <c r="A161" s="18">
        <v>4</v>
      </c>
      <c r="B161" s="54" t="s">
        <v>2145</v>
      </c>
      <c r="C161" s="58" t="str">
        <f>VLOOKUP(Table4[[#This Row],[iso_code]],iso_code!B:C,2,FALSE)</f>
        <v>BFA</v>
      </c>
      <c r="D161" s="18" t="str">
        <f>VLOOKUP(Table4[[#This Row],[iso_code]],iso_code!G:H,2,FALSE)</f>
        <v>Burkina Faso</v>
      </c>
    </row>
    <row r="162" spans="1:4">
      <c r="A162" s="18">
        <v>4</v>
      </c>
      <c r="B162" s="54" t="s">
        <v>2146</v>
      </c>
      <c r="C162" s="58" t="str">
        <f>VLOOKUP(Table4[[#This Row],[iso_code]],iso_code!B:C,2,FALSE)</f>
        <v>BDI</v>
      </c>
      <c r="D162" s="18" t="str">
        <f>VLOOKUP(Table4[[#This Row],[iso_code]],iso_code!G:H,2,FALSE)</f>
        <v>Burundi</v>
      </c>
    </row>
    <row r="163" spans="1:4">
      <c r="A163" s="18">
        <v>4</v>
      </c>
      <c r="B163" s="54" t="s">
        <v>1606</v>
      </c>
      <c r="C163" s="58" t="str">
        <f>VLOOKUP(Table4[[#This Row],[iso_code]],iso_code!B:C,2,FALSE)</f>
        <v>CPV</v>
      </c>
      <c r="D163" s="18" t="str">
        <f>VLOOKUP(Table4[[#This Row],[iso_code]],iso_code!G:H,2,FALSE)</f>
        <v>Cabo Verde</v>
      </c>
    </row>
    <row r="164" spans="1:4">
      <c r="A164" s="18">
        <v>4</v>
      </c>
      <c r="B164" s="54" t="s">
        <v>285</v>
      </c>
      <c r="C164" s="58" t="str">
        <f>VLOOKUP(Table4[[#This Row],[iso_code]],iso_code!B:C,2,FALSE)</f>
        <v>CMR</v>
      </c>
      <c r="D164" s="18" t="str">
        <f>VLOOKUP(Table4[[#This Row],[iso_code]],iso_code!G:H,2,FALSE)</f>
        <v>Cameroon</v>
      </c>
    </row>
    <row r="165" spans="1:4">
      <c r="A165" s="18">
        <v>4</v>
      </c>
      <c r="B165" s="54" t="s">
        <v>1632</v>
      </c>
      <c r="C165" s="58" t="str">
        <f>VLOOKUP(Table4[[#This Row],[iso_code]],iso_code!B:C,2,FALSE)</f>
        <v>CAF</v>
      </c>
      <c r="D165" s="18" t="str">
        <f>VLOOKUP(Table4[[#This Row],[iso_code]],iso_code!G:H,2,FALSE)</f>
        <v>Central African Republic (the)</v>
      </c>
    </row>
    <row r="166" spans="1:4">
      <c r="A166" s="18">
        <v>4</v>
      </c>
      <c r="B166" s="54" t="s">
        <v>2147</v>
      </c>
      <c r="C166" s="58" t="str">
        <f>VLOOKUP(Table4[[#This Row],[iso_code]],iso_code!B:C,2,FALSE)</f>
        <v>TCD</v>
      </c>
      <c r="D166" s="18" t="str">
        <f>VLOOKUP(Table4[[#This Row],[iso_code]],iso_code!G:H,2,FALSE)</f>
        <v>Chad</v>
      </c>
    </row>
    <row r="167" spans="1:4">
      <c r="A167" s="18">
        <v>4</v>
      </c>
      <c r="B167" s="54" t="s">
        <v>2148</v>
      </c>
      <c r="C167" s="58" t="str">
        <f>VLOOKUP(Table4[[#This Row],[iso_code]],iso_code!B:C,2,FALSE)</f>
        <v>COM</v>
      </c>
      <c r="D167" s="18" t="str">
        <f>VLOOKUP(Table4[[#This Row],[iso_code]],iso_code!G:H,2,FALSE)</f>
        <v>Comoros (the)</v>
      </c>
    </row>
    <row r="168" spans="1:4">
      <c r="A168" s="18">
        <v>4</v>
      </c>
      <c r="B168" s="54" t="s">
        <v>1976</v>
      </c>
      <c r="C168" s="58" t="str">
        <f>VLOOKUP(Table4[[#This Row],[iso_code]],iso_code!B:C,2,FALSE)</f>
        <v>COD</v>
      </c>
      <c r="D168" s="18" t="str">
        <f>VLOOKUP(Table4[[#This Row],[iso_code]],iso_code!G:H,2,FALSE)</f>
        <v>Congo (the Democratic Republic of the)</v>
      </c>
    </row>
    <row r="169" spans="1:4">
      <c r="A169" s="18">
        <v>4</v>
      </c>
      <c r="B169" s="54" t="s">
        <v>2149</v>
      </c>
      <c r="C169" s="58" t="str">
        <f>VLOOKUP(Table4[[#This Row],[iso_code]],iso_code!B:C,2,FALSE)</f>
        <v>COG</v>
      </c>
      <c r="D169" s="18" t="str">
        <f>VLOOKUP(Table4[[#This Row],[iso_code]],iso_code!G:H,2,FALSE)</f>
        <v>Congo (the)</v>
      </c>
    </row>
    <row r="170" spans="1:4">
      <c r="A170" s="18">
        <v>4</v>
      </c>
      <c r="B170" s="54" t="s">
        <v>2150</v>
      </c>
      <c r="C170" s="58" t="str">
        <f>VLOOKUP(Table4[[#This Row],[iso_code]],iso_code!B:C,2,FALSE)</f>
        <v>DJI</v>
      </c>
      <c r="D170" s="18" t="str">
        <f>VLOOKUP(Table4[[#This Row],[iso_code]],iso_code!G:H,2,FALSE)</f>
        <v>Djibouti</v>
      </c>
    </row>
    <row r="171" spans="1:4">
      <c r="A171" s="18">
        <v>4</v>
      </c>
      <c r="B171" s="54" t="s">
        <v>840</v>
      </c>
      <c r="C171" s="58" t="str">
        <f>VLOOKUP(Table4[[#This Row],[iso_code]],iso_code!B:C,2,FALSE)</f>
        <v>EGY</v>
      </c>
      <c r="D171" s="18" t="str">
        <f>VLOOKUP(Table4[[#This Row],[iso_code]],iso_code!G:H,2,FALSE)</f>
        <v>Egypt</v>
      </c>
    </row>
    <row r="172" spans="1:4">
      <c r="A172" s="18">
        <v>4</v>
      </c>
      <c r="B172" s="54" t="s">
        <v>2151</v>
      </c>
      <c r="C172" s="58" t="str">
        <f>VLOOKUP(Table4[[#This Row],[iso_code]],iso_code!B:C,2,FALSE)</f>
        <v>GNQ</v>
      </c>
      <c r="D172" s="18" t="str">
        <f>VLOOKUP(Table4[[#This Row],[iso_code]],iso_code!G:H,2,FALSE)</f>
        <v>Equatorial Guinea</v>
      </c>
    </row>
    <row r="173" spans="1:4">
      <c r="A173" s="18">
        <v>4</v>
      </c>
      <c r="B173" s="54" t="s">
        <v>2152</v>
      </c>
      <c r="C173" s="58" t="str">
        <f>VLOOKUP(Table4[[#This Row],[iso_code]],iso_code!B:C,2,FALSE)</f>
        <v>ERI</v>
      </c>
      <c r="D173" s="18" t="str">
        <f>VLOOKUP(Table4[[#This Row],[iso_code]],iso_code!G:H,2,FALSE)</f>
        <v>Eritrea</v>
      </c>
    </row>
    <row r="174" spans="1:4">
      <c r="A174" s="18">
        <v>4</v>
      </c>
      <c r="B174" s="54" t="s">
        <v>2168</v>
      </c>
      <c r="C174" s="58" t="str">
        <f>VLOOKUP(Table4[[#This Row],[iso_code]],iso_code!B:C,2,FALSE)</f>
        <v>SWZ</v>
      </c>
      <c r="D174" s="18" t="str">
        <f>VLOOKUP(Table4[[#This Row],[iso_code]],iso_code!G:H,2,FALSE)</f>
        <v>Eswatini</v>
      </c>
    </row>
    <row r="175" spans="1:4">
      <c r="A175" s="18">
        <v>4</v>
      </c>
      <c r="B175" s="54" t="s">
        <v>194</v>
      </c>
      <c r="C175" s="58" t="str">
        <f>VLOOKUP(Table4[[#This Row],[iso_code]],iso_code!B:C,2,FALSE)</f>
        <v>ETH</v>
      </c>
      <c r="D175" s="18" t="str">
        <f>VLOOKUP(Table4[[#This Row],[iso_code]],iso_code!G:H,2,FALSE)</f>
        <v>Ethiopia</v>
      </c>
    </row>
    <row r="176" spans="1:4">
      <c r="A176" s="18">
        <v>4</v>
      </c>
      <c r="B176" s="54" t="s">
        <v>2153</v>
      </c>
      <c r="C176" s="58" t="str">
        <f>VLOOKUP(Table4[[#This Row],[iso_code]],iso_code!B:C,2,FALSE)</f>
        <v>GAB</v>
      </c>
      <c r="D176" s="18" t="str">
        <f>VLOOKUP(Table4[[#This Row],[iso_code]],iso_code!G:H,2,FALSE)</f>
        <v>Gabon</v>
      </c>
    </row>
    <row r="177" spans="1:4">
      <c r="A177" s="18">
        <v>4</v>
      </c>
      <c r="B177" s="54" t="s">
        <v>2154</v>
      </c>
      <c r="C177" s="58" t="str">
        <f>VLOOKUP(Table4[[#This Row],[iso_code]],iso_code!B:C,2,FALSE)</f>
        <v>GMB</v>
      </c>
      <c r="D177" s="18" t="str">
        <f>VLOOKUP(Table4[[#This Row],[iso_code]],iso_code!G:H,2,FALSE)</f>
        <v>Gambia (the)</v>
      </c>
    </row>
    <row r="178" spans="1:4">
      <c r="A178" s="18">
        <v>4</v>
      </c>
      <c r="B178" s="54" t="s">
        <v>250</v>
      </c>
      <c r="C178" s="58" t="str">
        <f>VLOOKUP(Table4[[#This Row],[iso_code]],iso_code!B:C,2,FALSE)</f>
        <v>GHA</v>
      </c>
      <c r="D178" s="18" t="str">
        <f>VLOOKUP(Table4[[#This Row],[iso_code]],iso_code!G:H,2,FALSE)</f>
        <v>Ghana</v>
      </c>
    </row>
    <row r="179" spans="1:4">
      <c r="A179" s="18">
        <v>4</v>
      </c>
      <c r="B179" s="54" t="s">
        <v>2155</v>
      </c>
      <c r="C179" s="58" t="str">
        <f>VLOOKUP(Table4[[#This Row],[iso_code]],iso_code!B:C,2,FALSE)</f>
        <v>GIN</v>
      </c>
      <c r="D179" s="18" t="str">
        <f>VLOOKUP(Table4[[#This Row],[iso_code]],iso_code!G:H,2,FALSE)</f>
        <v>Guinea</v>
      </c>
    </row>
    <row r="180" spans="1:4">
      <c r="A180" s="18">
        <v>4</v>
      </c>
      <c r="B180" s="54" t="s">
        <v>2156</v>
      </c>
      <c r="C180" s="58" t="str">
        <f>VLOOKUP(Table4[[#This Row],[iso_code]],iso_code!B:C,2,FALSE)</f>
        <v>GNB</v>
      </c>
      <c r="D180" s="18" t="str">
        <f>VLOOKUP(Table4[[#This Row],[iso_code]],iso_code!G:H,2,FALSE)</f>
        <v>Guinea-Bissau</v>
      </c>
    </row>
    <row r="181" spans="1:4">
      <c r="A181" s="18">
        <v>4</v>
      </c>
      <c r="B181" s="54" t="s">
        <v>2157</v>
      </c>
      <c r="C181" s="58" t="str">
        <f>VLOOKUP(Table4[[#This Row],[iso_code]],iso_code!B:C,2,FALSE)</f>
        <v>CIV</v>
      </c>
      <c r="D181" s="18" t="str">
        <f>VLOOKUP(Table4[[#This Row],[iso_code]],iso_code!G:H,2,FALSE)</f>
        <v>Côte d'Ivoire</v>
      </c>
    </row>
    <row r="182" spans="1:4">
      <c r="A182" s="18">
        <v>4</v>
      </c>
      <c r="B182" s="54" t="s">
        <v>428</v>
      </c>
      <c r="C182" s="58" t="str">
        <f>VLOOKUP(Table4[[#This Row],[iso_code]],iso_code!B:C,2,FALSE)</f>
        <v>KEN</v>
      </c>
      <c r="D182" s="18" t="str">
        <f>VLOOKUP(Table4[[#This Row],[iso_code]],iso_code!G:H,2,FALSE)</f>
        <v>Kenya</v>
      </c>
    </row>
    <row r="183" spans="1:4">
      <c r="A183" s="18">
        <v>4</v>
      </c>
      <c r="B183" s="54" t="s">
        <v>2158</v>
      </c>
      <c r="C183" s="58" t="str">
        <f>VLOOKUP(Table4[[#This Row],[iso_code]],iso_code!B:C,2,FALSE)</f>
        <v>LSO</v>
      </c>
      <c r="D183" s="18" t="str">
        <f>VLOOKUP(Table4[[#This Row],[iso_code]],iso_code!G:H,2,FALSE)</f>
        <v>Lesotho</v>
      </c>
    </row>
    <row r="184" spans="1:4">
      <c r="A184" s="18">
        <v>4</v>
      </c>
      <c r="B184" s="54" t="s">
        <v>2159</v>
      </c>
      <c r="C184" s="58" t="str">
        <f>VLOOKUP(Table4[[#This Row],[iso_code]],iso_code!B:C,2,FALSE)</f>
        <v>LBR</v>
      </c>
      <c r="D184" s="18" t="str">
        <f>VLOOKUP(Table4[[#This Row],[iso_code]],iso_code!G:H,2,FALSE)</f>
        <v>Liberia</v>
      </c>
    </row>
    <row r="185" spans="1:4">
      <c r="A185" s="18">
        <v>4</v>
      </c>
      <c r="B185" s="54" t="s">
        <v>1944</v>
      </c>
      <c r="C185" s="58" t="str">
        <f>VLOOKUP(Table4[[#This Row],[iso_code]],iso_code!B:C,2,FALSE)</f>
        <v>LBY</v>
      </c>
      <c r="D185" s="18" t="str">
        <f>VLOOKUP(Table4[[#This Row],[iso_code]],iso_code!G:H,2,FALSE)</f>
        <v>Libya</v>
      </c>
    </row>
    <row r="186" spans="1:4">
      <c r="A186" s="18">
        <v>4</v>
      </c>
      <c r="B186" s="54" t="s">
        <v>2160</v>
      </c>
      <c r="C186" s="58" t="str">
        <f>VLOOKUP(Table4[[#This Row],[iso_code]],iso_code!B:C,2,FALSE)</f>
        <v>MDG</v>
      </c>
      <c r="D186" s="18" t="str">
        <f>VLOOKUP(Table4[[#This Row],[iso_code]],iso_code!G:H,2,FALSE)</f>
        <v>Madagascar</v>
      </c>
    </row>
    <row r="187" spans="1:4">
      <c r="A187" s="18">
        <v>4</v>
      </c>
      <c r="B187" s="54" t="s">
        <v>1147</v>
      </c>
      <c r="C187" s="58" t="str">
        <f>VLOOKUP(Table4[[#This Row],[iso_code]],iso_code!B:C,2,FALSE)</f>
        <v>MWI</v>
      </c>
      <c r="D187" s="18" t="str">
        <f>VLOOKUP(Table4[[#This Row],[iso_code]],iso_code!G:H,2,FALSE)</f>
        <v>Malawi</v>
      </c>
    </row>
    <row r="188" spans="1:4">
      <c r="A188" s="18">
        <v>4</v>
      </c>
      <c r="B188" s="54" t="s">
        <v>2161</v>
      </c>
      <c r="C188" s="58" t="str">
        <f>VLOOKUP(Table4[[#This Row],[iso_code]],iso_code!B:C,2,FALSE)</f>
        <v>MLI</v>
      </c>
      <c r="D188" s="18" t="str">
        <f>VLOOKUP(Table4[[#This Row],[iso_code]],iso_code!G:H,2,FALSE)</f>
        <v>Mali</v>
      </c>
    </row>
    <row r="189" spans="1:4">
      <c r="A189" s="18">
        <v>4</v>
      </c>
      <c r="B189" s="54" t="s">
        <v>2062</v>
      </c>
      <c r="C189" s="58" t="str">
        <f>VLOOKUP(Table4[[#This Row],[iso_code]],iso_code!B:C,2,FALSE)</f>
        <v>MRT</v>
      </c>
      <c r="D189" s="18" t="str">
        <f>VLOOKUP(Table4[[#This Row],[iso_code]],iso_code!G:H,2,FALSE)</f>
        <v>Mauritania</v>
      </c>
    </row>
    <row r="190" spans="1:4">
      <c r="A190" s="18">
        <v>4</v>
      </c>
      <c r="B190" s="54" t="s">
        <v>953</v>
      </c>
      <c r="C190" s="58" t="str">
        <f>VLOOKUP(Table4[[#This Row],[iso_code]],iso_code!B:C,2,FALSE)</f>
        <v>MUS</v>
      </c>
      <c r="D190" s="18" t="str">
        <f>VLOOKUP(Table4[[#This Row],[iso_code]],iso_code!G:H,2,FALSE)</f>
        <v>Mauritius</v>
      </c>
    </row>
    <row r="191" spans="1:4">
      <c r="A191" s="18">
        <v>4</v>
      </c>
      <c r="B191" s="54" t="s">
        <v>509</v>
      </c>
      <c r="C191" s="58" t="str">
        <f>VLOOKUP(Table4[[#This Row],[iso_code]],iso_code!B:C,2,FALSE)</f>
        <v>MAR</v>
      </c>
      <c r="D191" s="18" t="str">
        <f>VLOOKUP(Table4[[#This Row],[iso_code]],iso_code!G:H,2,FALSE)</f>
        <v>Morocco</v>
      </c>
    </row>
    <row r="192" spans="1:4">
      <c r="A192" s="18">
        <v>4</v>
      </c>
      <c r="B192" s="54" t="s">
        <v>1431</v>
      </c>
      <c r="C192" s="58" t="str">
        <f>VLOOKUP(Table4[[#This Row],[iso_code]],iso_code!B:C,2,FALSE)</f>
        <v>MOZ</v>
      </c>
      <c r="D192" s="18" t="str">
        <f>VLOOKUP(Table4[[#This Row],[iso_code]],iso_code!G:H,2,FALSE)</f>
        <v>Mozambique</v>
      </c>
    </row>
    <row r="193" spans="1:4">
      <c r="A193" s="18">
        <v>4</v>
      </c>
      <c r="B193" s="54" t="s">
        <v>2022</v>
      </c>
      <c r="C193" s="58" t="str">
        <f>VLOOKUP(Table4[[#This Row],[iso_code]],iso_code!B:C,2,FALSE)</f>
        <v>NAM</v>
      </c>
      <c r="D193" s="18" t="str">
        <f>VLOOKUP(Table4[[#This Row],[iso_code]],iso_code!G:H,2,FALSE)</f>
        <v>Namibia</v>
      </c>
    </row>
    <row r="194" spans="1:4">
      <c r="A194" s="18">
        <v>4</v>
      </c>
      <c r="B194" s="54" t="s">
        <v>988</v>
      </c>
      <c r="C194" s="58" t="str">
        <f>VLOOKUP(Table4[[#This Row],[iso_code]],iso_code!B:C,2,FALSE)</f>
        <v>NER</v>
      </c>
      <c r="D194" s="18" t="str">
        <f>VLOOKUP(Table4[[#This Row],[iso_code]],iso_code!G:H,2,FALSE)</f>
        <v>Niger (the)</v>
      </c>
    </row>
    <row r="195" spans="1:4">
      <c r="A195" s="18">
        <v>4</v>
      </c>
      <c r="B195" s="54" t="s">
        <v>1215</v>
      </c>
      <c r="C195" s="58" t="str">
        <f>VLOOKUP(Table4[[#This Row],[iso_code]],iso_code!B:C,2,FALSE)</f>
        <v>NGA</v>
      </c>
      <c r="D195" s="18" t="str">
        <f>VLOOKUP(Table4[[#This Row],[iso_code]],iso_code!G:H,2,FALSE)</f>
        <v>Nigeria</v>
      </c>
    </row>
    <row r="196" spans="1:4">
      <c r="A196" s="18">
        <v>4</v>
      </c>
      <c r="B196" s="54" t="s">
        <v>2162</v>
      </c>
      <c r="C196" s="58" t="str">
        <f>VLOOKUP(Table4[[#This Row],[iso_code]],iso_code!B:C,2,FALSE)</f>
        <v>RWA</v>
      </c>
      <c r="D196" s="18" t="str">
        <f>VLOOKUP(Table4[[#This Row],[iso_code]],iso_code!G:H,2,FALSE)</f>
        <v>Rwanda</v>
      </c>
    </row>
    <row r="197" spans="1:4">
      <c r="A197" s="18">
        <v>4</v>
      </c>
      <c r="B197" s="54" t="s">
        <v>2163</v>
      </c>
      <c r="C197" s="58" t="str">
        <f>VLOOKUP(Table4[[#This Row],[iso_code]],iso_code!B:C,2,FALSE)</f>
        <v>STP</v>
      </c>
      <c r="D197" s="18" t="str">
        <f>VLOOKUP(Table4[[#This Row],[iso_code]],iso_code!G:H,2,FALSE)</f>
        <v>Sao Tome and Principe</v>
      </c>
    </row>
    <row r="198" spans="1:4">
      <c r="A198" s="18">
        <v>4</v>
      </c>
      <c r="B198" s="54" t="s">
        <v>1657</v>
      </c>
      <c r="C198" s="58" t="str">
        <f>VLOOKUP(Table4[[#This Row],[iso_code]],iso_code!B:C,2,FALSE)</f>
        <v>SEN</v>
      </c>
      <c r="D198" s="18" t="str">
        <f>VLOOKUP(Table4[[#This Row],[iso_code]],iso_code!G:H,2,FALSE)</f>
        <v>Senegal</v>
      </c>
    </row>
    <row r="199" spans="1:4">
      <c r="A199" s="18">
        <v>4</v>
      </c>
      <c r="B199" s="54" t="s">
        <v>2164</v>
      </c>
      <c r="C199" s="58" t="str">
        <f>VLOOKUP(Table4[[#This Row],[iso_code]],iso_code!B:C,2,FALSE)</f>
        <v>SYC</v>
      </c>
      <c r="D199" s="18" t="str">
        <f>VLOOKUP(Table4[[#This Row],[iso_code]],iso_code!G:H,2,FALSE)</f>
        <v>Seychelles</v>
      </c>
    </row>
    <row r="200" spans="1:4">
      <c r="A200" s="18">
        <v>4</v>
      </c>
      <c r="B200" s="54" t="s">
        <v>2046</v>
      </c>
      <c r="C200" s="58" t="str">
        <f>VLOOKUP(Table4[[#This Row],[iso_code]],iso_code!B:C,2,FALSE)</f>
        <v>SLE</v>
      </c>
      <c r="D200" s="18" t="str">
        <f>VLOOKUP(Table4[[#This Row],[iso_code]],iso_code!G:H,2,FALSE)</f>
        <v>Sierra Leone</v>
      </c>
    </row>
    <row r="201" spans="1:4">
      <c r="A201" s="18">
        <v>4</v>
      </c>
      <c r="B201" s="54" t="s">
        <v>2165</v>
      </c>
      <c r="C201" s="58" t="str">
        <f>VLOOKUP(Table4[[#This Row],[iso_code]],iso_code!B:C,2,FALSE)</f>
        <v>SOM</v>
      </c>
      <c r="D201" s="18" t="str">
        <f>VLOOKUP(Table4[[#This Row],[iso_code]],iso_code!G:H,2,FALSE)</f>
        <v>Somalia</v>
      </c>
    </row>
    <row r="202" spans="1:4">
      <c r="A202" s="18">
        <v>4</v>
      </c>
      <c r="B202" s="54" t="s">
        <v>608</v>
      </c>
      <c r="C202" s="58" t="str">
        <f>VLOOKUP(Table4[[#This Row],[iso_code]],iso_code!B:C,2,FALSE)</f>
        <v>ZAF</v>
      </c>
      <c r="D202" s="18" t="str">
        <f>VLOOKUP(Table4[[#This Row],[iso_code]],iso_code!G:H,2,FALSE)</f>
        <v>South Africa</v>
      </c>
    </row>
    <row r="203" spans="1:4">
      <c r="A203" s="18">
        <v>4</v>
      </c>
      <c r="B203" s="54" t="s">
        <v>2166</v>
      </c>
      <c r="C203" s="58" t="str">
        <f>VLOOKUP(Table4[[#This Row],[iso_code]],iso_code!B:C,2,FALSE)</f>
        <v>SSD</v>
      </c>
      <c r="D203" s="18" t="str">
        <f>VLOOKUP(Table4[[#This Row],[iso_code]],iso_code!G:H,2,FALSE)</f>
        <v>South Sudan</v>
      </c>
    </row>
    <row r="204" spans="1:4">
      <c r="A204" s="18">
        <v>4</v>
      </c>
      <c r="B204" s="54" t="s">
        <v>2167</v>
      </c>
      <c r="C204" s="58" t="str">
        <f>VLOOKUP(Table4[[#This Row],[iso_code]],iso_code!B:C,2,FALSE)</f>
        <v>SDN</v>
      </c>
      <c r="D204" s="18" t="str">
        <f>VLOOKUP(Table4[[#This Row],[iso_code]],iso_code!G:H,2,FALSE)</f>
        <v>Sudan (the)</v>
      </c>
    </row>
    <row r="205" spans="1:4">
      <c r="A205" s="18">
        <v>4</v>
      </c>
      <c r="B205" s="54" t="s">
        <v>842</v>
      </c>
      <c r="C205" s="58" t="str">
        <f>VLOOKUP(Table4[[#This Row],[iso_code]],iso_code!B:C,2,FALSE)</f>
        <v>TZA</v>
      </c>
      <c r="D205" s="18" t="str">
        <f>VLOOKUP(Table4[[#This Row],[iso_code]],iso_code!G:H,2,FALSE)</f>
        <v>Tanzania, United Republic of</v>
      </c>
    </row>
    <row r="206" spans="1:4">
      <c r="A206" s="18">
        <v>4</v>
      </c>
      <c r="B206" s="54" t="s">
        <v>1968</v>
      </c>
      <c r="C206" s="58" t="str">
        <f>VLOOKUP(Table4[[#This Row],[iso_code]],iso_code!B:C,2,FALSE)</f>
        <v>TGO</v>
      </c>
      <c r="D206" s="18" t="str">
        <f>VLOOKUP(Table4[[#This Row],[iso_code]],iso_code!G:H,2,FALSE)</f>
        <v>Togo</v>
      </c>
    </row>
    <row r="207" spans="1:4">
      <c r="A207" s="18">
        <v>4</v>
      </c>
      <c r="B207" s="18" t="s">
        <v>935</v>
      </c>
      <c r="C207" s="58" t="str">
        <f>VLOOKUP(Table4[[#This Row],[iso_code]],iso_code!B:C,2,FALSE)</f>
        <v>TUN</v>
      </c>
      <c r="D207" s="18" t="str">
        <f>VLOOKUP(Table4[[#This Row],[iso_code]],iso_code!G:H,2,FALSE)</f>
        <v>Tunisia</v>
      </c>
    </row>
    <row r="208" spans="1:4">
      <c r="A208" s="18">
        <v>4</v>
      </c>
      <c r="B208" s="18" t="s">
        <v>1443</v>
      </c>
      <c r="C208" s="58" t="str">
        <f>VLOOKUP(Table4[[#This Row],[iso_code]],iso_code!B:C,2,FALSE)</f>
        <v>UGA</v>
      </c>
      <c r="D208" s="18" t="str">
        <f>VLOOKUP(Table4[[#This Row],[iso_code]],iso_code!G:H,2,FALSE)</f>
        <v>Uganda</v>
      </c>
    </row>
    <row r="209" spans="1:4">
      <c r="A209" s="18">
        <v>4</v>
      </c>
      <c r="B209" s="18" t="s">
        <v>737</v>
      </c>
      <c r="C209" s="58" t="str">
        <f>VLOOKUP(Table4[[#This Row],[iso_code]],iso_code!B:C,2,FALSE)</f>
        <v>ZMB</v>
      </c>
      <c r="D209" s="18" t="str">
        <f>VLOOKUP(Table4[[#This Row],[iso_code]],iso_code!G:H,2,FALSE)</f>
        <v>Zambia</v>
      </c>
    </row>
    <row r="210" spans="1:4">
      <c r="A210" s="18">
        <v>4</v>
      </c>
      <c r="B210" s="18" t="s">
        <v>2169</v>
      </c>
      <c r="C210" s="58" t="str">
        <f>VLOOKUP(Table4[[#This Row],[iso_code]],iso_code!B:C,2,FALSE)</f>
        <v>ZWE</v>
      </c>
      <c r="D210" s="18" t="str">
        <f>VLOOKUP(Table4[[#This Row],[iso_code]],iso_code!G:H,2,FALSE)</f>
        <v>Zimbabwe</v>
      </c>
    </row>
    <row r="211" spans="1:4">
      <c r="A211" s="18">
        <v>5</v>
      </c>
      <c r="B211" s="59" t="s">
        <v>2143</v>
      </c>
      <c r="C211" s="58" t="str">
        <f>VLOOKUP(Table4[[#This Row],[iso_code]],iso_code!B:C,2,FALSE)</f>
        <v>AGO</v>
      </c>
      <c r="D211" s="18" t="str">
        <f>VLOOKUP(Table4[[#This Row],[iso_code]],iso_code!G:H,2,FALSE)</f>
        <v>Angola</v>
      </c>
    </row>
    <row r="212" spans="1:4">
      <c r="A212" s="18">
        <v>5</v>
      </c>
      <c r="B212" s="59" t="s">
        <v>2145</v>
      </c>
      <c r="C212" s="58" t="str">
        <f>VLOOKUP(Table4[[#This Row],[iso_code]],iso_code!B:C,2,FALSE)</f>
        <v>BFA</v>
      </c>
      <c r="D212" s="18" t="str">
        <f>VLOOKUP(Table4[[#This Row],[iso_code]],iso_code!G:H,2,FALSE)</f>
        <v>Burkina Faso</v>
      </c>
    </row>
    <row r="213" spans="1:4">
      <c r="A213" s="18">
        <v>5</v>
      </c>
      <c r="B213" s="59" t="s">
        <v>2146</v>
      </c>
      <c r="C213" s="58" t="str">
        <f>VLOOKUP(Table4[[#This Row],[iso_code]],iso_code!B:C,2,FALSE)</f>
        <v>BDI</v>
      </c>
      <c r="D213" s="18" t="str">
        <f>VLOOKUP(Table4[[#This Row],[iso_code]],iso_code!G:H,2,FALSE)</f>
        <v>Burundi</v>
      </c>
    </row>
    <row r="214" spans="1:4">
      <c r="A214" s="18">
        <v>5</v>
      </c>
      <c r="B214" s="59" t="s">
        <v>2144</v>
      </c>
      <c r="C214" s="58" t="str">
        <f>VLOOKUP(Table4[[#This Row],[iso_code]],iso_code!B:C,2,FALSE)</f>
        <v>BEN</v>
      </c>
      <c r="D214" s="18" t="str">
        <f>VLOOKUP(Table4[[#This Row],[iso_code]],iso_code!G:H,2,FALSE)</f>
        <v>Benin</v>
      </c>
    </row>
    <row r="215" spans="1:4">
      <c r="A215" s="18">
        <v>5</v>
      </c>
      <c r="B215" s="59" t="s">
        <v>1787</v>
      </c>
      <c r="C215" s="58" t="str">
        <f>VLOOKUP(Table4[[#This Row],[iso_code]],iso_code!B:C,2,FALSE)</f>
        <v>BWA</v>
      </c>
      <c r="D215" s="18" t="str">
        <f>VLOOKUP(Table4[[#This Row],[iso_code]],iso_code!G:H,2,FALSE)</f>
        <v>Botswana</v>
      </c>
    </row>
    <row r="216" spans="1:4">
      <c r="A216" s="18">
        <v>5</v>
      </c>
      <c r="B216" s="59" t="s">
        <v>1976</v>
      </c>
      <c r="C216" s="58" t="str">
        <f>VLOOKUP(Table4[[#This Row],[iso_code]],iso_code!B:C,2,FALSE)</f>
        <v>COD</v>
      </c>
      <c r="D216" s="18" t="str">
        <f>VLOOKUP(Table4[[#This Row],[iso_code]],iso_code!G:H,2,FALSE)</f>
        <v>Congo (the Democratic Republic of the)</v>
      </c>
    </row>
    <row r="217" spans="1:4">
      <c r="A217" s="18">
        <v>5</v>
      </c>
      <c r="B217" s="59" t="s">
        <v>1632</v>
      </c>
      <c r="C217" s="58" t="str">
        <f>VLOOKUP(Table4[[#This Row],[iso_code]],iso_code!B:C,2,FALSE)</f>
        <v>CAF</v>
      </c>
      <c r="D217" s="18" t="str">
        <f>VLOOKUP(Table4[[#This Row],[iso_code]],iso_code!G:H,2,FALSE)</f>
        <v>Central African Republic (the)</v>
      </c>
    </row>
    <row r="218" spans="1:4">
      <c r="A218" s="18">
        <v>5</v>
      </c>
      <c r="B218" s="59" t="s">
        <v>2149</v>
      </c>
      <c r="C218" s="58" t="str">
        <f>VLOOKUP(Table4[[#This Row],[iso_code]],iso_code!B:C,2,FALSE)</f>
        <v>COG</v>
      </c>
      <c r="D218" s="18" t="str">
        <f>VLOOKUP(Table4[[#This Row],[iso_code]],iso_code!G:H,2,FALSE)</f>
        <v>Congo (the)</v>
      </c>
    </row>
    <row r="219" spans="1:4">
      <c r="A219" s="18">
        <v>5</v>
      </c>
      <c r="B219" s="59" t="s">
        <v>2157</v>
      </c>
      <c r="C219" s="58" t="str">
        <f>VLOOKUP(Table4[[#This Row],[iso_code]],iso_code!B:C,2,FALSE)</f>
        <v>CIV</v>
      </c>
      <c r="D219" s="18" t="str">
        <f>VLOOKUP(Table4[[#This Row],[iso_code]],iso_code!G:H,2,FALSE)</f>
        <v>Côte d'Ivoire</v>
      </c>
    </row>
    <row r="220" spans="1:4">
      <c r="A220" s="18">
        <v>5</v>
      </c>
      <c r="B220" s="59" t="s">
        <v>285</v>
      </c>
      <c r="C220" s="58" t="str">
        <f>VLOOKUP(Table4[[#This Row],[iso_code]],iso_code!B:C,2,FALSE)</f>
        <v>CMR</v>
      </c>
      <c r="D220" s="18" t="str">
        <f>VLOOKUP(Table4[[#This Row],[iso_code]],iso_code!G:H,2,FALSE)</f>
        <v>Cameroon</v>
      </c>
    </row>
    <row r="221" spans="1:4">
      <c r="A221" s="18">
        <v>5</v>
      </c>
      <c r="B221" s="59" t="s">
        <v>2150</v>
      </c>
      <c r="C221" s="58" t="str">
        <f>VLOOKUP(Table4[[#This Row],[iso_code]],iso_code!B:C,2,FALSE)</f>
        <v>DJI</v>
      </c>
      <c r="D221" s="18" t="str">
        <f>VLOOKUP(Table4[[#This Row],[iso_code]],iso_code!G:H,2,FALSE)</f>
        <v>Djibouti</v>
      </c>
    </row>
    <row r="222" spans="1:4">
      <c r="A222" s="18">
        <v>5</v>
      </c>
      <c r="B222" s="59" t="s">
        <v>790</v>
      </c>
      <c r="C222" s="58" t="str">
        <f>VLOOKUP(Table4[[#This Row],[iso_code]],iso_code!B:C,2,FALSE)</f>
        <v>DZA</v>
      </c>
      <c r="D222" s="18" t="str">
        <f>VLOOKUP(Table4[[#This Row],[iso_code]],iso_code!G:H,2,FALSE)</f>
        <v>Algeria</v>
      </c>
    </row>
    <row r="223" spans="1:4">
      <c r="A223" s="18">
        <v>5</v>
      </c>
      <c r="B223" s="59" t="s">
        <v>840</v>
      </c>
      <c r="C223" s="58" t="str">
        <f>VLOOKUP(Table4[[#This Row],[iso_code]],iso_code!B:C,2,FALSE)</f>
        <v>EGY</v>
      </c>
      <c r="D223" s="18" t="str">
        <f>VLOOKUP(Table4[[#This Row],[iso_code]],iso_code!G:H,2,FALSE)</f>
        <v>Egypt</v>
      </c>
    </row>
    <row r="224" spans="1:4">
      <c r="A224" s="18">
        <v>5</v>
      </c>
      <c r="B224" s="59" t="s">
        <v>2152</v>
      </c>
      <c r="C224" s="58" t="str">
        <f>VLOOKUP(Table4[[#This Row],[iso_code]],iso_code!B:C,2,FALSE)</f>
        <v>ERI</v>
      </c>
      <c r="D224" s="18" t="str">
        <f>VLOOKUP(Table4[[#This Row],[iso_code]],iso_code!G:H,2,FALSE)</f>
        <v>Eritrea</v>
      </c>
    </row>
    <row r="225" spans="1:4">
      <c r="A225" s="18">
        <v>5</v>
      </c>
      <c r="B225" s="59" t="s">
        <v>194</v>
      </c>
      <c r="C225" s="58" t="str">
        <f>VLOOKUP(Table4[[#This Row],[iso_code]],iso_code!B:C,2,FALSE)</f>
        <v>ETH</v>
      </c>
      <c r="D225" s="18" t="str">
        <f>VLOOKUP(Table4[[#This Row],[iso_code]],iso_code!G:H,2,FALSE)</f>
        <v>Ethiopia</v>
      </c>
    </row>
    <row r="226" spans="1:4">
      <c r="A226" s="18">
        <v>5</v>
      </c>
      <c r="B226" s="59" t="s">
        <v>2153</v>
      </c>
      <c r="C226" s="58" t="str">
        <f>VLOOKUP(Table4[[#This Row],[iso_code]],iso_code!B:C,2,FALSE)</f>
        <v>GAB</v>
      </c>
      <c r="D226" s="18" t="str">
        <f>VLOOKUP(Table4[[#This Row],[iso_code]],iso_code!G:H,2,FALSE)</f>
        <v>Gabon</v>
      </c>
    </row>
    <row r="227" spans="1:4">
      <c r="A227" s="18">
        <v>5</v>
      </c>
      <c r="B227" s="59" t="s">
        <v>250</v>
      </c>
      <c r="C227" s="58" t="str">
        <f>VLOOKUP(Table4[[#This Row],[iso_code]],iso_code!B:C,2,FALSE)</f>
        <v>GHA</v>
      </c>
      <c r="D227" s="18" t="str">
        <f>VLOOKUP(Table4[[#This Row],[iso_code]],iso_code!G:H,2,FALSE)</f>
        <v>Ghana</v>
      </c>
    </row>
    <row r="228" spans="1:4">
      <c r="A228" s="18">
        <v>5</v>
      </c>
      <c r="B228" s="59" t="s">
        <v>2154</v>
      </c>
      <c r="C228" s="58" t="str">
        <f>VLOOKUP(Table4[[#This Row],[iso_code]],iso_code!B:C,2,FALSE)</f>
        <v>GMB</v>
      </c>
      <c r="D228" s="18" t="str">
        <f>VLOOKUP(Table4[[#This Row],[iso_code]],iso_code!G:H,2,FALSE)</f>
        <v>Gambia (the)</v>
      </c>
    </row>
    <row r="229" spans="1:4">
      <c r="A229" s="18">
        <v>5</v>
      </c>
      <c r="B229" s="59" t="s">
        <v>2155</v>
      </c>
      <c r="C229" s="58" t="str">
        <f>VLOOKUP(Table4[[#This Row],[iso_code]],iso_code!B:C,2,FALSE)</f>
        <v>GIN</v>
      </c>
      <c r="D229" s="18" t="str">
        <f>VLOOKUP(Table4[[#This Row],[iso_code]],iso_code!G:H,2,FALSE)</f>
        <v>Guinea</v>
      </c>
    </row>
    <row r="230" spans="1:4">
      <c r="A230" s="18">
        <v>5</v>
      </c>
      <c r="B230" s="59" t="s">
        <v>2151</v>
      </c>
      <c r="C230" s="58" t="str">
        <f>VLOOKUP(Table4[[#This Row],[iso_code]],iso_code!B:C,2,FALSE)</f>
        <v>GNQ</v>
      </c>
      <c r="D230" s="18" t="str">
        <f>VLOOKUP(Table4[[#This Row],[iso_code]],iso_code!G:H,2,FALSE)</f>
        <v>Equatorial Guinea</v>
      </c>
    </row>
    <row r="231" spans="1:4">
      <c r="A231" s="18">
        <v>5</v>
      </c>
      <c r="B231" s="59" t="s">
        <v>2156</v>
      </c>
      <c r="C231" s="58" t="str">
        <f>VLOOKUP(Table4[[#This Row],[iso_code]],iso_code!B:C,2,FALSE)</f>
        <v>GNB</v>
      </c>
      <c r="D231" s="18" t="str">
        <f>VLOOKUP(Table4[[#This Row],[iso_code]],iso_code!G:H,2,FALSE)</f>
        <v>Guinea-Bissau</v>
      </c>
    </row>
    <row r="232" spans="1:4">
      <c r="A232" s="18">
        <v>5</v>
      </c>
      <c r="B232" s="59" t="s">
        <v>428</v>
      </c>
      <c r="C232" s="58" t="str">
        <f>VLOOKUP(Table4[[#This Row],[iso_code]],iso_code!B:C,2,FALSE)</f>
        <v>KEN</v>
      </c>
      <c r="D232" s="18" t="str">
        <f>VLOOKUP(Table4[[#This Row],[iso_code]],iso_code!G:H,2,FALSE)</f>
        <v>Kenya</v>
      </c>
    </row>
    <row r="233" spans="1:4">
      <c r="A233" s="18">
        <v>5</v>
      </c>
      <c r="B233" s="59" t="s">
        <v>2159</v>
      </c>
      <c r="C233" s="58" t="str">
        <f>VLOOKUP(Table4[[#This Row],[iso_code]],iso_code!B:C,2,FALSE)</f>
        <v>LBR</v>
      </c>
      <c r="D233" s="18" t="str">
        <f>VLOOKUP(Table4[[#This Row],[iso_code]],iso_code!G:H,2,FALSE)</f>
        <v>Liberia</v>
      </c>
    </row>
    <row r="234" spans="1:4">
      <c r="A234" s="18">
        <v>5</v>
      </c>
      <c r="B234" s="59" t="s">
        <v>2158</v>
      </c>
      <c r="C234" s="58" t="str">
        <f>VLOOKUP(Table4[[#This Row],[iso_code]],iso_code!B:C,2,FALSE)</f>
        <v>LSO</v>
      </c>
      <c r="D234" s="18" t="str">
        <f>VLOOKUP(Table4[[#This Row],[iso_code]],iso_code!G:H,2,FALSE)</f>
        <v>Lesotho</v>
      </c>
    </row>
    <row r="235" spans="1:4">
      <c r="A235" s="18">
        <v>5</v>
      </c>
      <c r="B235" s="59" t="s">
        <v>1944</v>
      </c>
      <c r="C235" s="58" t="str">
        <f>VLOOKUP(Table4[[#This Row],[iso_code]],iso_code!B:C,2,FALSE)</f>
        <v>LBY</v>
      </c>
      <c r="D235" s="18" t="str">
        <f>VLOOKUP(Table4[[#This Row],[iso_code]],iso_code!G:H,2,FALSE)</f>
        <v>Libya</v>
      </c>
    </row>
    <row r="236" spans="1:4">
      <c r="A236" s="18">
        <v>5</v>
      </c>
      <c r="B236" s="59" t="s">
        <v>509</v>
      </c>
      <c r="C236" s="58" t="str">
        <f>VLOOKUP(Table4[[#This Row],[iso_code]],iso_code!B:C,2,FALSE)</f>
        <v>MAR</v>
      </c>
      <c r="D236" s="18" t="str">
        <f>VLOOKUP(Table4[[#This Row],[iso_code]],iso_code!G:H,2,FALSE)</f>
        <v>Morocco</v>
      </c>
    </row>
    <row r="237" spans="1:4">
      <c r="A237" s="18">
        <v>5</v>
      </c>
      <c r="B237" s="59" t="s">
        <v>2161</v>
      </c>
      <c r="C237" s="58" t="str">
        <f>VLOOKUP(Table4[[#This Row],[iso_code]],iso_code!B:C,2,FALSE)</f>
        <v>MLI</v>
      </c>
      <c r="D237" s="18" t="str">
        <f>VLOOKUP(Table4[[#This Row],[iso_code]],iso_code!G:H,2,FALSE)</f>
        <v>Mali</v>
      </c>
    </row>
    <row r="238" spans="1:4">
      <c r="A238" s="18">
        <v>5</v>
      </c>
      <c r="B238" s="59" t="s">
        <v>2062</v>
      </c>
      <c r="C238" s="58" t="str">
        <f>VLOOKUP(Table4[[#This Row],[iso_code]],iso_code!B:C,2,FALSE)</f>
        <v>MRT</v>
      </c>
      <c r="D238" s="18" t="str">
        <f>VLOOKUP(Table4[[#This Row],[iso_code]],iso_code!G:H,2,FALSE)</f>
        <v>Mauritania</v>
      </c>
    </row>
    <row r="239" spans="1:4">
      <c r="A239" s="18">
        <v>5</v>
      </c>
      <c r="B239" s="59" t="s">
        <v>1147</v>
      </c>
      <c r="C239" s="58" t="str">
        <f>VLOOKUP(Table4[[#This Row],[iso_code]],iso_code!B:C,2,FALSE)</f>
        <v>MWI</v>
      </c>
      <c r="D239" s="18" t="str">
        <f>VLOOKUP(Table4[[#This Row],[iso_code]],iso_code!G:H,2,FALSE)</f>
        <v>Malawi</v>
      </c>
    </row>
    <row r="240" spans="1:4">
      <c r="A240" s="18">
        <v>5</v>
      </c>
      <c r="B240" s="59" t="s">
        <v>1431</v>
      </c>
      <c r="C240" s="58" t="str">
        <f>VLOOKUP(Table4[[#This Row],[iso_code]],iso_code!B:C,2,FALSE)</f>
        <v>MOZ</v>
      </c>
      <c r="D240" s="18" t="str">
        <f>VLOOKUP(Table4[[#This Row],[iso_code]],iso_code!G:H,2,FALSE)</f>
        <v>Mozambique</v>
      </c>
    </row>
    <row r="241" spans="1:4">
      <c r="A241" s="18">
        <v>5</v>
      </c>
      <c r="B241" s="59" t="s">
        <v>2022</v>
      </c>
      <c r="C241" s="58" t="str">
        <f>VLOOKUP(Table4[[#This Row],[iso_code]],iso_code!B:C,2,FALSE)</f>
        <v>NAM</v>
      </c>
      <c r="D241" s="18" t="str">
        <f>VLOOKUP(Table4[[#This Row],[iso_code]],iso_code!G:H,2,FALSE)</f>
        <v>Namibia</v>
      </c>
    </row>
    <row r="242" spans="1:4">
      <c r="A242" s="18">
        <v>5</v>
      </c>
      <c r="B242" s="59" t="s">
        <v>988</v>
      </c>
      <c r="C242" s="58" t="str">
        <f>VLOOKUP(Table4[[#This Row],[iso_code]],iso_code!B:C,2,FALSE)</f>
        <v>NER</v>
      </c>
      <c r="D242" s="18" t="str">
        <f>VLOOKUP(Table4[[#This Row],[iso_code]],iso_code!G:H,2,FALSE)</f>
        <v>Niger (the)</v>
      </c>
    </row>
    <row r="243" spans="1:4">
      <c r="A243" s="18">
        <v>5</v>
      </c>
      <c r="B243" s="59" t="s">
        <v>1215</v>
      </c>
      <c r="C243" s="58" t="str">
        <f>VLOOKUP(Table4[[#This Row],[iso_code]],iso_code!B:C,2,FALSE)</f>
        <v>NGA</v>
      </c>
      <c r="D243" s="18" t="str">
        <f>VLOOKUP(Table4[[#This Row],[iso_code]],iso_code!G:H,2,FALSE)</f>
        <v>Nigeria</v>
      </c>
    </row>
    <row r="244" spans="1:4">
      <c r="A244" s="18">
        <v>5</v>
      </c>
      <c r="B244" s="59" t="s">
        <v>2162</v>
      </c>
      <c r="C244" s="58" t="str">
        <f>VLOOKUP(Table4[[#This Row],[iso_code]],iso_code!B:C,2,FALSE)</f>
        <v>RWA</v>
      </c>
      <c r="D244" s="18" t="str">
        <f>VLOOKUP(Table4[[#This Row],[iso_code]],iso_code!G:H,2,FALSE)</f>
        <v>Rwanda</v>
      </c>
    </row>
    <row r="245" spans="1:4">
      <c r="A245" s="18">
        <v>5</v>
      </c>
      <c r="B245" s="59" t="s">
        <v>2167</v>
      </c>
      <c r="C245" s="58" t="str">
        <f>VLOOKUP(Table4[[#This Row],[iso_code]],iso_code!B:C,2,FALSE)</f>
        <v>SDN</v>
      </c>
      <c r="D245" s="18" t="str">
        <f>VLOOKUP(Table4[[#This Row],[iso_code]],iso_code!G:H,2,FALSE)</f>
        <v>Sudan (the)</v>
      </c>
    </row>
    <row r="246" spans="1:4">
      <c r="A246" s="18">
        <v>5</v>
      </c>
      <c r="B246" s="59" t="s">
        <v>2046</v>
      </c>
      <c r="C246" s="58" t="str">
        <f>VLOOKUP(Table4[[#This Row],[iso_code]],iso_code!B:C,2,FALSE)</f>
        <v>SLE</v>
      </c>
      <c r="D246" s="18" t="str">
        <f>VLOOKUP(Table4[[#This Row],[iso_code]],iso_code!G:H,2,FALSE)</f>
        <v>Sierra Leone</v>
      </c>
    </row>
    <row r="247" spans="1:4">
      <c r="A247" s="18">
        <v>5</v>
      </c>
      <c r="B247" s="59" t="s">
        <v>1657</v>
      </c>
      <c r="C247" s="58" t="str">
        <f>VLOOKUP(Table4[[#This Row],[iso_code]],iso_code!B:C,2,FALSE)</f>
        <v>SEN</v>
      </c>
      <c r="D247" s="18" t="str">
        <f>VLOOKUP(Table4[[#This Row],[iso_code]],iso_code!G:H,2,FALSE)</f>
        <v>Senegal</v>
      </c>
    </row>
    <row r="248" spans="1:4">
      <c r="A248" s="18">
        <v>5</v>
      </c>
      <c r="B248" s="59" t="s">
        <v>2165</v>
      </c>
      <c r="C248" s="58" t="str">
        <f>VLOOKUP(Table4[[#This Row],[iso_code]],iso_code!B:C,2,FALSE)</f>
        <v>SOM</v>
      </c>
      <c r="D248" s="18" t="str">
        <f>VLOOKUP(Table4[[#This Row],[iso_code]],iso_code!G:H,2,FALSE)</f>
        <v>Somalia</v>
      </c>
    </row>
    <row r="249" spans="1:4">
      <c r="A249" s="18">
        <v>5</v>
      </c>
      <c r="B249" s="59" t="s">
        <v>2168</v>
      </c>
      <c r="C249" s="58" t="str">
        <f>VLOOKUP(Table4[[#This Row],[iso_code]],iso_code!B:C,2,FALSE)</f>
        <v>SWZ</v>
      </c>
      <c r="D249" s="18" t="str">
        <f>VLOOKUP(Table4[[#This Row],[iso_code]],iso_code!G:H,2,FALSE)</f>
        <v>Eswatini</v>
      </c>
    </row>
    <row r="250" spans="1:4">
      <c r="A250" s="18">
        <v>5</v>
      </c>
      <c r="B250" s="59" t="s">
        <v>2147</v>
      </c>
      <c r="C250" s="58" t="str">
        <f>VLOOKUP(Table4[[#This Row],[iso_code]],iso_code!B:C,2,FALSE)</f>
        <v>TCD</v>
      </c>
      <c r="D250" s="18" t="str">
        <f>VLOOKUP(Table4[[#This Row],[iso_code]],iso_code!G:H,2,FALSE)</f>
        <v>Chad</v>
      </c>
    </row>
    <row r="251" spans="1:4">
      <c r="A251" s="18">
        <v>5</v>
      </c>
      <c r="B251" s="59" t="s">
        <v>1968</v>
      </c>
      <c r="C251" s="58" t="str">
        <f>VLOOKUP(Table4[[#This Row],[iso_code]],iso_code!B:C,2,FALSE)</f>
        <v>TGO</v>
      </c>
      <c r="D251" s="18" t="str">
        <f>VLOOKUP(Table4[[#This Row],[iso_code]],iso_code!G:H,2,FALSE)</f>
        <v>Togo</v>
      </c>
    </row>
    <row r="252" spans="1:4">
      <c r="A252" s="18">
        <v>5</v>
      </c>
      <c r="B252" s="59" t="s">
        <v>935</v>
      </c>
      <c r="C252" s="58" t="str">
        <f>VLOOKUP(Table4[[#This Row],[iso_code]],iso_code!B:C,2,FALSE)</f>
        <v>TUN</v>
      </c>
      <c r="D252" s="18" t="str">
        <f>VLOOKUP(Table4[[#This Row],[iso_code]],iso_code!G:H,2,FALSE)</f>
        <v>Tunisia</v>
      </c>
    </row>
    <row r="253" spans="1:4">
      <c r="A253" s="18">
        <v>5</v>
      </c>
      <c r="B253" s="59" t="s">
        <v>842</v>
      </c>
      <c r="C253" s="58" t="str">
        <f>VLOOKUP(Table4[[#This Row],[iso_code]],iso_code!B:C,2,FALSE)</f>
        <v>TZA</v>
      </c>
      <c r="D253" s="18" t="str">
        <f>VLOOKUP(Table4[[#This Row],[iso_code]],iso_code!G:H,2,FALSE)</f>
        <v>Tanzania, United Republic of</v>
      </c>
    </row>
    <row r="254" spans="1:4">
      <c r="A254" s="18">
        <v>5</v>
      </c>
      <c r="B254" s="59" t="s">
        <v>1443</v>
      </c>
      <c r="C254" s="58" t="str">
        <f>VLOOKUP(Table4[[#This Row],[iso_code]],iso_code!B:C,2,FALSE)</f>
        <v>UGA</v>
      </c>
      <c r="D254" s="18" t="str">
        <f>VLOOKUP(Table4[[#This Row],[iso_code]],iso_code!G:H,2,FALSE)</f>
        <v>Uganda</v>
      </c>
    </row>
    <row r="255" spans="1:4">
      <c r="A255" s="18">
        <v>5</v>
      </c>
      <c r="B255" s="59" t="s">
        <v>608</v>
      </c>
      <c r="C255" s="58" t="str">
        <f>VLOOKUP(Table4[[#This Row],[iso_code]],iso_code!B:C,2,FALSE)</f>
        <v>ZAF</v>
      </c>
      <c r="D255" s="18" t="str">
        <f>VLOOKUP(Table4[[#This Row],[iso_code]],iso_code!G:H,2,FALSE)</f>
        <v>South Africa</v>
      </c>
    </row>
    <row r="256" spans="1:4">
      <c r="A256" s="18">
        <v>5</v>
      </c>
      <c r="B256" s="59" t="s">
        <v>737</v>
      </c>
      <c r="C256" s="58" t="str">
        <f>VLOOKUP(Table4[[#This Row],[iso_code]],iso_code!B:C,2,FALSE)</f>
        <v>ZMB</v>
      </c>
      <c r="D256" s="18" t="str">
        <f>VLOOKUP(Table4[[#This Row],[iso_code]],iso_code!G:H,2,FALSE)</f>
        <v>Zambia</v>
      </c>
    </row>
    <row r="257" spans="1:4">
      <c r="A257" s="18">
        <v>5</v>
      </c>
      <c r="B257" s="59" t="s">
        <v>2169</v>
      </c>
      <c r="C257" s="58" t="str">
        <f>VLOOKUP(Table4[[#This Row],[iso_code]],iso_code!B:C,2,FALSE)</f>
        <v>ZWE</v>
      </c>
      <c r="D257" s="18" t="str">
        <f>VLOOKUP(Table4[[#This Row],[iso_code]],iso_code!G:H,2,FALSE)</f>
        <v>Zimbabwe</v>
      </c>
    </row>
    <row r="258" spans="1:4">
      <c r="A258" s="18">
        <v>6</v>
      </c>
      <c r="B258" s="54" t="s">
        <v>790</v>
      </c>
      <c r="C258" s="58" t="str">
        <f>VLOOKUP(Table4[[#This Row],[iso_code]],iso_code!B:C,2,FALSE)</f>
        <v>DZA</v>
      </c>
      <c r="D258" s="18" t="str">
        <f>VLOOKUP(Table4[[#This Row],[iso_code]],iso_code!G:H,2,FALSE)</f>
        <v>Algeria</v>
      </c>
    </row>
    <row r="259" spans="1:4">
      <c r="A259" s="18">
        <v>6</v>
      </c>
      <c r="B259" s="54" t="s">
        <v>2143</v>
      </c>
      <c r="C259" s="58" t="str">
        <f>VLOOKUP(Table4[[#This Row],[iso_code]],iso_code!B:C,2,FALSE)</f>
        <v>AGO</v>
      </c>
      <c r="D259" s="18" t="str">
        <f>VLOOKUP(Table4[[#This Row],[iso_code]],iso_code!G:H,2,FALSE)</f>
        <v>Angola</v>
      </c>
    </row>
    <row r="260" spans="1:4">
      <c r="A260" s="18">
        <v>6</v>
      </c>
      <c r="B260" s="54" t="s">
        <v>2144</v>
      </c>
      <c r="C260" s="58" t="str">
        <f>VLOOKUP(Table4[[#This Row],[iso_code]],iso_code!B:C,2,FALSE)</f>
        <v>BEN</v>
      </c>
      <c r="D260" s="18" t="str">
        <f>VLOOKUP(Table4[[#This Row],[iso_code]],iso_code!G:H,2,FALSE)</f>
        <v>Benin</v>
      </c>
    </row>
    <row r="261" spans="1:4">
      <c r="A261" s="18">
        <v>6</v>
      </c>
      <c r="B261" s="54" t="s">
        <v>1787</v>
      </c>
      <c r="C261" s="58" t="str">
        <f>VLOOKUP(Table4[[#This Row],[iso_code]],iso_code!B:C,2,FALSE)</f>
        <v>BWA</v>
      </c>
      <c r="D261" s="18" t="str">
        <f>VLOOKUP(Table4[[#This Row],[iso_code]],iso_code!G:H,2,FALSE)</f>
        <v>Botswana</v>
      </c>
    </row>
    <row r="262" spans="1:4">
      <c r="A262" s="18">
        <v>6</v>
      </c>
      <c r="B262" s="54" t="s">
        <v>2145</v>
      </c>
      <c r="C262" s="58" t="str">
        <f>VLOOKUP(Table4[[#This Row],[iso_code]],iso_code!B:C,2,FALSE)</f>
        <v>BFA</v>
      </c>
      <c r="D262" s="18" t="str">
        <f>VLOOKUP(Table4[[#This Row],[iso_code]],iso_code!G:H,2,FALSE)</f>
        <v>Burkina Faso</v>
      </c>
    </row>
    <row r="263" spans="1:4">
      <c r="A263" s="18">
        <v>6</v>
      </c>
      <c r="B263" s="54" t="s">
        <v>2146</v>
      </c>
      <c r="C263" s="58" t="str">
        <f>VLOOKUP(Table4[[#This Row],[iso_code]],iso_code!B:C,2,FALSE)</f>
        <v>BDI</v>
      </c>
      <c r="D263" s="18" t="str">
        <f>VLOOKUP(Table4[[#This Row],[iso_code]],iso_code!G:H,2,FALSE)</f>
        <v>Burundi</v>
      </c>
    </row>
    <row r="264" spans="1:4">
      <c r="A264" s="18">
        <v>6</v>
      </c>
      <c r="B264" s="54" t="s">
        <v>285</v>
      </c>
      <c r="C264" s="58" t="str">
        <f>VLOOKUP(Table4[[#This Row],[iso_code]],iso_code!B:C,2,FALSE)</f>
        <v>CMR</v>
      </c>
      <c r="D264" s="18" t="str">
        <f>VLOOKUP(Table4[[#This Row],[iso_code]],iso_code!G:H,2,FALSE)</f>
        <v>Cameroon</v>
      </c>
    </row>
    <row r="265" spans="1:4">
      <c r="A265" s="18">
        <v>6</v>
      </c>
      <c r="B265" s="54" t="s">
        <v>1632</v>
      </c>
      <c r="C265" s="58" t="str">
        <f>VLOOKUP(Table4[[#This Row],[iso_code]],iso_code!B:C,2,FALSE)</f>
        <v>CAF</v>
      </c>
      <c r="D265" s="18" t="str">
        <f>VLOOKUP(Table4[[#This Row],[iso_code]],iso_code!G:H,2,FALSE)</f>
        <v>Central African Republic (the)</v>
      </c>
    </row>
    <row r="266" spans="1:4">
      <c r="A266" s="18">
        <v>6</v>
      </c>
      <c r="B266" s="54" t="s">
        <v>2147</v>
      </c>
      <c r="C266" s="58" t="str">
        <f>VLOOKUP(Table4[[#This Row],[iso_code]],iso_code!B:C,2,FALSE)</f>
        <v>TCD</v>
      </c>
      <c r="D266" s="18" t="str">
        <f>VLOOKUP(Table4[[#This Row],[iso_code]],iso_code!G:H,2,FALSE)</f>
        <v>Chad</v>
      </c>
    </row>
    <row r="267" spans="1:4">
      <c r="A267" s="18">
        <v>6</v>
      </c>
      <c r="B267" s="54" t="s">
        <v>1976</v>
      </c>
      <c r="C267" s="58" t="str">
        <f>VLOOKUP(Table4[[#This Row],[iso_code]],iso_code!B:C,2,FALSE)</f>
        <v>COD</v>
      </c>
      <c r="D267" s="18" t="str">
        <f>VLOOKUP(Table4[[#This Row],[iso_code]],iso_code!G:H,2,FALSE)</f>
        <v>Congo (the Democratic Republic of the)</v>
      </c>
    </row>
    <row r="268" spans="1:4">
      <c r="A268" s="18">
        <v>6</v>
      </c>
      <c r="B268" s="54" t="s">
        <v>2149</v>
      </c>
      <c r="C268" s="58" t="str">
        <f>VLOOKUP(Table4[[#This Row],[iso_code]],iso_code!B:C,2,FALSE)</f>
        <v>COG</v>
      </c>
      <c r="D268" s="18" t="str">
        <f>VLOOKUP(Table4[[#This Row],[iso_code]],iso_code!G:H,2,FALSE)</f>
        <v>Congo (the)</v>
      </c>
    </row>
    <row r="269" spans="1:4">
      <c r="A269" s="18">
        <v>6</v>
      </c>
      <c r="B269" s="54" t="s">
        <v>2150</v>
      </c>
      <c r="C269" s="58" t="str">
        <f>VLOOKUP(Table4[[#This Row],[iso_code]],iso_code!B:C,2,FALSE)</f>
        <v>DJI</v>
      </c>
      <c r="D269" s="18" t="str">
        <f>VLOOKUP(Table4[[#This Row],[iso_code]],iso_code!G:H,2,FALSE)</f>
        <v>Djibouti</v>
      </c>
    </row>
    <row r="270" spans="1:4">
      <c r="A270" s="18">
        <v>6</v>
      </c>
      <c r="B270" s="54" t="s">
        <v>840</v>
      </c>
      <c r="C270" s="58" t="str">
        <f>VLOOKUP(Table4[[#This Row],[iso_code]],iso_code!B:C,2,FALSE)</f>
        <v>EGY</v>
      </c>
      <c r="D270" s="18" t="str">
        <f>VLOOKUP(Table4[[#This Row],[iso_code]],iso_code!G:H,2,FALSE)</f>
        <v>Egypt</v>
      </c>
    </row>
    <row r="271" spans="1:4">
      <c r="A271" s="18">
        <v>6</v>
      </c>
      <c r="B271" s="54" t="s">
        <v>2151</v>
      </c>
      <c r="C271" s="58" t="str">
        <f>VLOOKUP(Table4[[#This Row],[iso_code]],iso_code!B:C,2,FALSE)</f>
        <v>GNQ</v>
      </c>
      <c r="D271" s="18" t="str">
        <f>VLOOKUP(Table4[[#This Row],[iso_code]],iso_code!G:H,2,FALSE)</f>
        <v>Equatorial Guinea</v>
      </c>
    </row>
    <row r="272" spans="1:4">
      <c r="A272" s="18">
        <v>6</v>
      </c>
      <c r="B272" s="54" t="s">
        <v>2152</v>
      </c>
      <c r="C272" s="58" t="str">
        <f>VLOOKUP(Table4[[#This Row],[iso_code]],iso_code!B:C,2,FALSE)</f>
        <v>ERI</v>
      </c>
      <c r="D272" s="18" t="str">
        <f>VLOOKUP(Table4[[#This Row],[iso_code]],iso_code!G:H,2,FALSE)</f>
        <v>Eritrea</v>
      </c>
    </row>
    <row r="273" spans="1:4">
      <c r="A273" s="18">
        <v>6</v>
      </c>
      <c r="B273" s="54" t="s">
        <v>2168</v>
      </c>
      <c r="C273" s="58" t="str">
        <f>VLOOKUP(Table4[[#This Row],[iso_code]],iso_code!B:C,2,FALSE)</f>
        <v>SWZ</v>
      </c>
      <c r="D273" s="18" t="str">
        <f>VLOOKUP(Table4[[#This Row],[iso_code]],iso_code!G:H,2,FALSE)</f>
        <v>Eswatini</v>
      </c>
    </row>
    <row r="274" spans="1:4">
      <c r="A274" s="18">
        <v>6</v>
      </c>
      <c r="B274" s="54" t="s">
        <v>194</v>
      </c>
      <c r="C274" s="58" t="str">
        <f>VLOOKUP(Table4[[#This Row],[iso_code]],iso_code!B:C,2,FALSE)</f>
        <v>ETH</v>
      </c>
      <c r="D274" s="18" t="str">
        <f>VLOOKUP(Table4[[#This Row],[iso_code]],iso_code!G:H,2,FALSE)</f>
        <v>Ethiopia</v>
      </c>
    </row>
    <row r="275" spans="1:4">
      <c r="A275" s="18">
        <v>6</v>
      </c>
      <c r="B275" s="54" t="s">
        <v>2153</v>
      </c>
      <c r="C275" s="58" t="str">
        <f>VLOOKUP(Table4[[#This Row],[iso_code]],iso_code!B:C,2,FALSE)</f>
        <v>GAB</v>
      </c>
      <c r="D275" s="18" t="str">
        <f>VLOOKUP(Table4[[#This Row],[iso_code]],iso_code!G:H,2,FALSE)</f>
        <v>Gabon</v>
      </c>
    </row>
    <row r="276" spans="1:4">
      <c r="A276" s="18">
        <v>6</v>
      </c>
      <c r="B276" s="54" t="s">
        <v>2154</v>
      </c>
      <c r="C276" s="58" t="str">
        <f>VLOOKUP(Table4[[#This Row],[iso_code]],iso_code!B:C,2,FALSE)</f>
        <v>GMB</v>
      </c>
      <c r="D276" s="18" t="str">
        <f>VLOOKUP(Table4[[#This Row],[iso_code]],iso_code!G:H,2,FALSE)</f>
        <v>Gambia (the)</v>
      </c>
    </row>
    <row r="277" spans="1:4">
      <c r="A277" s="18">
        <v>6</v>
      </c>
      <c r="B277" s="54" t="s">
        <v>250</v>
      </c>
      <c r="C277" s="58" t="str">
        <f>VLOOKUP(Table4[[#This Row],[iso_code]],iso_code!B:C,2,FALSE)</f>
        <v>GHA</v>
      </c>
      <c r="D277" s="18" t="str">
        <f>VLOOKUP(Table4[[#This Row],[iso_code]],iso_code!G:H,2,FALSE)</f>
        <v>Ghana</v>
      </c>
    </row>
    <row r="278" spans="1:4">
      <c r="A278" s="18">
        <v>6</v>
      </c>
      <c r="B278" s="54" t="s">
        <v>2155</v>
      </c>
      <c r="C278" s="58" t="str">
        <f>VLOOKUP(Table4[[#This Row],[iso_code]],iso_code!B:C,2,FALSE)</f>
        <v>GIN</v>
      </c>
      <c r="D278" s="18" t="str">
        <f>VLOOKUP(Table4[[#This Row],[iso_code]],iso_code!G:H,2,FALSE)</f>
        <v>Guinea</v>
      </c>
    </row>
    <row r="279" spans="1:4">
      <c r="A279" s="18">
        <v>6</v>
      </c>
      <c r="B279" s="54" t="s">
        <v>2156</v>
      </c>
      <c r="C279" s="58" t="str">
        <f>VLOOKUP(Table4[[#This Row],[iso_code]],iso_code!B:C,2,FALSE)</f>
        <v>GNB</v>
      </c>
      <c r="D279" s="18" t="str">
        <f>VLOOKUP(Table4[[#This Row],[iso_code]],iso_code!G:H,2,FALSE)</f>
        <v>Guinea-Bissau</v>
      </c>
    </row>
    <row r="280" spans="1:4">
      <c r="A280" s="18">
        <v>6</v>
      </c>
      <c r="B280" s="54" t="s">
        <v>2157</v>
      </c>
      <c r="C280" s="58" t="str">
        <f>VLOOKUP(Table4[[#This Row],[iso_code]],iso_code!B:C,2,FALSE)</f>
        <v>CIV</v>
      </c>
      <c r="D280" s="18" t="str">
        <f>VLOOKUP(Table4[[#This Row],[iso_code]],iso_code!G:H,2,FALSE)</f>
        <v>Côte d'Ivoire</v>
      </c>
    </row>
    <row r="281" spans="1:4">
      <c r="A281" s="18">
        <v>6</v>
      </c>
      <c r="B281" s="54" t="s">
        <v>428</v>
      </c>
      <c r="C281" s="58" t="str">
        <f>VLOOKUP(Table4[[#This Row],[iso_code]],iso_code!B:C,2,FALSE)</f>
        <v>KEN</v>
      </c>
      <c r="D281" s="18" t="str">
        <f>VLOOKUP(Table4[[#This Row],[iso_code]],iso_code!G:H,2,FALSE)</f>
        <v>Kenya</v>
      </c>
    </row>
    <row r="282" spans="1:4">
      <c r="A282" s="18">
        <v>6</v>
      </c>
      <c r="B282" s="54" t="s">
        <v>2158</v>
      </c>
      <c r="C282" s="58" t="str">
        <f>VLOOKUP(Table4[[#This Row],[iso_code]],iso_code!B:C,2,FALSE)</f>
        <v>LSO</v>
      </c>
      <c r="D282" s="18" t="str">
        <f>VLOOKUP(Table4[[#This Row],[iso_code]],iso_code!G:H,2,FALSE)</f>
        <v>Lesotho</v>
      </c>
    </row>
    <row r="283" spans="1:4">
      <c r="A283" s="18">
        <v>6</v>
      </c>
      <c r="B283" s="54" t="s">
        <v>2159</v>
      </c>
      <c r="C283" s="58" t="str">
        <f>VLOOKUP(Table4[[#This Row],[iso_code]],iso_code!B:C,2,FALSE)</f>
        <v>LBR</v>
      </c>
      <c r="D283" s="18" t="str">
        <f>VLOOKUP(Table4[[#This Row],[iso_code]],iso_code!G:H,2,FALSE)</f>
        <v>Liberia</v>
      </c>
    </row>
    <row r="284" spans="1:4">
      <c r="A284" s="18">
        <v>6</v>
      </c>
      <c r="B284" s="54" t="s">
        <v>1944</v>
      </c>
      <c r="C284" s="58" t="str">
        <f>VLOOKUP(Table4[[#This Row],[iso_code]],iso_code!B:C,2,FALSE)</f>
        <v>LBY</v>
      </c>
      <c r="D284" s="18" t="str">
        <f>VLOOKUP(Table4[[#This Row],[iso_code]],iso_code!G:H,2,FALSE)</f>
        <v>Libya</v>
      </c>
    </row>
    <row r="285" spans="1:4">
      <c r="A285" s="18">
        <v>6</v>
      </c>
      <c r="B285" s="54" t="s">
        <v>1147</v>
      </c>
      <c r="C285" s="58" t="str">
        <f>VLOOKUP(Table4[[#This Row],[iso_code]],iso_code!B:C,2,FALSE)</f>
        <v>MWI</v>
      </c>
      <c r="D285" s="18" t="str">
        <f>VLOOKUP(Table4[[#This Row],[iso_code]],iso_code!G:H,2,FALSE)</f>
        <v>Malawi</v>
      </c>
    </row>
    <row r="286" spans="1:4">
      <c r="A286" s="18">
        <v>6</v>
      </c>
      <c r="B286" s="54" t="s">
        <v>2161</v>
      </c>
      <c r="C286" s="58" t="str">
        <f>VLOOKUP(Table4[[#This Row],[iso_code]],iso_code!B:C,2,FALSE)</f>
        <v>MLI</v>
      </c>
      <c r="D286" s="18" t="str">
        <f>VLOOKUP(Table4[[#This Row],[iso_code]],iso_code!G:H,2,FALSE)</f>
        <v>Mali</v>
      </c>
    </row>
    <row r="287" spans="1:4">
      <c r="A287" s="18">
        <v>6</v>
      </c>
      <c r="B287" s="54" t="s">
        <v>2062</v>
      </c>
      <c r="C287" s="58" t="str">
        <f>VLOOKUP(Table4[[#This Row],[iso_code]],iso_code!B:C,2,FALSE)</f>
        <v>MRT</v>
      </c>
      <c r="D287" s="18" t="str">
        <f>VLOOKUP(Table4[[#This Row],[iso_code]],iso_code!G:H,2,FALSE)</f>
        <v>Mauritania</v>
      </c>
    </row>
    <row r="288" spans="1:4">
      <c r="A288" s="18">
        <v>6</v>
      </c>
      <c r="B288" s="54" t="s">
        <v>509</v>
      </c>
      <c r="C288" s="58" t="str">
        <f>VLOOKUP(Table4[[#This Row],[iso_code]],iso_code!B:C,2,FALSE)</f>
        <v>MAR</v>
      </c>
      <c r="D288" s="18" t="str">
        <f>VLOOKUP(Table4[[#This Row],[iso_code]],iso_code!G:H,2,FALSE)</f>
        <v>Morocco</v>
      </c>
    </row>
    <row r="289" spans="1:4">
      <c r="A289" s="18">
        <v>6</v>
      </c>
      <c r="B289" s="54" t="s">
        <v>1431</v>
      </c>
      <c r="C289" s="58" t="str">
        <f>VLOOKUP(Table4[[#This Row],[iso_code]],iso_code!B:C,2,FALSE)</f>
        <v>MOZ</v>
      </c>
      <c r="D289" s="18" t="str">
        <f>VLOOKUP(Table4[[#This Row],[iso_code]],iso_code!G:H,2,FALSE)</f>
        <v>Mozambique</v>
      </c>
    </row>
    <row r="290" spans="1:4">
      <c r="A290" s="18">
        <v>6</v>
      </c>
      <c r="B290" s="54" t="s">
        <v>2022</v>
      </c>
      <c r="C290" s="58" t="str">
        <f>VLOOKUP(Table4[[#This Row],[iso_code]],iso_code!B:C,2,FALSE)</f>
        <v>NAM</v>
      </c>
      <c r="D290" s="18" t="str">
        <f>VLOOKUP(Table4[[#This Row],[iso_code]],iso_code!G:H,2,FALSE)</f>
        <v>Namibia</v>
      </c>
    </row>
    <row r="291" spans="1:4">
      <c r="A291" s="18">
        <v>6</v>
      </c>
      <c r="B291" s="54" t="s">
        <v>988</v>
      </c>
      <c r="C291" s="58" t="str">
        <f>VLOOKUP(Table4[[#This Row],[iso_code]],iso_code!B:C,2,FALSE)</f>
        <v>NER</v>
      </c>
      <c r="D291" s="18" t="str">
        <f>VLOOKUP(Table4[[#This Row],[iso_code]],iso_code!G:H,2,FALSE)</f>
        <v>Niger (the)</v>
      </c>
    </row>
    <row r="292" spans="1:4">
      <c r="A292" s="18">
        <v>6</v>
      </c>
      <c r="B292" s="54" t="s">
        <v>1215</v>
      </c>
      <c r="C292" s="58" t="str">
        <f>VLOOKUP(Table4[[#This Row],[iso_code]],iso_code!B:C,2,FALSE)</f>
        <v>NGA</v>
      </c>
      <c r="D292" s="18" t="str">
        <f>VLOOKUP(Table4[[#This Row],[iso_code]],iso_code!G:H,2,FALSE)</f>
        <v>Nigeria</v>
      </c>
    </row>
    <row r="293" spans="1:4">
      <c r="A293" s="18">
        <v>6</v>
      </c>
      <c r="B293" s="54" t="s">
        <v>2162</v>
      </c>
      <c r="C293" s="58" t="str">
        <f>VLOOKUP(Table4[[#This Row],[iso_code]],iso_code!B:C,2,FALSE)</f>
        <v>RWA</v>
      </c>
      <c r="D293" s="18" t="str">
        <f>VLOOKUP(Table4[[#This Row],[iso_code]],iso_code!G:H,2,FALSE)</f>
        <v>Rwanda</v>
      </c>
    </row>
    <row r="294" spans="1:4">
      <c r="A294" s="18">
        <v>6</v>
      </c>
      <c r="B294" s="54" t="s">
        <v>1657</v>
      </c>
      <c r="C294" s="58" t="str">
        <f>VLOOKUP(Table4[[#This Row],[iso_code]],iso_code!B:C,2,FALSE)</f>
        <v>SEN</v>
      </c>
      <c r="D294" s="18" t="str">
        <f>VLOOKUP(Table4[[#This Row],[iso_code]],iso_code!G:H,2,FALSE)</f>
        <v>Senegal</v>
      </c>
    </row>
    <row r="295" spans="1:4">
      <c r="A295" s="18">
        <v>6</v>
      </c>
      <c r="B295" s="54" t="s">
        <v>2046</v>
      </c>
      <c r="C295" s="58" t="str">
        <f>VLOOKUP(Table4[[#This Row],[iso_code]],iso_code!B:C,2,FALSE)</f>
        <v>SLE</v>
      </c>
      <c r="D295" s="18" t="str">
        <f>VLOOKUP(Table4[[#This Row],[iso_code]],iso_code!G:H,2,FALSE)</f>
        <v>Sierra Leone</v>
      </c>
    </row>
    <row r="296" spans="1:4">
      <c r="A296" s="18">
        <v>6</v>
      </c>
      <c r="B296" s="54" t="s">
        <v>2165</v>
      </c>
      <c r="C296" s="58" t="str">
        <f>VLOOKUP(Table4[[#This Row],[iso_code]],iso_code!B:C,2,FALSE)</f>
        <v>SOM</v>
      </c>
      <c r="D296" s="18" t="str">
        <f>VLOOKUP(Table4[[#This Row],[iso_code]],iso_code!G:H,2,FALSE)</f>
        <v>Somalia</v>
      </c>
    </row>
    <row r="297" spans="1:4">
      <c r="A297" s="18">
        <v>6</v>
      </c>
      <c r="B297" s="54" t="s">
        <v>608</v>
      </c>
      <c r="C297" s="58" t="str">
        <f>VLOOKUP(Table4[[#This Row],[iso_code]],iso_code!B:C,2,FALSE)</f>
        <v>ZAF</v>
      </c>
      <c r="D297" s="18" t="str">
        <f>VLOOKUP(Table4[[#This Row],[iso_code]],iso_code!G:H,2,FALSE)</f>
        <v>South Africa</v>
      </c>
    </row>
    <row r="298" spans="1:4">
      <c r="A298" s="18">
        <v>6</v>
      </c>
      <c r="B298" s="54" t="s">
        <v>2166</v>
      </c>
      <c r="C298" s="58" t="str">
        <f>VLOOKUP(Table4[[#This Row],[iso_code]],iso_code!B:C,2,FALSE)</f>
        <v>SSD</v>
      </c>
      <c r="D298" s="18" t="str">
        <f>VLOOKUP(Table4[[#This Row],[iso_code]],iso_code!G:H,2,FALSE)</f>
        <v>South Sudan</v>
      </c>
    </row>
    <row r="299" spans="1:4">
      <c r="A299" s="18">
        <v>6</v>
      </c>
      <c r="B299" s="54" t="s">
        <v>2167</v>
      </c>
      <c r="C299" s="58" t="str">
        <f>VLOOKUP(Table4[[#This Row],[iso_code]],iso_code!B:C,2,FALSE)</f>
        <v>SDN</v>
      </c>
      <c r="D299" s="18" t="str">
        <f>VLOOKUP(Table4[[#This Row],[iso_code]],iso_code!G:H,2,FALSE)</f>
        <v>Sudan (the)</v>
      </c>
    </row>
    <row r="300" spans="1:4">
      <c r="A300" s="18">
        <v>6</v>
      </c>
      <c r="B300" s="54" t="s">
        <v>842</v>
      </c>
      <c r="C300" s="58" t="str">
        <f>VLOOKUP(Table4[[#This Row],[iso_code]],iso_code!B:C,2,FALSE)</f>
        <v>TZA</v>
      </c>
      <c r="D300" s="18" t="str">
        <f>VLOOKUP(Table4[[#This Row],[iso_code]],iso_code!G:H,2,FALSE)</f>
        <v>Tanzania, United Republic of</v>
      </c>
    </row>
    <row r="301" spans="1:4">
      <c r="A301" s="18">
        <v>6</v>
      </c>
      <c r="B301" s="54" t="s">
        <v>1968</v>
      </c>
      <c r="C301" s="58" t="str">
        <f>VLOOKUP(Table4[[#This Row],[iso_code]],iso_code!B:C,2,FALSE)</f>
        <v>TGO</v>
      </c>
      <c r="D301" s="18" t="str">
        <f>VLOOKUP(Table4[[#This Row],[iso_code]],iso_code!G:H,2,FALSE)</f>
        <v>Togo</v>
      </c>
    </row>
    <row r="302" spans="1:4">
      <c r="A302" s="18">
        <v>6</v>
      </c>
      <c r="B302" s="18" t="s">
        <v>935</v>
      </c>
      <c r="C302" s="58" t="str">
        <f>VLOOKUP(Table4[[#This Row],[iso_code]],iso_code!B:C,2,FALSE)</f>
        <v>TUN</v>
      </c>
      <c r="D302" s="18" t="str">
        <f>VLOOKUP(Table4[[#This Row],[iso_code]],iso_code!G:H,2,FALSE)</f>
        <v>Tunisia</v>
      </c>
    </row>
    <row r="303" spans="1:4">
      <c r="A303" s="18">
        <v>6</v>
      </c>
      <c r="B303" s="18" t="s">
        <v>1443</v>
      </c>
      <c r="C303" s="58" t="str">
        <f>VLOOKUP(Table4[[#This Row],[iso_code]],iso_code!B:C,2,FALSE)</f>
        <v>UGA</v>
      </c>
      <c r="D303" s="18" t="str">
        <f>VLOOKUP(Table4[[#This Row],[iso_code]],iso_code!G:H,2,FALSE)</f>
        <v>Uganda</v>
      </c>
    </row>
    <row r="304" spans="1:4">
      <c r="A304" s="18">
        <v>6</v>
      </c>
      <c r="B304" s="18" t="s">
        <v>737</v>
      </c>
      <c r="C304" s="58" t="str">
        <f>VLOOKUP(Table4[[#This Row],[iso_code]],iso_code!B:C,2,FALSE)</f>
        <v>ZMB</v>
      </c>
      <c r="D304" s="18" t="str">
        <f>VLOOKUP(Table4[[#This Row],[iso_code]],iso_code!G:H,2,FALSE)</f>
        <v>Zambia</v>
      </c>
    </row>
    <row r="305" spans="1:4">
      <c r="A305" s="18">
        <v>6</v>
      </c>
      <c r="B305" s="18" t="s">
        <v>2169</v>
      </c>
      <c r="C305" s="58" t="str">
        <f>VLOOKUP(Table4[[#This Row],[iso_code]],iso_code!B:C,2,FALSE)</f>
        <v>ZWE</v>
      </c>
      <c r="D305" s="18" t="str">
        <f>VLOOKUP(Table4[[#This Row],[iso_code]],iso_code!G:H,2,FALSE)</f>
        <v>Zimbabwe</v>
      </c>
    </row>
    <row r="306" spans="1:4">
      <c r="A306" s="18">
        <v>7</v>
      </c>
      <c r="B306" s="54" t="s">
        <v>790</v>
      </c>
      <c r="C306" s="58" t="str">
        <f>VLOOKUP(Table4[[#This Row],[iso_code]],iso_code!B:C,2,FALSE)</f>
        <v>DZA</v>
      </c>
      <c r="D306" s="18" t="str">
        <f>VLOOKUP(Table4[[#This Row],[iso_code]],iso_code!G:H,2,FALSE)</f>
        <v>Algeria</v>
      </c>
    </row>
    <row r="307" spans="1:4">
      <c r="A307" s="18">
        <v>7</v>
      </c>
      <c r="B307" s="54" t="s">
        <v>2143</v>
      </c>
      <c r="C307" s="58" t="str">
        <f>VLOOKUP(Table4[[#This Row],[iso_code]],iso_code!B:C,2,FALSE)</f>
        <v>AGO</v>
      </c>
      <c r="D307" s="18" t="str">
        <f>VLOOKUP(Table4[[#This Row],[iso_code]],iso_code!G:H,2,FALSE)</f>
        <v>Angola</v>
      </c>
    </row>
    <row r="308" spans="1:4">
      <c r="A308" s="18">
        <v>7</v>
      </c>
      <c r="B308" s="54" t="s">
        <v>2144</v>
      </c>
      <c r="C308" s="58" t="str">
        <f>VLOOKUP(Table4[[#This Row],[iso_code]],iso_code!B:C,2,FALSE)</f>
        <v>BEN</v>
      </c>
      <c r="D308" s="18" t="str">
        <f>VLOOKUP(Table4[[#This Row],[iso_code]],iso_code!G:H,2,FALSE)</f>
        <v>Benin</v>
      </c>
    </row>
    <row r="309" spans="1:4">
      <c r="A309" s="18">
        <v>7</v>
      </c>
      <c r="B309" s="54" t="s">
        <v>1787</v>
      </c>
      <c r="C309" s="58" t="str">
        <f>VLOOKUP(Table4[[#This Row],[iso_code]],iso_code!B:C,2,FALSE)</f>
        <v>BWA</v>
      </c>
      <c r="D309" s="18" t="str">
        <f>VLOOKUP(Table4[[#This Row],[iso_code]],iso_code!G:H,2,FALSE)</f>
        <v>Botswana</v>
      </c>
    </row>
    <row r="310" spans="1:4">
      <c r="A310" s="18">
        <v>7</v>
      </c>
      <c r="B310" s="54" t="s">
        <v>2145</v>
      </c>
      <c r="C310" s="58" t="str">
        <f>VLOOKUP(Table4[[#This Row],[iso_code]],iso_code!B:C,2,FALSE)</f>
        <v>BFA</v>
      </c>
      <c r="D310" s="18" t="str">
        <f>VLOOKUP(Table4[[#This Row],[iso_code]],iso_code!G:H,2,FALSE)</f>
        <v>Burkina Faso</v>
      </c>
    </row>
    <row r="311" spans="1:4">
      <c r="A311" s="18">
        <v>7</v>
      </c>
      <c r="B311" s="54" t="s">
        <v>2146</v>
      </c>
      <c r="C311" s="58" t="str">
        <f>VLOOKUP(Table4[[#This Row],[iso_code]],iso_code!B:C,2,FALSE)</f>
        <v>BDI</v>
      </c>
      <c r="D311" s="18" t="str">
        <f>VLOOKUP(Table4[[#This Row],[iso_code]],iso_code!G:H,2,FALSE)</f>
        <v>Burundi</v>
      </c>
    </row>
    <row r="312" spans="1:4">
      <c r="A312" s="18">
        <v>7</v>
      </c>
      <c r="B312" s="54" t="s">
        <v>285</v>
      </c>
      <c r="C312" s="58" t="str">
        <f>VLOOKUP(Table4[[#This Row],[iso_code]],iso_code!B:C,2,FALSE)</f>
        <v>CMR</v>
      </c>
      <c r="D312" s="18" t="str">
        <f>VLOOKUP(Table4[[#This Row],[iso_code]],iso_code!G:H,2,FALSE)</f>
        <v>Cameroon</v>
      </c>
    </row>
    <row r="313" spans="1:4">
      <c r="A313" s="18">
        <v>7</v>
      </c>
      <c r="B313" s="54" t="s">
        <v>1632</v>
      </c>
      <c r="C313" s="58" t="str">
        <f>VLOOKUP(Table4[[#This Row],[iso_code]],iso_code!B:C,2,FALSE)</f>
        <v>CAF</v>
      </c>
      <c r="D313" s="18" t="str">
        <f>VLOOKUP(Table4[[#This Row],[iso_code]],iso_code!G:H,2,FALSE)</f>
        <v>Central African Republic (the)</v>
      </c>
    </row>
    <row r="314" spans="1:4">
      <c r="A314" s="18">
        <v>7</v>
      </c>
      <c r="B314" s="54" t="s">
        <v>2147</v>
      </c>
      <c r="C314" s="58" t="str">
        <f>VLOOKUP(Table4[[#This Row],[iso_code]],iso_code!B:C,2,FALSE)</f>
        <v>TCD</v>
      </c>
      <c r="D314" s="18" t="str">
        <f>VLOOKUP(Table4[[#This Row],[iso_code]],iso_code!G:H,2,FALSE)</f>
        <v>Chad</v>
      </c>
    </row>
    <row r="315" spans="1:4">
      <c r="A315" s="18">
        <v>7</v>
      </c>
      <c r="B315" s="54" t="s">
        <v>1976</v>
      </c>
      <c r="C315" s="58" t="str">
        <f>VLOOKUP(Table4[[#This Row],[iso_code]],iso_code!B:C,2,FALSE)</f>
        <v>COD</v>
      </c>
      <c r="D315" s="18" t="str">
        <f>VLOOKUP(Table4[[#This Row],[iso_code]],iso_code!G:H,2,FALSE)</f>
        <v>Congo (the Democratic Republic of the)</v>
      </c>
    </row>
    <row r="316" spans="1:4">
      <c r="A316" s="18">
        <v>7</v>
      </c>
      <c r="B316" s="54" t="s">
        <v>2149</v>
      </c>
      <c r="C316" s="58" t="str">
        <f>VLOOKUP(Table4[[#This Row],[iso_code]],iso_code!B:C,2,FALSE)</f>
        <v>COG</v>
      </c>
      <c r="D316" s="18" t="str">
        <f>VLOOKUP(Table4[[#This Row],[iso_code]],iso_code!G:H,2,FALSE)</f>
        <v>Congo (the)</v>
      </c>
    </row>
    <row r="317" spans="1:4">
      <c r="A317" s="18">
        <v>7</v>
      </c>
      <c r="B317" s="54" t="s">
        <v>2150</v>
      </c>
      <c r="C317" s="58" t="str">
        <f>VLOOKUP(Table4[[#This Row],[iso_code]],iso_code!B:C,2,FALSE)</f>
        <v>DJI</v>
      </c>
      <c r="D317" s="18" t="str">
        <f>VLOOKUP(Table4[[#This Row],[iso_code]],iso_code!G:H,2,FALSE)</f>
        <v>Djibouti</v>
      </c>
    </row>
    <row r="318" spans="1:4">
      <c r="A318" s="18">
        <v>7</v>
      </c>
      <c r="B318" s="54" t="s">
        <v>840</v>
      </c>
      <c r="C318" s="58" t="str">
        <f>VLOOKUP(Table4[[#This Row],[iso_code]],iso_code!B:C,2,FALSE)</f>
        <v>EGY</v>
      </c>
      <c r="D318" s="18" t="str">
        <f>VLOOKUP(Table4[[#This Row],[iso_code]],iso_code!G:H,2,FALSE)</f>
        <v>Egypt</v>
      </c>
    </row>
    <row r="319" spans="1:4">
      <c r="A319" s="18">
        <v>7</v>
      </c>
      <c r="B319" s="54" t="s">
        <v>2151</v>
      </c>
      <c r="C319" s="58" t="str">
        <f>VLOOKUP(Table4[[#This Row],[iso_code]],iso_code!B:C,2,FALSE)</f>
        <v>GNQ</v>
      </c>
      <c r="D319" s="18" t="str">
        <f>VLOOKUP(Table4[[#This Row],[iso_code]],iso_code!G:H,2,FALSE)</f>
        <v>Equatorial Guinea</v>
      </c>
    </row>
    <row r="320" spans="1:4">
      <c r="A320" s="18">
        <v>7</v>
      </c>
      <c r="B320" s="54" t="s">
        <v>2152</v>
      </c>
      <c r="C320" s="58" t="str">
        <f>VLOOKUP(Table4[[#This Row],[iso_code]],iso_code!B:C,2,FALSE)</f>
        <v>ERI</v>
      </c>
      <c r="D320" s="18" t="str">
        <f>VLOOKUP(Table4[[#This Row],[iso_code]],iso_code!G:H,2,FALSE)</f>
        <v>Eritrea</v>
      </c>
    </row>
    <row r="321" spans="1:4">
      <c r="A321" s="18">
        <v>7</v>
      </c>
      <c r="B321" s="54" t="s">
        <v>2168</v>
      </c>
      <c r="C321" s="58" t="str">
        <f>VLOOKUP(Table4[[#This Row],[iso_code]],iso_code!B:C,2,FALSE)</f>
        <v>SWZ</v>
      </c>
      <c r="D321" s="18" t="str">
        <f>VLOOKUP(Table4[[#This Row],[iso_code]],iso_code!G:H,2,FALSE)</f>
        <v>Eswatini</v>
      </c>
    </row>
    <row r="322" spans="1:4">
      <c r="A322" s="18">
        <v>7</v>
      </c>
      <c r="B322" s="54" t="s">
        <v>194</v>
      </c>
      <c r="C322" s="58" t="str">
        <f>VLOOKUP(Table4[[#This Row],[iso_code]],iso_code!B:C,2,FALSE)</f>
        <v>ETH</v>
      </c>
      <c r="D322" s="18" t="str">
        <f>VLOOKUP(Table4[[#This Row],[iso_code]],iso_code!G:H,2,FALSE)</f>
        <v>Ethiopia</v>
      </c>
    </row>
    <row r="323" spans="1:4">
      <c r="A323" s="18">
        <v>7</v>
      </c>
      <c r="B323" s="54" t="s">
        <v>2153</v>
      </c>
      <c r="C323" s="58" t="str">
        <f>VLOOKUP(Table4[[#This Row],[iso_code]],iso_code!B:C,2,FALSE)</f>
        <v>GAB</v>
      </c>
      <c r="D323" s="18" t="str">
        <f>VLOOKUP(Table4[[#This Row],[iso_code]],iso_code!G:H,2,FALSE)</f>
        <v>Gabon</v>
      </c>
    </row>
    <row r="324" spans="1:4">
      <c r="A324" s="18">
        <v>7</v>
      </c>
      <c r="B324" s="54" t="s">
        <v>2154</v>
      </c>
      <c r="C324" s="58" t="str">
        <f>VLOOKUP(Table4[[#This Row],[iso_code]],iso_code!B:C,2,FALSE)</f>
        <v>GMB</v>
      </c>
      <c r="D324" s="18" t="str">
        <f>VLOOKUP(Table4[[#This Row],[iso_code]],iso_code!G:H,2,FALSE)</f>
        <v>Gambia (the)</v>
      </c>
    </row>
    <row r="325" spans="1:4">
      <c r="A325" s="18">
        <v>7</v>
      </c>
      <c r="B325" s="54" t="s">
        <v>250</v>
      </c>
      <c r="C325" s="58" t="str">
        <f>VLOOKUP(Table4[[#This Row],[iso_code]],iso_code!B:C,2,FALSE)</f>
        <v>GHA</v>
      </c>
      <c r="D325" s="18" t="str">
        <f>VLOOKUP(Table4[[#This Row],[iso_code]],iso_code!G:H,2,FALSE)</f>
        <v>Ghana</v>
      </c>
    </row>
    <row r="326" spans="1:4">
      <c r="A326" s="18">
        <v>7</v>
      </c>
      <c r="B326" s="54" t="s">
        <v>2155</v>
      </c>
      <c r="C326" s="58" t="str">
        <f>VLOOKUP(Table4[[#This Row],[iso_code]],iso_code!B:C,2,FALSE)</f>
        <v>GIN</v>
      </c>
      <c r="D326" s="18" t="str">
        <f>VLOOKUP(Table4[[#This Row],[iso_code]],iso_code!G:H,2,FALSE)</f>
        <v>Guinea</v>
      </c>
    </row>
    <row r="327" spans="1:4">
      <c r="A327" s="18">
        <v>7</v>
      </c>
      <c r="B327" s="54" t="s">
        <v>2156</v>
      </c>
      <c r="C327" s="58" t="str">
        <f>VLOOKUP(Table4[[#This Row],[iso_code]],iso_code!B:C,2,FALSE)</f>
        <v>GNB</v>
      </c>
      <c r="D327" s="18" t="str">
        <f>VLOOKUP(Table4[[#This Row],[iso_code]],iso_code!G:H,2,FALSE)</f>
        <v>Guinea-Bissau</v>
      </c>
    </row>
    <row r="328" spans="1:4">
      <c r="A328" s="18">
        <v>7</v>
      </c>
      <c r="B328" s="54" t="s">
        <v>2157</v>
      </c>
      <c r="C328" s="58" t="str">
        <f>VLOOKUP(Table4[[#This Row],[iso_code]],iso_code!B:C,2,FALSE)</f>
        <v>CIV</v>
      </c>
      <c r="D328" s="18" t="str">
        <f>VLOOKUP(Table4[[#This Row],[iso_code]],iso_code!G:H,2,FALSE)</f>
        <v>Côte d'Ivoire</v>
      </c>
    </row>
    <row r="329" spans="1:4">
      <c r="A329" s="18">
        <v>7</v>
      </c>
      <c r="B329" s="54" t="s">
        <v>428</v>
      </c>
      <c r="C329" s="58" t="str">
        <f>VLOOKUP(Table4[[#This Row],[iso_code]],iso_code!B:C,2,FALSE)</f>
        <v>KEN</v>
      </c>
      <c r="D329" s="18" t="str">
        <f>VLOOKUP(Table4[[#This Row],[iso_code]],iso_code!G:H,2,FALSE)</f>
        <v>Kenya</v>
      </c>
    </row>
    <row r="330" spans="1:4">
      <c r="A330" s="18">
        <v>7</v>
      </c>
      <c r="B330" s="54" t="s">
        <v>2158</v>
      </c>
      <c r="C330" s="58" t="str">
        <f>VLOOKUP(Table4[[#This Row],[iso_code]],iso_code!B:C,2,FALSE)</f>
        <v>LSO</v>
      </c>
      <c r="D330" s="18" t="str">
        <f>VLOOKUP(Table4[[#This Row],[iso_code]],iso_code!G:H,2,FALSE)</f>
        <v>Lesotho</v>
      </c>
    </row>
    <row r="331" spans="1:4">
      <c r="A331" s="18">
        <v>7</v>
      </c>
      <c r="B331" s="54" t="s">
        <v>2159</v>
      </c>
      <c r="C331" s="58" t="str">
        <f>VLOOKUP(Table4[[#This Row],[iso_code]],iso_code!B:C,2,FALSE)</f>
        <v>LBR</v>
      </c>
      <c r="D331" s="18" t="str">
        <f>VLOOKUP(Table4[[#This Row],[iso_code]],iso_code!G:H,2,FALSE)</f>
        <v>Liberia</v>
      </c>
    </row>
    <row r="332" spans="1:4">
      <c r="A332" s="18">
        <v>7</v>
      </c>
      <c r="B332" s="54" t="s">
        <v>1944</v>
      </c>
      <c r="C332" s="58" t="str">
        <f>VLOOKUP(Table4[[#This Row],[iso_code]],iso_code!B:C,2,FALSE)</f>
        <v>LBY</v>
      </c>
      <c r="D332" s="18" t="str">
        <f>VLOOKUP(Table4[[#This Row],[iso_code]],iso_code!G:H,2,FALSE)</f>
        <v>Libya</v>
      </c>
    </row>
    <row r="333" spans="1:4">
      <c r="A333" s="18">
        <v>7</v>
      </c>
      <c r="B333" s="54" t="s">
        <v>1147</v>
      </c>
      <c r="C333" s="58" t="str">
        <f>VLOOKUP(Table4[[#This Row],[iso_code]],iso_code!B:C,2,FALSE)</f>
        <v>MWI</v>
      </c>
      <c r="D333" s="18" t="str">
        <f>VLOOKUP(Table4[[#This Row],[iso_code]],iso_code!G:H,2,FALSE)</f>
        <v>Malawi</v>
      </c>
    </row>
    <row r="334" spans="1:4">
      <c r="A334" s="18">
        <v>7</v>
      </c>
      <c r="B334" s="54" t="s">
        <v>2161</v>
      </c>
      <c r="C334" s="58" t="str">
        <f>VLOOKUP(Table4[[#This Row],[iso_code]],iso_code!B:C,2,FALSE)</f>
        <v>MLI</v>
      </c>
      <c r="D334" s="18" t="str">
        <f>VLOOKUP(Table4[[#This Row],[iso_code]],iso_code!G:H,2,FALSE)</f>
        <v>Mali</v>
      </c>
    </row>
    <row r="335" spans="1:4">
      <c r="A335" s="18">
        <v>7</v>
      </c>
      <c r="B335" s="54" t="s">
        <v>2062</v>
      </c>
      <c r="C335" s="58" t="str">
        <f>VLOOKUP(Table4[[#This Row],[iso_code]],iso_code!B:C,2,FALSE)</f>
        <v>MRT</v>
      </c>
      <c r="D335" s="18" t="str">
        <f>VLOOKUP(Table4[[#This Row],[iso_code]],iso_code!G:H,2,FALSE)</f>
        <v>Mauritania</v>
      </c>
    </row>
    <row r="336" spans="1:4">
      <c r="A336" s="18">
        <v>7</v>
      </c>
      <c r="B336" s="54" t="s">
        <v>509</v>
      </c>
      <c r="C336" s="58" t="str">
        <f>VLOOKUP(Table4[[#This Row],[iso_code]],iso_code!B:C,2,FALSE)</f>
        <v>MAR</v>
      </c>
      <c r="D336" s="18" t="str">
        <f>VLOOKUP(Table4[[#This Row],[iso_code]],iso_code!G:H,2,FALSE)</f>
        <v>Morocco</v>
      </c>
    </row>
    <row r="337" spans="1:4">
      <c r="A337" s="18">
        <v>7</v>
      </c>
      <c r="B337" s="54" t="s">
        <v>1431</v>
      </c>
      <c r="C337" s="58" t="str">
        <f>VLOOKUP(Table4[[#This Row],[iso_code]],iso_code!B:C,2,FALSE)</f>
        <v>MOZ</v>
      </c>
      <c r="D337" s="18" t="str">
        <f>VLOOKUP(Table4[[#This Row],[iso_code]],iso_code!G:H,2,FALSE)</f>
        <v>Mozambique</v>
      </c>
    </row>
    <row r="338" spans="1:4">
      <c r="A338" s="18">
        <v>7</v>
      </c>
      <c r="B338" s="54" t="s">
        <v>2022</v>
      </c>
      <c r="C338" s="58" t="str">
        <f>VLOOKUP(Table4[[#This Row],[iso_code]],iso_code!B:C,2,FALSE)</f>
        <v>NAM</v>
      </c>
      <c r="D338" s="18" t="str">
        <f>VLOOKUP(Table4[[#This Row],[iso_code]],iso_code!G:H,2,FALSE)</f>
        <v>Namibia</v>
      </c>
    </row>
    <row r="339" spans="1:4">
      <c r="A339" s="18">
        <v>7</v>
      </c>
      <c r="B339" s="54" t="s">
        <v>988</v>
      </c>
      <c r="C339" s="58" t="str">
        <f>VLOOKUP(Table4[[#This Row],[iso_code]],iso_code!B:C,2,FALSE)</f>
        <v>NER</v>
      </c>
      <c r="D339" s="18" t="str">
        <f>VLOOKUP(Table4[[#This Row],[iso_code]],iso_code!G:H,2,FALSE)</f>
        <v>Niger (the)</v>
      </c>
    </row>
    <row r="340" spans="1:4">
      <c r="A340" s="18">
        <v>7</v>
      </c>
      <c r="B340" s="54" t="s">
        <v>1215</v>
      </c>
      <c r="C340" s="58" t="str">
        <f>VLOOKUP(Table4[[#This Row],[iso_code]],iso_code!B:C,2,FALSE)</f>
        <v>NGA</v>
      </c>
      <c r="D340" s="18" t="str">
        <f>VLOOKUP(Table4[[#This Row],[iso_code]],iso_code!G:H,2,FALSE)</f>
        <v>Nigeria</v>
      </c>
    </row>
    <row r="341" spans="1:4">
      <c r="A341" s="18">
        <v>7</v>
      </c>
      <c r="B341" s="54" t="s">
        <v>2162</v>
      </c>
      <c r="C341" s="58" t="str">
        <f>VLOOKUP(Table4[[#This Row],[iso_code]],iso_code!B:C,2,FALSE)</f>
        <v>RWA</v>
      </c>
      <c r="D341" s="18" t="str">
        <f>VLOOKUP(Table4[[#This Row],[iso_code]],iso_code!G:H,2,FALSE)</f>
        <v>Rwanda</v>
      </c>
    </row>
    <row r="342" spans="1:4">
      <c r="A342" s="18">
        <v>7</v>
      </c>
      <c r="B342" s="54" t="s">
        <v>1657</v>
      </c>
      <c r="C342" s="58" t="str">
        <f>VLOOKUP(Table4[[#This Row],[iso_code]],iso_code!B:C,2,FALSE)</f>
        <v>SEN</v>
      </c>
      <c r="D342" s="18" t="str">
        <f>VLOOKUP(Table4[[#This Row],[iso_code]],iso_code!G:H,2,FALSE)</f>
        <v>Senegal</v>
      </c>
    </row>
    <row r="343" spans="1:4">
      <c r="A343" s="18">
        <v>7</v>
      </c>
      <c r="B343" s="54" t="s">
        <v>2046</v>
      </c>
      <c r="C343" s="58" t="str">
        <f>VLOOKUP(Table4[[#This Row],[iso_code]],iso_code!B:C,2,FALSE)</f>
        <v>SLE</v>
      </c>
      <c r="D343" s="18" t="str">
        <f>VLOOKUP(Table4[[#This Row],[iso_code]],iso_code!G:H,2,FALSE)</f>
        <v>Sierra Leone</v>
      </c>
    </row>
    <row r="344" spans="1:4">
      <c r="A344" s="18">
        <v>7</v>
      </c>
      <c r="B344" s="54" t="s">
        <v>2165</v>
      </c>
      <c r="C344" s="58" t="str">
        <f>VLOOKUP(Table4[[#This Row],[iso_code]],iso_code!B:C,2,FALSE)</f>
        <v>SOM</v>
      </c>
      <c r="D344" s="18" t="str">
        <f>VLOOKUP(Table4[[#This Row],[iso_code]],iso_code!G:H,2,FALSE)</f>
        <v>Somalia</v>
      </c>
    </row>
    <row r="345" spans="1:4">
      <c r="A345" s="18">
        <v>7</v>
      </c>
      <c r="B345" s="54" t="s">
        <v>608</v>
      </c>
      <c r="C345" s="58" t="str">
        <f>VLOOKUP(Table4[[#This Row],[iso_code]],iso_code!B:C,2,FALSE)</f>
        <v>ZAF</v>
      </c>
      <c r="D345" s="18" t="str">
        <f>VLOOKUP(Table4[[#This Row],[iso_code]],iso_code!G:H,2,FALSE)</f>
        <v>South Africa</v>
      </c>
    </row>
    <row r="346" spans="1:4">
      <c r="A346" s="18">
        <v>7</v>
      </c>
      <c r="B346" s="54" t="s">
        <v>2166</v>
      </c>
      <c r="C346" s="58" t="str">
        <f>VLOOKUP(Table4[[#This Row],[iso_code]],iso_code!B:C,2,FALSE)</f>
        <v>SSD</v>
      </c>
      <c r="D346" s="18" t="str">
        <f>VLOOKUP(Table4[[#This Row],[iso_code]],iso_code!G:H,2,FALSE)</f>
        <v>South Sudan</v>
      </c>
    </row>
    <row r="347" spans="1:4">
      <c r="A347" s="18">
        <v>7</v>
      </c>
      <c r="B347" s="54" t="s">
        <v>2167</v>
      </c>
      <c r="C347" s="58" t="str">
        <f>VLOOKUP(Table4[[#This Row],[iso_code]],iso_code!B:C,2,FALSE)</f>
        <v>SDN</v>
      </c>
      <c r="D347" s="18" t="str">
        <f>VLOOKUP(Table4[[#This Row],[iso_code]],iso_code!G:H,2,FALSE)</f>
        <v>Sudan (the)</v>
      </c>
    </row>
    <row r="348" spans="1:4">
      <c r="A348" s="18">
        <v>7</v>
      </c>
      <c r="B348" s="54" t="s">
        <v>842</v>
      </c>
      <c r="C348" s="58" t="str">
        <f>VLOOKUP(Table4[[#This Row],[iso_code]],iso_code!B:C,2,FALSE)</f>
        <v>TZA</v>
      </c>
      <c r="D348" s="18" t="str">
        <f>VLOOKUP(Table4[[#This Row],[iso_code]],iso_code!G:H,2,FALSE)</f>
        <v>Tanzania, United Republic of</v>
      </c>
    </row>
    <row r="349" spans="1:4">
      <c r="A349" s="18">
        <v>7</v>
      </c>
      <c r="B349" s="54" t="s">
        <v>1968</v>
      </c>
      <c r="C349" s="58" t="str">
        <f>VLOOKUP(Table4[[#This Row],[iso_code]],iso_code!B:C,2,FALSE)</f>
        <v>TGO</v>
      </c>
      <c r="D349" s="18" t="str">
        <f>VLOOKUP(Table4[[#This Row],[iso_code]],iso_code!G:H,2,FALSE)</f>
        <v>Togo</v>
      </c>
    </row>
    <row r="350" spans="1:4">
      <c r="A350" s="18">
        <v>7</v>
      </c>
      <c r="B350" s="18" t="s">
        <v>935</v>
      </c>
      <c r="C350" s="58" t="str">
        <f>VLOOKUP(Table4[[#This Row],[iso_code]],iso_code!B:C,2,FALSE)</f>
        <v>TUN</v>
      </c>
      <c r="D350" s="18" t="str">
        <f>VLOOKUP(Table4[[#This Row],[iso_code]],iso_code!G:H,2,FALSE)</f>
        <v>Tunisia</v>
      </c>
    </row>
    <row r="351" spans="1:4">
      <c r="A351" s="18">
        <v>7</v>
      </c>
      <c r="B351" s="18" t="s">
        <v>1443</v>
      </c>
      <c r="C351" s="58" t="str">
        <f>VLOOKUP(Table4[[#This Row],[iso_code]],iso_code!B:C,2,FALSE)</f>
        <v>UGA</v>
      </c>
      <c r="D351" s="18" t="str">
        <f>VLOOKUP(Table4[[#This Row],[iso_code]],iso_code!G:H,2,FALSE)</f>
        <v>Uganda</v>
      </c>
    </row>
    <row r="352" spans="1:4">
      <c r="A352" s="18">
        <v>7</v>
      </c>
      <c r="B352" s="18" t="s">
        <v>737</v>
      </c>
      <c r="C352" s="58" t="str">
        <f>VLOOKUP(Table4[[#This Row],[iso_code]],iso_code!B:C,2,FALSE)</f>
        <v>ZMB</v>
      </c>
      <c r="D352" s="18" t="str">
        <f>VLOOKUP(Table4[[#This Row],[iso_code]],iso_code!G:H,2,FALSE)</f>
        <v>Zambia</v>
      </c>
    </row>
    <row r="353" spans="1:4">
      <c r="A353" s="18">
        <v>7</v>
      </c>
      <c r="B353" s="18" t="s">
        <v>2169</v>
      </c>
      <c r="C353" s="58" t="str">
        <f>VLOOKUP(Table4[[#This Row],[iso_code]],iso_code!B:C,2,FALSE)</f>
        <v>ZWE</v>
      </c>
      <c r="D353" s="18" t="str">
        <f>VLOOKUP(Table4[[#This Row],[iso_code]],iso_code!G:H,2,FALSE)</f>
        <v>Zimbabwe</v>
      </c>
    </row>
    <row r="354" spans="1:4">
      <c r="A354" s="18">
        <v>8</v>
      </c>
      <c r="B354" s="54" t="s">
        <v>790</v>
      </c>
      <c r="C354" s="58" t="str">
        <f>VLOOKUP(Table4[[#This Row],[iso_code]],iso_code!B:C,2,FALSE)</f>
        <v>DZA</v>
      </c>
      <c r="D354" s="18" t="str">
        <f>VLOOKUP(Table4[[#This Row],[iso_code]],iso_code!G:H,2,FALSE)</f>
        <v>Algeria</v>
      </c>
    </row>
    <row r="355" spans="1:4">
      <c r="A355" s="18">
        <v>8</v>
      </c>
      <c r="B355" s="54" t="s">
        <v>2143</v>
      </c>
      <c r="C355" s="58" t="str">
        <f>VLOOKUP(Table4[[#This Row],[iso_code]],iso_code!B:C,2,FALSE)</f>
        <v>AGO</v>
      </c>
      <c r="D355" s="18" t="str">
        <f>VLOOKUP(Table4[[#This Row],[iso_code]],iso_code!G:H,2,FALSE)</f>
        <v>Angola</v>
      </c>
    </row>
    <row r="356" spans="1:4">
      <c r="A356" s="18">
        <v>8</v>
      </c>
      <c r="B356" s="54" t="s">
        <v>2144</v>
      </c>
      <c r="C356" s="58" t="str">
        <f>VLOOKUP(Table4[[#This Row],[iso_code]],iso_code!B:C,2,FALSE)</f>
        <v>BEN</v>
      </c>
      <c r="D356" s="18" t="str">
        <f>VLOOKUP(Table4[[#This Row],[iso_code]],iso_code!G:H,2,FALSE)</f>
        <v>Benin</v>
      </c>
    </row>
    <row r="357" spans="1:4">
      <c r="A357" s="18">
        <v>8</v>
      </c>
      <c r="B357" s="54" t="s">
        <v>1787</v>
      </c>
      <c r="C357" s="58" t="str">
        <f>VLOOKUP(Table4[[#This Row],[iso_code]],iso_code!B:C,2,FALSE)</f>
        <v>BWA</v>
      </c>
      <c r="D357" s="18" t="str">
        <f>VLOOKUP(Table4[[#This Row],[iso_code]],iso_code!G:H,2,FALSE)</f>
        <v>Botswana</v>
      </c>
    </row>
    <row r="358" spans="1:4">
      <c r="A358" s="18">
        <v>8</v>
      </c>
      <c r="B358" s="54" t="s">
        <v>2145</v>
      </c>
      <c r="C358" s="58" t="str">
        <f>VLOOKUP(Table4[[#This Row],[iso_code]],iso_code!B:C,2,FALSE)</f>
        <v>BFA</v>
      </c>
      <c r="D358" s="18" t="str">
        <f>VLOOKUP(Table4[[#This Row],[iso_code]],iso_code!G:H,2,FALSE)</f>
        <v>Burkina Faso</v>
      </c>
    </row>
    <row r="359" spans="1:4">
      <c r="A359" s="18">
        <v>8</v>
      </c>
      <c r="B359" s="54" t="s">
        <v>2146</v>
      </c>
      <c r="C359" s="58" t="str">
        <f>VLOOKUP(Table4[[#This Row],[iso_code]],iso_code!B:C,2,FALSE)</f>
        <v>BDI</v>
      </c>
      <c r="D359" s="18" t="str">
        <f>VLOOKUP(Table4[[#This Row],[iso_code]],iso_code!G:H,2,FALSE)</f>
        <v>Burundi</v>
      </c>
    </row>
    <row r="360" spans="1:4">
      <c r="A360" s="18">
        <v>8</v>
      </c>
      <c r="B360" s="54" t="s">
        <v>285</v>
      </c>
      <c r="C360" s="58" t="str">
        <f>VLOOKUP(Table4[[#This Row],[iso_code]],iso_code!B:C,2,FALSE)</f>
        <v>CMR</v>
      </c>
      <c r="D360" s="18" t="str">
        <f>VLOOKUP(Table4[[#This Row],[iso_code]],iso_code!G:H,2,FALSE)</f>
        <v>Cameroon</v>
      </c>
    </row>
    <row r="361" spans="1:4">
      <c r="A361" s="18">
        <v>8</v>
      </c>
      <c r="B361" s="54" t="s">
        <v>1632</v>
      </c>
      <c r="C361" s="58" t="str">
        <f>VLOOKUP(Table4[[#This Row],[iso_code]],iso_code!B:C,2,FALSE)</f>
        <v>CAF</v>
      </c>
      <c r="D361" s="18" t="str">
        <f>VLOOKUP(Table4[[#This Row],[iso_code]],iso_code!G:H,2,FALSE)</f>
        <v>Central African Republic (the)</v>
      </c>
    </row>
    <row r="362" spans="1:4">
      <c r="A362" s="18">
        <v>8</v>
      </c>
      <c r="B362" s="54" t="s">
        <v>2147</v>
      </c>
      <c r="C362" s="58" t="str">
        <f>VLOOKUP(Table4[[#This Row],[iso_code]],iso_code!B:C,2,FALSE)</f>
        <v>TCD</v>
      </c>
      <c r="D362" s="18" t="str">
        <f>VLOOKUP(Table4[[#This Row],[iso_code]],iso_code!G:H,2,FALSE)</f>
        <v>Chad</v>
      </c>
    </row>
    <row r="363" spans="1:4">
      <c r="A363" s="18">
        <v>8</v>
      </c>
      <c r="B363" s="54" t="s">
        <v>1976</v>
      </c>
      <c r="C363" s="58" t="str">
        <f>VLOOKUP(Table4[[#This Row],[iso_code]],iso_code!B:C,2,FALSE)</f>
        <v>COD</v>
      </c>
      <c r="D363" s="18" t="str">
        <f>VLOOKUP(Table4[[#This Row],[iso_code]],iso_code!G:H,2,FALSE)</f>
        <v>Congo (the Democratic Republic of the)</v>
      </c>
    </row>
    <row r="364" spans="1:4">
      <c r="A364" s="18">
        <v>8</v>
      </c>
      <c r="B364" s="54" t="s">
        <v>2149</v>
      </c>
      <c r="C364" s="58" t="str">
        <f>VLOOKUP(Table4[[#This Row],[iso_code]],iso_code!B:C,2,FALSE)</f>
        <v>COG</v>
      </c>
      <c r="D364" s="18" t="str">
        <f>VLOOKUP(Table4[[#This Row],[iso_code]],iso_code!G:H,2,FALSE)</f>
        <v>Congo (the)</v>
      </c>
    </row>
    <row r="365" spans="1:4">
      <c r="A365" s="18">
        <v>8</v>
      </c>
      <c r="B365" s="54" t="s">
        <v>2150</v>
      </c>
      <c r="C365" s="58" t="str">
        <f>VLOOKUP(Table4[[#This Row],[iso_code]],iso_code!B:C,2,FALSE)</f>
        <v>DJI</v>
      </c>
      <c r="D365" s="18" t="str">
        <f>VLOOKUP(Table4[[#This Row],[iso_code]],iso_code!G:H,2,FALSE)</f>
        <v>Djibouti</v>
      </c>
    </row>
    <row r="366" spans="1:4">
      <c r="A366" s="18">
        <v>8</v>
      </c>
      <c r="B366" s="54" t="s">
        <v>840</v>
      </c>
      <c r="C366" s="58" t="str">
        <f>VLOOKUP(Table4[[#This Row],[iso_code]],iso_code!B:C,2,FALSE)</f>
        <v>EGY</v>
      </c>
      <c r="D366" s="18" t="str">
        <f>VLOOKUP(Table4[[#This Row],[iso_code]],iso_code!G:H,2,FALSE)</f>
        <v>Egypt</v>
      </c>
    </row>
    <row r="367" spans="1:4">
      <c r="A367" s="18">
        <v>8</v>
      </c>
      <c r="B367" s="54" t="s">
        <v>2151</v>
      </c>
      <c r="C367" s="58" t="str">
        <f>VLOOKUP(Table4[[#This Row],[iso_code]],iso_code!B:C,2,FALSE)</f>
        <v>GNQ</v>
      </c>
      <c r="D367" s="18" t="str">
        <f>VLOOKUP(Table4[[#This Row],[iso_code]],iso_code!G:H,2,FALSE)</f>
        <v>Equatorial Guinea</v>
      </c>
    </row>
    <row r="368" spans="1:4">
      <c r="A368" s="18">
        <v>8</v>
      </c>
      <c r="B368" s="54" t="s">
        <v>2152</v>
      </c>
      <c r="C368" s="58" t="str">
        <f>VLOOKUP(Table4[[#This Row],[iso_code]],iso_code!B:C,2,FALSE)</f>
        <v>ERI</v>
      </c>
      <c r="D368" s="18" t="str">
        <f>VLOOKUP(Table4[[#This Row],[iso_code]],iso_code!G:H,2,FALSE)</f>
        <v>Eritrea</v>
      </c>
    </row>
    <row r="369" spans="1:4">
      <c r="A369" s="18">
        <v>8</v>
      </c>
      <c r="B369" s="54" t="s">
        <v>2168</v>
      </c>
      <c r="C369" s="58" t="str">
        <f>VLOOKUP(Table4[[#This Row],[iso_code]],iso_code!B:C,2,FALSE)</f>
        <v>SWZ</v>
      </c>
      <c r="D369" s="18" t="str">
        <f>VLOOKUP(Table4[[#This Row],[iso_code]],iso_code!G:H,2,FALSE)</f>
        <v>Eswatini</v>
      </c>
    </row>
    <row r="370" spans="1:4">
      <c r="A370" s="18">
        <v>8</v>
      </c>
      <c r="B370" s="54" t="s">
        <v>194</v>
      </c>
      <c r="C370" s="58" t="str">
        <f>VLOOKUP(Table4[[#This Row],[iso_code]],iso_code!B:C,2,FALSE)</f>
        <v>ETH</v>
      </c>
      <c r="D370" s="18" t="str">
        <f>VLOOKUP(Table4[[#This Row],[iso_code]],iso_code!G:H,2,FALSE)</f>
        <v>Ethiopia</v>
      </c>
    </row>
    <row r="371" spans="1:4">
      <c r="A371" s="18">
        <v>8</v>
      </c>
      <c r="B371" s="54" t="s">
        <v>2153</v>
      </c>
      <c r="C371" s="58" t="str">
        <f>VLOOKUP(Table4[[#This Row],[iso_code]],iso_code!B:C,2,FALSE)</f>
        <v>GAB</v>
      </c>
      <c r="D371" s="18" t="str">
        <f>VLOOKUP(Table4[[#This Row],[iso_code]],iso_code!G:H,2,FALSE)</f>
        <v>Gabon</v>
      </c>
    </row>
    <row r="372" spans="1:4">
      <c r="A372" s="18">
        <v>8</v>
      </c>
      <c r="B372" s="54" t="s">
        <v>2154</v>
      </c>
      <c r="C372" s="58" t="str">
        <f>VLOOKUP(Table4[[#This Row],[iso_code]],iso_code!B:C,2,FALSE)</f>
        <v>GMB</v>
      </c>
      <c r="D372" s="18" t="str">
        <f>VLOOKUP(Table4[[#This Row],[iso_code]],iso_code!G:H,2,FALSE)</f>
        <v>Gambia (the)</v>
      </c>
    </row>
    <row r="373" spans="1:4">
      <c r="A373" s="18">
        <v>8</v>
      </c>
      <c r="B373" s="54" t="s">
        <v>250</v>
      </c>
      <c r="C373" s="58" t="str">
        <f>VLOOKUP(Table4[[#This Row],[iso_code]],iso_code!B:C,2,FALSE)</f>
        <v>GHA</v>
      </c>
      <c r="D373" s="18" t="str">
        <f>VLOOKUP(Table4[[#This Row],[iso_code]],iso_code!G:H,2,FALSE)</f>
        <v>Ghana</v>
      </c>
    </row>
    <row r="374" spans="1:4">
      <c r="A374" s="18">
        <v>8</v>
      </c>
      <c r="B374" s="54" t="s">
        <v>2155</v>
      </c>
      <c r="C374" s="58" t="str">
        <f>VLOOKUP(Table4[[#This Row],[iso_code]],iso_code!B:C,2,FALSE)</f>
        <v>GIN</v>
      </c>
      <c r="D374" s="18" t="str">
        <f>VLOOKUP(Table4[[#This Row],[iso_code]],iso_code!G:H,2,FALSE)</f>
        <v>Guinea</v>
      </c>
    </row>
    <row r="375" spans="1:4">
      <c r="A375" s="18">
        <v>8</v>
      </c>
      <c r="B375" s="54" t="s">
        <v>2156</v>
      </c>
      <c r="C375" s="58" t="str">
        <f>VLOOKUP(Table4[[#This Row],[iso_code]],iso_code!B:C,2,FALSE)</f>
        <v>GNB</v>
      </c>
      <c r="D375" s="18" t="str">
        <f>VLOOKUP(Table4[[#This Row],[iso_code]],iso_code!G:H,2,FALSE)</f>
        <v>Guinea-Bissau</v>
      </c>
    </row>
    <row r="376" spans="1:4">
      <c r="A376" s="18">
        <v>8</v>
      </c>
      <c r="B376" s="54" t="s">
        <v>2157</v>
      </c>
      <c r="C376" s="58" t="str">
        <f>VLOOKUP(Table4[[#This Row],[iso_code]],iso_code!B:C,2,FALSE)</f>
        <v>CIV</v>
      </c>
      <c r="D376" s="18" t="str">
        <f>VLOOKUP(Table4[[#This Row],[iso_code]],iso_code!G:H,2,FALSE)</f>
        <v>Côte d'Ivoire</v>
      </c>
    </row>
    <row r="377" spans="1:4">
      <c r="A377" s="18">
        <v>8</v>
      </c>
      <c r="B377" s="54" t="s">
        <v>428</v>
      </c>
      <c r="C377" s="58" t="str">
        <f>VLOOKUP(Table4[[#This Row],[iso_code]],iso_code!B:C,2,FALSE)</f>
        <v>KEN</v>
      </c>
      <c r="D377" s="18" t="str">
        <f>VLOOKUP(Table4[[#This Row],[iso_code]],iso_code!G:H,2,FALSE)</f>
        <v>Kenya</v>
      </c>
    </row>
    <row r="378" spans="1:4">
      <c r="A378" s="18">
        <v>8</v>
      </c>
      <c r="B378" s="54" t="s">
        <v>2158</v>
      </c>
      <c r="C378" s="58" t="str">
        <f>VLOOKUP(Table4[[#This Row],[iso_code]],iso_code!B:C,2,FALSE)</f>
        <v>LSO</v>
      </c>
      <c r="D378" s="18" t="str">
        <f>VLOOKUP(Table4[[#This Row],[iso_code]],iso_code!G:H,2,FALSE)</f>
        <v>Lesotho</v>
      </c>
    </row>
    <row r="379" spans="1:4">
      <c r="A379" s="18">
        <v>8</v>
      </c>
      <c r="B379" s="54" t="s">
        <v>2159</v>
      </c>
      <c r="C379" s="58" t="str">
        <f>VLOOKUP(Table4[[#This Row],[iso_code]],iso_code!B:C,2,FALSE)</f>
        <v>LBR</v>
      </c>
      <c r="D379" s="18" t="str">
        <f>VLOOKUP(Table4[[#This Row],[iso_code]],iso_code!G:H,2,FALSE)</f>
        <v>Liberia</v>
      </c>
    </row>
    <row r="380" spans="1:4">
      <c r="A380" s="18">
        <v>8</v>
      </c>
      <c r="B380" s="54" t="s">
        <v>1944</v>
      </c>
      <c r="C380" s="58" t="str">
        <f>VLOOKUP(Table4[[#This Row],[iso_code]],iso_code!B:C,2,FALSE)</f>
        <v>LBY</v>
      </c>
      <c r="D380" s="18" t="str">
        <f>VLOOKUP(Table4[[#This Row],[iso_code]],iso_code!G:H,2,FALSE)</f>
        <v>Libya</v>
      </c>
    </row>
    <row r="381" spans="1:4">
      <c r="A381" s="18">
        <v>8</v>
      </c>
      <c r="B381" s="54" t="s">
        <v>1147</v>
      </c>
      <c r="C381" s="58" t="str">
        <f>VLOOKUP(Table4[[#This Row],[iso_code]],iso_code!B:C,2,FALSE)</f>
        <v>MWI</v>
      </c>
      <c r="D381" s="18" t="str">
        <f>VLOOKUP(Table4[[#This Row],[iso_code]],iso_code!G:H,2,FALSE)</f>
        <v>Malawi</v>
      </c>
    </row>
    <row r="382" spans="1:4">
      <c r="A382" s="18">
        <v>8</v>
      </c>
      <c r="B382" s="54" t="s">
        <v>2161</v>
      </c>
      <c r="C382" s="58" t="str">
        <f>VLOOKUP(Table4[[#This Row],[iso_code]],iso_code!B:C,2,FALSE)</f>
        <v>MLI</v>
      </c>
      <c r="D382" s="18" t="str">
        <f>VLOOKUP(Table4[[#This Row],[iso_code]],iso_code!G:H,2,FALSE)</f>
        <v>Mali</v>
      </c>
    </row>
    <row r="383" spans="1:4">
      <c r="A383" s="18">
        <v>8</v>
      </c>
      <c r="B383" s="54" t="s">
        <v>2062</v>
      </c>
      <c r="C383" s="58" t="str">
        <f>VLOOKUP(Table4[[#This Row],[iso_code]],iso_code!B:C,2,FALSE)</f>
        <v>MRT</v>
      </c>
      <c r="D383" s="18" t="str">
        <f>VLOOKUP(Table4[[#This Row],[iso_code]],iso_code!G:H,2,FALSE)</f>
        <v>Mauritania</v>
      </c>
    </row>
    <row r="384" spans="1:4">
      <c r="A384" s="18">
        <v>8</v>
      </c>
      <c r="B384" s="54" t="s">
        <v>509</v>
      </c>
      <c r="C384" s="58" t="str">
        <f>VLOOKUP(Table4[[#This Row],[iso_code]],iso_code!B:C,2,FALSE)</f>
        <v>MAR</v>
      </c>
      <c r="D384" s="18" t="str">
        <f>VLOOKUP(Table4[[#This Row],[iso_code]],iso_code!G:H,2,FALSE)</f>
        <v>Morocco</v>
      </c>
    </row>
    <row r="385" spans="1:4">
      <c r="A385" s="18">
        <v>8</v>
      </c>
      <c r="B385" s="54" t="s">
        <v>1431</v>
      </c>
      <c r="C385" s="58" t="str">
        <f>VLOOKUP(Table4[[#This Row],[iso_code]],iso_code!B:C,2,FALSE)</f>
        <v>MOZ</v>
      </c>
      <c r="D385" s="18" t="str">
        <f>VLOOKUP(Table4[[#This Row],[iso_code]],iso_code!G:H,2,FALSE)</f>
        <v>Mozambique</v>
      </c>
    </row>
    <row r="386" spans="1:4">
      <c r="A386" s="18">
        <v>8</v>
      </c>
      <c r="B386" s="54" t="s">
        <v>2022</v>
      </c>
      <c r="C386" s="58" t="str">
        <f>VLOOKUP(Table4[[#This Row],[iso_code]],iso_code!B:C,2,FALSE)</f>
        <v>NAM</v>
      </c>
      <c r="D386" s="18" t="str">
        <f>VLOOKUP(Table4[[#This Row],[iso_code]],iso_code!G:H,2,FALSE)</f>
        <v>Namibia</v>
      </c>
    </row>
    <row r="387" spans="1:4">
      <c r="A387" s="18">
        <v>8</v>
      </c>
      <c r="B387" s="54" t="s">
        <v>988</v>
      </c>
      <c r="C387" s="58" t="str">
        <f>VLOOKUP(Table4[[#This Row],[iso_code]],iso_code!B:C,2,FALSE)</f>
        <v>NER</v>
      </c>
      <c r="D387" s="18" t="str">
        <f>VLOOKUP(Table4[[#This Row],[iso_code]],iso_code!G:H,2,FALSE)</f>
        <v>Niger (the)</v>
      </c>
    </row>
    <row r="388" spans="1:4">
      <c r="A388" s="18">
        <v>8</v>
      </c>
      <c r="B388" s="54" t="s">
        <v>1215</v>
      </c>
      <c r="C388" s="58" t="str">
        <f>VLOOKUP(Table4[[#This Row],[iso_code]],iso_code!B:C,2,FALSE)</f>
        <v>NGA</v>
      </c>
      <c r="D388" s="18" t="str">
        <f>VLOOKUP(Table4[[#This Row],[iso_code]],iso_code!G:H,2,FALSE)</f>
        <v>Nigeria</v>
      </c>
    </row>
    <row r="389" spans="1:4">
      <c r="A389" s="18">
        <v>8</v>
      </c>
      <c r="B389" s="54" t="s">
        <v>2162</v>
      </c>
      <c r="C389" s="58" t="str">
        <f>VLOOKUP(Table4[[#This Row],[iso_code]],iso_code!B:C,2,FALSE)</f>
        <v>RWA</v>
      </c>
      <c r="D389" s="18" t="str">
        <f>VLOOKUP(Table4[[#This Row],[iso_code]],iso_code!G:H,2,FALSE)</f>
        <v>Rwanda</v>
      </c>
    </row>
    <row r="390" spans="1:4">
      <c r="A390" s="18">
        <v>8</v>
      </c>
      <c r="B390" s="54" t="s">
        <v>1657</v>
      </c>
      <c r="C390" s="58" t="str">
        <f>VLOOKUP(Table4[[#This Row],[iso_code]],iso_code!B:C,2,FALSE)</f>
        <v>SEN</v>
      </c>
      <c r="D390" s="18" t="str">
        <f>VLOOKUP(Table4[[#This Row],[iso_code]],iso_code!G:H,2,FALSE)</f>
        <v>Senegal</v>
      </c>
    </row>
    <row r="391" spans="1:4">
      <c r="A391" s="18">
        <v>8</v>
      </c>
      <c r="B391" s="54" t="s">
        <v>2046</v>
      </c>
      <c r="C391" s="58" t="str">
        <f>VLOOKUP(Table4[[#This Row],[iso_code]],iso_code!B:C,2,FALSE)</f>
        <v>SLE</v>
      </c>
      <c r="D391" s="18" t="str">
        <f>VLOOKUP(Table4[[#This Row],[iso_code]],iso_code!G:H,2,FALSE)</f>
        <v>Sierra Leone</v>
      </c>
    </row>
    <row r="392" spans="1:4">
      <c r="A392" s="18">
        <v>8</v>
      </c>
      <c r="B392" s="54" t="s">
        <v>2165</v>
      </c>
      <c r="C392" s="58" t="str">
        <f>VLOOKUP(Table4[[#This Row],[iso_code]],iso_code!B:C,2,FALSE)</f>
        <v>SOM</v>
      </c>
      <c r="D392" s="18" t="str">
        <f>VLOOKUP(Table4[[#This Row],[iso_code]],iso_code!G:H,2,FALSE)</f>
        <v>Somalia</v>
      </c>
    </row>
    <row r="393" spans="1:4">
      <c r="A393" s="18">
        <v>8</v>
      </c>
      <c r="B393" s="54" t="s">
        <v>608</v>
      </c>
      <c r="C393" s="58" t="str">
        <f>VLOOKUP(Table4[[#This Row],[iso_code]],iso_code!B:C,2,FALSE)</f>
        <v>ZAF</v>
      </c>
      <c r="D393" s="18" t="str">
        <f>VLOOKUP(Table4[[#This Row],[iso_code]],iso_code!G:H,2,FALSE)</f>
        <v>South Africa</v>
      </c>
    </row>
    <row r="394" spans="1:4">
      <c r="A394" s="18">
        <v>8</v>
      </c>
      <c r="B394" s="54" t="s">
        <v>2166</v>
      </c>
      <c r="C394" s="58" t="str">
        <f>VLOOKUP(Table4[[#This Row],[iso_code]],iso_code!B:C,2,FALSE)</f>
        <v>SSD</v>
      </c>
      <c r="D394" s="18" t="str">
        <f>VLOOKUP(Table4[[#This Row],[iso_code]],iso_code!G:H,2,FALSE)</f>
        <v>South Sudan</v>
      </c>
    </row>
    <row r="395" spans="1:4">
      <c r="A395" s="18">
        <v>8</v>
      </c>
      <c r="B395" s="54" t="s">
        <v>2167</v>
      </c>
      <c r="C395" s="58" t="str">
        <f>VLOOKUP(Table4[[#This Row],[iso_code]],iso_code!B:C,2,FALSE)</f>
        <v>SDN</v>
      </c>
      <c r="D395" s="18" t="str">
        <f>VLOOKUP(Table4[[#This Row],[iso_code]],iso_code!G:H,2,FALSE)</f>
        <v>Sudan (the)</v>
      </c>
    </row>
    <row r="396" spans="1:4">
      <c r="A396" s="18">
        <v>8</v>
      </c>
      <c r="B396" s="54" t="s">
        <v>842</v>
      </c>
      <c r="C396" s="58" t="str">
        <f>VLOOKUP(Table4[[#This Row],[iso_code]],iso_code!B:C,2,FALSE)</f>
        <v>TZA</v>
      </c>
      <c r="D396" s="18" t="str">
        <f>VLOOKUP(Table4[[#This Row],[iso_code]],iso_code!G:H,2,FALSE)</f>
        <v>Tanzania, United Republic of</v>
      </c>
    </row>
    <row r="397" spans="1:4">
      <c r="A397" s="18">
        <v>8</v>
      </c>
      <c r="B397" s="54" t="s">
        <v>1968</v>
      </c>
      <c r="C397" s="58" t="str">
        <f>VLOOKUP(Table4[[#This Row],[iso_code]],iso_code!B:C,2,FALSE)</f>
        <v>TGO</v>
      </c>
      <c r="D397" s="18" t="str">
        <f>VLOOKUP(Table4[[#This Row],[iso_code]],iso_code!G:H,2,FALSE)</f>
        <v>Togo</v>
      </c>
    </row>
    <row r="398" spans="1:4">
      <c r="A398" s="18">
        <v>8</v>
      </c>
      <c r="B398" s="18" t="s">
        <v>935</v>
      </c>
      <c r="C398" s="58" t="str">
        <f>VLOOKUP(Table4[[#This Row],[iso_code]],iso_code!B:C,2,FALSE)</f>
        <v>TUN</v>
      </c>
      <c r="D398" s="18" t="str">
        <f>VLOOKUP(Table4[[#This Row],[iso_code]],iso_code!G:H,2,FALSE)</f>
        <v>Tunisia</v>
      </c>
    </row>
    <row r="399" spans="1:4">
      <c r="A399" s="18">
        <v>8</v>
      </c>
      <c r="B399" s="18" t="s">
        <v>1443</v>
      </c>
      <c r="C399" s="58" t="str">
        <f>VLOOKUP(Table4[[#This Row],[iso_code]],iso_code!B:C,2,FALSE)</f>
        <v>UGA</v>
      </c>
      <c r="D399" s="18" t="str">
        <f>VLOOKUP(Table4[[#This Row],[iso_code]],iso_code!G:H,2,FALSE)</f>
        <v>Uganda</v>
      </c>
    </row>
    <row r="400" spans="1:4">
      <c r="A400" s="18">
        <v>8</v>
      </c>
      <c r="B400" s="18" t="s">
        <v>737</v>
      </c>
      <c r="C400" s="58" t="str">
        <f>VLOOKUP(Table4[[#This Row],[iso_code]],iso_code!B:C,2,FALSE)</f>
        <v>ZMB</v>
      </c>
      <c r="D400" s="18" t="str">
        <f>VLOOKUP(Table4[[#This Row],[iso_code]],iso_code!G:H,2,FALSE)</f>
        <v>Zambia</v>
      </c>
    </row>
    <row r="401" spans="1:4">
      <c r="A401" s="18">
        <v>8</v>
      </c>
      <c r="B401" s="18" t="s">
        <v>2169</v>
      </c>
      <c r="C401" s="58" t="str">
        <f>VLOOKUP(Table4[[#This Row],[iso_code]],iso_code!B:C,2,FALSE)</f>
        <v>ZWE</v>
      </c>
      <c r="D401" s="18" t="str">
        <f>VLOOKUP(Table4[[#This Row],[iso_code]],iso_code!G:H,2,FALSE)</f>
        <v>Zimbabwe</v>
      </c>
    </row>
    <row r="402" spans="1:4">
      <c r="A402" s="18">
        <v>9</v>
      </c>
      <c r="B402" s="59" t="s">
        <v>2143</v>
      </c>
      <c r="C402" s="58" t="str">
        <f>VLOOKUP(Table4[[#This Row],[iso_code]],iso_code!B:C,2,FALSE)</f>
        <v>AGO</v>
      </c>
      <c r="D402" s="18" t="str">
        <f>VLOOKUP(Table4[[#This Row],[iso_code]],iso_code!G:H,2,FALSE)</f>
        <v>Angola</v>
      </c>
    </row>
    <row r="403" spans="1:4">
      <c r="A403" s="18">
        <v>9</v>
      </c>
      <c r="B403" s="59" t="s">
        <v>1787</v>
      </c>
      <c r="C403" s="58" t="str">
        <f>VLOOKUP(Table4[[#This Row],[iso_code]],iso_code!B:C,2,FALSE)</f>
        <v>BWA</v>
      </c>
      <c r="D403" s="18" t="str">
        <f>VLOOKUP(Table4[[#This Row],[iso_code]],iso_code!G:H,2,FALSE)</f>
        <v>Botswana</v>
      </c>
    </row>
    <row r="404" spans="1:4">
      <c r="A404" s="18">
        <v>9</v>
      </c>
      <c r="B404" s="54" t="s">
        <v>2146</v>
      </c>
      <c r="C404" s="58" t="str">
        <f>VLOOKUP(Table4[[#This Row],[iso_code]],iso_code!B:C,2,FALSE)</f>
        <v>BDI</v>
      </c>
      <c r="D404" s="18" t="str">
        <f>VLOOKUP(Table4[[#This Row],[iso_code]],iso_code!G:H,2,FALSE)</f>
        <v>Burundi</v>
      </c>
    </row>
    <row r="405" spans="1:4">
      <c r="A405" s="18">
        <v>9</v>
      </c>
      <c r="B405" s="59" t="s">
        <v>2150</v>
      </c>
      <c r="C405" s="58" t="str">
        <f>VLOOKUP(Table4[[#This Row],[iso_code]],iso_code!B:C,2,FALSE)</f>
        <v>DJI</v>
      </c>
      <c r="D405" s="18" t="str">
        <f>VLOOKUP(Table4[[#This Row],[iso_code]],iso_code!G:H,2,FALSE)</f>
        <v>Djibouti</v>
      </c>
    </row>
    <row r="406" spans="1:4">
      <c r="A406" s="18">
        <v>9</v>
      </c>
      <c r="B406" s="59" t="s">
        <v>840</v>
      </c>
      <c r="C406" s="58" t="str">
        <f>VLOOKUP(Table4[[#This Row],[iso_code]],iso_code!B:C,2,FALSE)</f>
        <v>EGY</v>
      </c>
      <c r="D406" s="18" t="str">
        <f>VLOOKUP(Table4[[#This Row],[iso_code]],iso_code!G:H,2,FALSE)</f>
        <v>Egypt</v>
      </c>
    </row>
    <row r="407" spans="1:4">
      <c r="A407" s="18">
        <v>9</v>
      </c>
      <c r="B407" s="59" t="s">
        <v>2168</v>
      </c>
      <c r="C407" s="58" t="str">
        <f>VLOOKUP(Table4[[#This Row],[iso_code]],iso_code!B:C,2,FALSE)</f>
        <v>SWZ</v>
      </c>
      <c r="D407" s="18" t="str">
        <f>VLOOKUP(Table4[[#This Row],[iso_code]],iso_code!G:H,2,FALSE)</f>
        <v>Eswatini</v>
      </c>
    </row>
    <row r="408" spans="1:4">
      <c r="A408" s="18">
        <v>9</v>
      </c>
      <c r="B408" s="59" t="s">
        <v>194</v>
      </c>
      <c r="C408" s="58" t="str">
        <f>VLOOKUP(Table4[[#This Row],[iso_code]],iso_code!B:C,2,FALSE)</f>
        <v>ETH</v>
      </c>
      <c r="D408" s="18" t="str">
        <f>VLOOKUP(Table4[[#This Row],[iso_code]],iso_code!G:H,2,FALSE)</f>
        <v>Ethiopia</v>
      </c>
    </row>
    <row r="409" spans="1:4">
      <c r="A409" s="18">
        <v>9</v>
      </c>
      <c r="B409" s="59" t="s">
        <v>428</v>
      </c>
      <c r="C409" s="58" t="str">
        <f>VLOOKUP(Table4[[#This Row],[iso_code]],iso_code!B:C,2,FALSE)</f>
        <v>KEN</v>
      </c>
      <c r="D409" s="18" t="str">
        <f>VLOOKUP(Table4[[#This Row],[iso_code]],iso_code!G:H,2,FALSE)</f>
        <v>Kenya</v>
      </c>
    </row>
    <row r="410" spans="1:4">
      <c r="A410" s="18">
        <v>9</v>
      </c>
      <c r="B410" s="59" t="s">
        <v>2158</v>
      </c>
      <c r="C410" s="58" t="str">
        <f>VLOOKUP(Table4[[#This Row],[iso_code]],iso_code!B:C,2,FALSE)</f>
        <v>LSO</v>
      </c>
      <c r="D410" s="18" t="str">
        <f>VLOOKUP(Table4[[#This Row],[iso_code]],iso_code!G:H,2,FALSE)</f>
        <v>Lesotho</v>
      </c>
    </row>
    <row r="411" spans="1:4">
      <c r="A411" s="18">
        <v>9</v>
      </c>
      <c r="B411" s="59" t="s">
        <v>1147</v>
      </c>
      <c r="C411" s="58" t="str">
        <f>VLOOKUP(Table4[[#This Row],[iso_code]],iso_code!B:C,2,FALSE)</f>
        <v>MWI</v>
      </c>
      <c r="D411" s="18" t="str">
        <f>VLOOKUP(Table4[[#This Row],[iso_code]],iso_code!G:H,2,FALSE)</f>
        <v>Malawi</v>
      </c>
    </row>
    <row r="412" spans="1:4">
      <c r="A412" s="18">
        <v>9</v>
      </c>
      <c r="B412" s="59" t="s">
        <v>1431</v>
      </c>
      <c r="C412" s="58" t="str">
        <f>VLOOKUP(Table4[[#This Row],[iso_code]],iso_code!B:C,2,FALSE)</f>
        <v>MOZ</v>
      </c>
      <c r="D412" s="18" t="str">
        <f>VLOOKUP(Table4[[#This Row],[iso_code]],iso_code!G:H,2,FALSE)</f>
        <v>Mozambique</v>
      </c>
    </row>
    <row r="413" spans="1:4">
      <c r="A413" s="18">
        <v>9</v>
      </c>
      <c r="B413" s="59" t="s">
        <v>2022</v>
      </c>
      <c r="C413" s="58" t="str">
        <f>VLOOKUP(Table4[[#This Row],[iso_code]],iso_code!B:C,2,FALSE)</f>
        <v>NAM</v>
      </c>
      <c r="D413" s="18" t="str">
        <f>VLOOKUP(Table4[[#This Row],[iso_code]],iso_code!G:H,2,FALSE)</f>
        <v>Namibia</v>
      </c>
    </row>
    <row r="414" spans="1:4">
      <c r="A414" s="18">
        <v>9</v>
      </c>
      <c r="B414" s="59" t="s">
        <v>2162</v>
      </c>
      <c r="C414" s="58" t="str">
        <f>VLOOKUP(Table4[[#This Row],[iso_code]],iso_code!B:C,2,FALSE)</f>
        <v>RWA</v>
      </c>
      <c r="D414" s="18" t="str">
        <f>VLOOKUP(Table4[[#This Row],[iso_code]],iso_code!G:H,2,FALSE)</f>
        <v>Rwanda</v>
      </c>
    </row>
    <row r="415" spans="1:4">
      <c r="A415" s="18">
        <v>9</v>
      </c>
      <c r="B415" s="59" t="s">
        <v>608</v>
      </c>
      <c r="C415" s="58" t="str">
        <f>VLOOKUP(Table4[[#This Row],[iso_code]],iso_code!B:C,2,FALSE)</f>
        <v>ZAF</v>
      </c>
      <c r="D415" s="18" t="str">
        <f>VLOOKUP(Table4[[#This Row],[iso_code]],iso_code!G:H,2,FALSE)</f>
        <v>South Africa</v>
      </c>
    </row>
    <row r="416" spans="1:4">
      <c r="A416" s="18">
        <v>9</v>
      </c>
      <c r="B416" s="59" t="s">
        <v>2166</v>
      </c>
      <c r="C416" s="58" t="str">
        <f>VLOOKUP(Table4[[#This Row],[iso_code]],iso_code!B:C,2,FALSE)</f>
        <v>SSD</v>
      </c>
      <c r="D416" s="18" t="str">
        <f>VLOOKUP(Table4[[#This Row],[iso_code]],iso_code!G:H,2,FALSE)</f>
        <v>South Sudan</v>
      </c>
    </row>
    <row r="417" spans="1:4">
      <c r="A417" s="18">
        <v>9</v>
      </c>
      <c r="B417" s="59" t="s">
        <v>2167</v>
      </c>
      <c r="C417" s="58" t="str">
        <f>VLOOKUP(Table4[[#This Row],[iso_code]],iso_code!B:C,2,FALSE)</f>
        <v>SDN</v>
      </c>
      <c r="D417" s="18" t="str">
        <f>VLOOKUP(Table4[[#This Row],[iso_code]],iso_code!G:H,2,FALSE)</f>
        <v>Sudan (the)</v>
      </c>
    </row>
    <row r="418" spans="1:4">
      <c r="A418" s="18">
        <v>9</v>
      </c>
      <c r="B418" s="59" t="s">
        <v>842</v>
      </c>
      <c r="C418" s="58" t="str">
        <f>VLOOKUP(Table4[[#This Row],[iso_code]],iso_code!B:C,2,FALSE)</f>
        <v>TZA</v>
      </c>
      <c r="D418" s="18" t="str">
        <f>VLOOKUP(Table4[[#This Row],[iso_code]],iso_code!G:H,2,FALSE)</f>
        <v>Tanzania, United Republic of</v>
      </c>
    </row>
    <row r="419" spans="1:4">
      <c r="A419" s="18">
        <v>9</v>
      </c>
      <c r="B419" s="59" t="s">
        <v>1443</v>
      </c>
      <c r="C419" s="58" t="str">
        <f>VLOOKUP(Table4[[#This Row],[iso_code]],iso_code!B:C,2,FALSE)</f>
        <v>UGA</v>
      </c>
      <c r="D419" s="18" t="str">
        <f>VLOOKUP(Table4[[#This Row],[iso_code]],iso_code!G:H,2,FALSE)</f>
        <v>Uganda</v>
      </c>
    </row>
    <row r="420" spans="1:4">
      <c r="A420" s="18">
        <v>9</v>
      </c>
      <c r="B420" s="59" t="s">
        <v>737</v>
      </c>
      <c r="C420" s="58" t="str">
        <f>VLOOKUP(Table4[[#This Row],[iso_code]],iso_code!B:C,2,FALSE)</f>
        <v>ZMB</v>
      </c>
      <c r="D420" s="18" t="str">
        <f>VLOOKUP(Table4[[#This Row],[iso_code]],iso_code!G:H,2,FALSE)</f>
        <v>Zambia</v>
      </c>
    </row>
    <row r="421" spans="1:4">
      <c r="A421" s="18">
        <v>9</v>
      </c>
      <c r="B421" s="59" t="s">
        <v>2169</v>
      </c>
      <c r="C421" s="58" t="str">
        <f>VLOOKUP(Table4[[#This Row],[iso_code]],iso_code!B:C,2,FALSE)</f>
        <v>ZWE</v>
      </c>
      <c r="D421" s="18" t="str">
        <f>VLOOKUP(Table4[[#This Row],[iso_code]],iso_code!G:H,2,FALSE)</f>
        <v>Zimbabwe</v>
      </c>
    </row>
    <row r="422" spans="1:4">
      <c r="A422" s="18">
        <v>9</v>
      </c>
      <c r="B422" s="59" t="s">
        <v>1976</v>
      </c>
      <c r="C422" s="58" t="str">
        <f>VLOOKUP(Table4[[#This Row],[iso_code]],iso_code!B:C,2,FALSE)</f>
        <v>COD</v>
      </c>
      <c r="D422" s="18" t="str">
        <f>VLOOKUP(Table4[[#This Row],[iso_code]],iso_code!G:H,2,FALSE)</f>
        <v>Congo (the Democratic Republic of the)</v>
      </c>
    </row>
    <row r="423" spans="1:4">
      <c r="A423" s="18">
        <v>10</v>
      </c>
      <c r="B423" s="54" t="s">
        <v>790</v>
      </c>
      <c r="C423" s="58" t="str">
        <f>VLOOKUP(Table4[[#This Row],[iso_code]],iso_code!B:C,2,FALSE)</f>
        <v>DZA</v>
      </c>
      <c r="D423" s="18" t="str">
        <f>VLOOKUP(Table4[[#This Row],[iso_code]],iso_code!G:H,2,FALSE)</f>
        <v>Algeria</v>
      </c>
    </row>
    <row r="424" spans="1:4">
      <c r="A424" s="18">
        <v>10</v>
      </c>
      <c r="B424" s="54" t="s">
        <v>2143</v>
      </c>
      <c r="C424" s="58" t="str">
        <f>VLOOKUP(Table4[[#This Row],[iso_code]],iso_code!B:C,2,FALSE)</f>
        <v>AGO</v>
      </c>
      <c r="D424" s="18" t="str">
        <f>VLOOKUP(Table4[[#This Row],[iso_code]],iso_code!G:H,2,FALSE)</f>
        <v>Angola</v>
      </c>
    </row>
    <row r="425" spans="1:4">
      <c r="A425" s="18">
        <v>10</v>
      </c>
      <c r="B425" s="54" t="s">
        <v>2144</v>
      </c>
      <c r="C425" s="58" t="str">
        <f>VLOOKUP(Table4[[#This Row],[iso_code]],iso_code!B:C,2,FALSE)</f>
        <v>BEN</v>
      </c>
      <c r="D425" s="18" t="str">
        <f>VLOOKUP(Table4[[#This Row],[iso_code]],iso_code!G:H,2,FALSE)</f>
        <v>Benin</v>
      </c>
    </row>
    <row r="426" spans="1:4">
      <c r="A426" s="18">
        <v>10</v>
      </c>
      <c r="B426" s="54" t="s">
        <v>1787</v>
      </c>
      <c r="C426" s="58" t="str">
        <f>VLOOKUP(Table4[[#This Row],[iso_code]],iso_code!B:C,2,FALSE)</f>
        <v>BWA</v>
      </c>
      <c r="D426" s="18" t="str">
        <f>VLOOKUP(Table4[[#This Row],[iso_code]],iso_code!G:H,2,FALSE)</f>
        <v>Botswana</v>
      </c>
    </row>
    <row r="427" spans="1:4">
      <c r="A427" s="18">
        <v>10</v>
      </c>
      <c r="B427" s="54" t="s">
        <v>2145</v>
      </c>
      <c r="C427" s="58" t="str">
        <f>VLOOKUP(Table4[[#This Row],[iso_code]],iso_code!B:C,2,FALSE)</f>
        <v>BFA</v>
      </c>
      <c r="D427" s="18" t="str">
        <f>VLOOKUP(Table4[[#This Row],[iso_code]],iso_code!G:H,2,FALSE)</f>
        <v>Burkina Faso</v>
      </c>
    </row>
    <row r="428" spans="1:4">
      <c r="A428" s="18">
        <v>10</v>
      </c>
      <c r="B428" s="54" t="s">
        <v>2146</v>
      </c>
      <c r="C428" s="58" t="str">
        <f>VLOOKUP(Table4[[#This Row],[iso_code]],iso_code!B:C,2,FALSE)</f>
        <v>BDI</v>
      </c>
      <c r="D428" s="18" t="str">
        <f>VLOOKUP(Table4[[#This Row],[iso_code]],iso_code!G:H,2,FALSE)</f>
        <v>Burundi</v>
      </c>
    </row>
    <row r="429" spans="1:4">
      <c r="A429" s="18">
        <v>10</v>
      </c>
      <c r="B429" s="54" t="s">
        <v>285</v>
      </c>
      <c r="C429" s="58" t="str">
        <f>VLOOKUP(Table4[[#This Row],[iso_code]],iso_code!B:C,2,FALSE)</f>
        <v>CMR</v>
      </c>
      <c r="D429" s="18" t="str">
        <f>VLOOKUP(Table4[[#This Row],[iso_code]],iso_code!G:H,2,FALSE)</f>
        <v>Cameroon</v>
      </c>
    </row>
    <row r="430" spans="1:4">
      <c r="A430" s="18">
        <v>10</v>
      </c>
      <c r="B430" s="54" t="s">
        <v>1606</v>
      </c>
      <c r="C430" s="58" t="str">
        <f>VLOOKUP(Table4[[#This Row],[iso_code]],iso_code!B:C,2,FALSE)</f>
        <v>CPV</v>
      </c>
      <c r="D430" s="18" t="str">
        <f>VLOOKUP(Table4[[#This Row],[iso_code]],iso_code!G:H,2,FALSE)</f>
        <v>Cabo Verde</v>
      </c>
    </row>
    <row r="431" spans="1:4">
      <c r="A431" s="18">
        <v>10</v>
      </c>
      <c r="B431" s="54" t="s">
        <v>1632</v>
      </c>
      <c r="C431" s="58" t="str">
        <f>VLOOKUP(Table4[[#This Row],[iso_code]],iso_code!B:C,2,FALSE)</f>
        <v>CAF</v>
      </c>
      <c r="D431" s="18" t="str">
        <f>VLOOKUP(Table4[[#This Row],[iso_code]],iso_code!G:H,2,FALSE)</f>
        <v>Central African Republic (the)</v>
      </c>
    </row>
    <row r="432" spans="1:4">
      <c r="A432" s="18">
        <v>10</v>
      </c>
      <c r="B432" s="54" t="s">
        <v>2147</v>
      </c>
      <c r="C432" s="58" t="str">
        <f>VLOOKUP(Table4[[#This Row],[iso_code]],iso_code!B:C,2,FALSE)</f>
        <v>TCD</v>
      </c>
      <c r="D432" s="18" t="str">
        <f>VLOOKUP(Table4[[#This Row],[iso_code]],iso_code!G:H,2,FALSE)</f>
        <v>Chad</v>
      </c>
    </row>
    <row r="433" spans="1:4">
      <c r="A433" s="18">
        <v>10</v>
      </c>
      <c r="B433" s="54" t="s">
        <v>2148</v>
      </c>
      <c r="C433" s="58" t="str">
        <f>VLOOKUP(Table4[[#This Row],[iso_code]],iso_code!B:C,2,FALSE)</f>
        <v>COM</v>
      </c>
      <c r="D433" s="18" t="str">
        <f>VLOOKUP(Table4[[#This Row],[iso_code]],iso_code!G:H,2,FALSE)</f>
        <v>Comoros (the)</v>
      </c>
    </row>
    <row r="434" spans="1:4">
      <c r="A434" s="18">
        <v>10</v>
      </c>
      <c r="B434" s="54" t="s">
        <v>1976</v>
      </c>
      <c r="C434" s="58" t="str">
        <f>VLOOKUP(Table4[[#This Row],[iso_code]],iso_code!B:C,2,FALSE)</f>
        <v>COD</v>
      </c>
      <c r="D434" s="18" t="str">
        <f>VLOOKUP(Table4[[#This Row],[iso_code]],iso_code!G:H,2,FALSE)</f>
        <v>Congo (the Democratic Republic of the)</v>
      </c>
    </row>
    <row r="435" spans="1:4">
      <c r="A435" s="18">
        <v>10</v>
      </c>
      <c r="B435" s="54" t="s">
        <v>2149</v>
      </c>
      <c r="C435" s="58" t="str">
        <f>VLOOKUP(Table4[[#This Row],[iso_code]],iso_code!B:C,2,FALSE)</f>
        <v>COG</v>
      </c>
      <c r="D435" s="18" t="str">
        <f>VLOOKUP(Table4[[#This Row],[iso_code]],iso_code!G:H,2,FALSE)</f>
        <v>Congo (the)</v>
      </c>
    </row>
    <row r="436" spans="1:4">
      <c r="A436" s="18">
        <v>10</v>
      </c>
      <c r="B436" s="54" t="s">
        <v>2157</v>
      </c>
      <c r="C436" s="58" t="str">
        <f>VLOOKUP(Table4[[#This Row],[iso_code]],iso_code!B:C,2,FALSE)</f>
        <v>CIV</v>
      </c>
      <c r="D436" s="18" t="str">
        <f>VLOOKUP(Table4[[#This Row],[iso_code]],iso_code!G:H,2,FALSE)</f>
        <v>Côte d'Ivoire</v>
      </c>
    </row>
    <row r="437" spans="1:4">
      <c r="A437" s="18">
        <v>10</v>
      </c>
      <c r="B437" s="54" t="s">
        <v>2150</v>
      </c>
      <c r="C437" s="58" t="str">
        <f>VLOOKUP(Table4[[#This Row],[iso_code]],iso_code!B:C,2,FALSE)</f>
        <v>DJI</v>
      </c>
      <c r="D437" s="18" t="str">
        <f>VLOOKUP(Table4[[#This Row],[iso_code]],iso_code!G:H,2,FALSE)</f>
        <v>Djibouti</v>
      </c>
    </row>
    <row r="438" spans="1:4">
      <c r="A438" s="18">
        <v>10</v>
      </c>
      <c r="B438" s="54" t="s">
        <v>840</v>
      </c>
      <c r="C438" s="58" t="str">
        <f>VLOOKUP(Table4[[#This Row],[iso_code]],iso_code!B:C,2,FALSE)</f>
        <v>EGY</v>
      </c>
      <c r="D438" s="18" t="str">
        <f>VLOOKUP(Table4[[#This Row],[iso_code]],iso_code!G:H,2,FALSE)</f>
        <v>Egypt</v>
      </c>
    </row>
    <row r="439" spans="1:4">
      <c r="A439" s="18">
        <v>10</v>
      </c>
      <c r="B439" s="54" t="s">
        <v>2151</v>
      </c>
      <c r="C439" s="58" t="str">
        <f>VLOOKUP(Table4[[#This Row],[iso_code]],iso_code!B:C,2,FALSE)</f>
        <v>GNQ</v>
      </c>
      <c r="D439" s="18" t="str">
        <f>VLOOKUP(Table4[[#This Row],[iso_code]],iso_code!G:H,2,FALSE)</f>
        <v>Equatorial Guinea</v>
      </c>
    </row>
    <row r="440" spans="1:4">
      <c r="A440" s="18">
        <v>10</v>
      </c>
      <c r="B440" s="54" t="s">
        <v>2152</v>
      </c>
      <c r="C440" s="58" t="str">
        <f>VLOOKUP(Table4[[#This Row],[iso_code]],iso_code!B:C,2,FALSE)</f>
        <v>ERI</v>
      </c>
      <c r="D440" s="18" t="str">
        <f>VLOOKUP(Table4[[#This Row],[iso_code]],iso_code!G:H,2,FALSE)</f>
        <v>Eritrea</v>
      </c>
    </row>
    <row r="441" spans="1:4">
      <c r="A441" s="18">
        <v>10</v>
      </c>
      <c r="B441" s="54" t="s">
        <v>194</v>
      </c>
      <c r="C441" s="58" t="str">
        <f>VLOOKUP(Table4[[#This Row],[iso_code]],iso_code!B:C,2,FALSE)</f>
        <v>ETH</v>
      </c>
      <c r="D441" s="18" t="str">
        <f>VLOOKUP(Table4[[#This Row],[iso_code]],iso_code!G:H,2,FALSE)</f>
        <v>Ethiopia</v>
      </c>
    </row>
    <row r="442" spans="1:4">
      <c r="A442" s="18">
        <v>10</v>
      </c>
      <c r="B442" s="54" t="s">
        <v>2153</v>
      </c>
      <c r="C442" s="58" t="str">
        <f>VLOOKUP(Table4[[#This Row],[iso_code]],iso_code!B:C,2,FALSE)</f>
        <v>GAB</v>
      </c>
      <c r="D442" s="18" t="str">
        <f>VLOOKUP(Table4[[#This Row],[iso_code]],iso_code!G:H,2,FALSE)</f>
        <v>Gabon</v>
      </c>
    </row>
    <row r="443" spans="1:4">
      <c r="A443" s="18">
        <v>10</v>
      </c>
      <c r="B443" s="54" t="s">
        <v>2154</v>
      </c>
      <c r="C443" s="58" t="str">
        <f>VLOOKUP(Table4[[#This Row],[iso_code]],iso_code!B:C,2,FALSE)</f>
        <v>GMB</v>
      </c>
      <c r="D443" s="18" t="str">
        <f>VLOOKUP(Table4[[#This Row],[iso_code]],iso_code!G:H,2,FALSE)</f>
        <v>Gambia (the)</v>
      </c>
    </row>
    <row r="444" spans="1:4">
      <c r="A444" s="18">
        <v>10</v>
      </c>
      <c r="B444" s="54" t="s">
        <v>250</v>
      </c>
      <c r="C444" s="58" t="str">
        <f>VLOOKUP(Table4[[#This Row],[iso_code]],iso_code!B:C,2,FALSE)</f>
        <v>GHA</v>
      </c>
      <c r="D444" s="18" t="str">
        <f>VLOOKUP(Table4[[#This Row],[iso_code]],iso_code!G:H,2,FALSE)</f>
        <v>Ghana</v>
      </c>
    </row>
    <row r="445" spans="1:4">
      <c r="A445" s="18">
        <v>10</v>
      </c>
      <c r="B445" s="54" t="s">
        <v>2155</v>
      </c>
      <c r="C445" s="58" t="str">
        <f>VLOOKUP(Table4[[#This Row],[iso_code]],iso_code!B:C,2,FALSE)</f>
        <v>GIN</v>
      </c>
      <c r="D445" s="18" t="str">
        <f>VLOOKUP(Table4[[#This Row],[iso_code]],iso_code!G:H,2,FALSE)</f>
        <v>Guinea</v>
      </c>
    </row>
    <row r="446" spans="1:4">
      <c r="A446" s="18">
        <v>10</v>
      </c>
      <c r="B446" s="54" t="s">
        <v>2156</v>
      </c>
      <c r="C446" s="58" t="str">
        <f>VLOOKUP(Table4[[#This Row],[iso_code]],iso_code!B:C,2,FALSE)</f>
        <v>GNB</v>
      </c>
      <c r="D446" s="18" t="str">
        <f>VLOOKUP(Table4[[#This Row],[iso_code]],iso_code!G:H,2,FALSE)</f>
        <v>Guinea-Bissau</v>
      </c>
    </row>
    <row r="447" spans="1:4">
      <c r="A447" s="18">
        <v>10</v>
      </c>
      <c r="B447" s="54" t="s">
        <v>428</v>
      </c>
      <c r="C447" s="58" t="str">
        <f>VLOOKUP(Table4[[#This Row],[iso_code]],iso_code!B:C,2,FALSE)</f>
        <v>KEN</v>
      </c>
      <c r="D447" s="18" t="str">
        <f>VLOOKUP(Table4[[#This Row],[iso_code]],iso_code!G:H,2,FALSE)</f>
        <v>Kenya</v>
      </c>
    </row>
    <row r="448" spans="1:4">
      <c r="A448" s="18">
        <v>10</v>
      </c>
      <c r="B448" s="54" t="s">
        <v>2158</v>
      </c>
      <c r="C448" s="58" t="str">
        <f>VLOOKUP(Table4[[#This Row],[iso_code]],iso_code!B:C,2,FALSE)</f>
        <v>LSO</v>
      </c>
      <c r="D448" s="18" t="str">
        <f>VLOOKUP(Table4[[#This Row],[iso_code]],iso_code!G:H,2,FALSE)</f>
        <v>Lesotho</v>
      </c>
    </row>
    <row r="449" spans="1:4">
      <c r="A449" s="18">
        <v>10</v>
      </c>
      <c r="B449" s="54" t="s">
        <v>2159</v>
      </c>
      <c r="C449" s="58" t="str">
        <f>VLOOKUP(Table4[[#This Row],[iso_code]],iso_code!B:C,2,FALSE)</f>
        <v>LBR</v>
      </c>
      <c r="D449" s="18" t="str">
        <f>VLOOKUP(Table4[[#This Row],[iso_code]],iso_code!G:H,2,FALSE)</f>
        <v>Liberia</v>
      </c>
    </row>
    <row r="450" spans="1:4">
      <c r="A450" s="18">
        <v>10</v>
      </c>
      <c r="B450" s="54" t="s">
        <v>1944</v>
      </c>
      <c r="C450" s="58" t="str">
        <f>VLOOKUP(Table4[[#This Row],[iso_code]],iso_code!B:C,2,FALSE)</f>
        <v>LBY</v>
      </c>
      <c r="D450" s="18" t="str">
        <f>VLOOKUP(Table4[[#This Row],[iso_code]],iso_code!G:H,2,FALSE)</f>
        <v>Libya</v>
      </c>
    </row>
    <row r="451" spans="1:4">
      <c r="A451" s="18">
        <v>10</v>
      </c>
      <c r="B451" s="54" t="s">
        <v>2160</v>
      </c>
      <c r="C451" s="58" t="str">
        <f>VLOOKUP(Table4[[#This Row],[iso_code]],iso_code!B:C,2,FALSE)</f>
        <v>MDG</v>
      </c>
      <c r="D451" s="18" t="str">
        <f>VLOOKUP(Table4[[#This Row],[iso_code]],iso_code!G:H,2,FALSE)</f>
        <v>Madagascar</v>
      </c>
    </row>
    <row r="452" spans="1:4">
      <c r="A452" s="18">
        <v>10</v>
      </c>
      <c r="B452" s="54" t="s">
        <v>1147</v>
      </c>
      <c r="C452" s="58" t="str">
        <f>VLOOKUP(Table4[[#This Row],[iso_code]],iso_code!B:C,2,FALSE)</f>
        <v>MWI</v>
      </c>
      <c r="D452" s="18" t="str">
        <f>VLOOKUP(Table4[[#This Row],[iso_code]],iso_code!G:H,2,FALSE)</f>
        <v>Malawi</v>
      </c>
    </row>
    <row r="453" spans="1:4">
      <c r="A453" s="18">
        <v>10</v>
      </c>
      <c r="B453" s="54" t="s">
        <v>2161</v>
      </c>
      <c r="C453" s="58" t="str">
        <f>VLOOKUP(Table4[[#This Row],[iso_code]],iso_code!B:C,2,FALSE)</f>
        <v>MLI</v>
      </c>
      <c r="D453" s="18" t="str">
        <f>VLOOKUP(Table4[[#This Row],[iso_code]],iso_code!G:H,2,FALSE)</f>
        <v>Mali</v>
      </c>
    </row>
    <row r="454" spans="1:4">
      <c r="A454" s="18">
        <v>10</v>
      </c>
      <c r="B454" s="54" t="s">
        <v>2062</v>
      </c>
      <c r="C454" s="58" t="str">
        <f>VLOOKUP(Table4[[#This Row],[iso_code]],iso_code!B:C,2,FALSE)</f>
        <v>MRT</v>
      </c>
      <c r="D454" s="18" t="str">
        <f>VLOOKUP(Table4[[#This Row],[iso_code]],iso_code!G:H,2,FALSE)</f>
        <v>Mauritania</v>
      </c>
    </row>
    <row r="455" spans="1:4">
      <c r="A455" s="18">
        <v>10</v>
      </c>
      <c r="B455" s="54" t="s">
        <v>953</v>
      </c>
      <c r="C455" s="58" t="str">
        <f>VLOOKUP(Table4[[#This Row],[iso_code]],iso_code!B:C,2,FALSE)</f>
        <v>MUS</v>
      </c>
      <c r="D455" s="18" t="str">
        <f>VLOOKUP(Table4[[#This Row],[iso_code]],iso_code!G:H,2,FALSE)</f>
        <v>Mauritius</v>
      </c>
    </row>
    <row r="456" spans="1:4">
      <c r="A456" s="18">
        <v>10</v>
      </c>
      <c r="B456" s="54" t="s">
        <v>509</v>
      </c>
      <c r="C456" s="58" t="str">
        <f>VLOOKUP(Table4[[#This Row],[iso_code]],iso_code!B:C,2,FALSE)</f>
        <v>MAR</v>
      </c>
      <c r="D456" s="18" t="str">
        <f>VLOOKUP(Table4[[#This Row],[iso_code]],iso_code!G:H,2,FALSE)</f>
        <v>Morocco</v>
      </c>
    </row>
    <row r="457" spans="1:4">
      <c r="A457" s="18">
        <v>10</v>
      </c>
      <c r="B457" s="54" t="s">
        <v>1431</v>
      </c>
      <c r="C457" s="58" t="str">
        <f>VLOOKUP(Table4[[#This Row],[iso_code]],iso_code!B:C,2,FALSE)</f>
        <v>MOZ</v>
      </c>
      <c r="D457" s="18" t="str">
        <f>VLOOKUP(Table4[[#This Row],[iso_code]],iso_code!G:H,2,FALSE)</f>
        <v>Mozambique</v>
      </c>
    </row>
    <row r="458" spans="1:4">
      <c r="A458" s="18">
        <v>10</v>
      </c>
      <c r="B458" s="54" t="s">
        <v>2022</v>
      </c>
      <c r="C458" s="58" t="str">
        <f>VLOOKUP(Table4[[#This Row],[iso_code]],iso_code!B:C,2,FALSE)</f>
        <v>NAM</v>
      </c>
      <c r="D458" s="18" t="str">
        <f>VLOOKUP(Table4[[#This Row],[iso_code]],iso_code!G:H,2,FALSE)</f>
        <v>Namibia</v>
      </c>
    </row>
    <row r="459" spans="1:4">
      <c r="A459" s="18">
        <v>10</v>
      </c>
      <c r="B459" s="54" t="s">
        <v>988</v>
      </c>
      <c r="C459" s="58" t="str">
        <f>VLOOKUP(Table4[[#This Row],[iso_code]],iso_code!B:C,2,FALSE)</f>
        <v>NER</v>
      </c>
      <c r="D459" s="18" t="str">
        <f>VLOOKUP(Table4[[#This Row],[iso_code]],iso_code!G:H,2,FALSE)</f>
        <v>Niger (the)</v>
      </c>
    </row>
    <row r="460" spans="1:4">
      <c r="A460" s="18">
        <v>10</v>
      </c>
      <c r="B460" s="54" t="s">
        <v>1215</v>
      </c>
      <c r="C460" s="58" t="str">
        <f>VLOOKUP(Table4[[#This Row],[iso_code]],iso_code!B:C,2,FALSE)</f>
        <v>NGA</v>
      </c>
      <c r="D460" s="18" t="str">
        <f>VLOOKUP(Table4[[#This Row],[iso_code]],iso_code!G:H,2,FALSE)</f>
        <v>Nigeria</v>
      </c>
    </row>
    <row r="461" spans="1:4">
      <c r="A461" s="18">
        <v>10</v>
      </c>
      <c r="B461" s="54" t="s">
        <v>2162</v>
      </c>
      <c r="C461" s="58" t="str">
        <f>VLOOKUP(Table4[[#This Row],[iso_code]],iso_code!B:C,2,FALSE)</f>
        <v>RWA</v>
      </c>
      <c r="D461" s="18" t="str">
        <f>VLOOKUP(Table4[[#This Row],[iso_code]],iso_code!G:H,2,FALSE)</f>
        <v>Rwanda</v>
      </c>
    </row>
    <row r="462" spans="1:4">
      <c r="A462" s="18">
        <v>10</v>
      </c>
      <c r="B462" s="54" t="s">
        <v>2163</v>
      </c>
      <c r="C462" s="58" t="str">
        <f>VLOOKUP(Table4[[#This Row],[iso_code]],iso_code!B:C,2,FALSE)</f>
        <v>STP</v>
      </c>
      <c r="D462" s="18" t="str">
        <f>VLOOKUP(Table4[[#This Row],[iso_code]],iso_code!G:H,2,FALSE)</f>
        <v>Sao Tome and Principe</v>
      </c>
    </row>
    <row r="463" spans="1:4">
      <c r="A463" s="18">
        <v>10</v>
      </c>
      <c r="B463" s="54" t="s">
        <v>2164</v>
      </c>
      <c r="C463" s="58" t="str">
        <f>VLOOKUP(Table4[[#This Row],[iso_code]],iso_code!B:C,2,FALSE)</f>
        <v>SYC</v>
      </c>
      <c r="D463" s="18" t="str">
        <f>VLOOKUP(Table4[[#This Row],[iso_code]],iso_code!G:H,2,FALSE)</f>
        <v>Seychelles</v>
      </c>
    </row>
    <row r="464" spans="1:4">
      <c r="A464" s="18">
        <v>10</v>
      </c>
      <c r="B464" s="54" t="s">
        <v>1657</v>
      </c>
      <c r="C464" s="58" t="str">
        <f>VLOOKUP(Table4[[#This Row],[iso_code]],iso_code!B:C,2,FALSE)</f>
        <v>SEN</v>
      </c>
      <c r="D464" s="18" t="str">
        <f>VLOOKUP(Table4[[#This Row],[iso_code]],iso_code!G:H,2,FALSE)</f>
        <v>Senegal</v>
      </c>
    </row>
    <row r="465" spans="1:4">
      <c r="A465" s="18">
        <v>10</v>
      </c>
      <c r="B465" s="54" t="s">
        <v>2046</v>
      </c>
      <c r="C465" s="58" t="str">
        <f>VLOOKUP(Table4[[#This Row],[iso_code]],iso_code!B:C,2,FALSE)</f>
        <v>SLE</v>
      </c>
      <c r="D465" s="18" t="str">
        <f>VLOOKUP(Table4[[#This Row],[iso_code]],iso_code!G:H,2,FALSE)</f>
        <v>Sierra Leone</v>
      </c>
    </row>
    <row r="466" spans="1:4">
      <c r="A466" s="18">
        <v>10</v>
      </c>
      <c r="B466" s="54" t="s">
        <v>2165</v>
      </c>
      <c r="C466" s="58" t="str">
        <f>VLOOKUP(Table4[[#This Row],[iso_code]],iso_code!B:C,2,FALSE)</f>
        <v>SOM</v>
      </c>
      <c r="D466" s="18" t="str">
        <f>VLOOKUP(Table4[[#This Row],[iso_code]],iso_code!G:H,2,FALSE)</f>
        <v>Somalia</v>
      </c>
    </row>
    <row r="467" spans="1:4">
      <c r="A467" s="18">
        <v>10</v>
      </c>
      <c r="B467" s="54" t="s">
        <v>2167</v>
      </c>
      <c r="C467" s="58" t="str">
        <f>VLOOKUP(Table4[[#This Row],[iso_code]],iso_code!B:C,2,FALSE)</f>
        <v>SDN</v>
      </c>
      <c r="D467" s="18" t="str">
        <f>VLOOKUP(Table4[[#This Row],[iso_code]],iso_code!G:H,2,FALSE)</f>
        <v>Sudan (the)</v>
      </c>
    </row>
    <row r="468" spans="1:4">
      <c r="A468" s="18">
        <v>10</v>
      </c>
      <c r="B468" s="54" t="s">
        <v>2168</v>
      </c>
      <c r="C468" s="58" t="str">
        <f>VLOOKUP(Table4[[#This Row],[iso_code]],iso_code!B:C,2,FALSE)</f>
        <v>SWZ</v>
      </c>
      <c r="D468" s="18" t="str">
        <f>VLOOKUP(Table4[[#This Row],[iso_code]],iso_code!G:H,2,FALSE)</f>
        <v>Eswatini</v>
      </c>
    </row>
    <row r="469" spans="1:4">
      <c r="A469" s="18">
        <v>10</v>
      </c>
      <c r="B469" s="54" t="s">
        <v>842</v>
      </c>
      <c r="C469" s="58" t="str">
        <f>VLOOKUP(Table4[[#This Row],[iso_code]],iso_code!B:C,2,FALSE)</f>
        <v>TZA</v>
      </c>
      <c r="D469" s="18" t="str">
        <f>VLOOKUP(Table4[[#This Row],[iso_code]],iso_code!G:H,2,FALSE)</f>
        <v>Tanzania, United Republic of</v>
      </c>
    </row>
    <row r="470" spans="1:4">
      <c r="A470" s="18">
        <v>10</v>
      </c>
      <c r="B470" s="54" t="s">
        <v>1968</v>
      </c>
      <c r="C470" s="58" t="str">
        <f>VLOOKUP(Table4[[#This Row],[iso_code]],iso_code!B:C,2,FALSE)</f>
        <v>TGO</v>
      </c>
      <c r="D470" s="18" t="str">
        <f>VLOOKUP(Table4[[#This Row],[iso_code]],iso_code!G:H,2,FALSE)</f>
        <v>Togo</v>
      </c>
    </row>
    <row r="471" spans="1:4">
      <c r="A471" s="18">
        <v>10</v>
      </c>
      <c r="B471" s="54" t="s">
        <v>935</v>
      </c>
      <c r="C471" s="58" t="str">
        <f>VLOOKUP(Table4[[#This Row],[iso_code]],iso_code!B:C,2,FALSE)</f>
        <v>TUN</v>
      </c>
      <c r="D471" s="18" t="str">
        <f>VLOOKUP(Table4[[#This Row],[iso_code]],iso_code!G:H,2,FALSE)</f>
        <v>Tunisia</v>
      </c>
    </row>
    <row r="472" spans="1:4">
      <c r="A472" s="18">
        <v>10</v>
      </c>
      <c r="B472" s="54" t="s">
        <v>1443</v>
      </c>
      <c r="C472" s="58" t="str">
        <f>VLOOKUP(Table4[[#This Row],[iso_code]],iso_code!B:C,2,FALSE)</f>
        <v>UGA</v>
      </c>
      <c r="D472" s="18" t="str">
        <f>VLOOKUP(Table4[[#This Row],[iso_code]],iso_code!G:H,2,FALSE)</f>
        <v>Uganda</v>
      </c>
    </row>
    <row r="473" spans="1:4">
      <c r="A473" s="18">
        <v>10</v>
      </c>
      <c r="B473" s="54" t="s">
        <v>737</v>
      </c>
      <c r="C473" s="58" t="str">
        <f>VLOOKUP(Table4[[#This Row],[iso_code]],iso_code!B:C,2,FALSE)</f>
        <v>ZMB</v>
      </c>
      <c r="D473" s="18" t="str">
        <f>VLOOKUP(Table4[[#This Row],[iso_code]],iso_code!G:H,2,FALSE)</f>
        <v>Zambia</v>
      </c>
    </row>
    <row r="474" spans="1:4">
      <c r="A474" s="18">
        <v>10</v>
      </c>
      <c r="B474" s="54" t="s">
        <v>2169</v>
      </c>
      <c r="C474" s="58" t="str">
        <f>VLOOKUP(Table4[[#This Row],[iso_code]],iso_code!B:C,2,FALSE)</f>
        <v>ZWE</v>
      </c>
      <c r="D474" s="18" t="str">
        <f>VLOOKUP(Table4[[#This Row],[iso_code]],iso_code!G:H,2,FALSE)</f>
        <v>Zimbabwe</v>
      </c>
    </row>
    <row r="475" spans="1:4">
      <c r="A475" s="18">
        <v>11</v>
      </c>
      <c r="B475" s="54" t="s">
        <v>790</v>
      </c>
      <c r="C475" s="58" t="str">
        <f>VLOOKUP(Table4[[#This Row],[iso_code]],iso_code!B:C,2,FALSE)</f>
        <v>DZA</v>
      </c>
      <c r="D475" s="18" t="str">
        <f>VLOOKUP(Table4[[#This Row],[iso_code]],iso_code!G:H,2,FALSE)</f>
        <v>Algeria</v>
      </c>
    </row>
    <row r="476" spans="1:4">
      <c r="A476" s="18">
        <v>11</v>
      </c>
      <c r="B476" s="54" t="s">
        <v>2143</v>
      </c>
      <c r="C476" s="58" t="str">
        <f>VLOOKUP(Table4[[#This Row],[iso_code]],iso_code!B:C,2,FALSE)</f>
        <v>AGO</v>
      </c>
      <c r="D476" s="18" t="str">
        <f>VLOOKUP(Table4[[#This Row],[iso_code]],iso_code!G:H,2,FALSE)</f>
        <v>Angola</v>
      </c>
    </row>
    <row r="477" spans="1:4">
      <c r="A477" s="18">
        <v>11</v>
      </c>
      <c r="B477" s="54" t="s">
        <v>2144</v>
      </c>
      <c r="C477" s="58" t="str">
        <f>VLOOKUP(Table4[[#This Row],[iso_code]],iso_code!B:C,2,FALSE)</f>
        <v>BEN</v>
      </c>
      <c r="D477" s="18" t="str">
        <f>VLOOKUP(Table4[[#This Row],[iso_code]],iso_code!G:H,2,FALSE)</f>
        <v>Benin</v>
      </c>
    </row>
    <row r="478" spans="1:4">
      <c r="A478" s="18">
        <v>11</v>
      </c>
      <c r="B478" s="54" t="s">
        <v>1787</v>
      </c>
      <c r="C478" s="58" t="str">
        <f>VLOOKUP(Table4[[#This Row],[iso_code]],iso_code!B:C,2,FALSE)</f>
        <v>BWA</v>
      </c>
      <c r="D478" s="18" t="str">
        <f>VLOOKUP(Table4[[#This Row],[iso_code]],iso_code!G:H,2,FALSE)</f>
        <v>Botswana</v>
      </c>
    </row>
    <row r="479" spans="1:4">
      <c r="A479" s="18">
        <v>11</v>
      </c>
      <c r="B479" s="54" t="s">
        <v>2145</v>
      </c>
      <c r="C479" s="58" t="str">
        <f>VLOOKUP(Table4[[#This Row],[iso_code]],iso_code!B:C,2,FALSE)</f>
        <v>BFA</v>
      </c>
      <c r="D479" s="18" t="str">
        <f>VLOOKUP(Table4[[#This Row],[iso_code]],iso_code!G:H,2,FALSE)</f>
        <v>Burkina Faso</v>
      </c>
    </row>
    <row r="480" spans="1:4">
      <c r="A480" s="18">
        <v>11</v>
      </c>
      <c r="B480" s="54" t="s">
        <v>2146</v>
      </c>
      <c r="C480" s="58" t="str">
        <f>VLOOKUP(Table4[[#This Row],[iso_code]],iso_code!B:C,2,FALSE)</f>
        <v>BDI</v>
      </c>
      <c r="D480" s="18" t="str">
        <f>VLOOKUP(Table4[[#This Row],[iso_code]],iso_code!G:H,2,FALSE)</f>
        <v>Burundi</v>
      </c>
    </row>
    <row r="481" spans="1:4">
      <c r="A481" s="18">
        <v>11</v>
      </c>
      <c r="B481" s="54" t="s">
        <v>285</v>
      </c>
      <c r="C481" s="58" t="str">
        <f>VLOOKUP(Table4[[#This Row],[iso_code]],iso_code!B:C,2,FALSE)</f>
        <v>CMR</v>
      </c>
      <c r="D481" s="18" t="str">
        <f>VLOOKUP(Table4[[#This Row],[iso_code]],iso_code!G:H,2,FALSE)</f>
        <v>Cameroon</v>
      </c>
    </row>
    <row r="482" spans="1:4">
      <c r="A482" s="18">
        <v>11</v>
      </c>
      <c r="B482" s="54" t="s">
        <v>1632</v>
      </c>
      <c r="C482" s="58" t="str">
        <f>VLOOKUP(Table4[[#This Row],[iso_code]],iso_code!B:C,2,FALSE)</f>
        <v>CAF</v>
      </c>
      <c r="D482" s="18" t="str">
        <f>VLOOKUP(Table4[[#This Row],[iso_code]],iso_code!G:H,2,FALSE)</f>
        <v>Central African Republic (the)</v>
      </c>
    </row>
    <row r="483" spans="1:4">
      <c r="A483" s="18">
        <v>11</v>
      </c>
      <c r="B483" s="54" t="s">
        <v>2147</v>
      </c>
      <c r="C483" s="58" t="str">
        <f>VLOOKUP(Table4[[#This Row],[iso_code]],iso_code!B:C,2,FALSE)</f>
        <v>TCD</v>
      </c>
      <c r="D483" s="18" t="str">
        <f>VLOOKUP(Table4[[#This Row],[iso_code]],iso_code!G:H,2,FALSE)</f>
        <v>Chad</v>
      </c>
    </row>
    <row r="484" spans="1:4">
      <c r="A484" s="18">
        <v>11</v>
      </c>
      <c r="B484" s="54" t="s">
        <v>2149</v>
      </c>
      <c r="C484" s="58" t="str">
        <f>VLOOKUP(Table4[[#This Row],[iso_code]],iso_code!B:C,2,FALSE)</f>
        <v>COG</v>
      </c>
      <c r="D484" s="18" t="str">
        <f>VLOOKUP(Table4[[#This Row],[iso_code]],iso_code!G:H,2,FALSE)</f>
        <v>Congo (the)</v>
      </c>
    </row>
    <row r="485" spans="1:4">
      <c r="A485" s="18">
        <v>11</v>
      </c>
      <c r="B485" s="54" t="s">
        <v>1976</v>
      </c>
      <c r="C485" s="58" t="str">
        <f>VLOOKUP(Table4[[#This Row],[iso_code]],iso_code!B:C,2,FALSE)</f>
        <v>COD</v>
      </c>
      <c r="D485" s="18" t="str">
        <f>VLOOKUP(Table4[[#This Row],[iso_code]],iso_code!G:H,2,FALSE)</f>
        <v>Congo (the Democratic Republic of the)</v>
      </c>
    </row>
    <row r="486" spans="1:4">
      <c r="A486" s="18">
        <v>11</v>
      </c>
      <c r="B486" s="54" t="s">
        <v>2150</v>
      </c>
      <c r="C486" s="58" t="str">
        <f>VLOOKUP(Table4[[#This Row],[iso_code]],iso_code!B:C,2,FALSE)</f>
        <v>DJI</v>
      </c>
      <c r="D486" s="18" t="str">
        <f>VLOOKUP(Table4[[#This Row],[iso_code]],iso_code!G:H,2,FALSE)</f>
        <v>Djibouti</v>
      </c>
    </row>
    <row r="487" spans="1:4">
      <c r="A487" s="18">
        <v>11</v>
      </c>
      <c r="B487" s="54" t="s">
        <v>840</v>
      </c>
      <c r="C487" s="58" t="str">
        <f>VLOOKUP(Table4[[#This Row],[iso_code]],iso_code!B:C,2,FALSE)</f>
        <v>EGY</v>
      </c>
      <c r="D487" s="18" t="str">
        <f>VLOOKUP(Table4[[#This Row],[iso_code]],iso_code!G:H,2,FALSE)</f>
        <v>Egypt</v>
      </c>
    </row>
    <row r="488" spans="1:4">
      <c r="A488" s="18">
        <v>11</v>
      </c>
      <c r="B488" s="54" t="s">
        <v>2151</v>
      </c>
      <c r="C488" s="58" t="str">
        <f>VLOOKUP(Table4[[#This Row],[iso_code]],iso_code!B:C,2,FALSE)</f>
        <v>GNQ</v>
      </c>
      <c r="D488" s="18" t="str">
        <f>VLOOKUP(Table4[[#This Row],[iso_code]],iso_code!G:H,2,FALSE)</f>
        <v>Equatorial Guinea</v>
      </c>
    </row>
    <row r="489" spans="1:4">
      <c r="A489" s="18">
        <v>11</v>
      </c>
      <c r="B489" s="54" t="s">
        <v>2152</v>
      </c>
      <c r="C489" s="58" t="str">
        <f>VLOOKUP(Table4[[#This Row],[iso_code]],iso_code!B:C,2,FALSE)</f>
        <v>ERI</v>
      </c>
      <c r="D489" s="18" t="str">
        <f>VLOOKUP(Table4[[#This Row],[iso_code]],iso_code!G:H,2,FALSE)</f>
        <v>Eritrea</v>
      </c>
    </row>
    <row r="490" spans="1:4">
      <c r="A490" s="18">
        <v>11</v>
      </c>
      <c r="B490" s="54" t="s">
        <v>194</v>
      </c>
      <c r="C490" s="58" t="str">
        <f>VLOOKUP(Table4[[#This Row],[iso_code]],iso_code!B:C,2,FALSE)</f>
        <v>ETH</v>
      </c>
      <c r="D490" s="18" t="str">
        <f>VLOOKUP(Table4[[#This Row],[iso_code]],iso_code!G:H,2,FALSE)</f>
        <v>Ethiopia</v>
      </c>
    </row>
    <row r="491" spans="1:4">
      <c r="A491" s="18">
        <v>11</v>
      </c>
      <c r="B491" s="54" t="s">
        <v>2153</v>
      </c>
      <c r="C491" s="58" t="str">
        <f>VLOOKUP(Table4[[#This Row],[iso_code]],iso_code!B:C,2,FALSE)</f>
        <v>GAB</v>
      </c>
      <c r="D491" s="18" t="str">
        <f>VLOOKUP(Table4[[#This Row],[iso_code]],iso_code!G:H,2,FALSE)</f>
        <v>Gabon</v>
      </c>
    </row>
    <row r="492" spans="1:4">
      <c r="A492" s="18">
        <v>11</v>
      </c>
      <c r="B492" s="54" t="s">
        <v>2154</v>
      </c>
      <c r="C492" s="58" t="str">
        <f>VLOOKUP(Table4[[#This Row],[iso_code]],iso_code!B:C,2,FALSE)</f>
        <v>GMB</v>
      </c>
      <c r="D492" s="18" t="str">
        <f>VLOOKUP(Table4[[#This Row],[iso_code]],iso_code!G:H,2,FALSE)</f>
        <v>Gambia (the)</v>
      </c>
    </row>
    <row r="493" spans="1:4">
      <c r="A493" s="18">
        <v>11</v>
      </c>
      <c r="B493" s="54" t="s">
        <v>250</v>
      </c>
      <c r="C493" s="58" t="str">
        <f>VLOOKUP(Table4[[#This Row],[iso_code]],iso_code!B:C,2,FALSE)</f>
        <v>GHA</v>
      </c>
      <c r="D493" s="18" t="str">
        <f>VLOOKUP(Table4[[#This Row],[iso_code]],iso_code!G:H,2,FALSE)</f>
        <v>Ghana</v>
      </c>
    </row>
    <row r="494" spans="1:4">
      <c r="A494" s="18">
        <v>11</v>
      </c>
      <c r="B494" s="54" t="s">
        <v>2155</v>
      </c>
      <c r="C494" s="58" t="str">
        <f>VLOOKUP(Table4[[#This Row],[iso_code]],iso_code!B:C,2,FALSE)</f>
        <v>GIN</v>
      </c>
      <c r="D494" s="18" t="str">
        <f>VLOOKUP(Table4[[#This Row],[iso_code]],iso_code!G:H,2,FALSE)</f>
        <v>Guinea</v>
      </c>
    </row>
    <row r="495" spans="1:4">
      <c r="A495" s="18">
        <v>11</v>
      </c>
      <c r="B495" s="54" t="s">
        <v>2156</v>
      </c>
      <c r="C495" s="58" t="str">
        <f>VLOOKUP(Table4[[#This Row],[iso_code]],iso_code!B:C,2,FALSE)</f>
        <v>GNB</v>
      </c>
      <c r="D495" s="18" t="str">
        <f>VLOOKUP(Table4[[#This Row],[iso_code]],iso_code!G:H,2,FALSE)</f>
        <v>Guinea-Bissau</v>
      </c>
    </row>
    <row r="496" spans="1:4">
      <c r="A496" s="18">
        <v>11</v>
      </c>
      <c r="B496" s="54" t="s">
        <v>2157</v>
      </c>
      <c r="C496" s="58" t="str">
        <f>VLOOKUP(Table4[[#This Row],[iso_code]],iso_code!B:C,2,FALSE)</f>
        <v>CIV</v>
      </c>
      <c r="D496" s="18" t="str">
        <f>VLOOKUP(Table4[[#This Row],[iso_code]],iso_code!G:H,2,FALSE)</f>
        <v>Côte d'Ivoire</v>
      </c>
    </row>
    <row r="497" spans="1:4">
      <c r="A497" s="18">
        <v>11</v>
      </c>
      <c r="B497" s="54" t="s">
        <v>428</v>
      </c>
      <c r="C497" s="58" t="str">
        <f>VLOOKUP(Table4[[#This Row],[iso_code]],iso_code!B:C,2,FALSE)</f>
        <v>KEN</v>
      </c>
      <c r="D497" s="18" t="str">
        <f>VLOOKUP(Table4[[#This Row],[iso_code]],iso_code!G:H,2,FALSE)</f>
        <v>Kenya</v>
      </c>
    </row>
    <row r="498" spans="1:4">
      <c r="A498" s="18">
        <v>11</v>
      </c>
      <c r="B498" s="54" t="s">
        <v>2158</v>
      </c>
      <c r="C498" s="58" t="str">
        <f>VLOOKUP(Table4[[#This Row],[iso_code]],iso_code!B:C,2,FALSE)</f>
        <v>LSO</v>
      </c>
      <c r="D498" s="18" t="str">
        <f>VLOOKUP(Table4[[#This Row],[iso_code]],iso_code!G:H,2,FALSE)</f>
        <v>Lesotho</v>
      </c>
    </row>
    <row r="499" spans="1:4">
      <c r="A499" s="18">
        <v>11</v>
      </c>
      <c r="B499" s="54" t="s">
        <v>2159</v>
      </c>
      <c r="C499" s="58" t="str">
        <f>VLOOKUP(Table4[[#This Row],[iso_code]],iso_code!B:C,2,FALSE)</f>
        <v>LBR</v>
      </c>
      <c r="D499" s="18" t="str">
        <f>VLOOKUP(Table4[[#This Row],[iso_code]],iso_code!G:H,2,FALSE)</f>
        <v>Liberia</v>
      </c>
    </row>
    <row r="500" spans="1:4">
      <c r="A500" s="18">
        <v>11</v>
      </c>
      <c r="B500" s="54" t="s">
        <v>1944</v>
      </c>
      <c r="C500" s="58" t="str">
        <f>VLOOKUP(Table4[[#This Row],[iso_code]],iso_code!B:C,2,FALSE)</f>
        <v>LBY</v>
      </c>
      <c r="D500" s="18" t="str">
        <f>VLOOKUP(Table4[[#This Row],[iso_code]],iso_code!G:H,2,FALSE)</f>
        <v>Libya</v>
      </c>
    </row>
    <row r="501" spans="1:4">
      <c r="A501" s="18">
        <v>11</v>
      </c>
      <c r="B501" s="54" t="s">
        <v>2160</v>
      </c>
      <c r="C501" s="58" t="str">
        <f>VLOOKUP(Table4[[#This Row],[iso_code]],iso_code!B:C,2,FALSE)</f>
        <v>MDG</v>
      </c>
      <c r="D501" s="18" t="str">
        <f>VLOOKUP(Table4[[#This Row],[iso_code]],iso_code!G:H,2,FALSE)</f>
        <v>Madagascar</v>
      </c>
    </row>
    <row r="502" spans="1:4">
      <c r="A502" s="18">
        <v>11</v>
      </c>
      <c r="B502" s="54" t="s">
        <v>1147</v>
      </c>
      <c r="C502" s="58" t="str">
        <f>VLOOKUP(Table4[[#This Row],[iso_code]],iso_code!B:C,2,FALSE)</f>
        <v>MWI</v>
      </c>
      <c r="D502" s="18" t="str">
        <f>VLOOKUP(Table4[[#This Row],[iso_code]],iso_code!G:H,2,FALSE)</f>
        <v>Malawi</v>
      </c>
    </row>
    <row r="503" spans="1:4">
      <c r="A503" s="18">
        <v>11</v>
      </c>
      <c r="B503" s="54" t="s">
        <v>2161</v>
      </c>
      <c r="C503" s="58" t="str">
        <f>VLOOKUP(Table4[[#This Row],[iso_code]],iso_code!B:C,2,FALSE)</f>
        <v>MLI</v>
      </c>
      <c r="D503" s="18" t="str">
        <f>VLOOKUP(Table4[[#This Row],[iso_code]],iso_code!G:H,2,FALSE)</f>
        <v>Mali</v>
      </c>
    </row>
    <row r="504" spans="1:4">
      <c r="A504" s="18">
        <v>11</v>
      </c>
      <c r="B504" s="54" t="s">
        <v>2062</v>
      </c>
      <c r="C504" s="58" t="str">
        <f>VLOOKUP(Table4[[#This Row],[iso_code]],iso_code!B:C,2,FALSE)</f>
        <v>MRT</v>
      </c>
      <c r="D504" s="18" t="str">
        <f>VLOOKUP(Table4[[#This Row],[iso_code]],iso_code!G:H,2,FALSE)</f>
        <v>Mauritania</v>
      </c>
    </row>
    <row r="505" spans="1:4">
      <c r="A505" s="18">
        <v>11</v>
      </c>
      <c r="B505" s="54" t="s">
        <v>509</v>
      </c>
      <c r="C505" s="58" t="str">
        <f>VLOOKUP(Table4[[#This Row],[iso_code]],iso_code!B:C,2,FALSE)</f>
        <v>MAR</v>
      </c>
      <c r="D505" s="18" t="str">
        <f>VLOOKUP(Table4[[#This Row],[iso_code]],iso_code!G:H,2,FALSE)</f>
        <v>Morocco</v>
      </c>
    </row>
    <row r="506" spans="1:4">
      <c r="A506" s="18">
        <v>11</v>
      </c>
      <c r="B506" s="54" t="s">
        <v>1431</v>
      </c>
      <c r="C506" s="58" t="str">
        <f>VLOOKUP(Table4[[#This Row],[iso_code]],iso_code!B:C,2,FALSE)</f>
        <v>MOZ</v>
      </c>
      <c r="D506" s="18" t="str">
        <f>VLOOKUP(Table4[[#This Row],[iso_code]],iso_code!G:H,2,FALSE)</f>
        <v>Mozambique</v>
      </c>
    </row>
    <row r="507" spans="1:4">
      <c r="A507" s="18">
        <v>11</v>
      </c>
      <c r="B507" s="54" t="s">
        <v>2022</v>
      </c>
      <c r="C507" s="58" t="str">
        <f>VLOOKUP(Table4[[#This Row],[iso_code]],iso_code!B:C,2,FALSE)</f>
        <v>NAM</v>
      </c>
      <c r="D507" s="18" t="str">
        <f>VLOOKUP(Table4[[#This Row],[iso_code]],iso_code!G:H,2,FALSE)</f>
        <v>Namibia</v>
      </c>
    </row>
    <row r="508" spans="1:4">
      <c r="A508" s="18">
        <v>11</v>
      </c>
      <c r="B508" s="54" t="s">
        <v>988</v>
      </c>
      <c r="C508" s="58" t="str">
        <f>VLOOKUP(Table4[[#This Row],[iso_code]],iso_code!B:C,2,FALSE)</f>
        <v>NER</v>
      </c>
      <c r="D508" s="18" t="str">
        <f>VLOOKUP(Table4[[#This Row],[iso_code]],iso_code!G:H,2,FALSE)</f>
        <v>Niger (the)</v>
      </c>
    </row>
    <row r="509" spans="1:4">
      <c r="A509" s="18">
        <v>11</v>
      </c>
      <c r="B509" s="54" t="s">
        <v>1215</v>
      </c>
      <c r="C509" s="58" t="str">
        <f>VLOOKUP(Table4[[#This Row],[iso_code]],iso_code!B:C,2,FALSE)</f>
        <v>NGA</v>
      </c>
      <c r="D509" s="18" t="str">
        <f>VLOOKUP(Table4[[#This Row],[iso_code]],iso_code!G:H,2,FALSE)</f>
        <v>Nigeria</v>
      </c>
    </row>
    <row r="510" spans="1:4">
      <c r="A510" s="18">
        <v>11</v>
      </c>
      <c r="B510" s="54" t="s">
        <v>2162</v>
      </c>
      <c r="C510" s="58" t="str">
        <f>VLOOKUP(Table4[[#This Row],[iso_code]],iso_code!B:C,2,FALSE)</f>
        <v>RWA</v>
      </c>
      <c r="D510" s="18" t="str">
        <f>VLOOKUP(Table4[[#This Row],[iso_code]],iso_code!G:H,2,FALSE)</f>
        <v>Rwanda</v>
      </c>
    </row>
    <row r="511" spans="1:4">
      <c r="A511" s="18">
        <v>11</v>
      </c>
      <c r="B511" s="54" t="s">
        <v>1657</v>
      </c>
      <c r="C511" s="58" t="str">
        <f>VLOOKUP(Table4[[#This Row],[iso_code]],iso_code!B:C,2,FALSE)</f>
        <v>SEN</v>
      </c>
      <c r="D511" s="18" t="str">
        <f>VLOOKUP(Table4[[#This Row],[iso_code]],iso_code!G:H,2,FALSE)</f>
        <v>Senegal</v>
      </c>
    </row>
    <row r="512" spans="1:4">
      <c r="A512" s="18">
        <v>11</v>
      </c>
      <c r="B512" s="54" t="s">
        <v>2046</v>
      </c>
      <c r="C512" s="58" t="str">
        <f>VLOOKUP(Table4[[#This Row],[iso_code]],iso_code!B:C,2,FALSE)</f>
        <v>SLE</v>
      </c>
      <c r="D512" s="18" t="str">
        <f>VLOOKUP(Table4[[#This Row],[iso_code]],iso_code!G:H,2,FALSE)</f>
        <v>Sierra Leone</v>
      </c>
    </row>
    <row r="513" spans="1:4">
      <c r="A513" s="18">
        <v>11</v>
      </c>
      <c r="B513" s="54" t="s">
        <v>2165</v>
      </c>
      <c r="C513" s="58" t="str">
        <f>VLOOKUP(Table4[[#This Row],[iso_code]],iso_code!B:C,2,FALSE)</f>
        <v>SOM</v>
      </c>
      <c r="D513" s="18" t="str">
        <f>VLOOKUP(Table4[[#This Row],[iso_code]],iso_code!G:H,2,FALSE)</f>
        <v>Somalia</v>
      </c>
    </row>
    <row r="514" spans="1:4">
      <c r="A514" s="18">
        <v>11</v>
      </c>
      <c r="B514" s="54" t="s">
        <v>608</v>
      </c>
      <c r="C514" s="58" t="str">
        <f>VLOOKUP(Table4[[#This Row],[iso_code]],iso_code!B:C,2,FALSE)</f>
        <v>ZAF</v>
      </c>
      <c r="D514" s="18" t="str">
        <f>VLOOKUP(Table4[[#This Row],[iso_code]],iso_code!G:H,2,FALSE)</f>
        <v>South Africa</v>
      </c>
    </row>
    <row r="515" spans="1:4">
      <c r="A515" s="18">
        <v>11</v>
      </c>
      <c r="B515" s="54" t="s">
        <v>2166</v>
      </c>
      <c r="C515" s="58" t="str">
        <f>VLOOKUP(Table4[[#This Row],[iso_code]],iso_code!B:C,2,FALSE)</f>
        <v>SSD</v>
      </c>
      <c r="D515" s="18" t="str">
        <f>VLOOKUP(Table4[[#This Row],[iso_code]],iso_code!G:H,2,FALSE)</f>
        <v>South Sudan</v>
      </c>
    </row>
    <row r="516" spans="1:4">
      <c r="A516" s="18">
        <v>11</v>
      </c>
      <c r="B516" s="54" t="s">
        <v>2167</v>
      </c>
      <c r="C516" s="58" t="str">
        <f>VLOOKUP(Table4[[#This Row],[iso_code]],iso_code!B:C,2,FALSE)</f>
        <v>SDN</v>
      </c>
      <c r="D516" s="18" t="str">
        <f>VLOOKUP(Table4[[#This Row],[iso_code]],iso_code!G:H,2,FALSE)</f>
        <v>Sudan (the)</v>
      </c>
    </row>
    <row r="517" spans="1:4">
      <c r="A517" s="18">
        <v>11</v>
      </c>
      <c r="B517" s="54" t="s">
        <v>842</v>
      </c>
      <c r="C517" s="58" t="str">
        <f>VLOOKUP(Table4[[#This Row],[iso_code]],iso_code!B:C,2,FALSE)</f>
        <v>TZA</v>
      </c>
      <c r="D517" s="18" t="str">
        <f>VLOOKUP(Table4[[#This Row],[iso_code]],iso_code!G:H,2,FALSE)</f>
        <v>Tanzania, United Republic of</v>
      </c>
    </row>
    <row r="518" spans="1:4">
      <c r="A518" s="18">
        <v>11</v>
      </c>
      <c r="B518" s="54" t="s">
        <v>1968</v>
      </c>
      <c r="C518" s="58" t="str">
        <f>VLOOKUP(Table4[[#This Row],[iso_code]],iso_code!B:C,2,FALSE)</f>
        <v>TGO</v>
      </c>
      <c r="D518" s="18" t="str">
        <f>VLOOKUP(Table4[[#This Row],[iso_code]],iso_code!G:H,2,FALSE)</f>
        <v>Togo</v>
      </c>
    </row>
    <row r="519" spans="1:4">
      <c r="A519" s="18">
        <v>11</v>
      </c>
      <c r="B519" s="54" t="s">
        <v>935</v>
      </c>
      <c r="C519" s="58" t="str">
        <f>VLOOKUP(Table4[[#This Row],[iso_code]],iso_code!B:C,2,FALSE)</f>
        <v>TUN</v>
      </c>
      <c r="D519" s="18" t="str">
        <f>VLOOKUP(Table4[[#This Row],[iso_code]],iso_code!G:H,2,FALSE)</f>
        <v>Tunisia</v>
      </c>
    </row>
    <row r="520" spans="1:4">
      <c r="A520" s="18">
        <v>11</v>
      </c>
      <c r="B520" s="54" t="s">
        <v>1443</v>
      </c>
      <c r="C520" s="58" t="str">
        <f>VLOOKUP(Table4[[#This Row],[iso_code]],iso_code!B:C,2,FALSE)</f>
        <v>UGA</v>
      </c>
      <c r="D520" s="18" t="str">
        <f>VLOOKUP(Table4[[#This Row],[iso_code]],iso_code!G:H,2,FALSE)</f>
        <v>Uganda</v>
      </c>
    </row>
    <row r="521" spans="1:4">
      <c r="A521" s="18">
        <v>11</v>
      </c>
      <c r="B521" s="54" t="s">
        <v>737</v>
      </c>
      <c r="C521" s="58" t="str">
        <f>VLOOKUP(Table4[[#This Row],[iso_code]],iso_code!B:C,2,FALSE)</f>
        <v>ZMB</v>
      </c>
      <c r="D521" s="18" t="str">
        <f>VLOOKUP(Table4[[#This Row],[iso_code]],iso_code!G:H,2,FALSE)</f>
        <v>Zambia</v>
      </c>
    </row>
    <row r="522" spans="1:4">
      <c r="A522" s="18">
        <v>11</v>
      </c>
      <c r="B522" s="54" t="s">
        <v>2169</v>
      </c>
      <c r="C522" s="58" t="str">
        <f>VLOOKUP(Table4[[#This Row],[iso_code]],iso_code!B:C,2,FALSE)</f>
        <v>ZWE</v>
      </c>
      <c r="D522" s="18" t="str">
        <f>VLOOKUP(Table4[[#This Row],[iso_code]],iso_code!G:H,2,FALSE)</f>
        <v>Zimbabwe</v>
      </c>
    </row>
    <row r="523" spans="1:4">
      <c r="A523" s="18">
        <v>12</v>
      </c>
      <c r="B523" s="54" t="s">
        <v>790</v>
      </c>
      <c r="C523" s="58" t="str">
        <f>VLOOKUP(Table4[[#This Row],[iso_code]],iso_code!B:C,2,FALSE)</f>
        <v>DZA</v>
      </c>
      <c r="D523" s="18" t="str">
        <f>VLOOKUP(Table4[[#This Row],[iso_code]],iso_code!G:H,2,FALSE)</f>
        <v>Algeria</v>
      </c>
    </row>
    <row r="524" spans="1:4">
      <c r="A524" s="18">
        <v>13</v>
      </c>
      <c r="B524" s="54" t="s">
        <v>790</v>
      </c>
      <c r="C524" s="58" t="str">
        <f>VLOOKUP(Table4[[#This Row],[iso_code]],iso_code!B:C,2,FALSE)</f>
        <v>DZA</v>
      </c>
      <c r="D524" s="18" t="str">
        <f>VLOOKUP(Table4[[#This Row],[iso_code]],iso_code!G:H,2,FALSE)</f>
        <v>Algeria</v>
      </c>
    </row>
    <row r="525" spans="1:4">
      <c r="A525" s="18">
        <v>14</v>
      </c>
      <c r="B525" s="54" t="s">
        <v>2144</v>
      </c>
      <c r="C525" s="58" t="str">
        <f>VLOOKUP(Table4[[#This Row],[iso_code]],iso_code!B:C,2,FALSE)</f>
        <v>BEN</v>
      </c>
      <c r="D525" s="18" t="str">
        <f>VLOOKUP(Table4[[#This Row],[iso_code]],iso_code!G:H,2,FALSE)</f>
        <v>Benin</v>
      </c>
    </row>
    <row r="526" spans="1:4">
      <c r="A526" s="18">
        <v>15</v>
      </c>
      <c r="B526" s="54" t="s">
        <v>2145</v>
      </c>
      <c r="C526" s="58" t="str">
        <f>VLOOKUP(Table4[[#This Row],[iso_code]],iso_code!B:C,2,FALSE)</f>
        <v>BFA</v>
      </c>
      <c r="D526" s="18" t="str">
        <f>VLOOKUP(Table4[[#This Row],[iso_code]],iso_code!G:H,2,FALSE)</f>
        <v>Burkina Faso</v>
      </c>
    </row>
    <row r="527" spans="1:4">
      <c r="A527" s="18">
        <v>15</v>
      </c>
      <c r="B527" s="54" t="s">
        <v>2157</v>
      </c>
      <c r="C527" s="58" t="str">
        <f>VLOOKUP(Table4[[#This Row],[iso_code]],iso_code!B:C,2,FALSE)</f>
        <v>CIV</v>
      </c>
      <c r="D527" s="18" t="str">
        <f>VLOOKUP(Table4[[#This Row],[iso_code]],iso_code!G:H,2,FALSE)</f>
        <v>Côte d'Ivoire</v>
      </c>
    </row>
    <row r="528" spans="1:4">
      <c r="A528" s="18">
        <v>16</v>
      </c>
      <c r="B528" s="54" t="s">
        <v>1787</v>
      </c>
      <c r="C528" s="58" t="str">
        <f>VLOOKUP(Table4[[#This Row],[iso_code]],iso_code!B:C,2,FALSE)</f>
        <v>BWA</v>
      </c>
      <c r="D528" s="18" t="str">
        <f>VLOOKUP(Table4[[#This Row],[iso_code]],iso_code!G:H,2,FALSE)</f>
        <v>Botswana</v>
      </c>
    </row>
    <row r="529" spans="1:4">
      <c r="A529" s="18">
        <v>17</v>
      </c>
      <c r="B529" s="54" t="s">
        <v>285</v>
      </c>
      <c r="C529" s="58" t="str">
        <f>VLOOKUP(Table4[[#This Row],[iso_code]],iso_code!B:C,2,FALSE)</f>
        <v>CMR</v>
      </c>
      <c r="D529" s="18" t="str">
        <f>VLOOKUP(Table4[[#This Row],[iso_code]],iso_code!G:H,2,FALSE)</f>
        <v>Cameroon</v>
      </c>
    </row>
    <row r="530" spans="1:4">
      <c r="A530" s="18">
        <v>18</v>
      </c>
      <c r="B530" s="54" t="s">
        <v>285</v>
      </c>
      <c r="C530" s="58" t="str">
        <f>VLOOKUP(Table4[[#This Row],[iso_code]],iso_code!B:C,2,FALSE)</f>
        <v>CMR</v>
      </c>
      <c r="D530" s="18" t="str">
        <f>VLOOKUP(Table4[[#This Row],[iso_code]],iso_code!G:H,2,FALSE)</f>
        <v>Cameroon</v>
      </c>
    </row>
    <row r="531" spans="1:4">
      <c r="A531" s="18">
        <v>19</v>
      </c>
      <c r="B531" s="54" t="s">
        <v>2157</v>
      </c>
      <c r="C531" s="58" t="str">
        <f>VLOOKUP(Table4[[#This Row],[iso_code]],iso_code!B:C,2,FALSE)</f>
        <v>CIV</v>
      </c>
      <c r="D531" s="18" t="str">
        <f>VLOOKUP(Table4[[#This Row],[iso_code]],iso_code!G:H,2,FALSE)</f>
        <v>Côte d'Ivoire</v>
      </c>
    </row>
    <row r="532" spans="1:4">
      <c r="A532" s="18">
        <v>20</v>
      </c>
      <c r="B532" s="54" t="s">
        <v>840</v>
      </c>
      <c r="C532" s="58" t="str">
        <f>VLOOKUP(Table4[[#This Row],[iso_code]],iso_code!B:C,2,FALSE)</f>
        <v>EGY</v>
      </c>
      <c r="D532" s="18" t="str">
        <f>VLOOKUP(Table4[[#This Row],[iso_code]],iso_code!G:H,2,FALSE)</f>
        <v>Egypt</v>
      </c>
    </row>
    <row r="533" spans="1:4">
      <c r="A533" s="18">
        <v>21</v>
      </c>
      <c r="B533" s="54" t="s">
        <v>840</v>
      </c>
      <c r="C533" s="58" t="str">
        <f>VLOOKUP(Table4[[#This Row],[iso_code]],iso_code!B:C,2,FALSE)</f>
        <v>EGY</v>
      </c>
      <c r="D533" s="18" t="str">
        <f>VLOOKUP(Table4[[#This Row],[iso_code]],iso_code!G:H,2,FALSE)</f>
        <v>Egypt</v>
      </c>
    </row>
    <row r="534" spans="1:4">
      <c r="A534" s="18">
        <v>22</v>
      </c>
      <c r="B534" s="54" t="s">
        <v>840</v>
      </c>
      <c r="C534" s="58" t="str">
        <f>VLOOKUP(Table4[[#This Row],[iso_code]],iso_code!B:C,2,FALSE)</f>
        <v>EGY</v>
      </c>
      <c r="D534" s="18" t="str">
        <f>VLOOKUP(Table4[[#This Row],[iso_code]],iso_code!G:H,2,FALSE)</f>
        <v>Egypt</v>
      </c>
    </row>
    <row r="535" spans="1:4">
      <c r="A535" s="18">
        <v>23</v>
      </c>
      <c r="B535" s="54" t="s">
        <v>194</v>
      </c>
      <c r="C535" s="58" t="str">
        <f>VLOOKUP(Table4[[#This Row],[iso_code]],iso_code!B:C,2,FALSE)</f>
        <v>ETH</v>
      </c>
      <c r="D535" s="18" t="str">
        <f>VLOOKUP(Table4[[#This Row],[iso_code]],iso_code!G:H,2,FALSE)</f>
        <v>Ethiopia</v>
      </c>
    </row>
    <row r="536" spans="1:4">
      <c r="A536" s="18">
        <v>24</v>
      </c>
      <c r="B536" s="54" t="s">
        <v>194</v>
      </c>
      <c r="C536" s="58" t="str">
        <f>VLOOKUP(Table4[[#This Row],[iso_code]],iso_code!B:C,2,FALSE)</f>
        <v>ETH</v>
      </c>
      <c r="D536" s="18" t="str">
        <f>VLOOKUP(Table4[[#This Row],[iso_code]],iso_code!G:H,2,FALSE)</f>
        <v>Ethiopia</v>
      </c>
    </row>
    <row r="537" spans="1:4">
      <c r="A537" s="18">
        <v>25</v>
      </c>
      <c r="B537" s="54" t="s">
        <v>2154</v>
      </c>
      <c r="C537" s="58" t="str">
        <f>VLOOKUP(Table4[[#This Row],[iso_code]],iso_code!B:C,2,FALSE)</f>
        <v>GMB</v>
      </c>
      <c r="D537" s="18" t="str">
        <f>VLOOKUP(Table4[[#This Row],[iso_code]],iso_code!G:H,2,FALSE)</f>
        <v>Gambia (the)</v>
      </c>
    </row>
    <row r="538" spans="1:4">
      <c r="A538" s="18">
        <v>26</v>
      </c>
      <c r="B538" s="54" t="s">
        <v>250</v>
      </c>
      <c r="C538" s="58" t="str">
        <f>VLOOKUP(Table4[[#This Row],[iso_code]],iso_code!B:C,2,FALSE)</f>
        <v>GHA</v>
      </c>
      <c r="D538" s="18" t="str">
        <f>VLOOKUP(Table4[[#This Row],[iso_code]],iso_code!G:H,2,FALSE)</f>
        <v>Ghana</v>
      </c>
    </row>
    <row r="539" spans="1:4">
      <c r="A539" s="18">
        <v>27</v>
      </c>
      <c r="B539" s="54" t="s">
        <v>250</v>
      </c>
      <c r="C539" s="58" t="str">
        <f>VLOOKUP(Table4[[#This Row],[iso_code]],iso_code!B:C,2,FALSE)</f>
        <v>GHA</v>
      </c>
      <c r="D539" s="18" t="str">
        <f>VLOOKUP(Table4[[#This Row],[iso_code]],iso_code!G:H,2,FALSE)</f>
        <v>Ghana</v>
      </c>
    </row>
    <row r="540" spans="1:4">
      <c r="A540" s="18">
        <v>28</v>
      </c>
      <c r="B540" s="54" t="s">
        <v>250</v>
      </c>
      <c r="C540" s="58" t="str">
        <f>VLOOKUP(Table4[[#This Row],[iso_code]],iso_code!B:C,2,FALSE)</f>
        <v>GHA</v>
      </c>
      <c r="D540" s="18" t="str">
        <f>VLOOKUP(Table4[[#This Row],[iso_code]],iso_code!G:H,2,FALSE)</f>
        <v>Ghana</v>
      </c>
    </row>
    <row r="541" spans="1:4">
      <c r="A541" s="18">
        <v>29</v>
      </c>
      <c r="B541" s="54" t="s">
        <v>428</v>
      </c>
      <c r="C541" s="58" t="str">
        <f>VLOOKUP(Table4[[#This Row],[iso_code]],iso_code!B:C,2,FALSE)</f>
        <v>KEN</v>
      </c>
      <c r="D541" s="18" t="str">
        <f>VLOOKUP(Table4[[#This Row],[iso_code]],iso_code!G:H,2,FALSE)</f>
        <v>Kenya</v>
      </c>
    </row>
    <row r="542" spans="1:4">
      <c r="A542" s="18">
        <v>30</v>
      </c>
      <c r="B542" s="54" t="s">
        <v>428</v>
      </c>
      <c r="C542" s="58" t="str">
        <f>VLOOKUP(Table4[[#This Row],[iso_code]],iso_code!B:C,2,FALSE)</f>
        <v>KEN</v>
      </c>
      <c r="D542" s="18" t="str">
        <f>VLOOKUP(Table4[[#This Row],[iso_code]],iso_code!G:H,2,FALSE)</f>
        <v>Kenya</v>
      </c>
    </row>
    <row r="543" spans="1:4">
      <c r="A543" s="18">
        <v>31</v>
      </c>
      <c r="B543" s="54" t="s">
        <v>428</v>
      </c>
      <c r="C543" s="58" t="str">
        <f>VLOOKUP(Table4[[#This Row],[iso_code]],iso_code!B:C,2,FALSE)</f>
        <v>KEN</v>
      </c>
      <c r="D543" s="18" t="str">
        <f>VLOOKUP(Table4[[#This Row],[iso_code]],iso_code!G:H,2,FALSE)</f>
        <v>Kenya</v>
      </c>
    </row>
    <row r="544" spans="1:4">
      <c r="A544" s="18">
        <v>32</v>
      </c>
      <c r="B544" s="54" t="s">
        <v>428</v>
      </c>
      <c r="C544" s="58" t="str">
        <f>VLOOKUP(Table4[[#This Row],[iso_code]],iso_code!B:C,2,FALSE)</f>
        <v>KEN</v>
      </c>
      <c r="D544" s="18" t="str">
        <f>VLOOKUP(Table4[[#This Row],[iso_code]],iso_code!G:H,2,FALSE)</f>
        <v>Kenya</v>
      </c>
    </row>
    <row r="545" spans="1:4">
      <c r="A545" s="18">
        <v>33</v>
      </c>
      <c r="B545" s="54" t="s">
        <v>428</v>
      </c>
      <c r="C545" s="58" t="str">
        <f>VLOOKUP(Table4[[#This Row],[iso_code]],iso_code!B:C,2,FALSE)</f>
        <v>KEN</v>
      </c>
      <c r="D545" s="18" t="str">
        <f>VLOOKUP(Table4[[#This Row],[iso_code]],iso_code!G:H,2,FALSE)</f>
        <v>Kenya</v>
      </c>
    </row>
    <row r="546" spans="1:4">
      <c r="A546" s="18">
        <v>34</v>
      </c>
      <c r="B546" s="54" t="s">
        <v>428</v>
      </c>
      <c r="C546" s="58" t="str">
        <f>VLOOKUP(Table4[[#This Row],[iso_code]],iso_code!B:C,2,FALSE)</f>
        <v>KEN</v>
      </c>
      <c r="D546" s="18" t="str">
        <f>VLOOKUP(Table4[[#This Row],[iso_code]],iso_code!G:H,2,FALSE)</f>
        <v>Kenya</v>
      </c>
    </row>
    <row r="547" spans="1:4">
      <c r="A547" s="18">
        <v>35</v>
      </c>
      <c r="B547" s="18" t="s">
        <v>509</v>
      </c>
      <c r="C547" s="58" t="str">
        <f>VLOOKUP(Table4[[#This Row],[iso_code]],iso_code!B:C,2,FALSE)</f>
        <v>MAR</v>
      </c>
      <c r="D547" s="18" t="str">
        <f>VLOOKUP(Table4[[#This Row],[iso_code]],iso_code!G:H,2,FALSE)</f>
        <v>Morocco</v>
      </c>
    </row>
    <row r="548" spans="1:4">
      <c r="A548" s="18">
        <v>35</v>
      </c>
      <c r="B548" s="18" t="s">
        <v>790</v>
      </c>
      <c r="C548" s="58" t="str">
        <f>VLOOKUP(Table4[[#This Row],[iso_code]],iso_code!B:C,2,FALSE)</f>
        <v>DZA</v>
      </c>
      <c r="D548" s="18" t="str">
        <f>VLOOKUP(Table4[[#This Row],[iso_code]],iso_code!G:H,2,FALSE)</f>
        <v>Algeria</v>
      </c>
    </row>
    <row r="549" spans="1:4">
      <c r="A549" s="18">
        <v>35</v>
      </c>
      <c r="B549" s="18" t="s">
        <v>935</v>
      </c>
      <c r="C549" s="58" t="str">
        <f>VLOOKUP(Table4[[#This Row],[iso_code]],iso_code!B:C,2,FALSE)</f>
        <v>TUN</v>
      </c>
      <c r="D549" s="18" t="str">
        <f>VLOOKUP(Table4[[#This Row],[iso_code]],iso_code!G:H,2,FALSE)</f>
        <v>Tunisia</v>
      </c>
    </row>
    <row r="550" spans="1:4">
      <c r="A550" s="18">
        <v>36</v>
      </c>
      <c r="B550" s="54" t="s">
        <v>2161</v>
      </c>
      <c r="C550" s="58" t="str">
        <f>VLOOKUP(Table4[[#This Row],[iso_code]],iso_code!B:C,2,FALSE)</f>
        <v>MLI</v>
      </c>
      <c r="D550" s="18" t="str">
        <f>VLOOKUP(Table4[[#This Row],[iso_code]],iso_code!G:H,2,FALSE)</f>
        <v>Mali</v>
      </c>
    </row>
    <row r="551" spans="1:4">
      <c r="A551" s="18">
        <v>37</v>
      </c>
      <c r="B551" s="54" t="s">
        <v>953</v>
      </c>
      <c r="C551" s="58" t="str">
        <f>VLOOKUP(Table4[[#This Row],[iso_code]],iso_code!B:C,2,FALSE)</f>
        <v>MUS</v>
      </c>
      <c r="D551" s="18" t="str">
        <f>VLOOKUP(Table4[[#This Row],[iso_code]],iso_code!G:H,2,FALSE)</f>
        <v>Mauritius</v>
      </c>
    </row>
    <row r="552" spans="1:4">
      <c r="A552" s="18">
        <v>38</v>
      </c>
      <c r="B552" s="54" t="s">
        <v>509</v>
      </c>
      <c r="C552" s="58" t="str">
        <f>VLOOKUP(Table4[[#This Row],[iso_code]],iso_code!B:C,2,FALSE)</f>
        <v>MAR</v>
      </c>
      <c r="D552" s="18" t="str">
        <f>VLOOKUP(Table4[[#This Row],[iso_code]],iso_code!G:H,2,FALSE)</f>
        <v>Morocco</v>
      </c>
    </row>
    <row r="553" spans="1:4">
      <c r="A553" s="18">
        <v>39</v>
      </c>
      <c r="B553" s="54" t="s">
        <v>509</v>
      </c>
      <c r="C553" s="58" t="str">
        <f>VLOOKUP(Table4[[#This Row],[iso_code]],iso_code!B:C,2,FALSE)</f>
        <v>MAR</v>
      </c>
      <c r="D553" s="18" t="str">
        <f>VLOOKUP(Table4[[#This Row],[iso_code]],iso_code!G:H,2,FALSE)</f>
        <v>Morocco</v>
      </c>
    </row>
    <row r="554" spans="1:4">
      <c r="A554" s="18">
        <v>40</v>
      </c>
      <c r="B554" s="54" t="s">
        <v>1431</v>
      </c>
      <c r="C554" s="58" t="str">
        <f>VLOOKUP(Table4[[#This Row],[iso_code]],iso_code!B:C,2,FALSE)</f>
        <v>MOZ</v>
      </c>
      <c r="D554" s="18" t="str">
        <f>VLOOKUP(Table4[[#This Row],[iso_code]],iso_code!G:H,2,FALSE)</f>
        <v>Mozambique</v>
      </c>
    </row>
    <row r="555" spans="1:4">
      <c r="A555" s="18">
        <v>41</v>
      </c>
      <c r="B555" s="54" t="s">
        <v>1215</v>
      </c>
      <c r="C555" s="58" t="str">
        <f>VLOOKUP(Table4[[#This Row],[iso_code]],iso_code!B:C,2,FALSE)</f>
        <v>NGA</v>
      </c>
      <c r="D555" s="18" t="str">
        <f>VLOOKUP(Table4[[#This Row],[iso_code]],iso_code!G:H,2,FALSE)</f>
        <v>Nigeria</v>
      </c>
    </row>
    <row r="556" spans="1:4">
      <c r="A556" s="18">
        <v>42</v>
      </c>
      <c r="B556" s="54" t="s">
        <v>1215</v>
      </c>
      <c r="C556" s="58" t="str">
        <f>VLOOKUP(Table4[[#This Row],[iso_code]],iso_code!B:C,2,FALSE)</f>
        <v>NGA</v>
      </c>
      <c r="D556" s="18" t="str">
        <f>VLOOKUP(Table4[[#This Row],[iso_code]],iso_code!G:H,2,FALSE)</f>
        <v>Nigeria</v>
      </c>
    </row>
    <row r="557" spans="1:4">
      <c r="A557" s="18">
        <v>43</v>
      </c>
      <c r="B557" s="54" t="s">
        <v>1215</v>
      </c>
      <c r="C557" s="58" t="str">
        <f>VLOOKUP(Table4[[#This Row],[iso_code]],iso_code!B:C,2,FALSE)</f>
        <v>NGA</v>
      </c>
      <c r="D557" s="18" t="str">
        <f>VLOOKUP(Table4[[#This Row],[iso_code]],iso_code!G:H,2,FALSE)</f>
        <v>Nigeria</v>
      </c>
    </row>
    <row r="558" spans="1:4">
      <c r="A558" s="18">
        <v>44</v>
      </c>
      <c r="B558" s="54" t="s">
        <v>1215</v>
      </c>
      <c r="C558" s="58" t="str">
        <f>VLOOKUP(Table4[[#This Row],[iso_code]],iso_code!B:C,2,FALSE)</f>
        <v>NGA</v>
      </c>
      <c r="D558" s="18" t="str">
        <f>VLOOKUP(Table4[[#This Row],[iso_code]],iso_code!G:H,2,FALSE)</f>
        <v>Nigeria</v>
      </c>
    </row>
    <row r="559" spans="1:4">
      <c r="A559" s="18">
        <v>45</v>
      </c>
      <c r="B559" s="54" t="s">
        <v>1215</v>
      </c>
      <c r="C559" s="58" t="str">
        <f>VLOOKUP(Table4[[#This Row],[iso_code]],iso_code!B:C,2,FALSE)</f>
        <v>NGA</v>
      </c>
      <c r="D559" s="18" t="str">
        <f>VLOOKUP(Table4[[#This Row],[iso_code]],iso_code!G:H,2,FALSE)</f>
        <v>Nigeria</v>
      </c>
    </row>
    <row r="560" spans="1:4">
      <c r="A560" s="18">
        <v>46</v>
      </c>
      <c r="B560" s="54" t="s">
        <v>1215</v>
      </c>
      <c r="C560" s="58" t="str">
        <f>VLOOKUP(Table4[[#This Row],[iso_code]],iso_code!B:C,2,FALSE)</f>
        <v>NGA</v>
      </c>
      <c r="D560" s="18" t="str">
        <f>VLOOKUP(Table4[[#This Row],[iso_code]],iso_code!G:H,2,FALSE)</f>
        <v>Nigeria</v>
      </c>
    </row>
    <row r="561" spans="1:4">
      <c r="A561" s="18">
        <v>47</v>
      </c>
      <c r="B561" s="54" t="s">
        <v>2162</v>
      </c>
      <c r="C561" s="58" t="str">
        <f>VLOOKUP(Table4[[#This Row],[iso_code]],iso_code!B:C,2,FALSE)</f>
        <v>RWA</v>
      </c>
      <c r="D561" s="18" t="str">
        <f>VLOOKUP(Table4[[#This Row],[iso_code]],iso_code!G:H,2,FALSE)</f>
        <v>Rwanda</v>
      </c>
    </row>
    <row r="562" spans="1:4">
      <c r="A562" s="18">
        <v>48</v>
      </c>
      <c r="B562" s="54" t="s">
        <v>608</v>
      </c>
      <c r="C562" s="58" t="str">
        <f>VLOOKUP(Table4[[#This Row],[iso_code]],iso_code!B:C,2,FALSE)</f>
        <v>ZAF</v>
      </c>
      <c r="D562" s="18" t="str">
        <f>VLOOKUP(Table4[[#This Row],[iso_code]],iso_code!G:H,2,FALSE)</f>
        <v>South Africa</v>
      </c>
    </row>
    <row r="563" spans="1:4">
      <c r="A563" s="18">
        <v>49</v>
      </c>
      <c r="B563" s="54" t="s">
        <v>608</v>
      </c>
      <c r="C563" s="58" t="str">
        <f>VLOOKUP(Table4[[#This Row],[iso_code]],iso_code!B:C,2,FALSE)</f>
        <v>ZAF</v>
      </c>
      <c r="D563" s="18" t="str">
        <f>VLOOKUP(Table4[[#This Row],[iso_code]],iso_code!G:H,2,FALSE)</f>
        <v>South Africa</v>
      </c>
    </row>
    <row r="564" spans="1:4">
      <c r="A564" s="18">
        <v>50</v>
      </c>
      <c r="B564" s="54" t="s">
        <v>2166</v>
      </c>
      <c r="C564" s="58" t="str">
        <f>VLOOKUP(Table4[[#This Row],[iso_code]],iso_code!B:C,2,FALSE)</f>
        <v>SSD</v>
      </c>
      <c r="D564" s="18" t="str">
        <f>VLOOKUP(Table4[[#This Row],[iso_code]],iso_code!G:H,2,FALSE)</f>
        <v>South Sudan</v>
      </c>
    </row>
    <row r="565" spans="1:4">
      <c r="A565" s="18">
        <v>51</v>
      </c>
      <c r="B565" s="18" t="s">
        <v>2143</v>
      </c>
      <c r="C565" s="58" t="str">
        <f>VLOOKUP(Table4[[#This Row],[iso_code]],iso_code!B:C,2,FALSE)</f>
        <v>AGO</v>
      </c>
      <c r="D565" s="18" t="str">
        <f>VLOOKUP(Table4[[#This Row],[iso_code]],iso_code!G:H,2,FALSE)</f>
        <v>Angola</v>
      </c>
    </row>
    <row r="566" spans="1:4">
      <c r="A566" s="18">
        <v>51</v>
      </c>
      <c r="B566" s="18" t="s">
        <v>2145</v>
      </c>
      <c r="C566" s="58" t="str">
        <f>VLOOKUP(Table4[[#This Row],[iso_code]],iso_code!B:C,2,FALSE)</f>
        <v>BFA</v>
      </c>
      <c r="D566" s="18" t="str">
        <f>VLOOKUP(Table4[[#This Row],[iso_code]],iso_code!G:H,2,FALSE)</f>
        <v>Burkina Faso</v>
      </c>
    </row>
    <row r="567" spans="1:4">
      <c r="A567" s="18">
        <v>51</v>
      </c>
      <c r="B567" s="18" t="s">
        <v>2146</v>
      </c>
      <c r="C567" s="58" t="str">
        <f>VLOOKUP(Table4[[#This Row],[iso_code]],iso_code!B:C,2,FALSE)</f>
        <v>BDI</v>
      </c>
      <c r="D567" s="18" t="str">
        <f>VLOOKUP(Table4[[#This Row],[iso_code]],iso_code!G:H,2,FALSE)</f>
        <v>Burundi</v>
      </c>
    </row>
    <row r="568" spans="1:4">
      <c r="A568" s="18">
        <v>51</v>
      </c>
      <c r="B568" s="18" t="s">
        <v>2144</v>
      </c>
      <c r="C568" s="58" t="str">
        <f>VLOOKUP(Table4[[#This Row],[iso_code]],iso_code!B:C,2,FALSE)</f>
        <v>BEN</v>
      </c>
      <c r="D568" s="18" t="str">
        <f>VLOOKUP(Table4[[#This Row],[iso_code]],iso_code!G:H,2,FALSE)</f>
        <v>Benin</v>
      </c>
    </row>
    <row r="569" spans="1:4">
      <c r="A569" s="18">
        <v>51</v>
      </c>
      <c r="B569" s="18" t="s">
        <v>1787</v>
      </c>
      <c r="C569" s="58" t="str">
        <f>VLOOKUP(Table4[[#This Row],[iso_code]],iso_code!B:C,2,FALSE)</f>
        <v>BWA</v>
      </c>
      <c r="D569" s="18" t="str">
        <f>VLOOKUP(Table4[[#This Row],[iso_code]],iso_code!G:H,2,FALSE)</f>
        <v>Botswana</v>
      </c>
    </row>
    <row r="570" spans="1:4">
      <c r="A570" s="18">
        <v>51</v>
      </c>
      <c r="B570" s="18" t="s">
        <v>1976</v>
      </c>
      <c r="C570" s="58" t="str">
        <f>VLOOKUP(Table4[[#This Row],[iso_code]],iso_code!B:C,2,FALSE)</f>
        <v>COD</v>
      </c>
      <c r="D570" s="18" t="str">
        <f>VLOOKUP(Table4[[#This Row],[iso_code]],iso_code!G:H,2,FALSE)</f>
        <v>Congo (the Democratic Republic of the)</v>
      </c>
    </row>
    <row r="571" spans="1:4">
      <c r="A571" s="18">
        <v>51</v>
      </c>
      <c r="B571" s="18" t="s">
        <v>1632</v>
      </c>
      <c r="C571" s="58" t="str">
        <f>VLOOKUP(Table4[[#This Row],[iso_code]],iso_code!B:C,2,FALSE)</f>
        <v>CAF</v>
      </c>
      <c r="D571" s="18" t="str">
        <f>VLOOKUP(Table4[[#This Row],[iso_code]],iso_code!G:H,2,FALSE)</f>
        <v>Central African Republic (the)</v>
      </c>
    </row>
    <row r="572" spans="1:4">
      <c r="A572" s="18">
        <v>51</v>
      </c>
      <c r="B572" s="18" t="s">
        <v>2149</v>
      </c>
      <c r="C572" s="58" t="str">
        <f>VLOOKUP(Table4[[#This Row],[iso_code]],iso_code!B:C,2,FALSE)</f>
        <v>COG</v>
      </c>
      <c r="D572" s="18" t="str">
        <f>VLOOKUP(Table4[[#This Row],[iso_code]],iso_code!G:H,2,FALSE)</f>
        <v>Congo (the)</v>
      </c>
    </row>
    <row r="573" spans="1:4">
      <c r="A573" s="18">
        <v>51</v>
      </c>
      <c r="B573" s="18" t="s">
        <v>2157</v>
      </c>
      <c r="C573" s="58" t="str">
        <f>VLOOKUP(Table4[[#This Row],[iso_code]],iso_code!B:C,2,FALSE)</f>
        <v>CIV</v>
      </c>
      <c r="D573" s="18" t="str">
        <f>VLOOKUP(Table4[[#This Row],[iso_code]],iso_code!G:H,2,FALSE)</f>
        <v>Côte d'Ivoire</v>
      </c>
    </row>
    <row r="574" spans="1:4">
      <c r="A574" s="18">
        <v>51</v>
      </c>
      <c r="B574" s="18" t="s">
        <v>285</v>
      </c>
      <c r="C574" s="58" t="str">
        <f>VLOOKUP(Table4[[#This Row],[iso_code]],iso_code!B:C,2,FALSE)</f>
        <v>CMR</v>
      </c>
      <c r="D574" s="18" t="str">
        <f>VLOOKUP(Table4[[#This Row],[iso_code]],iso_code!G:H,2,FALSE)</f>
        <v>Cameroon</v>
      </c>
    </row>
    <row r="575" spans="1:4">
      <c r="A575" s="18">
        <v>51</v>
      </c>
      <c r="B575" s="18" t="s">
        <v>2150</v>
      </c>
      <c r="C575" s="58" t="str">
        <f>VLOOKUP(Table4[[#This Row],[iso_code]],iso_code!B:C,2,FALSE)</f>
        <v>DJI</v>
      </c>
      <c r="D575" s="18" t="str">
        <f>VLOOKUP(Table4[[#This Row],[iso_code]],iso_code!G:H,2,FALSE)</f>
        <v>Djibouti</v>
      </c>
    </row>
    <row r="576" spans="1:4">
      <c r="A576" s="18">
        <v>51</v>
      </c>
      <c r="B576" s="18" t="s">
        <v>2152</v>
      </c>
      <c r="C576" s="58" t="str">
        <f>VLOOKUP(Table4[[#This Row],[iso_code]],iso_code!B:C,2,FALSE)</f>
        <v>ERI</v>
      </c>
      <c r="D576" s="18" t="str">
        <f>VLOOKUP(Table4[[#This Row],[iso_code]],iso_code!G:H,2,FALSE)</f>
        <v>Eritrea</v>
      </c>
    </row>
    <row r="577" spans="1:4">
      <c r="A577" s="18">
        <v>51</v>
      </c>
      <c r="B577" s="18" t="s">
        <v>194</v>
      </c>
      <c r="C577" s="58" t="str">
        <f>VLOOKUP(Table4[[#This Row],[iso_code]],iso_code!B:C,2,FALSE)</f>
        <v>ETH</v>
      </c>
      <c r="D577" s="18" t="str">
        <f>VLOOKUP(Table4[[#This Row],[iso_code]],iso_code!G:H,2,FALSE)</f>
        <v>Ethiopia</v>
      </c>
    </row>
    <row r="578" spans="1:4">
      <c r="A578" s="18">
        <v>51</v>
      </c>
      <c r="B578" s="18" t="s">
        <v>2153</v>
      </c>
      <c r="C578" s="58" t="str">
        <f>VLOOKUP(Table4[[#This Row],[iso_code]],iso_code!B:C,2,FALSE)</f>
        <v>GAB</v>
      </c>
      <c r="D578" s="18" t="str">
        <f>VLOOKUP(Table4[[#This Row],[iso_code]],iso_code!G:H,2,FALSE)</f>
        <v>Gabon</v>
      </c>
    </row>
    <row r="579" spans="1:4">
      <c r="A579" s="18">
        <v>51</v>
      </c>
      <c r="B579" s="18" t="s">
        <v>250</v>
      </c>
      <c r="C579" s="58" t="str">
        <f>VLOOKUP(Table4[[#This Row],[iso_code]],iso_code!B:C,2,FALSE)</f>
        <v>GHA</v>
      </c>
      <c r="D579" s="18" t="str">
        <f>VLOOKUP(Table4[[#This Row],[iso_code]],iso_code!G:H,2,FALSE)</f>
        <v>Ghana</v>
      </c>
    </row>
    <row r="580" spans="1:4">
      <c r="A580" s="18">
        <v>51</v>
      </c>
      <c r="B580" s="18" t="s">
        <v>2154</v>
      </c>
      <c r="C580" s="58" t="str">
        <f>VLOOKUP(Table4[[#This Row],[iso_code]],iso_code!B:C,2,FALSE)</f>
        <v>GMB</v>
      </c>
      <c r="D580" s="18" t="str">
        <f>VLOOKUP(Table4[[#This Row],[iso_code]],iso_code!G:H,2,FALSE)</f>
        <v>Gambia (the)</v>
      </c>
    </row>
    <row r="581" spans="1:4">
      <c r="A581" s="18">
        <v>51</v>
      </c>
      <c r="B581" s="18" t="s">
        <v>2155</v>
      </c>
      <c r="C581" s="58" t="str">
        <f>VLOOKUP(Table4[[#This Row],[iso_code]],iso_code!B:C,2,FALSE)</f>
        <v>GIN</v>
      </c>
      <c r="D581" s="18" t="str">
        <f>VLOOKUP(Table4[[#This Row],[iso_code]],iso_code!G:H,2,FALSE)</f>
        <v>Guinea</v>
      </c>
    </row>
    <row r="582" spans="1:4">
      <c r="A582" s="18">
        <v>51</v>
      </c>
      <c r="B582" s="18" t="s">
        <v>2151</v>
      </c>
      <c r="C582" s="58" t="str">
        <f>VLOOKUP(Table4[[#This Row],[iso_code]],iso_code!B:C,2,FALSE)</f>
        <v>GNQ</v>
      </c>
      <c r="D582" s="18" t="str">
        <f>VLOOKUP(Table4[[#This Row],[iso_code]],iso_code!G:H,2,FALSE)</f>
        <v>Equatorial Guinea</v>
      </c>
    </row>
    <row r="583" spans="1:4">
      <c r="A583" s="18">
        <v>51</v>
      </c>
      <c r="B583" s="18" t="s">
        <v>2156</v>
      </c>
      <c r="C583" s="58" t="str">
        <f>VLOOKUP(Table4[[#This Row],[iso_code]],iso_code!B:C,2,FALSE)</f>
        <v>GNB</v>
      </c>
      <c r="D583" s="18" t="str">
        <f>VLOOKUP(Table4[[#This Row],[iso_code]],iso_code!G:H,2,FALSE)</f>
        <v>Guinea-Bissau</v>
      </c>
    </row>
    <row r="584" spans="1:4">
      <c r="A584" s="18">
        <v>51</v>
      </c>
      <c r="B584" s="18" t="s">
        <v>428</v>
      </c>
      <c r="C584" s="58" t="str">
        <f>VLOOKUP(Table4[[#This Row],[iso_code]],iso_code!B:C,2,FALSE)</f>
        <v>KEN</v>
      </c>
      <c r="D584" s="18" t="str">
        <f>VLOOKUP(Table4[[#This Row],[iso_code]],iso_code!G:H,2,FALSE)</f>
        <v>Kenya</v>
      </c>
    </row>
    <row r="585" spans="1:4">
      <c r="A585" s="18">
        <v>51</v>
      </c>
      <c r="B585" s="18" t="s">
        <v>2159</v>
      </c>
      <c r="C585" s="58" t="str">
        <f>VLOOKUP(Table4[[#This Row],[iso_code]],iso_code!B:C,2,FALSE)</f>
        <v>LBR</v>
      </c>
      <c r="D585" s="18" t="str">
        <f>VLOOKUP(Table4[[#This Row],[iso_code]],iso_code!G:H,2,FALSE)</f>
        <v>Liberia</v>
      </c>
    </row>
    <row r="586" spans="1:4">
      <c r="A586" s="18">
        <v>51</v>
      </c>
      <c r="B586" s="18" t="s">
        <v>2158</v>
      </c>
      <c r="C586" s="58" t="str">
        <f>VLOOKUP(Table4[[#This Row],[iso_code]],iso_code!B:C,2,FALSE)</f>
        <v>LSO</v>
      </c>
      <c r="D586" s="18" t="str">
        <f>VLOOKUP(Table4[[#This Row],[iso_code]],iso_code!G:H,2,FALSE)</f>
        <v>Lesotho</v>
      </c>
    </row>
    <row r="587" spans="1:4">
      <c r="A587" s="18">
        <v>51</v>
      </c>
      <c r="B587" s="18" t="s">
        <v>2160</v>
      </c>
      <c r="C587" s="58" t="str">
        <f>VLOOKUP(Table4[[#This Row],[iso_code]],iso_code!B:C,2,FALSE)</f>
        <v>MDG</v>
      </c>
      <c r="D587" s="18" t="str">
        <f>VLOOKUP(Table4[[#This Row],[iso_code]],iso_code!G:H,2,FALSE)</f>
        <v>Madagascar</v>
      </c>
    </row>
    <row r="588" spans="1:4">
      <c r="A588" s="18">
        <v>51</v>
      </c>
      <c r="B588" s="18" t="s">
        <v>2161</v>
      </c>
      <c r="C588" s="58" t="str">
        <f>VLOOKUP(Table4[[#This Row],[iso_code]],iso_code!B:C,2,FALSE)</f>
        <v>MLI</v>
      </c>
      <c r="D588" s="18" t="str">
        <f>VLOOKUP(Table4[[#This Row],[iso_code]],iso_code!G:H,2,FALSE)</f>
        <v>Mali</v>
      </c>
    </row>
    <row r="589" spans="1:4">
      <c r="A589" s="18">
        <v>51</v>
      </c>
      <c r="B589" s="18" t="s">
        <v>2062</v>
      </c>
      <c r="C589" s="58" t="str">
        <f>VLOOKUP(Table4[[#This Row],[iso_code]],iso_code!B:C,2,FALSE)</f>
        <v>MRT</v>
      </c>
      <c r="D589" s="18" t="str">
        <f>VLOOKUP(Table4[[#This Row],[iso_code]],iso_code!G:H,2,FALSE)</f>
        <v>Mauritania</v>
      </c>
    </row>
    <row r="590" spans="1:4">
      <c r="A590" s="18">
        <v>51</v>
      </c>
      <c r="B590" s="18" t="s">
        <v>1147</v>
      </c>
      <c r="C590" s="58" t="str">
        <f>VLOOKUP(Table4[[#This Row],[iso_code]],iso_code!B:C,2,FALSE)</f>
        <v>MWI</v>
      </c>
      <c r="D590" s="18" t="str">
        <f>VLOOKUP(Table4[[#This Row],[iso_code]],iso_code!G:H,2,FALSE)</f>
        <v>Malawi</v>
      </c>
    </row>
    <row r="591" spans="1:4">
      <c r="A591" s="18">
        <v>51</v>
      </c>
      <c r="B591" s="18" t="s">
        <v>1431</v>
      </c>
      <c r="C591" s="58" t="str">
        <f>VLOOKUP(Table4[[#This Row],[iso_code]],iso_code!B:C,2,FALSE)</f>
        <v>MOZ</v>
      </c>
      <c r="D591" s="18" t="str">
        <f>VLOOKUP(Table4[[#This Row],[iso_code]],iso_code!G:H,2,FALSE)</f>
        <v>Mozambique</v>
      </c>
    </row>
    <row r="592" spans="1:4">
      <c r="A592" s="18">
        <v>51</v>
      </c>
      <c r="B592" s="18" t="s">
        <v>2022</v>
      </c>
      <c r="C592" s="58" t="str">
        <f>VLOOKUP(Table4[[#This Row],[iso_code]],iso_code!B:C,2,FALSE)</f>
        <v>NAM</v>
      </c>
      <c r="D592" s="18" t="str">
        <f>VLOOKUP(Table4[[#This Row],[iso_code]],iso_code!G:H,2,FALSE)</f>
        <v>Namibia</v>
      </c>
    </row>
    <row r="593" spans="1:4">
      <c r="A593" s="18">
        <v>51</v>
      </c>
      <c r="B593" s="18" t="s">
        <v>988</v>
      </c>
      <c r="C593" s="58" t="str">
        <f>VLOOKUP(Table4[[#This Row],[iso_code]],iso_code!B:C,2,FALSE)</f>
        <v>NER</v>
      </c>
      <c r="D593" s="18" t="str">
        <f>VLOOKUP(Table4[[#This Row],[iso_code]],iso_code!G:H,2,FALSE)</f>
        <v>Niger (the)</v>
      </c>
    </row>
    <row r="594" spans="1:4">
      <c r="A594" s="18">
        <v>51</v>
      </c>
      <c r="B594" s="18" t="s">
        <v>1215</v>
      </c>
      <c r="C594" s="58" t="str">
        <f>VLOOKUP(Table4[[#This Row],[iso_code]],iso_code!B:C,2,FALSE)</f>
        <v>NGA</v>
      </c>
      <c r="D594" s="18" t="str">
        <f>VLOOKUP(Table4[[#This Row],[iso_code]],iso_code!G:H,2,FALSE)</f>
        <v>Nigeria</v>
      </c>
    </row>
    <row r="595" spans="1:4">
      <c r="A595" s="18">
        <v>51</v>
      </c>
      <c r="B595" s="18" t="s">
        <v>2162</v>
      </c>
      <c r="C595" s="58" t="str">
        <f>VLOOKUP(Table4[[#This Row],[iso_code]],iso_code!B:C,2,FALSE)</f>
        <v>RWA</v>
      </c>
      <c r="D595" s="18" t="str">
        <f>VLOOKUP(Table4[[#This Row],[iso_code]],iso_code!G:H,2,FALSE)</f>
        <v>Rwanda</v>
      </c>
    </row>
    <row r="596" spans="1:4">
      <c r="A596" s="18">
        <v>51</v>
      </c>
      <c r="B596" s="18" t="s">
        <v>2167</v>
      </c>
      <c r="C596" s="58" t="str">
        <f>VLOOKUP(Table4[[#This Row],[iso_code]],iso_code!B:C,2,FALSE)</f>
        <v>SDN</v>
      </c>
      <c r="D596" s="18" t="str">
        <f>VLOOKUP(Table4[[#This Row],[iso_code]],iso_code!G:H,2,FALSE)</f>
        <v>Sudan (the)</v>
      </c>
    </row>
    <row r="597" spans="1:4">
      <c r="A597" s="18">
        <v>51</v>
      </c>
      <c r="B597" s="18" t="s">
        <v>2046</v>
      </c>
      <c r="C597" s="58" t="str">
        <f>VLOOKUP(Table4[[#This Row],[iso_code]],iso_code!B:C,2,FALSE)</f>
        <v>SLE</v>
      </c>
      <c r="D597" s="18" t="str">
        <f>VLOOKUP(Table4[[#This Row],[iso_code]],iso_code!G:H,2,FALSE)</f>
        <v>Sierra Leone</v>
      </c>
    </row>
    <row r="598" spans="1:4">
      <c r="A598" s="18">
        <v>51</v>
      </c>
      <c r="B598" s="18" t="s">
        <v>1657</v>
      </c>
      <c r="C598" s="58" t="str">
        <f>VLOOKUP(Table4[[#This Row],[iso_code]],iso_code!B:C,2,FALSE)</f>
        <v>SEN</v>
      </c>
      <c r="D598" s="18" t="str">
        <f>VLOOKUP(Table4[[#This Row],[iso_code]],iso_code!G:H,2,FALSE)</f>
        <v>Senegal</v>
      </c>
    </row>
    <row r="599" spans="1:4">
      <c r="A599" s="18">
        <v>51</v>
      </c>
      <c r="B599" s="18" t="s">
        <v>2165</v>
      </c>
      <c r="C599" s="58" t="str">
        <f>VLOOKUP(Table4[[#This Row],[iso_code]],iso_code!B:C,2,FALSE)</f>
        <v>SOM</v>
      </c>
      <c r="D599" s="18" t="str">
        <f>VLOOKUP(Table4[[#This Row],[iso_code]],iso_code!G:H,2,FALSE)</f>
        <v>Somalia</v>
      </c>
    </row>
    <row r="600" spans="1:4">
      <c r="A600" s="18">
        <v>51</v>
      </c>
      <c r="B600" s="18" t="s">
        <v>2166</v>
      </c>
      <c r="C600" s="58" t="str">
        <f>VLOOKUP(Table4[[#This Row],[iso_code]],iso_code!B:C,2,FALSE)</f>
        <v>SSD</v>
      </c>
      <c r="D600" s="18" t="str">
        <f>VLOOKUP(Table4[[#This Row],[iso_code]],iso_code!G:H,2,FALSE)</f>
        <v>South Sudan</v>
      </c>
    </row>
    <row r="601" spans="1:4">
      <c r="A601" s="18">
        <v>51</v>
      </c>
      <c r="B601" s="18" t="s">
        <v>2168</v>
      </c>
      <c r="C601" s="58" t="str">
        <f>VLOOKUP(Table4[[#This Row],[iso_code]],iso_code!B:C,2,FALSE)</f>
        <v>SWZ</v>
      </c>
      <c r="D601" s="18" t="str">
        <f>VLOOKUP(Table4[[#This Row],[iso_code]],iso_code!G:H,2,FALSE)</f>
        <v>Eswatini</v>
      </c>
    </row>
    <row r="602" spans="1:4">
      <c r="A602" s="18">
        <v>51</v>
      </c>
      <c r="B602" s="18" t="s">
        <v>2147</v>
      </c>
      <c r="C602" s="58" t="str">
        <f>VLOOKUP(Table4[[#This Row],[iso_code]],iso_code!B:C,2,FALSE)</f>
        <v>TCD</v>
      </c>
      <c r="D602" s="18" t="str">
        <f>VLOOKUP(Table4[[#This Row],[iso_code]],iso_code!G:H,2,FALSE)</f>
        <v>Chad</v>
      </c>
    </row>
    <row r="603" spans="1:4">
      <c r="A603" s="18">
        <v>51</v>
      </c>
      <c r="B603" s="18" t="s">
        <v>1968</v>
      </c>
      <c r="C603" s="58" t="str">
        <f>VLOOKUP(Table4[[#This Row],[iso_code]],iso_code!B:C,2,FALSE)</f>
        <v>TGO</v>
      </c>
      <c r="D603" s="18" t="str">
        <f>VLOOKUP(Table4[[#This Row],[iso_code]],iso_code!G:H,2,FALSE)</f>
        <v>Togo</v>
      </c>
    </row>
    <row r="604" spans="1:4">
      <c r="A604" s="18">
        <v>51</v>
      </c>
      <c r="B604" s="18" t="s">
        <v>842</v>
      </c>
      <c r="C604" s="58" t="str">
        <f>VLOOKUP(Table4[[#This Row],[iso_code]],iso_code!B:C,2,FALSE)</f>
        <v>TZA</v>
      </c>
      <c r="D604" s="18" t="str">
        <f>VLOOKUP(Table4[[#This Row],[iso_code]],iso_code!G:H,2,FALSE)</f>
        <v>Tanzania, United Republic of</v>
      </c>
    </row>
    <row r="605" spans="1:4">
      <c r="A605" s="18">
        <v>51</v>
      </c>
      <c r="B605" s="18" t="s">
        <v>1443</v>
      </c>
      <c r="C605" s="58" t="str">
        <f>VLOOKUP(Table4[[#This Row],[iso_code]],iso_code!B:C,2,FALSE)</f>
        <v>UGA</v>
      </c>
      <c r="D605" s="18" t="str">
        <f>VLOOKUP(Table4[[#This Row],[iso_code]],iso_code!G:H,2,FALSE)</f>
        <v>Uganda</v>
      </c>
    </row>
    <row r="606" spans="1:4">
      <c r="A606" s="18">
        <v>51</v>
      </c>
      <c r="B606" s="18" t="s">
        <v>608</v>
      </c>
      <c r="C606" s="58" t="str">
        <f>VLOOKUP(Table4[[#This Row],[iso_code]],iso_code!B:C,2,FALSE)</f>
        <v>ZAF</v>
      </c>
      <c r="D606" s="18" t="str">
        <f>VLOOKUP(Table4[[#This Row],[iso_code]],iso_code!G:H,2,FALSE)</f>
        <v>South Africa</v>
      </c>
    </row>
    <row r="607" spans="1:4">
      <c r="A607" s="18">
        <v>51</v>
      </c>
      <c r="B607" s="18" t="s">
        <v>737</v>
      </c>
      <c r="C607" s="58" t="str">
        <f>VLOOKUP(Table4[[#This Row],[iso_code]],iso_code!B:C,2,FALSE)</f>
        <v>ZMB</v>
      </c>
      <c r="D607" s="18" t="str">
        <f>VLOOKUP(Table4[[#This Row],[iso_code]],iso_code!G:H,2,FALSE)</f>
        <v>Zambia</v>
      </c>
    </row>
    <row r="608" spans="1:4">
      <c r="A608" s="18">
        <v>51</v>
      </c>
      <c r="B608" s="18" t="s">
        <v>2169</v>
      </c>
      <c r="C608" s="58" t="str">
        <f>VLOOKUP(Table4[[#This Row],[iso_code]],iso_code!B:C,2,FALSE)</f>
        <v>ZWE</v>
      </c>
      <c r="D608" s="18" t="str">
        <f>VLOOKUP(Table4[[#This Row],[iso_code]],iso_code!G:H,2,FALSE)</f>
        <v>Zimbabwe</v>
      </c>
    </row>
    <row r="609" spans="1:4">
      <c r="A609" s="18">
        <v>52</v>
      </c>
      <c r="B609" s="18" t="s">
        <v>842</v>
      </c>
      <c r="C609" s="58" t="str">
        <f>VLOOKUP(Table4[[#This Row],[iso_code]],iso_code!B:C,2,FALSE)</f>
        <v>TZA</v>
      </c>
      <c r="D609" s="18" t="str">
        <f>VLOOKUP(Table4[[#This Row],[iso_code]],iso_code!G:H,2,FALSE)</f>
        <v>Tanzania, United Republic of</v>
      </c>
    </row>
    <row r="610" spans="1:4">
      <c r="A610" s="18">
        <v>53</v>
      </c>
      <c r="B610" s="18" t="s">
        <v>1968</v>
      </c>
      <c r="C610" s="58" t="str">
        <f>VLOOKUP(Table4[[#This Row],[iso_code]],iso_code!B:C,2,FALSE)</f>
        <v>TGO</v>
      </c>
      <c r="D610" s="18" t="str">
        <f>VLOOKUP(Table4[[#This Row],[iso_code]],iso_code!G:H,2,FALSE)</f>
        <v>Togo</v>
      </c>
    </row>
    <row r="611" spans="1:4">
      <c r="A611" s="18">
        <v>54</v>
      </c>
      <c r="B611" s="18" t="s">
        <v>935</v>
      </c>
      <c r="C611" s="58" t="str">
        <f>VLOOKUP(Table4[[#This Row],[iso_code]],iso_code!B:C,2,FALSE)</f>
        <v>TUN</v>
      </c>
      <c r="D611" s="18" t="str">
        <f>VLOOKUP(Table4[[#This Row],[iso_code]],iso_code!G:H,2,FALSE)</f>
        <v>Tunisia</v>
      </c>
    </row>
    <row r="612" spans="1:4">
      <c r="A612" s="18">
        <v>55</v>
      </c>
      <c r="B612" s="18" t="s">
        <v>935</v>
      </c>
      <c r="C612" s="58" t="str">
        <f>VLOOKUP(Table4[[#This Row],[iso_code]],iso_code!B:C,2,FALSE)</f>
        <v>TUN</v>
      </c>
      <c r="D612" s="18" t="str">
        <f>VLOOKUP(Table4[[#This Row],[iso_code]],iso_code!G:H,2,FALSE)</f>
        <v>Tunisia</v>
      </c>
    </row>
    <row r="613" spans="1:4">
      <c r="A613" s="18">
        <v>56</v>
      </c>
      <c r="B613" s="18" t="s">
        <v>935</v>
      </c>
      <c r="C613" s="58" t="str">
        <f>VLOOKUP(Table4[[#This Row],[iso_code]],iso_code!B:C,2,FALSE)</f>
        <v>TUN</v>
      </c>
      <c r="D613" s="18" t="str">
        <f>VLOOKUP(Table4[[#This Row],[iso_code]],iso_code!G:H,2,FALSE)</f>
        <v>Tunisia</v>
      </c>
    </row>
    <row r="614" spans="1:4" ht="16.25" customHeight="1">
      <c r="A614" s="18">
        <v>57</v>
      </c>
      <c r="B614" s="18" t="s">
        <v>2144</v>
      </c>
      <c r="C614" s="58" t="str">
        <f>VLOOKUP(Table4[[#This Row],[iso_code]],iso_code!B:C,2,FALSE)</f>
        <v>BEN</v>
      </c>
      <c r="D614" s="18" t="str">
        <f>VLOOKUP(Table4[[#This Row],[iso_code]],iso_code!G:H,2,FALSE)</f>
        <v>Benin</v>
      </c>
    </row>
    <row r="615" spans="1:4">
      <c r="A615" s="18">
        <v>57</v>
      </c>
      <c r="B615" s="18" t="s">
        <v>2145</v>
      </c>
      <c r="C615" s="58" t="str">
        <f>VLOOKUP(Table4[[#This Row],[iso_code]],iso_code!B:C,2,FALSE)</f>
        <v>BFA</v>
      </c>
      <c r="D615" s="18" t="str">
        <f>VLOOKUP(Table4[[#This Row],[iso_code]],iso_code!G:H,2,FALSE)</f>
        <v>Burkina Faso</v>
      </c>
    </row>
    <row r="616" spans="1:4">
      <c r="A616" s="18">
        <v>57</v>
      </c>
      <c r="B616" s="18" t="s">
        <v>2157</v>
      </c>
      <c r="C616" s="58" t="str">
        <f>VLOOKUP(Table4[[#This Row],[iso_code]],iso_code!B:C,2,FALSE)</f>
        <v>CIV</v>
      </c>
      <c r="D616" s="18" t="str">
        <f>VLOOKUP(Table4[[#This Row],[iso_code]],iso_code!G:H,2,FALSE)</f>
        <v>Côte d'Ivoire</v>
      </c>
    </row>
    <row r="617" spans="1:4">
      <c r="A617" s="18">
        <v>57</v>
      </c>
      <c r="B617" s="18" t="s">
        <v>2154</v>
      </c>
      <c r="C617" s="58" t="str">
        <f>VLOOKUP(Table4[[#This Row],[iso_code]],iso_code!B:C,2,FALSE)</f>
        <v>GMB</v>
      </c>
      <c r="D617" s="18" t="str">
        <f>VLOOKUP(Table4[[#This Row],[iso_code]],iso_code!G:H,2,FALSE)</f>
        <v>Gambia (the)</v>
      </c>
    </row>
    <row r="618" spans="1:4">
      <c r="A618" s="18">
        <v>57</v>
      </c>
      <c r="B618" s="18" t="s">
        <v>250</v>
      </c>
      <c r="C618" s="58" t="str">
        <f>VLOOKUP(Table4[[#This Row],[iso_code]],iso_code!B:C,2,FALSE)</f>
        <v>GHA</v>
      </c>
      <c r="D618" s="18" t="str">
        <f>VLOOKUP(Table4[[#This Row],[iso_code]],iso_code!G:H,2,FALSE)</f>
        <v>Ghana</v>
      </c>
    </row>
    <row r="619" spans="1:4">
      <c r="A619" s="18">
        <v>57</v>
      </c>
      <c r="B619" s="18" t="s">
        <v>2155</v>
      </c>
      <c r="C619" s="58" t="str">
        <f>VLOOKUP(Table4[[#This Row],[iso_code]],iso_code!B:C,2,FALSE)</f>
        <v>GIN</v>
      </c>
      <c r="D619" s="18" t="str">
        <f>VLOOKUP(Table4[[#This Row],[iso_code]],iso_code!G:H,2,FALSE)</f>
        <v>Guinea</v>
      </c>
    </row>
    <row r="620" spans="1:4">
      <c r="A620" s="18">
        <v>57</v>
      </c>
      <c r="B620" s="18" t="s">
        <v>2156</v>
      </c>
      <c r="C620" s="58" t="str">
        <f>VLOOKUP(Table4[[#This Row],[iso_code]],iso_code!B:C,2,FALSE)</f>
        <v>GNB</v>
      </c>
      <c r="D620" s="18" t="str">
        <f>VLOOKUP(Table4[[#This Row],[iso_code]],iso_code!G:H,2,FALSE)</f>
        <v>Guinea-Bissau</v>
      </c>
    </row>
    <row r="621" spans="1:4">
      <c r="A621" s="18">
        <v>57</v>
      </c>
      <c r="B621" s="18" t="s">
        <v>2159</v>
      </c>
      <c r="C621" s="58" t="str">
        <f>VLOOKUP(Table4[[#This Row],[iso_code]],iso_code!B:C,2,FALSE)</f>
        <v>LBR</v>
      </c>
      <c r="D621" s="18" t="str">
        <f>VLOOKUP(Table4[[#This Row],[iso_code]],iso_code!G:H,2,FALSE)</f>
        <v>Liberia</v>
      </c>
    </row>
    <row r="622" spans="1:4">
      <c r="A622" s="18">
        <v>57</v>
      </c>
      <c r="B622" s="18" t="s">
        <v>2161</v>
      </c>
      <c r="C622" s="58" t="str">
        <f>VLOOKUP(Table4[[#This Row],[iso_code]],iso_code!B:C,2,FALSE)</f>
        <v>MLI</v>
      </c>
      <c r="D622" s="18" t="str">
        <f>VLOOKUP(Table4[[#This Row],[iso_code]],iso_code!G:H,2,FALSE)</f>
        <v>Mali</v>
      </c>
    </row>
    <row r="623" spans="1:4">
      <c r="A623" s="18">
        <v>57</v>
      </c>
      <c r="B623" s="18" t="s">
        <v>988</v>
      </c>
      <c r="C623" s="58" t="str">
        <f>VLOOKUP(Table4[[#This Row],[iso_code]],iso_code!B:C,2,FALSE)</f>
        <v>NER</v>
      </c>
      <c r="D623" s="18" t="str">
        <f>VLOOKUP(Table4[[#This Row],[iso_code]],iso_code!G:H,2,FALSE)</f>
        <v>Niger (the)</v>
      </c>
    </row>
    <row r="624" spans="1:4">
      <c r="A624" s="18">
        <v>57</v>
      </c>
      <c r="B624" s="18" t="s">
        <v>1215</v>
      </c>
      <c r="C624" s="58" t="str">
        <f>VLOOKUP(Table4[[#This Row],[iso_code]],iso_code!B:C,2,FALSE)</f>
        <v>NGA</v>
      </c>
      <c r="D624" s="18" t="str">
        <f>VLOOKUP(Table4[[#This Row],[iso_code]],iso_code!G:H,2,FALSE)</f>
        <v>Nigeria</v>
      </c>
    </row>
    <row r="625" spans="1:4">
      <c r="A625" s="18">
        <v>57</v>
      </c>
      <c r="B625" s="18" t="s">
        <v>1657</v>
      </c>
      <c r="C625" s="58" t="str">
        <f>VLOOKUP(Table4[[#This Row],[iso_code]],iso_code!B:C,2,FALSE)</f>
        <v>SEN</v>
      </c>
      <c r="D625" s="18" t="str">
        <f>VLOOKUP(Table4[[#This Row],[iso_code]],iso_code!G:H,2,FALSE)</f>
        <v>Senegal</v>
      </c>
    </row>
    <row r="626" spans="1:4">
      <c r="A626" s="18">
        <v>57</v>
      </c>
      <c r="B626" s="18" t="s">
        <v>2046</v>
      </c>
      <c r="C626" s="58" t="str">
        <f>VLOOKUP(Table4[[#This Row],[iso_code]],iso_code!B:C,2,FALSE)</f>
        <v>SLE</v>
      </c>
      <c r="D626" s="18" t="str">
        <f>VLOOKUP(Table4[[#This Row],[iso_code]],iso_code!G:H,2,FALSE)</f>
        <v>Sierra Leone</v>
      </c>
    </row>
    <row r="627" spans="1:4">
      <c r="A627" s="18">
        <v>57</v>
      </c>
      <c r="B627" s="18" t="s">
        <v>1968</v>
      </c>
      <c r="C627" s="58" t="str">
        <f>VLOOKUP(Table4[[#This Row],[iso_code]],iso_code!B:C,2,FALSE)</f>
        <v>TGO</v>
      </c>
      <c r="D627" s="18" t="str">
        <f>VLOOKUP(Table4[[#This Row],[iso_code]],iso_code!G:H,2,FALSE)</f>
        <v>Togo</v>
      </c>
    </row>
    <row r="628" spans="1:4">
      <c r="A628" s="18">
        <v>58</v>
      </c>
      <c r="B628" s="18" t="s">
        <v>2144</v>
      </c>
      <c r="C628" s="58" t="str">
        <f>VLOOKUP(Table4[[#This Row],[iso_code]],iso_code!B:C,2,FALSE)</f>
        <v>BEN</v>
      </c>
      <c r="D628" s="18" t="str">
        <f>VLOOKUP(Table4[[#This Row],[iso_code]],iso_code!G:H,2,FALSE)</f>
        <v>Benin</v>
      </c>
    </row>
    <row r="629" spans="1:4">
      <c r="A629" s="18">
        <v>58</v>
      </c>
      <c r="B629" s="18" t="s">
        <v>2145</v>
      </c>
      <c r="C629" s="58" t="str">
        <f>VLOOKUP(Table4[[#This Row],[iso_code]],iso_code!B:C,2,FALSE)</f>
        <v>BFA</v>
      </c>
      <c r="D629" s="18" t="str">
        <f>VLOOKUP(Table4[[#This Row],[iso_code]],iso_code!G:H,2,FALSE)</f>
        <v>Burkina Faso</v>
      </c>
    </row>
    <row r="630" spans="1:4">
      <c r="A630" s="18">
        <v>58</v>
      </c>
      <c r="B630" s="18" t="s">
        <v>2157</v>
      </c>
      <c r="C630" s="58" t="str">
        <f>VLOOKUP(Table4[[#This Row],[iso_code]],iso_code!B:C,2,FALSE)</f>
        <v>CIV</v>
      </c>
      <c r="D630" s="18" t="str">
        <f>VLOOKUP(Table4[[#This Row],[iso_code]],iso_code!G:H,2,FALSE)</f>
        <v>Côte d'Ivoire</v>
      </c>
    </row>
    <row r="631" spans="1:4">
      <c r="A631" s="18">
        <v>58</v>
      </c>
      <c r="B631" s="18" t="s">
        <v>2154</v>
      </c>
      <c r="C631" s="58" t="str">
        <f>VLOOKUP(Table4[[#This Row],[iso_code]],iso_code!B:C,2,FALSE)</f>
        <v>GMB</v>
      </c>
      <c r="D631" s="18" t="str">
        <f>VLOOKUP(Table4[[#This Row],[iso_code]],iso_code!G:H,2,FALSE)</f>
        <v>Gambia (the)</v>
      </c>
    </row>
    <row r="632" spans="1:4">
      <c r="A632" s="18">
        <v>58</v>
      </c>
      <c r="B632" s="18" t="s">
        <v>250</v>
      </c>
      <c r="C632" s="58" t="str">
        <f>VLOOKUP(Table4[[#This Row],[iso_code]],iso_code!B:C,2,FALSE)</f>
        <v>GHA</v>
      </c>
      <c r="D632" s="18" t="str">
        <f>VLOOKUP(Table4[[#This Row],[iso_code]],iso_code!G:H,2,FALSE)</f>
        <v>Ghana</v>
      </c>
    </row>
    <row r="633" spans="1:4">
      <c r="A633" s="18">
        <v>58</v>
      </c>
      <c r="B633" s="18" t="s">
        <v>2155</v>
      </c>
      <c r="C633" s="58" t="str">
        <f>VLOOKUP(Table4[[#This Row],[iso_code]],iso_code!B:C,2,FALSE)</f>
        <v>GIN</v>
      </c>
      <c r="D633" s="18" t="str">
        <f>VLOOKUP(Table4[[#This Row],[iso_code]],iso_code!G:H,2,FALSE)</f>
        <v>Guinea</v>
      </c>
    </row>
    <row r="634" spans="1:4">
      <c r="A634" s="18">
        <v>58</v>
      </c>
      <c r="B634" s="18" t="s">
        <v>2156</v>
      </c>
      <c r="C634" s="58" t="str">
        <f>VLOOKUP(Table4[[#This Row],[iso_code]],iso_code!B:C,2,FALSE)</f>
        <v>GNB</v>
      </c>
      <c r="D634" s="18" t="str">
        <f>VLOOKUP(Table4[[#This Row],[iso_code]],iso_code!G:H,2,FALSE)</f>
        <v>Guinea-Bissau</v>
      </c>
    </row>
    <row r="635" spans="1:4">
      <c r="A635" s="18">
        <v>58</v>
      </c>
      <c r="B635" s="18" t="s">
        <v>2159</v>
      </c>
      <c r="C635" s="58" t="str">
        <f>VLOOKUP(Table4[[#This Row],[iso_code]],iso_code!B:C,2,FALSE)</f>
        <v>LBR</v>
      </c>
      <c r="D635" s="18" t="str">
        <f>VLOOKUP(Table4[[#This Row],[iso_code]],iso_code!G:H,2,FALSE)</f>
        <v>Liberia</v>
      </c>
    </row>
    <row r="636" spans="1:4">
      <c r="A636" s="18">
        <v>58</v>
      </c>
      <c r="B636" s="18" t="s">
        <v>2161</v>
      </c>
      <c r="C636" s="58" t="str">
        <f>VLOOKUP(Table4[[#This Row],[iso_code]],iso_code!B:C,2,FALSE)</f>
        <v>MLI</v>
      </c>
      <c r="D636" s="18" t="str">
        <f>VLOOKUP(Table4[[#This Row],[iso_code]],iso_code!G:H,2,FALSE)</f>
        <v>Mali</v>
      </c>
    </row>
    <row r="637" spans="1:4">
      <c r="A637" s="18">
        <v>58</v>
      </c>
      <c r="B637" s="18" t="s">
        <v>988</v>
      </c>
      <c r="C637" s="58" t="str">
        <f>VLOOKUP(Table4[[#This Row],[iso_code]],iso_code!B:C,2,FALSE)</f>
        <v>NER</v>
      </c>
      <c r="D637" s="18" t="str">
        <f>VLOOKUP(Table4[[#This Row],[iso_code]],iso_code!G:H,2,FALSE)</f>
        <v>Niger (the)</v>
      </c>
    </row>
    <row r="638" spans="1:4">
      <c r="A638" s="18">
        <v>58</v>
      </c>
      <c r="B638" s="18" t="s">
        <v>1215</v>
      </c>
      <c r="C638" s="58" t="str">
        <f>VLOOKUP(Table4[[#This Row],[iso_code]],iso_code!B:C,2,FALSE)</f>
        <v>NGA</v>
      </c>
      <c r="D638" s="18" t="str">
        <f>VLOOKUP(Table4[[#This Row],[iso_code]],iso_code!G:H,2,FALSE)</f>
        <v>Nigeria</v>
      </c>
    </row>
    <row r="639" spans="1:4">
      <c r="A639" s="18">
        <v>58</v>
      </c>
      <c r="B639" s="18" t="s">
        <v>1657</v>
      </c>
      <c r="C639" s="58" t="str">
        <f>VLOOKUP(Table4[[#This Row],[iso_code]],iso_code!B:C,2,FALSE)</f>
        <v>SEN</v>
      </c>
      <c r="D639" s="18" t="str">
        <f>VLOOKUP(Table4[[#This Row],[iso_code]],iso_code!G:H,2,FALSE)</f>
        <v>Senegal</v>
      </c>
    </row>
    <row r="640" spans="1:4">
      <c r="A640" s="18">
        <v>58</v>
      </c>
      <c r="B640" s="18" t="s">
        <v>2046</v>
      </c>
      <c r="C640" s="58" t="str">
        <f>VLOOKUP(Table4[[#This Row],[iso_code]],iso_code!B:C,2,FALSE)</f>
        <v>SLE</v>
      </c>
      <c r="D640" s="18" t="str">
        <f>VLOOKUP(Table4[[#This Row],[iso_code]],iso_code!G:H,2,FALSE)</f>
        <v>Sierra Leone</v>
      </c>
    </row>
    <row r="641" spans="1:4">
      <c r="A641" s="18">
        <v>58</v>
      </c>
      <c r="B641" s="18" t="s">
        <v>1968</v>
      </c>
      <c r="C641" s="58" t="str">
        <f>VLOOKUP(Table4[[#This Row],[iso_code]],iso_code!B:C,2,FALSE)</f>
        <v>TGO</v>
      </c>
      <c r="D641" s="18" t="str">
        <f>VLOOKUP(Table4[[#This Row],[iso_code]],iso_code!G:H,2,FALSE)</f>
        <v>Togo</v>
      </c>
    </row>
    <row r="642" spans="1:4">
      <c r="A642" s="18">
        <v>59</v>
      </c>
      <c r="B642" s="18" t="s">
        <v>737</v>
      </c>
      <c r="C642" s="58" t="str">
        <f>VLOOKUP(Table4[[#This Row],[iso_code]],iso_code!B:C,2,FALSE)</f>
        <v>ZMB</v>
      </c>
      <c r="D642" s="18" t="str">
        <f>VLOOKUP(Table4[[#This Row],[iso_code]],iso_code!G:H,2,FALSE)</f>
        <v>Zambia</v>
      </c>
    </row>
    <row r="643" spans="1:4">
      <c r="A643" s="18">
        <v>60</v>
      </c>
      <c r="B643" s="18" t="s">
        <v>737</v>
      </c>
      <c r="C643" s="58" t="str">
        <f>VLOOKUP(Table4[[#This Row],[iso_code]],iso_code!B:C,2,FALSE)</f>
        <v>ZMB</v>
      </c>
      <c r="D643" s="18" t="str">
        <f>VLOOKUP(Table4[[#This Row],[iso_code]],iso_code!G:H,2,FALSE)</f>
        <v>Zambia</v>
      </c>
    </row>
    <row r="644" spans="1:4">
      <c r="A644" s="18">
        <v>61</v>
      </c>
      <c r="B644" s="18" t="s">
        <v>509</v>
      </c>
      <c r="C644" s="58" t="str">
        <f>VLOOKUP(Table4[[#This Row],[iso_code]],iso_code!B:C,2,FALSE)</f>
        <v>MAR</v>
      </c>
      <c r="D644" s="18" t="str">
        <f>VLOOKUP(Table4[[#This Row],[iso_code]],iso_code!G:H,2,FALSE)</f>
        <v>Morocco</v>
      </c>
    </row>
    <row r="645" spans="1:4">
      <c r="A645" s="18">
        <v>62</v>
      </c>
      <c r="B645" s="18" t="s">
        <v>2046</v>
      </c>
      <c r="C645" s="58" t="str">
        <f>VLOOKUP(Table4[[#This Row],[iso_code]],iso_code!B:C,2,FALSE)</f>
        <v>SLE</v>
      </c>
      <c r="D645" s="18" t="str">
        <f>VLOOKUP(Table4[[#This Row],[iso_code]],iso_code!G:H,2,FALSE)</f>
        <v>Sierra Leone</v>
      </c>
    </row>
    <row r="646" spans="1:4">
      <c r="A646" s="18">
        <v>63</v>
      </c>
      <c r="B646" s="18" t="s">
        <v>1443</v>
      </c>
      <c r="C646" s="58" t="str">
        <f>VLOOKUP(Table4[[#This Row],[iso_code]],iso_code!B:C,2,FALSE)</f>
        <v>UGA</v>
      </c>
      <c r="D646" s="18" t="str">
        <f>VLOOKUP(Table4[[#This Row],[iso_code]],iso_code!G:H,2,FALSE)</f>
        <v>Uganda</v>
      </c>
    </row>
    <row r="647" spans="1:4">
      <c r="A647" s="18">
        <v>64</v>
      </c>
      <c r="B647" s="18" t="s">
        <v>2143</v>
      </c>
      <c r="C647" s="58" t="str">
        <f>VLOOKUP(Table4[[#This Row],[iso_code]],iso_code!B:C,2,FALSE)</f>
        <v>AGO</v>
      </c>
      <c r="D647" s="18" t="str">
        <f>VLOOKUP(Table4[[#This Row],[iso_code]],iso_code!G:H,2,FALSE)</f>
        <v>Angola</v>
      </c>
    </row>
    <row r="648" spans="1:4">
      <c r="A648" s="18">
        <v>64</v>
      </c>
      <c r="B648" s="18" t="s">
        <v>1787</v>
      </c>
      <c r="C648" s="58" t="str">
        <f>VLOOKUP(Table4[[#This Row],[iso_code]],iso_code!B:C,2,FALSE)</f>
        <v>BWA</v>
      </c>
      <c r="D648" s="18" t="str">
        <f>VLOOKUP(Table4[[#This Row],[iso_code]],iso_code!G:H,2,FALSE)</f>
        <v>Botswana</v>
      </c>
    </row>
    <row r="649" spans="1:4">
      <c r="A649" s="18">
        <v>64</v>
      </c>
      <c r="B649" s="18" t="s">
        <v>2158</v>
      </c>
      <c r="C649" s="58" t="str">
        <f>VLOOKUP(Table4[[#This Row],[iso_code]],iso_code!B:C,2,FALSE)</f>
        <v>LSO</v>
      </c>
      <c r="D649" s="18" t="str">
        <f>VLOOKUP(Table4[[#This Row],[iso_code]],iso_code!G:H,2,FALSE)</f>
        <v>Lesotho</v>
      </c>
    </row>
    <row r="650" spans="1:4">
      <c r="A650" s="18">
        <v>64</v>
      </c>
      <c r="B650" s="18" t="s">
        <v>1431</v>
      </c>
      <c r="C650" s="58" t="str">
        <f>VLOOKUP(Table4[[#This Row],[iso_code]],iso_code!B:C,2,FALSE)</f>
        <v>MOZ</v>
      </c>
      <c r="D650" s="18" t="str">
        <f>VLOOKUP(Table4[[#This Row],[iso_code]],iso_code!G:H,2,FALSE)</f>
        <v>Mozambique</v>
      </c>
    </row>
    <row r="651" spans="1:4">
      <c r="A651" s="18">
        <v>64</v>
      </c>
      <c r="B651" s="18" t="s">
        <v>2022</v>
      </c>
      <c r="C651" s="58" t="str">
        <f>VLOOKUP(Table4[[#This Row],[iso_code]],iso_code!B:C,2,FALSE)</f>
        <v>NAM</v>
      </c>
      <c r="D651" s="18" t="str">
        <f>VLOOKUP(Table4[[#This Row],[iso_code]],iso_code!G:H,2,FALSE)</f>
        <v>Namibia</v>
      </c>
    </row>
    <row r="652" spans="1:4">
      <c r="A652" s="18">
        <v>64</v>
      </c>
      <c r="B652" s="18" t="s">
        <v>608</v>
      </c>
      <c r="C652" s="58" t="str">
        <f>VLOOKUP(Table4[[#This Row],[iso_code]],iso_code!B:C,2,FALSE)</f>
        <v>ZAF</v>
      </c>
      <c r="D652" s="18" t="str">
        <f>VLOOKUP(Table4[[#This Row],[iso_code]],iso_code!G:H,2,FALSE)</f>
        <v>South Africa</v>
      </c>
    </row>
    <row r="653" spans="1:4">
      <c r="A653" s="18">
        <v>64</v>
      </c>
      <c r="B653" s="18" t="s">
        <v>737</v>
      </c>
      <c r="C653" s="58" t="str">
        <f>VLOOKUP(Table4[[#This Row],[iso_code]],iso_code!B:C,2,FALSE)</f>
        <v>ZMB</v>
      </c>
      <c r="D653" s="18" t="str">
        <f>VLOOKUP(Table4[[#This Row],[iso_code]],iso_code!G:H,2,FALSE)</f>
        <v>Zambia</v>
      </c>
    </row>
    <row r="654" spans="1:4">
      <c r="A654" s="18">
        <v>64</v>
      </c>
      <c r="B654" s="18" t="s">
        <v>2169</v>
      </c>
      <c r="C654" s="58" t="str">
        <f>VLOOKUP(Table4[[#This Row],[iso_code]],iso_code!B:C,2,FALSE)</f>
        <v>ZWE</v>
      </c>
      <c r="D654" s="18" t="str">
        <f>VLOOKUP(Table4[[#This Row],[iso_code]],iso_code!G:H,2,FALSE)</f>
        <v>Zimbabwe</v>
      </c>
    </row>
    <row r="655" spans="1:4">
      <c r="A655" s="18">
        <v>65</v>
      </c>
      <c r="B655" s="18" t="s">
        <v>608</v>
      </c>
      <c r="C655" s="58" t="str">
        <f>VLOOKUP(Table4[[#This Row],[iso_code]],iso_code!B:C,2,FALSE)</f>
        <v>ZAF</v>
      </c>
      <c r="D655" s="18" t="str">
        <f>VLOOKUP(Table4[[#This Row],[iso_code]],iso_code!G:H,2,FALSE)</f>
        <v>South Africa</v>
      </c>
    </row>
    <row r="656" spans="1:4">
      <c r="A656" s="18">
        <v>66</v>
      </c>
      <c r="B656" s="54" t="s">
        <v>790</v>
      </c>
      <c r="C656" s="58" t="str">
        <f>VLOOKUP(Table4[[#This Row],[iso_code]],iso_code!B:C,2,FALSE)</f>
        <v>DZA</v>
      </c>
      <c r="D656" s="18" t="str">
        <f>VLOOKUP(Table4[[#This Row],[iso_code]],iso_code!G:H,2,FALSE)</f>
        <v>Algeria</v>
      </c>
    </row>
    <row r="657" spans="1:4">
      <c r="A657" s="18">
        <v>67</v>
      </c>
      <c r="B657" s="54" t="s">
        <v>250</v>
      </c>
      <c r="C657" s="58" t="str">
        <f>VLOOKUP(Table4[[#This Row],[iso_code]],iso_code!B:C,2,FALSE)</f>
        <v>GHA</v>
      </c>
      <c r="D657" s="18" t="str">
        <f>VLOOKUP(Table4[[#This Row],[iso_code]],iso_code!G:H,2,FALSE)</f>
        <v>Ghana</v>
      </c>
    </row>
    <row r="658" spans="1:4">
      <c r="A658" s="18">
        <v>68</v>
      </c>
      <c r="B658" s="54" t="s">
        <v>428</v>
      </c>
      <c r="C658" s="58" t="str">
        <f>VLOOKUP(Table4[[#This Row],[iso_code]],iso_code!B:C,2,FALSE)</f>
        <v>KEN</v>
      </c>
      <c r="D658" s="18" t="str">
        <f>VLOOKUP(Table4[[#This Row],[iso_code]],iso_code!G:H,2,FALSE)</f>
        <v>Kenya</v>
      </c>
    </row>
    <row r="659" spans="1:4">
      <c r="A659" s="18">
        <v>69</v>
      </c>
      <c r="B659" s="54" t="s">
        <v>790</v>
      </c>
      <c r="C659" s="58" t="str">
        <f>VLOOKUP(Table4[[#This Row],[iso_code]],iso_code!B:C,2,FALSE)</f>
        <v>DZA</v>
      </c>
      <c r="D659" s="18" t="str">
        <f>VLOOKUP(Table4[[#This Row],[iso_code]],iso_code!G:H,2,FALSE)</f>
        <v>Algeria</v>
      </c>
    </row>
    <row r="660" spans="1:4">
      <c r="A660" s="18">
        <v>70</v>
      </c>
      <c r="B660" s="54" t="s">
        <v>1215</v>
      </c>
      <c r="C660" s="58" t="str">
        <f>VLOOKUP(Table4[[#This Row],[iso_code]],iso_code!B:C,2,FALSE)</f>
        <v>NGA</v>
      </c>
      <c r="D660" s="18" t="str">
        <f>VLOOKUP(Table4[[#This Row],[iso_code]],iso_code!G:H,2,FALSE)</f>
        <v>Nigeria</v>
      </c>
    </row>
    <row r="661" spans="1:4">
      <c r="A661" s="18">
        <v>71</v>
      </c>
      <c r="B661" s="54" t="s">
        <v>194</v>
      </c>
      <c r="C661" s="58" t="str">
        <f>VLOOKUP(Table4[[#This Row],[iso_code]],iso_code!B:C,2,FALSE)</f>
        <v>ETH</v>
      </c>
      <c r="D661" s="18" t="str">
        <f>VLOOKUP(Table4[[#This Row],[iso_code]],iso_code!G:H,2,FALSE)</f>
        <v>Ethiopia</v>
      </c>
    </row>
    <row r="662" spans="1:4">
      <c r="A662" s="18">
        <v>72</v>
      </c>
      <c r="B662" s="54" t="s">
        <v>428</v>
      </c>
      <c r="C662" s="58" t="str">
        <f>VLOOKUP(Table4[[#This Row],[iso_code]],iso_code!B:C,2,FALSE)</f>
        <v>KEN</v>
      </c>
      <c r="D662" s="18" t="str">
        <f>VLOOKUP(Table4[[#This Row],[iso_code]],iso_code!G:H,2,FALSE)</f>
        <v>Kenya</v>
      </c>
    </row>
    <row r="663" spans="1:4">
      <c r="A663" s="18">
        <v>73</v>
      </c>
      <c r="B663" s="54" t="s">
        <v>1443</v>
      </c>
      <c r="C663" s="58" t="str">
        <f>VLOOKUP(Table4[[#This Row],[iso_code]],iso_code!B:C,2,FALSE)</f>
        <v>UGA</v>
      </c>
      <c r="D663" s="18" t="str">
        <f>VLOOKUP(Table4[[#This Row],[iso_code]],iso_code!G:H,2,FALSE)</f>
        <v>Uganda</v>
      </c>
    </row>
    <row r="664" spans="1:4">
      <c r="A664" s="18">
        <v>74</v>
      </c>
      <c r="B664" s="54" t="s">
        <v>2162</v>
      </c>
      <c r="C664" s="58" t="str">
        <f>VLOOKUP(Table4[[#This Row],[iso_code]],iso_code!B:C,2,FALSE)</f>
        <v>RWA</v>
      </c>
      <c r="D664" s="18" t="str">
        <f>VLOOKUP(Table4[[#This Row],[iso_code]],iso_code!G:H,2,FALSE)</f>
        <v>Rwanda</v>
      </c>
    </row>
    <row r="665" spans="1:4">
      <c r="A665" s="18">
        <v>75</v>
      </c>
      <c r="B665" s="54" t="s">
        <v>608</v>
      </c>
      <c r="C665" s="58" t="str">
        <f>VLOOKUP(Table4[[#This Row],[iso_code]],iso_code!B:C,2,FALSE)</f>
        <v>ZAF</v>
      </c>
      <c r="D665" s="18" t="str">
        <f>VLOOKUP(Table4[[#This Row],[iso_code]],iso_code!G:H,2,FALSE)</f>
        <v>South Africa</v>
      </c>
    </row>
    <row r="666" spans="1:4">
      <c r="A666" s="18">
        <v>76</v>
      </c>
      <c r="B666" s="54" t="s">
        <v>509</v>
      </c>
      <c r="C666" s="58" t="str">
        <f>VLOOKUP(Table4[[#This Row],[iso_code]],iso_code!B:C,2,FALSE)</f>
        <v>MAR</v>
      </c>
      <c r="D666" s="18" t="str">
        <f>VLOOKUP(Table4[[#This Row],[iso_code]],iso_code!G:H,2,FALSE)</f>
        <v>Morocco</v>
      </c>
    </row>
    <row r="667" spans="1:4">
      <c r="A667" s="18">
        <v>77</v>
      </c>
      <c r="B667" s="54" t="s">
        <v>840</v>
      </c>
      <c r="C667" s="58" t="str">
        <f>VLOOKUP(Table4[[#This Row],[iso_code]],iso_code!B:C,2,FALSE)</f>
        <v>EGY</v>
      </c>
      <c r="D667" s="18" t="str">
        <f>VLOOKUP(Table4[[#This Row],[iso_code]],iso_code!G:H,2,FALSE)</f>
        <v>Egypt</v>
      </c>
    </row>
    <row r="668" spans="1:4">
      <c r="A668" s="18">
        <v>78</v>
      </c>
      <c r="B668" s="54" t="s">
        <v>509</v>
      </c>
      <c r="C668" s="58" t="str">
        <f>VLOOKUP(Table4[[#This Row],[iso_code]],iso_code!B:C,2,FALSE)</f>
        <v>MAR</v>
      </c>
      <c r="D668" s="18" t="str">
        <f>VLOOKUP(Table4[[#This Row],[iso_code]],iso_code!G:H,2,FALSE)</f>
        <v>Morocco</v>
      </c>
    </row>
    <row r="669" spans="1:4">
      <c r="A669" s="18">
        <v>79</v>
      </c>
      <c r="B669" s="54" t="s">
        <v>194</v>
      </c>
      <c r="C669" s="58" t="str">
        <f>VLOOKUP(Table4[[#This Row],[iso_code]],iso_code!B:C,2,FALSE)</f>
        <v>ETH</v>
      </c>
      <c r="D669" s="18" t="str">
        <f>VLOOKUP(Table4[[#This Row],[iso_code]],iso_code!G:H,2,FALSE)</f>
        <v>Ethiopia</v>
      </c>
    </row>
    <row r="670" spans="1:4">
      <c r="A670" s="18">
        <v>80</v>
      </c>
      <c r="B670" s="54" t="s">
        <v>790</v>
      </c>
      <c r="C670" s="58" t="str">
        <f>VLOOKUP(Table4[[#This Row],[iso_code]],iso_code!B:C,2,FALSE)</f>
        <v>DZA</v>
      </c>
      <c r="D670" s="18" t="str">
        <f>VLOOKUP(Table4[[#This Row],[iso_code]],iso_code!G:H,2,FALSE)</f>
        <v>Algeria</v>
      </c>
    </row>
    <row r="671" spans="1:4">
      <c r="A671" s="18">
        <v>81</v>
      </c>
      <c r="B671" s="54" t="s">
        <v>953</v>
      </c>
      <c r="C671" s="58" t="str">
        <f>VLOOKUP(Table4[[#This Row],[iso_code]],iso_code!B:C,2,FALSE)</f>
        <v>MUS</v>
      </c>
      <c r="D671" s="18" t="str">
        <f>VLOOKUP(Table4[[#This Row],[iso_code]],iso_code!G:H,2,FALSE)</f>
        <v>Mauritius</v>
      </c>
    </row>
    <row r="672" spans="1:4">
      <c r="A672" s="18">
        <v>82</v>
      </c>
      <c r="B672" s="54" t="s">
        <v>509</v>
      </c>
      <c r="C672" s="58" t="str">
        <f>VLOOKUP(Table4[[#This Row],[iso_code]],iso_code!B:C,2,FALSE)</f>
        <v>MAR</v>
      </c>
      <c r="D672" s="18" t="str">
        <f>VLOOKUP(Table4[[#This Row],[iso_code]],iso_code!G:H,2,FALSE)</f>
        <v>Morocco</v>
      </c>
    </row>
    <row r="673" spans="1:4">
      <c r="A673" s="18">
        <v>83</v>
      </c>
      <c r="B673" s="54" t="s">
        <v>1215</v>
      </c>
      <c r="C673" s="58" t="str">
        <f>VLOOKUP(Table4[[#This Row],[iso_code]],iso_code!B:C,2,FALSE)</f>
        <v>NGA</v>
      </c>
      <c r="D673" s="18" t="str">
        <f>VLOOKUP(Table4[[#This Row],[iso_code]],iso_code!G:H,2,FALSE)</f>
        <v>Nigeria</v>
      </c>
    </row>
    <row r="674" spans="1:4">
      <c r="A674" s="18">
        <v>84</v>
      </c>
      <c r="B674" s="54" t="s">
        <v>935</v>
      </c>
      <c r="C674" s="58" t="str">
        <f>VLOOKUP(Table4[[#This Row],[iso_code]],iso_code!B:C,2,FALSE)</f>
        <v>TUN</v>
      </c>
      <c r="D674" s="18" t="str">
        <f>VLOOKUP(Table4[[#This Row],[iso_code]],iso_code!G:H,2,FALSE)</f>
        <v>Tunisia</v>
      </c>
    </row>
    <row r="675" spans="1:4">
      <c r="A675" s="18">
        <v>85</v>
      </c>
      <c r="B675" s="54" t="s">
        <v>2169</v>
      </c>
      <c r="C675" s="58" t="str">
        <f>VLOOKUP(Table4[[#This Row],[iso_code]],iso_code!B:C,2,FALSE)</f>
        <v>ZWE</v>
      </c>
      <c r="D675" s="18" t="str">
        <f>VLOOKUP(Table4[[#This Row],[iso_code]],iso_code!G:H,2,FALSE)</f>
        <v>Zimbabwe</v>
      </c>
    </row>
    <row r="676" spans="1:4">
      <c r="A676" s="18">
        <v>86</v>
      </c>
      <c r="B676" s="54" t="s">
        <v>953</v>
      </c>
      <c r="C676" s="58" t="str">
        <f>VLOOKUP(Table4[[#This Row],[iso_code]],iso_code!B:C,2,FALSE)</f>
        <v>MUS</v>
      </c>
      <c r="D676" s="18" t="str">
        <f>VLOOKUP(Table4[[#This Row],[iso_code]],iso_code!G:H,2,FALSE)</f>
        <v>Mauritius</v>
      </c>
    </row>
    <row r="677" spans="1:4">
      <c r="A677" s="18">
        <v>87</v>
      </c>
      <c r="B677" s="54" t="s">
        <v>1215</v>
      </c>
      <c r="C677" s="58" t="str">
        <f>VLOOKUP(Table4[[#This Row],[iso_code]],iso_code!B:C,2,FALSE)</f>
        <v>NGA</v>
      </c>
      <c r="D677" s="18" t="str">
        <f>VLOOKUP(Table4[[#This Row],[iso_code]],iso_code!G:H,2,FALSE)</f>
        <v>Nigeria</v>
      </c>
    </row>
    <row r="678" spans="1:4">
      <c r="A678" s="18">
        <v>88</v>
      </c>
      <c r="B678" s="54" t="s">
        <v>2160</v>
      </c>
      <c r="C678" s="58" t="str">
        <f>VLOOKUP(Table4[[#This Row],[iso_code]],iso_code!B:C,2,FALSE)</f>
        <v>MDG</v>
      </c>
      <c r="D678" s="18" t="str">
        <f>VLOOKUP(Table4[[#This Row],[iso_code]],iso_code!G:H,2,FALSE)</f>
        <v>Madagascar</v>
      </c>
    </row>
    <row r="679" spans="1:4">
      <c r="A679" s="18">
        <v>89</v>
      </c>
      <c r="B679" s="54" t="s">
        <v>1215</v>
      </c>
      <c r="C679" s="58" t="str">
        <f>VLOOKUP(Table4[[#This Row],[iso_code]],iso_code!B:C,2,FALSE)</f>
        <v>NGA</v>
      </c>
      <c r="D679" s="18" t="str">
        <f>VLOOKUP(Table4[[#This Row],[iso_code]],iso_code!G:H,2,FALSE)</f>
        <v>Nigeria</v>
      </c>
    </row>
    <row r="680" spans="1:4">
      <c r="A680" s="18">
        <v>90</v>
      </c>
      <c r="B680" s="54" t="s">
        <v>988</v>
      </c>
      <c r="C680" s="58" t="str">
        <f>VLOOKUP(Table4[[#This Row],[iso_code]],iso_code!B:C,2,FALSE)</f>
        <v>NER</v>
      </c>
      <c r="D680" s="18" t="str">
        <f>VLOOKUP(Table4[[#This Row],[iso_code]],iso_code!G:H,2,FALSE)</f>
        <v>Niger (the)</v>
      </c>
    </row>
    <row r="681" spans="1:4">
      <c r="A681" s="18">
        <v>91</v>
      </c>
      <c r="B681" s="54" t="s">
        <v>790</v>
      </c>
      <c r="C681" s="58" t="str">
        <f>VLOOKUP(Table4[[#This Row],[iso_code]],iso_code!B:C,2,FALSE)</f>
        <v>DZA</v>
      </c>
      <c r="D681" s="18" t="str">
        <f>VLOOKUP(Table4[[#This Row],[iso_code]],iso_code!G:H,2,FALSE)</f>
        <v>Algeria</v>
      </c>
    </row>
    <row r="682" spans="1:4">
      <c r="A682" s="18">
        <v>92</v>
      </c>
      <c r="B682" s="54" t="s">
        <v>1215</v>
      </c>
      <c r="C682" s="58" t="str">
        <f>VLOOKUP(Table4[[#This Row],[iso_code]],iso_code!B:C,2,FALSE)</f>
        <v>NGA</v>
      </c>
      <c r="D682" s="18" t="str">
        <f>VLOOKUP(Table4[[#This Row],[iso_code]],iso_code!G:H,2,FALSE)</f>
        <v>Nigeria</v>
      </c>
    </row>
    <row r="683" spans="1:4">
      <c r="A683" s="18">
        <v>93</v>
      </c>
      <c r="B683" s="54" t="s">
        <v>509</v>
      </c>
      <c r="C683" s="58" t="str">
        <f>VLOOKUP(Table4[[#This Row],[iso_code]],iso_code!B:C,2,FALSE)</f>
        <v>MAR</v>
      </c>
      <c r="D683" s="18" t="str">
        <f>VLOOKUP(Table4[[#This Row],[iso_code]],iso_code!G:H,2,FALSE)</f>
        <v>Morocco</v>
      </c>
    </row>
    <row r="684" spans="1:4">
      <c r="A684" s="18">
        <v>94</v>
      </c>
      <c r="B684" s="54" t="s">
        <v>790</v>
      </c>
      <c r="C684" s="58" t="str">
        <f>VLOOKUP(Table4[[#This Row],[iso_code]],iso_code!B:C,2,FALSE)</f>
        <v>DZA</v>
      </c>
      <c r="D684" s="18" t="str">
        <f>VLOOKUP(Table4[[#This Row],[iso_code]],iso_code!G:H,2,FALSE)</f>
        <v>Algeria</v>
      </c>
    </row>
    <row r="685" spans="1:4">
      <c r="A685" s="18">
        <v>95</v>
      </c>
      <c r="B685" s="54" t="s">
        <v>194</v>
      </c>
      <c r="C685" s="58" t="str">
        <f>VLOOKUP(Table4[[#This Row],[iso_code]],iso_code!B:C,2,FALSE)</f>
        <v>ETH</v>
      </c>
      <c r="D685" s="18" t="str">
        <f>VLOOKUP(Table4[[#This Row],[iso_code]],iso_code!G:H,2,FALSE)</f>
        <v>Ethiopia</v>
      </c>
    </row>
    <row r="686" spans="1:4">
      <c r="A686" s="18">
        <v>96</v>
      </c>
      <c r="B686" s="54" t="s">
        <v>840</v>
      </c>
      <c r="C686" s="58" t="str">
        <f>VLOOKUP(Table4[[#This Row],[iso_code]],iso_code!B:C,2,FALSE)</f>
        <v>EGY</v>
      </c>
      <c r="D686" s="18" t="str">
        <f>VLOOKUP(Table4[[#This Row],[iso_code]],iso_code!G:H,2,FALSE)</f>
        <v>Egypt</v>
      </c>
    </row>
    <row r="687" spans="1:4">
      <c r="A687" s="18">
        <v>97</v>
      </c>
      <c r="B687" s="54" t="s">
        <v>2167</v>
      </c>
      <c r="C687" s="58" t="str">
        <f>VLOOKUP(Table4[[#This Row],[iso_code]],iso_code!B:C,2,FALSE)</f>
        <v>SDN</v>
      </c>
      <c r="D687" s="18" t="str">
        <f>VLOOKUP(Table4[[#This Row],[iso_code]],iso_code!G:H,2,FALSE)</f>
        <v>Sudan (the)</v>
      </c>
    </row>
    <row r="688" spans="1:4">
      <c r="A688" s="18">
        <v>98</v>
      </c>
      <c r="B688" s="54" t="s">
        <v>1976</v>
      </c>
      <c r="C688" s="58" t="str">
        <f>VLOOKUP(Table4[[#This Row],[iso_code]],iso_code!B:C,2,FALSE)</f>
        <v>COD</v>
      </c>
      <c r="D688" s="18" t="str">
        <f>VLOOKUP(Table4[[#This Row],[iso_code]],iso_code!G:H,2,FALSE)</f>
        <v>Congo (the Democratic Republic of the)</v>
      </c>
    </row>
    <row r="689" spans="1:4">
      <c r="A689" s="18">
        <v>99</v>
      </c>
      <c r="B689" s="54" t="s">
        <v>1443</v>
      </c>
      <c r="C689" s="58" t="str">
        <f>VLOOKUP(Table4[[#This Row],[iso_code]],iso_code!B:C,2,FALSE)</f>
        <v>UGA</v>
      </c>
      <c r="D689" s="18" t="str">
        <f>VLOOKUP(Table4[[#This Row],[iso_code]],iso_code!G:H,2,FALSE)</f>
        <v>Uganda</v>
      </c>
    </row>
    <row r="690" spans="1:4">
      <c r="A690" s="18">
        <v>100</v>
      </c>
      <c r="B690" s="54" t="s">
        <v>285</v>
      </c>
      <c r="C690" s="58" t="str">
        <f>VLOOKUP(Table4[[#This Row],[iso_code]],iso_code!B:C,2,FALSE)</f>
        <v>CMR</v>
      </c>
      <c r="D690" s="18" t="str">
        <f>VLOOKUP(Table4[[#This Row],[iso_code]],iso_code!G:H,2,FALSE)</f>
        <v>Cameroon</v>
      </c>
    </row>
    <row r="691" spans="1:4">
      <c r="A691" s="18">
        <v>101</v>
      </c>
      <c r="B691" s="54" t="s">
        <v>1976</v>
      </c>
      <c r="C691" s="58" t="str">
        <f>VLOOKUP(Table4[[#This Row],[iso_code]],iso_code!B:C,2,FALSE)</f>
        <v>COD</v>
      </c>
      <c r="D691" s="18" t="str">
        <f>VLOOKUP(Table4[[#This Row],[iso_code]],iso_code!G:H,2,FALSE)</f>
        <v>Congo (the Democratic Republic of the)</v>
      </c>
    </row>
    <row r="692" spans="1:4">
      <c r="A692" s="18">
        <v>102</v>
      </c>
      <c r="B692" s="54" t="s">
        <v>935</v>
      </c>
      <c r="C692" s="58" t="str">
        <f>VLOOKUP(Table4[[#This Row],[iso_code]],iso_code!B:C,2,FALSE)</f>
        <v>TUN</v>
      </c>
      <c r="D692" s="18" t="str">
        <f>VLOOKUP(Table4[[#This Row],[iso_code]],iso_code!G:H,2,FALSE)</f>
        <v>Tunisia</v>
      </c>
    </row>
    <row r="693" spans="1:4">
      <c r="A693" s="18">
        <v>103</v>
      </c>
      <c r="B693" s="54" t="s">
        <v>2167</v>
      </c>
      <c r="C693" s="58" t="str">
        <f>VLOOKUP(Table4[[#This Row],[iso_code]],iso_code!B:C,2,FALSE)</f>
        <v>SDN</v>
      </c>
      <c r="D693" s="18" t="str">
        <f>VLOOKUP(Table4[[#This Row],[iso_code]],iso_code!G:H,2,FALSE)</f>
        <v>Sudan (the)</v>
      </c>
    </row>
    <row r="694" spans="1:4">
      <c r="A694" s="18">
        <v>104</v>
      </c>
      <c r="B694" s="54" t="s">
        <v>790</v>
      </c>
      <c r="C694" s="58" t="str">
        <f>VLOOKUP(Table4[[#This Row],[iso_code]],iso_code!B:C,2,FALSE)</f>
        <v>DZA</v>
      </c>
      <c r="D694" s="18" t="str">
        <f>VLOOKUP(Table4[[#This Row],[iso_code]],iso_code!G:H,2,FALSE)</f>
        <v>Algeria</v>
      </c>
    </row>
    <row r="695" spans="1:4">
      <c r="A695" s="18">
        <v>105</v>
      </c>
      <c r="B695" s="54" t="s">
        <v>608</v>
      </c>
      <c r="C695" s="58" t="str">
        <f>VLOOKUP(Table4[[#This Row],[iso_code]],iso_code!B:C,2,FALSE)</f>
        <v>ZAF</v>
      </c>
      <c r="D695" s="18" t="str">
        <f>VLOOKUP(Table4[[#This Row],[iso_code]],iso_code!G:H,2,FALSE)</f>
        <v>South Africa</v>
      </c>
    </row>
    <row r="696" spans="1:4">
      <c r="A696" s="18">
        <v>106</v>
      </c>
      <c r="B696" s="54" t="s">
        <v>608</v>
      </c>
      <c r="C696" s="58" t="str">
        <f>VLOOKUP(Table4[[#This Row],[iso_code]],iso_code!B:C,2,FALSE)</f>
        <v>ZAF</v>
      </c>
      <c r="D696" s="18" t="str">
        <f>VLOOKUP(Table4[[#This Row],[iso_code]],iso_code!G:H,2,FALSE)</f>
        <v>South Africa</v>
      </c>
    </row>
    <row r="697" spans="1:4">
      <c r="A697" s="18">
        <v>107</v>
      </c>
      <c r="B697" s="54" t="s">
        <v>250</v>
      </c>
      <c r="C697" s="58" t="str">
        <f>VLOOKUP(Table4[[#This Row],[iso_code]],iso_code!B:C,2,FALSE)</f>
        <v>GHA</v>
      </c>
      <c r="D697" s="18" t="str">
        <f>VLOOKUP(Table4[[#This Row],[iso_code]],iso_code!G:H,2,FALSE)</f>
        <v>Ghana</v>
      </c>
    </row>
    <row r="698" spans="1:4">
      <c r="A698" s="18">
        <v>108</v>
      </c>
      <c r="B698" s="54" t="s">
        <v>194</v>
      </c>
      <c r="C698" s="58" t="str">
        <f>VLOOKUP(Table4[[#This Row],[iso_code]],iso_code!B:C,2,FALSE)</f>
        <v>ETH</v>
      </c>
      <c r="D698" s="18" t="str">
        <f>VLOOKUP(Table4[[#This Row],[iso_code]],iso_code!G:H,2,FALSE)</f>
        <v>Ethiopia</v>
      </c>
    </row>
    <row r="699" spans="1:4">
      <c r="A699" s="18">
        <v>109</v>
      </c>
      <c r="B699" s="54" t="s">
        <v>1215</v>
      </c>
      <c r="C699" s="58" t="str">
        <f>VLOOKUP(Table4[[#This Row],[iso_code]],iso_code!B:C,2,FALSE)</f>
        <v>NGA</v>
      </c>
      <c r="D699" s="18" t="str">
        <f>VLOOKUP(Table4[[#This Row],[iso_code]],iso_code!G:H,2,FALSE)</f>
        <v>Nigeria</v>
      </c>
    </row>
    <row r="700" spans="1:4">
      <c r="A700" s="18">
        <v>110</v>
      </c>
      <c r="B700" s="54" t="s">
        <v>1147</v>
      </c>
      <c r="C700" s="58" t="str">
        <f>VLOOKUP(Table4[[#This Row],[iso_code]],iso_code!B:C,2,FALSE)</f>
        <v>MWI</v>
      </c>
      <c r="D700" s="18" t="str">
        <f>VLOOKUP(Table4[[#This Row],[iso_code]],iso_code!G:H,2,FALSE)</f>
        <v>Malawi</v>
      </c>
    </row>
    <row r="701" spans="1:4">
      <c r="A701" s="18">
        <v>111</v>
      </c>
      <c r="B701" s="54" t="s">
        <v>509</v>
      </c>
      <c r="C701" s="58" t="str">
        <f>VLOOKUP(Table4[[#This Row],[iso_code]],iso_code!B:C,2,FALSE)</f>
        <v>MAR</v>
      </c>
      <c r="D701" s="18" t="str">
        <f>VLOOKUP(Table4[[#This Row],[iso_code]],iso_code!G:H,2,FALSE)</f>
        <v>Morocco</v>
      </c>
    </row>
    <row r="702" spans="1:4">
      <c r="A702" s="18">
        <v>112</v>
      </c>
      <c r="B702" s="54" t="s">
        <v>2165</v>
      </c>
      <c r="C702" s="58" t="str">
        <f>VLOOKUP(Table4[[#This Row],[iso_code]],iso_code!B:C,2,FALSE)</f>
        <v>SOM</v>
      </c>
      <c r="D702" s="18" t="str">
        <f>VLOOKUP(Table4[[#This Row],[iso_code]],iso_code!G:H,2,FALSE)</f>
        <v>Somalia</v>
      </c>
    </row>
    <row r="703" spans="1:4">
      <c r="A703" s="18">
        <v>113</v>
      </c>
      <c r="B703" s="54" t="s">
        <v>285</v>
      </c>
      <c r="C703" s="58" t="str">
        <f>VLOOKUP(Table4[[#This Row],[iso_code]],iso_code!B:C,2,FALSE)</f>
        <v>CMR</v>
      </c>
      <c r="D703" s="18" t="str">
        <f>VLOOKUP(Table4[[#This Row],[iso_code]],iso_code!G:H,2,FALSE)</f>
        <v>Cameroon</v>
      </c>
    </row>
    <row r="704" spans="1:4">
      <c r="A704" s="18">
        <v>114</v>
      </c>
      <c r="B704" s="54" t="s">
        <v>194</v>
      </c>
      <c r="C704" s="58" t="str">
        <f>VLOOKUP(Table4[[#This Row],[iso_code]],iso_code!B:C,2,FALSE)</f>
        <v>ETH</v>
      </c>
      <c r="D704" s="18" t="str">
        <f>VLOOKUP(Table4[[#This Row],[iso_code]],iso_code!G:H,2,FALSE)</f>
        <v>Ethiopia</v>
      </c>
    </row>
    <row r="705" spans="1:4">
      <c r="A705" s="18">
        <v>115</v>
      </c>
      <c r="B705" s="54" t="s">
        <v>194</v>
      </c>
      <c r="C705" s="58" t="str">
        <f>VLOOKUP(Table4[[#This Row],[iso_code]],iso_code!B:C,2,FALSE)</f>
        <v>ETH</v>
      </c>
      <c r="D705" s="18" t="str">
        <f>VLOOKUP(Table4[[#This Row],[iso_code]],iso_code!G:H,2,FALSE)</f>
        <v>Ethiopia</v>
      </c>
    </row>
    <row r="706" spans="1:4">
      <c r="A706" s="18">
        <v>116</v>
      </c>
      <c r="B706" s="54" t="s">
        <v>842</v>
      </c>
      <c r="C706" s="58" t="str">
        <f>VLOOKUP(Table4[[#This Row],[iso_code]],iso_code!B:C,2,FALSE)</f>
        <v>TZA</v>
      </c>
      <c r="D706" s="18" t="str">
        <f>VLOOKUP(Table4[[#This Row],[iso_code]],iso_code!G:H,2,FALSE)</f>
        <v>Tanzania, United Republic of</v>
      </c>
    </row>
    <row r="707" spans="1:4">
      <c r="A707" s="18">
        <v>117</v>
      </c>
      <c r="B707" s="54" t="s">
        <v>1215</v>
      </c>
      <c r="C707" s="58" t="str">
        <f>VLOOKUP(Table4[[#This Row],[iso_code]],iso_code!B:C,2,FALSE)</f>
        <v>NGA</v>
      </c>
      <c r="D707" s="18" t="str">
        <f>VLOOKUP(Table4[[#This Row],[iso_code]],iso_code!G:H,2,FALSE)</f>
        <v>Nigeria</v>
      </c>
    </row>
    <row r="708" spans="1:4">
      <c r="A708" s="18">
        <v>118</v>
      </c>
      <c r="B708" s="54" t="s">
        <v>1215</v>
      </c>
      <c r="C708" s="58" t="str">
        <f>VLOOKUP(Table4[[#This Row],[iso_code]],iso_code!B:C,2,FALSE)</f>
        <v>NGA</v>
      </c>
      <c r="D708" s="18" t="str">
        <f>VLOOKUP(Table4[[#This Row],[iso_code]],iso_code!G:H,2,FALSE)</f>
        <v>Nigeria</v>
      </c>
    </row>
    <row r="709" spans="1:4">
      <c r="A709" s="18">
        <v>119</v>
      </c>
      <c r="B709" s="54" t="s">
        <v>790</v>
      </c>
      <c r="C709" s="58" t="str">
        <f>VLOOKUP(Table4[[#This Row],[iso_code]],iso_code!B:C,2,FALSE)</f>
        <v>DZA</v>
      </c>
      <c r="D709" s="18" t="str">
        <f>VLOOKUP(Table4[[#This Row],[iso_code]],iso_code!G:H,2,FALSE)</f>
        <v>Algeria</v>
      </c>
    </row>
    <row r="710" spans="1:4">
      <c r="A710" s="18">
        <v>120</v>
      </c>
      <c r="B710" s="54" t="s">
        <v>194</v>
      </c>
      <c r="C710" s="58" t="str">
        <f>VLOOKUP(Table4[[#This Row],[iso_code]],iso_code!B:C,2,FALSE)</f>
        <v>ETH</v>
      </c>
      <c r="D710" s="18" t="str">
        <f>VLOOKUP(Table4[[#This Row],[iso_code]],iso_code!G:H,2,FALSE)</f>
        <v>Ethiopia</v>
      </c>
    </row>
    <row r="711" spans="1:4">
      <c r="A711" s="18">
        <v>121</v>
      </c>
      <c r="B711" s="54" t="s">
        <v>1215</v>
      </c>
      <c r="C711" s="58" t="str">
        <f>VLOOKUP(Table4[[#This Row],[iso_code]],iso_code!B:C,2,FALSE)</f>
        <v>NGA</v>
      </c>
      <c r="D711" s="18" t="str">
        <f>VLOOKUP(Table4[[#This Row],[iso_code]],iso_code!G:H,2,FALSE)</f>
        <v>Nigeria</v>
      </c>
    </row>
    <row r="712" spans="1:4">
      <c r="A712" s="18">
        <v>122</v>
      </c>
      <c r="B712" s="54" t="s">
        <v>509</v>
      </c>
      <c r="C712" s="58" t="str">
        <f>VLOOKUP(Table4[[#This Row],[iso_code]],iso_code!B:C,2,FALSE)</f>
        <v>MAR</v>
      </c>
      <c r="D712" s="18" t="str">
        <f>VLOOKUP(Table4[[#This Row],[iso_code]],iso_code!G:H,2,FALSE)</f>
        <v>Morocco</v>
      </c>
    </row>
    <row r="713" spans="1:4">
      <c r="A713" s="18">
        <v>123</v>
      </c>
      <c r="B713" s="54" t="s">
        <v>935</v>
      </c>
      <c r="C713" s="58" t="str">
        <f>VLOOKUP(Table4[[#This Row],[iso_code]],iso_code!B:C,2,FALSE)</f>
        <v>TUN</v>
      </c>
      <c r="D713" s="18" t="str">
        <f>VLOOKUP(Table4[[#This Row],[iso_code]],iso_code!G:H,2,FALSE)</f>
        <v>Tunisia</v>
      </c>
    </row>
    <row r="714" spans="1:4">
      <c r="A714" s="18">
        <v>124</v>
      </c>
      <c r="B714" s="54" t="s">
        <v>428</v>
      </c>
      <c r="C714" s="58" t="str">
        <f>VLOOKUP(Table4[[#This Row],[iso_code]],iso_code!B:C,2,FALSE)</f>
        <v>KEN</v>
      </c>
      <c r="D714" s="18" t="str">
        <f>VLOOKUP(Table4[[#This Row],[iso_code]],iso_code!G:H,2,FALSE)</f>
        <v>Kenya</v>
      </c>
    </row>
    <row r="715" spans="1:4">
      <c r="A715" s="18">
        <v>125</v>
      </c>
      <c r="B715" s="54" t="s">
        <v>428</v>
      </c>
      <c r="C715" s="58" t="str">
        <f>VLOOKUP(Table4[[#This Row],[iso_code]],iso_code!B:C,2,FALSE)</f>
        <v>KEN</v>
      </c>
      <c r="D715" s="18" t="str">
        <f>VLOOKUP(Table4[[#This Row],[iso_code]],iso_code!G:H,2,FALSE)</f>
        <v>Kenya</v>
      </c>
    </row>
    <row r="716" spans="1:4">
      <c r="A716" s="18">
        <v>126</v>
      </c>
      <c r="B716" s="54" t="s">
        <v>1215</v>
      </c>
      <c r="C716" s="58" t="str">
        <f>VLOOKUP(Table4[[#This Row],[iso_code]],iso_code!B:C,2,FALSE)</f>
        <v>NGA</v>
      </c>
      <c r="D716" s="18" t="str">
        <f>VLOOKUP(Table4[[#This Row],[iso_code]],iso_code!G:H,2,FALSE)</f>
        <v>Nigeria</v>
      </c>
    </row>
    <row r="717" spans="1:4">
      <c r="A717" s="18">
        <v>127</v>
      </c>
      <c r="B717" s="54" t="s">
        <v>1215</v>
      </c>
      <c r="C717" s="58" t="str">
        <f>VLOOKUP(Table4[[#This Row],[iso_code]],iso_code!B:C,2,FALSE)</f>
        <v>NGA</v>
      </c>
      <c r="D717" s="18" t="str">
        <f>VLOOKUP(Table4[[#This Row],[iso_code]],iso_code!G:H,2,FALSE)</f>
        <v>Nigeria</v>
      </c>
    </row>
    <row r="718" spans="1:4">
      <c r="A718" s="18">
        <v>128</v>
      </c>
      <c r="B718" s="54" t="s">
        <v>608</v>
      </c>
      <c r="C718" s="58" t="str">
        <f>VLOOKUP(Table4[[#This Row],[iso_code]],iso_code!B:C,2,FALSE)</f>
        <v>ZAF</v>
      </c>
      <c r="D718" s="18" t="str">
        <f>VLOOKUP(Table4[[#This Row],[iso_code]],iso_code!G:H,2,FALSE)</f>
        <v>South Africa</v>
      </c>
    </row>
    <row r="719" spans="1:4">
      <c r="A719" s="18">
        <v>129</v>
      </c>
      <c r="B719" s="54" t="s">
        <v>509</v>
      </c>
      <c r="C719" s="58" t="str">
        <f>VLOOKUP(Table4[[#This Row],[iso_code]],iso_code!B:C,2,FALSE)</f>
        <v>MAR</v>
      </c>
      <c r="D719" s="18" t="str">
        <f>VLOOKUP(Table4[[#This Row],[iso_code]],iso_code!G:H,2,FALSE)</f>
        <v>Morocco</v>
      </c>
    </row>
    <row r="720" spans="1:4">
      <c r="A720" s="18">
        <v>130</v>
      </c>
      <c r="B720" s="54" t="s">
        <v>2143</v>
      </c>
      <c r="C720" s="58" t="str">
        <f>VLOOKUP(Table4[[#This Row],[iso_code]],iso_code!B:C,2,FALSE)</f>
        <v>AGO</v>
      </c>
      <c r="D720" s="18" t="str">
        <f>VLOOKUP(Table4[[#This Row],[iso_code]],iso_code!G:H,2,FALSE)</f>
        <v>Angola</v>
      </c>
    </row>
    <row r="721" spans="1:4">
      <c r="A721" s="18">
        <v>131</v>
      </c>
      <c r="B721" s="54" t="s">
        <v>250</v>
      </c>
      <c r="C721" s="58" t="str">
        <f>VLOOKUP(Table4[[#This Row],[iso_code]],iso_code!B:C,2,FALSE)</f>
        <v>GHA</v>
      </c>
      <c r="D721" s="18" t="str">
        <f>VLOOKUP(Table4[[#This Row],[iso_code]],iso_code!G:H,2,FALSE)</f>
        <v>Ghana</v>
      </c>
    </row>
    <row r="722" spans="1:4">
      <c r="A722" s="18">
        <v>132</v>
      </c>
      <c r="B722" s="54" t="s">
        <v>1147</v>
      </c>
      <c r="C722" s="58" t="str">
        <f>VLOOKUP(Table4[[#This Row],[iso_code]],iso_code!B:C,2,FALSE)</f>
        <v>MWI</v>
      </c>
      <c r="D722" s="18" t="str">
        <f>VLOOKUP(Table4[[#This Row],[iso_code]],iso_code!G:H,2,FALSE)</f>
        <v>Malawi</v>
      </c>
    </row>
    <row r="723" spans="1:4">
      <c r="A723" s="18">
        <v>133</v>
      </c>
      <c r="B723" s="54" t="s">
        <v>428</v>
      </c>
      <c r="C723" s="58" t="str">
        <f>VLOOKUP(Table4[[#This Row],[iso_code]],iso_code!B:C,2,FALSE)</f>
        <v>KEN</v>
      </c>
      <c r="D723" s="18" t="str">
        <f>VLOOKUP(Table4[[#This Row],[iso_code]],iso_code!G:H,2,FALSE)</f>
        <v>Kenya</v>
      </c>
    </row>
    <row r="724" spans="1:4">
      <c r="A724" s="18">
        <v>134</v>
      </c>
      <c r="B724" s="54" t="s">
        <v>1431</v>
      </c>
      <c r="C724" s="58" t="str">
        <f>VLOOKUP(Table4[[#This Row],[iso_code]],iso_code!B:C,2,FALSE)</f>
        <v>MOZ</v>
      </c>
      <c r="D724" s="18" t="str">
        <f>VLOOKUP(Table4[[#This Row],[iso_code]],iso_code!G:H,2,FALSE)</f>
        <v>Mozambique</v>
      </c>
    </row>
    <row r="725" spans="1:4">
      <c r="A725" s="18">
        <v>135</v>
      </c>
      <c r="B725" s="54" t="s">
        <v>840</v>
      </c>
      <c r="C725" s="58" t="str">
        <f>VLOOKUP(Table4[[#This Row],[iso_code]],iso_code!B:C,2,FALSE)</f>
        <v>EGY</v>
      </c>
      <c r="D725" s="18" t="str">
        <f>VLOOKUP(Table4[[#This Row],[iso_code]],iso_code!G:H,2,FALSE)</f>
        <v>Egypt</v>
      </c>
    </row>
    <row r="726" spans="1:4">
      <c r="A726" s="18">
        <v>136</v>
      </c>
      <c r="B726" s="54" t="s">
        <v>2046</v>
      </c>
      <c r="C726" s="58" t="str">
        <f>VLOOKUP(Table4[[#This Row],[iso_code]],iso_code!B:C,2,FALSE)</f>
        <v>SLE</v>
      </c>
      <c r="D726" s="18" t="str">
        <f>VLOOKUP(Table4[[#This Row],[iso_code]],iso_code!G:H,2,FALSE)</f>
        <v>Sierra Leone</v>
      </c>
    </row>
    <row r="727" spans="1:4">
      <c r="A727" s="18">
        <v>137</v>
      </c>
      <c r="B727" s="54" t="s">
        <v>509</v>
      </c>
      <c r="C727" s="58" t="str">
        <f>VLOOKUP(Table4[[#This Row],[iso_code]],iso_code!B:C,2,FALSE)</f>
        <v>MAR</v>
      </c>
      <c r="D727" s="18" t="str">
        <f>VLOOKUP(Table4[[#This Row],[iso_code]],iso_code!G:H,2,FALSE)</f>
        <v>Morocco</v>
      </c>
    </row>
    <row r="728" spans="1:4">
      <c r="A728" s="18">
        <v>137</v>
      </c>
      <c r="B728" s="54" t="s">
        <v>935</v>
      </c>
      <c r="C728" s="58" t="str">
        <f>VLOOKUP(Table4[[#This Row],[iso_code]],iso_code!B:C,2,FALSE)</f>
        <v>TUN</v>
      </c>
      <c r="D728" s="18" t="str">
        <f>VLOOKUP(Table4[[#This Row],[iso_code]],iso_code!G:H,2,FALSE)</f>
        <v>Tunisia</v>
      </c>
    </row>
    <row r="729" spans="1:4">
      <c r="A729" s="18">
        <v>137</v>
      </c>
      <c r="B729" s="54" t="s">
        <v>790</v>
      </c>
      <c r="C729" s="58" t="str">
        <f>VLOOKUP(Table4[[#This Row],[iso_code]],iso_code!B:C,2,FALSE)</f>
        <v>DZA</v>
      </c>
      <c r="D729" s="18" t="str">
        <f>VLOOKUP(Table4[[#This Row],[iso_code]],iso_code!G:H,2,FALSE)</f>
        <v>Algeria</v>
      </c>
    </row>
    <row r="730" spans="1:4">
      <c r="A730" s="18">
        <v>138</v>
      </c>
      <c r="B730" s="54" t="s">
        <v>250</v>
      </c>
      <c r="C730" s="58" t="str">
        <f>VLOOKUP(Table4[[#This Row],[iso_code]],iso_code!B:C,2,FALSE)</f>
        <v>GHA</v>
      </c>
      <c r="D730" s="18" t="str">
        <f>VLOOKUP(Table4[[#This Row],[iso_code]],iso_code!G:H,2,FALSE)</f>
        <v>Ghana</v>
      </c>
    </row>
    <row r="731" spans="1:4">
      <c r="A731" s="18">
        <v>139</v>
      </c>
      <c r="B731" s="54" t="s">
        <v>2146</v>
      </c>
      <c r="C731" s="58" t="str">
        <f>VLOOKUP(Table4[[#This Row],[iso_code]],iso_code!B:C,2,FALSE)</f>
        <v>BDI</v>
      </c>
      <c r="D731" s="18" t="str">
        <f>VLOOKUP(Table4[[#This Row],[iso_code]],iso_code!G:H,2,FALSE)</f>
        <v>Burundi</v>
      </c>
    </row>
    <row r="732" spans="1:4">
      <c r="A732" s="18">
        <v>140</v>
      </c>
      <c r="B732" s="54" t="s">
        <v>194</v>
      </c>
      <c r="C732" s="58" t="str">
        <f>VLOOKUP(Table4[[#This Row],[iso_code]],iso_code!B:C,2,FALSE)</f>
        <v>ETH</v>
      </c>
      <c r="D732" s="18" t="str">
        <f>VLOOKUP(Table4[[#This Row],[iso_code]],iso_code!G:H,2,FALSE)</f>
        <v>Ethiopia</v>
      </c>
    </row>
    <row r="733" spans="1:4">
      <c r="A733" s="18">
        <v>141</v>
      </c>
      <c r="B733" s="54" t="s">
        <v>428</v>
      </c>
      <c r="C733" s="58" t="str">
        <f>VLOOKUP(Table4[[#This Row],[iso_code]],iso_code!B:C,2,FALSE)</f>
        <v>KEN</v>
      </c>
      <c r="D733" s="18" t="str">
        <f>VLOOKUP(Table4[[#This Row],[iso_code]],iso_code!G:H,2,FALSE)</f>
        <v>Kenya</v>
      </c>
    </row>
    <row r="734" spans="1:4">
      <c r="A734" s="18">
        <v>142</v>
      </c>
      <c r="B734" s="54" t="s">
        <v>608</v>
      </c>
      <c r="C734" s="58" t="str">
        <f>VLOOKUP(Table4[[#This Row],[iso_code]],iso_code!B:C,2,FALSE)</f>
        <v>ZAF</v>
      </c>
      <c r="D734" s="18" t="str">
        <f>VLOOKUP(Table4[[#This Row],[iso_code]],iso_code!G:H,2,FALSE)</f>
        <v>South Africa</v>
      </c>
    </row>
    <row r="735" spans="1:4">
      <c r="A735" s="18">
        <v>143</v>
      </c>
      <c r="B735" s="54" t="s">
        <v>428</v>
      </c>
      <c r="C735" s="58" t="str">
        <f>VLOOKUP(Table4[[#This Row],[iso_code]],iso_code!B:C,2,FALSE)</f>
        <v>KEN</v>
      </c>
      <c r="D735" s="18" t="str">
        <f>VLOOKUP(Table4[[#This Row],[iso_code]],iso_code!G:H,2,FALSE)</f>
        <v>Kenya</v>
      </c>
    </row>
    <row r="736" spans="1:4">
      <c r="A736" s="18">
        <v>144</v>
      </c>
      <c r="B736" s="54" t="s">
        <v>1431</v>
      </c>
      <c r="C736" s="58" t="str">
        <f>VLOOKUP(Table4[[#This Row],[iso_code]],iso_code!B:C,2,FALSE)</f>
        <v>MOZ</v>
      </c>
      <c r="D736" s="18" t="str">
        <f>VLOOKUP(Table4[[#This Row],[iso_code]],iso_code!G:H,2,FALSE)</f>
        <v>Mozambique</v>
      </c>
    </row>
    <row r="737" spans="1:4">
      <c r="A737" s="18">
        <v>145</v>
      </c>
      <c r="B737" s="54" t="s">
        <v>1443</v>
      </c>
      <c r="C737" s="58" t="str">
        <f>VLOOKUP(Table4[[#This Row],[iso_code]],iso_code!B:C,2,FALSE)</f>
        <v>UGA</v>
      </c>
      <c r="D737" s="18" t="str">
        <f>VLOOKUP(Table4[[#This Row],[iso_code]],iso_code!G:H,2,FALSE)</f>
        <v>Uganda</v>
      </c>
    </row>
    <row r="738" spans="1:4">
      <c r="A738" s="18">
        <v>146</v>
      </c>
      <c r="B738" s="54" t="s">
        <v>194</v>
      </c>
      <c r="C738" s="58" t="str">
        <f>VLOOKUP(Table4[[#This Row],[iso_code]],iso_code!B:C,2,FALSE)</f>
        <v>ETH</v>
      </c>
      <c r="D738" s="18" t="str">
        <f>VLOOKUP(Table4[[#This Row],[iso_code]],iso_code!G:H,2,FALSE)</f>
        <v>Ethiopia</v>
      </c>
    </row>
    <row r="739" spans="1:4">
      <c r="A739" s="18">
        <v>147</v>
      </c>
      <c r="B739" s="54" t="s">
        <v>1215</v>
      </c>
      <c r="C739" s="58" t="str">
        <f>VLOOKUP(Table4[[#This Row],[iso_code]],iso_code!B:C,2,FALSE)</f>
        <v>NGA</v>
      </c>
      <c r="D739" s="18" t="str">
        <f>VLOOKUP(Table4[[#This Row],[iso_code]],iso_code!G:H,2,FALSE)</f>
        <v>Nigeria</v>
      </c>
    </row>
    <row r="740" spans="1:4">
      <c r="A740" s="18">
        <v>148</v>
      </c>
      <c r="B740" s="54" t="s">
        <v>1215</v>
      </c>
      <c r="C740" s="58" t="str">
        <f>VLOOKUP(Table4[[#This Row],[iso_code]],iso_code!B:C,2,FALSE)</f>
        <v>NGA</v>
      </c>
      <c r="D740" s="18" t="str">
        <f>VLOOKUP(Table4[[#This Row],[iso_code]],iso_code!G:H,2,FALSE)</f>
        <v>Nigeria</v>
      </c>
    </row>
    <row r="741" spans="1:4">
      <c r="A741" s="18">
        <v>149</v>
      </c>
      <c r="B741" s="54" t="s">
        <v>428</v>
      </c>
      <c r="C741" s="58" t="str">
        <f>VLOOKUP(Table4[[#This Row],[iso_code]],iso_code!B:C,2,FALSE)</f>
        <v>KEN</v>
      </c>
      <c r="D741" s="18" t="str">
        <f>VLOOKUP(Table4[[#This Row],[iso_code]],iso_code!G:H,2,FALSE)</f>
        <v>Kenya</v>
      </c>
    </row>
    <row r="742" spans="1:4">
      <c r="A742" s="18">
        <v>150</v>
      </c>
      <c r="B742" s="54" t="s">
        <v>608</v>
      </c>
      <c r="C742" s="58" t="str">
        <f>VLOOKUP(Table4[[#This Row],[iso_code]],iso_code!B:C,2,FALSE)</f>
        <v>ZAF</v>
      </c>
      <c r="D742" s="18" t="str">
        <f>VLOOKUP(Table4[[#This Row],[iso_code]],iso_code!G:H,2,FALSE)</f>
        <v>South Africa</v>
      </c>
    </row>
    <row r="743" spans="1:4">
      <c r="A743" s="18">
        <v>151</v>
      </c>
      <c r="B743" s="54" t="s">
        <v>285</v>
      </c>
      <c r="C743" s="58" t="str">
        <f>VLOOKUP(Table4[[#This Row],[iso_code]],iso_code!B:C,2,FALSE)</f>
        <v>CMR</v>
      </c>
      <c r="D743" s="18" t="str">
        <f>VLOOKUP(Table4[[#This Row],[iso_code]],iso_code!G:H,2,FALSE)</f>
        <v>Cameroon</v>
      </c>
    </row>
    <row r="744" spans="1:4">
      <c r="A744" s="18">
        <v>152</v>
      </c>
      <c r="B744" s="54" t="s">
        <v>194</v>
      </c>
      <c r="C744" s="58" t="str">
        <f>VLOOKUP(Table4[[#This Row],[iso_code]],iso_code!B:C,2,FALSE)</f>
        <v>ETH</v>
      </c>
      <c r="D744" s="18" t="str">
        <f>VLOOKUP(Table4[[#This Row],[iso_code]],iso_code!G:H,2,FALSE)</f>
        <v>Ethiopia</v>
      </c>
    </row>
    <row r="745" spans="1:4">
      <c r="A745" s="18">
        <v>153</v>
      </c>
      <c r="B745" s="54" t="s">
        <v>1215</v>
      </c>
      <c r="C745" s="58" t="str">
        <f>VLOOKUP(Table4[[#This Row],[iso_code]],iso_code!B:C,2,FALSE)</f>
        <v>NGA</v>
      </c>
      <c r="D745" s="18" t="str">
        <f>VLOOKUP(Table4[[#This Row],[iso_code]],iso_code!G:H,2,FALSE)</f>
        <v>Nigeria</v>
      </c>
    </row>
    <row r="746" spans="1:4">
      <c r="A746" s="18">
        <v>154</v>
      </c>
      <c r="B746" s="54" t="s">
        <v>285</v>
      </c>
      <c r="C746" s="58" t="str">
        <f>VLOOKUP(Table4[[#This Row],[iso_code]],iso_code!B:C,2,FALSE)</f>
        <v>CMR</v>
      </c>
      <c r="D746" s="18" t="str">
        <f>VLOOKUP(Table4[[#This Row],[iso_code]],iso_code!G:H,2,FALSE)</f>
        <v>Cameroon</v>
      </c>
    </row>
    <row r="747" spans="1:4">
      <c r="A747" s="18">
        <v>155</v>
      </c>
      <c r="B747" s="54" t="s">
        <v>840</v>
      </c>
      <c r="C747" s="58" t="str">
        <f>VLOOKUP(Table4[[#This Row],[iso_code]],iso_code!B:C,2,FALSE)</f>
        <v>EGY</v>
      </c>
      <c r="D747" s="18" t="str">
        <f>VLOOKUP(Table4[[#This Row],[iso_code]],iso_code!G:H,2,FALSE)</f>
        <v>Egypt</v>
      </c>
    </row>
    <row r="748" spans="1:4">
      <c r="A748" s="18">
        <v>156</v>
      </c>
      <c r="B748" s="54" t="s">
        <v>1443</v>
      </c>
      <c r="C748" s="58" t="str">
        <f>VLOOKUP(Table4[[#This Row],[iso_code]],iso_code!B:C,2,FALSE)</f>
        <v>UGA</v>
      </c>
      <c r="D748" s="18" t="str">
        <f>VLOOKUP(Table4[[#This Row],[iso_code]],iso_code!G:H,2,FALSE)</f>
        <v>Uganda</v>
      </c>
    </row>
    <row r="749" spans="1:4">
      <c r="A749" s="18">
        <v>157</v>
      </c>
      <c r="B749" s="54" t="s">
        <v>194</v>
      </c>
      <c r="C749" s="58" t="str">
        <f>VLOOKUP(Table4[[#This Row],[iso_code]],iso_code!B:C,2,FALSE)</f>
        <v>ETH</v>
      </c>
      <c r="D749" s="18" t="str">
        <f>VLOOKUP(Table4[[#This Row],[iso_code]],iso_code!G:H,2,FALSE)</f>
        <v>Ethiopia</v>
      </c>
    </row>
    <row r="750" spans="1:4">
      <c r="A750" s="18">
        <v>158</v>
      </c>
      <c r="B750" s="54" t="s">
        <v>988</v>
      </c>
      <c r="C750" s="58" t="str">
        <f>VLOOKUP(Table4[[#This Row],[iso_code]],iso_code!B:C,2,FALSE)</f>
        <v>NER</v>
      </c>
      <c r="D750" s="18" t="str">
        <f>VLOOKUP(Table4[[#This Row],[iso_code]],iso_code!G:H,2,FALSE)</f>
        <v>Niger (the)</v>
      </c>
    </row>
    <row r="751" spans="1:4">
      <c r="A751" s="18">
        <v>159</v>
      </c>
      <c r="B751" s="54" t="s">
        <v>428</v>
      </c>
      <c r="C751" s="58" t="str">
        <f>VLOOKUP(Table4[[#This Row],[iso_code]],iso_code!B:C,2,FALSE)</f>
        <v>KEN</v>
      </c>
      <c r="D751" s="18" t="str">
        <f>VLOOKUP(Table4[[#This Row],[iso_code]],iso_code!G:H,2,FALSE)</f>
        <v>Kenya</v>
      </c>
    </row>
    <row r="752" spans="1:4">
      <c r="A752" s="18">
        <v>160</v>
      </c>
      <c r="B752" s="54" t="s">
        <v>428</v>
      </c>
      <c r="C752" s="58" t="str">
        <f>VLOOKUP(Table4[[#This Row],[iso_code]],iso_code!B:C,2,FALSE)</f>
        <v>KEN</v>
      </c>
      <c r="D752" s="18" t="str">
        <f>VLOOKUP(Table4[[#This Row],[iso_code]],iso_code!G:H,2,FALSE)</f>
        <v>Kenya</v>
      </c>
    </row>
    <row r="753" spans="1:4">
      <c r="A753" s="18">
        <v>161</v>
      </c>
      <c r="B753" s="54" t="s">
        <v>1215</v>
      </c>
      <c r="C753" s="58" t="str">
        <f>VLOOKUP(Table4[[#This Row],[iso_code]],iso_code!B:C,2,FALSE)</f>
        <v>NGA</v>
      </c>
      <c r="D753" s="18" t="str">
        <f>VLOOKUP(Table4[[#This Row],[iso_code]],iso_code!G:H,2,FALSE)</f>
        <v>Nigeria</v>
      </c>
    </row>
    <row r="754" spans="1:4">
      <c r="A754" s="18">
        <v>162</v>
      </c>
      <c r="B754" s="54" t="s">
        <v>988</v>
      </c>
      <c r="C754" s="58" t="str">
        <f>VLOOKUP(Table4[[#This Row],[iso_code]],iso_code!B:C,2,FALSE)</f>
        <v>NER</v>
      </c>
      <c r="D754" s="18" t="str">
        <f>VLOOKUP(Table4[[#This Row],[iso_code]],iso_code!G:H,2,FALSE)</f>
        <v>Niger (the)</v>
      </c>
    </row>
    <row r="755" spans="1:4">
      <c r="A755" s="18">
        <v>163</v>
      </c>
      <c r="B755" s="54" t="s">
        <v>250</v>
      </c>
      <c r="C755" s="58" t="str">
        <f>VLOOKUP(Table4[[#This Row],[iso_code]],iso_code!B:C,2,FALSE)</f>
        <v>GHA</v>
      </c>
      <c r="D755" s="18" t="str">
        <f>VLOOKUP(Table4[[#This Row],[iso_code]],iso_code!G:H,2,FALSE)</f>
        <v>Ghana</v>
      </c>
    </row>
    <row r="756" spans="1:4">
      <c r="A756" s="18">
        <v>164</v>
      </c>
      <c r="B756" s="54" t="s">
        <v>1606</v>
      </c>
      <c r="C756" s="58" t="str">
        <f>VLOOKUP(Table4[[#This Row],[iso_code]],iso_code!B:C,2,FALSE)</f>
        <v>CPV</v>
      </c>
      <c r="D756" s="18" t="str">
        <f>VLOOKUP(Table4[[#This Row],[iso_code]],iso_code!G:H,2,FALSE)</f>
        <v>Cabo Verde</v>
      </c>
    </row>
    <row r="757" spans="1:4">
      <c r="A757" s="18">
        <v>165</v>
      </c>
      <c r="B757" s="54" t="s">
        <v>608</v>
      </c>
      <c r="C757" s="58" t="str">
        <f>VLOOKUP(Table4[[#This Row],[iso_code]],iso_code!B:C,2,FALSE)</f>
        <v>ZAF</v>
      </c>
      <c r="D757" s="18" t="str">
        <f>VLOOKUP(Table4[[#This Row],[iso_code]],iso_code!G:H,2,FALSE)</f>
        <v>South Africa</v>
      </c>
    </row>
    <row r="758" spans="1:4">
      <c r="A758" s="18">
        <v>166</v>
      </c>
      <c r="B758" s="54" t="s">
        <v>1215</v>
      </c>
      <c r="C758" s="58" t="str">
        <f>VLOOKUP(Table4[[#This Row],[iso_code]],iso_code!B:C,2,FALSE)</f>
        <v>NGA</v>
      </c>
      <c r="D758" s="18" t="str">
        <f>VLOOKUP(Table4[[#This Row],[iso_code]],iso_code!G:H,2,FALSE)</f>
        <v>Nigeria</v>
      </c>
    </row>
    <row r="759" spans="1:4">
      <c r="A759" s="18">
        <v>167</v>
      </c>
      <c r="B759" s="54" t="s">
        <v>1632</v>
      </c>
      <c r="C759" s="58" t="str">
        <f>VLOOKUP(Table4[[#This Row],[iso_code]],iso_code!B:C,2,FALSE)</f>
        <v>CAF</v>
      </c>
      <c r="D759" s="18" t="str">
        <f>VLOOKUP(Table4[[#This Row],[iso_code]],iso_code!G:H,2,FALSE)</f>
        <v>Central African Republic (the)</v>
      </c>
    </row>
    <row r="760" spans="1:4">
      <c r="A760" s="18">
        <v>168</v>
      </c>
      <c r="B760" s="54" t="s">
        <v>1215</v>
      </c>
      <c r="C760" s="58" t="str">
        <f>VLOOKUP(Table4[[#This Row],[iso_code]],iso_code!B:C,2,FALSE)</f>
        <v>NGA</v>
      </c>
      <c r="D760" s="18" t="str">
        <f>VLOOKUP(Table4[[#This Row],[iso_code]],iso_code!G:H,2,FALSE)</f>
        <v>Nigeria</v>
      </c>
    </row>
    <row r="761" spans="1:4">
      <c r="A761" s="18">
        <v>169</v>
      </c>
      <c r="B761" s="54" t="s">
        <v>1215</v>
      </c>
      <c r="C761" s="58" t="str">
        <f>VLOOKUP(Table4[[#This Row],[iso_code]],iso_code!B:C,2,FALSE)</f>
        <v>NGA</v>
      </c>
      <c r="D761" s="18" t="str">
        <f>VLOOKUP(Table4[[#This Row],[iso_code]],iso_code!G:H,2,FALSE)</f>
        <v>Nigeria</v>
      </c>
    </row>
    <row r="762" spans="1:4">
      <c r="A762" s="18">
        <v>170</v>
      </c>
      <c r="B762" s="54" t="s">
        <v>1657</v>
      </c>
      <c r="C762" s="58" t="str">
        <f>VLOOKUP(Table4[[#This Row],[iso_code]],iso_code!B:C,2,FALSE)</f>
        <v>SEN</v>
      </c>
      <c r="D762" s="18" t="str">
        <f>VLOOKUP(Table4[[#This Row],[iso_code]],iso_code!G:H,2,FALSE)</f>
        <v>Senegal</v>
      </c>
    </row>
    <row r="763" spans="1:4">
      <c r="A763" s="18">
        <v>171</v>
      </c>
      <c r="B763" s="54" t="s">
        <v>840</v>
      </c>
      <c r="C763" s="58" t="str">
        <f>VLOOKUP(Table4[[#This Row],[iso_code]],iso_code!B:C,2,FALSE)</f>
        <v>EGY</v>
      </c>
      <c r="D763" s="18" t="str">
        <f>VLOOKUP(Table4[[#This Row],[iso_code]],iso_code!G:H,2,FALSE)</f>
        <v>Egypt</v>
      </c>
    </row>
    <row r="764" spans="1:4">
      <c r="A764" s="18">
        <v>172</v>
      </c>
      <c r="B764" s="54" t="s">
        <v>608</v>
      </c>
      <c r="C764" s="58" t="str">
        <f>VLOOKUP(Table4[[#This Row],[iso_code]],iso_code!B:C,2,FALSE)</f>
        <v>ZAF</v>
      </c>
      <c r="D764" s="18" t="str">
        <f>VLOOKUP(Table4[[#This Row],[iso_code]],iso_code!G:H,2,FALSE)</f>
        <v>South Africa</v>
      </c>
    </row>
    <row r="765" spans="1:4">
      <c r="A765" s="18">
        <v>173</v>
      </c>
      <c r="B765" s="54" t="s">
        <v>1215</v>
      </c>
      <c r="C765" s="58" t="str">
        <f>VLOOKUP(Table4[[#This Row],[iso_code]],iso_code!B:C,2,FALSE)</f>
        <v>NGA</v>
      </c>
      <c r="D765" s="18" t="str">
        <f>VLOOKUP(Table4[[#This Row],[iso_code]],iso_code!G:H,2,FALSE)</f>
        <v>Nigeria</v>
      </c>
    </row>
    <row r="766" spans="1:4">
      <c r="A766" s="18">
        <v>174</v>
      </c>
      <c r="B766" s="54" t="s">
        <v>509</v>
      </c>
      <c r="C766" s="58" t="str">
        <f>VLOOKUP(Table4[[#This Row],[iso_code]],iso_code!B:C,2,FALSE)</f>
        <v>MAR</v>
      </c>
      <c r="D766" s="18" t="str">
        <f>VLOOKUP(Table4[[#This Row],[iso_code]],iso_code!G:H,2,FALSE)</f>
        <v>Morocco</v>
      </c>
    </row>
    <row r="767" spans="1:4">
      <c r="A767" s="18">
        <v>175</v>
      </c>
      <c r="B767" s="54" t="s">
        <v>250</v>
      </c>
      <c r="C767" s="58" t="str">
        <f>VLOOKUP(Table4[[#This Row],[iso_code]],iso_code!B:C,2,FALSE)</f>
        <v>GHA</v>
      </c>
      <c r="D767" s="18" t="str">
        <f>VLOOKUP(Table4[[#This Row],[iso_code]],iso_code!G:H,2,FALSE)</f>
        <v>Ghana</v>
      </c>
    </row>
    <row r="768" spans="1:4">
      <c r="A768" s="18">
        <v>176</v>
      </c>
      <c r="B768" s="54" t="s">
        <v>608</v>
      </c>
      <c r="C768" s="58" t="str">
        <f>VLOOKUP(Table4[[#This Row],[iso_code]],iso_code!B:C,2,FALSE)</f>
        <v>ZAF</v>
      </c>
      <c r="D768" s="18" t="str">
        <f>VLOOKUP(Table4[[#This Row],[iso_code]],iso_code!G:H,2,FALSE)</f>
        <v>South Africa</v>
      </c>
    </row>
    <row r="769" spans="1:4">
      <c r="A769" s="18">
        <v>177</v>
      </c>
      <c r="B769" s="54" t="s">
        <v>1215</v>
      </c>
      <c r="C769" s="58" t="str">
        <f>VLOOKUP(Table4[[#This Row],[iso_code]],iso_code!B:C,2,FALSE)</f>
        <v>NGA</v>
      </c>
      <c r="D769" s="18" t="str">
        <f>VLOOKUP(Table4[[#This Row],[iso_code]],iso_code!G:H,2,FALSE)</f>
        <v>Nigeria</v>
      </c>
    </row>
    <row r="770" spans="1:4">
      <c r="A770" s="18">
        <v>178</v>
      </c>
      <c r="B770" s="54" t="s">
        <v>2143</v>
      </c>
      <c r="C770" s="58" t="str">
        <f>VLOOKUP(Table4[[#This Row],[iso_code]],iso_code!B:C,2,FALSE)</f>
        <v>AGO</v>
      </c>
      <c r="D770" s="18" t="str">
        <f>VLOOKUP(Table4[[#This Row],[iso_code]],iso_code!G:H,2,FALSE)</f>
        <v>Angola</v>
      </c>
    </row>
    <row r="771" spans="1:4">
      <c r="A771" s="18">
        <v>178</v>
      </c>
      <c r="B771" s="54" t="s">
        <v>2145</v>
      </c>
      <c r="C771" s="58" t="str">
        <f>VLOOKUP(Table4[[#This Row],[iso_code]],iso_code!B:C,2,FALSE)</f>
        <v>BFA</v>
      </c>
      <c r="D771" s="18" t="str">
        <f>VLOOKUP(Table4[[#This Row],[iso_code]],iso_code!G:H,2,FALSE)</f>
        <v>Burkina Faso</v>
      </c>
    </row>
    <row r="772" spans="1:4">
      <c r="A772" s="18">
        <v>178</v>
      </c>
      <c r="B772" s="54" t="s">
        <v>2146</v>
      </c>
      <c r="C772" s="58" t="str">
        <f>VLOOKUP(Table4[[#This Row],[iso_code]],iso_code!B:C,2,FALSE)</f>
        <v>BDI</v>
      </c>
      <c r="D772" s="18" t="str">
        <f>VLOOKUP(Table4[[#This Row],[iso_code]],iso_code!G:H,2,FALSE)</f>
        <v>Burundi</v>
      </c>
    </row>
    <row r="773" spans="1:4">
      <c r="A773" s="18">
        <v>178</v>
      </c>
      <c r="B773" s="54" t="s">
        <v>2144</v>
      </c>
      <c r="C773" s="58" t="str">
        <f>VLOOKUP(Table4[[#This Row],[iso_code]],iso_code!B:C,2,FALSE)</f>
        <v>BEN</v>
      </c>
      <c r="D773" s="18" t="str">
        <f>VLOOKUP(Table4[[#This Row],[iso_code]],iso_code!G:H,2,FALSE)</f>
        <v>Benin</v>
      </c>
    </row>
    <row r="774" spans="1:4">
      <c r="A774" s="18">
        <v>178</v>
      </c>
      <c r="B774" s="54" t="s">
        <v>1787</v>
      </c>
      <c r="C774" s="58" t="str">
        <f>VLOOKUP(Table4[[#This Row],[iso_code]],iso_code!B:C,2,FALSE)</f>
        <v>BWA</v>
      </c>
      <c r="D774" s="18" t="str">
        <f>VLOOKUP(Table4[[#This Row],[iso_code]],iso_code!G:H,2,FALSE)</f>
        <v>Botswana</v>
      </c>
    </row>
    <row r="775" spans="1:4">
      <c r="A775" s="18">
        <v>178</v>
      </c>
      <c r="B775" s="54" t="s">
        <v>1976</v>
      </c>
      <c r="C775" s="58" t="str">
        <f>VLOOKUP(Table4[[#This Row],[iso_code]],iso_code!B:C,2,FALSE)</f>
        <v>COD</v>
      </c>
      <c r="D775" s="18" t="str">
        <f>VLOOKUP(Table4[[#This Row],[iso_code]],iso_code!G:H,2,FALSE)</f>
        <v>Congo (the Democratic Republic of the)</v>
      </c>
    </row>
    <row r="776" spans="1:4">
      <c r="A776" s="18">
        <v>178</v>
      </c>
      <c r="B776" s="54" t="s">
        <v>1632</v>
      </c>
      <c r="C776" s="58" t="str">
        <f>VLOOKUP(Table4[[#This Row],[iso_code]],iso_code!B:C,2,FALSE)</f>
        <v>CAF</v>
      </c>
      <c r="D776" s="18" t="str">
        <f>VLOOKUP(Table4[[#This Row],[iso_code]],iso_code!G:H,2,FALSE)</f>
        <v>Central African Republic (the)</v>
      </c>
    </row>
    <row r="777" spans="1:4">
      <c r="A777" s="18">
        <v>178</v>
      </c>
      <c r="B777" s="54" t="s">
        <v>2149</v>
      </c>
      <c r="C777" s="58" t="str">
        <f>VLOOKUP(Table4[[#This Row],[iso_code]],iso_code!B:C,2,FALSE)</f>
        <v>COG</v>
      </c>
      <c r="D777" s="18" t="str">
        <f>VLOOKUP(Table4[[#This Row],[iso_code]],iso_code!G:H,2,FALSE)</f>
        <v>Congo (the)</v>
      </c>
    </row>
    <row r="778" spans="1:4">
      <c r="A778" s="18">
        <v>178</v>
      </c>
      <c r="B778" s="54" t="s">
        <v>2157</v>
      </c>
      <c r="C778" s="58" t="str">
        <f>VLOOKUP(Table4[[#This Row],[iso_code]],iso_code!B:C,2,FALSE)</f>
        <v>CIV</v>
      </c>
      <c r="D778" s="18" t="str">
        <f>VLOOKUP(Table4[[#This Row],[iso_code]],iso_code!G:H,2,FALSE)</f>
        <v>Côte d'Ivoire</v>
      </c>
    </row>
    <row r="779" spans="1:4">
      <c r="A779" s="18">
        <v>178</v>
      </c>
      <c r="B779" s="54" t="s">
        <v>285</v>
      </c>
      <c r="C779" s="58" t="str">
        <f>VLOOKUP(Table4[[#This Row],[iso_code]],iso_code!B:C,2,FALSE)</f>
        <v>CMR</v>
      </c>
      <c r="D779" s="18" t="str">
        <f>VLOOKUP(Table4[[#This Row],[iso_code]],iso_code!G:H,2,FALSE)</f>
        <v>Cameroon</v>
      </c>
    </row>
    <row r="780" spans="1:4">
      <c r="A780" s="18">
        <v>178</v>
      </c>
      <c r="B780" s="54" t="s">
        <v>1606</v>
      </c>
      <c r="C780" s="58" t="str">
        <f>VLOOKUP(Table4[[#This Row],[iso_code]],iso_code!B:C,2,FALSE)</f>
        <v>CPV</v>
      </c>
      <c r="D780" s="18" t="str">
        <f>VLOOKUP(Table4[[#This Row],[iso_code]],iso_code!G:H,2,FALSE)</f>
        <v>Cabo Verde</v>
      </c>
    </row>
    <row r="781" spans="1:4">
      <c r="A781" s="18">
        <v>178</v>
      </c>
      <c r="B781" s="54" t="s">
        <v>2150</v>
      </c>
      <c r="C781" s="58" t="str">
        <f>VLOOKUP(Table4[[#This Row],[iso_code]],iso_code!B:C,2,FALSE)</f>
        <v>DJI</v>
      </c>
      <c r="D781" s="18" t="str">
        <f>VLOOKUP(Table4[[#This Row],[iso_code]],iso_code!G:H,2,FALSE)</f>
        <v>Djibouti</v>
      </c>
    </row>
    <row r="782" spans="1:4">
      <c r="A782" s="18">
        <v>178</v>
      </c>
      <c r="B782" s="54" t="s">
        <v>790</v>
      </c>
      <c r="C782" s="58" t="str">
        <f>VLOOKUP(Table4[[#This Row],[iso_code]],iso_code!B:C,2,FALSE)</f>
        <v>DZA</v>
      </c>
      <c r="D782" s="18" t="str">
        <f>VLOOKUP(Table4[[#This Row],[iso_code]],iso_code!G:H,2,FALSE)</f>
        <v>Algeria</v>
      </c>
    </row>
    <row r="783" spans="1:4">
      <c r="A783" s="18">
        <v>178</v>
      </c>
      <c r="B783" s="54" t="s">
        <v>840</v>
      </c>
      <c r="C783" s="58" t="str">
        <f>VLOOKUP(Table4[[#This Row],[iso_code]],iso_code!B:C,2,FALSE)</f>
        <v>EGY</v>
      </c>
      <c r="D783" s="18" t="str">
        <f>VLOOKUP(Table4[[#This Row],[iso_code]],iso_code!G:H,2,FALSE)</f>
        <v>Egypt</v>
      </c>
    </row>
    <row r="784" spans="1:4">
      <c r="A784" s="18">
        <v>178</v>
      </c>
      <c r="B784" s="54" t="s">
        <v>2152</v>
      </c>
      <c r="C784" s="58" t="str">
        <f>VLOOKUP(Table4[[#This Row],[iso_code]],iso_code!B:C,2,FALSE)</f>
        <v>ERI</v>
      </c>
      <c r="D784" s="18" t="str">
        <f>VLOOKUP(Table4[[#This Row],[iso_code]],iso_code!G:H,2,FALSE)</f>
        <v>Eritrea</v>
      </c>
    </row>
    <row r="785" spans="1:4">
      <c r="A785" s="18">
        <v>178</v>
      </c>
      <c r="B785" s="54" t="s">
        <v>194</v>
      </c>
      <c r="C785" s="58" t="str">
        <f>VLOOKUP(Table4[[#This Row],[iso_code]],iso_code!B:C,2,FALSE)</f>
        <v>ETH</v>
      </c>
      <c r="D785" s="18" t="str">
        <f>VLOOKUP(Table4[[#This Row],[iso_code]],iso_code!G:H,2,FALSE)</f>
        <v>Ethiopia</v>
      </c>
    </row>
    <row r="786" spans="1:4">
      <c r="A786" s="18">
        <v>178</v>
      </c>
      <c r="B786" s="54" t="s">
        <v>2153</v>
      </c>
      <c r="C786" s="58" t="str">
        <f>VLOOKUP(Table4[[#This Row],[iso_code]],iso_code!B:C,2,FALSE)</f>
        <v>GAB</v>
      </c>
      <c r="D786" s="18" t="str">
        <f>VLOOKUP(Table4[[#This Row],[iso_code]],iso_code!G:H,2,FALSE)</f>
        <v>Gabon</v>
      </c>
    </row>
    <row r="787" spans="1:4">
      <c r="A787" s="18">
        <v>178</v>
      </c>
      <c r="B787" s="54" t="s">
        <v>250</v>
      </c>
      <c r="C787" s="58" t="str">
        <f>VLOOKUP(Table4[[#This Row],[iso_code]],iso_code!B:C,2,FALSE)</f>
        <v>GHA</v>
      </c>
      <c r="D787" s="18" t="str">
        <f>VLOOKUP(Table4[[#This Row],[iso_code]],iso_code!G:H,2,FALSE)</f>
        <v>Ghana</v>
      </c>
    </row>
    <row r="788" spans="1:4">
      <c r="A788" s="18">
        <v>178</v>
      </c>
      <c r="B788" s="54" t="s">
        <v>2154</v>
      </c>
      <c r="C788" s="58" t="str">
        <f>VLOOKUP(Table4[[#This Row],[iso_code]],iso_code!B:C,2,FALSE)</f>
        <v>GMB</v>
      </c>
      <c r="D788" s="18" t="str">
        <f>VLOOKUP(Table4[[#This Row],[iso_code]],iso_code!G:H,2,FALSE)</f>
        <v>Gambia (the)</v>
      </c>
    </row>
    <row r="789" spans="1:4">
      <c r="A789" s="18">
        <v>178</v>
      </c>
      <c r="B789" s="54" t="s">
        <v>2155</v>
      </c>
      <c r="C789" s="58" t="str">
        <f>VLOOKUP(Table4[[#This Row],[iso_code]],iso_code!B:C,2,FALSE)</f>
        <v>GIN</v>
      </c>
      <c r="D789" s="18" t="str">
        <f>VLOOKUP(Table4[[#This Row],[iso_code]],iso_code!G:H,2,FALSE)</f>
        <v>Guinea</v>
      </c>
    </row>
    <row r="790" spans="1:4">
      <c r="A790" s="18">
        <v>178</v>
      </c>
      <c r="B790" s="54" t="s">
        <v>2151</v>
      </c>
      <c r="C790" s="58" t="str">
        <f>VLOOKUP(Table4[[#This Row],[iso_code]],iso_code!B:C,2,FALSE)</f>
        <v>GNQ</v>
      </c>
      <c r="D790" s="18" t="str">
        <f>VLOOKUP(Table4[[#This Row],[iso_code]],iso_code!G:H,2,FALSE)</f>
        <v>Equatorial Guinea</v>
      </c>
    </row>
    <row r="791" spans="1:4">
      <c r="A791" s="18">
        <v>178</v>
      </c>
      <c r="B791" s="54" t="s">
        <v>2156</v>
      </c>
      <c r="C791" s="58" t="str">
        <f>VLOOKUP(Table4[[#This Row],[iso_code]],iso_code!B:C,2,FALSE)</f>
        <v>GNB</v>
      </c>
      <c r="D791" s="18" t="str">
        <f>VLOOKUP(Table4[[#This Row],[iso_code]],iso_code!G:H,2,FALSE)</f>
        <v>Guinea-Bissau</v>
      </c>
    </row>
    <row r="792" spans="1:4">
      <c r="A792" s="18">
        <v>178</v>
      </c>
      <c r="B792" s="54" t="s">
        <v>428</v>
      </c>
      <c r="C792" s="58" t="str">
        <f>VLOOKUP(Table4[[#This Row],[iso_code]],iso_code!B:C,2,FALSE)</f>
        <v>KEN</v>
      </c>
      <c r="D792" s="18" t="str">
        <f>VLOOKUP(Table4[[#This Row],[iso_code]],iso_code!G:H,2,FALSE)</f>
        <v>Kenya</v>
      </c>
    </row>
    <row r="793" spans="1:4">
      <c r="A793" s="18">
        <v>178</v>
      </c>
      <c r="B793" s="54" t="s">
        <v>2148</v>
      </c>
      <c r="C793" s="58" t="str">
        <f>VLOOKUP(Table4[[#This Row],[iso_code]],iso_code!B:C,2,FALSE)</f>
        <v>COM</v>
      </c>
      <c r="D793" s="18" t="str">
        <f>VLOOKUP(Table4[[#This Row],[iso_code]],iso_code!G:H,2,FALSE)</f>
        <v>Comoros (the)</v>
      </c>
    </row>
    <row r="794" spans="1:4">
      <c r="A794" s="18">
        <v>178</v>
      </c>
      <c r="B794" s="54" t="s">
        <v>2159</v>
      </c>
      <c r="C794" s="58" t="str">
        <f>VLOOKUP(Table4[[#This Row],[iso_code]],iso_code!B:C,2,FALSE)</f>
        <v>LBR</v>
      </c>
      <c r="D794" s="18" t="str">
        <f>VLOOKUP(Table4[[#This Row],[iso_code]],iso_code!G:H,2,FALSE)</f>
        <v>Liberia</v>
      </c>
    </row>
    <row r="795" spans="1:4">
      <c r="A795" s="18">
        <v>178</v>
      </c>
      <c r="B795" s="54" t="s">
        <v>2158</v>
      </c>
      <c r="C795" s="58" t="str">
        <f>VLOOKUP(Table4[[#This Row],[iso_code]],iso_code!B:C,2,FALSE)</f>
        <v>LSO</v>
      </c>
      <c r="D795" s="18" t="str">
        <f>VLOOKUP(Table4[[#This Row],[iso_code]],iso_code!G:H,2,FALSE)</f>
        <v>Lesotho</v>
      </c>
    </row>
    <row r="796" spans="1:4">
      <c r="A796" s="18">
        <v>178</v>
      </c>
      <c r="B796" s="54" t="s">
        <v>1944</v>
      </c>
      <c r="C796" s="58" t="str">
        <f>VLOOKUP(Table4[[#This Row],[iso_code]],iso_code!B:C,2,FALSE)</f>
        <v>LBY</v>
      </c>
      <c r="D796" s="18" t="str">
        <f>VLOOKUP(Table4[[#This Row],[iso_code]],iso_code!G:H,2,FALSE)</f>
        <v>Libya</v>
      </c>
    </row>
    <row r="797" spans="1:4">
      <c r="A797" s="18">
        <v>178</v>
      </c>
      <c r="B797" s="54" t="s">
        <v>509</v>
      </c>
      <c r="C797" s="58" t="str">
        <f>VLOOKUP(Table4[[#This Row],[iso_code]],iso_code!B:C,2,FALSE)</f>
        <v>MAR</v>
      </c>
      <c r="D797" s="18" t="str">
        <f>VLOOKUP(Table4[[#This Row],[iso_code]],iso_code!G:H,2,FALSE)</f>
        <v>Morocco</v>
      </c>
    </row>
    <row r="798" spans="1:4">
      <c r="A798" s="18">
        <v>178</v>
      </c>
      <c r="B798" s="54" t="s">
        <v>2160</v>
      </c>
      <c r="C798" s="58" t="str">
        <f>VLOOKUP(Table4[[#This Row],[iso_code]],iso_code!B:C,2,FALSE)</f>
        <v>MDG</v>
      </c>
      <c r="D798" s="18" t="str">
        <f>VLOOKUP(Table4[[#This Row],[iso_code]],iso_code!G:H,2,FALSE)</f>
        <v>Madagascar</v>
      </c>
    </row>
    <row r="799" spans="1:4">
      <c r="A799" s="18">
        <v>178</v>
      </c>
      <c r="B799" s="54" t="s">
        <v>2161</v>
      </c>
      <c r="C799" s="58" t="str">
        <f>VLOOKUP(Table4[[#This Row],[iso_code]],iso_code!B:C,2,FALSE)</f>
        <v>MLI</v>
      </c>
      <c r="D799" s="18" t="str">
        <f>VLOOKUP(Table4[[#This Row],[iso_code]],iso_code!G:H,2,FALSE)</f>
        <v>Mali</v>
      </c>
    </row>
    <row r="800" spans="1:4">
      <c r="A800" s="18">
        <v>178</v>
      </c>
      <c r="B800" s="54" t="s">
        <v>2062</v>
      </c>
      <c r="C800" s="58" t="str">
        <f>VLOOKUP(Table4[[#This Row],[iso_code]],iso_code!B:C,2,FALSE)</f>
        <v>MRT</v>
      </c>
      <c r="D800" s="18" t="str">
        <f>VLOOKUP(Table4[[#This Row],[iso_code]],iso_code!G:H,2,FALSE)</f>
        <v>Mauritania</v>
      </c>
    </row>
    <row r="801" spans="1:4">
      <c r="A801" s="18">
        <v>178</v>
      </c>
      <c r="B801" s="54" t="s">
        <v>953</v>
      </c>
      <c r="C801" s="58" t="str">
        <f>VLOOKUP(Table4[[#This Row],[iso_code]],iso_code!B:C,2,FALSE)</f>
        <v>MUS</v>
      </c>
      <c r="D801" s="18" t="str">
        <f>VLOOKUP(Table4[[#This Row],[iso_code]],iso_code!G:H,2,FALSE)</f>
        <v>Mauritius</v>
      </c>
    </row>
    <row r="802" spans="1:4">
      <c r="A802" s="18">
        <v>178</v>
      </c>
      <c r="B802" s="54" t="s">
        <v>1147</v>
      </c>
      <c r="C802" s="58" t="str">
        <f>VLOOKUP(Table4[[#This Row],[iso_code]],iso_code!B:C,2,FALSE)</f>
        <v>MWI</v>
      </c>
      <c r="D802" s="18" t="str">
        <f>VLOOKUP(Table4[[#This Row],[iso_code]],iso_code!G:H,2,FALSE)</f>
        <v>Malawi</v>
      </c>
    </row>
    <row r="803" spans="1:4">
      <c r="A803" s="18">
        <v>178</v>
      </c>
      <c r="B803" s="54" t="s">
        <v>1431</v>
      </c>
      <c r="C803" s="58" t="str">
        <f>VLOOKUP(Table4[[#This Row],[iso_code]],iso_code!B:C,2,FALSE)</f>
        <v>MOZ</v>
      </c>
      <c r="D803" s="18" t="str">
        <f>VLOOKUP(Table4[[#This Row],[iso_code]],iso_code!G:H,2,FALSE)</f>
        <v>Mozambique</v>
      </c>
    </row>
    <row r="804" spans="1:4">
      <c r="A804" s="18">
        <v>178</v>
      </c>
      <c r="B804" s="54" t="s">
        <v>2022</v>
      </c>
      <c r="C804" s="58" t="str">
        <f>VLOOKUP(Table4[[#This Row],[iso_code]],iso_code!B:C,2,FALSE)</f>
        <v>NAM</v>
      </c>
      <c r="D804" s="18" t="str">
        <f>VLOOKUP(Table4[[#This Row],[iso_code]],iso_code!G:H,2,FALSE)</f>
        <v>Namibia</v>
      </c>
    </row>
    <row r="805" spans="1:4">
      <c r="A805" s="18">
        <v>178</v>
      </c>
      <c r="B805" s="54" t="s">
        <v>988</v>
      </c>
      <c r="C805" s="58" t="str">
        <f>VLOOKUP(Table4[[#This Row],[iso_code]],iso_code!B:C,2,FALSE)</f>
        <v>NER</v>
      </c>
      <c r="D805" s="18" t="str">
        <f>VLOOKUP(Table4[[#This Row],[iso_code]],iso_code!G:H,2,FALSE)</f>
        <v>Niger (the)</v>
      </c>
    </row>
    <row r="806" spans="1:4">
      <c r="A806" s="18">
        <v>178</v>
      </c>
      <c r="B806" s="54" t="s">
        <v>1215</v>
      </c>
      <c r="C806" s="58" t="str">
        <f>VLOOKUP(Table4[[#This Row],[iso_code]],iso_code!B:C,2,FALSE)</f>
        <v>NGA</v>
      </c>
      <c r="D806" s="18" t="str">
        <f>VLOOKUP(Table4[[#This Row],[iso_code]],iso_code!G:H,2,FALSE)</f>
        <v>Nigeria</v>
      </c>
    </row>
    <row r="807" spans="1:4">
      <c r="A807" s="18">
        <v>178</v>
      </c>
      <c r="B807" s="54" t="s">
        <v>2162</v>
      </c>
      <c r="C807" s="58" t="str">
        <f>VLOOKUP(Table4[[#This Row],[iso_code]],iso_code!B:C,2,FALSE)</f>
        <v>RWA</v>
      </c>
      <c r="D807" s="18" t="str">
        <f>VLOOKUP(Table4[[#This Row],[iso_code]],iso_code!G:H,2,FALSE)</f>
        <v>Rwanda</v>
      </c>
    </row>
    <row r="808" spans="1:4">
      <c r="A808" s="18">
        <v>178</v>
      </c>
      <c r="B808" s="54" t="s">
        <v>2164</v>
      </c>
      <c r="C808" s="58" t="str">
        <f>VLOOKUP(Table4[[#This Row],[iso_code]],iso_code!B:C,2,FALSE)</f>
        <v>SYC</v>
      </c>
      <c r="D808" s="18" t="str">
        <f>VLOOKUP(Table4[[#This Row],[iso_code]],iso_code!G:H,2,FALSE)</f>
        <v>Seychelles</v>
      </c>
    </row>
    <row r="809" spans="1:4">
      <c r="A809" s="18">
        <v>178</v>
      </c>
      <c r="B809" s="54" t="s">
        <v>2167</v>
      </c>
      <c r="C809" s="58" t="str">
        <f>VLOOKUP(Table4[[#This Row],[iso_code]],iso_code!B:C,2,FALSE)</f>
        <v>SDN</v>
      </c>
      <c r="D809" s="18" t="str">
        <f>VLOOKUP(Table4[[#This Row],[iso_code]],iso_code!G:H,2,FALSE)</f>
        <v>Sudan (the)</v>
      </c>
    </row>
    <row r="810" spans="1:4">
      <c r="A810" s="18">
        <v>178</v>
      </c>
      <c r="B810" s="54" t="s">
        <v>2046</v>
      </c>
      <c r="C810" s="58" t="str">
        <f>VLOOKUP(Table4[[#This Row],[iso_code]],iso_code!B:C,2,FALSE)</f>
        <v>SLE</v>
      </c>
      <c r="D810" s="18" t="str">
        <f>VLOOKUP(Table4[[#This Row],[iso_code]],iso_code!G:H,2,FALSE)</f>
        <v>Sierra Leone</v>
      </c>
    </row>
    <row r="811" spans="1:4">
      <c r="A811" s="18">
        <v>178</v>
      </c>
      <c r="B811" s="54" t="s">
        <v>1657</v>
      </c>
      <c r="C811" s="58" t="str">
        <f>VLOOKUP(Table4[[#This Row],[iso_code]],iso_code!B:C,2,FALSE)</f>
        <v>SEN</v>
      </c>
      <c r="D811" s="18" t="str">
        <f>VLOOKUP(Table4[[#This Row],[iso_code]],iso_code!G:H,2,FALSE)</f>
        <v>Senegal</v>
      </c>
    </row>
    <row r="812" spans="1:4">
      <c r="A812" s="18">
        <v>178</v>
      </c>
      <c r="B812" s="54" t="s">
        <v>2165</v>
      </c>
      <c r="C812" s="58" t="str">
        <f>VLOOKUP(Table4[[#This Row],[iso_code]],iso_code!B:C,2,FALSE)</f>
        <v>SOM</v>
      </c>
      <c r="D812" s="18" t="str">
        <f>VLOOKUP(Table4[[#This Row],[iso_code]],iso_code!G:H,2,FALSE)</f>
        <v>Somalia</v>
      </c>
    </row>
    <row r="813" spans="1:4">
      <c r="A813" s="18">
        <v>178</v>
      </c>
      <c r="B813" s="54" t="s">
        <v>2166</v>
      </c>
      <c r="C813" s="58" t="str">
        <f>VLOOKUP(Table4[[#This Row],[iso_code]],iso_code!B:C,2,FALSE)</f>
        <v>SSD</v>
      </c>
      <c r="D813" s="18" t="str">
        <f>VLOOKUP(Table4[[#This Row],[iso_code]],iso_code!G:H,2,FALSE)</f>
        <v>South Sudan</v>
      </c>
    </row>
    <row r="814" spans="1:4">
      <c r="A814" s="18">
        <v>178</v>
      </c>
      <c r="B814" s="54" t="s">
        <v>2163</v>
      </c>
      <c r="C814" s="58" t="str">
        <f>VLOOKUP(Table4[[#This Row],[iso_code]],iso_code!B:C,2,FALSE)</f>
        <v>STP</v>
      </c>
      <c r="D814" s="18" t="str">
        <f>VLOOKUP(Table4[[#This Row],[iso_code]],iso_code!G:H,2,FALSE)</f>
        <v>Sao Tome and Principe</v>
      </c>
    </row>
    <row r="815" spans="1:4">
      <c r="A815" s="18">
        <v>178</v>
      </c>
      <c r="B815" s="54" t="s">
        <v>2168</v>
      </c>
      <c r="C815" s="58" t="str">
        <f>VLOOKUP(Table4[[#This Row],[iso_code]],iso_code!B:C,2,FALSE)</f>
        <v>SWZ</v>
      </c>
      <c r="D815" s="18" t="str">
        <f>VLOOKUP(Table4[[#This Row],[iso_code]],iso_code!G:H,2,FALSE)</f>
        <v>Eswatini</v>
      </c>
    </row>
    <row r="816" spans="1:4">
      <c r="A816" s="18">
        <v>178</v>
      </c>
      <c r="B816" s="54" t="s">
        <v>2147</v>
      </c>
      <c r="C816" s="58" t="str">
        <f>VLOOKUP(Table4[[#This Row],[iso_code]],iso_code!B:C,2,FALSE)</f>
        <v>TCD</v>
      </c>
      <c r="D816" s="18" t="str">
        <f>VLOOKUP(Table4[[#This Row],[iso_code]],iso_code!G:H,2,FALSE)</f>
        <v>Chad</v>
      </c>
    </row>
    <row r="817" spans="1:4">
      <c r="A817" s="18">
        <v>178</v>
      </c>
      <c r="B817" s="54" t="s">
        <v>1968</v>
      </c>
      <c r="C817" s="58" t="str">
        <f>VLOOKUP(Table4[[#This Row],[iso_code]],iso_code!B:C,2,FALSE)</f>
        <v>TGO</v>
      </c>
      <c r="D817" s="18" t="str">
        <f>VLOOKUP(Table4[[#This Row],[iso_code]],iso_code!G:H,2,FALSE)</f>
        <v>Togo</v>
      </c>
    </row>
    <row r="818" spans="1:4">
      <c r="A818" s="18">
        <v>178</v>
      </c>
      <c r="B818" s="54" t="s">
        <v>935</v>
      </c>
      <c r="C818" s="58" t="str">
        <f>VLOOKUP(Table4[[#This Row],[iso_code]],iso_code!B:C,2,FALSE)</f>
        <v>TUN</v>
      </c>
      <c r="D818" s="18" t="str">
        <f>VLOOKUP(Table4[[#This Row],[iso_code]],iso_code!G:H,2,FALSE)</f>
        <v>Tunisia</v>
      </c>
    </row>
    <row r="819" spans="1:4">
      <c r="A819" s="18">
        <v>178</v>
      </c>
      <c r="B819" s="54" t="s">
        <v>842</v>
      </c>
      <c r="C819" s="58" t="str">
        <f>VLOOKUP(Table4[[#This Row],[iso_code]],iso_code!B:C,2,FALSE)</f>
        <v>TZA</v>
      </c>
      <c r="D819" s="18" t="str">
        <f>VLOOKUP(Table4[[#This Row],[iso_code]],iso_code!G:H,2,FALSE)</f>
        <v>Tanzania, United Republic of</v>
      </c>
    </row>
    <row r="820" spans="1:4">
      <c r="A820" s="18">
        <v>178</v>
      </c>
      <c r="B820" s="54" t="s">
        <v>1443</v>
      </c>
      <c r="C820" s="58" t="str">
        <f>VLOOKUP(Table4[[#This Row],[iso_code]],iso_code!B:C,2,FALSE)</f>
        <v>UGA</v>
      </c>
      <c r="D820" s="18" t="str">
        <f>VLOOKUP(Table4[[#This Row],[iso_code]],iso_code!G:H,2,FALSE)</f>
        <v>Uganda</v>
      </c>
    </row>
    <row r="821" spans="1:4">
      <c r="A821" s="18">
        <v>178</v>
      </c>
      <c r="B821" s="54" t="s">
        <v>608</v>
      </c>
      <c r="C821" s="58" t="str">
        <f>VLOOKUP(Table4[[#This Row],[iso_code]],iso_code!B:C,2,FALSE)</f>
        <v>ZAF</v>
      </c>
      <c r="D821" s="18" t="str">
        <f>VLOOKUP(Table4[[#This Row],[iso_code]],iso_code!G:H,2,FALSE)</f>
        <v>South Africa</v>
      </c>
    </row>
    <row r="822" spans="1:4">
      <c r="A822" s="18">
        <v>178</v>
      </c>
      <c r="B822" s="54" t="s">
        <v>737</v>
      </c>
      <c r="C822" s="58" t="str">
        <f>VLOOKUP(Table4[[#This Row],[iso_code]],iso_code!B:C,2,FALSE)</f>
        <v>ZMB</v>
      </c>
      <c r="D822" s="18" t="str">
        <f>VLOOKUP(Table4[[#This Row],[iso_code]],iso_code!G:H,2,FALSE)</f>
        <v>Zambia</v>
      </c>
    </row>
    <row r="823" spans="1:4">
      <c r="A823" s="18">
        <v>178</v>
      </c>
      <c r="B823" s="54" t="s">
        <v>2169</v>
      </c>
      <c r="C823" s="58" t="str">
        <f>VLOOKUP(Table4[[#This Row],[iso_code]],iso_code!B:C,2,FALSE)</f>
        <v>ZWE</v>
      </c>
      <c r="D823" s="18" t="str">
        <f>VLOOKUP(Table4[[#This Row],[iso_code]],iso_code!G:H,2,FALSE)</f>
        <v>Zimbabwe</v>
      </c>
    </row>
    <row r="824" spans="1:4">
      <c r="A824" s="18">
        <v>179</v>
      </c>
      <c r="B824" s="54" t="s">
        <v>608</v>
      </c>
      <c r="C824" s="58" t="str">
        <f>VLOOKUP(Table4[[#This Row],[iso_code]],iso_code!B:C,2,FALSE)</f>
        <v>ZAF</v>
      </c>
      <c r="D824" s="18" t="str">
        <f>VLOOKUP(Table4[[#This Row],[iso_code]],iso_code!G:H,2,FALSE)</f>
        <v>South Africa</v>
      </c>
    </row>
    <row r="825" spans="1:4">
      <c r="A825" s="18">
        <v>180</v>
      </c>
      <c r="B825" s="54" t="s">
        <v>842</v>
      </c>
      <c r="C825" s="58" t="str">
        <f>VLOOKUP(Table4[[#This Row],[iso_code]],iso_code!B:C,2,FALSE)</f>
        <v>TZA</v>
      </c>
      <c r="D825" s="18" t="str">
        <f>VLOOKUP(Table4[[#This Row],[iso_code]],iso_code!G:H,2,FALSE)</f>
        <v>Tanzania, United Republic of</v>
      </c>
    </row>
    <row r="826" spans="1:4">
      <c r="A826" s="18">
        <v>181</v>
      </c>
      <c r="B826" s="54" t="s">
        <v>285</v>
      </c>
      <c r="C826" s="58" t="str">
        <f>VLOOKUP(Table4[[#This Row],[iso_code]],iso_code!B:C,2,FALSE)</f>
        <v>CMR</v>
      </c>
      <c r="D826" s="18" t="str">
        <f>VLOOKUP(Table4[[#This Row],[iso_code]],iso_code!G:H,2,FALSE)</f>
        <v>Cameroon</v>
      </c>
    </row>
    <row r="827" spans="1:4">
      <c r="A827" s="18">
        <v>182</v>
      </c>
      <c r="B827" s="54" t="s">
        <v>285</v>
      </c>
      <c r="C827" s="58" t="str">
        <f>VLOOKUP(Table4[[#This Row],[iso_code]],iso_code!B:C,2,FALSE)</f>
        <v>CMR</v>
      </c>
      <c r="D827" s="18" t="str">
        <f>VLOOKUP(Table4[[#This Row],[iso_code]],iso_code!G:H,2,FALSE)</f>
        <v>Cameroon</v>
      </c>
    </row>
    <row r="828" spans="1:4">
      <c r="A828" s="18">
        <v>183</v>
      </c>
      <c r="B828" s="54" t="s">
        <v>1787</v>
      </c>
      <c r="C828" s="58" t="str">
        <f>VLOOKUP(Table4[[#This Row],[iso_code]],iso_code!B:C,2,FALSE)</f>
        <v>BWA</v>
      </c>
      <c r="D828" s="18" t="str">
        <f>VLOOKUP(Table4[[#This Row],[iso_code]],iso_code!G:H,2,FALSE)</f>
        <v>Botswana</v>
      </c>
    </row>
    <row r="829" spans="1:4">
      <c r="A829" s="18">
        <v>184</v>
      </c>
      <c r="B829" s="54" t="s">
        <v>1215</v>
      </c>
      <c r="C829" s="58" t="str">
        <f>VLOOKUP(Table4[[#This Row],[iso_code]],iso_code!B:C,2,FALSE)</f>
        <v>NGA</v>
      </c>
      <c r="D829" s="18" t="str">
        <f>VLOOKUP(Table4[[#This Row],[iso_code]],iso_code!G:H,2,FALSE)</f>
        <v>Nigeria</v>
      </c>
    </row>
    <row r="830" spans="1:4">
      <c r="A830" s="18">
        <v>185</v>
      </c>
      <c r="B830" s="54" t="s">
        <v>509</v>
      </c>
      <c r="C830" s="58" t="str">
        <f>VLOOKUP(Table4[[#This Row],[iso_code]],iso_code!B:C,2,FALSE)</f>
        <v>MAR</v>
      </c>
      <c r="D830" s="18" t="str">
        <f>VLOOKUP(Table4[[#This Row],[iso_code]],iso_code!G:H,2,FALSE)</f>
        <v>Morocco</v>
      </c>
    </row>
    <row r="831" spans="1:4">
      <c r="A831" s="18">
        <v>186</v>
      </c>
      <c r="B831" s="54" t="s">
        <v>790</v>
      </c>
      <c r="C831" s="58" t="str">
        <f>VLOOKUP(Table4[[#This Row],[iso_code]],iso_code!B:C,2,FALSE)</f>
        <v>DZA</v>
      </c>
      <c r="D831" s="18" t="str">
        <f>VLOOKUP(Table4[[#This Row],[iso_code]],iso_code!G:H,2,FALSE)</f>
        <v>Algeria</v>
      </c>
    </row>
    <row r="832" spans="1:4">
      <c r="A832" s="18">
        <v>187</v>
      </c>
      <c r="B832" s="54" t="s">
        <v>840</v>
      </c>
      <c r="C832" s="58" t="str">
        <f>VLOOKUP(Table4[[#This Row],[iso_code]],iso_code!B:C,2,FALSE)</f>
        <v>EGY</v>
      </c>
      <c r="D832" s="18" t="str">
        <f>VLOOKUP(Table4[[#This Row],[iso_code]],iso_code!G:H,2,FALSE)</f>
        <v>Egypt</v>
      </c>
    </row>
    <row r="833" spans="1:4">
      <c r="A833" s="18">
        <v>188</v>
      </c>
      <c r="B833" s="54" t="s">
        <v>1787</v>
      </c>
      <c r="C833" s="58" t="str">
        <f>VLOOKUP(Table4[[#This Row],[iso_code]],iso_code!B:C,2,FALSE)</f>
        <v>BWA</v>
      </c>
      <c r="D833" s="18" t="str">
        <f>VLOOKUP(Table4[[#This Row],[iso_code]],iso_code!G:H,2,FALSE)</f>
        <v>Botswana</v>
      </c>
    </row>
    <row r="834" spans="1:4">
      <c r="A834" s="18">
        <v>188</v>
      </c>
      <c r="B834" s="54" t="s">
        <v>1431</v>
      </c>
      <c r="C834" s="58" t="str">
        <f>VLOOKUP(Table4[[#This Row],[iso_code]],iso_code!B:C,2,FALSE)</f>
        <v>MOZ</v>
      </c>
      <c r="D834" s="18" t="str">
        <f>VLOOKUP(Table4[[#This Row],[iso_code]],iso_code!G:H,2,FALSE)</f>
        <v>Mozambique</v>
      </c>
    </row>
    <row r="835" spans="1:4">
      <c r="A835" s="18">
        <v>188</v>
      </c>
      <c r="B835" s="54" t="s">
        <v>2022</v>
      </c>
      <c r="C835" s="58" t="str">
        <f>VLOOKUP(Table4[[#This Row],[iso_code]],iso_code!B:C,2,FALSE)</f>
        <v>NAM</v>
      </c>
      <c r="D835" s="18" t="str">
        <f>VLOOKUP(Table4[[#This Row],[iso_code]],iso_code!G:H,2,FALSE)</f>
        <v>Namibia</v>
      </c>
    </row>
    <row r="836" spans="1:4">
      <c r="A836" s="18">
        <v>188</v>
      </c>
      <c r="B836" s="54" t="s">
        <v>608</v>
      </c>
      <c r="C836" s="58" t="str">
        <f>VLOOKUP(Table4[[#This Row],[iso_code]],iso_code!B:C,2,FALSE)</f>
        <v>ZAF</v>
      </c>
      <c r="D836" s="18" t="str">
        <f>VLOOKUP(Table4[[#This Row],[iso_code]],iso_code!G:H,2,FALSE)</f>
        <v>South Africa</v>
      </c>
    </row>
    <row r="837" spans="1:4">
      <c r="A837" s="18">
        <v>188</v>
      </c>
      <c r="B837" s="54" t="s">
        <v>737</v>
      </c>
      <c r="C837" s="58" t="str">
        <f>VLOOKUP(Table4[[#This Row],[iso_code]],iso_code!B:C,2,FALSE)</f>
        <v>ZMB</v>
      </c>
      <c r="D837" s="18" t="str">
        <f>VLOOKUP(Table4[[#This Row],[iso_code]],iso_code!G:H,2,FALSE)</f>
        <v>Zambia</v>
      </c>
    </row>
    <row r="838" spans="1:4">
      <c r="A838" s="18">
        <v>188</v>
      </c>
      <c r="B838" s="54" t="s">
        <v>2169</v>
      </c>
      <c r="C838" s="58" t="str">
        <f>VLOOKUP(Table4[[#This Row],[iso_code]],iso_code!B:C,2,FALSE)</f>
        <v>ZWE</v>
      </c>
      <c r="D838" s="18" t="str">
        <f>VLOOKUP(Table4[[#This Row],[iso_code]],iso_code!G:H,2,FALSE)</f>
        <v>Zimbabwe</v>
      </c>
    </row>
    <row r="839" spans="1:4">
      <c r="A839" s="18">
        <v>189</v>
      </c>
      <c r="B839" s="54" t="s">
        <v>790</v>
      </c>
      <c r="C839" s="58" t="str">
        <f>VLOOKUP(Table4[[#This Row],[iso_code]],iso_code!B:C,2,FALSE)</f>
        <v>DZA</v>
      </c>
      <c r="D839" s="18" t="str">
        <f>VLOOKUP(Table4[[#This Row],[iso_code]],iso_code!G:H,2,FALSE)</f>
        <v>Algeria</v>
      </c>
    </row>
    <row r="840" spans="1:4">
      <c r="A840" s="18">
        <v>190</v>
      </c>
      <c r="B840" s="54" t="s">
        <v>194</v>
      </c>
      <c r="C840" s="58" t="str">
        <f>VLOOKUP(Table4[[#This Row],[iso_code]],iso_code!B:C,2,FALSE)</f>
        <v>ETH</v>
      </c>
      <c r="D840" s="18" t="str">
        <f>VLOOKUP(Table4[[#This Row],[iso_code]],iso_code!G:H,2,FALSE)</f>
        <v>Ethiopia</v>
      </c>
    </row>
    <row r="841" spans="1:4">
      <c r="A841" s="18">
        <v>191</v>
      </c>
      <c r="B841" s="54" t="s">
        <v>1215</v>
      </c>
      <c r="C841" s="58" t="str">
        <f>VLOOKUP(Table4[[#This Row],[iso_code]],iso_code!B:C,2,FALSE)</f>
        <v>NGA</v>
      </c>
      <c r="D841" s="18" t="str">
        <f>VLOOKUP(Table4[[#This Row],[iso_code]],iso_code!G:H,2,FALSE)</f>
        <v>Nigeria</v>
      </c>
    </row>
    <row r="842" spans="1:4">
      <c r="A842" s="18">
        <v>192</v>
      </c>
      <c r="B842" s="54" t="s">
        <v>250</v>
      </c>
      <c r="C842" s="58" t="str">
        <f>VLOOKUP(Table4[[#This Row],[iso_code]],iso_code!B:C,2,FALSE)</f>
        <v>GHA</v>
      </c>
      <c r="D842" s="18" t="str">
        <f>VLOOKUP(Table4[[#This Row],[iso_code]],iso_code!G:H,2,FALSE)</f>
        <v>Ghana</v>
      </c>
    </row>
    <row r="843" spans="1:4">
      <c r="A843" s="18">
        <v>193</v>
      </c>
      <c r="B843" s="54" t="s">
        <v>1215</v>
      </c>
      <c r="C843" s="58" t="str">
        <f>VLOOKUP(Table4[[#This Row],[iso_code]],iso_code!B:C,2,FALSE)</f>
        <v>NGA</v>
      </c>
      <c r="D843" s="18" t="str">
        <f>VLOOKUP(Table4[[#This Row],[iso_code]],iso_code!G:H,2,FALSE)</f>
        <v>Nigeria</v>
      </c>
    </row>
    <row r="844" spans="1:4">
      <c r="A844" s="18">
        <v>194</v>
      </c>
      <c r="B844" s="54" t="s">
        <v>608</v>
      </c>
      <c r="C844" s="58" t="str">
        <f>VLOOKUP(Table4[[#This Row],[iso_code]],iso_code!B:C,2,FALSE)</f>
        <v>ZAF</v>
      </c>
      <c r="D844" s="18" t="str">
        <f>VLOOKUP(Table4[[#This Row],[iso_code]],iso_code!G:H,2,FALSE)</f>
        <v>South Africa</v>
      </c>
    </row>
    <row r="845" spans="1:4">
      <c r="A845" s="18">
        <v>195</v>
      </c>
      <c r="B845" s="54" t="s">
        <v>840</v>
      </c>
      <c r="C845" s="58" t="str">
        <f>VLOOKUP(Table4[[#This Row],[iso_code]],iso_code!B:C,2,FALSE)</f>
        <v>EGY</v>
      </c>
      <c r="D845" s="18" t="str">
        <f>VLOOKUP(Table4[[#This Row],[iso_code]],iso_code!G:H,2,FALSE)</f>
        <v>Egypt</v>
      </c>
    </row>
    <row r="846" spans="1:4">
      <c r="A846" s="18">
        <v>196</v>
      </c>
      <c r="B846" s="54" t="s">
        <v>840</v>
      </c>
      <c r="C846" s="58" t="str">
        <f>VLOOKUP(Table4[[#This Row],[iso_code]],iso_code!B:C,2,FALSE)</f>
        <v>EGY</v>
      </c>
      <c r="D846" s="18" t="str">
        <f>VLOOKUP(Table4[[#This Row],[iso_code]],iso_code!G:H,2,FALSE)</f>
        <v>Egypt</v>
      </c>
    </row>
    <row r="847" spans="1:4">
      <c r="A847" s="18">
        <v>197</v>
      </c>
      <c r="B847" s="54" t="s">
        <v>285</v>
      </c>
      <c r="C847" s="58" t="str">
        <f>VLOOKUP(Table4[[#This Row],[iso_code]],iso_code!B:C,2,FALSE)</f>
        <v>CMR</v>
      </c>
      <c r="D847" s="18" t="str">
        <f>VLOOKUP(Table4[[#This Row],[iso_code]],iso_code!G:H,2,FALSE)</f>
        <v>Cameroon</v>
      </c>
    </row>
    <row r="848" spans="1:4">
      <c r="A848" s="18">
        <v>198</v>
      </c>
      <c r="B848" s="54" t="s">
        <v>194</v>
      </c>
      <c r="C848" s="58" t="str">
        <f>VLOOKUP(Table4[[#This Row],[iso_code]],iso_code!B:C,2,FALSE)</f>
        <v>ETH</v>
      </c>
      <c r="D848" s="18" t="str">
        <f>VLOOKUP(Table4[[#This Row],[iso_code]],iso_code!G:H,2,FALSE)</f>
        <v>Ethiopia</v>
      </c>
    </row>
    <row r="849" spans="1:4">
      <c r="A849" s="18">
        <v>199</v>
      </c>
      <c r="B849" s="54" t="s">
        <v>1215</v>
      </c>
      <c r="C849" s="58" t="str">
        <f>VLOOKUP(Table4[[#This Row],[iso_code]],iso_code!B:C,2,FALSE)</f>
        <v>NGA</v>
      </c>
      <c r="D849" s="18" t="str">
        <f>VLOOKUP(Table4[[#This Row],[iso_code]],iso_code!G:H,2,FALSE)</f>
        <v>Nigeria</v>
      </c>
    </row>
    <row r="850" spans="1:4">
      <c r="A850" s="18">
        <v>199</v>
      </c>
      <c r="B850" s="54" t="s">
        <v>608</v>
      </c>
      <c r="C850" s="58" t="str">
        <f>VLOOKUP(Table4[[#This Row],[iso_code]],iso_code!B:C,2,FALSE)</f>
        <v>ZAF</v>
      </c>
      <c r="D850" s="18" t="str">
        <f>VLOOKUP(Table4[[#This Row],[iso_code]],iso_code!G:H,2,FALSE)</f>
        <v>South Africa</v>
      </c>
    </row>
    <row r="851" spans="1:4">
      <c r="A851" s="18">
        <v>200</v>
      </c>
      <c r="B851" s="54" t="s">
        <v>285</v>
      </c>
      <c r="C851" s="58" t="str">
        <f>VLOOKUP(Table4[[#This Row],[iso_code]],iso_code!B:C,2,FALSE)</f>
        <v>CMR</v>
      </c>
      <c r="D851" s="18" t="str">
        <f>VLOOKUP(Table4[[#This Row],[iso_code]],iso_code!G:H,2,FALSE)</f>
        <v>Cameroon</v>
      </c>
    </row>
    <row r="852" spans="1:4">
      <c r="A852" s="18">
        <v>201</v>
      </c>
      <c r="B852" s="54" t="s">
        <v>1944</v>
      </c>
      <c r="C852" s="58" t="str">
        <f>VLOOKUP(Table4[[#This Row],[iso_code]],iso_code!B:C,2,FALSE)</f>
        <v>LBY</v>
      </c>
      <c r="D852" s="18" t="str">
        <f>VLOOKUP(Table4[[#This Row],[iso_code]],iso_code!G:H,2,FALSE)</f>
        <v>Libya</v>
      </c>
    </row>
    <row r="853" spans="1:4">
      <c r="A853" s="18">
        <v>202</v>
      </c>
      <c r="B853" s="54" t="s">
        <v>285</v>
      </c>
      <c r="C853" s="58" t="str">
        <f>VLOOKUP(Table4[[#This Row],[iso_code]],iso_code!B:C,2,FALSE)</f>
        <v>CMR</v>
      </c>
      <c r="D853" s="18" t="str">
        <f>VLOOKUP(Table4[[#This Row],[iso_code]],iso_code!G:H,2,FALSE)</f>
        <v>Cameroon</v>
      </c>
    </row>
    <row r="854" spans="1:4">
      <c r="A854" s="18">
        <v>203</v>
      </c>
      <c r="B854" s="54" t="s">
        <v>840</v>
      </c>
      <c r="C854" s="58" t="str">
        <f>VLOOKUP(Table4[[#This Row],[iso_code]],iso_code!B:C,2,FALSE)</f>
        <v>EGY</v>
      </c>
      <c r="D854" s="18" t="str">
        <f>VLOOKUP(Table4[[#This Row],[iso_code]],iso_code!G:H,2,FALSE)</f>
        <v>Egypt</v>
      </c>
    </row>
    <row r="855" spans="1:4">
      <c r="A855" s="18">
        <v>204</v>
      </c>
      <c r="B855" s="54" t="s">
        <v>1968</v>
      </c>
      <c r="C855" s="58" t="str">
        <f>VLOOKUP(Table4[[#This Row],[iso_code]],iso_code!B:C,2,FALSE)</f>
        <v>TGO</v>
      </c>
      <c r="D855" s="18" t="str">
        <f>VLOOKUP(Table4[[#This Row],[iso_code]],iso_code!G:H,2,FALSE)</f>
        <v>Togo</v>
      </c>
    </row>
    <row r="856" spans="1:4">
      <c r="A856" s="18">
        <v>205</v>
      </c>
      <c r="B856" s="54" t="s">
        <v>1976</v>
      </c>
      <c r="C856" s="58" t="str">
        <f>VLOOKUP(Table4[[#This Row],[iso_code]],iso_code!B:C,2,FALSE)</f>
        <v>COD</v>
      </c>
      <c r="D856" s="18" t="str">
        <f>VLOOKUP(Table4[[#This Row],[iso_code]],iso_code!G:H,2,FALSE)</f>
        <v>Congo (the Democratic Republic of the)</v>
      </c>
    </row>
    <row r="857" spans="1:4">
      <c r="A857" s="18">
        <v>206</v>
      </c>
      <c r="B857" s="54" t="s">
        <v>194</v>
      </c>
      <c r="C857" s="58" t="str">
        <f>VLOOKUP(Table4[[#This Row],[iso_code]],iso_code!B:C,2,FALSE)</f>
        <v>ETH</v>
      </c>
      <c r="D857" s="18" t="str">
        <f>VLOOKUP(Table4[[#This Row],[iso_code]],iso_code!G:H,2,FALSE)</f>
        <v>Ethiopia</v>
      </c>
    </row>
    <row r="858" spans="1:4">
      <c r="A858" s="18">
        <v>207</v>
      </c>
      <c r="B858" s="54" t="s">
        <v>608</v>
      </c>
      <c r="C858" s="58" t="str">
        <f>VLOOKUP(Table4[[#This Row],[iso_code]],iso_code!B:C,2,FALSE)</f>
        <v>ZAF</v>
      </c>
      <c r="D858" s="18" t="str">
        <f>VLOOKUP(Table4[[#This Row],[iso_code]],iso_code!G:H,2,FALSE)</f>
        <v>South Africa</v>
      </c>
    </row>
    <row r="859" spans="1:4">
      <c r="A859" s="18">
        <v>208</v>
      </c>
      <c r="B859" s="54" t="s">
        <v>840</v>
      </c>
      <c r="C859" s="58" t="str">
        <f>VLOOKUP(Table4[[#This Row],[iso_code]],iso_code!B:C,2,FALSE)</f>
        <v>EGY</v>
      </c>
      <c r="D859" s="18" t="str">
        <f>VLOOKUP(Table4[[#This Row],[iso_code]],iso_code!G:H,2,FALSE)</f>
        <v>Egypt</v>
      </c>
    </row>
    <row r="860" spans="1:4">
      <c r="A860" s="18">
        <v>209</v>
      </c>
      <c r="B860" s="54" t="s">
        <v>1443</v>
      </c>
      <c r="C860" s="58" t="str">
        <f>VLOOKUP(Table4[[#This Row],[iso_code]],iso_code!B:C,2,FALSE)</f>
        <v>UGA</v>
      </c>
      <c r="D860" s="18" t="str">
        <f>VLOOKUP(Table4[[#This Row],[iso_code]],iso_code!G:H,2,FALSE)</f>
        <v>Uganda</v>
      </c>
    </row>
    <row r="861" spans="1:4">
      <c r="A861" s="18">
        <v>210</v>
      </c>
      <c r="B861" s="54" t="s">
        <v>737</v>
      </c>
      <c r="C861" s="58" t="str">
        <f>VLOOKUP(Table4[[#This Row],[iso_code]],iso_code!B:C,2,FALSE)</f>
        <v>ZMB</v>
      </c>
      <c r="D861" s="18" t="str">
        <f>VLOOKUP(Table4[[#This Row],[iso_code]],iso_code!G:H,2,FALSE)</f>
        <v>Zambia</v>
      </c>
    </row>
    <row r="862" spans="1:4">
      <c r="A862" s="18">
        <v>211</v>
      </c>
      <c r="B862" s="54" t="s">
        <v>428</v>
      </c>
      <c r="C862" s="58" t="str">
        <f>VLOOKUP(Table4[[#This Row],[iso_code]],iso_code!B:C,2,FALSE)</f>
        <v>KEN</v>
      </c>
      <c r="D862" s="18" t="str">
        <f>VLOOKUP(Table4[[#This Row],[iso_code]],iso_code!G:H,2,FALSE)</f>
        <v>Kenya</v>
      </c>
    </row>
    <row r="863" spans="1:4">
      <c r="A863" s="18">
        <v>211</v>
      </c>
      <c r="B863" s="54" t="s">
        <v>1443</v>
      </c>
      <c r="C863" s="58" t="str">
        <f>VLOOKUP(Table4[[#This Row],[iso_code]],iso_code!B:C,2,FALSE)</f>
        <v>UGA</v>
      </c>
      <c r="D863" s="18" t="str">
        <f>VLOOKUP(Table4[[#This Row],[iso_code]],iso_code!G:H,2,FALSE)</f>
        <v>Uganda</v>
      </c>
    </row>
    <row r="864" spans="1:4">
      <c r="A864" s="18">
        <v>211</v>
      </c>
      <c r="B864" s="54" t="s">
        <v>842</v>
      </c>
      <c r="C864" s="58" t="str">
        <f>VLOOKUP(Table4[[#This Row],[iso_code]],iso_code!B:C,2,FALSE)</f>
        <v>TZA</v>
      </c>
      <c r="D864" s="18" t="str">
        <f>VLOOKUP(Table4[[#This Row],[iso_code]],iso_code!G:H,2,FALSE)</f>
        <v>Tanzania, United Republic of</v>
      </c>
    </row>
    <row r="865" spans="1:4">
      <c r="A865" s="18">
        <v>211</v>
      </c>
      <c r="B865" s="54" t="s">
        <v>194</v>
      </c>
      <c r="C865" s="58" t="str">
        <f>VLOOKUP(Table4[[#This Row],[iso_code]],iso_code!B:C,2,FALSE)</f>
        <v>ETH</v>
      </c>
      <c r="D865" s="18" t="str">
        <f>VLOOKUP(Table4[[#This Row],[iso_code]],iso_code!G:H,2,FALSE)</f>
        <v>Ethiopia</v>
      </c>
    </row>
    <row r="866" spans="1:4">
      <c r="A866" s="18">
        <v>211</v>
      </c>
      <c r="B866" s="54" t="s">
        <v>2162</v>
      </c>
      <c r="C866" s="58" t="str">
        <f>VLOOKUP(Table4[[#This Row],[iso_code]],iso_code!B:C,2,FALSE)</f>
        <v>RWA</v>
      </c>
      <c r="D866" s="18" t="str">
        <f>VLOOKUP(Table4[[#This Row],[iso_code]],iso_code!G:H,2,FALSE)</f>
        <v>Rwanda</v>
      </c>
    </row>
    <row r="867" spans="1:4">
      <c r="A867" s="18">
        <v>212</v>
      </c>
      <c r="B867" s="54" t="s">
        <v>608</v>
      </c>
      <c r="C867" s="58" t="str">
        <f>VLOOKUP(Table4[[#This Row],[iso_code]],iso_code!B:C,2,FALSE)</f>
        <v>ZAF</v>
      </c>
      <c r="D867" s="18" t="str">
        <f>VLOOKUP(Table4[[#This Row],[iso_code]],iso_code!G:H,2,FALSE)</f>
        <v>South Africa</v>
      </c>
    </row>
    <row r="868" spans="1:4">
      <c r="A868" s="18">
        <v>213</v>
      </c>
      <c r="B868" s="54" t="s">
        <v>2046</v>
      </c>
      <c r="C868" s="58" t="str">
        <f>VLOOKUP(Table4[[#This Row],[iso_code]],iso_code!B:C,2,FALSE)</f>
        <v>SLE</v>
      </c>
      <c r="D868" s="18" t="str">
        <f>VLOOKUP(Table4[[#This Row],[iso_code]],iso_code!G:H,2,FALSE)</f>
        <v>Sierra Leone</v>
      </c>
    </row>
    <row r="869" spans="1:4">
      <c r="A869" s="18">
        <v>214</v>
      </c>
      <c r="B869" s="54" t="s">
        <v>842</v>
      </c>
      <c r="C869" s="58" t="str">
        <f>VLOOKUP(Table4[[#This Row],[iso_code]],iso_code!B:C,2,FALSE)</f>
        <v>TZA</v>
      </c>
      <c r="D869" s="18" t="str">
        <f>VLOOKUP(Table4[[#This Row],[iso_code]],iso_code!G:H,2,FALSE)</f>
        <v>Tanzania, United Republic of</v>
      </c>
    </row>
    <row r="870" spans="1:4">
      <c r="A870" s="18">
        <v>215</v>
      </c>
      <c r="B870" s="54" t="s">
        <v>2062</v>
      </c>
      <c r="C870" s="58" t="str">
        <f>VLOOKUP(Table4[[#This Row],[iso_code]],iso_code!B:C,2,FALSE)</f>
        <v>MRT</v>
      </c>
      <c r="D870" s="18" t="str">
        <f>VLOOKUP(Table4[[#This Row],[iso_code]],iso_code!G:H,2,FALSE)</f>
        <v>Mauritania</v>
      </c>
    </row>
    <row r="871" spans="1:4">
      <c r="A871" s="18">
        <v>216</v>
      </c>
      <c r="B871" s="54" t="s">
        <v>840</v>
      </c>
      <c r="C871" s="58" t="str">
        <f>VLOOKUP(Table4[[#This Row],[iso_code]],iso_code!B:C,2,FALSE)</f>
        <v>EGY</v>
      </c>
      <c r="D871" s="18" t="str">
        <f>VLOOKUP(Table4[[#This Row],[iso_code]],iso_code!G:H,2,FALSE)</f>
        <v>Egypt</v>
      </c>
    </row>
    <row r="872" spans="1:4">
      <c r="A872" s="18">
        <v>217</v>
      </c>
      <c r="B872" s="54" t="s">
        <v>250</v>
      </c>
      <c r="C872" s="58" t="str">
        <f>VLOOKUP(Table4[[#This Row],[iso_code]],iso_code!B:C,2,FALSE)</f>
        <v>GHA</v>
      </c>
      <c r="D872" s="18" t="str">
        <f>VLOOKUP(Table4[[#This Row],[iso_code]],iso_code!G:H,2,FALSE)</f>
        <v>Ghana</v>
      </c>
    </row>
    <row r="873" spans="1:4">
      <c r="A873" s="18">
        <v>218</v>
      </c>
      <c r="B873" s="54" t="s">
        <v>285</v>
      </c>
      <c r="C873" s="58" t="str">
        <f>VLOOKUP(Table4[[#This Row],[iso_code]],iso_code!B:C,2,FALSE)</f>
        <v>CMR</v>
      </c>
      <c r="D873" s="18" t="str">
        <f>VLOOKUP(Table4[[#This Row],[iso_code]],iso_code!G:H,2,FALSE)</f>
        <v>Cameroon</v>
      </c>
    </row>
    <row r="874" spans="1:4">
      <c r="A874" s="18">
        <v>218</v>
      </c>
      <c r="B874" s="54" t="s">
        <v>2147</v>
      </c>
      <c r="C874" s="58" t="str">
        <f>VLOOKUP(Table4[[#This Row],[iso_code]],iso_code!B:C,2,FALSE)</f>
        <v>TCD</v>
      </c>
      <c r="D874" s="18" t="str">
        <f>VLOOKUP(Table4[[#This Row],[iso_code]],iso_code!G:H,2,FALSE)</f>
        <v>Chad</v>
      </c>
    </row>
    <row r="875" spans="1:4">
      <c r="A875" s="18">
        <v>218</v>
      </c>
      <c r="B875" s="54" t="s">
        <v>2151</v>
      </c>
      <c r="C875" s="58" t="str">
        <f>VLOOKUP(Table4[[#This Row],[iso_code]],iso_code!B:C,2,FALSE)</f>
        <v>GNQ</v>
      </c>
      <c r="D875" s="18" t="str">
        <f>VLOOKUP(Table4[[#This Row],[iso_code]],iso_code!G:H,2,FALSE)</f>
        <v>Equatorial Guinea</v>
      </c>
    </row>
    <row r="876" spans="1:4">
      <c r="A876" s="18">
        <v>218</v>
      </c>
      <c r="B876" s="54" t="s">
        <v>2153</v>
      </c>
      <c r="C876" s="58" t="str">
        <f>VLOOKUP(Table4[[#This Row],[iso_code]],iso_code!B:C,2,FALSE)</f>
        <v>GAB</v>
      </c>
      <c r="D876" s="18" t="str">
        <f>VLOOKUP(Table4[[#This Row],[iso_code]],iso_code!G:H,2,FALSE)</f>
        <v>Gabon</v>
      </c>
    </row>
    <row r="877" spans="1:4">
      <c r="A877" s="18">
        <v>218</v>
      </c>
      <c r="B877" s="54" t="s">
        <v>2149</v>
      </c>
      <c r="C877" s="58" t="str">
        <f>VLOOKUP(Table4[[#This Row],[iso_code]],iso_code!B:C,2,FALSE)</f>
        <v>COG</v>
      </c>
      <c r="D877" s="18" t="str">
        <f>VLOOKUP(Table4[[#This Row],[iso_code]],iso_code!G:H,2,FALSE)</f>
        <v>Congo (the)</v>
      </c>
    </row>
    <row r="878" spans="1:4">
      <c r="A878" s="18">
        <v>218</v>
      </c>
      <c r="B878" s="54" t="s">
        <v>1632</v>
      </c>
      <c r="C878" s="58" t="str">
        <f>VLOOKUP(Table4[[#This Row],[iso_code]],iso_code!B:C,2,FALSE)</f>
        <v>CAF</v>
      </c>
      <c r="D878" s="18" t="str">
        <f>VLOOKUP(Table4[[#This Row],[iso_code]],iso_code!G:H,2,FALSE)</f>
        <v>Central African Republic (the)</v>
      </c>
    </row>
    <row r="879" spans="1:4">
      <c r="A879" s="18">
        <v>219</v>
      </c>
      <c r="B879" s="54" t="s">
        <v>2143</v>
      </c>
      <c r="C879" s="58" t="str">
        <f>VLOOKUP(Table4[[#This Row],[iso_code]],iso_code!B:C,2,FALSE)</f>
        <v>AGO</v>
      </c>
      <c r="D879" s="18" t="str">
        <f>VLOOKUP(Table4[[#This Row],[iso_code]],iso_code!G:H,2,FALSE)</f>
        <v>Angola</v>
      </c>
    </row>
    <row r="880" spans="1:4">
      <c r="A880" s="18">
        <v>219</v>
      </c>
      <c r="B880" s="54" t="s">
        <v>1787</v>
      </c>
      <c r="C880" s="58" t="str">
        <f>VLOOKUP(Table4[[#This Row],[iso_code]],iso_code!B:C,2,FALSE)</f>
        <v>BWA</v>
      </c>
      <c r="D880" s="18" t="str">
        <f>VLOOKUP(Table4[[#This Row],[iso_code]],iso_code!G:H,2,FALSE)</f>
        <v>Botswana</v>
      </c>
    </row>
    <row r="881" spans="1:4">
      <c r="A881" s="18">
        <v>219</v>
      </c>
      <c r="B881" s="54" t="s">
        <v>1431</v>
      </c>
      <c r="C881" s="58" t="str">
        <f>VLOOKUP(Table4[[#This Row],[iso_code]],iso_code!B:C,2,FALSE)</f>
        <v>MOZ</v>
      </c>
      <c r="D881" s="18" t="str">
        <f>VLOOKUP(Table4[[#This Row],[iso_code]],iso_code!G:H,2,FALSE)</f>
        <v>Mozambique</v>
      </c>
    </row>
    <row r="882" spans="1:4">
      <c r="A882" s="18">
        <v>219</v>
      </c>
      <c r="B882" s="54" t="s">
        <v>608</v>
      </c>
      <c r="C882" s="58" t="str">
        <f>VLOOKUP(Table4[[#This Row],[iso_code]],iso_code!B:C,2,FALSE)</f>
        <v>ZAF</v>
      </c>
      <c r="D882" s="18" t="str">
        <f>VLOOKUP(Table4[[#This Row],[iso_code]],iso_code!G:H,2,FALSE)</f>
        <v>South Africa</v>
      </c>
    </row>
    <row r="883" spans="1:4">
      <c r="A883" s="18">
        <v>219</v>
      </c>
      <c r="B883" s="54" t="s">
        <v>842</v>
      </c>
      <c r="C883" s="58" t="str">
        <f>VLOOKUP(Table4[[#This Row],[iso_code]],iso_code!B:C,2,FALSE)</f>
        <v>TZA</v>
      </c>
      <c r="D883" s="18" t="str">
        <f>VLOOKUP(Table4[[#This Row],[iso_code]],iso_code!G:H,2,FALSE)</f>
        <v>Tanzania, United Republic of</v>
      </c>
    </row>
    <row r="884" spans="1:4">
      <c r="A884" s="18">
        <v>219</v>
      </c>
      <c r="B884" s="54" t="s">
        <v>737</v>
      </c>
      <c r="C884" s="58" t="str">
        <f>VLOOKUP(Table4[[#This Row],[iso_code]],iso_code!B:C,2,FALSE)</f>
        <v>ZMB</v>
      </c>
      <c r="D884" s="18" t="str">
        <f>VLOOKUP(Table4[[#This Row],[iso_code]],iso_code!G:H,2,FALSE)</f>
        <v>Zambia</v>
      </c>
    </row>
    <row r="885" spans="1:4">
      <c r="A885" s="18">
        <v>219</v>
      </c>
      <c r="B885" s="54" t="s">
        <v>2169</v>
      </c>
      <c r="C885" s="58" t="str">
        <f>VLOOKUP(Table4[[#This Row],[iso_code]],iso_code!B:C,2,FALSE)</f>
        <v>ZWE</v>
      </c>
      <c r="D885" s="18" t="str">
        <f>VLOOKUP(Table4[[#This Row],[iso_code]],iso_code!G:H,2,FALSE)</f>
        <v>Zimbabwe</v>
      </c>
    </row>
    <row r="886" spans="1:4">
      <c r="A886" s="18">
        <v>220</v>
      </c>
      <c r="B886" s="54" t="s">
        <v>250</v>
      </c>
      <c r="C886" s="58" t="str">
        <f>VLOOKUP(Table4[[#This Row],[iso_code]],iso_code!B:C,2,FALSE)</f>
        <v>GHA</v>
      </c>
      <c r="D886" s="18" t="str">
        <f>VLOOKUP(Table4[[#This Row],[iso_code]],iso_code!G:H,2,FALSE)</f>
        <v>Ghana</v>
      </c>
    </row>
    <row r="887" spans="1:4">
      <c r="A887" s="18">
        <v>221</v>
      </c>
      <c r="B887" s="54" t="s">
        <v>1215</v>
      </c>
      <c r="C887" s="58" t="str">
        <f>VLOOKUP(Table4[[#This Row],[iso_code]],iso_code!B:C,2,FALSE)</f>
        <v>NGA</v>
      </c>
      <c r="D887" s="18" t="str">
        <f>VLOOKUP(Table4[[#This Row],[iso_code]],iso_code!G:H,2,FALSE)</f>
        <v>Nigeria</v>
      </c>
    </row>
    <row r="888" spans="1:4">
      <c r="A888" s="18">
        <v>222</v>
      </c>
      <c r="B888" s="54" t="s">
        <v>842</v>
      </c>
      <c r="C888" s="58" t="str">
        <f>VLOOKUP(Table4[[#This Row],[iso_code]],iso_code!B:C,2,FALSE)</f>
        <v>TZA</v>
      </c>
      <c r="D888" s="18" t="str">
        <f>VLOOKUP(Table4[[#This Row],[iso_code]],iso_code!G:H,2,FALSE)</f>
        <v>Tanzania, United Republic of</v>
      </c>
    </row>
    <row r="889" spans="1:4">
      <c r="A889" s="18">
        <v>223</v>
      </c>
      <c r="B889" s="54" t="s">
        <v>790</v>
      </c>
      <c r="C889" s="58" t="str">
        <f>VLOOKUP(Table4[[#This Row],[iso_code]],iso_code!B:C,2,FALSE)</f>
        <v>DZA</v>
      </c>
      <c r="D889" s="18" t="str">
        <f>VLOOKUP(Table4[[#This Row],[iso_code]],iso_code!G:H,2,FALSE)</f>
        <v>Algeria</v>
      </c>
    </row>
    <row r="890" spans="1:4">
      <c r="A890" s="18">
        <v>224</v>
      </c>
      <c r="B890" s="54" t="s">
        <v>1215</v>
      </c>
      <c r="C890" s="58" t="str">
        <f>VLOOKUP(Table4[[#This Row],[iso_code]],iso_code!B:C,2,FALSE)</f>
        <v>NGA</v>
      </c>
      <c r="D890" s="18" t="str">
        <f>VLOOKUP(Table4[[#This Row],[iso_code]],iso_code!G:H,2,FALSE)</f>
        <v>Nigeria</v>
      </c>
    </row>
    <row r="891" spans="1:4">
      <c r="A891" s="18">
        <v>225</v>
      </c>
      <c r="B891" s="54" t="s">
        <v>1215</v>
      </c>
      <c r="C891" s="58" t="str">
        <f>VLOOKUP(Table4[[#This Row],[iso_code]],iso_code!B:C,2,FALSE)</f>
        <v>NGA</v>
      </c>
      <c r="D891" s="18" t="str">
        <f>VLOOKUP(Table4[[#This Row],[iso_code]],iso_code!G:H,2,FALSE)</f>
        <v>Nigeria</v>
      </c>
    </row>
    <row r="892" spans="1:4">
      <c r="A892" s="18">
        <v>226</v>
      </c>
      <c r="B892" s="54" t="s">
        <v>428</v>
      </c>
      <c r="C892" s="58" t="str">
        <f>VLOOKUP(Table4[[#This Row],[iso_code]],iso_code!B:C,2,FALSE)</f>
        <v>KEN</v>
      </c>
      <c r="D892" s="18" t="str">
        <f>VLOOKUP(Table4[[#This Row],[iso_code]],iso_code!G:H,2,FALSE)</f>
        <v>Kenya</v>
      </c>
    </row>
    <row r="893" spans="1:4">
      <c r="A893" s="18">
        <v>227</v>
      </c>
      <c r="B893" s="54" t="s">
        <v>840</v>
      </c>
      <c r="C893" s="58" t="str">
        <f>VLOOKUP(Table4[[#This Row],[iso_code]],iso_code!B:C,2,FALSE)</f>
        <v>EGY</v>
      </c>
      <c r="D893" s="18" t="str">
        <f>VLOOKUP(Table4[[#This Row],[iso_code]],iso_code!G:H,2,FALSE)</f>
        <v>Egypt</v>
      </c>
    </row>
    <row r="894" spans="1:4">
      <c r="A894" s="18">
        <v>228</v>
      </c>
      <c r="B894" s="54" t="s">
        <v>953</v>
      </c>
      <c r="C894" s="58" t="str">
        <f>VLOOKUP(Table4[[#This Row],[iso_code]],iso_code!B:C,2,FALSE)</f>
        <v>MUS</v>
      </c>
      <c r="D894" s="18" t="str">
        <f>VLOOKUP(Table4[[#This Row],[iso_code]],iso_code!G:H,2,FALSE)</f>
        <v>Mauritius</v>
      </c>
    </row>
    <row r="895" spans="1:4">
      <c r="A895" s="18">
        <v>229</v>
      </c>
      <c r="B895" s="54" t="s">
        <v>1657</v>
      </c>
      <c r="C895" s="58" t="str">
        <f>VLOOKUP(Table4[[#This Row],[iso_code]],iso_code!B:C,2,FALSE)</f>
        <v>SEN</v>
      </c>
      <c r="D895" s="18" t="str">
        <f>VLOOKUP(Table4[[#This Row],[iso_code]],iso_code!G:H,2,FALSE)</f>
        <v>Senegal</v>
      </c>
    </row>
    <row r="896" spans="1:4">
      <c r="A896" s="18">
        <v>230</v>
      </c>
      <c r="B896" s="54" t="s">
        <v>194</v>
      </c>
      <c r="C896" s="58" t="str">
        <f>VLOOKUP(Table4[[#This Row],[iso_code]],iso_code!B:C,2,FALSE)</f>
        <v>ETH</v>
      </c>
      <c r="D896" s="18" t="str">
        <f>VLOOKUP(Table4[[#This Row],[iso_code]],iso_code!G:H,2,FALSE)</f>
        <v>Ethiopia</v>
      </c>
    </row>
    <row r="897" spans="1:4">
      <c r="A897" s="18">
        <v>231</v>
      </c>
      <c r="B897" s="54" t="s">
        <v>1215</v>
      </c>
      <c r="C897" s="58" t="str">
        <f>VLOOKUP(Table4[[#This Row],[iso_code]],iso_code!B:C,2,FALSE)</f>
        <v>NGA</v>
      </c>
      <c r="D897" s="18" t="str">
        <f>VLOOKUP(Table4[[#This Row],[iso_code]],iso_code!G:H,2,FALSE)</f>
        <v>Nigeria</v>
      </c>
    </row>
    <row r="898" spans="1:4">
      <c r="A898" s="18">
        <v>232</v>
      </c>
      <c r="B898" s="54" t="s">
        <v>1215</v>
      </c>
      <c r="C898" s="58" t="str">
        <f>VLOOKUP(Table4[[#This Row],[iso_code]],iso_code!B:C,2,FALSE)</f>
        <v>NGA</v>
      </c>
      <c r="D898" s="18" t="str">
        <f>VLOOKUP(Table4[[#This Row],[iso_code]],iso_code!G:H,2,FALSE)</f>
        <v>Nigeria</v>
      </c>
    </row>
    <row r="899" spans="1:4">
      <c r="A899" s="18">
        <v>233</v>
      </c>
      <c r="B899" s="54" t="s">
        <v>1215</v>
      </c>
      <c r="C899" s="58" t="str">
        <f>VLOOKUP(Table4[[#This Row],[iso_code]],iso_code!B:C,2,FALSE)</f>
        <v>NGA</v>
      </c>
      <c r="D899" s="18" t="str">
        <f>VLOOKUP(Table4[[#This Row],[iso_code]],iso_code!G:H,2,FALSE)</f>
        <v>Nigeria</v>
      </c>
    </row>
    <row r="900" spans="1:4">
      <c r="A900" s="18">
        <v>234</v>
      </c>
      <c r="B900" s="54" t="s">
        <v>608</v>
      </c>
      <c r="C900" s="58" t="str">
        <f>VLOOKUP(Table4[[#This Row],[iso_code]],iso_code!B:C,2,FALSE)</f>
        <v>ZAF</v>
      </c>
      <c r="D900" s="18" t="str">
        <f>VLOOKUP(Table4[[#This Row],[iso_code]],iso_code!G:H,2,FALSE)</f>
        <v>South Africa</v>
      </c>
    </row>
    <row r="901" spans="1:4">
      <c r="A901" s="18">
        <v>235</v>
      </c>
      <c r="B901" s="54" t="s">
        <v>250</v>
      </c>
      <c r="C901" s="58" t="str">
        <f>VLOOKUP(Table4[[#This Row],[iso_code]],iso_code!B:C,2,FALSE)</f>
        <v>GHA</v>
      </c>
      <c r="D901" s="18" t="str">
        <f>VLOOKUP(Table4[[#This Row],[iso_code]],iso_code!G:H,2,FALSE)</f>
        <v>Ghana</v>
      </c>
    </row>
    <row r="902" spans="1:4">
      <c r="A902" s="18">
        <v>235</v>
      </c>
      <c r="B902" s="54" t="s">
        <v>285</v>
      </c>
      <c r="C902" s="58" t="str">
        <f>VLOOKUP(Table4[[#This Row],[iso_code]],iso_code!B:C,2,FALSE)</f>
        <v>CMR</v>
      </c>
      <c r="D902" s="18" t="str">
        <f>VLOOKUP(Table4[[#This Row],[iso_code]],iso_code!G:H,2,FALSE)</f>
        <v>Cameroon</v>
      </c>
    </row>
    <row r="903" spans="1:4">
      <c r="A903" s="18">
        <v>236</v>
      </c>
      <c r="B903" s="54" t="s">
        <v>1443</v>
      </c>
      <c r="C903" s="58" t="str">
        <f>VLOOKUP(Table4[[#This Row],[iso_code]],iso_code!B:C,2,FALSE)</f>
        <v>UGA</v>
      </c>
      <c r="D903" s="18" t="str">
        <f>VLOOKUP(Table4[[#This Row],[iso_code]],iso_code!G:H,2,FALSE)</f>
        <v>Uganda</v>
      </c>
    </row>
    <row r="904" spans="1:4">
      <c r="A904" s="18">
        <v>237</v>
      </c>
      <c r="B904" s="54" t="s">
        <v>509</v>
      </c>
      <c r="C904" s="58" t="str">
        <f>VLOOKUP(Table4[[#This Row],[iso_code]],iso_code!B:C,2,FALSE)</f>
        <v>MAR</v>
      </c>
      <c r="D904" s="18" t="str">
        <f>VLOOKUP(Table4[[#This Row],[iso_code]],iso_code!G:H,2,FALSE)</f>
        <v>Morocco</v>
      </c>
    </row>
    <row r="905" spans="1:4">
      <c r="A905" s="18">
        <v>238</v>
      </c>
      <c r="B905" s="54" t="s">
        <v>608</v>
      </c>
      <c r="C905" s="58" t="str">
        <f>VLOOKUP(Table4[[#This Row],[iso_code]],iso_code!B:C,2,FALSE)</f>
        <v>ZAF</v>
      </c>
      <c r="D905" s="18" t="str">
        <f>VLOOKUP(Table4[[#This Row],[iso_code]],iso_code!G:H,2,FALSE)</f>
        <v>South Africa</v>
      </c>
    </row>
    <row r="906" spans="1:4">
      <c r="A906" s="18">
        <v>239</v>
      </c>
      <c r="B906" s="54" t="s">
        <v>1215</v>
      </c>
      <c r="C906" s="58" t="str">
        <f>VLOOKUP(Table4[[#This Row],[iso_code]],iso_code!B:C,2,FALSE)</f>
        <v>NGA</v>
      </c>
      <c r="D906" s="18" t="str">
        <f>VLOOKUP(Table4[[#This Row],[iso_code]],iso_code!G:H,2,FALSE)</f>
        <v>Nigeria</v>
      </c>
    </row>
    <row r="907" spans="1:4">
      <c r="A907" s="18">
        <v>240</v>
      </c>
      <c r="B907" s="54" t="s">
        <v>509</v>
      </c>
      <c r="C907" s="58" t="str">
        <f>VLOOKUP(Table4[[#This Row],[iso_code]],iso_code!B:C,2,FALSE)</f>
        <v>MAR</v>
      </c>
      <c r="D907" s="18" t="str">
        <f>VLOOKUP(Table4[[#This Row],[iso_code]],iso_code!G:H,2,FALSE)</f>
        <v>Morocco</v>
      </c>
    </row>
    <row r="908" spans="1:4">
      <c r="A908" s="18">
        <v>241</v>
      </c>
      <c r="B908" s="54" t="s">
        <v>1215</v>
      </c>
      <c r="C908" s="58" t="str">
        <f>VLOOKUP(Table4[[#This Row],[iso_code]],iso_code!B:C,2,FALSE)</f>
        <v>NGA</v>
      </c>
      <c r="D908" s="18" t="str">
        <f>VLOOKUP(Table4[[#This Row],[iso_code]],iso_code!G:H,2,FALSE)</f>
        <v>Nigeria</v>
      </c>
    </row>
    <row r="909" spans="1:4">
      <c r="A909" s="18">
        <v>242</v>
      </c>
      <c r="B909" s="54" t="s">
        <v>840</v>
      </c>
      <c r="C909" s="58" t="str">
        <f>VLOOKUP(Table4[[#This Row],[iso_code]],iso_code!B:C,2,FALSE)</f>
        <v>EGY</v>
      </c>
      <c r="D909" s="18" t="str">
        <f>VLOOKUP(Table4[[#This Row],[iso_code]],iso_code!G:H,2,FALSE)</f>
        <v>Egypt</v>
      </c>
    </row>
    <row r="910" spans="1:4">
      <c r="A910" s="18">
        <v>243</v>
      </c>
      <c r="B910" s="54" t="s">
        <v>250</v>
      </c>
      <c r="C910" s="58" t="str">
        <f>VLOOKUP(Table4[[#This Row],[iso_code]],iso_code!B:C,2,FALSE)</f>
        <v>GHA</v>
      </c>
      <c r="D910" s="18" t="str">
        <f>VLOOKUP(Table4[[#This Row],[iso_code]],iso_code!G:H,2,FALSE)</f>
        <v>Ghana</v>
      </c>
    </row>
    <row r="911" spans="1:4">
      <c r="A911" s="18">
        <v>244</v>
      </c>
      <c r="B911" s="54" t="s">
        <v>1215</v>
      </c>
      <c r="C911" s="58" t="str">
        <f>VLOOKUP(Table4[[#This Row],[iso_code]],iso_code!B:C,2,FALSE)</f>
        <v>NGA</v>
      </c>
      <c r="D911" s="18" t="str">
        <f>VLOOKUP(Table4[[#This Row],[iso_code]],iso_code!G:H,2,FALSE)</f>
        <v>Nigeria</v>
      </c>
    </row>
    <row r="912" spans="1:4">
      <c r="A912" s="18">
        <v>245</v>
      </c>
      <c r="B912" s="54" t="s">
        <v>1215</v>
      </c>
      <c r="C912" s="58" t="str">
        <f>VLOOKUP(Table4[[#This Row],[iso_code]],iso_code!B:C,2,FALSE)</f>
        <v>NGA</v>
      </c>
      <c r="D912" s="18" t="str">
        <f>VLOOKUP(Table4[[#This Row],[iso_code]],iso_code!G:H,2,FALSE)</f>
        <v>Nigeria</v>
      </c>
    </row>
    <row r="913" spans="1:4">
      <c r="A913" s="18">
        <v>246</v>
      </c>
      <c r="B913" s="54" t="s">
        <v>2157</v>
      </c>
      <c r="C913" s="58" t="str">
        <f>VLOOKUP(Table4[[#This Row],[iso_code]],iso_code!B:C,2,FALSE)</f>
        <v>CIV</v>
      </c>
      <c r="D913" s="18" t="str">
        <f>VLOOKUP(Table4[[#This Row],[iso_code]],iso_code!G:H,2,FALSE)</f>
        <v>Côte d'Ivoire</v>
      </c>
    </row>
    <row r="914" spans="1:4">
      <c r="A914" s="18">
        <v>247</v>
      </c>
      <c r="B914" s="54" t="s">
        <v>2165</v>
      </c>
      <c r="C914" s="58" t="str">
        <f>VLOOKUP(Table4[[#This Row],[iso_code]],iso_code!B:C,2,FALSE)</f>
        <v>SOM</v>
      </c>
      <c r="D914" s="18" t="str">
        <f>VLOOKUP(Table4[[#This Row],[iso_code]],iso_code!G:H,2,FALSE)</f>
        <v>Somalia</v>
      </c>
    </row>
    <row r="915" spans="1:4">
      <c r="A915" s="18">
        <v>248</v>
      </c>
      <c r="B915" s="54" t="s">
        <v>2162</v>
      </c>
      <c r="C915" s="58" t="str">
        <f>VLOOKUP(Table4[[#This Row],[iso_code]],iso_code!B:C,2,FALSE)</f>
        <v>RWA</v>
      </c>
      <c r="D915" s="18" t="str">
        <f>VLOOKUP(Table4[[#This Row],[iso_code]],iso_code!G:H,2,FALSE)</f>
        <v>Rwanda</v>
      </c>
    </row>
    <row r="916" spans="1:4">
      <c r="A916" s="18">
        <v>249</v>
      </c>
      <c r="B916" s="54" t="s">
        <v>1147</v>
      </c>
      <c r="C916" s="58" t="str">
        <f>VLOOKUP(Table4[[#This Row],[iso_code]],iso_code!B:C,2,FALSE)</f>
        <v>MWI</v>
      </c>
      <c r="D916" s="18" t="str">
        <f>VLOOKUP(Table4[[#This Row],[iso_code]],iso_code!G:H,2,FALSE)</f>
        <v>Malawi</v>
      </c>
    </row>
    <row r="917" spans="1:4">
      <c r="A917" s="18">
        <v>250</v>
      </c>
      <c r="B917" s="54" t="s">
        <v>840</v>
      </c>
      <c r="C917" s="58" t="str">
        <f>VLOOKUP(Table4[[#This Row],[iso_code]],iso_code!B:C,2,FALSE)</f>
        <v>EGY</v>
      </c>
      <c r="D917" s="18" t="str">
        <f>VLOOKUP(Table4[[#This Row],[iso_code]],iso_code!G:H,2,FALSE)</f>
        <v>Egypt</v>
      </c>
    </row>
    <row r="918" spans="1:4">
      <c r="A918" s="18">
        <v>251</v>
      </c>
      <c r="B918" s="54" t="s">
        <v>2143</v>
      </c>
      <c r="C918" s="58" t="str">
        <f>VLOOKUP(Table4[[#This Row],[iso_code]],iso_code!B:C,2,FALSE)</f>
        <v>AGO</v>
      </c>
      <c r="D918" s="18" t="str">
        <f>VLOOKUP(Table4[[#This Row],[iso_code]],iso_code!G:H,2,FALSE)</f>
        <v>Angola</v>
      </c>
    </row>
    <row r="919" spans="1:4">
      <c r="A919" s="18">
        <v>251</v>
      </c>
      <c r="B919" s="54" t="s">
        <v>2145</v>
      </c>
      <c r="C919" s="58" t="str">
        <f>VLOOKUP(Table4[[#This Row],[iso_code]],iso_code!B:C,2,FALSE)</f>
        <v>BFA</v>
      </c>
      <c r="D919" s="18" t="str">
        <f>VLOOKUP(Table4[[#This Row],[iso_code]],iso_code!G:H,2,FALSE)</f>
        <v>Burkina Faso</v>
      </c>
    </row>
    <row r="920" spans="1:4">
      <c r="A920" s="18">
        <v>251</v>
      </c>
      <c r="B920" s="54" t="s">
        <v>2146</v>
      </c>
      <c r="C920" s="58" t="str">
        <f>VLOOKUP(Table4[[#This Row],[iso_code]],iso_code!B:C,2,FALSE)</f>
        <v>BDI</v>
      </c>
      <c r="D920" s="18" t="str">
        <f>VLOOKUP(Table4[[#This Row],[iso_code]],iso_code!G:H,2,FALSE)</f>
        <v>Burundi</v>
      </c>
    </row>
    <row r="921" spans="1:4">
      <c r="A921" s="18">
        <v>251</v>
      </c>
      <c r="B921" s="54" t="s">
        <v>2144</v>
      </c>
      <c r="C921" s="58" t="str">
        <f>VLOOKUP(Table4[[#This Row],[iso_code]],iso_code!B:C,2,FALSE)</f>
        <v>BEN</v>
      </c>
      <c r="D921" s="18" t="str">
        <f>VLOOKUP(Table4[[#This Row],[iso_code]],iso_code!G:H,2,FALSE)</f>
        <v>Benin</v>
      </c>
    </row>
    <row r="922" spans="1:4">
      <c r="A922" s="18">
        <v>251</v>
      </c>
      <c r="B922" s="54" t="s">
        <v>1787</v>
      </c>
      <c r="C922" s="58" t="str">
        <f>VLOOKUP(Table4[[#This Row],[iso_code]],iso_code!B:C,2,FALSE)</f>
        <v>BWA</v>
      </c>
      <c r="D922" s="18" t="str">
        <f>VLOOKUP(Table4[[#This Row],[iso_code]],iso_code!G:H,2,FALSE)</f>
        <v>Botswana</v>
      </c>
    </row>
    <row r="923" spans="1:4">
      <c r="A923" s="18">
        <v>251</v>
      </c>
      <c r="B923" s="54" t="s">
        <v>1976</v>
      </c>
      <c r="C923" s="58" t="str">
        <f>VLOOKUP(Table4[[#This Row],[iso_code]],iso_code!B:C,2,FALSE)</f>
        <v>COD</v>
      </c>
      <c r="D923" s="18" t="str">
        <f>VLOOKUP(Table4[[#This Row],[iso_code]],iso_code!G:H,2,FALSE)</f>
        <v>Congo (the Democratic Republic of the)</v>
      </c>
    </row>
    <row r="924" spans="1:4">
      <c r="A924" s="18">
        <v>251</v>
      </c>
      <c r="B924" s="54" t="s">
        <v>1632</v>
      </c>
      <c r="C924" s="58" t="str">
        <f>VLOOKUP(Table4[[#This Row],[iso_code]],iso_code!B:C,2,FALSE)</f>
        <v>CAF</v>
      </c>
      <c r="D924" s="18" t="str">
        <f>VLOOKUP(Table4[[#This Row],[iso_code]],iso_code!G:H,2,FALSE)</f>
        <v>Central African Republic (the)</v>
      </c>
    </row>
    <row r="925" spans="1:4">
      <c r="A925" s="18">
        <v>251</v>
      </c>
      <c r="B925" s="54" t="s">
        <v>2149</v>
      </c>
      <c r="C925" s="58" t="str">
        <f>VLOOKUP(Table4[[#This Row],[iso_code]],iso_code!B:C,2,FALSE)</f>
        <v>COG</v>
      </c>
      <c r="D925" s="18" t="str">
        <f>VLOOKUP(Table4[[#This Row],[iso_code]],iso_code!G:H,2,FALSE)</f>
        <v>Congo (the)</v>
      </c>
    </row>
    <row r="926" spans="1:4">
      <c r="A926" s="18">
        <v>251</v>
      </c>
      <c r="B926" s="54" t="s">
        <v>2157</v>
      </c>
      <c r="C926" s="58" t="str">
        <f>VLOOKUP(Table4[[#This Row],[iso_code]],iso_code!B:C,2,FALSE)</f>
        <v>CIV</v>
      </c>
      <c r="D926" s="18" t="str">
        <f>VLOOKUP(Table4[[#This Row],[iso_code]],iso_code!G:H,2,FALSE)</f>
        <v>Côte d'Ivoire</v>
      </c>
    </row>
    <row r="927" spans="1:4">
      <c r="A927" s="18">
        <v>251</v>
      </c>
      <c r="B927" s="54" t="s">
        <v>285</v>
      </c>
      <c r="C927" s="58" t="str">
        <f>VLOOKUP(Table4[[#This Row],[iso_code]],iso_code!B:C,2,FALSE)</f>
        <v>CMR</v>
      </c>
      <c r="D927" s="18" t="str">
        <f>VLOOKUP(Table4[[#This Row],[iso_code]],iso_code!G:H,2,FALSE)</f>
        <v>Cameroon</v>
      </c>
    </row>
    <row r="928" spans="1:4">
      <c r="A928" s="18">
        <v>251</v>
      </c>
      <c r="B928" s="54" t="s">
        <v>1606</v>
      </c>
      <c r="C928" s="58" t="str">
        <f>VLOOKUP(Table4[[#This Row],[iso_code]],iso_code!B:C,2,FALSE)</f>
        <v>CPV</v>
      </c>
      <c r="D928" s="18" t="str">
        <f>VLOOKUP(Table4[[#This Row],[iso_code]],iso_code!G:H,2,FALSE)</f>
        <v>Cabo Verde</v>
      </c>
    </row>
    <row r="929" spans="1:4">
      <c r="A929" s="18">
        <v>251</v>
      </c>
      <c r="B929" s="54" t="s">
        <v>2150</v>
      </c>
      <c r="C929" s="58" t="str">
        <f>VLOOKUP(Table4[[#This Row],[iso_code]],iso_code!B:C,2,FALSE)</f>
        <v>DJI</v>
      </c>
      <c r="D929" s="18" t="str">
        <f>VLOOKUP(Table4[[#This Row],[iso_code]],iso_code!G:H,2,FALSE)</f>
        <v>Djibouti</v>
      </c>
    </row>
    <row r="930" spans="1:4">
      <c r="A930" s="18">
        <v>251</v>
      </c>
      <c r="B930" s="54" t="s">
        <v>790</v>
      </c>
      <c r="C930" s="58" t="str">
        <f>VLOOKUP(Table4[[#This Row],[iso_code]],iso_code!B:C,2,FALSE)</f>
        <v>DZA</v>
      </c>
      <c r="D930" s="18" t="str">
        <f>VLOOKUP(Table4[[#This Row],[iso_code]],iso_code!G:H,2,FALSE)</f>
        <v>Algeria</v>
      </c>
    </row>
    <row r="931" spans="1:4">
      <c r="A931" s="18">
        <v>251</v>
      </c>
      <c r="B931" s="54" t="s">
        <v>840</v>
      </c>
      <c r="C931" s="58" t="str">
        <f>VLOOKUP(Table4[[#This Row],[iso_code]],iso_code!B:C,2,FALSE)</f>
        <v>EGY</v>
      </c>
      <c r="D931" s="18" t="str">
        <f>VLOOKUP(Table4[[#This Row],[iso_code]],iso_code!G:H,2,FALSE)</f>
        <v>Egypt</v>
      </c>
    </row>
    <row r="932" spans="1:4">
      <c r="A932" s="18">
        <v>251</v>
      </c>
      <c r="B932" s="54" t="s">
        <v>2152</v>
      </c>
      <c r="C932" s="58" t="str">
        <f>VLOOKUP(Table4[[#This Row],[iso_code]],iso_code!B:C,2,FALSE)</f>
        <v>ERI</v>
      </c>
      <c r="D932" s="18" t="str">
        <f>VLOOKUP(Table4[[#This Row],[iso_code]],iso_code!G:H,2,FALSE)</f>
        <v>Eritrea</v>
      </c>
    </row>
    <row r="933" spans="1:4">
      <c r="A933" s="18">
        <v>251</v>
      </c>
      <c r="B933" s="54" t="s">
        <v>194</v>
      </c>
      <c r="C933" s="58" t="str">
        <f>VLOOKUP(Table4[[#This Row],[iso_code]],iso_code!B:C,2,FALSE)</f>
        <v>ETH</v>
      </c>
      <c r="D933" s="18" t="str">
        <f>VLOOKUP(Table4[[#This Row],[iso_code]],iso_code!G:H,2,FALSE)</f>
        <v>Ethiopia</v>
      </c>
    </row>
    <row r="934" spans="1:4">
      <c r="A934" s="18">
        <v>251</v>
      </c>
      <c r="B934" s="54" t="s">
        <v>2153</v>
      </c>
      <c r="C934" s="58" t="str">
        <f>VLOOKUP(Table4[[#This Row],[iso_code]],iso_code!B:C,2,FALSE)</f>
        <v>GAB</v>
      </c>
      <c r="D934" s="18" t="str">
        <f>VLOOKUP(Table4[[#This Row],[iso_code]],iso_code!G:H,2,FALSE)</f>
        <v>Gabon</v>
      </c>
    </row>
    <row r="935" spans="1:4">
      <c r="A935" s="18">
        <v>251</v>
      </c>
      <c r="B935" s="54" t="s">
        <v>250</v>
      </c>
      <c r="C935" s="58" t="str">
        <f>VLOOKUP(Table4[[#This Row],[iso_code]],iso_code!B:C,2,FALSE)</f>
        <v>GHA</v>
      </c>
      <c r="D935" s="18" t="str">
        <f>VLOOKUP(Table4[[#This Row],[iso_code]],iso_code!G:H,2,FALSE)</f>
        <v>Ghana</v>
      </c>
    </row>
    <row r="936" spans="1:4">
      <c r="A936" s="18">
        <v>251</v>
      </c>
      <c r="B936" s="54" t="s">
        <v>2154</v>
      </c>
      <c r="C936" s="58" t="str">
        <f>VLOOKUP(Table4[[#This Row],[iso_code]],iso_code!B:C,2,FALSE)</f>
        <v>GMB</v>
      </c>
      <c r="D936" s="18" t="str">
        <f>VLOOKUP(Table4[[#This Row],[iso_code]],iso_code!G:H,2,FALSE)</f>
        <v>Gambia (the)</v>
      </c>
    </row>
    <row r="937" spans="1:4">
      <c r="A937" s="18">
        <v>251</v>
      </c>
      <c r="B937" s="54" t="s">
        <v>2155</v>
      </c>
      <c r="C937" s="58" t="str">
        <f>VLOOKUP(Table4[[#This Row],[iso_code]],iso_code!B:C,2,FALSE)</f>
        <v>GIN</v>
      </c>
      <c r="D937" s="18" t="str">
        <f>VLOOKUP(Table4[[#This Row],[iso_code]],iso_code!G:H,2,FALSE)</f>
        <v>Guinea</v>
      </c>
    </row>
    <row r="938" spans="1:4">
      <c r="A938" s="18">
        <v>251</v>
      </c>
      <c r="B938" s="54" t="s">
        <v>2151</v>
      </c>
      <c r="C938" s="58" t="str">
        <f>VLOOKUP(Table4[[#This Row],[iso_code]],iso_code!B:C,2,FALSE)</f>
        <v>GNQ</v>
      </c>
      <c r="D938" s="18" t="str">
        <f>VLOOKUP(Table4[[#This Row],[iso_code]],iso_code!G:H,2,FALSE)</f>
        <v>Equatorial Guinea</v>
      </c>
    </row>
    <row r="939" spans="1:4">
      <c r="A939" s="18">
        <v>251</v>
      </c>
      <c r="B939" s="54" t="s">
        <v>2156</v>
      </c>
      <c r="C939" s="58" t="str">
        <f>VLOOKUP(Table4[[#This Row],[iso_code]],iso_code!B:C,2,FALSE)</f>
        <v>GNB</v>
      </c>
      <c r="D939" s="18" t="str">
        <f>VLOOKUP(Table4[[#This Row],[iso_code]],iso_code!G:H,2,FALSE)</f>
        <v>Guinea-Bissau</v>
      </c>
    </row>
    <row r="940" spans="1:4">
      <c r="A940" s="18">
        <v>251</v>
      </c>
      <c r="B940" s="54" t="s">
        <v>428</v>
      </c>
      <c r="C940" s="58" t="str">
        <f>VLOOKUP(Table4[[#This Row],[iso_code]],iso_code!B:C,2,FALSE)</f>
        <v>KEN</v>
      </c>
      <c r="D940" s="18" t="str">
        <f>VLOOKUP(Table4[[#This Row],[iso_code]],iso_code!G:H,2,FALSE)</f>
        <v>Kenya</v>
      </c>
    </row>
    <row r="941" spans="1:4">
      <c r="A941" s="18">
        <v>251</v>
      </c>
      <c r="B941" s="54" t="s">
        <v>2148</v>
      </c>
      <c r="C941" s="58" t="str">
        <f>VLOOKUP(Table4[[#This Row],[iso_code]],iso_code!B:C,2,FALSE)</f>
        <v>COM</v>
      </c>
      <c r="D941" s="18" t="str">
        <f>VLOOKUP(Table4[[#This Row],[iso_code]],iso_code!G:H,2,FALSE)</f>
        <v>Comoros (the)</v>
      </c>
    </row>
    <row r="942" spans="1:4">
      <c r="A942" s="18">
        <v>251</v>
      </c>
      <c r="B942" s="54" t="s">
        <v>2159</v>
      </c>
      <c r="C942" s="58" t="str">
        <f>VLOOKUP(Table4[[#This Row],[iso_code]],iso_code!B:C,2,FALSE)</f>
        <v>LBR</v>
      </c>
      <c r="D942" s="18" t="str">
        <f>VLOOKUP(Table4[[#This Row],[iso_code]],iso_code!G:H,2,FALSE)</f>
        <v>Liberia</v>
      </c>
    </row>
    <row r="943" spans="1:4">
      <c r="A943" s="18">
        <v>251</v>
      </c>
      <c r="B943" s="54" t="s">
        <v>2158</v>
      </c>
      <c r="C943" s="58" t="str">
        <f>VLOOKUP(Table4[[#This Row],[iso_code]],iso_code!B:C,2,FALSE)</f>
        <v>LSO</v>
      </c>
      <c r="D943" s="18" t="str">
        <f>VLOOKUP(Table4[[#This Row],[iso_code]],iso_code!G:H,2,FALSE)</f>
        <v>Lesotho</v>
      </c>
    </row>
    <row r="944" spans="1:4">
      <c r="A944" s="18">
        <v>251</v>
      </c>
      <c r="B944" s="54" t="s">
        <v>1944</v>
      </c>
      <c r="C944" s="58" t="str">
        <f>VLOOKUP(Table4[[#This Row],[iso_code]],iso_code!B:C,2,FALSE)</f>
        <v>LBY</v>
      </c>
      <c r="D944" s="18" t="str">
        <f>VLOOKUP(Table4[[#This Row],[iso_code]],iso_code!G:H,2,FALSE)</f>
        <v>Libya</v>
      </c>
    </row>
    <row r="945" spans="1:4">
      <c r="A945" s="18">
        <v>251</v>
      </c>
      <c r="B945" s="54" t="s">
        <v>509</v>
      </c>
      <c r="C945" s="58" t="str">
        <f>VLOOKUP(Table4[[#This Row],[iso_code]],iso_code!B:C,2,FALSE)</f>
        <v>MAR</v>
      </c>
      <c r="D945" s="18" t="str">
        <f>VLOOKUP(Table4[[#This Row],[iso_code]],iso_code!G:H,2,FALSE)</f>
        <v>Morocco</v>
      </c>
    </row>
    <row r="946" spans="1:4">
      <c r="A946" s="18">
        <v>251</v>
      </c>
      <c r="B946" s="54" t="s">
        <v>2160</v>
      </c>
      <c r="C946" s="58" t="str">
        <f>VLOOKUP(Table4[[#This Row],[iso_code]],iso_code!B:C,2,FALSE)</f>
        <v>MDG</v>
      </c>
      <c r="D946" s="18" t="str">
        <f>VLOOKUP(Table4[[#This Row],[iso_code]],iso_code!G:H,2,FALSE)</f>
        <v>Madagascar</v>
      </c>
    </row>
    <row r="947" spans="1:4">
      <c r="A947" s="18">
        <v>251</v>
      </c>
      <c r="B947" s="54" t="s">
        <v>2161</v>
      </c>
      <c r="C947" s="58" t="str">
        <f>VLOOKUP(Table4[[#This Row],[iso_code]],iso_code!B:C,2,FALSE)</f>
        <v>MLI</v>
      </c>
      <c r="D947" s="18" t="str">
        <f>VLOOKUP(Table4[[#This Row],[iso_code]],iso_code!G:H,2,FALSE)</f>
        <v>Mali</v>
      </c>
    </row>
    <row r="948" spans="1:4">
      <c r="A948" s="18">
        <v>251</v>
      </c>
      <c r="B948" s="54" t="s">
        <v>2062</v>
      </c>
      <c r="C948" s="58" t="str">
        <f>VLOOKUP(Table4[[#This Row],[iso_code]],iso_code!B:C,2,FALSE)</f>
        <v>MRT</v>
      </c>
      <c r="D948" s="18" t="str">
        <f>VLOOKUP(Table4[[#This Row],[iso_code]],iso_code!G:H,2,FALSE)</f>
        <v>Mauritania</v>
      </c>
    </row>
    <row r="949" spans="1:4">
      <c r="A949" s="18">
        <v>251</v>
      </c>
      <c r="B949" s="54" t="s">
        <v>953</v>
      </c>
      <c r="C949" s="58" t="str">
        <f>VLOOKUP(Table4[[#This Row],[iso_code]],iso_code!B:C,2,FALSE)</f>
        <v>MUS</v>
      </c>
      <c r="D949" s="18" t="str">
        <f>VLOOKUP(Table4[[#This Row],[iso_code]],iso_code!G:H,2,FALSE)</f>
        <v>Mauritius</v>
      </c>
    </row>
    <row r="950" spans="1:4">
      <c r="A950" s="18">
        <v>251</v>
      </c>
      <c r="B950" s="54" t="s">
        <v>1147</v>
      </c>
      <c r="C950" s="58" t="str">
        <f>VLOOKUP(Table4[[#This Row],[iso_code]],iso_code!B:C,2,FALSE)</f>
        <v>MWI</v>
      </c>
      <c r="D950" s="18" t="str">
        <f>VLOOKUP(Table4[[#This Row],[iso_code]],iso_code!G:H,2,FALSE)</f>
        <v>Malawi</v>
      </c>
    </row>
    <row r="951" spans="1:4">
      <c r="A951" s="18">
        <v>251</v>
      </c>
      <c r="B951" s="54" t="s">
        <v>1431</v>
      </c>
      <c r="C951" s="58" t="str">
        <f>VLOOKUP(Table4[[#This Row],[iso_code]],iso_code!B:C,2,FALSE)</f>
        <v>MOZ</v>
      </c>
      <c r="D951" s="18" t="str">
        <f>VLOOKUP(Table4[[#This Row],[iso_code]],iso_code!G:H,2,FALSE)</f>
        <v>Mozambique</v>
      </c>
    </row>
    <row r="952" spans="1:4">
      <c r="A952" s="18">
        <v>251</v>
      </c>
      <c r="B952" s="54" t="s">
        <v>2022</v>
      </c>
      <c r="C952" s="58" t="str">
        <f>VLOOKUP(Table4[[#This Row],[iso_code]],iso_code!B:C,2,FALSE)</f>
        <v>NAM</v>
      </c>
      <c r="D952" s="18" t="str">
        <f>VLOOKUP(Table4[[#This Row],[iso_code]],iso_code!G:H,2,FALSE)</f>
        <v>Namibia</v>
      </c>
    </row>
    <row r="953" spans="1:4">
      <c r="A953" s="18">
        <v>251</v>
      </c>
      <c r="B953" s="54" t="s">
        <v>988</v>
      </c>
      <c r="C953" s="58" t="str">
        <f>VLOOKUP(Table4[[#This Row],[iso_code]],iso_code!B:C,2,FALSE)</f>
        <v>NER</v>
      </c>
      <c r="D953" s="18" t="str">
        <f>VLOOKUP(Table4[[#This Row],[iso_code]],iso_code!G:H,2,FALSE)</f>
        <v>Niger (the)</v>
      </c>
    </row>
    <row r="954" spans="1:4">
      <c r="A954" s="18">
        <v>251</v>
      </c>
      <c r="B954" s="54" t="s">
        <v>1215</v>
      </c>
      <c r="C954" s="58" t="str">
        <f>VLOOKUP(Table4[[#This Row],[iso_code]],iso_code!B:C,2,FALSE)</f>
        <v>NGA</v>
      </c>
      <c r="D954" s="18" t="str">
        <f>VLOOKUP(Table4[[#This Row],[iso_code]],iso_code!G:H,2,FALSE)</f>
        <v>Nigeria</v>
      </c>
    </row>
    <row r="955" spans="1:4">
      <c r="A955" s="18">
        <v>251</v>
      </c>
      <c r="B955" s="54" t="s">
        <v>2162</v>
      </c>
      <c r="C955" s="58" t="str">
        <f>VLOOKUP(Table4[[#This Row],[iso_code]],iso_code!B:C,2,FALSE)</f>
        <v>RWA</v>
      </c>
      <c r="D955" s="18" t="str">
        <f>VLOOKUP(Table4[[#This Row],[iso_code]],iso_code!G:H,2,FALSE)</f>
        <v>Rwanda</v>
      </c>
    </row>
    <row r="956" spans="1:4">
      <c r="A956" s="18">
        <v>251</v>
      </c>
      <c r="B956" s="54" t="s">
        <v>2164</v>
      </c>
      <c r="C956" s="58" t="str">
        <f>VLOOKUP(Table4[[#This Row],[iso_code]],iso_code!B:C,2,FALSE)</f>
        <v>SYC</v>
      </c>
      <c r="D956" s="18" t="str">
        <f>VLOOKUP(Table4[[#This Row],[iso_code]],iso_code!G:H,2,FALSE)</f>
        <v>Seychelles</v>
      </c>
    </row>
    <row r="957" spans="1:4">
      <c r="A957" s="18">
        <v>251</v>
      </c>
      <c r="B957" s="54" t="s">
        <v>2167</v>
      </c>
      <c r="C957" s="58" t="str">
        <f>VLOOKUP(Table4[[#This Row],[iso_code]],iso_code!B:C,2,FALSE)</f>
        <v>SDN</v>
      </c>
      <c r="D957" s="18" t="str">
        <f>VLOOKUP(Table4[[#This Row],[iso_code]],iso_code!G:H,2,FALSE)</f>
        <v>Sudan (the)</v>
      </c>
    </row>
    <row r="958" spans="1:4">
      <c r="A958" s="18">
        <v>251</v>
      </c>
      <c r="B958" s="54" t="s">
        <v>2046</v>
      </c>
      <c r="C958" s="58" t="str">
        <f>VLOOKUP(Table4[[#This Row],[iso_code]],iso_code!B:C,2,FALSE)</f>
        <v>SLE</v>
      </c>
      <c r="D958" s="18" t="str">
        <f>VLOOKUP(Table4[[#This Row],[iso_code]],iso_code!G:H,2,FALSE)</f>
        <v>Sierra Leone</v>
      </c>
    </row>
    <row r="959" spans="1:4">
      <c r="A959" s="18">
        <v>251</v>
      </c>
      <c r="B959" s="54" t="s">
        <v>1657</v>
      </c>
      <c r="C959" s="58" t="str">
        <f>VLOOKUP(Table4[[#This Row],[iso_code]],iso_code!B:C,2,FALSE)</f>
        <v>SEN</v>
      </c>
      <c r="D959" s="18" t="str">
        <f>VLOOKUP(Table4[[#This Row],[iso_code]],iso_code!G:H,2,FALSE)</f>
        <v>Senegal</v>
      </c>
    </row>
    <row r="960" spans="1:4">
      <c r="A960" s="18">
        <v>251</v>
      </c>
      <c r="B960" s="54" t="s">
        <v>2165</v>
      </c>
      <c r="C960" s="58" t="str">
        <f>VLOOKUP(Table4[[#This Row],[iso_code]],iso_code!B:C,2,FALSE)</f>
        <v>SOM</v>
      </c>
      <c r="D960" s="18" t="str">
        <f>VLOOKUP(Table4[[#This Row],[iso_code]],iso_code!G:H,2,FALSE)</f>
        <v>Somalia</v>
      </c>
    </row>
    <row r="961" spans="1:4">
      <c r="A961" s="18">
        <v>251</v>
      </c>
      <c r="B961" s="54" t="s">
        <v>2166</v>
      </c>
      <c r="C961" s="58" t="str">
        <f>VLOOKUP(Table4[[#This Row],[iso_code]],iso_code!B:C,2,FALSE)</f>
        <v>SSD</v>
      </c>
      <c r="D961" s="18" t="str">
        <f>VLOOKUP(Table4[[#This Row],[iso_code]],iso_code!G:H,2,FALSE)</f>
        <v>South Sudan</v>
      </c>
    </row>
    <row r="962" spans="1:4">
      <c r="A962" s="18">
        <v>251</v>
      </c>
      <c r="B962" s="54" t="s">
        <v>2163</v>
      </c>
      <c r="C962" s="58" t="str">
        <f>VLOOKUP(Table4[[#This Row],[iso_code]],iso_code!B:C,2,FALSE)</f>
        <v>STP</v>
      </c>
      <c r="D962" s="18" t="str">
        <f>VLOOKUP(Table4[[#This Row],[iso_code]],iso_code!G:H,2,FALSE)</f>
        <v>Sao Tome and Principe</v>
      </c>
    </row>
    <row r="963" spans="1:4">
      <c r="A963" s="18">
        <v>251</v>
      </c>
      <c r="B963" s="54" t="s">
        <v>2168</v>
      </c>
      <c r="C963" s="58" t="str">
        <f>VLOOKUP(Table4[[#This Row],[iso_code]],iso_code!B:C,2,FALSE)</f>
        <v>SWZ</v>
      </c>
      <c r="D963" s="18" t="str">
        <f>VLOOKUP(Table4[[#This Row],[iso_code]],iso_code!G:H,2,FALSE)</f>
        <v>Eswatini</v>
      </c>
    </row>
    <row r="964" spans="1:4">
      <c r="A964" s="18">
        <v>251</v>
      </c>
      <c r="B964" s="54" t="s">
        <v>2147</v>
      </c>
      <c r="C964" s="58" t="str">
        <f>VLOOKUP(Table4[[#This Row],[iso_code]],iso_code!B:C,2,FALSE)</f>
        <v>TCD</v>
      </c>
      <c r="D964" s="18" t="str">
        <f>VLOOKUP(Table4[[#This Row],[iso_code]],iso_code!G:H,2,FALSE)</f>
        <v>Chad</v>
      </c>
    </row>
    <row r="965" spans="1:4">
      <c r="A965" s="18">
        <v>251</v>
      </c>
      <c r="B965" s="54" t="s">
        <v>1968</v>
      </c>
      <c r="C965" s="58" t="str">
        <f>VLOOKUP(Table4[[#This Row],[iso_code]],iso_code!B:C,2,FALSE)</f>
        <v>TGO</v>
      </c>
      <c r="D965" s="18" t="str">
        <f>VLOOKUP(Table4[[#This Row],[iso_code]],iso_code!G:H,2,FALSE)</f>
        <v>Togo</v>
      </c>
    </row>
    <row r="966" spans="1:4">
      <c r="A966" s="18">
        <v>251</v>
      </c>
      <c r="B966" s="54" t="s">
        <v>935</v>
      </c>
      <c r="C966" s="58" t="str">
        <f>VLOOKUP(Table4[[#This Row],[iso_code]],iso_code!B:C,2,FALSE)</f>
        <v>TUN</v>
      </c>
      <c r="D966" s="18" t="str">
        <f>VLOOKUP(Table4[[#This Row],[iso_code]],iso_code!G:H,2,FALSE)</f>
        <v>Tunisia</v>
      </c>
    </row>
    <row r="967" spans="1:4">
      <c r="A967" s="18">
        <v>251</v>
      </c>
      <c r="B967" s="54" t="s">
        <v>842</v>
      </c>
      <c r="C967" s="58" t="str">
        <f>VLOOKUP(Table4[[#This Row],[iso_code]],iso_code!B:C,2,FALSE)</f>
        <v>TZA</v>
      </c>
      <c r="D967" s="18" t="str">
        <f>VLOOKUP(Table4[[#This Row],[iso_code]],iso_code!G:H,2,FALSE)</f>
        <v>Tanzania, United Republic of</v>
      </c>
    </row>
    <row r="968" spans="1:4">
      <c r="A968" s="18">
        <v>251</v>
      </c>
      <c r="B968" s="54" t="s">
        <v>1443</v>
      </c>
      <c r="C968" s="58" t="str">
        <f>VLOOKUP(Table4[[#This Row],[iso_code]],iso_code!B:C,2,FALSE)</f>
        <v>UGA</v>
      </c>
      <c r="D968" s="18" t="str">
        <f>VLOOKUP(Table4[[#This Row],[iso_code]],iso_code!G:H,2,FALSE)</f>
        <v>Uganda</v>
      </c>
    </row>
    <row r="969" spans="1:4">
      <c r="A969" s="18">
        <v>251</v>
      </c>
      <c r="B969" s="54" t="s">
        <v>608</v>
      </c>
      <c r="C969" s="58" t="str">
        <f>VLOOKUP(Table4[[#This Row],[iso_code]],iso_code!B:C,2,FALSE)</f>
        <v>ZAF</v>
      </c>
      <c r="D969" s="18" t="str">
        <f>VLOOKUP(Table4[[#This Row],[iso_code]],iso_code!G:H,2,FALSE)</f>
        <v>South Africa</v>
      </c>
    </row>
    <row r="970" spans="1:4">
      <c r="A970" s="18">
        <v>251</v>
      </c>
      <c r="B970" s="54" t="s">
        <v>737</v>
      </c>
      <c r="C970" s="58" t="str">
        <f>VLOOKUP(Table4[[#This Row],[iso_code]],iso_code!B:C,2,FALSE)</f>
        <v>ZMB</v>
      </c>
      <c r="D970" s="18" t="str">
        <f>VLOOKUP(Table4[[#This Row],[iso_code]],iso_code!G:H,2,FALSE)</f>
        <v>Zambia</v>
      </c>
    </row>
    <row r="971" spans="1:4">
      <c r="A971" s="18">
        <v>251</v>
      </c>
      <c r="B971" s="54" t="s">
        <v>2169</v>
      </c>
      <c r="C971" s="58" t="str">
        <f>VLOOKUP(Table4[[#This Row],[iso_code]],iso_code!B:C,2,FALSE)</f>
        <v>ZWE</v>
      </c>
      <c r="D971" s="18" t="str">
        <f>VLOOKUP(Table4[[#This Row],[iso_code]],iso_code!G:H,2,FALSE)</f>
        <v>Zimbabwe</v>
      </c>
    </row>
    <row r="972" spans="1:4">
      <c r="A972" s="18">
        <v>252</v>
      </c>
      <c r="B972" s="54" t="s">
        <v>1787</v>
      </c>
      <c r="C972" s="58" t="str">
        <f>VLOOKUP(Table4[[#This Row],[iso_code]],iso_code!B:C,2,FALSE)</f>
        <v>BWA</v>
      </c>
      <c r="D972" s="18" t="str">
        <f>VLOOKUP(Table4[[#This Row],[iso_code]],iso_code!G:H,2,FALSE)</f>
        <v>Botswana</v>
      </c>
    </row>
    <row r="973" spans="1:4">
      <c r="A973" s="18">
        <v>253</v>
      </c>
      <c r="B973" s="54" t="s">
        <v>1215</v>
      </c>
      <c r="C973" s="58" t="str">
        <f>VLOOKUP(Table4[[#This Row],[iso_code]],iso_code!B:C,2,FALSE)</f>
        <v>NGA</v>
      </c>
      <c r="D973" s="18" t="str">
        <f>VLOOKUP(Table4[[#This Row],[iso_code]],iso_code!G:H,2,FALSE)</f>
        <v>Nigeria</v>
      </c>
    </row>
    <row r="974" spans="1:4">
      <c r="A974" s="18">
        <v>254</v>
      </c>
      <c r="B974" s="54" t="s">
        <v>250</v>
      </c>
      <c r="C974" s="58" t="str">
        <f>VLOOKUP(Table4[[#This Row],[iso_code]],iso_code!B:C,2,FALSE)</f>
        <v>GHA</v>
      </c>
      <c r="D974" s="18" t="str">
        <f>VLOOKUP(Table4[[#This Row],[iso_code]],iso_code!G:H,2,FALSE)</f>
        <v>Ghana</v>
      </c>
    </row>
    <row r="975" spans="1:4">
      <c r="A975" s="18">
        <v>255</v>
      </c>
      <c r="B975" s="54" t="s">
        <v>428</v>
      </c>
      <c r="C975" s="58" t="str">
        <f>VLOOKUP(Table4[[#This Row],[iso_code]],iso_code!B:C,2,FALSE)</f>
        <v>KEN</v>
      </c>
      <c r="D975" s="18" t="str">
        <f>VLOOKUP(Table4[[#This Row],[iso_code]],iso_code!G:H,2,FALSE)</f>
        <v>Kenya</v>
      </c>
    </row>
    <row r="976" spans="1:4">
      <c r="A976" s="18">
        <v>256</v>
      </c>
      <c r="B976" s="54" t="s">
        <v>194</v>
      </c>
      <c r="C976" s="58" t="str">
        <f>VLOOKUP(Table4[[#This Row],[iso_code]],iso_code!B:C,2,FALSE)</f>
        <v>ETH</v>
      </c>
      <c r="D976" s="18" t="str">
        <f>VLOOKUP(Table4[[#This Row],[iso_code]],iso_code!G:H,2,FALSE)</f>
        <v>Ethiopia</v>
      </c>
    </row>
    <row r="977" spans="1:4">
      <c r="A977" s="18">
        <v>257</v>
      </c>
      <c r="B977" s="54" t="s">
        <v>2147</v>
      </c>
      <c r="C977" s="58" t="str">
        <f>VLOOKUP(Table4[[#This Row],[iso_code]],iso_code!B:C,2,FALSE)</f>
        <v>TCD</v>
      </c>
      <c r="D977" s="18" t="str">
        <f>VLOOKUP(Table4[[#This Row],[iso_code]],iso_code!G:H,2,FALSE)</f>
        <v>Chad</v>
      </c>
    </row>
    <row r="978" spans="1:4">
      <c r="A978" s="18">
        <v>258</v>
      </c>
      <c r="B978" s="54" t="s">
        <v>194</v>
      </c>
      <c r="C978" s="58" t="str">
        <f>VLOOKUP(Table4[[#This Row],[iso_code]],iso_code!B:C,2,FALSE)</f>
        <v>ETH</v>
      </c>
      <c r="D978" s="18" t="str">
        <f>VLOOKUP(Table4[[#This Row],[iso_code]],iso_code!G:H,2,FALSE)</f>
        <v>Ethiopia</v>
      </c>
    </row>
    <row r="979" spans="1:4">
      <c r="A979" s="18">
        <v>259</v>
      </c>
      <c r="B979" s="54" t="s">
        <v>1215</v>
      </c>
      <c r="C979" s="58" t="str">
        <f>VLOOKUP(Table4[[#This Row],[iso_code]],iso_code!B:C,2,FALSE)</f>
        <v>NGA</v>
      </c>
      <c r="D979" s="18" t="str">
        <f>VLOOKUP(Table4[[#This Row],[iso_code]],iso_code!G:H,2,FALSE)</f>
        <v>Nigeria</v>
      </c>
    </row>
    <row r="980" spans="1:4">
      <c r="A980" s="18">
        <v>260</v>
      </c>
      <c r="B980" s="54" t="s">
        <v>2022</v>
      </c>
      <c r="C980" s="58" t="str">
        <f>VLOOKUP(Table4[[#This Row],[iso_code]],iso_code!B:C,2,FALSE)</f>
        <v>NAM</v>
      </c>
      <c r="D980" s="18" t="str">
        <f>VLOOKUP(Table4[[#This Row],[iso_code]],iso_code!G:H,2,FALSE)</f>
        <v>Namibia</v>
      </c>
    </row>
    <row r="981" spans="1:4">
      <c r="A981" s="18">
        <v>261</v>
      </c>
      <c r="B981" s="54" t="s">
        <v>2162</v>
      </c>
      <c r="C981" s="58" t="str">
        <f>VLOOKUP(Table4[[#This Row],[iso_code]],iso_code!B:C,2,FALSE)</f>
        <v>RWA</v>
      </c>
      <c r="D981" s="18" t="str">
        <f>VLOOKUP(Table4[[#This Row],[iso_code]],iso_code!G:H,2,FALSE)</f>
        <v>Rwanda</v>
      </c>
    </row>
    <row r="982" spans="1:4">
      <c r="A982" s="18">
        <v>262</v>
      </c>
      <c r="B982" s="54" t="s">
        <v>509</v>
      </c>
      <c r="C982" s="58" t="str">
        <f>VLOOKUP(Table4[[#This Row],[iso_code]],iso_code!B:C,2,FALSE)</f>
        <v>MAR</v>
      </c>
      <c r="D982" s="18" t="str">
        <f>VLOOKUP(Table4[[#This Row],[iso_code]],iso_code!G:H,2,FALSE)</f>
        <v>Morocco</v>
      </c>
    </row>
    <row r="983" spans="1:4">
      <c r="A983" s="18">
        <v>263</v>
      </c>
      <c r="B983" s="54" t="s">
        <v>1215</v>
      </c>
      <c r="C983" s="58" t="str">
        <f>VLOOKUP(Table4[[#This Row],[iso_code]],iso_code!B:C,2,FALSE)</f>
        <v>NGA</v>
      </c>
      <c r="D983" s="18" t="str">
        <f>VLOOKUP(Table4[[#This Row],[iso_code]],iso_code!G:H,2,FALSE)</f>
        <v>Nigeria</v>
      </c>
    </row>
    <row r="984" spans="1:4">
      <c r="A984" s="18">
        <v>264</v>
      </c>
      <c r="B984" s="54" t="s">
        <v>790</v>
      </c>
      <c r="C984" s="58" t="str">
        <f>VLOOKUP(Table4[[#This Row],[iso_code]],iso_code!B:C,2,FALSE)</f>
        <v>DZA</v>
      </c>
      <c r="D984" s="18" t="str">
        <f>VLOOKUP(Table4[[#This Row],[iso_code]],iso_code!G:H,2,FALSE)</f>
        <v>Algeria</v>
      </c>
    </row>
    <row r="985" spans="1:4">
      <c r="A985" s="18">
        <v>264</v>
      </c>
      <c r="B985" s="54" t="s">
        <v>2143</v>
      </c>
      <c r="C985" s="58" t="str">
        <f>VLOOKUP(Table4[[#This Row],[iso_code]],iso_code!B:C,2,FALSE)</f>
        <v>AGO</v>
      </c>
      <c r="D985" s="18" t="str">
        <f>VLOOKUP(Table4[[#This Row],[iso_code]],iso_code!G:H,2,FALSE)</f>
        <v>Angola</v>
      </c>
    </row>
    <row r="986" spans="1:4">
      <c r="A986" s="18">
        <v>264</v>
      </c>
      <c r="B986" s="54" t="s">
        <v>2144</v>
      </c>
      <c r="C986" s="58" t="str">
        <f>VLOOKUP(Table4[[#This Row],[iso_code]],iso_code!B:C,2,FALSE)</f>
        <v>BEN</v>
      </c>
      <c r="D986" s="18" t="str">
        <f>VLOOKUP(Table4[[#This Row],[iso_code]],iso_code!G:H,2,FALSE)</f>
        <v>Benin</v>
      </c>
    </row>
    <row r="987" spans="1:4">
      <c r="A987" s="18">
        <v>264</v>
      </c>
      <c r="B987" s="54" t="s">
        <v>1787</v>
      </c>
      <c r="C987" s="58" t="str">
        <f>VLOOKUP(Table4[[#This Row],[iso_code]],iso_code!B:C,2,FALSE)</f>
        <v>BWA</v>
      </c>
      <c r="D987" s="18" t="str">
        <f>VLOOKUP(Table4[[#This Row],[iso_code]],iso_code!G:H,2,FALSE)</f>
        <v>Botswana</v>
      </c>
    </row>
    <row r="988" spans="1:4">
      <c r="A988" s="18">
        <v>264</v>
      </c>
      <c r="B988" s="54" t="s">
        <v>2145</v>
      </c>
      <c r="C988" s="58" t="str">
        <f>VLOOKUP(Table4[[#This Row],[iso_code]],iso_code!B:C,2,FALSE)</f>
        <v>BFA</v>
      </c>
      <c r="D988" s="18" t="str">
        <f>VLOOKUP(Table4[[#This Row],[iso_code]],iso_code!G:H,2,FALSE)</f>
        <v>Burkina Faso</v>
      </c>
    </row>
    <row r="989" spans="1:4">
      <c r="A989" s="18">
        <v>264</v>
      </c>
      <c r="B989" s="54" t="s">
        <v>2146</v>
      </c>
      <c r="C989" s="58" t="str">
        <f>VLOOKUP(Table4[[#This Row],[iso_code]],iso_code!B:C,2,FALSE)</f>
        <v>BDI</v>
      </c>
      <c r="D989" s="18" t="str">
        <f>VLOOKUP(Table4[[#This Row],[iso_code]],iso_code!G:H,2,FALSE)</f>
        <v>Burundi</v>
      </c>
    </row>
    <row r="990" spans="1:4">
      <c r="A990" s="18">
        <v>264</v>
      </c>
      <c r="B990" s="54" t="s">
        <v>285</v>
      </c>
      <c r="C990" s="58" t="str">
        <f>VLOOKUP(Table4[[#This Row],[iso_code]],iso_code!B:C,2,FALSE)</f>
        <v>CMR</v>
      </c>
      <c r="D990" s="18" t="str">
        <f>VLOOKUP(Table4[[#This Row],[iso_code]],iso_code!G:H,2,FALSE)</f>
        <v>Cameroon</v>
      </c>
    </row>
    <row r="991" spans="1:4">
      <c r="A991" s="18">
        <v>264</v>
      </c>
      <c r="B991" s="54" t="s">
        <v>1632</v>
      </c>
      <c r="C991" s="58" t="str">
        <f>VLOOKUP(Table4[[#This Row],[iso_code]],iso_code!B:C,2,FALSE)</f>
        <v>CAF</v>
      </c>
      <c r="D991" s="18" t="str">
        <f>VLOOKUP(Table4[[#This Row],[iso_code]],iso_code!G:H,2,FALSE)</f>
        <v>Central African Republic (the)</v>
      </c>
    </row>
    <row r="992" spans="1:4">
      <c r="A992" s="18">
        <v>264</v>
      </c>
      <c r="B992" s="54" t="s">
        <v>2147</v>
      </c>
      <c r="C992" s="58" t="str">
        <f>VLOOKUP(Table4[[#This Row],[iso_code]],iso_code!B:C,2,FALSE)</f>
        <v>TCD</v>
      </c>
      <c r="D992" s="18" t="str">
        <f>VLOOKUP(Table4[[#This Row],[iso_code]],iso_code!G:H,2,FALSE)</f>
        <v>Chad</v>
      </c>
    </row>
    <row r="993" spans="1:4">
      <c r="A993" s="18">
        <v>264</v>
      </c>
      <c r="B993" s="54" t="s">
        <v>1976</v>
      </c>
      <c r="C993" s="58" t="str">
        <f>VLOOKUP(Table4[[#This Row],[iso_code]],iso_code!B:C,2,FALSE)</f>
        <v>COD</v>
      </c>
      <c r="D993" s="18" t="str">
        <f>VLOOKUP(Table4[[#This Row],[iso_code]],iso_code!G:H,2,FALSE)</f>
        <v>Congo (the Democratic Republic of the)</v>
      </c>
    </row>
    <row r="994" spans="1:4">
      <c r="A994" s="18">
        <v>264</v>
      </c>
      <c r="B994" s="54" t="s">
        <v>2150</v>
      </c>
      <c r="C994" s="58" t="str">
        <f>VLOOKUP(Table4[[#This Row],[iso_code]],iso_code!B:C,2,FALSE)</f>
        <v>DJI</v>
      </c>
      <c r="D994" s="18" t="str">
        <f>VLOOKUP(Table4[[#This Row],[iso_code]],iso_code!G:H,2,FALSE)</f>
        <v>Djibouti</v>
      </c>
    </row>
    <row r="995" spans="1:4">
      <c r="A995" s="18">
        <v>264</v>
      </c>
      <c r="B995" s="54" t="s">
        <v>840</v>
      </c>
      <c r="C995" s="58" t="str">
        <f>VLOOKUP(Table4[[#This Row],[iso_code]],iso_code!B:C,2,FALSE)</f>
        <v>EGY</v>
      </c>
      <c r="D995" s="18" t="str">
        <f>VLOOKUP(Table4[[#This Row],[iso_code]],iso_code!G:H,2,FALSE)</f>
        <v>Egypt</v>
      </c>
    </row>
    <row r="996" spans="1:4">
      <c r="A996" s="18">
        <v>264</v>
      </c>
      <c r="B996" s="54" t="s">
        <v>2151</v>
      </c>
      <c r="C996" s="58" t="str">
        <f>VLOOKUP(Table4[[#This Row],[iso_code]],iso_code!B:C,2,FALSE)</f>
        <v>GNQ</v>
      </c>
      <c r="D996" s="18" t="str">
        <f>VLOOKUP(Table4[[#This Row],[iso_code]],iso_code!G:H,2,FALSE)</f>
        <v>Equatorial Guinea</v>
      </c>
    </row>
    <row r="997" spans="1:4">
      <c r="A997" s="18">
        <v>264</v>
      </c>
      <c r="B997" s="54" t="s">
        <v>2152</v>
      </c>
      <c r="C997" s="58" t="str">
        <f>VLOOKUP(Table4[[#This Row],[iso_code]],iso_code!B:C,2,FALSE)</f>
        <v>ERI</v>
      </c>
      <c r="D997" s="18" t="str">
        <f>VLOOKUP(Table4[[#This Row],[iso_code]],iso_code!G:H,2,FALSE)</f>
        <v>Eritrea</v>
      </c>
    </row>
    <row r="998" spans="1:4">
      <c r="A998" s="18">
        <v>264</v>
      </c>
      <c r="B998" s="54" t="s">
        <v>194</v>
      </c>
      <c r="C998" s="58" t="str">
        <f>VLOOKUP(Table4[[#This Row],[iso_code]],iso_code!B:C,2,FALSE)</f>
        <v>ETH</v>
      </c>
      <c r="D998" s="18" t="str">
        <f>VLOOKUP(Table4[[#This Row],[iso_code]],iso_code!G:H,2,FALSE)</f>
        <v>Ethiopia</v>
      </c>
    </row>
    <row r="999" spans="1:4">
      <c r="A999" s="18">
        <v>264</v>
      </c>
      <c r="B999" s="54" t="s">
        <v>2153</v>
      </c>
      <c r="C999" s="58" t="str">
        <f>VLOOKUP(Table4[[#This Row],[iso_code]],iso_code!B:C,2,FALSE)</f>
        <v>GAB</v>
      </c>
      <c r="D999" s="18" t="str">
        <f>VLOOKUP(Table4[[#This Row],[iso_code]],iso_code!G:H,2,FALSE)</f>
        <v>Gabon</v>
      </c>
    </row>
    <row r="1000" spans="1:4">
      <c r="A1000" s="18">
        <v>264</v>
      </c>
      <c r="B1000" s="54" t="s">
        <v>2154</v>
      </c>
      <c r="C1000" s="58" t="str">
        <f>VLOOKUP(Table4[[#This Row],[iso_code]],iso_code!B:C,2,FALSE)</f>
        <v>GMB</v>
      </c>
      <c r="D1000" s="18" t="str">
        <f>VLOOKUP(Table4[[#This Row],[iso_code]],iso_code!G:H,2,FALSE)</f>
        <v>Gambia (the)</v>
      </c>
    </row>
    <row r="1001" spans="1:4">
      <c r="A1001" s="18">
        <v>264</v>
      </c>
      <c r="B1001" s="54" t="s">
        <v>250</v>
      </c>
      <c r="C1001" s="58" t="str">
        <f>VLOOKUP(Table4[[#This Row],[iso_code]],iso_code!B:C,2,FALSE)</f>
        <v>GHA</v>
      </c>
      <c r="D1001" s="18" t="str">
        <f>VLOOKUP(Table4[[#This Row],[iso_code]],iso_code!G:H,2,FALSE)</f>
        <v>Ghana</v>
      </c>
    </row>
    <row r="1002" spans="1:4">
      <c r="A1002" s="18">
        <v>264</v>
      </c>
      <c r="B1002" s="54" t="s">
        <v>2155</v>
      </c>
      <c r="C1002" s="58" t="str">
        <f>VLOOKUP(Table4[[#This Row],[iso_code]],iso_code!B:C,2,FALSE)</f>
        <v>GIN</v>
      </c>
      <c r="D1002" s="18" t="str">
        <f>VLOOKUP(Table4[[#This Row],[iso_code]],iso_code!G:H,2,FALSE)</f>
        <v>Guinea</v>
      </c>
    </row>
    <row r="1003" spans="1:4">
      <c r="A1003" s="18">
        <v>264</v>
      </c>
      <c r="B1003" s="54" t="s">
        <v>2156</v>
      </c>
      <c r="C1003" s="58" t="str">
        <f>VLOOKUP(Table4[[#This Row],[iso_code]],iso_code!B:C,2,FALSE)</f>
        <v>GNB</v>
      </c>
      <c r="D1003" s="18" t="str">
        <f>VLOOKUP(Table4[[#This Row],[iso_code]],iso_code!G:H,2,FALSE)</f>
        <v>Guinea-Bissau</v>
      </c>
    </row>
    <row r="1004" spans="1:4">
      <c r="A1004" s="18">
        <v>264</v>
      </c>
      <c r="B1004" s="54" t="s">
        <v>2157</v>
      </c>
      <c r="C1004" s="58" t="str">
        <f>VLOOKUP(Table4[[#This Row],[iso_code]],iso_code!B:C,2,FALSE)</f>
        <v>CIV</v>
      </c>
      <c r="D1004" s="18" t="str">
        <f>VLOOKUP(Table4[[#This Row],[iso_code]],iso_code!G:H,2,FALSE)</f>
        <v>Côte d'Ivoire</v>
      </c>
    </row>
    <row r="1005" spans="1:4">
      <c r="A1005" s="18">
        <v>264</v>
      </c>
      <c r="B1005" s="54" t="s">
        <v>428</v>
      </c>
      <c r="C1005" s="58" t="str">
        <f>VLOOKUP(Table4[[#This Row],[iso_code]],iso_code!B:C,2,FALSE)</f>
        <v>KEN</v>
      </c>
      <c r="D1005" s="18" t="str">
        <f>VLOOKUP(Table4[[#This Row],[iso_code]],iso_code!G:H,2,FALSE)</f>
        <v>Kenya</v>
      </c>
    </row>
    <row r="1006" spans="1:4">
      <c r="A1006" s="18">
        <v>264</v>
      </c>
      <c r="B1006" s="54" t="s">
        <v>2158</v>
      </c>
      <c r="C1006" s="58" t="str">
        <f>VLOOKUP(Table4[[#This Row],[iso_code]],iso_code!B:C,2,FALSE)</f>
        <v>LSO</v>
      </c>
      <c r="D1006" s="18" t="str">
        <f>VLOOKUP(Table4[[#This Row],[iso_code]],iso_code!G:H,2,FALSE)</f>
        <v>Lesotho</v>
      </c>
    </row>
    <row r="1007" spans="1:4">
      <c r="A1007" s="18">
        <v>264</v>
      </c>
      <c r="B1007" s="54" t="s">
        <v>2159</v>
      </c>
      <c r="C1007" s="58" t="str">
        <f>VLOOKUP(Table4[[#This Row],[iso_code]],iso_code!B:C,2,FALSE)</f>
        <v>LBR</v>
      </c>
      <c r="D1007" s="18" t="str">
        <f>VLOOKUP(Table4[[#This Row],[iso_code]],iso_code!G:H,2,FALSE)</f>
        <v>Liberia</v>
      </c>
    </row>
    <row r="1008" spans="1:4">
      <c r="A1008" s="18">
        <v>264</v>
      </c>
      <c r="B1008" s="54" t="s">
        <v>1944</v>
      </c>
      <c r="C1008" s="58" t="str">
        <f>VLOOKUP(Table4[[#This Row],[iso_code]],iso_code!B:C,2,FALSE)</f>
        <v>LBY</v>
      </c>
      <c r="D1008" s="18" t="str">
        <f>VLOOKUP(Table4[[#This Row],[iso_code]],iso_code!G:H,2,FALSE)</f>
        <v>Libya</v>
      </c>
    </row>
    <row r="1009" spans="1:4">
      <c r="A1009" s="18">
        <v>264</v>
      </c>
      <c r="B1009" s="54" t="s">
        <v>2160</v>
      </c>
      <c r="C1009" s="58" t="str">
        <f>VLOOKUP(Table4[[#This Row],[iso_code]],iso_code!B:C,2,FALSE)</f>
        <v>MDG</v>
      </c>
      <c r="D1009" s="18" t="str">
        <f>VLOOKUP(Table4[[#This Row],[iso_code]],iso_code!G:H,2,FALSE)</f>
        <v>Madagascar</v>
      </c>
    </row>
    <row r="1010" spans="1:4">
      <c r="A1010" s="18">
        <v>264</v>
      </c>
      <c r="B1010" s="54" t="s">
        <v>1147</v>
      </c>
      <c r="C1010" s="58" t="str">
        <f>VLOOKUP(Table4[[#This Row],[iso_code]],iso_code!B:C,2,FALSE)</f>
        <v>MWI</v>
      </c>
      <c r="D1010" s="18" t="str">
        <f>VLOOKUP(Table4[[#This Row],[iso_code]],iso_code!G:H,2,FALSE)</f>
        <v>Malawi</v>
      </c>
    </row>
    <row r="1011" spans="1:4">
      <c r="A1011" s="18">
        <v>264</v>
      </c>
      <c r="B1011" s="54" t="s">
        <v>2161</v>
      </c>
      <c r="C1011" s="58" t="str">
        <f>VLOOKUP(Table4[[#This Row],[iso_code]],iso_code!B:C,2,FALSE)</f>
        <v>MLI</v>
      </c>
      <c r="D1011" s="18" t="str">
        <f>VLOOKUP(Table4[[#This Row],[iso_code]],iso_code!G:H,2,FALSE)</f>
        <v>Mali</v>
      </c>
    </row>
    <row r="1012" spans="1:4">
      <c r="A1012" s="18">
        <v>264</v>
      </c>
      <c r="B1012" s="54" t="s">
        <v>2062</v>
      </c>
      <c r="C1012" s="58" t="str">
        <f>VLOOKUP(Table4[[#This Row],[iso_code]],iso_code!B:C,2,FALSE)</f>
        <v>MRT</v>
      </c>
      <c r="D1012" s="18" t="str">
        <f>VLOOKUP(Table4[[#This Row],[iso_code]],iso_code!G:H,2,FALSE)</f>
        <v>Mauritania</v>
      </c>
    </row>
    <row r="1013" spans="1:4">
      <c r="A1013" s="18">
        <v>264</v>
      </c>
      <c r="B1013" s="54" t="s">
        <v>509</v>
      </c>
      <c r="C1013" s="58" t="str">
        <f>VLOOKUP(Table4[[#This Row],[iso_code]],iso_code!B:C,2,FALSE)</f>
        <v>MAR</v>
      </c>
      <c r="D1013" s="18" t="str">
        <f>VLOOKUP(Table4[[#This Row],[iso_code]],iso_code!G:H,2,FALSE)</f>
        <v>Morocco</v>
      </c>
    </row>
    <row r="1014" spans="1:4">
      <c r="A1014" s="18">
        <v>264</v>
      </c>
      <c r="B1014" s="54" t="s">
        <v>1431</v>
      </c>
      <c r="C1014" s="58" t="str">
        <f>VLOOKUP(Table4[[#This Row],[iso_code]],iso_code!B:C,2,FALSE)</f>
        <v>MOZ</v>
      </c>
      <c r="D1014" s="18" t="str">
        <f>VLOOKUP(Table4[[#This Row],[iso_code]],iso_code!G:H,2,FALSE)</f>
        <v>Mozambique</v>
      </c>
    </row>
    <row r="1015" spans="1:4">
      <c r="A1015" s="18">
        <v>264</v>
      </c>
      <c r="B1015" s="54" t="s">
        <v>2022</v>
      </c>
      <c r="C1015" s="58" t="str">
        <f>VLOOKUP(Table4[[#This Row],[iso_code]],iso_code!B:C,2,FALSE)</f>
        <v>NAM</v>
      </c>
      <c r="D1015" s="18" t="str">
        <f>VLOOKUP(Table4[[#This Row],[iso_code]],iso_code!G:H,2,FALSE)</f>
        <v>Namibia</v>
      </c>
    </row>
    <row r="1016" spans="1:4">
      <c r="A1016" s="18">
        <v>264</v>
      </c>
      <c r="B1016" s="54" t="s">
        <v>988</v>
      </c>
      <c r="C1016" s="58" t="str">
        <f>VLOOKUP(Table4[[#This Row],[iso_code]],iso_code!B:C,2,FALSE)</f>
        <v>NER</v>
      </c>
      <c r="D1016" s="18" t="str">
        <f>VLOOKUP(Table4[[#This Row],[iso_code]],iso_code!G:H,2,FALSE)</f>
        <v>Niger (the)</v>
      </c>
    </row>
    <row r="1017" spans="1:4">
      <c r="A1017" s="18">
        <v>264</v>
      </c>
      <c r="B1017" s="54" t="s">
        <v>1215</v>
      </c>
      <c r="C1017" s="58" t="str">
        <f>VLOOKUP(Table4[[#This Row],[iso_code]],iso_code!B:C,2,FALSE)</f>
        <v>NGA</v>
      </c>
      <c r="D1017" s="18" t="str">
        <f>VLOOKUP(Table4[[#This Row],[iso_code]],iso_code!G:H,2,FALSE)</f>
        <v>Nigeria</v>
      </c>
    </row>
    <row r="1018" spans="1:4">
      <c r="A1018" s="18">
        <v>264</v>
      </c>
      <c r="B1018" s="54" t="s">
        <v>2149</v>
      </c>
      <c r="C1018" s="58" t="str">
        <f>VLOOKUP(Table4[[#This Row],[iso_code]],iso_code!B:C,2,FALSE)</f>
        <v>COG</v>
      </c>
      <c r="D1018" s="18" t="str">
        <f>VLOOKUP(Table4[[#This Row],[iso_code]],iso_code!G:H,2,FALSE)</f>
        <v>Congo (the)</v>
      </c>
    </row>
    <row r="1019" spans="1:4">
      <c r="A1019" s="18">
        <v>264</v>
      </c>
      <c r="B1019" s="54" t="s">
        <v>2162</v>
      </c>
      <c r="C1019" s="58" t="str">
        <f>VLOOKUP(Table4[[#This Row],[iso_code]],iso_code!B:C,2,FALSE)</f>
        <v>RWA</v>
      </c>
      <c r="D1019" s="18" t="str">
        <f>VLOOKUP(Table4[[#This Row],[iso_code]],iso_code!G:H,2,FALSE)</f>
        <v>Rwanda</v>
      </c>
    </row>
    <row r="1020" spans="1:4">
      <c r="A1020" s="18">
        <v>264</v>
      </c>
      <c r="B1020" s="54" t="s">
        <v>1657</v>
      </c>
      <c r="C1020" s="58" t="str">
        <f>VLOOKUP(Table4[[#This Row],[iso_code]],iso_code!B:C,2,FALSE)</f>
        <v>SEN</v>
      </c>
      <c r="D1020" s="18" t="str">
        <f>VLOOKUP(Table4[[#This Row],[iso_code]],iso_code!G:H,2,FALSE)</f>
        <v>Senegal</v>
      </c>
    </row>
    <row r="1021" spans="1:4">
      <c r="A1021" s="18">
        <v>264</v>
      </c>
      <c r="B1021" s="54" t="s">
        <v>2046</v>
      </c>
      <c r="C1021" s="58" t="str">
        <f>VLOOKUP(Table4[[#This Row],[iso_code]],iso_code!B:C,2,FALSE)</f>
        <v>SLE</v>
      </c>
      <c r="D1021" s="18" t="str">
        <f>VLOOKUP(Table4[[#This Row],[iso_code]],iso_code!G:H,2,FALSE)</f>
        <v>Sierra Leone</v>
      </c>
    </row>
    <row r="1022" spans="1:4">
      <c r="A1022" s="18">
        <v>264</v>
      </c>
      <c r="B1022" s="54" t="s">
        <v>2165</v>
      </c>
      <c r="C1022" s="58" t="str">
        <f>VLOOKUP(Table4[[#This Row],[iso_code]],iso_code!B:C,2,FALSE)</f>
        <v>SOM</v>
      </c>
      <c r="D1022" s="18" t="str">
        <f>VLOOKUP(Table4[[#This Row],[iso_code]],iso_code!G:H,2,FALSE)</f>
        <v>Somalia</v>
      </c>
    </row>
    <row r="1023" spans="1:4">
      <c r="A1023" s="18">
        <v>264</v>
      </c>
      <c r="B1023" s="54" t="s">
        <v>608</v>
      </c>
      <c r="C1023" s="58" t="str">
        <f>VLOOKUP(Table4[[#This Row],[iso_code]],iso_code!B:C,2,FALSE)</f>
        <v>ZAF</v>
      </c>
      <c r="D1023" s="18" t="str">
        <f>VLOOKUP(Table4[[#This Row],[iso_code]],iso_code!G:H,2,FALSE)</f>
        <v>South Africa</v>
      </c>
    </row>
    <row r="1024" spans="1:4">
      <c r="A1024" s="18">
        <v>264</v>
      </c>
      <c r="B1024" s="54" t="s">
        <v>2167</v>
      </c>
      <c r="C1024" s="58" t="str">
        <f>VLOOKUP(Table4[[#This Row],[iso_code]],iso_code!B:C,2,FALSE)</f>
        <v>SDN</v>
      </c>
      <c r="D1024" s="18" t="str">
        <f>VLOOKUP(Table4[[#This Row],[iso_code]],iso_code!G:H,2,FALSE)</f>
        <v>Sudan (the)</v>
      </c>
    </row>
    <row r="1025" spans="1:4">
      <c r="A1025" s="18">
        <v>264</v>
      </c>
      <c r="B1025" s="54" t="s">
        <v>2168</v>
      </c>
      <c r="C1025" s="58" t="str">
        <f>VLOOKUP(Table4[[#This Row],[iso_code]],iso_code!B:C,2,FALSE)</f>
        <v>SWZ</v>
      </c>
      <c r="D1025" s="18" t="str">
        <f>VLOOKUP(Table4[[#This Row],[iso_code]],iso_code!G:H,2,FALSE)</f>
        <v>Eswatini</v>
      </c>
    </row>
    <row r="1026" spans="1:4">
      <c r="A1026" s="18">
        <v>264</v>
      </c>
      <c r="B1026" s="54" t="s">
        <v>1968</v>
      </c>
      <c r="C1026" s="58" t="str">
        <f>VLOOKUP(Table4[[#This Row],[iso_code]],iso_code!B:C,2,FALSE)</f>
        <v>TGO</v>
      </c>
      <c r="D1026" s="18" t="str">
        <f>VLOOKUP(Table4[[#This Row],[iso_code]],iso_code!G:H,2,FALSE)</f>
        <v>Togo</v>
      </c>
    </row>
    <row r="1027" spans="1:4">
      <c r="A1027" s="18">
        <v>264</v>
      </c>
      <c r="B1027" s="54" t="s">
        <v>935</v>
      </c>
      <c r="C1027" s="58" t="str">
        <f>VLOOKUP(Table4[[#This Row],[iso_code]],iso_code!B:C,2,FALSE)</f>
        <v>TUN</v>
      </c>
      <c r="D1027" s="18" t="str">
        <f>VLOOKUP(Table4[[#This Row],[iso_code]],iso_code!G:H,2,FALSE)</f>
        <v>Tunisia</v>
      </c>
    </row>
    <row r="1028" spans="1:4">
      <c r="A1028" s="18">
        <v>264</v>
      </c>
      <c r="B1028" s="54" t="s">
        <v>1443</v>
      </c>
      <c r="C1028" s="58" t="str">
        <f>VLOOKUP(Table4[[#This Row],[iso_code]],iso_code!B:C,2,FALSE)</f>
        <v>UGA</v>
      </c>
      <c r="D1028" s="18" t="str">
        <f>VLOOKUP(Table4[[#This Row],[iso_code]],iso_code!G:H,2,FALSE)</f>
        <v>Uganda</v>
      </c>
    </row>
    <row r="1029" spans="1:4">
      <c r="A1029" s="18">
        <v>264</v>
      </c>
      <c r="B1029" s="54" t="s">
        <v>842</v>
      </c>
      <c r="C1029" s="58" t="str">
        <f>VLOOKUP(Table4[[#This Row],[iso_code]],iso_code!B:C,2,FALSE)</f>
        <v>TZA</v>
      </c>
      <c r="D1029" s="18" t="str">
        <f>VLOOKUP(Table4[[#This Row],[iso_code]],iso_code!G:H,2,FALSE)</f>
        <v>Tanzania, United Republic of</v>
      </c>
    </row>
    <row r="1030" spans="1:4">
      <c r="A1030" s="18">
        <v>264</v>
      </c>
      <c r="B1030" s="54" t="s">
        <v>737</v>
      </c>
      <c r="C1030" s="58" t="str">
        <f>VLOOKUP(Table4[[#This Row],[iso_code]],iso_code!B:C,2,FALSE)</f>
        <v>ZMB</v>
      </c>
      <c r="D1030" s="18" t="str">
        <f>VLOOKUP(Table4[[#This Row],[iso_code]],iso_code!G:H,2,FALSE)</f>
        <v>Zambia</v>
      </c>
    </row>
    <row r="1031" spans="1:4">
      <c r="A1031" s="18">
        <v>264</v>
      </c>
      <c r="B1031" s="54" t="s">
        <v>2169</v>
      </c>
      <c r="C1031" s="58" t="str">
        <f>VLOOKUP(Table4[[#This Row],[iso_code]],iso_code!B:C,2,FALSE)</f>
        <v>ZWE</v>
      </c>
      <c r="D1031" s="18" t="str">
        <f>VLOOKUP(Table4[[#This Row],[iso_code]],iso_code!G:H,2,FALSE)</f>
        <v>Zimbabwe</v>
      </c>
    </row>
    <row r="1032" spans="1:4">
      <c r="A1032" s="18">
        <v>265</v>
      </c>
      <c r="B1032" s="54" t="s">
        <v>194</v>
      </c>
      <c r="C1032" s="58" t="str">
        <f>VLOOKUP(Table4[[#This Row],[iso_code]],iso_code!B:C,2,FALSE)</f>
        <v>ETH</v>
      </c>
      <c r="D1032" s="18" t="str">
        <f>VLOOKUP(Table4[[#This Row],[iso_code]],iso_code!G:H,2,FALSE)</f>
        <v>Ethiopia</v>
      </c>
    </row>
    <row r="1033" spans="1:4">
      <c r="A1033" s="18">
        <v>266</v>
      </c>
      <c r="B1033" s="54" t="s">
        <v>2167</v>
      </c>
      <c r="C1033" s="58" t="str">
        <f>VLOOKUP(Table4[[#This Row],[iso_code]],iso_code!B:C,2,FALSE)</f>
        <v>SDN</v>
      </c>
      <c r="D1033" s="18" t="str">
        <f>VLOOKUP(Table4[[#This Row],[iso_code]],iso_code!G:H,2,FALSE)</f>
        <v>Sudan (the)</v>
      </c>
    </row>
    <row r="1034" spans="1:4">
      <c r="A1034" s="18">
        <v>267</v>
      </c>
      <c r="B1034" s="54" t="s">
        <v>1215</v>
      </c>
      <c r="C1034" s="58" t="str">
        <f>VLOOKUP(Table4[[#This Row],[iso_code]],iso_code!B:C,2,FALSE)</f>
        <v>NGA</v>
      </c>
      <c r="D1034" s="18" t="str">
        <f>VLOOKUP(Table4[[#This Row],[iso_code]],iso_code!G:H,2,FALSE)</f>
        <v>Nigeria</v>
      </c>
    </row>
    <row r="1035" spans="1:4">
      <c r="A1035" s="18">
        <v>268</v>
      </c>
      <c r="B1035" s="54" t="s">
        <v>840</v>
      </c>
      <c r="C1035" s="58" t="str">
        <f>VLOOKUP(Table4[[#This Row],[iso_code]],iso_code!B:C,2,FALSE)</f>
        <v>EGY</v>
      </c>
      <c r="D1035" s="18" t="str">
        <f>VLOOKUP(Table4[[#This Row],[iso_code]],iso_code!G:H,2,FALSE)</f>
        <v>Egypt</v>
      </c>
    </row>
    <row r="1036" spans="1:4">
      <c r="A1036" s="18">
        <v>269</v>
      </c>
      <c r="B1036" s="54" t="s">
        <v>428</v>
      </c>
      <c r="C1036" s="58" t="str">
        <f>VLOOKUP(Table4[[#This Row],[iso_code]],iso_code!B:C,2,FALSE)</f>
        <v>KEN</v>
      </c>
      <c r="D1036" s="18" t="str">
        <f>VLOOKUP(Table4[[#This Row],[iso_code]],iso_code!G:H,2,FALSE)</f>
        <v>Kenya</v>
      </c>
    </row>
    <row r="1037" spans="1:4">
      <c r="A1037" s="18">
        <v>270</v>
      </c>
      <c r="B1037" s="54" t="s">
        <v>1944</v>
      </c>
      <c r="C1037" s="58" t="str">
        <f>VLOOKUP(Table4[[#This Row],[iso_code]],iso_code!B:C,2,FALSE)</f>
        <v>LBY</v>
      </c>
      <c r="D1037" s="18" t="str">
        <f>VLOOKUP(Table4[[#This Row],[iso_code]],iso_code!G:H,2,FALSE)</f>
        <v>Libya</v>
      </c>
    </row>
    <row r="1038" spans="1:4">
      <c r="A1038" s="18">
        <v>271</v>
      </c>
      <c r="B1038" s="54" t="s">
        <v>1944</v>
      </c>
      <c r="C1038" s="58" t="str">
        <f>VLOOKUP(Table4[[#This Row],[iso_code]],iso_code!B:C,2,FALSE)</f>
        <v>LBY</v>
      </c>
      <c r="D1038" s="18" t="str">
        <f>VLOOKUP(Table4[[#This Row],[iso_code]],iso_code!G:H,2,FALSE)</f>
        <v>Libya</v>
      </c>
    </row>
    <row r="1039" spans="1:4">
      <c r="A1039" s="18">
        <v>272</v>
      </c>
      <c r="B1039" s="54" t="s">
        <v>1215</v>
      </c>
      <c r="C1039" s="58" t="str">
        <f>VLOOKUP(Table4[[#This Row],[iso_code]],iso_code!B:C,2,FALSE)</f>
        <v>NGA</v>
      </c>
      <c r="D1039" s="18" t="str">
        <f>VLOOKUP(Table4[[#This Row],[iso_code]],iso_code!G:H,2,FALSE)</f>
        <v>Nigeria</v>
      </c>
    </row>
    <row r="1040" spans="1:4">
      <c r="A1040" s="18">
        <v>273</v>
      </c>
      <c r="B1040" s="54" t="s">
        <v>790</v>
      </c>
      <c r="C1040" s="58" t="str">
        <f>VLOOKUP(Table4[[#This Row],[iso_code]],iso_code!B:C,2,FALSE)</f>
        <v>DZA</v>
      </c>
      <c r="D1040" s="18" t="str">
        <f>VLOOKUP(Table4[[#This Row],[iso_code]],iso_code!G:H,2,FALSE)</f>
        <v>Algeria</v>
      </c>
    </row>
    <row r="1041" spans="1:4">
      <c r="A1041" s="18">
        <v>274</v>
      </c>
      <c r="B1041" s="54" t="s">
        <v>1215</v>
      </c>
      <c r="C1041" s="58" t="str">
        <f>VLOOKUP(Table4[[#This Row],[iso_code]],iso_code!B:C,2,FALSE)</f>
        <v>NGA</v>
      </c>
      <c r="D1041" s="18" t="str">
        <f>VLOOKUP(Table4[[#This Row],[iso_code]],iso_code!G:H,2,FALSE)</f>
        <v>Nigeria</v>
      </c>
    </row>
    <row r="1042" spans="1:4">
      <c r="A1042" s="18">
        <v>275</v>
      </c>
      <c r="B1042" s="54" t="s">
        <v>608</v>
      </c>
      <c r="C1042" s="58" t="str">
        <f>VLOOKUP(Table4[[#This Row],[iso_code]],iso_code!B:C,2,FALSE)</f>
        <v>ZAF</v>
      </c>
      <c r="D1042" s="18" t="str">
        <f>VLOOKUP(Table4[[#This Row],[iso_code]],iso_code!G:H,2,FALSE)</f>
        <v>South Africa</v>
      </c>
    </row>
    <row r="1043" spans="1:4">
      <c r="A1043" s="18">
        <v>276</v>
      </c>
      <c r="B1043" s="54" t="s">
        <v>250</v>
      </c>
      <c r="C1043" s="58" t="str">
        <f>VLOOKUP(Table4[[#This Row],[iso_code]],iso_code!B:C,2,FALSE)</f>
        <v>GHA</v>
      </c>
      <c r="D1043" s="18" t="str">
        <f>VLOOKUP(Table4[[#This Row],[iso_code]],iso_code!G:H,2,FALSE)</f>
        <v>Ghana</v>
      </c>
    </row>
    <row r="1044" spans="1:4">
      <c r="A1044" s="18">
        <v>276</v>
      </c>
      <c r="B1044" s="54" t="s">
        <v>2145</v>
      </c>
      <c r="C1044" s="58" t="str">
        <f>VLOOKUP(Table4[[#This Row],[iso_code]],iso_code!B:C,2,FALSE)</f>
        <v>BFA</v>
      </c>
      <c r="D1044" s="18" t="str">
        <f>VLOOKUP(Table4[[#This Row],[iso_code]],iso_code!G:H,2,FALSE)</f>
        <v>Burkina Faso</v>
      </c>
    </row>
    <row r="1045" spans="1:4">
      <c r="A1045" s="18">
        <v>277</v>
      </c>
      <c r="B1045" s="54" t="s">
        <v>194</v>
      </c>
      <c r="C1045" s="58" t="str">
        <f>VLOOKUP(Table4[[#This Row],[iso_code]],iso_code!B:C,2,FALSE)</f>
        <v>ETH</v>
      </c>
      <c r="D1045" s="18" t="str">
        <f>VLOOKUP(Table4[[#This Row],[iso_code]],iso_code!G:H,2,FALSE)</f>
        <v>Ethiopia</v>
      </c>
    </row>
    <row r="1046" spans="1:4">
      <c r="A1046" s="18">
        <v>278</v>
      </c>
      <c r="B1046" s="54" t="s">
        <v>194</v>
      </c>
      <c r="C1046" s="58" t="str">
        <f>VLOOKUP(Table4[[#This Row],[iso_code]],iso_code!B:C,2,FALSE)</f>
        <v>ETH</v>
      </c>
      <c r="D1046" s="18" t="str">
        <f>VLOOKUP(Table4[[#This Row],[iso_code]],iso_code!G:H,2,FALSE)</f>
        <v>Ethiopia</v>
      </c>
    </row>
    <row r="1047" spans="1:4">
      <c r="A1047" s="18">
        <v>279</v>
      </c>
      <c r="B1047" s="54" t="s">
        <v>2169</v>
      </c>
      <c r="C1047" s="58" t="str">
        <f>VLOOKUP(Table4[[#This Row],[iso_code]],iso_code!B:C,2,FALSE)</f>
        <v>ZWE</v>
      </c>
      <c r="D1047" s="18" t="str">
        <f>VLOOKUP(Table4[[#This Row],[iso_code]],iso_code!G:H,2,FALSE)</f>
        <v>Zimbabwe</v>
      </c>
    </row>
    <row r="1048" spans="1:4">
      <c r="A1048" s="18">
        <v>280</v>
      </c>
      <c r="B1048" s="54" t="s">
        <v>737</v>
      </c>
      <c r="C1048" s="58" t="str">
        <f>VLOOKUP(Table4[[#This Row],[iso_code]],iso_code!B:C,2,FALSE)</f>
        <v>ZMB</v>
      </c>
      <c r="D1048" s="18" t="str">
        <f>VLOOKUP(Table4[[#This Row],[iso_code]],iso_code!G:H,2,FALSE)</f>
        <v>Zambia</v>
      </c>
    </row>
    <row r="1049" spans="1:4">
      <c r="A1049" s="18">
        <v>281</v>
      </c>
      <c r="B1049" s="54" t="s">
        <v>840</v>
      </c>
      <c r="C1049" s="58" t="str">
        <f>VLOOKUP(Table4[[#This Row],[iso_code]],iso_code!B:C,2,FALSE)</f>
        <v>EGY</v>
      </c>
      <c r="D1049" s="18" t="str">
        <f>VLOOKUP(Table4[[#This Row],[iso_code]],iso_code!G:H,2,FALSE)</f>
        <v>Egypt</v>
      </c>
    </row>
    <row r="1050" spans="1:4">
      <c r="A1050" s="18">
        <v>282</v>
      </c>
      <c r="B1050" s="54" t="s">
        <v>2146</v>
      </c>
      <c r="C1050" s="58" t="str">
        <f>VLOOKUP(Table4[[#This Row],[iso_code]],iso_code!B:C,2,FALSE)</f>
        <v>BDI</v>
      </c>
      <c r="D1050" s="18" t="str">
        <f>VLOOKUP(Table4[[#This Row],[iso_code]],iso_code!G:H,2,FALSE)</f>
        <v>Burundi</v>
      </c>
    </row>
    <row r="1051" spans="1:4">
      <c r="A1051" s="18">
        <v>283</v>
      </c>
      <c r="B1051" s="54" t="s">
        <v>1215</v>
      </c>
      <c r="C1051" s="58" t="str">
        <f>VLOOKUP(Table4[[#This Row],[iso_code]],iso_code!B:C,2,FALSE)</f>
        <v>NGA</v>
      </c>
      <c r="D1051" s="18" t="str">
        <f>VLOOKUP(Table4[[#This Row],[iso_code]],iso_code!G:H,2,FALSE)</f>
        <v>Nigeria</v>
      </c>
    </row>
    <row r="1052" spans="1:4">
      <c r="A1052" s="18">
        <v>284</v>
      </c>
      <c r="B1052" s="54" t="s">
        <v>1147</v>
      </c>
      <c r="C1052" s="58" t="str">
        <f>VLOOKUP(Table4[[#This Row],[iso_code]],iso_code!B:C,2,FALSE)</f>
        <v>MWI</v>
      </c>
      <c r="D1052" s="18" t="str">
        <f>VLOOKUP(Table4[[#This Row],[iso_code]],iso_code!G:H,2,FALSE)</f>
        <v>Malawi</v>
      </c>
    </row>
    <row r="1053" spans="1:4">
      <c r="A1053" s="18">
        <v>285</v>
      </c>
      <c r="B1053" s="54" t="s">
        <v>194</v>
      </c>
      <c r="C1053" s="58" t="str">
        <f>VLOOKUP(Table4[[#This Row],[iso_code]],iso_code!B:C,2,FALSE)</f>
        <v>ETH</v>
      </c>
      <c r="D1053" s="18" t="str">
        <f>VLOOKUP(Table4[[#This Row],[iso_code]],iso_code!G:H,2,FALSE)</f>
        <v>Ethiopia</v>
      </c>
    </row>
    <row r="1054" spans="1:4">
      <c r="A1054" s="18">
        <v>286</v>
      </c>
      <c r="B1054" s="54" t="s">
        <v>840</v>
      </c>
      <c r="C1054" s="58" t="str">
        <f>VLOOKUP(Table4[[#This Row],[iso_code]],iso_code!B:C,2,FALSE)</f>
        <v>EGY</v>
      </c>
      <c r="D1054" s="18" t="str">
        <f>VLOOKUP(Table4[[#This Row],[iso_code]],iso_code!G:H,2,FALSE)</f>
        <v>Egypt</v>
      </c>
    </row>
    <row r="1055" spans="1:4">
      <c r="A1055" s="18">
        <v>287</v>
      </c>
      <c r="B1055" s="54" t="s">
        <v>1215</v>
      </c>
      <c r="C1055" s="58" t="str">
        <f>VLOOKUP(Table4[[#This Row],[iso_code]],iso_code!B:C,2,FALSE)</f>
        <v>NGA</v>
      </c>
      <c r="D1055" s="18" t="str">
        <f>VLOOKUP(Table4[[#This Row],[iso_code]],iso_code!G:H,2,FALSE)</f>
        <v>Nigeria</v>
      </c>
    </row>
    <row r="1056" spans="1:4">
      <c r="A1056" s="18">
        <v>288</v>
      </c>
      <c r="B1056" s="54" t="s">
        <v>2147</v>
      </c>
      <c r="C1056" s="58" t="str">
        <f>VLOOKUP(Table4[[#This Row],[iso_code]],iso_code!B:C,2,FALSE)</f>
        <v>TCD</v>
      </c>
      <c r="D1056" s="18" t="str">
        <f>VLOOKUP(Table4[[#This Row],[iso_code]],iso_code!G:H,2,FALSE)</f>
        <v>Chad</v>
      </c>
    </row>
    <row r="1057" spans="1:4">
      <c r="A1057" s="18">
        <v>288</v>
      </c>
      <c r="B1057" s="54" t="s">
        <v>2167</v>
      </c>
      <c r="C1057" s="58" t="str">
        <f>VLOOKUP(Table4[[#This Row],[iso_code]],iso_code!B:C,2,FALSE)</f>
        <v>SDN</v>
      </c>
      <c r="D1057" s="18" t="str">
        <f>VLOOKUP(Table4[[#This Row],[iso_code]],iso_code!G:H,2,FALSE)</f>
        <v>Sudan (the)</v>
      </c>
    </row>
    <row r="1058" spans="1:4">
      <c r="A1058" s="18">
        <v>289</v>
      </c>
      <c r="B1058" s="54" t="s">
        <v>509</v>
      </c>
      <c r="C1058" s="58" t="str">
        <f>VLOOKUP(Table4[[#This Row],[iso_code]],iso_code!B:C,2,FALSE)</f>
        <v>MAR</v>
      </c>
      <c r="D1058" s="18" t="str">
        <f>VLOOKUP(Table4[[#This Row],[iso_code]],iso_code!G:H,2,FALSE)</f>
        <v>Morocco</v>
      </c>
    </row>
    <row r="1059" spans="1:4">
      <c r="A1059" s="18">
        <v>290</v>
      </c>
      <c r="B1059" s="54" t="s">
        <v>1215</v>
      </c>
      <c r="C1059" s="58" t="str">
        <f>VLOOKUP(Table4[[#This Row],[iso_code]],iso_code!B:C,2,FALSE)</f>
        <v>NGA</v>
      </c>
      <c r="D1059" s="18" t="str">
        <f>VLOOKUP(Table4[[#This Row],[iso_code]],iso_code!G:H,2,FALSE)</f>
        <v>Nigeria</v>
      </c>
    </row>
    <row r="1060" spans="1:4">
      <c r="A1060" s="18">
        <v>291</v>
      </c>
      <c r="B1060" s="54" t="s">
        <v>285</v>
      </c>
      <c r="C1060" s="58" t="str">
        <f>VLOOKUP(Table4[[#This Row],[iso_code]],iso_code!B:C,2,FALSE)</f>
        <v>CMR</v>
      </c>
      <c r="D1060" s="18" t="str">
        <f>VLOOKUP(Table4[[#This Row],[iso_code]],iso_code!G:H,2,FALSE)</f>
        <v>Cameroon</v>
      </c>
    </row>
    <row r="1061" spans="1:4">
      <c r="A1061" s="18">
        <v>292</v>
      </c>
      <c r="B1061" s="54" t="s">
        <v>2162</v>
      </c>
      <c r="C1061" s="58" t="str">
        <f>VLOOKUP(Table4[[#This Row],[iso_code]],iso_code!B:C,2,FALSE)</f>
        <v>RWA</v>
      </c>
      <c r="D1061" s="18" t="str">
        <f>VLOOKUP(Table4[[#This Row],[iso_code]],iso_code!G:H,2,FALSE)</f>
        <v>Rwanda</v>
      </c>
    </row>
    <row r="1062" spans="1:4">
      <c r="A1062" s="18">
        <v>293</v>
      </c>
      <c r="B1062" s="54" t="s">
        <v>2160</v>
      </c>
      <c r="C1062" s="58" t="str">
        <f>VLOOKUP(Table4[[#This Row],[iso_code]],iso_code!B:C,2,FALSE)</f>
        <v>MDG</v>
      </c>
      <c r="D1062" s="18" t="str">
        <f>VLOOKUP(Table4[[#This Row],[iso_code]],iso_code!G:H,2,FALSE)</f>
        <v>Madagascar</v>
      </c>
    </row>
    <row r="1063" spans="1:4">
      <c r="A1063" s="18">
        <v>294</v>
      </c>
      <c r="B1063" s="54" t="s">
        <v>1215</v>
      </c>
      <c r="C1063" s="58" t="str">
        <f>VLOOKUP(Table4[[#This Row],[iso_code]],iso_code!B:C,2,FALSE)</f>
        <v>NGA</v>
      </c>
      <c r="D1063" s="18" t="str">
        <f>VLOOKUP(Table4[[#This Row],[iso_code]],iso_code!G:H,2,FALSE)</f>
        <v>Nigeria</v>
      </c>
    </row>
    <row r="1064" spans="1:4">
      <c r="A1064" s="18">
        <v>295</v>
      </c>
      <c r="B1064" s="54" t="s">
        <v>250</v>
      </c>
      <c r="C1064" s="58" t="str">
        <f>VLOOKUP(Table4[[#This Row],[iso_code]],iso_code!B:C,2,FALSE)</f>
        <v>GHA</v>
      </c>
      <c r="D1064" s="18" t="str">
        <f>VLOOKUP(Table4[[#This Row],[iso_code]],iso_code!G:H,2,FALSE)</f>
        <v>Ghana</v>
      </c>
    </row>
    <row r="1065" spans="1:4">
      <c r="A1065" s="18">
        <v>296</v>
      </c>
      <c r="B1065" s="54" t="s">
        <v>842</v>
      </c>
      <c r="C1065" s="58" t="str">
        <f>VLOOKUP(Table4[[#This Row],[iso_code]],iso_code!B:C,2,FALSE)</f>
        <v>TZA</v>
      </c>
      <c r="D1065" s="18" t="str">
        <f>VLOOKUP(Table4[[#This Row],[iso_code]],iso_code!G:H,2,FALSE)</f>
        <v>Tanzania, United Republic of</v>
      </c>
    </row>
    <row r="1066" spans="1:4">
      <c r="A1066" s="18">
        <v>297</v>
      </c>
      <c r="B1066" s="54" t="s">
        <v>194</v>
      </c>
      <c r="C1066" s="58" t="str">
        <f>VLOOKUP(Table4[[#This Row],[iso_code]],iso_code!B:C,2,FALSE)</f>
        <v>ETH</v>
      </c>
      <c r="D1066" s="18" t="str">
        <f>VLOOKUP(Table4[[#This Row],[iso_code]],iso_code!G:H,2,FALSE)</f>
        <v>Ethiopia</v>
      </c>
    </row>
    <row r="1067" spans="1:4">
      <c r="A1067" s="18">
        <v>298</v>
      </c>
      <c r="B1067" s="54" t="s">
        <v>194</v>
      </c>
      <c r="C1067" s="58" t="str">
        <f>VLOOKUP(Table4[[#This Row],[iso_code]],iso_code!B:C,2,FALSE)</f>
        <v>ETH</v>
      </c>
      <c r="D1067" s="18" t="str">
        <f>VLOOKUP(Table4[[#This Row],[iso_code]],iso_code!G:H,2,FALSE)</f>
        <v>Ethiopia</v>
      </c>
    </row>
    <row r="1068" spans="1:4">
      <c r="A1068" s="18">
        <v>299</v>
      </c>
      <c r="B1068" s="54" t="s">
        <v>2165</v>
      </c>
      <c r="C1068" s="58" t="str">
        <f>VLOOKUP(Table4[[#This Row],[iso_code]],iso_code!B:C,2,FALSE)</f>
        <v>SOM</v>
      </c>
      <c r="D1068" s="18" t="str">
        <f>VLOOKUP(Table4[[#This Row],[iso_code]],iso_code!G:H,2,FALSE)</f>
        <v>Somalia</v>
      </c>
    </row>
    <row r="1069" spans="1:4">
      <c r="A1069" s="18">
        <v>300</v>
      </c>
      <c r="B1069" s="54" t="s">
        <v>194</v>
      </c>
      <c r="C1069" s="58" t="str">
        <f>VLOOKUP(Table4[[#This Row],[iso_code]],iso_code!B:C,2,FALSE)</f>
        <v>ETH</v>
      </c>
      <c r="D1069" s="18" t="str">
        <f>VLOOKUP(Table4[[#This Row],[iso_code]],iso_code!G:H,2,FALSE)</f>
        <v>Ethiopia</v>
      </c>
    </row>
    <row r="1070" spans="1:4">
      <c r="A1070" s="18">
        <v>301</v>
      </c>
      <c r="B1070" s="54" t="s">
        <v>194</v>
      </c>
      <c r="C1070" s="58" t="str">
        <f>VLOOKUP(Table4[[#This Row],[iso_code]],iso_code!B:C,2,FALSE)</f>
        <v>ETH</v>
      </c>
      <c r="D1070" s="18" t="str">
        <f>VLOOKUP(Table4[[#This Row],[iso_code]],iso_code!G:H,2,FALSE)</f>
        <v>Ethiopia</v>
      </c>
    </row>
    <row r="1071" spans="1:4">
      <c r="A1071" s="18">
        <v>302</v>
      </c>
      <c r="B1071" s="54" t="s">
        <v>1215</v>
      </c>
      <c r="C1071" s="58" t="str">
        <f>VLOOKUP(Table4[[#This Row],[iso_code]],iso_code!B:C,2,FALSE)</f>
        <v>NGA</v>
      </c>
      <c r="D1071" s="18" t="str">
        <f>VLOOKUP(Table4[[#This Row],[iso_code]],iso_code!G:H,2,FALSE)</f>
        <v>Nigeria</v>
      </c>
    </row>
    <row r="1072" spans="1:4">
      <c r="A1072" s="18">
        <v>303</v>
      </c>
      <c r="B1072" s="54" t="s">
        <v>2154</v>
      </c>
      <c r="C1072" s="58" t="str">
        <f>VLOOKUP(Table4[[#This Row],[iso_code]],iso_code!B:C,2,FALSE)</f>
        <v>GMB</v>
      </c>
      <c r="D1072" s="18" t="str">
        <f>VLOOKUP(Table4[[#This Row],[iso_code]],iso_code!G:H,2,FALSE)</f>
        <v>Gambia (the)</v>
      </c>
    </row>
    <row r="1073" spans="1:4">
      <c r="A1073" s="18">
        <v>304</v>
      </c>
      <c r="B1073" s="54" t="s">
        <v>194</v>
      </c>
      <c r="C1073" s="58" t="str">
        <f>VLOOKUP(Table4[[#This Row],[iso_code]],iso_code!B:C,2,FALSE)</f>
        <v>ETH</v>
      </c>
      <c r="D1073" s="18" t="str">
        <f>VLOOKUP(Table4[[#This Row],[iso_code]],iso_code!G:H,2,FALSE)</f>
        <v>Ethiopia</v>
      </c>
    </row>
    <row r="1074" spans="1:4">
      <c r="A1074" s="18">
        <v>305</v>
      </c>
      <c r="B1074" s="54" t="s">
        <v>2148</v>
      </c>
      <c r="C1074" s="58" t="str">
        <f>VLOOKUP(Table4[[#This Row],[iso_code]],iso_code!B:C,2,FALSE)</f>
        <v>COM</v>
      </c>
      <c r="D1074" s="18" t="str">
        <f>VLOOKUP(Table4[[#This Row],[iso_code]],iso_code!G:H,2,FALSE)</f>
        <v>Comoros (the)</v>
      </c>
    </row>
    <row r="1075" spans="1:4">
      <c r="A1075" s="18">
        <v>306</v>
      </c>
      <c r="B1075" s="54" t="s">
        <v>250</v>
      </c>
      <c r="C1075" s="58" t="str">
        <f>VLOOKUP(Table4[[#This Row],[iso_code]],iso_code!B:C,2,FALSE)</f>
        <v>GHA</v>
      </c>
      <c r="D1075" s="18" t="str">
        <f>VLOOKUP(Table4[[#This Row],[iso_code]],iso_code!G:H,2,FALSE)</f>
        <v>Ghana</v>
      </c>
    </row>
    <row r="1076" spans="1:4">
      <c r="A1076" s="18">
        <v>307</v>
      </c>
      <c r="B1076" s="54" t="s">
        <v>840</v>
      </c>
      <c r="C1076" s="58" t="str">
        <f>VLOOKUP(Table4[[#This Row],[iso_code]],iso_code!B:C,2,FALSE)</f>
        <v>EGY</v>
      </c>
      <c r="D1076" s="18" t="str">
        <f>VLOOKUP(Table4[[#This Row],[iso_code]],iso_code!G:H,2,FALSE)</f>
        <v>Egypt</v>
      </c>
    </row>
    <row r="1077" spans="1:4">
      <c r="A1077" s="18">
        <v>308</v>
      </c>
      <c r="B1077" s="54" t="s">
        <v>428</v>
      </c>
      <c r="C1077" s="58" t="str">
        <f>VLOOKUP(Table4[[#This Row],[iso_code]],iso_code!B:C,2,FALSE)</f>
        <v>KEN</v>
      </c>
      <c r="D1077" s="18" t="str">
        <f>VLOOKUP(Table4[[#This Row],[iso_code]],iso_code!G:H,2,FALSE)</f>
        <v>Kenya</v>
      </c>
    </row>
    <row r="1078" spans="1:4">
      <c r="A1078" s="18">
        <v>309</v>
      </c>
      <c r="B1078" s="54" t="s">
        <v>1215</v>
      </c>
      <c r="C1078" s="58" t="str">
        <f>VLOOKUP(Table4[[#This Row],[iso_code]],iso_code!B:C,2,FALSE)</f>
        <v>NGA</v>
      </c>
      <c r="D1078" s="18" t="str">
        <f>VLOOKUP(Table4[[#This Row],[iso_code]],iso_code!G:H,2,FALSE)</f>
        <v>Nigeria</v>
      </c>
    </row>
    <row r="1079" spans="1:4">
      <c r="A1079" s="18">
        <v>310</v>
      </c>
      <c r="B1079" s="54" t="s">
        <v>2167</v>
      </c>
      <c r="C1079" s="58" t="str">
        <f>VLOOKUP(Table4[[#This Row],[iso_code]],iso_code!B:C,2,FALSE)</f>
        <v>SDN</v>
      </c>
      <c r="D1079" s="18" t="str">
        <f>VLOOKUP(Table4[[#This Row],[iso_code]],iso_code!G:H,2,FALSE)</f>
        <v>Sudan (the)</v>
      </c>
    </row>
    <row r="1080" spans="1:4">
      <c r="A1080" s="18">
        <v>311</v>
      </c>
      <c r="B1080" s="54" t="s">
        <v>1215</v>
      </c>
      <c r="C1080" s="58" t="str">
        <f>VLOOKUP(Table4[[#This Row],[iso_code]],iso_code!B:C,2,FALSE)</f>
        <v>NGA</v>
      </c>
      <c r="D1080" s="18" t="str">
        <f>VLOOKUP(Table4[[#This Row],[iso_code]],iso_code!G:H,2,FALSE)</f>
        <v>Nigeria</v>
      </c>
    </row>
    <row r="1081" spans="1:4">
      <c r="A1081" s="18">
        <v>312</v>
      </c>
      <c r="B1081" s="54" t="s">
        <v>1215</v>
      </c>
      <c r="C1081" s="58" t="str">
        <f>VLOOKUP(Table4[[#This Row],[iso_code]],iso_code!B:C,2,FALSE)</f>
        <v>NGA</v>
      </c>
      <c r="D1081" s="18" t="str">
        <f>VLOOKUP(Table4[[#This Row],[iso_code]],iso_code!G:H,2,FALSE)</f>
        <v>Nigeria</v>
      </c>
    </row>
    <row r="1082" spans="1:4">
      <c r="A1082" s="18">
        <v>313</v>
      </c>
      <c r="B1082" s="54" t="s">
        <v>1215</v>
      </c>
      <c r="C1082" s="58" t="str">
        <f>VLOOKUP(Table4[[#This Row],[iso_code]],iso_code!B:C,2,FALSE)</f>
        <v>NGA</v>
      </c>
      <c r="D1082" s="18" t="str">
        <f>VLOOKUP(Table4[[#This Row],[iso_code]],iso_code!G:H,2,FALSE)</f>
        <v>Nigeria</v>
      </c>
    </row>
    <row r="1083" spans="1:4">
      <c r="A1083" s="18">
        <v>314</v>
      </c>
      <c r="B1083" s="54" t="s">
        <v>1657</v>
      </c>
      <c r="C1083" s="58" t="str">
        <f>VLOOKUP(Table4[[#This Row],[iso_code]],iso_code!B:C,2,FALSE)</f>
        <v>SEN</v>
      </c>
      <c r="D1083" s="18" t="str">
        <f>VLOOKUP(Table4[[#This Row],[iso_code]],iso_code!G:H,2,FALSE)</f>
        <v>Senegal</v>
      </c>
    </row>
    <row r="1084" spans="1:4">
      <c r="A1084" s="18">
        <v>315</v>
      </c>
      <c r="B1084" s="54" t="s">
        <v>194</v>
      </c>
      <c r="C1084" s="58" t="str">
        <f>VLOOKUP(Table4[[#This Row],[iso_code]],iso_code!B:C,2,FALSE)</f>
        <v>ETH</v>
      </c>
      <c r="D1084" s="18" t="str">
        <f>VLOOKUP(Table4[[#This Row],[iso_code]],iso_code!G:H,2,FALSE)</f>
        <v>Ethiopia</v>
      </c>
    </row>
    <row r="1085" spans="1:4">
      <c r="A1085" s="18">
        <v>316</v>
      </c>
      <c r="B1085" s="54" t="s">
        <v>1215</v>
      </c>
      <c r="C1085" s="58" t="str">
        <f>VLOOKUP(Table4[[#This Row],[iso_code]],iso_code!B:C,2,FALSE)</f>
        <v>NGA</v>
      </c>
      <c r="D1085" s="18" t="str">
        <f>VLOOKUP(Table4[[#This Row],[iso_code]],iso_code!G:H,2,FALSE)</f>
        <v>Nigeria</v>
      </c>
    </row>
    <row r="1086" spans="1:4">
      <c r="A1086" s="18">
        <v>317</v>
      </c>
      <c r="B1086" s="54" t="s">
        <v>608</v>
      </c>
      <c r="C1086" s="58" t="str">
        <f>VLOOKUP(Table4[[#This Row],[iso_code]],iso_code!B:C,2,FALSE)</f>
        <v>ZAF</v>
      </c>
      <c r="D1086" s="18" t="str">
        <f>VLOOKUP(Table4[[#This Row],[iso_code]],iso_code!G:H,2,FALSE)</f>
        <v>South Africa</v>
      </c>
    </row>
    <row r="1087" spans="1:4">
      <c r="A1087" s="18">
        <v>318</v>
      </c>
      <c r="B1087" s="54" t="s">
        <v>608</v>
      </c>
      <c r="C1087" s="58" t="str">
        <f>VLOOKUP(Table4[[#This Row],[iso_code]],iso_code!B:C,2,FALSE)</f>
        <v>ZAF</v>
      </c>
      <c r="D1087" s="18" t="str">
        <f>VLOOKUP(Table4[[#This Row],[iso_code]],iso_code!G:H,2,FALSE)</f>
        <v>South Africa</v>
      </c>
    </row>
    <row r="1088" spans="1:4">
      <c r="A1088" s="18">
        <v>318</v>
      </c>
      <c r="B1088" s="54" t="s">
        <v>1787</v>
      </c>
      <c r="C1088" s="58" t="str">
        <f>VLOOKUP(Table4[[#This Row],[iso_code]],iso_code!B:C,2,FALSE)</f>
        <v>BWA</v>
      </c>
      <c r="D1088" s="18" t="str">
        <f>VLOOKUP(Table4[[#This Row],[iso_code]],iso_code!G:H,2,FALSE)</f>
        <v>Botswana</v>
      </c>
    </row>
    <row r="1089" spans="1:4">
      <c r="A1089" s="18">
        <v>319</v>
      </c>
      <c r="B1089" s="54" t="s">
        <v>285</v>
      </c>
      <c r="C1089" s="58" t="str">
        <f>VLOOKUP(Table4[[#This Row],[iso_code]],iso_code!B:C,2,FALSE)</f>
        <v>CMR</v>
      </c>
      <c r="D1089" s="18" t="str">
        <f>VLOOKUP(Table4[[#This Row],[iso_code]],iso_code!G:H,2,FALSE)</f>
        <v>Cameroon</v>
      </c>
    </row>
    <row r="1090" spans="1:4">
      <c r="A1090" s="18">
        <v>320</v>
      </c>
      <c r="B1090" s="54" t="s">
        <v>1215</v>
      </c>
      <c r="C1090" s="58" t="str">
        <f>VLOOKUP(Table4[[#This Row],[iso_code]],iso_code!B:C,2,FALSE)</f>
        <v>NGA</v>
      </c>
      <c r="D1090" s="18" t="str">
        <f>VLOOKUP(Table4[[#This Row],[iso_code]],iso_code!G:H,2,FALSE)</f>
        <v>Nigeria</v>
      </c>
    </row>
    <row r="1091" spans="1:4">
      <c r="A1091" s="18">
        <v>321</v>
      </c>
      <c r="B1091" s="54" t="s">
        <v>194</v>
      </c>
      <c r="C1091" s="58" t="str">
        <f>VLOOKUP(Table4[[#This Row],[iso_code]],iso_code!B:C,2,FALSE)</f>
        <v>ETH</v>
      </c>
      <c r="D1091" s="18" t="str">
        <f>VLOOKUP(Table4[[#This Row],[iso_code]],iso_code!G:H,2,FALSE)</f>
        <v>Ethiopia</v>
      </c>
    </row>
    <row r="1092" spans="1:4">
      <c r="A1092" s="18">
        <v>322</v>
      </c>
      <c r="B1092" s="54" t="s">
        <v>2162</v>
      </c>
      <c r="C1092" s="58" t="str">
        <f>VLOOKUP(Table4[[#This Row],[iso_code]],iso_code!B:C,2,FALSE)</f>
        <v>RWA</v>
      </c>
      <c r="D1092" s="18" t="str">
        <f>VLOOKUP(Table4[[#This Row],[iso_code]],iso_code!G:H,2,FALSE)</f>
        <v>Rwanda</v>
      </c>
    </row>
    <row r="1093" spans="1:4">
      <c r="A1093" s="18">
        <v>323</v>
      </c>
      <c r="B1093" s="54" t="s">
        <v>1215</v>
      </c>
      <c r="C1093" s="58" t="str">
        <f>VLOOKUP(Table4[[#This Row],[iso_code]],iso_code!B:C,2,FALSE)</f>
        <v>NGA</v>
      </c>
      <c r="D1093" s="18" t="str">
        <f>VLOOKUP(Table4[[#This Row],[iso_code]],iso_code!G:H,2,FALSE)</f>
        <v>Nigeria</v>
      </c>
    </row>
    <row r="1094" spans="1:4">
      <c r="A1094" s="18">
        <v>324</v>
      </c>
      <c r="B1094" s="54" t="s">
        <v>194</v>
      </c>
      <c r="C1094" s="58" t="str">
        <f>VLOOKUP(Table4[[#This Row],[iso_code]],iso_code!B:C,2,FALSE)</f>
        <v>ETH</v>
      </c>
      <c r="D1094" s="18" t="str">
        <f>VLOOKUP(Table4[[#This Row],[iso_code]],iso_code!G:H,2,FALSE)</f>
        <v>Ethiopia</v>
      </c>
    </row>
    <row r="1095" spans="1:4">
      <c r="A1095" s="18">
        <v>325</v>
      </c>
      <c r="B1095" s="54" t="s">
        <v>250</v>
      </c>
      <c r="C1095" s="58" t="str">
        <f>VLOOKUP(Table4[[#This Row],[iso_code]],iso_code!B:C,2,FALSE)</f>
        <v>GHA</v>
      </c>
      <c r="D1095" s="18" t="str">
        <f>VLOOKUP(Table4[[#This Row],[iso_code]],iso_code!G:H,2,FALSE)</f>
        <v>Ghana</v>
      </c>
    </row>
    <row r="1096" spans="1:4">
      <c r="A1096" s="18">
        <v>326</v>
      </c>
      <c r="B1096" s="54" t="s">
        <v>1215</v>
      </c>
      <c r="C1096" s="58" t="str">
        <f>VLOOKUP(Table4[[#This Row],[iso_code]],iso_code!B:C,2,FALSE)</f>
        <v>NGA</v>
      </c>
      <c r="D1096" s="18" t="str">
        <f>VLOOKUP(Table4[[#This Row],[iso_code]],iso_code!G:H,2,FALSE)</f>
        <v>Nigeria</v>
      </c>
    </row>
    <row r="1097" spans="1:4">
      <c r="A1097" s="18">
        <v>327</v>
      </c>
      <c r="B1097" s="54" t="s">
        <v>2162</v>
      </c>
      <c r="C1097" s="58" t="str">
        <f>VLOOKUP(Table4[[#This Row],[iso_code]],iso_code!B:C,2,FALSE)</f>
        <v>RWA</v>
      </c>
      <c r="D1097" s="18" t="str">
        <f>VLOOKUP(Table4[[#This Row],[iso_code]],iso_code!G:H,2,FALSE)</f>
        <v>Rwanda</v>
      </c>
    </row>
    <row r="1098" spans="1:4">
      <c r="A1098" s="18">
        <v>328</v>
      </c>
      <c r="B1098" s="54" t="s">
        <v>1944</v>
      </c>
      <c r="C1098" s="58" t="str">
        <f>VLOOKUP(Table4[[#This Row],[iso_code]],iso_code!B:C,2,FALSE)</f>
        <v>LBY</v>
      </c>
      <c r="D1098" s="18" t="str">
        <f>VLOOKUP(Table4[[#This Row],[iso_code]],iso_code!G:H,2,FALSE)</f>
        <v>Libya</v>
      </c>
    </row>
    <row r="1099" spans="1:4">
      <c r="A1099" s="18">
        <v>329</v>
      </c>
      <c r="B1099" s="54" t="s">
        <v>1215</v>
      </c>
      <c r="C1099" s="58" t="str">
        <f>VLOOKUP(Table4[[#This Row],[iso_code]],iso_code!B:C,2,FALSE)</f>
        <v>NGA</v>
      </c>
      <c r="D1099" s="18" t="str">
        <f>VLOOKUP(Table4[[#This Row],[iso_code]],iso_code!G:H,2,FALSE)</f>
        <v>Nigeria</v>
      </c>
    </row>
    <row r="1100" spans="1:4">
      <c r="A1100" s="18">
        <v>330</v>
      </c>
      <c r="B1100" s="54" t="s">
        <v>1215</v>
      </c>
      <c r="C1100" s="58" t="str">
        <f>VLOOKUP(Table4[[#This Row],[iso_code]],iso_code!B:C,2,FALSE)</f>
        <v>NGA</v>
      </c>
      <c r="D1100" s="18" t="str">
        <f>VLOOKUP(Table4[[#This Row],[iso_code]],iso_code!G:H,2,FALSE)</f>
        <v>Nigeria</v>
      </c>
    </row>
    <row r="1101" spans="1:4">
      <c r="A1101" s="18">
        <v>331</v>
      </c>
      <c r="B1101" s="54" t="s">
        <v>840</v>
      </c>
      <c r="C1101" s="58" t="str">
        <f>VLOOKUP(Table4[[#This Row],[iso_code]],iso_code!B:C,2,FALSE)</f>
        <v>EGY</v>
      </c>
      <c r="D1101" s="18" t="str">
        <f>VLOOKUP(Table4[[#This Row],[iso_code]],iso_code!G:H,2,FALSE)</f>
        <v>Egypt</v>
      </c>
    </row>
    <row r="1102" spans="1:4">
      <c r="A1102" s="18">
        <v>332</v>
      </c>
      <c r="B1102" s="54" t="s">
        <v>935</v>
      </c>
      <c r="C1102" s="58" t="str">
        <f>VLOOKUP(Table4[[#This Row],[iso_code]],iso_code!B:C,2,FALSE)</f>
        <v>TUN</v>
      </c>
      <c r="D1102" s="18" t="str">
        <f>VLOOKUP(Table4[[#This Row],[iso_code]],iso_code!G:H,2,FALSE)</f>
        <v>Tunisia</v>
      </c>
    </row>
    <row r="1103" spans="1:4">
      <c r="A1103" s="18">
        <v>333</v>
      </c>
      <c r="B1103" s="54" t="s">
        <v>1215</v>
      </c>
      <c r="C1103" s="58" t="str">
        <f>VLOOKUP(Table4[[#This Row],[iso_code]],iso_code!B:C,2,FALSE)</f>
        <v>NGA</v>
      </c>
      <c r="D1103" s="18" t="str">
        <f>VLOOKUP(Table4[[#This Row],[iso_code]],iso_code!G:H,2,FALSE)</f>
        <v>Nigeria</v>
      </c>
    </row>
    <row r="1104" spans="1:4">
      <c r="A1104" s="18">
        <v>334</v>
      </c>
      <c r="B1104" s="54" t="s">
        <v>840</v>
      </c>
      <c r="C1104" s="58" t="str">
        <f>VLOOKUP(Table4[[#This Row],[iso_code]],iso_code!B:C,2,FALSE)</f>
        <v>EGY</v>
      </c>
      <c r="D1104" s="18" t="str">
        <f>VLOOKUP(Table4[[#This Row],[iso_code]],iso_code!G:H,2,FALSE)</f>
        <v>Egypt</v>
      </c>
    </row>
    <row r="1105" spans="1:4">
      <c r="A1105" s="18">
        <v>335</v>
      </c>
      <c r="B1105" s="54" t="s">
        <v>1215</v>
      </c>
      <c r="C1105" s="58" t="str">
        <f>VLOOKUP(Table4[[#This Row],[iso_code]],iso_code!B:C,2,FALSE)</f>
        <v>NGA</v>
      </c>
      <c r="D1105" s="18" t="str">
        <f>VLOOKUP(Table4[[#This Row],[iso_code]],iso_code!G:H,2,FALSE)</f>
        <v>Nigeria</v>
      </c>
    </row>
    <row r="1106" spans="1:4">
      <c r="A1106" s="18">
        <v>336</v>
      </c>
      <c r="B1106" s="54" t="s">
        <v>1215</v>
      </c>
      <c r="C1106" s="58" t="str">
        <f>VLOOKUP(Table4[[#This Row],[iso_code]],iso_code!B:C,2,FALSE)</f>
        <v>NGA</v>
      </c>
      <c r="D1106" s="18" t="str">
        <f>VLOOKUP(Table4[[#This Row],[iso_code]],iso_code!G:H,2,FALSE)</f>
        <v>Nigeria</v>
      </c>
    </row>
    <row r="1107" spans="1:4">
      <c r="A1107" s="18">
        <v>337</v>
      </c>
      <c r="B1107" s="54" t="s">
        <v>1215</v>
      </c>
      <c r="C1107" s="58" t="str">
        <f>VLOOKUP(Table4[[#This Row],[iso_code]],iso_code!B:C,2,FALSE)</f>
        <v>NGA</v>
      </c>
      <c r="D1107" s="18" t="str">
        <f>VLOOKUP(Table4[[#This Row],[iso_code]],iso_code!G:H,2,FALSE)</f>
        <v>Nigeria</v>
      </c>
    </row>
    <row r="1108" spans="1:4">
      <c r="A1108" s="18">
        <v>338</v>
      </c>
      <c r="B1108" s="54" t="s">
        <v>2162</v>
      </c>
      <c r="C1108" s="58" t="str">
        <f>VLOOKUP(Table4[[#This Row],[iso_code]],iso_code!B:C,2,FALSE)</f>
        <v>RWA</v>
      </c>
      <c r="D1108" s="18" t="str">
        <f>VLOOKUP(Table4[[#This Row],[iso_code]],iso_code!G:H,2,FALSE)</f>
        <v>Rwanda</v>
      </c>
    </row>
    <row r="1109" spans="1:4">
      <c r="A1109" s="18">
        <v>339</v>
      </c>
      <c r="B1109" s="54" t="s">
        <v>2167</v>
      </c>
      <c r="C1109" s="58" t="str">
        <f>VLOOKUP(Table4[[#This Row],[iso_code]],iso_code!B:C,2,FALSE)</f>
        <v>SDN</v>
      </c>
      <c r="D1109" s="18" t="str">
        <f>VLOOKUP(Table4[[#This Row],[iso_code]],iso_code!G:H,2,FALSE)</f>
        <v>Sudan (the)</v>
      </c>
    </row>
    <row r="1110" spans="1:4">
      <c r="A1110" s="18">
        <v>340</v>
      </c>
      <c r="B1110" s="54" t="s">
        <v>608</v>
      </c>
      <c r="C1110" s="58" t="str">
        <f>VLOOKUP(Table4[[#This Row],[iso_code]],iso_code!B:C,2,FALSE)</f>
        <v>ZAF</v>
      </c>
      <c r="D1110" s="18" t="str">
        <f>VLOOKUP(Table4[[#This Row],[iso_code]],iso_code!G:H,2,FALSE)</f>
        <v>South Africa</v>
      </c>
    </row>
    <row r="1111" spans="1:4">
      <c r="A1111" s="18">
        <v>341</v>
      </c>
      <c r="B1111" s="54" t="s">
        <v>790</v>
      </c>
      <c r="C1111" s="58" t="str">
        <f>VLOOKUP(Table4[[#This Row],[iso_code]],iso_code!B:C,2,FALSE)</f>
        <v>DZA</v>
      </c>
      <c r="D1111" s="18" t="str">
        <f>VLOOKUP(Table4[[#This Row],[iso_code]],iso_code!G:H,2,FALSE)</f>
        <v>Algeria</v>
      </c>
    </row>
    <row r="1112" spans="1:4">
      <c r="A1112" s="18">
        <v>342</v>
      </c>
      <c r="B1112" s="54" t="s">
        <v>285</v>
      </c>
      <c r="C1112" s="58" t="str">
        <f>VLOOKUP(Table4[[#This Row],[iso_code]],iso_code!B:C,2,FALSE)</f>
        <v>CMR</v>
      </c>
      <c r="D1112" s="18" t="str">
        <f>VLOOKUP(Table4[[#This Row],[iso_code]],iso_code!G:H,2,FALSE)</f>
        <v>Cameroon</v>
      </c>
    </row>
    <row r="1113" spans="1:4">
      <c r="A1113" s="18">
        <v>343</v>
      </c>
      <c r="B1113" s="54" t="s">
        <v>1215</v>
      </c>
      <c r="C1113" s="58" t="str">
        <f>VLOOKUP(Table4[[#This Row],[iso_code]],iso_code!B:C,2,FALSE)</f>
        <v>NGA</v>
      </c>
      <c r="D1113" s="18" t="str">
        <f>VLOOKUP(Table4[[#This Row],[iso_code]],iso_code!G:H,2,FALSE)</f>
        <v>Nigeria</v>
      </c>
    </row>
    <row r="1114" spans="1:4">
      <c r="A1114" s="18">
        <v>344</v>
      </c>
      <c r="B1114" s="54" t="s">
        <v>1215</v>
      </c>
      <c r="C1114" s="58" t="str">
        <f>VLOOKUP(Table4[[#This Row],[iso_code]],iso_code!B:C,2,FALSE)</f>
        <v>NGA</v>
      </c>
      <c r="D1114" s="18" t="str">
        <f>VLOOKUP(Table4[[#This Row],[iso_code]],iso_code!G:H,2,FALSE)</f>
        <v>Nigeria</v>
      </c>
    </row>
    <row r="1115" spans="1:4">
      <c r="A1115" s="18">
        <v>345</v>
      </c>
      <c r="B1115" s="54" t="s">
        <v>1215</v>
      </c>
      <c r="C1115" s="58" t="str">
        <f>VLOOKUP(Table4[[#This Row],[iso_code]],iso_code!B:C,2,FALSE)</f>
        <v>NGA</v>
      </c>
      <c r="D1115" s="18" t="str">
        <f>VLOOKUP(Table4[[#This Row],[iso_code]],iso_code!G:H,2,FALSE)</f>
        <v>Nigeria</v>
      </c>
    </row>
    <row r="1116" spans="1:4">
      <c r="A1116" s="18">
        <v>346</v>
      </c>
      <c r="B1116" s="54" t="s">
        <v>2161</v>
      </c>
      <c r="C1116" s="58" t="str">
        <f>VLOOKUP(Table4[[#This Row],[iso_code]],iso_code!B:C,2,FALSE)</f>
        <v>MLI</v>
      </c>
      <c r="D1116" s="18" t="str">
        <f>VLOOKUP(Table4[[#This Row],[iso_code]],iso_code!G:H,2,FALSE)</f>
        <v>Mali</v>
      </c>
    </row>
    <row r="1117" spans="1:4">
      <c r="A1117" s="18">
        <v>347</v>
      </c>
      <c r="B1117" s="54" t="s">
        <v>1968</v>
      </c>
      <c r="C1117" s="58" t="str">
        <f>VLOOKUP(Table4[[#This Row],[iso_code]],iso_code!B:C,2,FALSE)</f>
        <v>TGO</v>
      </c>
      <c r="D1117" s="18" t="str">
        <f>VLOOKUP(Table4[[#This Row],[iso_code]],iso_code!G:H,2,FALSE)</f>
        <v>Togo</v>
      </c>
    </row>
    <row r="1118" spans="1:4">
      <c r="A1118" s="18">
        <v>348</v>
      </c>
      <c r="B1118" s="54" t="s">
        <v>608</v>
      </c>
      <c r="C1118" s="58" t="str">
        <f>VLOOKUP(Table4[[#This Row],[iso_code]],iso_code!B:C,2,FALSE)</f>
        <v>ZAF</v>
      </c>
      <c r="D1118" s="18" t="str">
        <f>VLOOKUP(Table4[[#This Row],[iso_code]],iso_code!G:H,2,FALSE)</f>
        <v>South Africa</v>
      </c>
    </row>
    <row r="1119" spans="1:4">
      <c r="A1119" s="18">
        <v>349</v>
      </c>
      <c r="B1119" s="54" t="s">
        <v>194</v>
      </c>
      <c r="C1119" s="58" t="str">
        <f>VLOOKUP(Table4[[#This Row],[iso_code]],iso_code!B:C,2,FALSE)</f>
        <v>ETH</v>
      </c>
      <c r="D1119" s="18" t="str">
        <f>VLOOKUP(Table4[[#This Row],[iso_code]],iso_code!G:H,2,FALSE)</f>
        <v>Ethiopia</v>
      </c>
    </row>
    <row r="1120" spans="1:4">
      <c r="A1120" s="18">
        <v>350</v>
      </c>
      <c r="B1120" s="54" t="s">
        <v>250</v>
      </c>
      <c r="C1120" s="58" t="str">
        <f>VLOOKUP(Table4[[#This Row],[iso_code]],iso_code!B:C,2,FALSE)</f>
        <v>GHA</v>
      </c>
      <c r="D1120" s="18" t="str">
        <f>VLOOKUP(Table4[[#This Row],[iso_code]],iso_code!G:H,2,FALSE)</f>
        <v>Ghana</v>
      </c>
    </row>
    <row r="1121" spans="1:4">
      <c r="A1121" s="18">
        <v>351</v>
      </c>
      <c r="B1121" s="54" t="s">
        <v>608</v>
      </c>
      <c r="C1121" s="58" t="str">
        <f>VLOOKUP(Table4[[#This Row],[iso_code]],iso_code!B:C,2,FALSE)</f>
        <v>ZAF</v>
      </c>
      <c r="D1121" s="18" t="str">
        <f>VLOOKUP(Table4[[#This Row],[iso_code]],iso_code!G:H,2,FALSE)</f>
        <v>South Africa</v>
      </c>
    </row>
    <row r="1122" spans="1:4">
      <c r="A1122" s="18">
        <v>351</v>
      </c>
      <c r="B1122" s="54" t="s">
        <v>2158</v>
      </c>
      <c r="C1122" s="58" t="str">
        <f>VLOOKUP(Table4[[#This Row],[iso_code]],iso_code!B:C,2,FALSE)</f>
        <v>LSO</v>
      </c>
      <c r="D1122" s="18" t="str">
        <f>VLOOKUP(Table4[[#This Row],[iso_code]],iso_code!G:H,2,FALSE)</f>
        <v>Lesotho</v>
      </c>
    </row>
    <row r="1123" spans="1:4">
      <c r="A1123" s="18">
        <v>352</v>
      </c>
      <c r="B1123" s="54" t="s">
        <v>935</v>
      </c>
      <c r="C1123" s="58" t="str">
        <f>VLOOKUP(Table4[[#This Row],[iso_code]],iso_code!B:C,2,FALSE)</f>
        <v>TUN</v>
      </c>
      <c r="D1123" s="18" t="str">
        <f>VLOOKUP(Table4[[#This Row],[iso_code]],iso_code!G:H,2,FALSE)</f>
        <v>Tunisia</v>
      </c>
    </row>
    <row r="1124" spans="1:4">
      <c r="A1124" s="18">
        <v>353</v>
      </c>
      <c r="B1124" s="54" t="s">
        <v>509</v>
      </c>
      <c r="C1124" s="58" t="str">
        <f>VLOOKUP(Table4[[#This Row],[iso_code]],iso_code!B:C,2,FALSE)</f>
        <v>MAR</v>
      </c>
      <c r="D1124" s="18" t="str">
        <f>VLOOKUP(Table4[[#This Row],[iso_code]],iso_code!G:H,2,FALSE)</f>
        <v>Morocco</v>
      </c>
    </row>
    <row r="1125" spans="1:4">
      <c r="A1125" s="18">
        <v>354</v>
      </c>
      <c r="B1125" s="54" t="s">
        <v>1215</v>
      </c>
      <c r="C1125" s="58" t="str">
        <f>VLOOKUP(Table4[[#This Row],[iso_code]],iso_code!B:C,2,FALSE)</f>
        <v>NGA</v>
      </c>
      <c r="D1125" s="18" t="str">
        <f>VLOOKUP(Table4[[#This Row],[iso_code]],iso_code!G:H,2,FALSE)</f>
        <v>Nigeria</v>
      </c>
    </row>
    <row r="1126" spans="1:4">
      <c r="A1126" s="18">
        <v>355</v>
      </c>
      <c r="B1126" s="54" t="s">
        <v>840</v>
      </c>
      <c r="C1126" s="58" t="str">
        <f>VLOOKUP(Table4[[#This Row],[iso_code]],iso_code!B:C,2,FALSE)</f>
        <v>EGY</v>
      </c>
      <c r="D1126" s="18" t="str">
        <f>VLOOKUP(Table4[[#This Row],[iso_code]],iso_code!G:H,2,FALSE)</f>
        <v>Egypt</v>
      </c>
    </row>
    <row r="1127" spans="1:4">
      <c r="A1127" s="18">
        <v>356</v>
      </c>
      <c r="B1127" s="54" t="s">
        <v>737</v>
      </c>
      <c r="C1127" s="58" t="str">
        <f>VLOOKUP(Table4[[#This Row],[iso_code]],iso_code!B:C,2,FALSE)</f>
        <v>ZMB</v>
      </c>
      <c r="D1127" s="18" t="str">
        <f>VLOOKUP(Table4[[#This Row],[iso_code]],iso_code!G:H,2,FALSE)</f>
        <v>Zambia</v>
      </c>
    </row>
    <row r="1128" spans="1:4">
      <c r="A1128" s="18">
        <v>357</v>
      </c>
      <c r="B1128" s="54" t="s">
        <v>1215</v>
      </c>
      <c r="C1128" s="58" t="str">
        <f>VLOOKUP(Table4[[#This Row],[iso_code]],iso_code!B:C,2,FALSE)</f>
        <v>NGA</v>
      </c>
      <c r="D1128" s="18" t="str">
        <f>VLOOKUP(Table4[[#This Row],[iso_code]],iso_code!G:H,2,FALSE)</f>
        <v>Nigeria</v>
      </c>
    </row>
    <row r="1129" spans="1:4">
      <c r="A1129" s="18">
        <v>358</v>
      </c>
      <c r="B1129" s="54" t="s">
        <v>1944</v>
      </c>
      <c r="C1129" s="58" t="str">
        <f>VLOOKUP(Table4[[#This Row],[iso_code]],iso_code!B:C,2,FALSE)</f>
        <v>LBY</v>
      </c>
      <c r="D1129" s="18" t="str">
        <f>VLOOKUP(Table4[[#This Row],[iso_code]],iso_code!G:H,2,FALSE)</f>
        <v>Libya</v>
      </c>
    </row>
    <row r="1130" spans="1:4">
      <c r="A1130" s="18">
        <v>359</v>
      </c>
      <c r="B1130" s="54" t="s">
        <v>428</v>
      </c>
      <c r="C1130" s="58" t="str">
        <f>VLOOKUP(Table4[[#This Row],[iso_code]],iso_code!B:C,2,FALSE)</f>
        <v>KEN</v>
      </c>
      <c r="D1130" s="18" t="str">
        <f>VLOOKUP(Table4[[#This Row],[iso_code]],iso_code!G:H,2,FALSE)</f>
        <v>Kenya</v>
      </c>
    </row>
    <row r="1131" spans="1:4">
      <c r="A1131" s="18">
        <v>360</v>
      </c>
      <c r="B1131" s="54" t="s">
        <v>2144</v>
      </c>
      <c r="C1131" s="58" t="str">
        <f>VLOOKUP(Table4[[#This Row],[iso_code]],iso_code!B:C,2,FALSE)</f>
        <v>BEN</v>
      </c>
      <c r="D1131" s="18" t="str">
        <f>VLOOKUP(Table4[[#This Row],[iso_code]],iso_code!G:H,2,FALSE)</f>
        <v>Benin</v>
      </c>
    </row>
    <row r="1132" spans="1:4">
      <c r="A1132" s="18">
        <v>361</v>
      </c>
      <c r="B1132" s="54" t="s">
        <v>1215</v>
      </c>
      <c r="C1132" s="58" t="str">
        <f>VLOOKUP(Table4[[#This Row],[iso_code]],iso_code!B:C,2,FALSE)</f>
        <v>NGA</v>
      </c>
      <c r="D1132" s="18" t="str">
        <f>VLOOKUP(Table4[[#This Row],[iso_code]],iso_code!G:H,2,FALSE)</f>
        <v>Nigeria</v>
      </c>
    </row>
    <row r="1133" spans="1:4">
      <c r="A1133" s="18">
        <v>362</v>
      </c>
      <c r="B1133" s="54" t="s">
        <v>1215</v>
      </c>
      <c r="C1133" s="58" t="str">
        <f>VLOOKUP(Table4[[#This Row],[iso_code]],iso_code!B:C,2,FALSE)</f>
        <v>NGA</v>
      </c>
      <c r="D1133" s="18" t="str">
        <f>VLOOKUP(Table4[[#This Row],[iso_code]],iso_code!G:H,2,FALSE)</f>
        <v>Nigeria</v>
      </c>
    </row>
    <row r="1134" spans="1:4">
      <c r="A1134" s="18">
        <v>363</v>
      </c>
      <c r="B1134" s="54" t="s">
        <v>194</v>
      </c>
      <c r="C1134" s="58" t="str">
        <f>VLOOKUP(Table4[[#This Row],[iso_code]],iso_code!B:C,2,FALSE)</f>
        <v>ETH</v>
      </c>
      <c r="D1134" s="18" t="str">
        <f>VLOOKUP(Table4[[#This Row],[iso_code]],iso_code!G:H,2,FALSE)</f>
        <v>Ethiopia</v>
      </c>
    </row>
    <row r="1135" spans="1:4">
      <c r="A1135" s="18">
        <v>364</v>
      </c>
      <c r="B1135" s="54" t="s">
        <v>935</v>
      </c>
      <c r="C1135" s="58" t="str">
        <f>VLOOKUP(Table4[[#This Row],[iso_code]],iso_code!B:C,2,FALSE)</f>
        <v>TUN</v>
      </c>
      <c r="D1135" s="18" t="str">
        <f>VLOOKUP(Table4[[#This Row],[iso_code]],iso_code!G:H,2,FALSE)</f>
        <v>Tunisia</v>
      </c>
    </row>
    <row r="1136" spans="1:4">
      <c r="A1136" s="18">
        <v>365</v>
      </c>
      <c r="B1136" s="54" t="s">
        <v>428</v>
      </c>
      <c r="C1136" s="58" t="str">
        <f>VLOOKUP(Table4[[#This Row],[iso_code]],iso_code!B:C,2,FALSE)</f>
        <v>KEN</v>
      </c>
      <c r="D1136" s="18" t="str">
        <f>VLOOKUP(Table4[[#This Row],[iso_code]],iso_code!G:H,2,FALSE)</f>
        <v>Kenya</v>
      </c>
    </row>
    <row r="1137" spans="1:4">
      <c r="A1137" s="18">
        <v>366</v>
      </c>
      <c r="B1137" s="54" t="s">
        <v>790</v>
      </c>
      <c r="C1137" s="58" t="str">
        <f>VLOOKUP(Table4[[#This Row],[iso_code]],iso_code!B:C,2,FALSE)</f>
        <v>DZA</v>
      </c>
      <c r="D1137" s="18" t="str">
        <f>VLOOKUP(Table4[[#This Row],[iso_code]],iso_code!G:H,2,FALSE)</f>
        <v>Algeria</v>
      </c>
    </row>
    <row r="1138" spans="1:4">
      <c r="A1138" s="18">
        <v>367</v>
      </c>
      <c r="B1138" s="54" t="s">
        <v>194</v>
      </c>
      <c r="C1138" s="58" t="str">
        <f>VLOOKUP(Table4[[#This Row],[iso_code]],iso_code!B:C,2,FALSE)</f>
        <v>ETH</v>
      </c>
      <c r="D1138" s="18" t="str">
        <f>VLOOKUP(Table4[[#This Row],[iso_code]],iso_code!G:H,2,FALSE)</f>
        <v>Ethiopia</v>
      </c>
    </row>
    <row r="1139" spans="1:4">
      <c r="A1139" s="18">
        <v>368</v>
      </c>
      <c r="B1139" s="54" t="s">
        <v>790</v>
      </c>
      <c r="C1139" s="58" t="str">
        <f>VLOOKUP(Table4[[#This Row],[iso_code]],iso_code!B:C,2,FALSE)</f>
        <v>DZA</v>
      </c>
      <c r="D1139" s="18" t="str">
        <f>VLOOKUP(Table4[[#This Row],[iso_code]],iso_code!G:H,2,FALSE)</f>
        <v>Algeria</v>
      </c>
    </row>
    <row r="1140" spans="1:4">
      <c r="A1140" s="18">
        <v>369</v>
      </c>
      <c r="B1140" s="54" t="s">
        <v>2158</v>
      </c>
      <c r="C1140" s="58" t="str">
        <f>VLOOKUP(Table4[[#This Row],[iso_code]],iso_code!B:C,2,FALSE)</f>
        <v>LSO</v>
      </c>
      <c r="D1140" s="18" t="str">
        <f>VLOOKUP(Table4[[#This Row],[iso_code]],iso_code!G:H,2,FALSE)</f>
        <v>Lesotho</v>
      </c>
    </row>
    <row r="1141" spans="1:4">
      <c r="A1141" s="18">
        <v>370</v>
      </c>
      <c r="B1141" s="54" t="s">
        <v>194</v>
      </c>
      <c r="C1141" s="58" t="str">
        <f>VLOOKUP(Table4[[#This Row],[iso_code]],iso_code!B:C,2,FALSE)</f>
        <v>ETH</v>
      </c>
      <c r="D1141" s="18" t="str">
        <f>VLOOKUP(Table4[[#This Row],[iso_code]],iso_code!G:H,2,FALSE)</f>
        <v>Ethiopia</v>
      </c>
    </row>
    <row r="1142" spans="1:4">
      <c r="A1142" s="18">
        <v>371</v>
      </c>
      <c r="B1142" s="54" t="s">
        <v>953</v>
      </c>
      <c r="C1142" s="58" t="str">
        <f>VLOOKUP(Table4[[#This Row],[iso_code]],iso_code!B:C,2,FALSE)</f>
        <v>MUS</v>
      </c>
      <c r="D1142" s="18" t="str">
        <f>VLOOKUP(Table4[[#This Row],[iso_code]],iso_code!G:H,2,FALSE)</f>
        <v>Mauritius</v>
      </c>
    </row>
    <row r="1143" spans="1:4">
      <c r="A1143" s="18">
        <v>372</v>
      </c>
      <c r="B1143" s="54" t="s">
        <v>2167</v>
      </c>
      <c r="C1143" s="58" t="str">
        <f>VLOOKUP(Table4[[#This Row],[iso_code]],iso_code!B:C,2,FALSE)</f>
        <v>SDN</v>
      </c>
      <c r="D1143" s="18" t="str">
        <f>VLOOKUP(Table4[[#This Row],[iso_code]],iso_code!G:H,2,FALSE)</f>
        <v>Sudan (the)</v>
      </c>
    </row>
    <row r="1144" spans="1:4">
      <c r="A1144" s="18">
        <v>373</v>
      </c>
      <c r="B1144" s="54" t="s">
        <v>1215</v>
      </c>
      <c r="C1144" s="58" t="str">
        <f>VLOOKUP(Table4[[#This Row],[iso_code]],iso_code!B:C,2,FALSE)</f>
        <v>NGA</v>
      </c>
      <c r="D1144" s="18" t="str">
        <f>VLOOKUP(Table4[[#This Row],[iso_code]],iso_code!G:H,2,FALSE)</f>
        <v>Nigeria</v>
      </c>
    </row>
    <row r="1145" spans="1:4">
      <c r="A1145" s="18">
        <v>374</v>
      </c>
      <c r="B1145" s="54" t="s">
        <v>608</v>
      </c>
      <c r="C1145" s="58" t="str">
        <f>VLOOKUP(Table4[[#This Row],[iso_code]],iso_code!B:C,2,FALSE)</f>
        <v>ZAF</v>
      </c>
      <c r="D1145" s="18" t="str">
        <f>VLOOKUP(Table4[[#This Row],[iso_code]],iso_code!G:H,2,FALSE)</f>
        <v>South Africa</v>
      </c>
    </row>
    <row r="1146" spans="1:4">
      <c r="A1146" s="18">
        <v>375</v>
      </c>
      <c r="B1146" s="54" t="s">
        <v>1215</v>
      </c>
      <c r="C1146" s="58" t="str">
        <f>VLOOKUP(Table4[[#This Row],[iso_code]],iso_code!B:C,2,FALSE)</f>
        <v>NGA</v>
      </c>
      <c r="D1146" s="18" t="str">
        <f>VLOOKUP(Table4[[#This Row],[iso_code]],iso_code!G:H,2,FALSE)</f>
        <v>Nigeria</v>
      </c>
    </row>
    <row r="1147" spans="1:4">
      <c r="A1147" s="18">
        <v>376</v>
      </c>
      <c r="B1147" s="54" t="s">
        <v>2150</v>
      </c>
      <c r="C1147" s="58" t="str">
        <f>VLOOKUP(Table4[[#This Row],[iso_code]],iso_code!B:C,2,FALSE)</f>
        <v>DJI</v>
      </c>
      <c r="D1147" s="18" t="str">
        <f>VLOOKUP(Table4[[#This Row],[iso_code]],iso_code!G:H,2,FALSE)</f>
        <v>Djibouti</v>
      </c>
    </row>
    <row r="1148" spans="1:4">
      <c r="A1148" s="18">
        <v>377</v>
      </c>
      <c r="B1148" s="54" t="s">
        <v>1215</v>
      </c>
      <c r="C1148" s="58" t="str">
        <f>VLOOKUP(Table4[[#This Row],[iso_code]],iso_code!B:C,2,FALSE)</f>
        <v>NGA</v>
      </c>
      <c r="D1148" s="18" t="str">
        <f>VLOOKUP(Table4[[#This Row],[iso_code]],iso_code!G:H,2,FALSE)</f>
        <v>Nigeria</v>
      </c>
    </row>
    <row r="1149" spans="1:4">
      <c r="A1149" s="18">
        <v>378</v>
      </c>
      <c r="B1149" s="54" t="s">
        <v>250</v>
      </c>
      <c r="C1149" s="58" t="str">
        <f>VLOOKUP(Table4[[#This Row],[iso_code]],iso_code!B:C,2,FALSE)</f>
        <v>GHA</v>
      </c>
      <c r="D1149" s="18" t="str">
        <f>VLOOKUP(Table4[[#This Row],[iso_code]],iso_code!G:H,2,FALSE)</f>
        <v>Ghana</v>
      </c>
    </row>
    <row r="1150" spans="1:4">
      <c r="A1150" s="18">
        <v>379</v>
      </c>
      <c r="B1150" s="54" t="s">
        <v>428</v>
      </c>
      <c r="C1150" s="58" t="str">
        <f>VLOOKUP(Table4[[#This Row],[iso_code]],iso_code!B:C,2,FALSE)</f>
        <v>KEN</v>
      </c>
      <c r="D1150" s="18" t="str">
        <f>VLOOKUP(Table4[[#This Row],[iso_code]],iso_code!G:H,2,FALSE)</f>
        <v>Kenya</v>
      </c>
    </row>
    <row r="1151" spans="1:4">
      <c r="A1151" s="18">
        <v>380</v>
      </c>
      <c r="B1151" s="54" t="s">
        <v>608</v>
      </c>
      <c r="C1151" s="58" t="str">
        <f>VLOOKUP(Table4[[#This Row],[iso_code]],iso_code!B:C,2,FALSE)</f>
        <v>ZAF</v>
      </c>
      <c r="D1151" s="18" t="str">
        <f>VLOOKUP(Table4[[#This Row],[iso_code]],iso_code!G:H,2,FALSE)</f>
        <v>South Africa</v>
      </c>
    </row>
    <row r="1152" spans="1:4">
      <c r="A1152" s="18">
        <v>381</v>
      </c>
      <c r="B1152" s="54" t="s">
        <v>194</v>
      </c>
      <c r="C1152" s="58" t="str">
        <f>VLOOKUP(Table4[[#This Row],[iso_code]],iso_code!B:C,2,FALSE)</f>
        <v>ETH</v>
      </c>
      <c r="D1152" s="18" t="str">
        <f>VLOOKUP(Table4[[#This Row],[iso_code]],iso_code!G:H,2,FALSE)</f>
        <v>Ethiopia</v>
      </c>
    </row>
    <row r="1153" spans="1:4">
      <c r="A1153" s="18">
        <v>382</v>
      </c>
      <c r="B1153" s="54" t="s">
        <v>1215</v>
      </c>
      <c r="C1153" s="58" t="str">
        <f>VLOOKUP(Table4[[#This Row],[iso_code]],iso_code!B:C,2,FALSE)</f>
        <v>NGA</v>
      </c>
      <c r="D1153" s="18" t="str">
        <f>VLOOKUP(Table4[[#This Row],[iso_code]],iso_code!G:H,2,FALSE)</f>
        <v>Nigeria</v>
      </c>
    </row>
    <row r="1154" spans="1:4">
      <c r="A1154" s="18">
        <v>383</v>
      </c>
      <c r="B1154" s="54" t="s">
        <v>790</v>
      </c>
      <c r="C1154" s="58" t="str">
        <f>VLOOKUP(Table4[[#This Row],[iso_code]],iso_code!B:C,2,FALSE)</f>
        <v>DZA</v>
      </c>
      <c r="D1154" s="18" t="str">
        <f>VLOOKUP(Table4[[#This Row],[iso_code]],iso_code!G:H,2,FALSE)</f>
        <v>Algeria</v>
      </c>
    </row>
    <row r="1155" spans="1:4">
      <c r="A1155" s="18">
        <v>384</v>
      </c>
      <c r="B1155" s="54" t="s">
        <v>1215</v>
      </c>
      <c r="C1155" s="58" t="str">
        <f>VLOOKUP(Table4[[#This Row],[iso_code]],iso_code!B:C,2,FALSE)</f>
        <v>NGA</v>
      </c>
      <c r="D1155" s="18" t="str">
        <f>VLOOKUP(Table4[[#This Row],[iso_code]],iso_code!G:H,2,FALSE)</f>
        <v>Nigeria</v>
      </c>
    </row>
    <row r="1156" spans="1:4">
      <c r="A1156" s="18">
        <v>385</v>
      </c>
      <c r="B1156" s="54" t="s">
        <v>737</v>
      </c>
      <c r="C1156" s="58" t="str">
        <f>VLOOKUP(Table4[[#This Row],[iso_code]],iso_code!B:C,2,FALSE)</f>
        <v>ZMB</v>
      </c>
      <c r="D1156" s="18" t="str">
        <f>VLOOKUP(Table4[[#This Row],[iso_code]],iso_code!G:H,2,FALSE)</f>
        <v>Zambia</v>
      </c>
    </row>
    <row r="1157" spans="1:4">
      <c r="A1157" s="18">
        <v>386</v>
      </c>
      <c r="B1157" s="54" t="s">
        <v>194</v>
      </c>
      <c r="C1157" s="58" t="str">
        <f>VLOOKUP(Table4[[#This Row],[iso_code]],iso_code!B:C,2,FALSE)</f>
        <v>ETH</v>
      </c>
      <c r="D1157" s="18" t="str">
        <f>VLOOKUP(Table4[[#This Row],[iso_code]],iso_code!G:H,2,FALSE)</f>
        <v>Ethiopia</v>
      </c>
    </row>
    <row r="1158" spans="1:4">
      <c r="A1158" s="18">
        <v>387</v>
      </c>
      <c r="B1158" s="54" t="s">
        <v>1215</v>
      </c>
      <c r="C1158" s="58" t="str">
        <f>VLOOKUP(Table4[[#This Row],[iso_code]],iso_code!B:C,2,FALSE)</f>
        <v>NGA</v>
      </c>
      <c r="D1158" s="18" t="str">
        <f>VLOOKUP(Table4[[#This Row],[iso_code]],iso_code!G:H,2,FALSE)</f>
        <v>Nigeria</v>
      </c>
    </row>
    <row r="1159" spans="1:4">
      <c r="A1159" s="18">
        <v>388</v>
      </c>
      <c r="B1159" s="54" t="s">
        <v>790</v>
      </c>
      <c r="C1159" s="58" t="str">
        <f>VLOOKUP(Table4[[#This Row],[iso_code]],iso_code!B:C,2,FALSE)</f>
        <v>DZA</v>
      </c>
      <c r="D1159" s="18" t="str">
        <f>VLOOKUP(Table4[[#This Row],[iso_code]],iso_code!G:H,2,FALSE)</f>
        <v>Algeria</v>
      </c>
    </row>
    <row r="1160" spans="1:4">
      <c r="A1160" s="18">
        <v>389</v>
      </c>
      <c r="B1160" s="54" t="s">
        <v>790</v>
      </c>
      <c r="C1160" s="58" t="str">
        <f>VLOOKUP(Table4[[#This Row],[iso_code]],iso_code!B:C,2,FALSE)</f>
        <v>DZA</v>
      </c>
      <c r="D1160" s="18" t="str">
        <f>VLOOKUP(Table4[[#This Row],[iso_code]],iso_code!G:H,2,FALSE)</f>
        <v>Algeria</v>
      </c>
    </row>
    <row r="1161" spans="1:4">
      <c r="A1161" s="18">
        <v>390</v>
      </c>
      <c r="B1161" s="54" t="s">
        <v>840</v>
      </c>
      <c r="C1161" s="58" t="str">
        <f>VLOOKUP(Table4[[#This Row],[iso_code]],iso_code!B:C,2,FALSE)</f>
        <v>EGY</v>
      </c>
      <c r="D1161" s="18" t="str">
        <f>VLOOKUP(Table4[[#This Row],[iso_code]],iso_code!G:H,2,FALSE)</f>
        <v>Egypt</v>
      </c>
    </row>
    <row r="1162" spans="1:4">
      <c r="A1162" s="18">
        <v>391</v>
      </c>
      <c r="B1162" s="54" t="s">
        <v>428</v>
      </c>
      <c r="C1162" s="58" t="str">
        <f>VLOOKUP(Table4[[#This Row],[iso_code]],iso_code!B:C,2,FALSE)</f>
        <v>KEN</v>
      </c>
      <c r="D1162" s="18" t="str">
        <f>VLOOKUP(Table4[[#This Row],[iso_code]],iso_code!G:H,2,FALSE)</f>
        <v>Kenya</v>
      </c>
    </row>
    <row r="1163" spans="1:4">
      <c r="A1163" s="18">
        <v>392</v>
      </c>
      <c r="B1163" s="54" t="s">
        <v>285</v>
      </c>
      <c r="C1163" s="58" t="str">
        <f>VLOOKUP(Table4[[#This Row],[iso_code]],iso_code!B:C,2,FALSE)</f>
        <v>CMR</v>
      </c>
      <c r="D1163" s="18" t="str">
        <f>VLOOKUP(Table4[[#This Row],[iso_code]],iso_code!G:H,2,FALSE)</f>
        <v>Cameroon</v>
      </c>
    </row>
    <row r="1164" spans="1:4">
      <c r="A1164" s="18">
        <v>393</v>
      </c>
      <c r="B1164" s="54" t="s">
        <v>2144</v>
      </c>
      <c r="C1164" s="58" t="str">
        <f>VLOOKUP(Table4[[#This Row],[iso_code]],iso_code!B:C,2,FALSE)</f>
        <v>BEN</v>
      </c>
      <c r="D1164" s="18" t="str">
        <f>VLOOKUP(Table4[[#This Row],[iso_code]],iso_code!G:H,2,FALSE)</f>
        <v>Benin</v>
      </c>
    </row>
    <row r="1165" spans="1:4">
      <c r="A1165" s="18">
        <v>393</v>
      </c>
      <c r="B1165" s="54" t="s">
        <v>2145</v>
      </c>
      <c r="C1165" s="58" t="str">
        <f>VLOOKUP(Table4[[#This Row],[iso_code]],iso_code!B:C,2,FALSE)</f>
        <v>BFA</v>
      </c>
      <c r="D1165" s="18" t="str">
        <f>VLOOKUP(Table4[[#This Row],[iso_code]],iso_code!G:H,2,FALSE)</f>
        <v>Burkina Faso</v>
      </c>
    </row>
    <row r="1166" spans="1:4">
      <c r="A1166" s="18">
        <v>393</v>
      </c>
      <c r="B1166" s="54" t="s">
        <v>250</v>
      </c>
      <c r="C1166" s="58" t="str">
        <f>VLOOKUP(Table4[[#This Row],[iso_code]],iso_code!B:C,2,FALSE)</f>
        <v>GHA</v>
      </c>
      <c r="D1166" s="18" t="str">
        <f>VLOOKUP(Table4[[#This Row],[iso_code]],iso_code!G:H,2,FALSE)</f>
        <v>Ghana</v>
      </c>
    </row>
    <row r="1167" spans="1:4">
      <c r="A1167" s="18">
        <v>393</v>
      </c>
      <c r="B1167" s="54" t="s">
        <v>2155</v>
      </c>
      <c r="C1167" s="58" t="str">
        <f>VLOOKUP(Table4[[#This Row],[iso_code]],iso_code!B:C,2,FALSE)</f>
        <v>GIN</v>
      </c>
      <c r="D1167" s="18" t="str">
        <f>VLOOKUP(Table4[[#This Row],[iso_code]],iso_code!G:H,2,FALSE)</f>
        <v>Guinea</v>
      </c>
    </row>
    <row r="1168" spans="1:4">
      <c r="A1168" s="18">
        <v>393</v>
      </c>
      <c r="B1168" s="54" t="s">
        <v>2156</v>
      </c>
      <c r="C1168" s="58" t="str">
        <f>VLOOKUP(Table4[[#This Row],[iso_code]],iso_code!B:C,2,FALSE)</f>
        <v>GNB</v>
      </c>
      <c r="D1168" s="18" t="str">
        <f>VLOOKUP(Table4[[#This Row],[iso_code]],iso_code!G:H,2,FALSE)</f>
        <v>Guinea-Bissau</v>
      </c>
    </row>
    <row r="1169" spans="1:4">
      <c r="A1169" s="18">
        <v>393</v>
      </c>
      <c r="B1169" s="54" t="s">
        <v>2157</v>
      </c>
      <c r="C1169" s="58" t="str">
        <f>VLOOKUP(Table4[[#This Row],[iso_code]],iso_code!B:C,2,FALSE)</f>
        <v>CIV</v>
      </c>
      <c r="D1169" s="18" t="str">
        <f>VLOOKUP(Table4[[#This Row],[iso_code]],iso_code!G:H,2,FALSE)</f>
        <v>Côte d'Ivoire</v>
      </c>
    </row>
    <row r="1170" spans="1:4">
      <c r="A1170" s="18">
        <v>393</v>
      </c>
      <c r="B1170" s="54" t="s">
        <v>2161</v>
      </c>
      <c r="C1170" s="58" t="str">
        <f>VLOOKUP(Table4[[#This Row],[iso_code]],iso_code!B:C,2,FALSE)</f>
        <v>MLI</v>
      </c>
      <c r="D1170" s="18" t="str">
        <f>VLOOKUP(Table4[[#This Row],[iso_code]],iso_code!G:H,2,FALSE)</f>
        <v>Mali</v>
      </c>
    </row>
    <row r="1171" spans="1:4">
      <c r="A1171" s="18">
        <v>393</v>
      </c>
      <c r="B1171" s="54" t="s">
        <v>988</v>
      </c>
      <c r="C1171" s="58" t="str">
        <f>VLOOKUP(Table4[[#This Row],[iso_code]],iso_code!B:C,2,FALSE)</f>
        <v>NER</v>
      </c>
      <c r="D1171" s="18" t="str">
        <f>VLOOKUP(Table4[[#This Row],[iso_code]],iso_code!G:H,2,FALSE)</f>
        <v>Niger (the)</v>
      </c>
    </row>
    <row r="1172" spans="1:4">
      <c r="A1172" s="18">
        <v>393</v>
      </c>
      <c r="B1172" s="54" t="s">
        <v>1215</v>
      </c>
      <c r="C1172" s="58" t="str">
        <f>VLOOKUP(Table4[[#This Row],[iso_code]],iso_code!B:C,2,FALSE)</f>
        <v>NGA</v>
      </c>
      <c r="D1172" s="18" t="str">
        <f>VLOOKUP(Table4[[#This Row],[iso_code]],iso_code!G:H,2,FALSE)</f>
        <v>Nigeria</v>
      </c>
    </row>
    <row r="1173" spans="1:4">
      <c r="A1173" s="18">
        <v>393</v>
      </c>
      <c r="B1173" s="54" t="s">
        <v>2154</v>
      </c>
      <c r="C1173" s="58" t="str">
        <f>VLOOKUP(Table4[[#This Row],[iso_code]],iso_code!B:C,2,FALSE)</f>
        <v>GMB</v>
      </c>
      <c r="D1173" s="18" t="str">
        <f>VLOOKUP(Table4[[#This Row],[iso_code]],iso_code!G:H,2,FALSE)</f>
        <v>Gambia (the)</v>
      </c>
    </row>
    <row r="1174" spans="1:4">
      <c r="A1174" s="18">
        <v>393</v>
      </c>
      <c r="B1174" s="54" t="s">
        <v>1968</v>
      </c>
      <c r="C1174" s="58" t="str">
        <f>VLOOKUP(Table4[[#This Row],[iso_code]],iso_code!B:C,2,FALSE)</f>
        <v>TGO</v>
      </c>
      <c r="D1174" s="18" t="str">
        <f>VLOOKUP(Table4[[#This Row],[iso_code]],iso_code!G:H,2,FALSE)</f>
        <v>Togo</v>
      </c>
    </row>
    <row r="1175" spans="1:4">
      <c r="A1175" s="18">
        <v>393</v>
      </c>
      <c r="B1175" s="54" t="s">
        <v>1657</v>
      </c>
      <c r="C1175" s="58" t="str">
        <f>VLOOKUP(Table4[[#This Row],[iso_code]],iso_code!B:C,2,FALSE)</f>
        <v>SEN</v>
      </c>
      <c r="D1175" s="18" t="str">
        <f>VLOOKUP(Table4[[#This Row],[iso_code]],iso_code!G:H,2,FALSE)</f>
        <v>Senegal</v>
      </c>
    </row>
    <row r="1176" spans="1:4">
      <c r="A1176" s="18">
        <v>393</v>
      </c>
      <c r="B1176" s="54" t="s">
        <v>2046</v>
      </c>
      <c r="C1176" s="58" t="str">
        <f>VLOOKUP(Table4[[#This Row],[iso_code]],iso_code!B:C,2,FALSE)</f>
        <v>SLE</v>
      </c>
      <c r="D1176" s="18" t="str">
        <f>VLOOKUP(Table4[[#This Row],[iso_code]],iso_code!G:H,2,FALSE)</f>
        <v>Sierra Leone</v>
      </c>
    </row>
    <row r="1177" spans="1:4">
      <c r="A1177" s="18">
        <v>394</v>
      </c>
      <c r="B1177" s="54" t="s">
        <v>608</v>
      </c>
      <c r="C1177" s="58" t="str">
        <f>VLOOKUP(Table4[[#This Row],[iso_code]],iso_code!B:C,2,FALSE)</f>
        <v>ZAF</v>
      </c>
      <c r="D1177" s="18" t="str">
        <f>VLOOKUP(Table4[[#This Row],[iso_code]],iso_code!G:H,2,FALSE)</f>
        <v>South Africa</v>
      </c>
    </row>
    <row r="1178" spans="1:4">
      <c r="A1178" s="18">
        <v>394</v>
      </c>
      <c r="B1178" s="54" t="s">
        <v>840</v>
      </c>
      <c r="C1178" s="58" t="str">
        <f>VLOOKUP(Table4[[#This Row],[iso_code]],iso_code!B:C,2,FALSE)</f>
        <v>EGY</v>
      </c>
      <c r="D1178" s="18" t="str">
        <f>VLOOKUP(Table4[[#This Row],[iso_code]],iso_code!G:H,2,FALSE)</f>
        <v>Egypt</v>
      </c>
    </row>
    <row r="1179" spans="1:4">
      <c r="A1179" s="18">
        <v>394</v>
      </c>
      <c r="B1179" s="54" t="s">
        <v>790</v>
      </c>
      <c r="C1179" s="58" t="str">
        <f>VLOOKUP(Table4[[#This Row],[iso_code]],iso_code!B:C,2,FALSE)</f>
        <v>DZA</v>
      </c>
      <c r="D1179" s="18" t="str">
        <f>VLOOKUP(Table4[[#This Row],[iso_code]],iso_code!G:H,2,FALSE)</f>
        <v>Algeria</v>
      </c>
    </row>
    <row r="1180" spans="1:4">
      <c r="A1180" s="18">
        <v>394</v>
      </c>
      <c r="B1180" s="54" t="s">
        <v>988</v>
      </c>
      <c r="C1180" s="58" t="str">
        <f>VLOOKUP(Table4[[#This Row],[iso_code]],iso_code!B:C,2,FALSE)</f>
        <v>NER</v>
      </c>
      <c r="D1180" s="18" t="str">
        <f>VLOOKUP(Table4[[#This Row],[iso_code]],iso_code!G:H,2,FALSE)</f>
        <v>Niger (the)</v>
      </c>
    </row>
    <row r="1181" spans="1:4">
      <c r="A1181" s="18">
        <v>394</v>
      </c>
      <c r="B1181" s="54" t="s">
        <v>2147</v>
      </c>
      <c r="C1181" s="58" t="str">
        <f>VLOOKUP(Table4[[#This Row],[iso_code]],iso_code!B:C,2,FALSE)</f>
        <v>TCD</v>
      </c>
      <c r="D1181" s="18" t="str">
        <f>VLOOKUP(Table4[[#This Row],[iso_code]],iso_code!G:H,2,FALSE)</f>
        <v>Chad</v>
      </c>
    </row>
    <row r="1182" spans="1:4">
      <c r="A1182" s="18">
        <v>394</v>
      </c>
      <c r="B1182" s="54" t="s">
        <v>509</v>
      </c>
      <c r="C1182" s="58" t="str">
        <f>VLOOKUP(Table4[[#This Row],[iso_code]],iso_code!B:C,2,FALSE)</f>
        <v>MAR</v>
      </c>
      <c r="D1182" s="18" t="str">
        <f>VLOOKUP(Table4[[#This Row],[iso_code]],iso_code!G:H,2,FALSE)</f>
        <v>Morocco</v>
      </c>
    </row>
    <row r="1183" spans="1:4">
      <c r="A1183" s="18">
        <v>395</v>
      </c>
      <c r="B1183" s="54" t="s">
        <v>1976</v>
      </c>
      <c r="C1183" s="58" t="str">
        <f>VLOOKUP(Table4[[#This Row],[iso_code]],iso_code!B:C,2,FALSE)</f>
        <v>COD</v>
      </c>
      <c r="D1183" s="18" t="str">
        <f>VLOOKUP(Table4[[#This Row],[iso_code]],iso_code!G:H,2,FALSE)</f>
        <v>Congo (the Democratic Republic of the)</v>
      </c>
    </row>
    <row r="1184" spans="1:4">
      <c r="A1184" s="18">
        <v>396</v>
      </c>
      <c r="B1184" s="54" t="s">
        <v>2145</v>
      </c>
      <c r="C1184" s="58" t="str">
        <f>VLOOKUP(Table4[[#This Row],[iso_code]],iso_code!B:C,2,FALSE)</f>
        <v>BFA</v>
      </c>
      <c r="D1184" s="18" t="str">
        <f>VLOOKUP(Table4[[#This Row],[iso_code]],iso_code!G:H,2,FALSE)</f>
        <v>Burkina Faso</v>
      </c>
    </row>
    <row r="1185" spans="1:4">
      <c r="A1185" s="18">
        <v>397</v>
      </c>
      <c r="B1185" s="54" t="s">
        <v>737</v>
      </c>
      <c r="C1185" s="58" t="str">
        <f>VLOOKUP(Table4[[#This Row],[iso_code]],iso_code!B:C,2,FALSE)</f>
        <v>ZMB</v>
      </c>
      <c r="D1185" s="18" t="str">
        <f>VLOOKUP(Table4[[#This Row],[iso_code]],iso_code!G:H,2,FALSE)</f>
        <v>Zambia</v>
      </c>
    </row>
    <row r="1186" spans="1:4">
      <c r="A1186" s="18">
        <v>398</v>
      </c>
      <c r="B1186" s="54" t="s">
        <v>1215</v>
      </c>
      <c r="C1186" s="58" t="str">
        <f>VLOOKUP(Table4[[#This Row],[iso_code]],iso_code!B:C,2,FALSE)</f>
        <v>NGA</v>
      </c>
      <c r="D1186" s="18" t="str">
        <f>VLOOKUP(Table4[[#This Row],[iso_code]],iso_code!G:H,2,FALSE)</f>
        <v>Nigeria</v>
      </c>
    </row>
    <row r="1187" spans="1:4">
      <c r="A1187" s="18">
        <v>399</v>
      </c>
      <c r="B1187" s="54" t="s">
        <v>509</v>
      </c>
      <c r="C1187" s="58" t="str">
        <f>VLOOKUP(Table4[[#This Row],[iso_code]],iso_code!B:C,2,FALSE)</f>
        <v>MAR</v>
      </c>
      <c r="D1187" s="18" t="str">
        <f>VLOOKUP(Table4[[#This Row],[iso_code]],iso_code!G:H,2,FALSE)</f>
        <v>Morocco</v>
      </c>
    </row>
    <row r="1188" spans="1:4">
      <c r="A1188" s="18">
        <v>400</v>
      </c>
      <c r="B1188" s="54" t="s">
        <v>1215</v>
      </c>
      <c r="C1188" s="58" t="str">
        <f>VLOOKUP(Table4[[#This Row],[iso_code]],iso_code!B:C,2,FALSE)</f>
        <v>NGA</v>
      </c>
      <c r="D1188" s="18" t="str">
        <f>VLOOKUP(Table4[[#This Row],[iso_code]],iso_code!G:H,2,FALSE)</f>
        <v>Nigeria</v>
      </c>
    </row>
    <row r="1189" spans="1:4">
      <c r="A1189" s="18">
        <v>401</v>
      </c>
      <c r="B1189" s="54" t="s">
        <v>2145</v>
      </c>
      <c r="C1189" s="58" t="str">
        <f>VLOOKUP(Table4[[#This Row],[iso_code]],iso_code!B:C,2,FALSE)</f>
        <v>BFA</v>
      </c>
      <c r="D1189" s="18" t="str">
        <f>VLOOKUP(Table4[[#This Row],[iso_code]],iso_code!G:H,2,FALSE)</f>
        <v>Burkina Faso</v>
      </c>
    </row>
    <row r="1190" spans="1:4">
      <c r="A1190" s="18">
        <v>401</v>
      </c>
      <c r="B1190" s="54" t="s">
        <v>2157</v>
      </c>
      <c r="C1190" s="58" t="str">
        <f>VLOOKUP(Table4[[#This Row],[iso_code]],iso_code!B:C,2,FALSE)</f>
        <v>CIV</v>
      </c>
      <c r="D1190" s="18" t="str">
        <f>VLOOKUP(Table4[[#This Row],[iso_code]],iso_code!G:H,2,FALSE)</f>
        <v>Côte d'Ivoire</v>
      </c>
    </row>
    <row r="1191" spans="1:4">
      <c r="A1191" s="18">
        <v>401</v>
      </c>
      <c r="B1191" s="54" t="s">
        <v>250</v>
      </c>
      <c r="C1191" s="58" t="str">
        <f>VLOOKUP(Table4[[#This Row],[iso_code]],iso_code!B:C,2,FALSE)</f>
        <v>GHA</v>
      </c>
      <c r="D1191" s="18" t="str">
        <f>VLOOKUP(Table4[[#This Row],[iso_code]],iso_code!G:H,2,FALSE)</f>
        <v>Ghana</v>
      </c>
    </row>
    <row r="1192" spans="1:4">
      <c r="A1192" s="18">
        <v>401</v>
      </c>
      <c r="B1192" s="54" t="s">
        <v>2161</v>
      </c>
      <c r="C1192" s="58" t="str">
        <f>VLOOKUP(Table4[[#This Row],[iso_code]],iso_code!B:C,2,FALSE)</f>
        <v>MLI</v>
      </c>
      <c r="D1192" s="18" t="str">
        <f>VLOOKUP(Table4[[#This Row],[iso_code]],iso_code!G:H,2,FALSE)</f>
        <v>Mali</v>
      </c>
    </row>
    <row r="1193" spans="1:4">
      <c r="A1193" s="18">
        <v>402</v>
      </c>
      <c r="B1193" s="54" t="s">
        <v>2164</v>
      </c>
      <c r="C1193" s="58" t="str">
        <f>VLOOKUP(Table4[[#This Row],[iso_code]],iso_code!B:C,2,FALSE)</f>
        <v>SYC</v>
      </c>
      <c r="D1193" s="18" t="str">
        <f>VLOOKUP(Table4[[#This Row],[iso_code]],iso_code!G:H,2,FALSE)</f>
        <v>Seychelles</v>
      </c>
    </row>
    <row r="1194" spans="1:4">
      <c r="A1194" s="18">
        <v>403</v>
      </c>
      <c r="B1194" s="54" t="s">
        <v>1431</v>
      </c>
      <c r="C1194" s="58" t="str">
        <f>VLOOKUP(Table4[[#This Row],[iso_code]],iso_code!B:C,2,FALSE)</f>
        <v>MOZ</v>
      </c>
      <c r="D1194" s="18" t="str">
        <f>VLOOKUP(Table4[[#This Row],[iso_code]],iso_code!G:H,2,FALSE)</f>
        <v>Mozambique</v>
      </c>
    </row>
    <row r="1195" spans="1:4">
      <c r="A1195" s="18">
        <v>404</v>
      </c>
      <c r="B1195" s="54" t="s">
        <v>509</v>
      </c>
      <c r="C1195" s="58" t="str">
        <f>VLOOKUP(Table4[[#This Row],[iso_code]],iso_code!B:C,2,FALSE)</f>
        <v>MAR</v>
      </c>
      <c r="D1195" s="18" t="str">
        <f>VLOOKUP(Table4[[#This Row],[iso_code]],iso_code!G:H,2,FALSE)</f>
        <v>Morocco</v>
      </c>
    </row>
    <row r="1196" spans="1:4">
      <c r="A1196" s="18">
        <v>405</v>
      </c>
      <c r="B1196" s="54" t="s">
        <v>1147</v>
      </c>
      <c r="C1196" s="58" t="str">
        <f>VLOOKUP(Table4[[#This Row],[iso_code]],iso_code!B:C,2,FALSE)</f>
        <v>MWI</v>
      </c>
      <c r="D1196" s="18" t="str">
        <f>VLOOKUP(Table4[[#This Row],[iso_code]],iso_code!G:H,2,FALSE)</f>
        <v>Malawi</v>
      </c>
    </row>
    <row r="1197" spans="1:4">
      <c r="A1197" s="18">
        <v>406</v>
      </c>
      <c r="B1197" s="54" t="s">
        <v>1944</v>
      </c>
      <c r="C1197" s="58" t="str">
        <f>VLOOKUP(Table4[[#This Row],[iso_code]],iso_code!B:C,2,FALSE)</f>
        <v>LBY</v>
      </c>
      <c r="D1197" s="18" t="str">
        <f>VLOOKUP(Table4[[#This Row],[iso_code]],iso_code!G:H,2,FALSE)</f>
        <v>Libya</v>
      </c>
    </row>
    <row r="1198" spans="1:4">
      <c r="A1198" s="18">
        <v>407</v>
      </c>
      <c r="B1198" s="54" t="s">
        <v>428</v>
      </c>
      <c r="C1198" s="58" t="str">
        <f>VLOOKUP(Table4[[#This Row],[iso_code]],iso_code!B:C,2,FALSE)</f>
        <v>KEN</v>
      </c>
      <c r="D1198" s="18" t="str">
        <f>VLOOKUP(Table4[[#This Row],[iso_code]],iso_code!G:H,2,FALSE)</f>
        <v>Kenya</v>
      </c>
    </row>
    <row r="1199" spans="1:4">
      <c r="A1199" s="18">
        <v>408</v>
      </c>
      <c r="B1199" s="54" t="s">
        <v>194</v>
      </c>
      <c r="C1199" s="58" t="str">
        <f>VLOOKUP(Table4[[#This Row],[iso_code]],iso_code!B:C,2,FALSE)</f>
        <v>ETH</v>
      </c>
      <c r="D1199" s="18" t="str">
        <f>VLOOKUP(Table4[[#This Row],[iso_code]],iso_code!G:H,2,FALSE)</f>
        <v>Ethiopia</v>
      </c>
    </row>
    <row r="1200" spans="1:4">
      <c r="A1200" s="18">
        <v>409</v>
      </c>
      <c r="B1200" s="54" t="s">
        <v>194</v>
      </c>
      <c r="C1200" s="58" t="str">
        <f>VLOOKUP(Table4[[#This Row],[iso_code]],iso_code!B:C,2,FALSE)</f>
        <v>ETH</v>
      </c>
      <c r="D1200" s="18" t="str">
        <f>VLOOKUP(Table4[[#This Row],[iso_code]],iso_code!G:H,2,FALSE)</f>
        <v>Ethiopia</v>
      </c>
    </row>
    <row r="1201" spans="1:4">
      <c r="A1201" s="18">
        <v>410</v>
      </c>
      <c r="B1201" s="54" t="s">
        <v>1215</v>
      </c>
      <c r="C1201" s="58" t="str">
        <f>VLOOKUP(Table4[[#This Row],[iso_code]],iso_code!B:C,2,FALSE)</f>
        <v>NGA</v>
      </c>
      <c r="D1201" s="18" t="str">
        <f>VLOOKUP(Table4[[#This Row],[iso_code]],iso_code!G:H,2,FALSE)</f>
        <v>Nigeria</v>
      </c>
    </row>
    <row r="1202" spans="1:4">
      <c r="A1202" s="18">
        <v>411</v>
      </c>
      <c r="B1202" s="54" t="s">
        <v>790</v>
      </c>
      <c r="C1202" s="58" t="str">
        <f>VLOOKUP(Table4[[#This Row],[iso_code]],iso_code!B:C,2,FALSE)</f>
        <v>DZA</v>
      </c>
      <c r="D1202" s="18" t="str">
        <f>VLOOKUP(Table4[[#This Row],[iso_code]],iso_code!G:H,2,FALSE)</f>
        <v>Algeria</v>
      </c>
    </row>
    <row r="1203" spans="1:4">
      <c r="A1203" s="18">
        <v>412</v>
      </c>
      <c r="B1203" s="54" t="s">
        <v>2162</v>
      </c>
      <c r="C1203" s="58" t="str">
        <f>VLOOKUP(Table4[[#This Row],[iso_code]],iso_code!B:C,2,FALSE)</f>
        <v>RWA</v>
      </c>
      <c r="D1203" s="18" t="str">
        <f>VLOOKUP(Table4[[#This Row],[iso_code]],iso_code!G:H,2,FALSE)</f>
        <v>Rwanda</v>
      </c>
    </row>
    <row r="1204" spans="1:4">
      <c r="A1204" s="18">
        <v>413</v>
      </c>
      <c r="B1204" s="54" t="s">
        <v>608</v>
      </c>
      <c r="C1204" s="58" t="str">
        <f>VLOOKUP(Table4[[#This Row],[iso_code]],iso_code!B:C,2,FALSE)</f>
        <v>ZAF</v>
      </c>
      <c r="D1204" s="18" t="str">
        <f>VLOOKUP(Table4[[#This Row],[iso_code]],iso_code!G:H,2,FALSE)</f>
        <v>South Africa</v>
      </c>
    </row>
    <row r="1205" spans="1:4">
      <c r="A1205" s="18">
        <v>414</v>
      </c>
      <c r="B1205" s="54" t="s">
        <v>840</v>
      </c>
      <c r="C1205" s="58" t="str">
        <f>VLOOKUP(Table4[[#This Row],[iso_code]],iso_code!B:C,2,FALSE)</f>
        <v>EGY</v>
      </c>
      <c r="D1205" s="18" t="str">
        <f>VLOOKUP(Table4[[#This Row],[iso_code]],iso_code!G:H,2,FALSE)</f>
        <v>Egypt</v>
      </c>
    </row>
    <row r="1206" spans="1:4">
      <c r="A1206" s="18">
        <v>415</v>
      </c>
      <c r="B1206" s="54" t="s">
        <v>509</v>
      </c>
      <c r="C1206" s="58" t="str">
        <f>VLOOKUP(Table4[[#This Row],[iso_code]],iso_code!B:C,2,FALSE)</f>
        <v>MAR</v>
      </c>
      <c r="D1206" s="18" t="str">
        <f>VLOOKUP(Table4[[#This Row],[iso_code]],iso_code!G:H,2,FALSE)</f>
        <v>Morocco</v>
      </c>
    </row>
    <row r="1207" spans="1:4">
      <c r="A1207" s="18">
        <v>416</v>
      </c>
      <c r="B1207" s="54" t="s">
        <v>790</v>
      </c>
      <c r="C1207" s="58" t="str">
        <f>VLOOKUP(Table4[[#This Row],[iso_code]],iso_code!B:C,2,FALSE)</f>
        <v>DZA</v>
      </c>
      <c r="D1207" s="18" t="str">
        <f>VLOOKUP(Table4[[#This Row],[iso_code]],iso_code!G:H,2,FALSE)</f>
        <v>Algeria</v>
      </c>
    </row>
    <row r="1208" spans="1:4">
      <c r="A1208" s="18">
        <v>417</v>
      </c>
      <c r="B1208" s="54" t="s">
        <v>2166</v>
      </c>
      <c r="C1208" s="58" t="str">
        <f>VLOOKUP(Table4[[#This Row],[iso_code]],iso_code!B:C,2,FALSE)</f>
        <v>SSD</v>
      </c>
      <c r="D1208" s="18" t="str">
        <f>VLOOKUP(Table4[[#This Row],[iso_code]],iso_code!G:H,2,FALSE)</f>
        <v>South Sudan</v>
      </c>
    </row>
    <row r="1209" spans="1:4">
      <c r="A1209" s="18">
        <v>418</v>
      </c>
      <c r="B1209" s="54" t="s">
        <v>840</v>
      </c>
      <c r="C1209" s="58" t="str">
        <f>VLOOKUP(Table4[[#This Row],[iso_code]],iso_code!B:C,2,FALSE)</f>
        <v>EGY</v>
      </c>
      <c r="D1209" s="18" t="str">
        <f>VLOOKUP(Table4[[#This Row],[iso_code]],iso_code!G:H,2,FALSE)</f>
        <v>Egypt</v>
      </c>
    </row>
    <row r="1210" spans="1:4">
      <c r="A1210" s="18">
        <v>419</v>
      </c>
      <c r="B1210" s="54" t="s">
        <v>840</v>
      </c>
      <c r="C1210" s="58" t="str">
        <f>VLOOKUP(Table4[[#This Row],[iso_code]],iso_code!B:C,2,FALSE)</f>
        <v>EGY</v>
      </c>
      <c r="D1210" s="18" t="str">
        <f>VLOOKUP(Table4[[#This Row],[iso_code]],iso_code!G:H,2,FALSE)</f>
        <v>Egypt</v>
      </c>
    </row>
    <row r="1211" spans="1:4">
      <c r="A1211" s="18">
        <v>420</v>
      </c>
      <c r="B1211" s="54" t="s">
        <v>194</v>
      </c>
      <c r="C1211" s="58" t="str">
        <f>VLOOKUP(Table4[[#This Row],[iso_code]],iso_code!B:C,2,FALSE)</f>
        <v>ETH</v>
      </c>
      <c r="D1211" s="18" t="str">
        <f>VLOOKUP(Table4[[#This Row],[iso_code]],iso_code!G:H,2,FALSE)</f>
        <v>Ethiopia</v>
      </c>
    </row>
    <row r="1212" spans="1:4">
      <c r="A1212" s="18">
        <v>421</v>
      </c>
      <c r="B1212" s="54" t="s">
        <v>194</v>
      </c>
      <c r="C1212" s="58" t="str">
        <f>VLOOKUP(Table4[[#This Row],[iso_code]],iso_code!B:C,2,FALSE)</f>
        <v>ETH</v>
      </c>
      <c r="D1212" s="18" t="str">
        <f>VLOOKUP(Table4[[#This Row],[iso_code]],iso_code!G:H,2,FALSE)</f>
        <v>Ethiopia</v>
      </c>
    </row>
    <row r="1213" spans="1:4">
      <c r="A1213" s="18">
        <v>422</v>
      </c>
      <c r="B1213" s="54" t="s">
        <v>1215</v>
      </c>
      <c r="C1213" s="58" t="str">
        <f>VLOOKUP(Table4[[#This Row],[iso_code]],iso_code!B:C,2,FALSE)</f>
        <v>NGA</v>
      </c>
      <c r="D1213" s="18" t="str">
        <f>VLOOKUP(Table4[[#This Row],[iso_code]],iso_code!G:H,2,FALSE)</f>
        <v>Nigeria</v>
      </c>
    </row>
    <row r="1214" spans="1:4">
      <c r="A1214" s="18">
        <v>423</v>
      </c>
      <c r="B1214" s="54" t="s">
        <v>1215</v>
      </c>
      <c r="C1214" s="58" t="str">
        <f>VLOOKUP(Table4[[#This Row],[iso_code]],iso_code!B:C,2,FALSE)</f>
        <v>NGA</v>
      </c>
      <c r="D1214" s="18" t="str">
        <f>VLOOKUP(Table4[[#This Row],[iso_code]],iso_code!G:H,2,FALSE)</f>
        <v>Nigeria</v>
      </c>
    </row>
    <row r="1215" spans="1:4">
      <c r="A1215" s="18">
        <v>424</v>
      </c>
      <c r="B1215" s="54" t="s">
        <v>840</v>
      </c>
      <c r="C1215" s="58" t="str">
        <f>VLOOKUP(Table4[[#This Row],[iso_code]],iso_code!B:C,2,FALSE)</f>
        <v>EGY</v>
      </c>
      <c r="D1215" s="18" t="str">
        <f>VLOOKUP(Table4[[#This Row],[iso_code]],iso_code!G:H,2,FALSE)</f>
        <v>Egypt</v>
      </c>
    </row>
    <row r="1216" spans="1:4">
      <c r="A1216" s="18">
        <v>425</v>
      </c>
      <c r="B1216" s="54" t="s">
        <v>790</v>
      </c>
      <c r="C1216" s="58" t="str">
        <f>VLOOKUP(Table4[[#This Row],[iso_code]],iso_code!B:C,2,FALSE)</f>
        <v>DZA</v>
      </c>
      <c r="D1216" s="18" t="str">
        <f>VLOOKUP(Table4[[#This Row],[iso_code]],iso_code!G:H,2,FALSE)</f>
        <v>Algeria</v>
      </c>
    </row>
    <row r="1217" spans="1:4">
      <c r="A1217" s="18">
        <v>426</v>
      </c>
      <c r="B1217" s="54" t="s">
        <v>509</v>
      </c>
      <c r="C1217" s="58" t="str">
        <f>VLOOKUP(Table4[[#This Row],[iso_code]],iso_code!B:C,2,FALSE)</f>
        <v>MAR</v>
      </c>
      <c r="D1217" s="18" t="str">
        <f>VLOOKUP(Table4[[#This Row],[iso_code]],iso_code!G:H,2,FALSE)</f>
        <v>Morocco</v>
      </c>
    </row>
    <row r="1218" spans="1:4">
      <c r="A1218" s="18">
        <v>427</v>
      </c>
      <c r="B1218" s="54" t="s">
        <v>790</v>
      </c>
      <c r="C1218" s="58" t="str">
        <f>VLOOKUP(Table4[[#This Row],[iso_code]],iso_code!B:C,2,FALSE)</f>
        <v>DZA</v>
      </c>
      <c r="D1218" s="18" t="str">
        <f>VLOOKUP(Table4[[#This Row],[iso_code]],iso_code!G:H,2,FALSE)</f>
        <v>Algeria</v>
      </c>
    </row>
    <row r="1219" spans="1:4">
      <c r="A1219" s="18">
        <v>428</v>
      </c>
      <c r="B1219" s="54" t="s">
        <v>1215</v>
      </c>
      <c r="C1219" s="58" t="str">
        <f>VLOOKUP(Table4[[#This Row],[iso_code]],iso_code!B:C,2,FALSE)</f>
        <v>NGA</v>
      </c>
      <c r="D1219" s="18" t="str">
        <f>VLOOKUP(Table4[[#This Row],[iso_code]],iso_code!G:H,2,FALSE)</f>
        <v>Nigeria</v>
      </c>
    </row>
    <row r="1220" spans="1:4">
      <c r="A1220" s="18">
        <v>429</v>
      </c>
      <c r="B1220" s="54" t="s">
        <v>1215</v>
      </c>
      <c r="C1220" s="58" t="str">
        <f>VLOOKUP(Table4[[#This Row],[iso_code]],iso_code!B:C,2,FALSE)</f>
        <v>NGA</v>
      </c>
      <c r="D1220" s="18" t="str">
        <f>VLOOKUP(Table4[[#This Row],[iso_code]],iso_code!G:H,2,FALSE)</f>
        <v>Nigeria</v>
      </c>
    </row>
    <row r="1221" spans="1:4">
      <c r="A1221" s="18">
        <v>430</v>
      </c>
      <c r="B1221" s="54" t="s">
        <v>250</v>
      </c>
      <c r="C1221" s="58" t="str">
        <f>VLOOKUP(Table4[[#This Row],[iso_code]],iso_code!B:C,2,FALSE)</f>
        <v>GHA</v>
      </c>
      <c r="D1221" s="18" t="str">
        <f>VLOOKUP(Table4[[#This Row],[iso_code]],iso_code!G:H,2,FALSE)</f>
        <v>Ghana</v>
      </c>
    </row>
    <row r="1222" spans="1:4">
      <c r="A1222" s="18">
        <v>431</v>
      </c>
      <c r="B1222" s="54" t="s">
        <v>2145</v>
      </c>
      <c r="C1222" s="58" t="str">
        <f>VLOOKUP(Table4[[#This Row],[iso_code]],iso_code!B:C,2,FALSE)</f>
        <v>BFA</v>
      </c>
      <c r="D1222" s="18" t="str">
        <f>VLOOKUP(Table4[[#This Row],[iso_code]],iso_code!G:H,2,FALSE)</f>
        <v>Burkina Faso</v>
      </c>
    </row>
    <row r="1223" spans="1:4">
      <c r="A1223" s="18">
        <v>432</v>
      </c>
      <c r="B1223" s="54" t="s">
        <v>1944</v>
      </c>
      <c r="C1223" s="58" t="str">
        <f>VLOOKUP(Table4[[#This Row],[iso_code]],iso_code!B:C,2,FALSE)</f>
        <v>LBY</v>
      </c>
      <c r="D1223" s="18" t="str">
        <f>VLOOKUP(Table4[[#This Row],[iso_code]],iso_code!G:H,2,FALSE)</f>
        <v>Libya</v>
      </c>
    </row>
    <row r="1224" spans="1:4">
      <c r="A1224" s="18">
        <v>433</v>
      </c>
      <c r="B1224" s="54" t="s">
        <v>285</v>
      </c>
      <c r="C1224" s="58" t="str">
        <f>VLOOKUP(Table4[[#This Row],[iso_code]],iso_code!B:C,2,FALSE)</f>
        <v>CMR</v>
      </c>
      <c r="D1224" s="18" t="str">
        <f>VLOOKUP(Table4[[#This Row],[iso_code]],iso_code!G:H,2,FALSE)</f>
        <v>Cameroon</v>
      </c>
    </row>
    <row r="1225" spans="1:4">
      <c r="A1225" s="18">
        <v>434</v>
      </c>
      <c r="B1225" s="54" t="s">
        <v>2167</v>
      </c>
      <c r="C1225" s="58" t="str">
        <f>VLOOKUP(Table4[[#This Row],[iso_code]],iso_code!B:C,2,FALSE)</f>
        <v>SDN</v>
      </c>
      <c r="D1225" s="18" t="str">
        <f>VLOOKUP(Table4[[#This Row],[iso_code]],iso_code!G:H,2,FALSE)</f>
        <v>Sudan (the)</v>
      </c>
    </row>
    <row r="1226" spans="1:4">
      <c r="A1226" s="18">
        <v>435</v>
      </c>
      <c r="B1226" s="54" t="s">
        <v>840</v>
      </c>
      <c r="C1226" s="58" t="str">
        <f>VLOOKUP(Table4[[#This Row],[iso_code]],iso_code!B:C,2,FALSE)</f>
        <v>EGY</v>
      </c>
      <c r="D1226" s="18" t="str">
        <f>VLOOKUP(Table4[[#This Row],[iso_code]],iso_code!G:H,2,FALSE)</f>
        <v>Egypt</v>
      </c>
    </row>
    <row r="1227" spans="1:4">
      <c r="A1227" s="18">
        <v>436</v>
      </c>
      <c r="B1227" s="54" t="s">
        <v>509</v>
      </c>
      <c r="C1227" s="58" t="str">
        <f>VLOOKUP(Table4[[#This Row],[iso_code]],iso_code!B:C,2,FALSE)</f>
        <v>MAR</v>
      </c>
      <c r="D1227" s="18" t="str">
        <f>VLOOKUP(Table4[[#This Row],[iso_code]],iso_code!G:H,2,FALSE)</f>
        <v>Morocco</v>
      </c>
    </row>
    <row r="1228" spans="1:4">
      <c r="A1228" s="18">
        <v>437</v>
      </c>
      <c r="B1228" s="54" t="s">
        <v>250</v>
      </c>
      <c r="C1228" s="58" t="str">
        <f>VLOOKUP(Table4[[#This Row],[iso_code]],iso_code!B:C,2,FALSE)</f>
        <v>GHA</v>
      </c>
      <c r="D1228" s="18" t="str">
        <f>VLOOKUP(Table4[[#This Row],[iso_code]],iso_code!G:H,2,FALSE)</f>
        <v>Ghana</v>
      </c>
    </row>
    <row r="1229" spans="1:4">
      <c r="A1229" s="18">
        <v>438</v>
      </c>
      <c r="B1229" s="54" t="s">
        <v>790</v>
      </c>
      <c r="C1229" s="58" t="str">
        <f>VLOOKUP(Table4[[#This Row],[iso_code]],iso_code!B:C,2,FALSE)</f>
        <v>DZA</v>
      </c>
      <c r="D1229" s="18" t="str">
        <f>VLOOKUP(Table4[[#This Row],[iso_code]],iso_code!G:H,2,FALSE)</f>
        <v>Algeria</v>
      </c>
    </row>
    <row r="1230" spans="1:4">
      <c r="A1230" s="18">
        <v>439</v>
      </c>
      <c r="B1230" s="54" t="s">
        <v>1215</v>
      </c>
      <c r="C1230" s="58" t="str">
        <f>VLOOKUP(Table4[[#This Row],[iso_code]],iso_code!B:C,2,FALSE)</f>
        <v>NGA</v>
      </c>
      <c r="D1230" s="18" t="str">
        <f>VLOOKUP(Table4[[#This Row],[iso_code]],iso_code!G:H,2,FALSE)</f>
        <v>Nigeria</v>
      </c>
    </row>
    <row r="1231" spans="1:4">
      <c r="A1231" s="18">
        <v>440</v>
      </c>
      <c r="B1231" s="54" t="s">
        <v>840</v>
      </c>
      <c r="C1231" s="58" t="str">
        <f>VLOOKUP(Table4[[#This Row],[iso_code]],iso_code!B:C,2,FALSE)</f>
        <v>EGY</v>
      </c>
      <c r="D1231" s="18" t="str">
        <f>VLOOKUP(Table4[[#This Row],[iso_code]],iso_code!G:H,2,FALSE)</f>
        <v>Egypt</v>
      </c>
    </row>
    <row r="1232" spans="1:4">
      <c r="A1232" s="18">
        <v>441</v>
      </c>
      <c r="B1232" s="54" t="s">
        <v>790</v>
      </c>
      <c r="C1232" s="58" t="str">
        <f>VLOOKUP(Table4[[#This Row],[iso_code]],iso_code!B:C,2,FALSE)</f>
        <v>DZA</v>
      </c>
      <c r="D1232" s="18" t="str">
        <f>VLOOKUP(Table4[[#This Row],[iso_code]],iso_code!G:H,2,FALSE)</f>
        <v>Algeria</v>
      </c>
    </row>
    <row r="1233" spans="1:4">
      <c r="A1233" s="18">
        <v>442</v>
      </c>
      <c r="B1233" s="54" t="s">
        <v>608</v>
      </c>
      <c r="C1233" s="58" t="str">
        <f>VLOOKUP(Table4[[#This Row],[iso_code]],iso_code!B:C,2,FALSE)</f>
        <v>ZAF</v>
      </c>
      <c r="D1233" s="18" t="str">
        <f>VLOOKUP(Table4[[#This Row],[iso_code]],iso_code!G:H,2,FALSE)</f>
        <v>South Africa</v>
      </c>
    </row>
    <row r="1234" spans="1:4">
      <c r="A1234" s="18">
        <v>443</v>
      </c>
      <c r="B1234" s="54" t="s">
        <v>1215</v>
      </c>
      <c r="C1234" s="58" t="str">
        <f>VLOOKUP(Table4[[#This Row],[iso_code]],iso_code!B:C,2,FALSE)</f>
        <v>NGA</v>
      </c>
      <c r="D1234" s="18" t="str">
        <f>VLOOKUP(Table4[[#This Row],[iso_code]],iso_code!G:H,2,FALSE)</f>
        <v>Nigeria</v>
      </c>
    </row>
    <row r="1235" spans="1:4">
      <c r="A1235" s="18">
        <v>444</v>
      </c>
      <c r="B1235" s="54" t="s">
        <v>1944</v>
      </c>
      <c r="C1235" s="58" t="str">
        <f>VLOOKUP(Table4[[#This Row],[iso_code]],iso_code!B:C,2,FALSE)</f>
        <v>LBY</v>
      </c>
      <c r="D1235" s="18" t="str">
        <f>VLOOKUP(Table4[[#This Row],[iso_code]],iso_code!G:H,2,FALSE)</f>
        <v>Libya</v>
      </c>
    </row>
    <row r="1236" spans="1:4">
      <c r="A1236" s="18">
        <v>445</v>
      </c>
      <c r="B1236" s="54" t="s">
        <v>250</v>
      </c>
      <c r="C1236" s="58" t="str">
        <f>VLOOKUP(Table4[[#This Row],[iso_code]],iso_code!B:C,2,FALSE)</f>
        <v>GHA</v>
      </c>
      <c r="D1236" s="18" t="str">
        <f>VLOOKUP(Table4[[#This Row],[iso_code]],iso_code!G:H,2,FALSE)</f>
        <v>Ghana</v>
      </c>
    </row>
    <row r="1237" spans="1:4">
      <c r="A1237" s="18">
        <v>446</v>
      </c>
      <c r="B1237" s="54" t="s">
        <v>250</v>
      </c>
      <c r="C1237" s="58" t="str">
        <f>VLOOKUP(Table4[[#This Row],[iso_code]],iso_code!B:C,2,FALSE)</f>
        <v>GHA</v>
      </c>
      <c r="D1237" s="18" t="str">
        <f>VLOOKUP(Table4[[#This Row],[iso_code]],iso_code!G:H,2,FALSE)</f>
        <v>Ghana</v>
      </c>
    </row>
    <row r="1238" spans="1:4">
      <c r="A1238" s="18">
        <v>447</v>
      </c>
      <c r="B1238" s="54" t="s">
        <v>1632</v>
      </c>
      <c r="C1238" s="58" t="str">
        <f>VLOOKUP(Table4[[#This Row],[iso_code]],iso_code!B:C,2,FALSE)</f>
        <v>CAF</v>
      </c>
      <c r="D1238" s="18" t="str">
        <f>VLOOKUP(Table4[[#This Row],[iso_code]],iso_code!G:H,2,FALSE)</f>
        <v>Central African Republic (the)</v>
      </c>
    </row>
    <row r="1239" spans="1:4">
      <c r="A1239" s="18">
        <v>448</v>
      </c>
      <c r="B1239" s="54" t="s">
        <v>1215</v>
      </c>
      <c r="C1239" s="58" t="str">
        <f>VLOOKUP(Table4[[#This Row],[iso_code]],iso_code!B:C,2,FALSE)</f>
        <v>NGA</v>
      </c>
      <c r="D1239" s="18" t="str">
        <f>VLOOKUP(Table4[[#This Row],[iso_code]],iso_code!G:H,2,FALSE)</f>
        <v>Nigeria</v>
      </c>
    </row>
    <row r="1240" spans="1:4">
      <c r="A1240" s="18">
        <v>449</v>
      </c>
      <c r="B1240" s="54" t="s">
        <v>840</v>
      </c>
      <c r="C1240" s="58" t="str">
        <f>VLOOKUP(Table4[[#This Row],[iso_code]],iso_code!B:C,2,FALSE)</f>
        <v>EGY</v>
      </c>
      <c r="D1240" s="18" t="str">
        <f>VLOOKUP(Table4[[#This Row],[iso_code]],iso_code!G:H,2,FALSE)</f>
        <v>Egypt</v>
      </c>
    </row>
    <row r="1241" spans="1:4">
      <c r="A1241" s="18">
        <v>450</v>
      </c>
      <c r="B1241" s="54" t="s">
        <v>194</v>
      </c>
      <c r="C1241" s="58" t="str">
        <f>VLOOKUP(Table4[[#This Row],[iso_code]],iso_code!B:C,2,FALSE)</f>
        <v>ETH</v>
      </c>
      <c r="D1241" s="18" t="str">
        <f>VLOOKUP(Table4[[#This Row],[iso_code]],iso_code!G:H,2,FALSE)</f>
        <v>Ethiopia</v>
      </c>
    </row>
    <row r="1242" spans="1:4">
      <c r="A1242" s="18">
        <v>451</v>
      </c>
      <c r="B1242" s="54" t="s">
        <v>2167</v>
      </c>
      <c r="C1242" s="58" t="str">
        <f>VLOOKUP(Table4[[#This Row],[iso_code]],iso_code!B:C,2,FALSE)</f>
        <v>SDN</v>
      </c>
      <c r="D1242" s="18" t="str">
        <f>VLOOKUP(Table4[[#This Row],[iso_code]],iso_code!G:H,2,FALSE)</f>
        <v>Sudan (the)</v>
      </c>
    </row>
    <row r="1243" spans="1:4">
      <c r="A1243" s="18">
        <v>452</v>
      </c>
      <c r="B1243" s="54" t="s">
        <v>1215</v>
      </c>
      <c r="C1243" s="58" t="str">
        <f>VLOOKUP(Table4[[#This Row],[iso_code]],iso_code!B:C,2,FALSE)</f>
        <v>NGA</v>
      </c>
      <c r="D1243" s="18" t="str">
        <f>VLOOKUP(Table4[[#This Row],[iso_code]],iso_code!G:H,2,FALSE)</f>
        <v>Nigeria</v>
      </c>
    </row>
    <row r="1244" spans="1:4">
      <c r="A1244" s="18">
        <v>453</v>
      </c>
      <c r="B1244" s="54" t="s">
        <v>194</v>
      </c>
      <c r="C1244" s="58" t="str">
        <f>VLOOKUP(Table4[[#This Row],[iso_code]],iso_code!B:C,2,FALSE)</f>
        <v>ETH</v>
      </c>
      <c r="D1244" s="18" t="str">
        <f>VLOOKUP(Table4[[#This Row],[iso_code]],iso_code!G:H,2,FALSE)</f>
        <v>Ethiopia</v>
      </c>
    </row>
    <row r="1245" spans="1:4">
      <c r="A1245" s="18">
        <v>454</v>
      </c>
      <c r="B1245" s="54" t="s">
        <v>1443</v>
      </c>
      <c r="C1245" s="58" t="str">
        <f>VLOOKUP(Table4[[#This Row],[iso_code]],iso_code!B:C,2,FALSE)</f>
        <v>UGA</v>
      </c>
      <c r="D1245" s="18" t="str">
        <f>VLOOKUP(Table4[[#This Row],[iso_code]],iso_code!G:H,2,FALSE)</f>
        <v>Uganda</v>
      </c>
    </row>
    <row r="1246" spans="1:4">
      <c r="A1246" s="18">
        <v>455</v>
      </c>
      <c r="B1246" s="54" t="s">
        <v>1215</v>
      </c>
      <c r="C1246" s="58" t="str">
        <f>VLOOKUP(Table4[[#This Row],[iso_code]],iso_code!B:C,2,FALSE)</f>
        <v>NGA</v>
      </c>
      <c r="D1246" s="18" t="str">
        <f>VLOOKUP(Table4[[#This Row],[iso_code]],iso_code!G:H,2,FALSE)</f>
        <v>Nigeria</v>
      </c>
    </row>
    <row r="1247" spans="1:4">
      <c r="A1247" s="18">
        <v>456</v>
      </c>
      <c r="B1247" s="54" t="s">
        <v>1215</v>
      </c>
      <c r="C1247" s="58" t="str">
        <f>VLOOKUP(Table4[[#This Row],[iso_code]],iso_code!B:C,2,FALSE)</f>
        <v>NGA</v>
      </c>
      <c r="D1247" s="18" t="str">
        <f>VLOOKUP(Table4[[#This Row],[iso_code]],iso_code!G:H,2,FALSE)</f>
        <v>Nigeria</v>
      </c>
    </row>
    <row r="1248" spans="1:4">
      <c r="A1248" s="18">
        <v>457</v>
      </c>
      <c r="B1248" s="54" t="s">
        <v>1215</v>
      </c>
      <c r="C1248" s="58" t="str">
        <f>VLOOKUP(Table4[[#This Row],[iso_code]],iso_code!B:C,2,FALSE)</f>
        <v>NGA</v>
      </c>
      <c r="D1248" s="18" t="str">
        <f>VLOOKUP(Table4[[#This Row],[iso_code]],iso_code!G:H,2,FALSE)</f>
        <v>Nigeria</v>
      </c>
    </row>
    <row r="1249" spans="1:4">
      <c r="A1249" s="18">
        <v>458</v>
      </c>
      <c r="B1249" s="54" t="s">
        <v>1944</v>
      </c>
      <c r="C1249" s="58" t="str">
        <f>VLOOKUP(Table4[[#This Row],[iso_code]],iso_code!B:C,2,FALSE)</f>
        <v>LBY</v>
      </c>
      <c r="D1249" s="18" t="str">
        <f>VLOOKUP(Table4[[#This Row],[iso_code]],iso_code!G:H,2,FALSE)</f>
        <v>Libya</v>
      </c>
    </row>
    <row r="1250" spans="1:4">
      <c r="A1250" s="18">
        <v>459</v>
      </c>
      <c r="B1250" s="54" t="s">
        <v>1215</v>
      </c>
      <c r="C1250" s="58" t="str">
        <f>VLOOKUP(Table4[[#This Row],[iso_code]],iso_code!B:C,2,FALSE)</f>
        <v>NGA</v>
      </c>
      <c r="D1250" s="18" t="str">
        <f>VLOOKUP(Table4[[#This Row],[iso_code]],iso_code!G:H,2,FALSE)</f>
        <v>Nigeria</v>
      </c>
    </row>
    <row r="1251" spans="1:4">
      <c r="A1251" s="18">
        <v>460</v>
      </c>
      <c r="B1251" s="54" t="s">
        <v>194</v>
      </c>
      <c r="C1251" s="58" t="str">
        <f>VLOOKUP(Table4[[#This Row],[iso_code]],iso_code!B:C,2,FALSE)</f>
        <v>ETH</v>
      </c>
      <c r="D1251" s="18" t="str">
        <f>VLOOKUP(Table4[[#This Row],[iso_code]],iso_code!G:H,2,FALSE)</f>
        <v>Ethiopia</v>
      </c>
    </row>
    <row r="1252" spans="1:4">
      <c r="A1252" s="18">
        <v>461</v>
      </c>
      <c r="B1252" s="54" t="s">
        <v>250</v>
      </c>
      <c r="C1252" s="58" t="str">
        <f>VLOOKUP(Table4[[#This Row],[iso_code]],iso_code!B:C,2,FALSE)</f>
        <v>GHA</v>
      </c>
      <c r="D1252" s="18" t="str">
        <f>VLOOKUP(Table4[[#This Row],[iso_code]],iso_code!G:H,2,FALSE)</f>
        <v>Ghana</v>
      </c>
    </row>
    <row r="1253" spans="1:4">
      <c r="A1253" s="18">
        <v>462</v>
      </c>
      <c r="B1253" s="54" t="s">
        <v>608</v>
      </c>
      <c r="C1253" s="58" t="str">
        <f>VLOOKUP(Table4[[#This Row],[iso_code]],iso_code!B:C,2,FALSE)</f>
        <v>ZAF</v>
      </c>
      <c r="D1253" s="18" t="str">
        <f>VLOOKUP(Table4[[#This Row],[iso_code]],iso_code!G:H,2,FALSE)</f>
        <v>South Africa</v>
      </c>
    </row>
    <row r="1254" spans="1:4">
      <c r="A1254" s="18">
        <v>463</v>
      </c>
      <c r="B1254" s="54" t="s">
        <v>1431</v>
      </c>
      <c r="C1254" s="58" t="str">
        <f>VLOOKUP(Table4[[#This Row],[iso_code]],iso_code!B:C,2,FALSE)</f>
        <v>MOZ</v>
      </c>
      <c r="D1254" s="18" t="str">
        <f>VLOOKUP(Table4[[#This Row],[iso_code]],iso_code!G:H,2,FALSE)</f>
        <v>Mozambique</v>
      </c>
    </row>
    <row r="1255" spans="1:4">
      <c r="A1255" s="18">
        <v>464</v>
      </c>
      <c r="B1255" s="54" t="s">
        <v>1215</v>
      </c>
      <c r="C1255" s="58" t="str">
        <f>VLOOKUP(Table4[[#This Row],[iso_code]],iso_code!B:C,2,FALSE)</f>
        <v>NGA</v>
      </c>
      <c r="D1255" s="18" t="str">
        <f>VLOOKUP(Table4[[#This Row],[iso_code]],iso_code!G:H,2,FALSE)</f>
        <v>Nigeria</v>
      </c>
    </row>
    <row r="1256" spans="1:4">
      <c r="A1256" s="18">
        <v>465</v>
      </c>
      <c r="B1256" s="54" t="s">
        <v>250</v>
      </c>
      <c r="C1256" s="58" t="str">
        <f>VLOOKUP(Table4[[#This Row],[iso_code]],iso_code!B:C,2,FALSE)</f>
        <v>GHA</v>
      </c>
      <c r="D1256" s="18" t="str">
        <f>VLOOKUP(Table4[[#This Row],[iso_code]],iso_code!G:H,2,FALSE)</f>
        <v>Ghana</v>
      </c>
    </row>
    <row r="1257" spans="1:4">
      <c r="A1257" s="18">
        <v>466</v>
      </c>
      <c r="B1257" s="54" t="s">
        <v>1215</v>
      </c>
      <c r="C1257" s="58" t="str">
        <f>VLOOKUP(Table4[[#This Row],[iso_code]],iso_code!B:C,2,FALSE)</f>
        <v>NGA</v>
      </c>
      <c r="D1257" s="18" t="str">
        <f>VLOOKUP(Table4[[#This Row],[iso_code]],iso_code!G:H,2,FALSE)</f>
        <v>Nigeria</v>
      </c>
    </row>
    <row r="1258" spans="1:4">
      <c r="A1258" s="18">
        <v>467</v>
      </c>
      <c r="B1258" s="54" t="s">
        <v>428</v>
      </c>
      <c r="C1258" s="58" t="str">
        <f>VLOOKUP(Table4[[#This Row],[iso_code]],iso_code!B:C,2,FALSE)</f>
        <v>KEN</v>
      </c>
      <c r="D1258" s="18" t="str">
        <f>VLOOKUP(Table4[[#This Row],[iso_code]],iso_code!G:H,2,FALSE)</f>
        <v>Kenya</v>
      </c>
    </row>
    <row r="1259" spans="1:4">
      <c r="A1259" s="18">
        <v>468</v>
      </c>
      <c r="B1259" s="54" t="s">
        <v>608</v>
      </c>
      <c r="C1259" s="58" t="str">
        <f>VLOOKUP(Table4[[#This Row],[iso_code]],iso_code!B:C,2,FALSE)</f>
        <v>ZAF</v>
      </c>
      <c r="D1259" s="18" t="str">
        <f>VLOOKUP(Table4[[#This Row],[iso_code]],iso_code!G:H,2,FALSE)</f>
        <v>South Africa</v>
      </c>
    </row>
    <row r="1260" spans="1:4">
      <c r="A1260" s="18">
        <v>469</v>
      </c>
      <c r="B1260" s="54" t="s">
        <v>737</v>
      </c>
      <c r="C1260" s="58" t="str">
        <f>VLOOKUP(Table4[[#This Row],[iso_code]],iso_code!B:C,2,FALSE)</f>
        <v>ZMB</v>
      </c>
      <c r="D1260" s="18" t="str">
        <f>VLOOKUP(Table4[[#This Row],[iso_code]],iso_code!G:H,2,FALSE)</f>
        <v>Zambia</v>
      </c>
    </row>
    <row r="1261" spans="1:4">
      <c r="A1261" s="18">
        <v>470</v>
      </c>
      <c r="B1261" s="54" t="s">
        <v>790</v>
      </c>
      <c r="C1261" s="58" t="str">
        <f>VLOOKUP(Table4[[#This Row],[iso_code]],iso_code!B:C,2,FALSE)</f>
        <v>DZA</v>
      </c>
      <c r="D1261" s="18" t="str">
        <f>VLOOKUP(Table4[[#This Row],[iso_code]],iso_code!G:H,2,FALSE)</f>
        <v>Algeria</v>
      </c>
    </row>
    <row r="1262" spans="1:4">
      <c r="A1262" s="18">
        <v>471</v>
      </c>
      <c r="B1262" s="54" t="s">
        <v>2161</v>
      </c>
      <c r="C1262" s="58" t="str">
        <f>VLOOKUP(Table4[[#This Row],[iso_code]],iso_code!B:C,2,FALSE)</f>
        <v>MLI</v>
      </c>
      <c r="D1262" s="18" t="str">
        <f>VLOOKUP(Table4[[#This Row],[iso_code]],iso_code!G:H,2,FALSE)</f>
        <v>Mali</v>
      </c>
    </row>
    <row r="1263" spans="1:4">
      <c r="A1263" s="18">
        <v>472</v>
      </c>
      <c r="B1263" s="54" t="s">
        <v>1606</v>
      </c>
      <c r="C1263" s="58" t="str">
        <f>VLOOKUP(Table4[[#This Row],[iso_code]],iso_code!B:C,2,FALSE)</f>
        <v>CPV</v>
      </c>
      <c r="D1263" s="18" t="str">
        <f>VLOOKUP(Table4[[#This Row],[iso_code]],iso_code!G:H,2,FALSE)</f>
        <v>Cabo Verde</v>
      </c>
    </row>
    <row r="1264" spans="1:4">
      <c r="A1264" s="18">
        <v>473</v>
      </c>
      <c r="B1264" s="54" t="s">
        <v>790</v>
      </c>
      <c r="C1264" s="58" t="str">
        <f>VLOOKUP(Table4[[#This Row],[iso_code]],iso_code!B:C,2,FALSE)</f>
        <v>DZA</v>
      </c>
      <c r="D1264" s="18" t="str">
        <f>VLOOKUP(Table4[[#This Row],[iso_code]],iso_code!G:H,2,FALSE)</f>
        <v>Algeria</v>
      </c>
    </row>
    <row r="1265" spans="1:4">
      <c r="A1265" s="18">
        <v>474</v>
      </c>
      <c r="B1265" s="54" t="s">
        <v>608</v>
      </c>
      <c r="C1265" s="58" t="str">
        <f>VLOOKUP(Table4[[#This Row],[iso_code]],iso_code!B:C,2,FALSE)</f>
        <v>ZAF</v>
      </c>
      <c r="D1265" s="18" t="str">
        <f>VLOOKUP(Table4[[#This Row],[iso_code]],iso_code!G:H,2,FALSE)</f>
        <v>South Africa</v>
      </c>
    </row>
    <row r="1266" spans="1:4">
      <c r="A1266" s="18">
        <v>475</v>
      </c>
      <c r="B1266" s="54" t="s">
        <v>790</v>
      </c>
      <c r="C1266" s="58" t="str">
        <f>VLOOKUP(Table4[[#This Row],[iso_code]],iso_code!B:C,2,FALSE)</f>
        <v>DZA</v>
      </c>
      <c r="D1266" s="18" t="str">
        <f>VLOOKUP(Table4[[#This Row],[iso_code]],iso_code!G:H,2,FALSE)</f>
        <v>Algeria</v>
      </c>
    </row>
    <row r="1267" spans="1:4">
      <c r="A1267" s="18">
        <v>476</v>
      </c>
      <c r="B1267" s="54" t="s">
        <v>2144</v>
      </c>
      <c r="C1267" s="58" t="str">
        <f>VLOOKUP(Table4[[#This Row],[iso_code]],iso_code!B:C,2,FALSE)</f>
        <v>BEN</v>
      </c>
      <c r="D1267" s="18" t="str">
        <f>VLOOKUP(Table4[[#This Row],[iso_code]],iso_code!G:H,2,FALSE)</f>
        <v>Benin</v>
      </c>
    </row>
    <row r="1268" spans="1:4">
      <c r="A1268" s="18">
        <v>477</v>
      </c>
      <c r="B1268" s="54" t="s">
        <v>1215</v>
      </c>
      <c r="C1268" s="58" t="str">
        <f>VLOOKUP(Table4[[#This Row],[iso_code]],iso_code!B:C,2,FALSE)</f>
        <v>NGA</v>
      </c>
      <c r="D1268" s="18" t="str">
        <f>VLOOKUP(Table4[[#This Row],[iso_code]],iso_code!G:H,2,FALSE)</f>
        <v>Nigeria</v>
      </c>
    </row>
    <row r="1269" spans="1:4">
      <c r="A1269" s="18">
        <v>478</v>
      </c>
      <c r="B1269" s="54" t="s">
        <v>250</v>
      </c>
      <c r="C1269" s="58" t="str">
        <f>VLOOKUP(Table4[[#This Row],[iso_code]],iso_code!B:C,2,FALSE)</f>
        <v>GHA</v>
      </c>
      <c r="D1269" s="18" t="str">
        <f>VLOOKUP(Table4[[#This Row],[iso_code]],iso_code!G:H,2,FALSE)</f>
        <v>Ghana</v>
      </c>
    </row>
    <row r="1270" spans="1:4">
      <c r="A1270" s="18">
        <v>479</v>
      </c>
      <c r="B1270" s="54" t="s">
        <v>509</v>
      </c>
      <c r="C1270" s="58" t="str">
        <f>VLOOKUP(Table4[[#This Row],[iso_code]],iso_code!B:C,2,FALSE)</f>
        <v>MAR</v>
      </c>
      <c r="D1270" s="18" t="str">
        <f>VLOOKUP(Table4[[#This Row],[iso_code]],iso_code!G:H,2,FALSE)</f>
        <v>Morocco</v>
      </c>
    </row>
    <row r="1271" spans="1:4">
      <c r="A1271" s="18">
        <v>480</v>
      </c>
      <c r="B1271" s="54" t="s">
        <v>194</v>
      </c>
      <c r="C1271" s="58" t="str">
        <f>VLOOKUP(Table4[[#This Row],[iso_code]],iso_code!B:C,2,FALSE)</f>
        <v>ETH</v>
      </c>
      <c r="D1271" s="18" t="str">
        <f>VLOOKUP(Table4[[#This Row],[iso_code]],iso_code!G:H,2,FALSE)</f>
        <v>Ethiopia</v>
      </c>
    </row>
    <row r="1272" spans="1:4">
      <c r="A1272" s="18">
        <v>481</v>
      </c>
      <c r="B1272" s="54" t="s">
        <v>840</v>
      </c>
      <c r="C1272" s="58" t="str">
        <f>VLOOKUP(Table4[[#This Row],[iso_code]],iso_code!B:C,2,FALSE)</f>
        <v>EGY</v>
      </c>
      <c r="D1272" s="18" t="str">
        <f>VLOOKUP(Table4[[#This Row],[iso_code]],iso_code!G:H,2,FALSE)</f>
        <v>Egypt</v>
      </c>
    </row>
    <row r="1273" spans="1:4">
      <c r="A1273" s="18">
        <v>481</v>
      </c>
      <c r="B1273" s="54" t="s">
        <v>2160</v>
      </c>
      <c r="C1273" s="58" t="str">
        <f>VLOOKUP(Table4[[#This Row],[iso_code]],iso_code!B:C,2,FALSE)</f>
        <v>MDG</v>
      </c>
      <c r="D1273" s="18" t="str">
        <f>VLOOKUP(Table4[[#This Row],[iso_code]],iso_code!G:H,2,FALSE)</f>
        <v>Madagascar</v>
      </c>
    </row>
    <row r="1274" spans="1:4">
      <c r="A1274" s="18">
        <v>481</v>
      </c>
      <c r="B1274" s="54" t="s">
        <v>953</v>
      </c>
      <c r="C1274" s="58" t="str">
        <f>VLOOKUP(Table4[[#This Row],[iso_code]],iso_code!B:C,2,FALSE)</f>
        <v>MUS</v>
      </c>
      <c r="D1274" s="18" t="str">
        <f>VLOOKUP(Table4[[#This Row],[iso_code]],iso_code!G:H,2,FALSE)</f>
        <v>Mauritius</v>
      </c>
    </row>
    <row r="1275" spans="1:4">
      <c r="A1275" s="18">
        <v>481</v>
      </c>
      <c r="B1275" s="54" t="s">
        <v>2169</v>
      </c>
      <c r="C1275" s="58" t="str">
        <f>VLOOKUP(Table4[[#This Row],[iso_code]],iso_code!B:C,2,FALSE)</f>
        <v>ZWE</v>
      </c>
      <c r="D1275" s="18" t="str">
        <f>VLOOKUP(Table4[[#This Row],[iso_code]],iso_code!G:H,2,FALSE)</f>
        <v>Zimbabwe</v>
      </c>
    </row>
    <row r="1276" spans="1:4">
      <c r="A1276" s="18">
        <v>482</v>
      </c>
      <c r="B1276" s="54" t="s">
        <v>250</v>
      </c>
      <c r="C1276" s="58" t="str">
        <f>VLOOKUP(Table4[[#This Row],[iso_code]],iso_code!B:C,2,FALSE)</f>
        <v>GHA</v>
      </c>
      <c r="D1276" s="18" t="str">
        <f>VLOOKUP(Table4[[#This Row],[iso_code]],iso_code!G:H,2,FALSE)</f>
        <v>Ghana</v>
      </c>
    </row>
    <row r="1277" spans="1:4">
      <c r="A1277" s="18">
        <v>483</v>
      </c>
      <c r="B1277" s="54" t="s">
        <v>2143</v>
      </c>
      <c r="C1277" s="58" t="str">
        <f>VLOOKUP(Table4[[#This Row],[iso_code]],iso_code!B:C,2,FALSE)</f>
        <v>AGO</v>
      </c>
      <c r="D1277" s="18" t="str">
        <f>VLOOKUP(Table4[[#This Row],[iso_code]],iso_code!G:H,2,FALSE)</f>
        <v>Angola</v>
      </c>
    </row>
    <row r="1278" spans="1:4">
      <c r="A1278" s="18">
        <v>483</v>
      </c>
      <c r="B1278" s="54" t="s">
        <v>2145</v>
      </c>
      <c r="C1278" s="58" t="str">
        <f>VLOOKUP(Table4[[#This Row],[iso_code]],iso_code!B:C,2,FALSE)</f>
        <v>BFA</v>
      </c>
      <c r="D1278" s="18" t="str">
        <f>VLOOKUP(Table4[[#This Row],[iso_code]],iso_code!G:H,2,FALSE)</f>
        <v>Burkina Faso</v>
      </c>
    </row>
    <row r="1279" spans="1:4">
      <c r="A1279" s="18">
        <v>483</v>
      </c>
      <c r="B1279" s="54" t="s">
        <v>2146</v>
      </c>
      <c r="C1279" s="58" t="str">
        <f>VLOOKUP(Table4[[#This Row],[iso_code]],iso_code!B:C,2,FALSE)</f>
        <v>BDI</v>
      </c>
      <c r="D1279" s="18" t="str">
        <f>VLOOKUP(Table4[[#This Row],[iso_code]],iso_code!G:H,2,FALSE)</f>
        <v>Burundi</v>
      </c>
    </row>
    <row r="1280" spans="1:4">
      <c r="A1280" s="18">
        <v>483</v>
      </c>
      <c r="B1280" s="54" t="s">
        <v>2144</v>
      </c>
      <c r="C1280" s="58" t="str">
        <f>VLOOKUP(Table4[[#This Row],[iso_code]],iso_code!B:C,2,FALSE)</f>
        <v>BEN</v>
      </c>
      <c r="D1280" s="18" t="str">
        <f>VLOOKUP(Table4[[#This Row],[iso_code]],iso_code!G:H,2,FALSE)</f>
        <v>Benin</v>
      </c>
    </row>
    <row r="1281" spans="1:4">
      <c r="A1281" s="18">
        <v>483</v>
      </c>
      <c r="B1281" s="54" t="s">
        <v>1787</v>
      </c>
      <c r="C1281" s="58" t="str">
        <f>VLOOKUP(Table4[[#This Row],[iso_code]],iso_code!B:C,2,FALSE)</f>
        <v>BWA</v>
      </c>
      <c r="D1281" s="18" t="str">
        <f>VLOOKUP(Table4[[#This Row],[iso_code]],iso_code!G:H,2,FALSE)</f>
        <v>Botswana</v>
      </c>
    </row>
    <row r="1282" spans="1:4">
      <c r="A1282" s="18">
        <v>483</v>
      </c>
      <c r="B1282" s="54" t="s">
        <v>1976</v>
      </c>
      <c r="C1282" s="58" t="str">
        <f>VLOOKUP(Table4[[#This Row],[iso_code]],iso_code!B:C,2,FALSE)</f>
        <v>COD</v>
      </c>
      <c r="D1282" s="18" t="str">
        <f>VLOOKUP(Table4[[#This Row],[iso_code]],iso_code!G:H,2,FALSE)</f>
        <v>Congo (the Democratic Republic of the)</v>
      </c>
    </row>
    <row r="1283" spans="1:4">
      <c r="A1283" s="18">
        <v>483</v>
      </c>
      <c r="B1283" s="54" t="s">
        <v>1632</v>
      </c>
      <c r="C1283" s="58" t="str">
        <f>VLOOKUP(Table4[[#This Row],[iso_code]],iso_code!B:C,2,FALSE)</f>
        <v>CAF</v>
      </c>
      <c r="D1283" s="18" t="str">
        <f>VLOOKUP(Table4[[#This Row],[iso_code]],iso_code!G:H,2,FALSE)</f>
        <v>Central African Republic (the)</v>
      </c>
    </row>
    <row r="1284" spans="1:4">
      <c r="A1284" s="18">
        <v>483</v>
      </c>
      <c r="B1284" s="54" t="s">
        <v>2149</v>
      </c>
      <c r="C1284" s="58" t="str">
        <f>VLOOKUP(Table4[[#This Row],[iso_code]],iso_code!B:C,2,FALSE)</f>
        <v>COG</v>
      </c>
      <c r="D1284" s="18" t="str">
        <f>VLOOKUP(Table4[[#This Row],[iso_code]],iso_code!G:H,2,FALSE)</f>
        <v>Congo (the)</v>
      </c>
    </row>
    <row r="1285" spans="1:4">
      <c r="A1285" s="18">
        <v>483</v>
      </c>
      <c r="B1285" s="54" t="s">
        <v>2157</v>
      </c>
      <c r="C1285" s="58" t="str">
        <f>VLOOKUP(Table4[[#This Row],[iso_code]],iso_code!B:C,2,FALSE)</f>
        <v>CIV</v>
      </c>
      <c r="D1285" s="18" t="str">
        <f>VLOOKUP(Table4[[#This Row],[iso_code]],iso_code!G:H,2,FALSE)</f>
        <v>Côte d'Ivoire</v>
      </c>
    </row>
    <row r="1286" spans="1:4">
      <c r="A1286" s="18">
        <v>483</v>
      </c>
      <c r="B1286" s="54" t="s">
        <v>285</v>
      </c>
      <c r="C1286" s="58" t="str">
        <f>VLOOKUP(Table4[[#This Row],[iso_code]],iso_code!B:C,2,FALSE)</f>
        <v>CMR</v>
      </c>
      <c r="D1286" s="18" t="str">
        <f>VLOOKUP(Table4[[#This Row],[iso_code]],iso_code!G:H,2,FALSE)</f>
        <v>Cameroon</v>
      </c>
    </row>
    <row r="1287" spans="1:4">
      <c r="A1287" s="18">
        <v>483</v>
      </c>
      <c r="B1287" s="54" t="s">
        <v>1606</v>
      </c>
      <c r="C1287" s="58" t="str">
        <f>VLOOKUP(Table4[[#This Row],[iso_code]],iso_code!B:C,2,FALSE)</f>
        <v>CPV</v>
      </c>
      <c r="D1287" s="18" t="str">
        <f>VLOOKUP(Table4[[#This Row],[iso_code]],iso_code!G:H,2,FALSE)</f>
        <v>Cabo Verde</v>
      </c>
    </row>
    <row r="1288" spans="1:4">
      <c r="A1288" s="18">
        <v>483</v>
      </c>
      <c r="B1288" s="54" t="s">
        <v>2150</v>
      </c>
      <c r="C1288" s="58" t="str">
        <f>VLOOKUP(Table4[[#This Row],[iso_code]],iso_code!B:C,2,FALSE)</f>
        <v>DJI</v>
      </c>
      <c r="D1288" s="18" t="str">
        <f>VLOOKUP(Table4[[#This Row],[iso_code]],iso_code!G:H,2,FALSE)</f>
        <v>Djibouti</v>
      </c>
    </row>
    <row r="1289" spans="1:4">
      <c r="A1289" s="18">
        <v>483</v>
      </c>
      <c r="B1289" s="54" t="s">
        <v>790</v>
      </c>
      <c r="C1289" s="58" t="str">
        <f>VLOOKUP(Table4[[#This Row],[iso_code]],iso_code!B:C,2,FALSE)</f>
        <v>DZA</v>
      </c>
      <c r="D1289" s="18" t="str">
        <f>VLOOKUP(Table4[[#This Row],[iso_code]],iso_code!G:H,2,FALSE)</f>
        <v>Algeria</v>
      </c>
    </row>
    <row r="1290" spans="1:4">
      <c r="A1290" s="18">
        <v>483</v>
      </c>
      <c r="B1290" s="54" t="s">
        <v>840</v>
      </c>
      <c r="C1290" s="58" t="str">
        <f>VLOOKUP(Table4[[#This Row],[iso_code]],iso_code!B:C,2,FALSE)</f>
        <v>EGY</v>
      </c>
      <c r="D1290" s="18" t="str">
        <f>VLOOKUP(Table4[[#This Row],[iso_code]],iso_code!G:H,2,FALSE)</f>
        <v>Egypt</v>
      </c>
    </row>
    <row r="1291" spans="1:4">
      <c r="A1291" s="18">
        <v>483</v>
      </c>
      <c r="B1291" s="54" t="s">
        <v>2152</v>
      </c>
      <c r="C1291" s="58" t="str">
        <f>VLOOKUP(Table4[[#This Row],[iso_code]],iso_code!B:C,2,FALSE)</f>
        <v>ERI</v>
      </c>
      <c r="D1291" s="18" t="str">
        <f>VLOOKUP(Table4[[#This Row],[iso_code]],iso_code!G:H,2,FALSE)</f>
        <v>Eritrea</v>
      </c>
    </row>
    <row r="1292" spans="1:4">
      <c r="A1292" s="18">
        <v>483</v>
      </c>
      <c r="B1292" s="54" t="s">
        <v>194</v>
      </c>
      <c r="C1292" s="58" t="str">
        <f>VLOOKUP(Table4[[#This Row],[iso_code]],iso_code!B:C,2,FALSE)</f>
        <v>ETH</v>
      </c>
      <c r="D1292" s="18" t="str">
        <f>VLOOKUP(Table4[[#This Row],[iso_code]],iso_code!G:H,2,FALSE)</f>
        <v>Ethiopia</v>
      </c>
    </row>
    <row r="1293" spans="1:4">
      <c r="A1293" s="18">
        <v>483</v>
      </c>
      <c r="B1293" s="54" t="s">
        <v>2153</v>
      </c>
      <c r="C1293" s="58" t="str">
        <f>VLOOKUP(Table4[[#This Row],[iso_code]],iso_code!B:C,2,FALSE)</f>
        <v>GAB</v>
      </c>
      <c r="D1293" s="18" t="str">
        <f>VLOOKUP(Table4[[#This Row],[iso_code]],iso_code!G:H,2,FALSE)</f>
        <v>Gabon</v>
      </c>
    </row>
    <row r="1294" spans="1:4">
      <c r="A1294" s="18">
        <v>483</v>
      </c>
      <c r="B1294" s="54" t="s">
        <v>250</v>
      </c>
      <c r="C1294" s="58" t="str">
        <f>VLOOKUP(Table4[[#This Row],[iso_code]],iso_code!B:C,2,FALSE)</f>
        <v>GHA</v>
      </c>
      <c r="D1294" s="18" t="str">
        <f>VLOOKUP(Table4[[#This Row],[iso_code]],iso_code!G:H,2,FALSE)</f>
        <v>Ghana</v>
      </c>
    </row>
    <row r="1295" spans="1:4">
      <c r="A1295" s="18">
        <v>483</v>
      </c>
      <c r="B1295" s="54" t="s">
        <v>2154</v>
      </c>
      <c r="C1295" s="58" t="str">
        <f>VLOOKUP(Table4[[#This Row],[iso_code]],iso_code!B:C,2,FALSE)</f>
        <v>GMB</v>
      </c>
      <c r="D1295" s="18" t="str">
        <f>VLOOKUP(Table4[[#This Row],[iso_code]],iso_code!G:H,2,FALSE)</f>
        <v>Gambia (the)</v>
      </c>
    </row>
    <row r="1296" spans="1:4">
      <c r="A1296" s="18">
        <v>483</v>
      </c>
      <c r="B1296" s="54" t="s">
        <v>2155</v>
      </c>
      <c r="C1296" s="58" t="str">
        <f>VLOOKUP(Table4[[#This Row],[iso_code]],iso_code!B:C,2,FALSE)</f>
        <v>GIN</v>
      </c>
      <c r="D1296" s="18" t="str">
        <f>VLOOKUP(Table4[[#This Row],[iso_code]],iso_code!G:H,2,FALSE)</f>
        <v>Guinea</v>
      </c>
    </row>
    <row r="1297" spans="1:4">
      <c r="A1297" s="18">
        <v>483</v>
      </c>
      <c r="B1297" s="54" t="s">
        <v>2151</v>
      </c>
      <c r="C1297" s="58" t="str">
        <f>VLOOKUP(Table4[[#This Row],[iso_code]],iso_code!B:C,2,FALSE)</f>
        <v>GNQ</v>
      </c>
      <c r="D1297" s="18" t="str">
        <f>VLOOKUP(Table4[[#This Row],[iso_code]],iso_code!G:H,2,FALSE)</f>
        <v>Equatorial Guinea</v>
      </c>
    </row>
    <row r="1298" spans="1:4">
      <c r="A1298" s="18">
        <v>483</v>
      </c>
      <c r="B1298" s="54" t="s">
        <v>2156</v>
      </c>
      <c r="C1298" s="58" t="str">
        <f>VLOOKUP(Table4[[#This Row],[iso_code]],iso_code!B:C,2,FALSE)</f>
        <v>GNB</v>
      </c>
      <c r="D1298" s="18" t="str">
        <f>VLOOKUP(Table4[[#This Row],[iso_code]],iso_code!G:H,2,FALSE)</f>
        <v>Guinea-Bissau</v>
      </c>
    </row>
    <row r="1299" spans="1:4">
      <c r="A1299" s="18">
        <v>483</v>
      </c>
      <c r="B1299" s="54" t="s">
        <v>428</v>
      </c>
      <c r="C1299" s="58" t="str">
        <f>VLOOKUP(Table4[[#This Row],[iso_code]],iso_code!B:C,2,FALSE)</f>
        <v>KEN</v>
      </c>
      <c r="D1299" s="18" t="str">
        <f>VLOOKUP(Table4[[#This Row],[iso_code]],iso_code!G:H,2,FALSE)</f>
        <v>Kenya</v>
      </c>
    </row>
    <row r="1300" spans="1:4">
      <c r="A1300" s="18">
        <v>483</v>
      </c>
      <c r="B1300" s="54" t="s">
        <v>2148</v>
      </c>
      <c r="C1300" s="58" t="str">
        <f>VLOOKUP(Table4[[#This Row],[iso_code]],iso_code!B:C,2,FALSE)</f>
        <v>COM</v>
      </c>
      <c r="D1300" s="18" t="str">
        <f>VLOOKUP(Table4[[#This Row],[iso_code]],iso_code!G:H,2,FALSE)</f>
        <v>Comoros (the)</v>
      </c>
    </row>
    <row r="1301" spans="1:4">
      <c r="A1301" s="18">
        <v>483</v>
      </c>
      <c r="B1301" s="54" t="s">
        <v>2159</v>
      </c>
      <c r="C1301" s="58" t="str">
        <f>VLOOKUP(Table4[[#This Row],[iso_code]],iso_code!B:C,2,FALSE)</f>
        <v>LBR</v>
      </c>
      <c r="D1301" s="18" t="str">
        <f>VLOOKUP(Table4[[#This Row],[iso_code]],iso_code!G:H,2,FALSE)</f>
        <v>Liberia</v>
      </c>
    </row>
    <row r="1302" spans="1:4">
      <c r="A1302" s="18">
        <v>483</v>
      </c>
      <c r="B1302" s="54" t="s">
        <v>2158</v>
      </c>
      <c r="C1302" s="58" t="str">
        <f>VLOOKUP(Table4[[#This Row],[iso_code]],iso_code!B:C,2,FALSE)</f>
        <v>LSO</v>
      </c>
      <c r="D1302" s="18" t="str">
        <f>VLOOKUP(Table4[[#This Row],[iso_code]],iso_code!G:H,2,FALSE)</f>
        <v>Lesotho</v>
      </c>
    </row>
    <row r="1303" spans="1:4">
      <c r="A1303" s="18">
        <v>483</v>
      </c>
      <c r="B1303" s="54" t="s">
        <v>1944</v>
      </c>
      <c r="C1303" s="58" t="str">
        <f>VLOOKUP(Table4[[#This Row],[iso_code]],iso_code!B:C,2,FALSE)</f>
        <v>LBY</v>
      </c>
      <c r="D1303" s="18" t="str">
        <f>VLOOKUP(Table4[[#This Row],[iso_code]],iso_code!G:H,2,FALSE)</f>
        <v>Libya</v>
      </c>
    </row>
    <row r="1304" spans="1:4">
      <c r="A1304" s="18">
        <v>483</v>
      </c>
      <c r="B1304" s="54" t="s">
        <v>509</v>
      </c>
      <c r="C1304" s="58" t="str">
        <f>VLOOKUP(Table4[[#This Row],[iso_code]],iso_code!B:C,2,FALSE)</f>
        <v>MAR</v>
      </c>
      <c r="D1304" s="18" t="str">
        <f>VLOOKUP(Table4[[#This Row],[iso_code]],iso_code!G:H,2,FALSE)</f>
        <v>Morocco</v>
      </c>
    </row>
    <row r="1305" spans="1:4">
      <c r="A1305" s="18">
        <v>483</v>
      </c>
      <c r="B1305" s="54" t="s">
        <v>2160</v>
      </c>
      <c r="C1305" s="58" t="str">
        <f>VLOOKUP(Table4[[#This Row],[iso_code]],iso_code!B:C,2,FALSE)</f>
        <v>MDG</v>
      </c>
      <c r="D1305" s="18" t="str">
        <f>VLOOKUP(Table4[[#This Row],[iso_code]],iso_code!G:H,2,FALSE)</f>
        <v>Madagascar</v>
      </c>
    </row>
    <row r="1306" spans="1:4">
      <c r="A1306" s="18">
        <v>483</v>
      </c>
      <c r="B1306" s="54" t="s">
        <v>2161</v>
      </c>
      <c r="C1306" s="58" t="str">
        <f>VLOOKUP(Table4[[#This Row],[iso_code]],iso_code!B:C,2,FALSE)</f>
        <v>MLI</v>
      </c>
      <c r="D1306" s="18" t="str">
        <f>VLOOKUP(Table4[[#This Row],[iso_code]],iso_code!G:H,2,FALSE)</f>
        <v>Mali</v>
      </c>
    </row>
    <row r="1307" spans="1:4">
      <c r="A1307" s="18">
        <v>483</v>
      </c>
      <c r="B1307" s="54" t="s">
        <v>2062</v>
      </c>
      <c r="C1307" s="58" t="str">
        <f>VLOOKUP(Table4[[#This Row],[iso_code]],iso_code!B:C,2,FALSE)</f>
        <v>MRT</v>
      </c>
      <c r="D1307" s="18" t="str">
        <f>VLOOKUP(Table4[[#This Row],[iso_code]],iso_code!G:H,2,FALSE)</f>
        <v>Mauritania</v>
      </c>
    </row>
    <row r="1308" spans="1:4">
      <c r="A1308" s="18">
        <v>483</v>
      </c>
      <c r="B1308" s="54" t="s">
        <v>953</v>
      </c>
      <c r="C1308" s="58" t="str">
        <f>VLOOKUP(Table4[[#This Row],[iso_code]],iso_code!B:C,2,FALSE)</f>
        <v>MUS</v>
      </c>
      <c r="D1308" s="18" t="str">
        <f>VLOOKUP(Table4[[#This Row],[iso_code]],iso_code!G:H,2,FALSE)</f>
        <v>Mauritius</v>
      </c>
    </row>
    <row r="1309" spans="1:4">
      <c r="A1309" s="18">
        <v>483</v>
      </c>
      <c r="B1309" s="54" t="s">
        <v>1147</v>
      </c>
      <c r="C1309" s="58" t="str">
        <f>VLOOKUP(Table4[[#This Row],[iso_code]],iso_code!B:C,2,FALSE)</f>
        <v>MWI</v>
      </c>
      <c r="D1309" s="18" t="str">
        <f>VLOOKUP(Table4[[#This Row],[iso_code]],iso_code!G:H,2,FALSE)</f>
        <v>Malawi</v>
      </c>
    </row>
    <row r="1310" spans="1:4">
      <c r="A1310" s="18">
        <v>483</v>
      </c>
      <c r="B1310" s="54" t="s">
        <v>1431</v>
      </c>
      <c r="C1310" s="58" t="str">
        <f>VLOOKUP(Table4[[#This Row],[iso_code]],iso_code!B:C,2,FALSE)</f>
        <v>MOZ</v>
      </c>
      <c r="D1310" s="18" t="str">
        <f>VLOOKUP(Table4[[#This Row],[iso_code]],iso_code!G:H,2,FALSE)</f>
        <v>Mozambique</v>
      </c>
    </row>
    <row r="1311" spans="1:4">
      <c r="A1311" s="18">
        <v>483</v>
      </c>
      <c r="B1311" s="54" t="s">
        <v>2022</v>
      </c>
      <c r="C1311" s="58" t="str">
        <f>VLOOKUP(Table4[[#This Row],[iso_code]],iso_code!B:C,2,FALSE)</f>
        <v>NAM</v>
      </c>
      <c r="D1311" s="18" t="str">
        <f>VLOOKUP(Table4[[#This Row],[iso_code]],iso_code!G:H,2,FALSE)</f>
        <v>Namibia</v>
      </c>
    </row>
    <row r="1312" spans="1:4">
      <c r="A1312" s="18">
        <v>483</v>
      </c>
      <c r="B1312" s="54" t="s">
        <v>988</v>
      </c>
      <c r="C1312" s="58" t="str">
        <f>VLOOKUP(Table4[[#This Row],[iso_code]],iso_code!B:C,2,FALSE)</f>
        <v>NER</v>
      </c>
      <c r="D1312" s="18" t="str">
        <f>VLOOKUP(Table4[[#This Row],[iso_code]],iso_code!G:H,2,FALSE)</f>
        <v>Niger (the)</v>
      </c>
    </row>
    <row r="1313" spans="1:4">
      <c r="A1313" s="18">
        <v>483</v>
      </c>
      <c r="B1313" s="54" t="s">
        <v>1215</v>
      </c>
      <c r="C1313" s="58" t="str">
        <f>VLOOKUP(Table4[[#This Row],[iso_code]],iso_code!B:C,2,FALSE)</f>
        <v>NGA</v>
      </c>
      <c r="D1313" s="18" t="str">
        <f>VLOOKUP(Table4[[#This Row],[iso_code]],iso_code!G:H,2,FALSE)</f>
        <v>Nigeria</v>
      </c>
    </row>
    <row r="1314" spans="1:4">
      <c r="A1314" s="18">
        <v>483</v>
      </c>
      <c r="B1314" s="54" t="s">
        <v>2162</v>
      </c>
      <c r="C1314" s="58" t="str">
        <f>VLOOKUP(Table4[[#This Row],[iso_code]],iso_code!B:C,2,FALSE)</f>
        <v>RWA</v>
      </c>
      <c r="D1314" s="18" t="str">
        <f>VLOOKUP(Table4[[#This Row],[iso_code]],iso_code!G:H,2,FALSE)</f>
        <v>Rwanda</v>
      </c>
    </row>
    <row r="1315" spans="1:4">
      <c r="A1315" s="18">
        <v>483</v>
      </c>
      <c r="B1315" s="54" t="s">
        <v>2164</v>
      </c>
      <c r="C1315" s="58" t="str">
        <f>VLOOKUP(Table4[[#This Row],[iso_code]],iso_code!B:C,2,FALSE)</f>
        <v>SYC</v>
      </c>
      <c r="D1315" s="18" t="str">
        <f>VLOOKUP(Table4[[#This Row],[iso_code]],iso_code!G:H,2,FALSE)</f>
        <v>Seychelles</v>
      </c>
    </row>
    <row r="1316" spans="1:4">
      <c r="A1316" s="18">
        <v>483</v>
      </c>
      <c r="B1316" s="54" t="s">
        <v>2167</v>
      </c>
      <c r="C1316" s="58" t="str">
        <f>VLOOKUP(Table4[[#This Row],[iso_code]],iso_code!B:C,2,FALSE)</f>
        <v>SDN</v>
      </c>
      <c r="D1316" s="18" t="str">
        <f>VLOOKUP(Table4[[#This Row],[iso_code]],iso_code!G:H,2,FALSE)</f>
        <v>Sudan (the)</v>
      </c>
    </row>
    <row r="1317" spans="1:4">
      <c r="A1317" s="18">
        <v>483</v>
      </c>
      <c r="B1317" s="54" t="s">
        <v>2046</v>
      </c>
      <c r="C1317" s="58" t="str">
        <f>VLOOKUP(Table4[[#This Row],[iso_code]],iso_code!B:C,2,FALSE)</f>
        <v>SLE</v>
      </c>
      <c r="D1317" s="18" t="str">
        <f>VLOOKUP(Table4[[#This Row],[iso_code]],iso_code!G:H,2,FALSE)</f>
        <v>Sierra Leone</v>
      </c>
    </row>
    <row r="1318" spans="1:4">
      <c r="A1318" s="18">
        <v>483</v>
      </c>
      <c r="B1318" s="54" t="s">
        <v>1657</v>
      </c>
      <c r="C1318" s="58" t="str">
        <f>VLOOKUP(Table4[[#This Row],[iso_code]],iso_code!B:C,2,FALSE)</f>
        <v>SEN</v>
      </c>
      <c r="D1318" s="18" t="str">
        <f>VLOOKUP(Table4[[#This Row],[iso_code]],iso_code!G:H,2,FALSE)</f>
        <v>Senegal</v>
      </c>
    </row>
    <row r="1319" spans="1:4">
      <c r="A1319" s="18">
        <v>483</v>
      </c>
      <c r="B1319" s="54" t="s">
        <v>2165</v>
      </c>
      <c r="C1319" s="58" t="str">
        <f>VLOOKUP(Table4[[#This Row],[iso_code]],iso_code!B:C,2,FALSE)</f>
        <v>SOM</v>
      </c>
      <c r="D1319" s="18" t="str">
        <f>VLOOKUP(Table4[[#This Row],[iso_code]],iso_code!G:H,2,FALSE)</f>
        <v>Somalia</v>
      </c>
    </row>
    <row r="1320" spans="1:4">
      <c r="A1320" s="18">
        <v>483</v>
      </c>
      <c r="B1320" s="54" t="s">
        <v>2166</v>
      </c>
      <c r="C1320" s="58" t="str">
        <f>VLOOKUP(Table4[[#This Row],[iso_code]],iso_code!B:C,2,FALSE)</f>
        <v>SSD</v>
      </c>
      <c r="D1320" s="18" t="str">
        <f>VLOOKUP(Table4[[#This Row],[iso_code]],iso_code!G:H,2,FALSE)</f>
        <v>South Sudan</v>
      </c>
    </row>
    <row r="1321" spans="1:4">
      <c r="A1321" s="18">
        <v>483</v>
      </c>
      <c r="B1321" s="54" t="s">
        <v>2163</v>
      </c>
      <c r="C1321" s="58" t="str">
        <f>VLOOKUP(Table4[[#This Row],[iso_code]],iso_code!B:C,2,FALSE)</f>
        <v>STP</v>
      </c>
      <c r="D1321" s="18" t="str">
        <f>VLOOKUP(Table4[[#This Row],[iso_code]],iso_code!G:H,2,FALSE)</f>
        <v>Sao Tome and Principe</v>
      </c>
    </row>
    <row r="1322" spans="1:4">
      <c r="A1322" s="18">
        <v>483</v>
      </c>
      <c r="B1322" s="54" t="s">
        <v>2168</v>
      </c>
      <c r="C1322" s="58" t="str">
        <f>VLOOKUP(Table4[[#This Row],[iso_code]],iso_code!B:C,2,FALSE)</f>
        <v>SWZ</v>
      </c>
      <c r="D1322" s="18" t="str">
        <f>VLOOKUP(Table4[[#This Row],[iso_code]],iso_code!G:H,2,FALSE)</f>
        <v>Eswatini</v>
      </c>
    </row>
    <row r="1323" spans="1:4">
      <c r="A1323" s="18">
        <v>483</v>
      </c>
      <c r="B1323" s="54" t="s">
        <v>2147</v>
      </c>
      <c r="C1323" s="58" t="str">
        <f>VLOOKUP(Table4[[#This Row],[iso_code]],iso_code!B:C,2,FALSE)</f>
        <v>TCD</v>
      </c>
      <c r="D1323" s="18" t="str">
        <f>VLOOKUP(Table4[[#This Row],[iso_code]],iso_code!G:H,2,FALSE)</f>
        <v>Chad</v>
      </c>
    </row>
    <row r="1324" spans="1:4">
      <c r="A1324" s="18">
        <v>483</v>
      </c>
      <c r="B1324" s="54" t="s">
        <v>1968</v>
      </c>
      <c r="C1324" s="58" t="str">
        <f>VLOOKUP(Table4[[#This Row],[iso_code]],iso_code!B:C,2,FALSE)</f>
        <v>TGO</v>
      </c>
      <c r="D1324" s="18" t="str">
        <f>VLOOKUP(Table4[[#This Row],[iso_code]],iso_code!G:H,2,FALSE)</f>
        <v>Togo</v>
      </c>
    </row>
    <row r="1325" spans="1:4">
      <c r="A1325" s="18">
        <v>483</v>
      </c>
      <c r="B1325" s="54" t="s">
        <v>935</v>
      </c>
      <c r="C1325" s="58" t="str">
        <f>VLOOKUP(Table4[[#This Row],[iso_code]],iso_code!B:C,2,FALSE)</f>
        <v>TUN</v>
      </c>
      <c r="D1325" s="18" t="str">
        <f>VLOOKUP(Table4[[#This Row],[iso_code]],iso_code!G:H,2,FALSE)</f>
        <v>Tunisia</v>
      </c>
    </row>
    <row r="1326" spans="1:4">
      <c r="A1326" s="18">
        <v>483</v>
      </c>
      <c r="B1326" s="54" t="s">
        <v>842</v>
      </c>
      <c r="C1326" s="58" t="str">
        <f>VLOOKUP(Table4[[#This Row],[iso_code]],iso_code!B:C,2,FALSE)</f>
        <v>TZA</v>
      </c>
      <c r="D1326" s="18" t="str">
        <f>VLOOKUP(Table4[[#This Row],[iso_code]],iso_code!G:H,2,FALSE)</f>
        <v>Tanzania, United Republic of</v>
      </c>
    </row>
    <row r="1327" spans="1:4">
      <c r="A1327" s="18">
        <v>483</v>
      </c>
      <c r="B1327" s="54" t="s">
        <v>1443</v>
      </c>
      <c r="C1327" s="58" t="str">
        <f>VLOOKUP(Table4[[#This Row],[iso_code]],iso_code!B:C,2,FALSE)</f>
        <v>UGA</v>
      </c>
      <c r="D1327" s="18" t="str">
        <f>VLOOKUP(Table4[[#This Row],[iso_code]],iso_code!G:H,2,FALSE)</f>
        <v>Uganda</v>
      </c>
    </row>
    <row r="1328" spans="1:4">
      <c r="A1328" s="18">
        <v>483</v>
      </c>
      <c r="B1328" s="54" t="s">
        <v>608</v>
      </c>
      <c r="C1328" s="58" t="str">
        <f>VLOOKUP(Table4[[#This Row],[iso_code]],iso_code!B:C,2,FALSE)</f>
        <v>ZAF</v>
      </c>
      <c r="D1328" s="18" t="str">
        <f>VLOOKUP(Table4[[#This Row],[iso_code]],iso_code!G:H,2,FALSE)</f>
        <v>South Africa</v>
      </c>
    </row>
    <row r="1329" spans="1:4">
      <c r="A1329" s="18">
        <v>483</v>
      </c>
      <c r="B1329" s="54" t="s">
        <v>737</v>
      </c>
      <c r="C1329" s="58" t="str">
        <f>VLOOKUP(Table4[[#This Row],[iso_code]],iso_code!B:C,2,FALSE)</f>
        <v>ZMB</v>
      </c>
      <c r="D1329" s="18" t="str">
        <f>VLOOKUP(Table4[[#This Row],[iso_code]],iso_code!G:H,2,FALSE)</f>
        <v>Zambia</v>
      </c>
    </row>
    <row r="1330" spans="1:4">
      <c r="A1330" s="18">
        <v>483</v>
      </c>
      <c r="B1330" s="54" t="s">
        <v>2169</v>
      </c>
      <c r="C1330" s="58" t="str">
        <f>VLOOKUP(Table4[[#This Row],[iso_code]],iso_code!B:C,2,FALSE)</f>
        <v>ZWE</v>
      </c>
      <c r="D1330" s="18" t="str">
        <f>VLOOKUP(Table4[[#This Row],[iso_code]],iso_code!G:H,2,FALSE)</f>
        <v>Zimbabwe</v>
      </c>
    </row>
    <row r="1331" spans="1:4">
      <c r="A1331" s="18">
        <v>484</v>
      </c>
      <c r="B1331" s="54" t="s">
        <v>428</v>
      </c>
      <c r="C1331" s="58" t="str">
        <f>VLOOKUP(Table4[[#This Row],[iso_code]],iso_code!B:C,2,FALSE)</f>
        <v>KEN</v>
      </c>
      <c r="D1331" s="18" t="str">
        <f>VLOOKUP(Table4[[#This Row],[iso_code]],iso_code!G:H,2,FALSE)</f>
        <v>Kenya</v>
      </c>
    </row>
    <row r="1332" spans="1:4">
      <c r="A1332" s="18">
        <v>485</v>
      </c>
      <c r="B1332" s="54" t="s">
        <v>790</v>
      </c>
      <c r="C1332" s="58" t="str">
        <f>VLOOKUP(Table4[[#This Row],[iso_code]],iso_code!B:C,2,FALSE)</f>
        <v>DZA</v>
      </c>
      <c r="D1332" s="18" t="str">
        <f>VLOOKUP(Table4[[#This Row],[iso_code]],iso_code!G:H,2,FALSE)</f>
        <v>Algeria</v>
      </c>
    </row>
    <row r="1333" spans="1:4">
      <c r="A1333" s="18">
        <v>486</v>
      </c>
      <c r="B1333" s="54" t="s">
        <v>194</v>
      </c>
      <c r="C1333" s="58" t="str">
        <f>VLOOKUP(Table4[[#This Row],[iso_code]],iso_code!B:C,2,FALSE)</f>
        <v>ETH</v>
      </c>
      <c r="D1333" s="18" t="str">
        <f>VLOOKUP(Table4[[#This Row],[iso_code]],iso_code!G:H,2,FALSE)</f>
        <v>Ethiopia</v>
      </c>
    </row>
    <row r="1334" spans="1:4">
      <c r="A1334" s="18">
        <v>487</v>
      </c>
      <c r="B1334" s="54" t="s">
        <v>2062</v>
      </c>
      <c r="C1334" s="58" t="str">
        <f>VLOOKUP(Table4[[#This Row],[iso_code]],iso_code!B:C,2,FALSE)</f>
        <v>MRT</v>
      </c>
      <c r="D1334" s="18" t="str">
        <f>VLOOKUP(Table4[[#This Row],[iso_code]],iso_code!G:H,2,FALSE)</f>
        <v>Mauritania</v>
      </c>
    </row>
    <row r="1335" spans="1:4">
      <c r="A1335" s="18">
        <v>488</v>
      </c>
      <c r="B1335" s="54" t="s">
        <v>1215</v>
      </c>
      <c r="C1335" s="58" t="str">
        <f>VLOOKUP(Table4[[#This Row],[iso_code]],iso_code!B:C,2,FALSE)</f>
        <v>NGA</v>
      </c>
      <c r="D1335" s="18" t="str">
        <f>VLOOKUP(Table4[[#This Row],[iso_code]],iso_code!G:H,2,FALSE)</f>
        <v>Nigeria</v>
      </c>
    </row>
    <row r="1336" spans="1:4">
      <c r="A1336" s="18">
        <v>489</v>
      </c>
      <c r="B1336" s="54" t="s">
        <v>840</v>
      </c>
      <c r="C1336" s="58" t="str">
        <f>VLOOKUP(Table4[[#This Row],[iso_code]],iso_code!B:C,2,FALSE)</f>
        <v>EGY</v>
      </c>
      <c r="D1336" s="18" t="str">
        <f>VLOOKUP(Table4[[#This Row],[iso_code]],iso_code!G:H,2,FALSE)</f>
        <v>Egypt</v>
      </c>
    </row>
    <row r="1337" spans="1:4">
      <c r="A1337" s="18">
        <v>490</v>
      </c>
      <c r="B1337" s="54" t="s">
        <v>509</v>
      </c>
      <c r="C1337" s="58" t="str">
        <f>VLOOKUP(Table4[[#This Row],[iso_code]],iso_code!B:C,2,FALSE)</f>
        <v>MAR</v>
      </c>
      <c r="D1337" s="18" t="str">
        <f>VLOOKUP(Table4[[#This Row],[iso_code]],iso_code!G:H,2,FALSE)</f>
        <v>Morocco</v>
      </c>
    </row>
    <row r="1338" spans="1:4">
      <c r="A1338" s="18">
        <v>491</v>
      </c>
      <c r="B1338" s="54" t="s">
        <v>2144</v>
      </c>
      <c r="C1338" s="58" t="str">
        <f>VLOOKUP(Table4[[#This Row],[iso_code]],iso_code!B:C,2,FALSE)</f>
        <v>BEN</v>
      </c>
      <c r="D1338" s="18" t="str">
        <f>VLOOKUP(Table4[[#This Row],[iso_code]],iso_code!G:H,2,FALSE)</f>
        <v>Benin</v>
      </c>
    </row>
    <row r="1339" spans="1:4">
      <c r="A1339" s="18">
        <v>491</v>
      </c>
      <c r="B1339" s="54" t="s">
        <v>2145</v>
      </c>
      <c r="C1339" s="58" t="str">
        <f>VLOOKUP(Table4[[#This Row],[iso_code]],iso_code!B:C,2,FALSE)</f>
        <v>BFA</v>
      </c>
      <c r="D1339" s="18" t="str">
        <f>VLOOKUP(Table4[[#This Row],[iso_code]],iso_code!G:H,2,FALSE)</f>
        <v>Burkina Faso</v>
      </c>
    </row>
    <row r="1340" spans="1:4">
      <c r="A1340" s="18">
        <v>491</v>
      </c>
      <c r="B1340" s="54" t="s">
        <v>2157</v>
      </c>
      <c r="C1340" s="58" t="str">
        <f>VLOOKUP(Table4[[#This Row],[iso_code]],iso_code!B:C,2,FALSE)</f>
        <v>CIV</v>
      </c>
      <c r="D1340" s="18" t="str">
        <f>VLOOKUP(Table4[[#This Row],[iso_code]],iso_code!G:H,2,FALSE)</f>
        <v>Côte d'Ivoire</v>
      </c>
    </row>
    <row r="1341" spans="1:4">
      <c r="A1341" s="18">
        <v>491</v>
      </c>
      <c r="B1341" s="54" t="s">
        <v>2154</v>
      </c>
      <c r="C1341" s="58" t="str">
        <f>VLOOKUP(Table4[[#This Row],[iso_code]],iso_code!B:C,2,FALSE)</f>
        <v>GMB</v>
      </c>
      <c r="D1341" s="18" t="str">
        <f>VLOOKUP(Table4[[#This Row],[iso_code]],iso_code!G:H,2,FALSE)</f>
        <v>Gambia (the)</v>
      </c>
    </row>
    <row r="1342" spans="1:4">
      <c r="A1342" s="18">
        <v>491</v>
      </c>
      <c r="B1342" s="54" t="s">
        <v>250</v>
      </c>
      <c r="C1342" s="58" t="str">
        <f>VLOOKUP(Table4[[#This Row],[iso_code]],iso_code!B:C,2,FALSE)</f>
        <v>GHA</v>
      </c>
      <c r="D1342" s="18" t="str">
        <f>VLOOKUP(Table4[[#This Row],[iso_code]],iso_code!G:H,2,FALSE)</f>
        <v>Ghana</v>
      </c>
    </row>
    <row r="1343" spans="1:4">
      <c r="A1343" s="18">
        <v>491</v>
      </c>
      <c r="B1343" s="54" t="s">
        <v>2155</v>
      </c>
      <c r="C1343" s="58" t="str">
        <f>VLOOKUP(Table4[[#This Row],[iso_code]],iso_code!B:C,2,FALSE)</f>
        <v>GIN</v>
      </c>
      <c r="D1343" s="18" t="str">
        <f>VLOOKUP(Table4[[#This Row],[iso_code]],iso_code!G:H,2,FALSE)</f>
        <v>Guinea</v>
      </c>
    </row>
    <row r="1344" spans="1:4">
      <c r="A1344" s="18">
        <v>491</v>
      </c>
      <c r="B1344" s="54" t="s">
        <v>2156</v>
      </c>
      <c r="C1344" s="58" t="str">
        <f>VLOOKUP(Table4[[#This Row],[iso_code]],iso_code!B:C,2,FALSE)</f>
        <v>GNB</v>
      </c>
      <c r="D1344" s="18" t="str">
        <f>VLOOKUP(Table4[[#This Row],[iso_code]],iso_code!G:H,2,FALSE)</f>
        <v>Guinea-Bissau</v>
      </c>
    </row>
    <row r="1345" spans="1:4">
      <c r="A1345" s="18">
        <v>491</v>
      </c>
      <c r="B1345" s="54" t="s">
        <v>2159</v>
      </c>
      <c r="C1345" s="58" t="str">
        <f>VLOOKUP(Table4[[#This Row],[iso_code]],iso_code!B:C,2,FALSE)</f>
        <v>LBR</v>
      </c>
      <c r="D1345" s="18" t="str">
        <f>VLOOKUP(Table4[[#This Row],[iso_code]],iso_code!G:H,2,FALSE)</f>
        <v>Liberia</v>
      </c>
    </row>
    <row r="1346" spans="1:4">
      <c r="A1346" s="18">
        <v>491</v>
      </c>
      <c r="B1346" s="54" t="s">
        <v>2161</v>
      </c>
      <c r="C1346" s="58" t="str">
        <f>VLOOKUP(Table4[[#This Row],[iso_code]],iso_code!B:C,2,FALSE)</f>
        <v>MLI</v>
      </c>
      <c r="D1346" s="18" t="str">
        <f>VLOOKUP(Table4[[#This Row],[iso_code]],iso_code!G:H,2,FALSE)</f>
        <v>Mali</v>
      </c>
    </row>
    <row r="1347" spans="1:4">
      <c r="A1347" s="18">
        <v>491</v>
      </c>
      <c r="B1347" s="54" t="s">
        <v>988</v>
      </c>
      <c r="C1347" s="58" t="str">
        <f>VLOOKUP(Table4[[#This Row],[iso_code]],iso_code!B:C,2,FALSE)</f>
        <v>NER</v>
      </c>
      <c r="D1347" s="18" t="str">
        <f>VLOOKUP(Table4[[#This Row],[iso_code]],iso_code!G:H,2,FALSE)</f>
        <v>Niger (the)</v>
      </c>
    </row>
    <row r="1348" spans="1:4">
      <c r="A1348" s="18">
        <v>491</v>
      </c>
      <c r="B1348" s="54" t="s">
        <v>1215</v>
      </c>
      <c r="C1348" s="58" t="str">
        <f>VLOOKUP(Table4[[#This Row],[iso_code]],iso_code!B:C,2,FALSE)</f>
        <v>NGA</v>
      </c>
      <c r="D1348" s="18" t="str">
        <f>VLOOKUP(Table4[[#This Row],[iso_code]],iso_code!G:H,2,FALSE)</f>
        <v>Nigeria</v>
      </c>
    </row>
    <row r="1349" spans="1:4">
      <c r="A1349" s="18">
        <v>491</v>
      </c>
      <c r="B1349" s="54" t="s">
        <v>1657</v>
      </c>
      <c r="C1349" s="58" t="str">
        <f>VLOOKUP(Table4[[#This Row],[iso_code]],iso_code!B:C,2,FALSE)</f>
        <v>SEN</v>
      </c>
      <c r="D1349" s="18" t="str">
        <f>VLOOKUP(Table4[[#This Row],[iso_code]],iso_code!G:H,2,FALSE)</f>
        <v>Senegal</v>
      </c>
    </row>
    <row r="1350" spans="1:4">
      <c r="A1350" s="18">
        <v>491</v>
      </c>
      <c r="B1350" s="54" t="s">
        <v>2046</v>
      </c>
      <c r="C1350" s="58" t="str">
        <f>VLOOKUP(Table4[[#This Row],[iso_code]],iso_code!B:C,2,FALSE)</f>
        <v>SLE</v>
      </c>
      <c r="D1350" s="18" t="str">
        <f>VLOOKUP(Table4[[#This Row],[iso_code]],iso_code!G:H,2,FALSE)</f>
        <v>Sierra Leone</v>
      </c>
    </row>
    <row r="1351" spans="1:4">
      <c r="A1351" s="18">
        <v>491</v>
      </c>
      <c r="B1351" s="54" t="s">
        <v>1968</v>
      </c>
      <c r="C1351" s="58" t="str">
        <f>VLOOKUP(Table4[[#This Row],[iso_code]],iso_code!B:C,2,FALSE)</f>
        <v>TGO</v>
      </c>
      <c r="D1351" s="18" t="str">
        <f>VLOOKUP(Table4[[#This Row],[iso_code]],iso_code!G:H,2,FALSE)</f>
        <v>Togo</v>
      </c>
    </row>
    <row r="1352" spans="1:4">
      <c r="A1352" s="18">
        <v>492</v>
      </c>
      <c r="B1352" s="54" t="s">
        <v>2143</v>
      </c>
      <c r="C1352" s="58" t="str">
        <f>VLOOKUP(Table4[[#This Row],[iso_code]],iso_code!B:C,2,FALSE)</f>
        <v>AGO</v>
      </c>
      <c r="D1352" s="18" t="str">
        <f>VLOOKUP(Table4[[#This Row],[iso_code]],iso_code!G:H,2,FALSE)</f>
        <v>Angola</v>
      </c>
    </row>
    <row r="1353" spans="1:4">
      <c r="A1353" s="18">
        <v>492</v>
      </c>
      <c r="B1353" s="54" t="s">
        <v>2144</v>
      </c>
      <c r="C1353" s="58" t="str">
        <f>VLOOKUP(Table4[[#This Row],[iso_code]],iso_code!B:C,2,FALSE)</f>
        <v>BEN</v>
      </c>
      <c r="D1353" s="18" t="str">
        <f>VLOOKUP(Table4[[#This Row],[iso_code]],iso_code!G:H,2,FALSE)</f>
        <v>Benin</v>
      </c>
    </row>
    <row r="1354" spans="1:4">
      <c r="A1354" s="18">
        <v>492</v>
      </c>
      <c r="B1354" s="54" t="s">
        <v>1787</v>
      </c>
      <c r="C1354" s="58" t="str">
        <f>VLOOKUP(Table4[[#This Row],[iso_code]],iso_code!B:C,2,FALSE)</f>
        <v>BWA</v>
      </c>
      <c r="D1354" s="18" t="str">
        <f>VLOOKUP(Table4[[#This Row],[iso_code]],iso_code!G:H,2,FALSE)</f>
        <v>Botswana</v>
      </c>
    </row>
    <row r="1355" spans="1:4">
      <c r="A1355" s="18">
        <v>492</v>
      </c>
      <c r="B1355" s="54" t="s">
        <v>2145</v>
      </c>
      <c r="C1355" s="58" t="str">
        <f>VLOOKUP(Table4[[#This Row],[iso_code]],iso_code!B:C,2,FALSE)</f>
        <v>BFA</v>
      </c>
      <c r="D1355" s="18" t="str">
        <f>VLOOKUP(Table4[[#This Row],[iso_code]],iso_code!G:H,2,FALSE)</f>
        <v>Burkina Faso</v>
      </c>
    </row>
    <row r="1356" spans="1:4">
      <c r="A1356" s="18">
        <v>492</v>
      </c>
      <c r="B1356" s="54" t="s">
        <v>2146</v>
      </c>
      <c r="C1356" s="58" t="str">
        <f>VLOOKUP(Table4[[#This Row],[iso_code]],iso_code!B:C,2,FALSE)</f>
        <v>BDI</v>
      </c>
      <c r="D1356" s="18" t="str">
        <f>VLOOKUP(Table4[[#This Row],[iso_code]],iso_code!G:H,2,FALSE)</f>
        <v>Burundi</v>
      </c>
    </row>
    <row r="1357" spans="1:4">
      <c r="A1357" s="18">
        <v>492</v>
      </c>
      <c r="B1357" s="54" t="s">
        <v>285</v>
      </c>
      <c r="C1357" s="58" t="str">
        <f>VLOOKUP(Table4[[#This Row],[iso_code]],iso_code!B:C,2,FALSE)</f>
        <v>CMR</v>
      </c>
      <c r="D1357" s="18" t="str">
        <f>VLOOKUP(Table4[[#This Row],[iso_code]],iso_code!G:H,2,FALSE)</f>
        <v>Cameroon</v>
      </c>
    </row>
    <row r="1358" spans="1:4">
      <c r="A1358" s="18">
        <v>492</v>
      </c>
      <c r="B1358" s="54" t="s">
        <v>1632</v>
      </c>
      <c r="C1358" s="58" t="str">
        <f>VLOOKUP(Table4[[#This Row],[iso_code]],iso_code!B:C,2,FALSE)</f>
        <v>CAF</v>
      </c>
      <c r="D1358" s="18" t="str">
        <f>VLOOKUP(Table4[[#This Row],[iso_code]],iso_code!G:H,2,FALSE)</f>
        <v>Central African Republic (the)</v>
      </c>
    </row>
    <row r="1359" spans="1:4">
      <c r="A1359" s="18">
        <v>492</v>
      </c>
      <c r="B1359" s="54" t="s">
        <v>2147</v>
      </c>
      <c r="C1359" s="58" t="str">
        <f>VLOOKUP(Table4[[#This Row],[iso_code]],iso_code!B:C,2,FALSE)</f>
        <v>TCD</v>
      </c>
      <c r="D1359" s="18" t="str">
        <f>VLOOKUP(Table4[[#This Row],[iso_code]],iso_code!G:H,2,FALSE)</f>
        <v>Chad</v>
      </c>
    </row>
    <row r="1360" spans="1:4">
      <c r="A1360" s="18">
        <v>492</v>
      </c>
      <c r="B1360" s="54" t="s">
        <v>2157</v>
      </c>
      <c r="C1360" s="58" t="str">
        <f>VLOOKUP(Table4[[#This Row],[iso_code]],iso_code!B:C,2,FALSE)</f>
        <v>CIV</v>
      </c>
      <c r="D1360" s="18" t="str">
        <f>VLOOKUP(Table4[[#This Row],[iso_code]],iso_code!G:H,2,FALSE)</f>
        <v>Côte d'Ivoire</v>
      </c>
    </row>
    <row r="1361" spans="1:4">
      <c r="A1361" s="18">
        <v>492</v>
      </c>
      <c r="B1361" s="54" t="s">
        <v>2150</v>
      </c>
      <c r="C1361" s="58" t="str">
        <f>VLOOKUP(Table4[[#This Row],[iso_code]],iso_code!B:C,2,FALSE)</f>
        <v>DJI</v>
      </c>
      <c r="D1361" s="18" t="str">
        <f>VLOOKUP(Table4[[#This Row],[iso_code]],iso_code!G:H,2,FALSE)</f>
        <v>Djibouti</v>
      </c>
    </row>
    <row r="1362" spans="1:4">
      <c r="A1362" s="18">
        <v>492</v>
      </c>
      <c r="B1362" s="54" t="s">
        <v>1976</v>
      </c>
      <c r="C1362" s="58" t="str">
        <f>VLOOKUP(Table4[[#This Row],[iso_code]],iso_code!B:C,2,FALSE)</f>
        <v>COD</v>
      </c>
      <c r="D1362" s="18" t="str">
        <f>VLOOKUP(Table4[[#This Row],[iso_code]],iso_code!G:H,2,FALSE)</f>
        <v>Congo (the Democratic Republic of the)</v>
      </c>
    </row>
    <row r="1363" spans="1:4">
      <c r="A1363" s="18">
        <v>492</v>
      </c>
      <c r="B1363" s="54" t="s">
        <v>2151</v>
      </c>
      <c r="C1363" s="58" t="str">
        <f>VLOOKUP(Table4[[#This Row],[iso_code]],iso_code!B:C,2,FALSE)</f>
        <v>GNQ</v>
      </c>
      <c r="D1363" s="18" t="str">
        <f>VLOOKUP(Table4[[#This Row],[iso_code]],iso_code!G:H,2,FALSE)</f>
        <v>Equatorial Guinea</v>
      </c>
    </row>
    <row r="1364" spans="1:4">
      <c r="A1364" s="18">
        <v>492</v>
      </c>
      <c r="B1364" s="54" t="s">
        <v>2152</v>
      </c>
      <c r="C1364" s="58" t="str">
        <f>VLOOKUP(Table4[[#This Row],[iso_code]],iso_code!B:C,2,FALSE)</f>
        <v>ERI</v>
      </c>
      <c r="D1364" s="18" t="str">
        <f>VLOOKUP(Table4[[#This Row],[iso_code]],iso_code!G:H,2,FALSE)</f>
        <v>Eritrea</v>
      </c>
    </row>
    <row r="1365" spans="1:4">
      <c r="A1365" s="18">
        <v>492</v>
      </c>
      <c r="B1365" s="54" t="s">
        <v>194</v>
      </c>
      <c r="C1365" s="58" t="str">
        <f>VLOOKUP(Table4[[#This Row],[iso_code]],iso_code!B:C,2,FALSE)</f>
        <v>ETH</v>
      </c>
      <c r="D1365" s="18" t="str">
        <f>VLOOKUP(Table4[[#This Row],[iso_code]],iso_code!G:H,2,FALSE)</f>
        <v>Ethiopia</v>
      </c>
    </row>
    <row r="1366" spans="1:4">
      <c r="A1366" s="18">
        <v>492</v>
      </c>
      <c r="B1366" s="54" t="s">
        <v>2153</v>
      </c>
      <c r="C1366" s="58" t="str">
        <f>VLOOKUP(Table4[[#This Row],[iso_code]],iso_code!B:C,2,FALSE)</f>
        <v>GAB</v>
      </c>
      <c r="D1366" s="18" t="str">
        <f>VLOOKUP(Table4[[#This Row],[iso_code]],iso_code!G:H,2,FALSE)</f>
        <v>Gabon</v>
      </c>
    </row>
    <row r="1367" spans="1:4">
      <c r="A1367" s="18">
        <v>492</v>
      </c>
      <c r="B1367" s="54" t="s">
        <v>2154</v>
      </c>
      <c r="C1367" s="58" t="str">
        <f>VLOOKUP(Table4[[#This Row],[iso_code]],iso_code!B:C,2,FALSE)</f>
        <v>GMB</v>
      </c>
      <c r="D1367" s="18" t="str">
        <f>VLOOKUP(Table4[[#This Row],[iso_code]],iso_code!G:H,2,FALSE)</f>
        <v>Gambia (the)</v>
      </c>
    </row>
    <row r="1368" spans="1:4">
      <c r="A1368" s="18">
        <v>492</v>
      </c>
      <c r="B1368" s="54" t="s">
        <v>250</v>
      </c>
      <c r="C1368" s="58" t="str">
        <f>VLOOKUP(Table4[[#This Row],[iso_code]],iso_code!B:C,2,FALSE)</f>
        <v>GHA</v>
      </c>
      <c r="D1368" s="18" t="str">
        <f>VLOOKUP(Table4[[#This Row],[iso_code]],iso_code!G:H,2,FALSE)</f>
        <v>Ghana</v>
      </c>
    </row>
    <row r="1369" spans="1:4">
      <c r="A1369" s="18">
        <v>492</v>
      </c>
      <c r="B1369" s="54" t="s">
        <v>2155</v>
      </c>
      <c r="C1369" s="58" t="str">
        <f>VLOOKUP(Table4[[#This Row],[iso_code]],iso_code!B:C,2,FALSE)</f>
        <v>GIN</v>
      </c>
      <c r="D1369" s="18" t="str">
        <f>VLOOKUP(Table4[[#This Row],[iso_code]],iso_code!G:H,2,FALSE)</f>
        <v>Guinea</v>
      </c>
    </row>
    <row r="1370" spans="1:4">
      <c r="A1370" s="18">
        <v>492</v>
      </c>
      <c r="B1370" s="54" t="s">
        <v>2156</v>
      </c>
      <c r="C1370" s="58" t="str">
        <f>VLOOKUP(Table4[[#This Row],[iso_code]],iso_code!B:C,2,FALSE)</f>
        <v>GNB</v>
      </c>
      <c r="D1370" s="18" t="str">
        <f>VLOOKUP(Table4[[#This Row],[iso_code]],iso_code!G:H,2,FALSE)</f>
        <v>Guinea-Bissau</v>
      </c>
    </row>
    <row r="1371" spans="1:4">
      <c r="A1371" s="18">
        <v>492</v>
      </c>
      <c r="B1371" s="54" t="s">
        <v>428</v>
      </c>
      <c r="C1371" s="58" t="str">
        <f>VLOOKUP(Table4[[#This Row],[iso_code]],iso_code!B:C,2,FALSE)</f>
        <v>KEN</v>
      </c>
      <c r="D1371" s="18" t="str">
        <f>VLOOKUP(Table4[[#This Row],[iso_code]],iso_code!G:H,2,FALSE)</f>
        <v>Kenya</v>
      </c>
    </row>
    <row r="1372" spans="1:4">
      <c r="A1372" s="18">
        <v>492</v>
      </c>
      <c r="B1372" s="54" t="s">
        <v>2158</v>
      </c>
      <c r="C1372" s="58" t="str">
        <f>VLOOKUP(Table4[[#This Row],[iso_code]],iso_code!B:C,2,FALSE)</f>
        <v>LSO</v>
      </c>
      <c r="D1372" s="18" t="str">
        <f>VLOOKUP(Table4[[#This Row],[iso_code]],iso_code!G:H,2,FALSE)</f>
        <v>Lesotho</v>
      </c>
    </row>
    <row r="1373" spans="1:4">
      <c r="A1373" s="18">
        <v>492</v>
      </c>
      <c r="B1373" s="54" t="s">
        <v>2159</v>
      </c>
      <c r="C1373" s="58" t="str">
        <f>VLOOKUP(Table4[[#This Row],[iso_code]],iso_code!B:C,2,FALSE)</f>
        <v>LBR</v>
      </c>
      <c r="D1373" s="18" t="str">
        <f>VLOOKUP(Table4[[#This Row],[iso_code]],iso_code!G:H,2,FALSE)</f>
        <v>Liberia</v>
      </c>
    </row>
    <row r="1374" spans="1:4">
      <c r="A1374" s="18">
        <v>492</v>
      </c>
      <c r="B1374" s="54" t="s">
        <v>2160</v>
      </c>
      <c r="C1374" s="58" t="str">
        <f>VLOOKUP(Table4[[#This Row],[iso_code]],iso_code!B:C,2,FALSE)</f>
        <v>MDG</v>
      </c>
      <c r="D1374" s="18" t="str">
        <f>VLOOKUP(Table4[[#This Row],[iso_code]],iso_code!G:H,2,FALSE)</f>
        <v>Madagascar</v>
      </c>
    </row>
    <row r="1375" spans="1:4">
      <c r="A1375" s="18">
        <v>492</v>
      </c>
      <c r="B1375" s="54" t="s">
        <v>1147</v>
      </c>
      <c r="C1375" s="58" t="str">
        <f>VLOOKUP(Table4[[#This Row],[iso_code]],iso_code!B:C,2,FALSE)</f>
        <v>MWI</v>
      </c>
      <c r="D1375" s="18" t="str">
        <f>VLOOKUP(Table4[[#This Row],[iso_code]],iso_code!G:H,2,FALSE)</f>
        <v>Malawi</v>
      </c>
    </row>
    <row r="1376" spans="1:4">
      <c r="A1376" s="18">
        <v>492</v>
      </c>
      <c r="B1376" s="54" t="s">
        <v>2161</v>
      </c>
      <c r="C1376" s="58" t="str">
        <f>VLOOKUP(Table4[[#This Row],[iso_code]],iso_code!B:C,2,FALSE)</f>
        <v>MLI</v>
      </c>
      <c r="D1376" s="18" t="str">
        <f>VLOOKUP(Table4[[#This Row],[iso_code]],iso_code!G:H,2,FALSE)</f>
        <v>Mali</v>
      </c>
    </row>
    <row r="1377" spans="1:4">
      <c r="A1377" s="18">
        <v>492</v>
      </c>
      <c r="B1377" s="54" t="s">
        <v>2062</v>
      </c>
      <c r="C1377" s="58" t="str">
        <f>VLOOKUP(Table4[[#This Row],[iso_code]],iso_code!B:C,2,FALSE)</f>
        <v>MRT</v>
      </c>
      <c r="D1377" s="18" t="str">
        <f>VLOOKUP(Table4[[#This Row],[iso_code]],iso_code!G:H,2,FALSE)</f>
        <v>Mauritania</v>
      </c>
    </row>
    <row r="1378" spans="1:4">
      <c r="A1378" s="18">
        <v>492</v>
      </c>
      <c r="B1378" s="54" t="s">
        <v>1431</v>
      </c>
      <c r="C1378" s="58" t="str">
        <f>VLOOKUP(Table4[[#This Row],[iso_code]],iso_code!B:C,2,FALSE)</f>
        <v>MOZ</v>
      </c>
      <c r="D1378" s="18" t="str">
        <f>VLOOKUP(Table4[[#This Row],[iso_code]],iso_code!G:H,2,FALSE)</f>
        <v>Mozambique</v>
      </c>
    </row>
    <row r="1379" spans="1:4">
      <c r="A1379" s="18">
        <v>492</v>
      </c>
      <c r="B1379" s="54" t="s">
        <v>2022</v>
      </c>
      <c r="C1379" s="58" t="str">
        <f>VLOOKUP(Table4[[#This Row],[iso_code]],iso_code!B:C,2,FALSE)</f>
        <v>NAM</v>
      </c>
      <c r="D1379" s="18" t="str">
        <f>VLOOKUP(Table4[[#This Row],[iso_code]],iso_code!G:H,2,FALSE)</f>
        <v>Namibia</v>
      </c>
    </row>
    <row r="1380" spans="1:4">
      <c r="A1380" s="18">
        <v>492</v>
      </c>
      <c r="B1380" s="54" t="s">
        <v>988</v>
      </c>
      <c r="C1380" s="58" t="str">
        <f>VLOOKUP(Table4[[#This Row],[iso_code]],iso_code!B:C,2,FALSE)</f>
        <v>NER</v>
      </c>
      <c r="D1380" s="18" t="str">
        <f>VLOOKUP(Table4[[#This Row],[iso_code]],iso_code!G:H,2,FALSE)</f>
        <v>Niger (the)</v>
      </c>
    </row>
    <row r="1381" spans="1:4">
      <c r="A1381" s="18">
        <v>492</v>
      </c>
      <c r="B1381" s="54" t="s">
        <v>1215</v>
      </c>
      <c r="C1381" s="58" t="str">
        <f>VLOOKUP(Table4[[#This Row],[iso_code]],iso_code!B:C,2,FALSE)</f>
        <v>NGA</v>
      </c>
      <c r="D1381" s="18" t="str">
        <f>VLOOKUP(Table4[[#This Row],[iso_code]],iso_code!G:H,2,FALSE)</f>
        <v>Nigeria</v>
      </c>
    </row>
    <row r="1382" spans="1:4">
      <c r="A1382" s="18">
        <v>492</v>
      </c>
      <c r="B1382" s="54" t="s">
        <v>2149</v>
      </c>
      <c r="C1382" s="58" t="str">
        <f>VLOOKUP(Table4[[#This Row],[iso_code]],iso_code!B:C,2,FALSE)</f>
        <v>COG</v>
      </c>
      <c r="D1382" s="18" t="str">
        <f>VLOOKUP(Table4[[#This Row],[iso_code]],iso_code!G:H,2,FALSE)</f>
        <v>Congo (the)</v>
      </c>
    </row>
    <row r="1383" spans="1:4">
      <c r="A1383" s="18">
        <v>492</v>
      </c>
      <c r="B1383" s="54" t="s">
        <v>2162</v>
      </c>
      <c r="C1383" s="58" t="str">
        <f>VLOOKUP(Table4[[#This Row],[iso_code]],iso_code!B:C,2,FALSE)</f>
        <v>RWA</v>
      </c>
      <c r="D1383" s="18" t="str">
        <f>VLOOKUP(Table4[[#This Row],[iso_code]],iso_code!G:H,2,FALSE)</f>
        <v>Rwanda</v>
      </c>
    </row>
    <row r="1384" spans="1:4">
      <c r="A1384" s="18">
        <v>492</v>
      </c>
      <c r="B1384" s="54" t="s">
        <v>1657</v>
      </c>
      <c r="C1384" s="58" t="str">
        <f>VLOOKUP(Table4[[#This Row],[iso_code]],iso_code!B:C,2,FALSE)</f>
        <v>SEN</v>
      </c>
      <c r="D1384" s="18" t="str">
        <f>VLOOKUP(Table4[[#This Row],[iso_code]],iso_code!G:H,2,FALSE)</f>
        <v>Senegal</v>
      </c>
    </row>
    <row r="1385" spans="1:4">
      <c r="A1385" s="18">
        <v>492</v>
      </c>
      <c r="B1385" s="54" t="s">
        <v>2046</v>
      </c>
      <c r="C1385" s="58" t="str">
        <f>VLOOKUP(Table4[[#This Row],[iso_code]],iso_code!B:C,2,FALSE)</f>
        <v>SLE</v>
      </c>
      <c r="D1385" s="18" t="str">
        <f>VLOOKUP(Table4[[#This Row],[iso_code]],iso_code!G:H,2,FALSE)</f>
        <v>Sierra Leone</v>
      </c>
    </row>
    <row r="1386" spans="1:4">
      <c r="A1386" s="18">
        <v>492</v>
      </c>
      <c r="B1386" s="54" t="s">
        <v>2165</v>
      </c>
      <c r="C1386" s="58" t="str">
        <f>VLOOKUP(Table4[[#This Row],[iso_code]],iso_code!B:C,2,FALSE)</f>
        <v>SOM</v>
      </c>
      <c r="D1386" s="18" t="str">
        <f>VLOOKUP(Table4[[#This Row],[iso_code]],iso_code!G:H,2,FALSE)</f>
        <v>Somalia</v>
      </c>
    </row>
    <row r="1387" spans="1:4">
      <c r="A1387" s="18">
        <v>492</v>
      </c>
      <c r="B1387" s="54" t="s">
        <v>608</v>
      </c>
      <c r="C1387" s="58" t="str">
        <f>VLOOKUP(Table4[[#This Row],[iso_code]],iso_code!B:C,2,FALSE)</f>
        <v>ZAF</v>
      </c>
      <c r="D1387" s="18" t="str">
        <f>VLOOKUP(Table4[[#This Row],[iso_code]],iso_code!G:H,2,FALSE)</f>
        <v>South Africa</v>
      </c>
    </row>
    <row r="1388" spans="1:4">
      <c r="A1388" s="18">
        <v>492</v>
      </c>
      <c r="B1388" s="54" t="s">
        <v>2166</v>
      </c>
      <c r="C1388" s="58" t="str">
        <f>VLOOKUP(Table4[[#This Row],[iso_code]],iso_code!B:C,2,FALSE)</f>
        <v>SSD</v>
      </c>
      <c r="D1388" s="18" t="str">
        <f>VLOOKUP(Table4[[#This Row],[iso_code]],iso_code!G:H,2,FALSE)</f>
        <v>South Sudan</v>
      </c>
    </row>
    <row r="1389" spans="1:4">
      <c r="A1389" s="18">
        <v>492</v>
      </c>
      <c r="B1389" s="54" t="s">
        <v>2167</v>
      </c>
      <c r="C1389" s="58" t="str">
        <f>VLOOKUP(Table4[[#This Row],[iso_code]],iso_code!B:C,2,FALSE)</f>
        <v>SDN</v>
      </c>
      <c r="D1389" s="18" t="str">
        <f>VLOOKUP(Table4[[#This Row],[iso_code]],iso_code!G:H,2,FALSE)</f>
        <v>Sudan (the)</v>
      </c>
    </row>
    <row r="1390" spans="1:4">
      <c r="A1390" s="18">
        <v>492</v>
      </c>
      <c r="B1390" s="54" t="s">
        <v>842</v>
      </c>
      <c r="C1390" s="58" t="str">
        <f>VLOOKUP(Table4[[#This Row],[iso_code]],iso_code!B:C,2,FALSE)</f>
        <v>TZA</v>
      </c>
      <c r="D1390" s="18" t="str">
        <f>VLOOKUP(Table4[[#This Row],[iso_code]],iso_code!G:H,2,FALSE)</f>
        <v>Tanzania, United Republic of</v>
      </c>
    </row>
    <row r="1391" spans="1:4">
      <c r="A1391" s="18">
        <v>492</v>
      </c>
      <c r="B1391" s="54" t="s">
        <v>1968</v>
      </c>
      <c r="C1391" s="58" t="str">
        <f>VLOOKUP(Table4[[#This Row],[iso_code]],iso_code!B:C,2,FALSE)</f>
        <v>TGO</v>
      </c>
      <c r="D1391" s="18" t="str">
        <f>VLOOKUP(Table4[[#This Row],[iso_code]],iso_code!G:H,2,FALSE)</f>
        <v>Togo</v>
      </c>
    </row>
    <row r="1392" spans="1:4">
      <c r="A1392" s="18">
        <v>492</v>
      </c>
      <c r="B1392" s="54" t="s">
        <v>1443</v>
      </c>
      <c r="C1392" s="58" t="str">
        <f>VLOOKUP(Table4[[#This Row],[iso_code]],iso_code!B:C,2,FALSE)</f>
        <v>UGA</v>
      </c>
      <c r="D1392" s="18" t="str">
        <f>VLOOKUP(Table4[[#This Row],[iso_code]],iso_code!G:H,2,FALSE)</f>
        <v>Uganda</v>
      </c>
    </row>
    <row r="1393" spans="1:4">
      <c r="A1393" s="18">
        <v>492</v>
      </c>
      <c r="B1393" s="54" t="s">
        <v>737</v>
      </c>
      <c r="C1393" s="58" t="str">
        <f>VLOOKUP(Table4[[#This Row],[iso_code]],iso_code!B:C,2,FALSE)</f>
        <v>ZMB</v>
      </c>
      <c r="D1393" s="18" t="str">
        <f>VLOOKUP(Table4[[#This Row],[iso_code]],iso_code!G:H,2,FALSE)</f>
        <v>Zambia</v>
      </c>
    </row>
    <row r="1394" spans="1:4">
      <c r="A1394" s="18">
        <v>492</v>
      </c>
      <c r="B1394" s="54" t="s">
        <v>2169</v>
      </c>
      <c r="C1394" s="58" t="str">
        <f>VLOOKUP(Table4[[#This Row],[iso_code]],iso_code!B:C,2,FALSE)</f>
        <v>ZWE</v>
      </c>
      <c r="D1394" s="18" t="str">
        <f>VLOOKUP(Table4[[#This Row],[iso_code]],iso_code!G:H,2,FALSE)</f>
        <v>Zimbabwe</v>
      </c>
    </row>
    <row r="1395" spans="1:4">
      <c r="A1395" s="18">
        <v>493</v>
      </c>
      <c r="B1395" s="54" t="s">
        <v>608</v>
      </c>
      <c r="C1395" s="58" t="str">
        <f>VLOOKUP(Table4[[#This Row],[iso_code]],iso_code!B:C,2,FALSE)</f>
        <v>ZAF</v>
      </c>
      <c r="D1395" s="18" t="str">
        <f>VLOOKUP(Table4[[#This Row],[iso_code]],iso_code!G:H,2,FALSE)</f>
        <v>South Africa</v>
      </c>
    </row>
    <row r="1396" spans="1:4">
      <c r="A1396" s="18">
        <v>494</v>
      </c>
      <c r="B1396" s="54" t="s">
        <v>194</v>
      </c>
      <c r="C1396" s="58" t="str">
        <f>VLOOKUP(Table4[[#This Row],[iso_code]],iso_code!B:C,2,FALSE)</f>
        <v>ETH</v>
      </c>
      <c r="D1396" s="18" t="str">
        <f>VLOOKUP(Table4[[#This Row],[iso_code]],iso_code!G:H,2,FALSE)</f>
        <v>Ethiopia</v>
      </c>
    </row>
    <row r="1397" spans="1:4">
      <c r="A1397" s="18">
        <v>495</v>
      </c>
      <c r="B1397" s="54" t="s">
        <v>1431</v>
      </c>
      <c r="C1397" s="58" t="str">
        <f>VLOOKUP(Table4[[#This Row],[iso_code]],iso_code!B:C,2,FALSE)</f>
        <v>MOZ</v>
      </c>
      <c r="D1397" s="18" t="str">
        <f>VLOOKUP(Table4[[#This Row],[iso_code]],iso_code!G:H,2,FALSE)</f>
        <v>Mozambique</v>
      </c>
    </row>
    <row r="1398" spans="1:4">
      <c r="A1398" s="18">
        <v>495</v>
      </c>
      <c r="B1398" s="54" t="s">
        <v>842</v>
      </c>
      <c r="C1398" s="58" t="str">
        <f>VLOOKUP(Table4[[#This Row],[iso_code]],iso_code!B:C,2,FALSE)</f>
        <v>TZA</v>
      </c>
      <c r="D1398" s="18" t="str">
        <f>VLOOKUP(Table4[[#This Row],[iso_code]],iso_code!G:H,2,FALSE)</f>
        <v>Tanzania, United Republic of</v>
      </c>
    </row>
    <row r="1399" spans="1:4">
      <c r="A1399" s="18">
        <v>495</v>
      </c>
      <c r="B1399" s="54" t="s">
        <v>737</v>
      </c>
      <c r="C1399" s="58" t="str">
        <f>VLOOKUP(Table4[[#This Row],[iso_code]],iso_code!B:C,2,FALSE)</f>
        <v>ZMB</v>
      </c>
      <c r="D1399" s="18" t="str">
        <f>VLOOKUP(Table4[[#This Row],[iso_code]],iso_code!G:H,2,FALSE)</f>
        <v>Zambia</v>
      </c>
    </row>
    <row r="1400" spans="1:4">
      <c r="A1400" s="18">
        <v>496</v>
      </c>
      <c r="B1400" s="54" t="s">
        <v>2145</v>
      </c>
      <c r="C1400" s="58" t="str">
        <f>VLOOKUP(Table4[[#This Row],[iso_code]],iso_code!B:C,2,FALSE)</f>
        <v>BFA</v>
      </c>
      <c r="D1400" s="18" t="str">
        <f>VLOOKUP(Table4[[#This Row],[iso_code]],iso_code!G:H,2,FALSE)</f>
        <v>Burkina Faso</v>
      </c>
    </row>
    <row r="1401" spans="1:4">
      <c r="A1401" s="18">
        <v>497</v>
      </c>
      <c r="B1401" s="54" t="s">
        <v>1976</v>
      </c>
      <c r="C1401" s="58" t="str">
        <f>VLOOKUP(Table4[[#This Row],[iso_code]],iso_code!B:C,2,FALSE)</f>
        <v>COD</v>
      </c>
      <c r="D1401" s="18" t="str">
        <f>VLOOKUP(Table4[[#This Row],[iso_code]],iso_code!G:H,2,FALSE)</f>
        <v>Congo (the Democratic Republic of the)</v>
      </c>
    </row>
    <row r="1402" spans="1:4">
      <c r="A1402" s="18">
        <v>498</v>
      </c>
      <c r="B1402" s="54" t="s">
        <v>2143</v>
      </c>
      <c r="C1402" s="58" t="str">
        <f>VLOOKUP(Table4[[#This Row],[iso_code]],iso_code!B:C,2,FALSE)</f>
        <v>AGO</v>
      </c>
      <c r="D1402" s="18" t="str">
        <f>VLOOKUP(Table4[[#This Row],[iso_code]],iso_code!G:H,2,FALSE)</f>
        <v>Angola</v>
      </c>
    </row>
    <row r="1403" spans="1:4">
      <c r="A1403" s="18">
        <v>498</v>
      </c>
      <c r="B1403" s="54" t="s">
        <v>2145</v>
      </c>
      <c r="C1403" s="58" t="str">
        <f>VLOOKUP(Table4[[#This Row],[iso_code]],iso_code!B:C,2,FALSE)</f>
        <v>BFA</v>
      </c>
      <c r="D1403" s="18" t="str">
        <f>VLOOKUP(Table4[[#This Row],[iso_code]],iso_code!G:H,2,FALSE)</f>
        <v>Burkina Faso</v>
      </c>
    </row>
    <row r="1404" spans="1:4">
      <c r="A1404" s="18">
        <v>498</v>
      </c>
      <c r="B1404" s="54" t="s">
        <v>2146</v>
      </c>
      <c r="C1404" s="58" t="str">
        <f>VLOOKUP(Table4[[#This Row],[iso_code]],iso_code!B:C,2,FALSE)</f>
        <v>BDI</v>
      </c>
      <c r="D1404" s="18" t="str">
        <f>VLOOKUP(Table4[[#This Row],[iso_code]],iso_code!G:H,2,FALSE)</f>
        <v>Burundi</v>
      </c>
    </row>
    <row r="1405" spans="1:4">
      <c r="A1405" s="18">
        <v>498</v>
      </c>
      <c r="B1405" s="54" t="s">
        <v>2144</v>
      </c>
      <c r="C1405" s="58" t="str">
        <f>VLOOKUP(Table4[[#This Row],[iso_code]],iso_code!B:C,2,FALSE)</f>
        <v>BEN</v>
      </c>
      <c r="D1405" s="18" t="str">
        <f>VLOOKUP(Table4[[#This Row],[iso_code]],iso_code!G:H,2,FALSE)</f>
        <v>Benin</v>
      </c>
    </row>
    <row r="1406" spans="1:4">
      <c r="A1406" s="18">
        <v>498</v>
      </c>
      <c r="B1406" s="54" t="s">
        <v>1787</v>
      </c>
      <c r="C1406" s="58" t="str">
        <f>VLOOKUP(Table4[[#This Row],[iso_code]],iso_code!B:C,2,FALSE)</f>
        <v>BWA</v>
      </c>
      <c r="D1406" s="18" t="str">
        <f>VLOOKUP(Table4[[#This Row],[iso_code]],iso_code!G:H,2,FALSE)</f>
        <v>Botswana</v>
      </c>
    </row>
    <row r="1407" spans="1:4">
      <c r="A1407" s="18">
        <v>498</v>
      </c>
      <c r="B1407" s="54" t="s">
        <v>1976</v>
      </c>
      <c r="C1407" s="58" t="str">
        <f>VLOOKUP(Table4[[#This Row],[iso_code]],iso_code!B:C,2,FALSE)</f>
        <v>COD</v>
      </c>
      <c r="D1407" s="18" t="str">
        <f>VLOOKUP(Table4[[#This Row],[iso_code]],iso_code!G:H,2,FALSE)</f>
        <v>Congo (the Democratic Republic of the)</v>
      </c>
    </row>
    <row r="1408" spans="1:4">
      <c r="A1408" s="18">
        <v>498</v>
      </c>
      <c r="B1408" s="54" t="s">
        <v>1632</v>
      </c>
      <c r="C1408" s="58" t="str">
        <f>VLOOKUP(Table4[[#This Row],[iso_code]],iso_code!B:C,2,FALSE)</f>
        <v>CAF</v>
      </c>
      <c r="D1408" s="18" t="str">
        <f>VLOOKUP(Table4[[#This Row],[iso_code]],iso_code!G:H,2,FALSE)</f>
        <v>Central African Republic (the)</v>
      </c>
    </row>
    <row r="1409" spans="1:4">
      <c r="A1409" s="18">
        <v>498</v>
      </c>
      <c r="B1409" s="54" t="s">
        <v>2149</v>
      </c>
      <c r="C1409" s="58" t="str">
        <f>VLOOKUP(Table4[[#This Row],[iso_code]],iso_code!B:C,2,FALSE)</f>
        <v>COG</v>
      </c>
      <c r="D1409" s="18" t="str">
        <f>VLOOKUP(Table4[[#This Row],[iso_code]],iso_code!G:H,2,FALSE)</f>
        <v>Congo (the)</v>
      </c>
    </row>
    <row r="1410" spans="1:4">
      <c r="A1410" s="18">
        <v>498</v>
      </c>
      <c r="B1410" s="54" t="s">
        <v>2157</v>
      </c>
      <c r="C1410" s="58" t="str">
        <f>VLOOKUP(Table4[[#This Row],[iso_code]],iso_code!B:C,2,FALSE)</f>
        <v>CIV</v>
      </c>
      <c r="D1410" s="18" t="str">
        <f>VLOOKUP(Table4[[#This Row],[iso_code]],iso_code!G:H,2,FALSE)</f>
        <v>Côte d'Ivoire</v>
      </c>
    </row>
    <row r="1411" spans="1:4">
      <c r="A1411" s="18">
        <v>498</v>
      </c>
      <c r="B1411" s="54" t="s">
        <v>285</v>
      </c>
      <c r="C1411" s="58" t="str">
        <f>VLOOKUP(Table4[[#This Row],[iso_code]],iso_code!B:C,2,FALSE)</f>
        <v>CMR</v>
      </c>
      <c r="D1411" s="18" t="str">
        <f>VLOOKUP(Table4[[#This Row],[iso_code]],iso_code!G:H,2,FALSE)</f>
        <v>Cameroon</v>
      </c>
    </row>
    <row r="1412" spans="1:4">
      <c r="A1412" s="18">
        <v>498</v>
      </c>
      <c r="B1412" s="54" t="s">
        <v>2150</v>
      </c>
      <c r="C1412" s="58" t="str">
        <f>VLOOKUP(Table4[[#This Row],[iso_code]],iso_code!B:C,2,FALSE)</f>
        <v>DJI</v>
      </c>
      <c r="D1412" s="18" t="str">
        <f>VLOOKUP(Table4[[#This Row],[iso_code]],iso_code!G:H,2,FALSE)</f>
        <v>Djibouti</v>
      </c>
    </row>
    <row r="1413" spans="1:4">
      <c r="A1413" s="18">
        <v>498</v>
      </c>
      <c r="B1413" s="54" t="s">
        <v>790</v>
      </c>
      <c r="C1413" s="58" t="str">
        <f>VLOOKUP(Table4[[#This Row],[iso_code]],iso_code!B:C,2,FALSE)</f>
        <v>DZA</v>
      </c>
      <c r="D1413" s="18" t="str">
        <f>VLOOKUP(Table4[[#This Row],[iso_code]],iso_code!G:H,2,FALSE)</f>
        <v>Algeria</v>
      </c>
    </row>
    <row r="1414" spans="1:4">
      <c r="A1414" s="18">
        <v>498</v>
      </c>
      <c r="B1414" s="54" t="s">
        <v>840</v>
      </c>
      <c r="C1414" s="58" t="str">
        <f>VLOOKUP(Table4[[#This Row],[iso_code]],iso_code!B:C,2,FALSE)</f>
        <v>EGY</v>
      </c>
      <c r="D1414" s="18" t="str">
        <f>VLOOKUP(Table4[[#This Row],[iso_code]],iso_code!G:H,2,FALSE)</f>
        <v>Egypt</v>
      </c>
    </row>
    <row r="1415" spans="1:4">
      <c r="A1415" s="18">
        <v>498</v>
      </c>
      <c r="B1415" s="54" t="s">
        <v>2152</v>
      </c>
      <c r="C1415" s="58" t="str">
        <f>VLOOKUP(Table4[[#This Row],[iso_code]],iso_code!B:C,2,FALSE)</f>
        <v>ERI</v>
      </c>
      <c r="D1415" s="18" t="str">
        <f>VLOOKUP(Table4[[#This Row],[iso_code]],iso_code!G:H,2,FALSE)</f>
        <v>Eritrea</v>
      </c>
    </row>
    <row r="1416" spans="1:4">
      <c r="A1416" s="18">
        <v>498</v>
      </c>
      <c r="B1416" s="54" t="s">
        <v>194</v>
      </c>
      <c r="C1416" s="58" t="str">
        <f>VLOOKUP(Table4[[#This Row],[iso_code]],iso_code!B:C,2,FALSE)</f>
        <v>ETH</v>
      </c>
      <c r="D1416" s="18" t="str">
        <f>VLOOKUP(Table4[[#This Row],[iso_code]],iso_code!G:H,2,FALSE)</f>
        <v>Ethiopia</v>
      </c>
    </row>
    <row r="1417" spans="1:4">
      <c r="A1417" s="18">
        <v>498</v>
      </c>
      <c r="B1417" s="54" t="s">
        <v>2153</v>
      </c>
      <c r="C1417" s="58" t="str">
        <f>VLOOKUP(Table4[[#This Row],[iso_code]],iso_code!B:C,2,FALSE)</f>
        <v>GAB</v>
      </c>
      <c r="D1417" s="18" t="str">
        <f>VLOOKUP(Table4[[#This Row],[iso_code]],iso_code!G:H,2,FALSE)</f>
        <v>Gabon</v>
      </c>
    </row>
    <row r="1418" spans="1:4">
      <c r="A1418" s="18">
        <v>498</v>
      </c>
      <c r="B1418" s="54" t="s">
        <v>250</v>
      </c>
      <c r="C1418" s="58" t="str">
        <f>VLOOKUP(Table4[[#This Row],[iso_code]],iso_code!B:C,2,FALSE)</f>
        <v>GHA</v>
      </c>
      <c r="D1418" s="18" t="str">
        <f>VLOOKUP(Table4[[#This Row],[iso_code]],iso_code!G:H,2,FALSE)</f>
        <v>Ghana</v>
      </c>
    </row>
    <row r="1419" spans="1:4">
      <c r="A1419" s="18">
        <v>498</v>
      </c>
      <c r="B1419" s="54" t="s">
        <v>2154</v>
      </c>
      <c r="C1419" s="58" t="str">
        <f>VLOOKUP(Table4[[#This Row],[iso_code]],iso_code!B:C,2,FALSE)</f>
        <v>GMB</v>
      </c>
      <c r="D1419" s="18" t="str">
        <f>VLOOKUP(Table4[[#This Row],[iso_code]],iso_code!G:H,2,FALSE)</f>
        <v>Gambia (the)</v>
      </c>
    </row>
    <row r="1420" spans="1:4">
      <c r="A1420" s="18">
        <v>498</v>
      </c>
      <c r="B1420" s="54" t="s">
        <v>2155</v>
      </c>
      <c r="C1420" s="58" t="str">
        <f>VLOOKUP(Table4[[#This Row],[iso_code]],iso_code!B:C,2,FALSE)</f>
        <v>GIN</v>
      </c>
      <c r="D1420" s="18" t="str">
        <f>VLOOKUP(Table4[[#This Row],[iso_code]],iso_code!G:H,2,FALSE)</f>
        <v>Guinea</v>
      </c>
    </row>
    <row r="1421" spans="1:4">
      <c r="A1421" s="18">
        <v>498</v>
      </c>
      <c r="B1421" s="54" t="s">
        <v>2151</v>
      </c>
      <c r="C1421" s="58" t="str">
        <f>VLOOKUP(Table4[[#This Row],[iso_code]],iso_code!B:C,2,FALSE)</f>
        <v>GNQ</v>
      </c>
      <c r="D1421" s="18" t="str">
        <f>VLOOKUP(Table4[[#This Row],[iso_code]],iso_code!G:H,2,FALSE)</f>
        <v>Equatorial Guinea</v>
      </c>
    </row>
    <row r="1422" spans="1:4">
      <c r="A1422" s="18">
        <v>498</v>
      </c>
      <c r="B1422" s="54" t="s">
        <v>2156</v>
      </c>
      <c r="C1422" s="58" t="str">
        <f>VLOOKUP(Table4[[#This Row],[iso_code]],iso_code!B:C,2,FALSE)</f>
        <v>GNB</v>
      </c>
      <c r="D1422" s="18" t="str">
        <f>VLOOKUP(Table4[[#This Row],[iso_code]],iso_code!G:H,2,FALSE)</f>
        <v>Guinea-Bissau</v>
      </c>
    </row>
    <row r="1423" spans="1:4">
      <c r="A1423" s="18">
        <v>498</v>
      </c>
      <c r="B1423" s="54" t="s">
        <v>428</v>
      </c>
      <c r="C1423" s="58" t="str">
        <f>VLOOKUP(Table4[[#This Row],[iso_code]],iso_code!B:C,2,FALSE)</f>
        <v>KEN</v>
      </c>
      <c r="D1423" s="18" t="str">
        <f>VLOOKUP(Table4[[#This Row],[iso_code]],iso_code!G:H,2,FALSE)</f>
        <v>Kenya</v>
      </c>
    </row>
    <row r="1424" spans="1:4">
      <c r="A1424" s="18">
        <v>498</v>
      </c>
      <c r="B1424" s="54" t="s">
        <v>2159</v>
      </c>
      <c r="C1424" s="58" t="str">
        <f>VLOOKUP(Table4[[#This Row],[iso_code]],iso_code!B:C,2,FALSE)</f>
        <v>LBR</v>
      </c>
      <c r="D1424" s="18" t="str">
        <f>VLOOKUP(Table4[[#This Row],[iso_code]],iso_code!G:H,2,FALSE)</f>
        <v>Liberia</v>
      </c>
    </row>
    <row r="1425" spans="1:4">
      <c r="A1425" s="18">
        <v>498</v>
      </c>
      <c r="B1425" s="54" t="s">
        <v>2158</v>
      </c>
      <c r="C1425" s="58" t="str">
        <f>VLOOKUP(Table4[[#This Row],[iso_code]],iso_code!B:C,2,FALSE)</f>
        <v>LSO</v>
      </c>
      <c r="D1425" s="18" t="str">
        <f>VLOOKUP(Table4[[#This Row],[iso_code]],iso_code!G:H,2,FALSE)</f>
        <v>Lesotho</v>
      </c>
    </row>
    <row r="1426" spans="1:4">
      <c r="A1426" s="18">
        <v>498</v>
      </c>
      <c r="B1426" s="54" t="s">
        <v>1944</v>
      </c>
      <c r="C1426" s="58" t="str">
        <f>VLOOKUP(Table4[[#This Row],[iso_code]],iso_code!B:C,2,FALSE)</f>
        <v>LBY</v>
      </c>
      <c r="D1426" s="18" t="str">
        <f>VLOOKUP(Table4[[#This Row],[iso_code]],iso_code!G:H,2,FALSE)</f>
        <v>Libya</v>
      </c>
    </row>
    <row r="1427" spans="1:4">
      <c r="A1427" s="18">
        <v>498</v>
      </c>
      <c r="B1427" s="54" t="s">
        <v>509</v>
      </c>
      <c r="C1427" s="58" t="str">
        <f>VLOOKUP(Table4[[#This Row],[iso_code]],iso_code!B:C,2,FALSE)</f>
        <v>MAR</v>
      </c>
      <c r="D1427" s="18" t="str">
        <f>VLOOKUP(Table4[[#This Row],[iso_code]],iso_code!G:H,2,FALSE)</f>
        <v>Morocco</v>
      </c>
    </row>
    <row r="1428" spans="1:4">
      <c r="A1428" s="18">
        <v>498</v>
      </c>
      <c r="B1428" s="54" t="s">
        <v>2161</v>
      </c>
      <c r="C1428" s="58" t="str">
        <f>VLOOKUP(Table4[[#This Row],[iso_code]],iso_code!B:C,2,FALSE)</f>
        <v>MLI</v>
      </c>
      <c r="D1428" s="18" t="str">
        <f>VLOOKUP(Table4[[#This Row],[iso_code]],iso_code!G:H,2,FALSE)</f>
        <v>Mali</v>
      </c>
    </row>
    <row r="1429" spans="1:4">
      <c r="A1429" s="18">
        <v>498</v>
      </c>
      <c r="B1429" s="54" t="s">
        <v>2062</v>
      </c>
      <c r="C1429" s="58" t="str">
        <f>VLOOKUP(Table4[[#This Row],[iso_code]],iso_code!B:C,2,FALSE)</f>
        <v>MRT</v>
      </c>
      <c r="D1429" s="18" t="str">
        <f>VLOOKUP(Table4[[#This Row],[iso_code]],iso_code!G:H,2,FALSE)</f>
        <v>Mauritania</v>
      </c>
    </row>
    <row r="1430" spans="1:4">
      <c r="A1430" s="18">
        <v>498</v>
      </c>
      <c r="B1430" s="54" t="s">
        <v>1147</v>
      </c>
      <c r="C1430" s="58" t="str">
        <f>VLOOKUP(Table4[[#This Row],[iso_code]],iso_code!B:C,2,FALSE)</f>
        <v>MWI</v>
      </c>
      <c r="D1430" s="18" t="str">
        <f>VLOOKUP(Table4[[#This Row],[iso_code]],iso_code!G:H,2,FALSE)</f>
        <v>Malawi</v>
      </c>
    </row>
    <row r="1431" spans="1:4">
      <c r="A1431" s="18">
        <v>498</v>
      </c>
      <c r="B1431" s="54" t="s">
        <v>1431</v>
      </c>
      <c r="C1431" s="58" t="str">
        <f>VLOOKUP(Table4[[#This Row],[iso_code]],iso_code!B:C,2,FALSE)</f>
        <v>MOZ</v>
      </c>
      <c r="D1431" s="18" t="str">
        <f>VLOOKUP(Table4[[#This Row],[iso_code]],iso_code!G:H,2,FALSE)</f>
        <v>Mozambique</v>
      </c>
    </row>
    <row r="1432" spans="1:4">
      <c r="A1432" s="18">
        <v>498</v>
      </c>
      <c r="B1432" s="54" t="s">
        <v>2022</v>
      </c>
      <c r="C1432" s="58" t="str">
        <f>VLOOKUP(Table4[[#This Row],[iso_code]],iso_code!B:C,2,FALSE)</f>
        <v>NAM</v>
      </c>
      <c r="D1432" s="18" t="str">
        <f>VLOOKUP(Table4[[#This Row],[iso_code]],iso_code!G:H,2,FALSE)</f>
        <v>Namibia</v>
      </c>
    </row>
    <row r="1433" spans="1:4">
      <c r="A1433" s="18">
        <v>498</v>
      </c>
      <c r="B1433" s="54" t="s">
        <v>988</v>
      </c>
      <c r="C1433" s="58" t="str">
        <f>VLOOKUP(Table4[[#This Row],[iso_code]],iso_code!B:C,2,FALSE)</f>
        <v>NER</v>
      </c>
      <c r="D1433" s="18" t="str">
        <f>VLOOKUP(Table4[[#This Row],[iso_code]],iso_code!G:H,2,FALSE)</f>
        <v>Niger (the)</v>
      </c>
    </row>
    <row r="1434" spans="1:4">
      <c r="A1434" s="18">
        <v>498</v>
      </c>
      <c r="B1434" s="54" t="s">
        <v>1215</v>
      </c>
      <c r="C1434" s="58" t="str">
        <f>VLOOKUP(Table4[[#This Row],[iso_code]],iso_code!B:C,2,FALSE)</f>
        <v>NGA</v>
      </c>
      <c r="D1434" s="18" t="str">
        <f>VLOOKUP(Table4[[#This Row],[iso_code]],iso_code!G:H,2,FALSE)</f>
        <v>Nigeria</v>
      </c>
    </row>
    <row r="1435" spans="1:4">
      <c r="A1435" s="18">
        <v>498</v>
      </c>
      <c r="B1435" s="54" t="s">
        <v>2162</v>
      </c>
      <c r="C1435" s="58" t="str">
        <f>VLOOKUP(Table4[[#This Row],[iso_code]],iso_code!B:C,2,FALSE)</f>
        <v>RWA</v>
      </c>
      <c r="D1435" s="18" t="str">
        <f>VLOOKUP(Table4[[#This Row],[iso_code]],iso_code!G:H,2,FALSE)</f>
        <v>Rwanda</v>
      </c>
    </row>
    <row r="1436" spans="1:4">
      <c r="A1436" s="18">
        <v>498</v>
      </c>
      <c r="B1436" s="54" t="s">
        <v>2167</v>
      </c>
      <c r="C1436" s="58" t="str">
        <f>VLOOKUP(Table4[[#This Row],[iso_code]],iso_code!B:C,2,FALSE)</f>
        <v>SDN</v>
      </c>
      <c r="D1436" s="18" t="str">
        <f>VLOOKUP(Table4[[#This Row],[iso_code]],iso_code!G:H,2,FALSE)</f>
        <v>Sudan (the)</v>
      </c>
    </row>
    <row r="1437" spans="1:4">
      <c r="A1437" s="18">
        <v>498</v>
      </c>
      <c r="B1437" s="54" t="s">
        <v>2046</v>
      </c>
      <c r="C1437" s="58" t="str">
        <f>VLOOKUP(Table4[[#This Row],[iso_code]],iso_code!B:C,2,FALSE)</f>
        <v>SLE</v>
      </c>
      <c r="D1437" s="18" t="str">
        <f>VLOOKUP(Table4[[#This Row],[iso_code]],iso_code!G:H,2,FALSE)</f>
        <v>Sierra Leone</v>
      </c>
    </row>
    <row r="1438" spans="1:4">
      <c r="A1438" s="18">
        <v>498</v>
      </c>
      <c r="B1438" s="54" t="s">
        <v>1657</v>
      </c>
      <c r="C1438" s="58" t="str">
        <f>VLOOKUP(Table4[[#This Row],[iso_code]],iso_code!B:C,2,FALSE)</f>
        <v>SEN</v>
      </c>
      <c r="D1438" s="18" t="str">
        <f>VLOOKUP(Table4[[#This Row],[iso_code]],iso_code!G:H,2,FALSE)</f>
        <v>Senegal</v>
      </c>
    </row>
    <row r="1439" spans="1:4">
      <c r="A1439" s="18">
        <v>498</v>
      </c>
      <c r="B1439" s="54" t="s">
        <v>2165</v>
      </c>
      <c r="C1439" s="58" t="str">
        <f>VLOOKUP(Table4[[#This Row],[iso_code]],iso_code!B:C,2,FALSE)</f>
        <v>SOM</v>
      </c>
      <c r="D1439" s="18" t="str">
        <f>VLOOKUP(Table4[[#This Row],[iso_code]],iso_code!G:H,2,FALSE)</f>
        <v>Somalia</v>
      </c>
    </row>
    <row r="1440" spans="1:4">
      <c r="A1440" s="18">
        <v>498</v>
      </c>
      <c r="B1440" s="54" t="s">
        <v>2166</v>
      </c>
      <c r="C1440" s="58" t="str">
        <f>VLOOKUP(Table4[[#This Row],[iso_code]],iso_code!B:C,2,FALSE)</f>
        <v>SSD</v>
      </c>
      <c r="D1440" s="18" t="str">
        <f>VLOOKUP(Table4[[#This Row],[iso_code]],iso_code!G:H,2,FALSE)</f>
        <v>South Sudan</v>
      </c>
    </row>
    <row r="1441" spans="1:4">
      <c r="A1441" s="18">
        <v>498</v>
      </c>
      <c r="B1441" s="54" t="s">
        <v>2168</v>
      </c>
      <c r="C1441" s="58" t="str">
        <f>VLOOKUP(Table4[[#This Row],[iso_code]],iso_code!B:C,2,FALSE)</f>
        <v>SWZ</v>
      </c>
      <c r="D1441" s="18" t="str">
        <f>VLOOKUP(Table4[[#This Row],[iso_code]],iso_code!G:H,2,FALSE)</f>
        <v>Eswatini</v>
      </c>
    </row>
    <row r="1442" spans="1:4">
      <c r="A1442" s="18">
        <v>498</v>
      </c>
      <c r="B1442" s="54" t="s">
        <v>2147</v>
      </c>
      <c r="C1442" s="58" t="str">
        <f>VLOOKUP(Table4[[#This Row],[iso_code]],iso_code!B:C,2,FALSE)</f>
        <v>TCD</v>
      </c>
      <c r="D1442" s="18" t="str">
        <f>VLOOKUP(Table4[[#This Row],[iso_code]],iso_code!G:H,2,FALSE)</f>
        <v>Chad</v>
      </c>
    </row>
    <row r="1443" spans="1:4">
      <c r="A1443" s="18">
        <v>498</v>
      </c>
      <c r="B1443" s="54" t="s">
        <v>1968</v>
      </c>
      <c r="C1443" s="58" t="str">
        <f>VLOOKUP(Table4[[#This Row],[iso_code]],iso_code!B:C,2,FALSE)</f>
        <v>TGO</v>
      </c>
      <c r="D1443" s="18" t="str">
        <f>VLOOKUP(Table4[[#This Row],[iso_code]],iso_code!G:H,2,FALSE)</f>
        <v>Togo</v>
      </c>
    </row>
    <row r="1444" spans="1:4">
      <c r="A1444" s="18">
        <v>498</v>
      </c>
      <c r="B1444" s="54" t="s">
        <v>935</v>
      </c>
      <c r="C1444" s="58" t="str">
        <f>VLOOKUP(Table4[[#This Row],[iso_code]],iso_code!B:C,2,FALSE)</f>
        <v>TUN</v>
      </c>
      <c r="D1444" s="18" t="str">
        <f>VLOOKUP(Table4[[#This Row],[iso_code]],iso_code!G:H,2,FALSE)</f>
        <v>Tunisia</v>
      </c>
    </row>
    <row r="1445" spans="1:4">
      <c r="A1445" s="18">
        <v>498</v>
      </c>
      <c r="B1445" s="54" t="s">
        <v>842</v>
      </c>
      <c r="C1445" s="58" t="str">
        <f>VLOOKUP(Table4[[#This Row],[iso_code]],iso_code!B:C,2,FALSE)</f>
        <v>TZA</v>
      </c>
      <c r="D1445" s="18" t="str">
        <f>VLOOKUP(Table4[[#This Row],[iso_code]],iso_code!G:H,2,FALSE)</f>
        <v>Tanzania, United Republic of</v>
      </c>
    </row>
    <row r="1446" spans="1:4">
      <c r="A1446" s="18">
        <v>498</v>
      </c>
      <c r="B1446" s="54" t="s">
        <v>1443</v>
      </c>
      <c r="C1446" s="58" t="str">
        <f>VLOOKUP(Table4[[#This Row],[iso_code]],iso_code!B:C,2,FALSE)</f>
        <v>UGA</v>
      </c>
      <c r="D1446" s="18" t="str">
        <f>VLOOKUP(Table4[[#This Row],[iso_code]],iso_code!G:H,2,FALSE)</f>
        <v>Uganda</v>
      </c>
    </row>
    <row r="1447" spans="1:4">
      <c r="A1447" s="18">
        <v>498</v>
      </c>
      <c r="B1447" s="54" t="s">
        <v>608</v>
      </c>
      <c r="C1447" s="58" t="str">
        <f>VLOOKUP(Table4[[#This Row],[iso_code]],iso_code!B:C,2,FALSE)</f>
        <v>ZAF</v>
      </c>
      <c r="D1447" s="18" t="str">
        <f>VLOOKUP(Table4[[#This Row],[iso_code]],iso_code!G:H,2,FALSE)</f>
        <v>South Africa</v>
      </c>
    </row>
    <row r="1448" spans="1:4">
      <c r="A1448" s="18">
        <v>498</v>
      </c>
      <c r="B1448" s="54" t="s">
        <v>737</v>
      </c>
      <c r="C1448" s="58" t="str">
        <f>VLOOKUP(Table4[[#This Row],[iso_code]],iso_code!B:C,2,FALSE)</f>
        <v>ZMB</v>
      </c>
      <c r="D1448" s="18" t="str">
        <f>VLOOKUP(Table4[[#This Row],[iso_code]],iso_code!G:H,2,FALSE)</f>
        <v>Zambia</v>
      </c>
    </row>
    <row r="1449" spans="1:4">
      <c r="A1449" s="18">
        <v>498</v>
      </c>
      <c r="B1449" s="54" t="s">
        <v>2169</v>
      </c>
      <c r="C1449" s="58" t="str">
        <f>VLOOKUP(Table4[[#This Row],[iso_code]],iso_code!B:C,2,FALSE)</f>
        <v>ZWE</v>
      </c>
      <c r="D1449" s="18" t="str">
        <f>VLOOKUP(Table4[[#This Row],[iso_code]],iso_code!G:H,2,FALSE)</f>
        <v>Zimbabwe</v>
      </c>
    </row>
    <row r="1450" spans="1:4">
      <c r="A1450" s="18">
        <v>499</v>
      </c>
      <c r="B1450" s="54" t="s">
        <v>428</v>
      </c>
      <c r="C1450" s="58" t="str">
        <f>VLOOKUP(Table4[[#This Row],[iso_code]],iso_code!B:C,2,FALSE)</f>
        <v>KEN</v>
      </c>
      <c r="D1450" s="18" t="str">
        <f>VLOOKUP(Table4[[#This Row],[iso_code]],iso_code!G:H,2,FALSE)</f>
        <v>Kenya</v>
      </c>
    </row>
    <row r="1451" spans="1:4">
      <c r="A1451" s="18">
        <v>500</v>
      </c>
      <c r="B1451" s="54" t="s">
        <v>608</v>
      </c>
      <c r="C1451" s="58" t="str">
        <f>VLOOKUP(Table4[[#This Row],[iso_code]],iso_code!B:C,2,FALSE)</f>
        <v>ZAF</v>
      </c>
      <c r="D1451" s="18" t="str">
        <f>VLOOKUP(Table4[[#This Row],[iso_code]],iso_code!G:H,2,FALSE)</f>
        <v>South Africa</v>
      </c>
    </row>
    <row r="1452" spans="1:4">
      <c r="A1452" s="18">
        <v>501</v>
      </c>
      <c r="B1452" s="54" t="s">
        <v>2144</v>
      </c>
      <c r="C1452" s="58" t="str">
        <f>VLOOKUP(Table4[[#This Row],[iso_code]],iso_code!B:C,2,FALSE)</f>
        <v>BEN</v>
      </c>
      <c r="D1452" s="18" t="str">
        <f>VLOOKUP(Table4[[#This Row],[iso_code]],iso_code!G:H,2,FALSE)</f>
        <v>Benin</v>
      </c>
    </row>
    <row r="1453" spans="1:4">
      <c r="A1453" s="18">
        <v>501</v>
      </c>
      <c r="B1453" s="54" t="s">
        <v>2145</v>
      </c>
      <c r="C1453" s="58" t="str">
        <f>VLOOKUP(Table4[[#This Row],[iso_code]],iso_code!B:C,2,FALSE)</f>
        <v>BFA</v>
      </c>
      <c r="D1453" s="18" t="str">
        <f>VLOOKUP(Table4[[#This Row],[iso_code]],iso_code!G:H,2,FALSE)</f>
        <v>Burkina Faso</v>
      </c>
    </row>
    <row r="1454" spans="1:4">
      <c r="A1454" s="18">
        <v>501</v>
      </c>
      <c r="B1454" s="54" t="s">
        <v>2157</v>
      </c>
      <c r="C1454" s="58" t="str">
        <f>VLOOKUP(Table4[[#This Row],[iso_code]],iso_code!B:C,2,FALSE)</f>
        <v>CIV</v>
      </c>
      <c r="D1454" s="18" t="str">
        <f>VLOOKUP(Table4[[#This Row],[iso_code]],iso_code!G:H,2,FALSE)</f>
        <v>Côte d'Ivoire</v>
      </c>
    </row>
    <row r="1455" spans="1:4">
      <c r="A1455" s="18">
        <v>501</v>
      </c>
      <c r="B1455" s="54" t="s">
        <v>2154</v>
      </c>
      <c r="C1455" s="58" t="str">
        <f>VLOOKUP(Table4[[#This Row],[iso_code]],iso_code!B:C,2,FALSE)</f>
        <v>GMB</v>
      </c>
      <c r="D1455" s="18" t="str">
        <f>VLOOKUP(Table4[[#This Row],[iso_code]],iso_code!G:H,2,FALSE)</f>
        <v>Gambia (the)</v>
      </c>
    </row>
    <row r="1456" spans="1:4">
      <c r="A1456" s="18">
        <v>501</v>
      </c>
      <c r="B1456" s="54" t="s">
        <v>250</v>
      </c>
      <c r="C1456" s="58" t="str">
        <f>VLOOKUP(Table4[[#This Row],[iso_code]],iso_code!B:C,2,FALSE)</f>
        <v>GHA</v>
      </c>
      <c r="D1456" s="18" t="str">
        <f>VLOOKUP(Table4[[#This Row],[iso_code]],iso_code!G:H,2,FALSE)</f>
        <v>Ghana</v>
      </c>
    </row>
    <row r="1457" spans="1:4">
      <c r="A1457" s="18">
        <v>501</v>
      </c>
      <c r="B1457" s="54" t="s">
        <v>2155</v>
      </c>
      <c r="C1457" s="58" t="str">
        <f>VLOOKUP(Table4[[#This Row],[iso_code]],iso_code!B:C,2,FALSE)</f>
        <v>GIN</v>
      </c>
      <c r="D1457" s="18" t="str">
        <f>VLOOKUP(Table4[[#This Row],[iso_code]],iso_code!G:H,2,FALSE)</f>
        <v>Guinea</v>
      </c>
    </row>
    <row r="1458" spans="1:4">
      <c r="A1458" s="18">
        <v>501</v>
      </c>
      <c r="B1458" s="54" t="s">
        <v>2156</v>
      </c>
      <c r="C1458" s="58" t="str">
        <f>VLOOKUP(Table4[[#This Row],[iso_code]],iso_code!B:C,2,FALSE)</f>
        <v>GNB</v>
      </c>
      <c r="D1458" s="18" t="str">
        <f>VLOOKUP(Table4[[#This Row],[iso_code]],iso_code!G:H,2,FALSE)</f>
        <v>Guinea-Bissau</v>
      </c>
    </row>
    <row r="1459" spans="1:4">
      <c r="A1459" s="18">
        <v>501</v>
      </c>
      <c r="B1459" s="54" t="s">
        <v>2159</v>
      </c>
      <c r="C1459" s="58" t="str">
        <f>VLOOKUP(Table4[[#This Row],[iso_code]],iso_code!B:C,2,FALSE)</f>
        <v>LBR</v>
      </c>
      <c r="D1459" s="18" t="str">
        <f>VLOOKUP(Table4[[#This Row],[iso_code]],iso_code!G:H,2,FALSE)</f>
        <v>Liberia</v>
      </c>
    </row>
    <row r="1460" spans="1:4">
      <c r="A1460" s="18">
        <v>501</v>
      </c>
      <c r="B1460" s="54" t="s">
        <v>2161</v>
      </c>
      <c r="C1460" s="58" t="str">
        <f>VLOOKUP(Table4[[#This Row],[iso_code]],iso_code!B:C,2,FALSE)</f>
        <v>MLI</v>
      </c>
      <c r="D1460" s="18" t="str">
        <f>VLOOKUP(Table4[[#This Row],[iso_code]],iso_code!G:H,2,FALSE)</f>
        <v>Mali</v>
      </c>
    </row>
    <row r="1461" spans="1:4">
      <c r="A1461" s="18">
        <v>501</v>
      </c>
      <c r="B1461" s="54" t="s">
        <v>988</v>
      </c>
      <c r="C1461" s="58" t="str">
        <f>VLOOKUP(Table4[[#This Row],[iso_code]],iso_code!B:C,2,FALSE)</f>
        <v>NER</v>
      </c>
      <c r="D1461" s="18" t="str">
        <f>VLOOKUP(Table4[[#This Row],[iso_code]],iso_code!G:H,2,FALSE)</f>
        <v>Niger (the)</v>
      </c>
    </row>
    <row r="1462" spans="1:4">
      <c r="A1462" s="18">
        <v>501</v>
      </c>
      <c r="B1462" s="54" t="s">
        <v>1215</v>
      </c>
      <c r="C1462" s="58" t="str">
        <f>VLOOKUP(Table4[[#This Row],[iso_code]],iso_code!B:C,2,FALSE)</f>
        <v>NGA</v>
      </c>
      <c r="D1462" s="18" t="str">
        <f>VLOOKUP(Table4[[#This Row],[iso_code]],iso_code!G:H,2,FALSE)</f>
        <v>Nigeria</v>
      </c>
    </row>
    <row r="1463" spans="1:4">
      <c r="A1463" s="18">
        <v>501</v>
      </c>
      <c r="B1463" s="54" t="s">
        <v>1657</v>
      </c>
      <c r="C1463" s="58" t="str">
        <f>VLOOKUP(Table4[[#This Row],[iso_code]],iso_code!B:C,2,FALSE)</f>
        <v>SEN</v>
      </c>
      <c r="D1463" s="18" t="str">
        <f>VLOOKUP(Table4[[#This Row],[iso_code]],iso_code!G:H,2,FALSE)</f>
        <v>Senegal</v>
      </c>
    </row>
    <row r="1464" spans="1:4">
      <c r="A1464" s="18">
        <v>501</v>
      </c>
      <c r="B1464" s="54" t="s">
        <v>2046</v>
      </c>
      <c r="C1464" s="58" t="str">
        <f>VLOOKUP(Table4[[#This Row],[iso_code]],iso_code!B:C,2,FALSE)</f>
        <v>SLE</v>
      </c>
      <c r="D1464" s="18" t="str">
        <f>VLOOKUP(Table4[[#This Row],[iso_code]],iso_code!G:H,2,FALSE)</f>
        <v>Sierra Leone</v>
      </c>
    </row>
    <row r="1465" spans="1:4">
      <c r="A1465" s="18">
        <v>501</v>
      </c>
      <c r="B1465" s="54" t="s">
        <v>1968</v>
      </c>
      <c r="C1465" s="58" t="str">
        <f>VLOOKUP(Table4[[#This Row],[iso_code]],iso_code!B:C,2,FALSE)</f>
        <v>TGO</v>
      </c>
      <c r="D1465" s="18" t="str">
        <f>VLOOKUP(Table4[[#This Row],[iso_code]],iso_code!G:H,2,FALSE)</f>
        <v>Togo</v>
      </c>
    </row>
    <row r="1466" spans="1:4">
      <c r="A1466" s="18">
        <v>502</v>
      </c>
      <c r="B1466" s="54" t="s">
        <v>790</v>
      </c>
      <c r="C1466" s="58" t="str">
        <f>VLOOKUP(Table4[[#This Row],[iso_code]],iso_code!B:C,2,FALSE)</f>
        <v>DZA</v>
      </c>
      <c r="D1466" s="18" t="str">
        <f>VLOOKUP(Table4[[#This Row],[iso_code]],iso_code!G:H,2,FALSE)</f>
        <v>Algeria</v>
      </c>
    </row>
    <row r="1467" spans="1:4">
      <c r="A1467" s="18">
        <v>503</v>
      </c>
      <c r="B1467" s="54" t="s">
        <v>1215</v>
      </c>
      <c r="C1467" s="58" t="str">
        <f>VLOOKUP(Table4[[#This Row],[iso_code]],iso_code!B:C,2,FALSE)</f>
        <v>NGA</v>
      </c>
      <c r="D1467" s="18" t="str">
        <f>VLOOKUP(Table4[[#This Row],[iso_code]],iso_code!G:H,2,FALSE)</f>
        <v>Nigeria</v>
      </c>
    </row>
    <row r="1468" spans="1:4">
      <c r="A1468" s="18">
        <v>504</v>
      </c>
      <c r="B1468" s="54" t="s">
        <v>428</v>
      </c>
      <c r="C1468" s="58" t="str">
        <f>VLOOKUP(Table4[[#This Row],[iso_code]],iso_code!B:C,2,FALSE)</f>
        <v>KEN</v>
      </c>
      <c r="D1468" s="18" t="str">
        <f>VLOOKUP(Table4[[#This Row],[iso_code]],iso_code!G:H,2,FALSE)</f>
        <v>Kenya</v>
      </c>
    </row>
    <row r="1469" spans="1:4">
      <c r="A1469" s="18">
        <v>505</v>
      </c>
      <c r="B1469" s="54" t="s">
        <v>194</v>
      </c>
      <c r="C1469" s="58" t="str">
        <f>VLOOKUP(Table4[[#This Row],[iso_code]],iso_code!B:C,2,FALSE)</f>
        <v>ETH</v>
      </c>
      <c r="D1469" s="18" t="str">
        <f>VLOOKUP(Table4[[#This Row],[iso_code]],iso_code!G:H,2,FALSE)</f>
        <v>Ethiopia</v>
      </c>
    </row>
    <row r="1470" spans="1:4">
      <c r="A1470" s="18">
        <v>506</v>
      </c>
      <c r="B1470" s="54" t="s">
        <v>1215</v>
      </c>
      <c r="C1470" s="58" t="str">
        <f>VLOOKUP(Table4[[#This Row],[iso_code]],iso_code!B:C,2,FALSE)</f>
        <v>NGA</v>
      </c>
      <c r="D1470" s="18" t="str">
        <f>VLOOKUP(Table4[[#This Row],[iso_code]],iso_code!G:H,2,FALSE)</f>
        <v>Nigeria</v>
      </c>
    </row>
    <row r="1471" spans="1:4">
      <c r="A1471" s="18">
        <v>507</v>
      </c>
      <c r="B1471" s="54" t="s">
        <v>2165</v>
      </c>
      <c r="C1471" s="58" t="str">
        <f>VLOOKUP(Table4[[#This Row],[iso_code]],iso_code!B:C,2,FALSE)</f>
        <v>SOM</v>
      </c>
      <c r="D1471" s="18" t="str">
        <f>VLOOKUP(Table4[[#This Row],[iso_code]],iso_code!G:H,2,FALSE)</f>
        <v>Somalia</v>
      </c>
    </row>
    <row r="1472" spans="1:4">
      <c r="A1472" s="18">
        <v>508</v>
      </c>
      <c r="B1472" s="54" t="s">
        <v>953</v>
      </c>
      <c r="C1472" s="58" t="str">
        <f>VLOOKUP(Table4[[#This Row],[iso_code]],iso_code!B:C,2,FALSE)</f>
        <v>MUS</v>
      </c>
      <c r="D1472" s="18" t="str">
        <f>VLOOKUP(Table4[[#This Row],[iso_code]],iso_code!G:H,2,FALSE)</f>
        <v>Mauritius</v>
      </c>
    </row>
    <row r="1473" spans="1:4">
      <c r="A1473" s="18">
        <v>509</v>
      </c>
      <c r="B1473" s="54" t="s">
        <v>250</v>
      </c>
      <c r="C1473" s="58" t="str">
        <f>VLOOKUP(Table4[[#This Row],[iso_code]],iso_code!B:C,2,FALSE)</f>
        <v>GHA</v>
      </c>
      <c r="D1473" s="18" t="str">
        <f>VLOOKUP(Table4[[#This Row],[iso_code]],iso_code!G:H,2,FALSE)</f>
        <v>Ghana</v>
      </c>
    </row>
    <row r="1474" spans="1:4">
      <c r="A1474" s="18">
        <v>510</v>
      </c>
      <c r="B1474" s="54" t="s">
        <v>790</v>
      </c>
      <c r="C1474" s="58" t="str">
        <f>VLOOKUP(Table4[[#This Row],[iso_code]],iso_code!B:C,2,FALSE)</f>
        <v>DZA</v>
      </c>
      <c r="D1474" s="18" t="str">
        <f>VLOOKUP(Table4[[#This Row],[iso_code]],iso_code!G:H,2,FALSE)</f>
        <v>Algeria</v>
      </c>
    </row>
    <row r="1475" spans="1:4">
      <c r="A1475" s="18">
        <v>511</v>
      </c>
      <c r="B1475" s="54" t="s">
        <v>250</v>
      </c>
      <c r="C1475" s="58" t="str">
        <f>VLOOKUP(Table4[[#This Row],[iso_code]],iso_code!B:C,2,FALSE)</f>
        <v>GHA</v>
      </c>
      <c r="D1475" s="18" t="str">
        <f>VLOOKUP(Table4[[#This Row],[iso_code]],iso_code!G:H,2,FALSE)</f>
        <v>Ghana</v>
      </c>
    </row>
    <row r="1476" spans="1:4">
      <c r="A1476" s="18">
        <v>511</v>
      </c>
      <c r="B1476" s="54" t="s">
        <v>1215</v>
      </c>
      <c r="C1476" s="58" t="str">
        <f>VLOOKUP(Table4[[#This Row],[iso_code]],iso_code!B:C,2,FALSE)</f>
        <v>NGA</v>
      </c>
      <c r="D1476" s="18" t="str">
        <f>VLOOKUP(Table4[[#This Row],[iso_code]],iso_code!G:H,2,FALSE)</f>
        <v>Nigeria</v>
      </c>
    </row>
    <row r="1477" spans="1:4">
      <c r="A1477" s="18">
        <v>512</v>
      </c>
      <c r="B1477" s="54" t="s">
        <v>1968</v>
      </c>
      <c r="C1477" s="58" t="str">
        <f>VLOOKUP(Table4[[#This Row],[iso_code]],iso_code!B:C,2,FALSE)</f>
        <v>TGO</v>
      </c>
      <c r="D1477" s="18" t="str">
        <f>VLOOKUP(Table4[[#This Row],[iso_code]],iso_code!G:H,2,FALSE)</f>
        <v>Togo</v>
      </c>
    </row>
    <row r="1478" spans="1:4">
      <c r="A1478" s="18">
        <v>513</v>
      </c>
      <c r="B1478" s="54" t="s">
        <v>608</v>
      </c>
      <c r="C1478" s="58" t="str">
        <f>VLOOKUP(Table4[[#This Row],[iso_code]],iso_code!B:C,2,FALSE)</f>
        <v>ZAF</v>
      </c>
      <c r="D1478" s="18" t="str">
        <f>VLOOKUP(Table4[[#This Row],[iso_code]],iso_code!G:H,2,FALSE)</f>
        <v>South Africa</v>
      </c>
    </row>
    <row r="1479" spans="1:4">
      <c r="A1479" s="18">
        <v>514</v>
      </c>
      <c r="B1479" s="54" t="s">
        <v>194</v>
      </c>
      <c r="C1479" s="58" t="str">
        <f>VLOOKUP(Table4[[#This Row],[iso_code]],iso_code!B:C,2,FALSE)</f>
        <v>ETH</v>
      </c>
      <c r="D1479" s="18" t="str">
        <f>VLOOKUP(Table4[[#This Row],[iso_code]],iso_code!G:H,2,FALSE)</f>
        <v>Ethiopia</v>
      </c>
    </row>
    <row r="1480" spans="1:4">
      <c r="A1480" s="18">
        <v>515</v>
      </c>
      <c r="B1480" s="54" t="s">
        <v>194</v>
      </c>
      <c r="C1480" s="58" t="str">
        <f>VLOOKUP(Table4[[#This Row],[iso_code]],iso_code!B:C,2,FALSE)</f>
        <v>ETH</v>
      </c>
      <c r="D1480" s="18" t="str">
        <f>VLOOKUP(Table4[[#This Row],[iso_code]],iso_code!G:H,2,FALSE)</f>
        <v>Ethiopia</v>
      </c>
    </row>
    <row r="1481" spans="1:4">
      <c r="A1481" s="18">
        <v>516</v>
      </c>
      <c r="B1481" s="54" t="s">
        <v>2146</v>
      </c>
      <c r="C1481" s="58" t="str">
        <f>VLOOKUP(Table4[[#This Row],[iso_code]],iso_code!B:C,2,FALSE)</f>
        <v>BDI</v>
      </c>
      <c r="D1481" s="18" t="str">
        <f>VLOOKUP(Table4[[#This Row],[iso_code]],iso_code!G:H,2,FALSE)</f>
        <v>Burundi</v>
      </c>
    </row>
    <row r="1482" spans="1:4">
      <c r="A1482" s="18">
        <v>516</v>
      </c>
      <c r="B1482" s="54" t="s">
        <v>1976</v>
      </c>
      <c r="C1482" s="58" t="str">
        <f>VLOOKUP(Table4[[#This Row],[iso_code]],iso_code!B:C,2,FALSE)</f>
        <v>COD</v>
      </c>
      <c r="D1482" s="18" t="str">
        <f>VLOOKUP(Table4[[#This Row],[iso_code]],iso_code!G:H,2,FALSE)</f>
        <v>Congo (the Democratic Republic of the)</v>
      </c>
    </row>
    <row r="1483" spans="1:4">
      <c r="A1483" s="18">
        <v>516</v>
      </c>
      <c r="B1483" s="54" t="s">
        <v>428</v>
      </c>
      <c r="C1483" s="58" t="str">
        <f>VLOOKUP(Table4[[#This Row],[iso_code]],iso_code!B:C,2,FALSE)</f>
        <v>KEN</v>
      </c>
      <c r="D1483" s="18" t="str">
        <f>VLOOKUP(Table4[[#This Row],[iso_code]],iso_code!G:H,2,FALSE)</f>
        <v>Kenya</v>
      </c>
    </row>
    <row r="1484" spans="1:4">
      <c r="A1484" s="18">
        <v>516</v>
      </c>
      <c r="B1484" s="54" t="s">
        <v>2162</v>
      </c>
      <c r="C1484" s="58" t="str">
        <f>VLOOKUP(Table4[[#This Row],[iso_code]],iso_code!B:C,2,FALSE)</f>
        <v>RWA</v>
      </c>
      <c r="D1484" s="18" t="str">
        <f>VLOOKUP(Table4[[#This Row],[iso_code]],iso_code!G:H,2,FALSE)</f>
        <v>Rwanda</v>
      </c>
    </row>
    <row r="1485" spans="1:4">
      <c r="A1485" s="18">
        <v>516</v>
      </c>
      <c r="B1485" s="54" t="s">
        <v>842</v>
      </c>
      <c r="C1485" s="58" t="str">
        <f>VLOOKUP(Table4[[#This Row],[iso_code]],iso_code!B:C,2,FALSE)</f>
        <v>TZA</v>
      </c>
      <c r="D1485" s="18" t="str">
        <f>VLOOKUP(Table4[[#This Row],[iso_code]],iso_code!G:H,2,FALSE)</f>
        <v>Tanzania, United Republic of</v>
      </c>
    </row>
    <row r="1486" spans="1:4">
      <c r="A1486" s="18">
        <v>516</v>
      </c>
      <c r="B1486" s="54" t="s">
        <v>1443</v>
      </c>
      <c r="C1486" s="58" t="str">
        <f>VLOOKUP(Table4[[#This Row],[iso_code]],iso_code!B:C,2,FALSE)</f>
        <v>UGA</v>
      </c>
      <c r="D1486" s="18" t="str">
        <f>VLOOKUP(Table4[[#This Row],[iso_code]],iso_code!G:H,2,FALSE)</f>
        <v>Uganda</v>
      </c>
    </row>
    <row r="1487" spans="1:4">
      <c r="A1487" s="18">
        <v>517</v>
      </c>
      <c r="B1487" s="54" t="s">
        <v>935</v>
      </c>
      <c r="C1487" s="58" t="str">
        <f>VLOOKUP(Table4[[#This Row],[iso_code]],iso_code!B:C,2,FALSE)</f>
        <v>TUN</v>
      </c>
      <c r="D1487" s="18" t="str">
        <f>VLOOKUP(Table4[[#This Row],[iso_code]],iso_code!G:H,2,FALSE)</f>
        <v>Tunisia</v>
      </c>
    </row>
    <row r="1488" spans="1:4">
      <c r="A1488" s="18">
        <v>518</v>
      </c>
      <c r="B1488" s="54" t="s">
        <v>842</v>
      </c>
      <c r="C1488" s="58" t="str">
        <f>VLOOKUP(Table4[[#This Row],[iso_code]],iso_code!B:C,2,FALSE)</f>
        <v>TZA</v>
      </c>
      <c r="D1488" s="18" t="str">
        <f>VLOOKUP(Table4[[#This Row],[iso_code]],iso_code!G:H,2,FALSE)</f>
        <v>Tanzania, United Republic of</v>
      </c>
    </row>
    <row r="1489" spans="1:4">
      <c r="A1489" s="18">
        <v>519</v>
      </c>
      <c r="B1489" s="54" t="s">
        <v>2169</v>
      </c>
      <c r="C1489" s="58" t="str">
        <f>VLOOKUP(Table4[[#This Row],[iso_code]],iso_code!B:C,2,FALSE)</f>
        <v>ZWE</v>
      </c>
      <c r="D1489" s="18" t="str">
        <f>VLOOKUP(Table4[[#This Row],[iso_code]],iso_code!G:H,2,FALSE)</f>
        <v>Zimbabwe</v>
      </c>
    </row>
    <row r="1490" spans="1:4">
      <c r="A1490" s="18">
        <v>520</v>
      </c>
      <c r="B1490" s="54" t="s">
        <v>2143</v>
      </c>
      <c r="C1490" s="58" t="str">
        <f>VLOOKUP(Table4[[#This Row],[iso_code]],iso_code!B:C,2,FALSE)</f>
        <v>AGO</v>
      </c>
      <c r="D1490" s="18" t="str">
        <f>VLOOKUP(Table4[[#This Row],[iso_code]],iso_code!G:H,2,FALSE)</f>
        <v>Angola</v>
      </c>
    </row>
    <row r="1491" spans="1:4">
      <c r="A1491" s="18">
        <v>520</v>
      </c>
      <c r="B1491" s="54" t="s">
        <v>2145</v>
      </c>
      <c r="C1491" s="58" t="str">
        <f>VLOOKUP(Table4[[#This Row],[iso_code]],iso_code!B:C,2,FALSE)</f>
        <v>BFA</v>
      </c>
      <c r="D1491" s="18" t="str">
        <f>VLOOKUP(Table4[[#This Row],[iso_code]],iso_code!G:H,2,FALSE)</f>
        <v>Burkina Faso</v>
      </c>
    </row>
    <row r="1492" spans="1:4">
      <c r="A1492" s="18">
        <v>520</v>
      </c>
      <c r="B1492" s="54" t="s">
        <v>2146</v>
      </c>
      <c r="C1492" s="58" t="str">
        <f>VLOOKUP(Table4[[#This Row],[iso_code]],iso_code!B:C,2,FALSE)</f>
        <v>BDI</v>
      </c>
      <c r="D1492" s="18" t="str">
        <f>VLOOKUP(Table4[[#This Row],[iso_code]],iso_code!G:H,2,FALSE)</f>
        <v>Burundi</v>
      </c>
    </row>
    <row r="1493" spans="1:4">
      <c r="A1493" s="18">
        <v>520</v>
      </c>
      <c r="B1493" s="54" t="s">
        <v>2144</v>
      </c>
      <c r="C1493" s="58" t="str">
        <f>VLOOKUP(Table4[[#This Row],[iso_code]],iso_code!B:C,2,FALSE)</f>
        <v>BEN</v>
      </c>
      <c r="D1493" s="18" t="str">
        <f>VLOOKUP(Table4[[#This Row],[iso_code]],iso_code!G:H,2,FALSE)</f>
        <v>Benin</v>
      </c>
    </row>
    <row r="1494" spans="1:4">
      <c r="A1494" s="18">
        <v>520</v>
      </c>
      <c r="B1494" s="54" t="s">
        <v>1787</v>
      </c>
      <c r="C1494" s="58" t="str">
        <f>VLOOKUP(Table4[[#This Row],[iso_code]],iso_code!B:C,2,FALSE)</f>
        <v>BWA</v>
      </c>
      <c r="D1494" s="18" t="str">
        <f>VLOOKUP(Table4[[#This Row],[iso_code]],iso_code!G:H,2,FALSE)</f>
        <v>Botswana</v>
      </c>
    </row>
    <row r="1495" spans="1:4">
      <c r="A1495" s="18">
        <v>520</v>
      </c>
      <c r="B1495" s="54" t="s">
        <v>1976</v>
      </c>
      <c r="C1495" s="58" t="str">
        <f>VLOOKUP(Table4[[#This Row],[iso_code]],iso_code!B:C,2,FALSE)</f>
        <v>COD</v>
      </c>
      <c r="D1495" s="18" t="str">
        <f>VLOOKUP(Table4[[#This Row],[iso_code]],iso_code!G:H,2,FALSE)</f>
        <v>Congo (the Democratic Republic of the)</v>
      </c>
    </row>
    <row r="1496" spans="1:4">
      <c r="A1496" s="18">
        <v>520</v>
      </c>
      <c r="B1496" s="54" t="s">
        <v>1632</v>
      </c>
      <c r="C1496" s="58" t="str">
        <f>VLOOKUP(Table4[[#This Row],[iso_code]],iso_code!B:C,2,FALSE)</f>
        <v>CAF</v>
      </c>
      <c r="D1496" s="18" t="str">
        <f>VLOOKUP(Table4[[#This Row],[iso_code]],iso_code!G:H,2,FALSE)</f>
        <v>Central African Republic (the)</v>
      </c>
    </row>
    <row r="1497" spans="1:4">
      <c r="A1497" s="18">
        <v>520</v>
      </c>
      <c r="B1497" s="54" t="s">
        <v>2149</v>
      </c>
      <c r="C1497" s="58" t="str">
        <f>VLOOKUP(Table4[[#This Row],[iso_code]],iso_code!B:C,2,FALSE)</f>
        <v>COG</v>
      </c>
      <c r="D1497" s="18" t="str">
        <f>VLOOKUP(Table4[[#This Row],[iso_code]],iso_code!G:H,2,FALSE)</f>
        <v>Congo (the)</v>
      </c>
    </row>
    <row r="1498" spans="1:4">
      <c r="A1498" s="18">
        <v>520</v>
      </c>
      <c r="B1498" s="54" t="s">
        <v>2157</v>
      </c>
      <c r="C1498" s="58" t="str">
        <f>VLOOKUP(Table4[[#This Row],[iso_code]],iso_code!B:C,2,FALSE)</f>
        <v>CIV</v>
      </c>
      <c r="D1498" s="18" t="str">
        <f>VLOOKUP(Table4[[#This Row],[iso_code]],iso_code!G:H,2,FALSE)</f>
        <v>Côte d'Ivoire</v>
      </c>
    </row>
    <row r="1499" spans="1:4">
      <c r="A1499" s="18">
        <v>520</v>
      </c>
      <c r="B1499" s="54" t="s">
        <v>285</v>
      </c>
      <c r="C1499" s="58" t="str">
        <f>VLOOKUP(Table4[[#This Row],[iso_code]],iso_code!B:C,2,FALSE)</f>
        <v>CMR</v>
      </c>
      <c r="D1499" s="18" t="str">
        <f>VLOOKUP(Table4[[#This Row],[iso_code]],iso_code!G:H,2,FALSE)</f>
        <v>Cameroon</v>
      </c>
    </row>
    <row r="1500" spans="1:4">
      <c r="A1500" s="18">
        <v>520</v>
      </c>
      <c r="B1500" s="54" t="s">
        <v>2150</v>
      </c>
      <c r="C1500" s="58" t="str">
        <f>VLOOKUP(Table4[[#This Row],[iso_code]],iso_code!B:C,2,FALSE)</f>
        <v>DJI</v>
      </c>
      <c r="D1500" s="18" t="str">
        <f>VLOOKUP(Table4[[#This Row],[iso_code]],iso_code!G:H,2,FALSE)</f>
        <v>Djibouti</v>
      </c>
    </row>
    <row r="1501" spans="1:4">
      <c r="A1501" s="18">
        <v>520</v>
      </c>
      <c r="B1501" s="54" t="s">
        <v>790</v>
      </c>
      <c r="C1501" s="58" t="str">
        <f>VLOOKUP(Table4[[#This Row],[iso_code]],iso_code!B:C,2,FALSE)</f>
        <v>DZA</v>
      </c>
      <c r="D1501" s="18" t="str">
        <f>VLOOKUP(Table4[[#This Row],[iso_code]],iso_code!G:H,2,FALSE)</f>
        <v>Algeria</v>
      </c>
    </row>
    <row r="1502" spans="1:4">
      <c r="A1502" s="18">
        <v>520</v>
      </c>
      <c r="B1502" s="54" t="s">
        <v>840</v>
      </c>
      <c r="C1502" s="58" t="str">
        <f>VLOOKUP(Table4[[#This Row],[iso_code]],iso_code!B:C,2,FALSE)</f>
        <v>EGY</v>
      </c>
      <c r="D1502" s="18" t="str">
        <f>VLOOKUP(Table4[[#This Row],[iso_code]],iso_code!G:H,2,FALSE)</f>
        <v>Egypt</v>
      </c>
    </row>
    <row r="1503" spans="1:4">
      <c r="A1503" s="18">
        <v>520</v>
      </c>
      <c r="B1503" s="54" t="s">
        <v>2152</v>
      </c>
      <c r="C1503" s="58" t="str">
        <f>VLOOKUP(Table4[[#This Row],[iso_code]],iso_code!B:C,2,FALSE)</f>
        <v>ERI</v>
      </c>
      <c r="D1503" s="18" t="str">
        <f>VLOOKUP(Table4[[#This Row],[iso_code]],iso_code!G:H,2,FALSE)</f>
        <v>Eritrea</v>
      </c>
    </row>
    <row r="1504" spans="1:4">
      <c r="A1504" s="18">
        <v>520</v>
      </c>
      <c r="B1504" s="54" t="s">
        <v>194</v>
      </c>
      <c r="C1504" s="58" t="str">
        <f>VLOOKUP(Table4[[#This Row],[iso_code]],iso_code!B:C,2,FALSE)</f>
        <v>ETH</v>
      </c>
      <c r="D1504" s="18" t="str">
        <f>VLOOKUP(Table4[[#This Row],[iso_code]],iso_code!G:H,2,FALSE)</f>
        <v>Ethiopia</v>
      </c>
    </row>
    <row r="1505" spans="1:4">
      <c r="A1505" s="18">
        <v>520</v>
      </c>
      <c r="B1505" s="54" t="s">
        <v>2153</v>
      </c>
      <c r="C1505" s="58" t="str">
        <f>VLOOKUP(Table4[[#This Row],[iso_code]],iso_code!B:C,2,FALSE)</f>
        <v>GAB</v>
      </c>
      <c r="D1505" s="18" t="str">
        <f>VLOOKUP(Table4[[#This Row],[iso_code]],iso_code!G:H,2,FALSE)</f>
        <v>Gabon</v>
      </c>
    </row>
    <row r="1506" spans="1:4">
      <c r="A1506" s="18">
        <v>520</v>
      </c>
      <c r="B1506" s="54" t="s">
        <v>250</v>
      </c>
      <c r="C1506" s="58" t="str">
        <f>VLOOKUP(Table4[[#This Row],[iso_code]],iso_code!B:C,2,FALSE)</f>
        <v>GHA</v>
      </c>
      <c r="D1506" s="18" t="str">
        <f>VLOOKUP(Table4[[#This Row],[iso_code]],iso_code!G:H,2,FALSE)</f>
        <v>Ghana</v>
      </c>
    </row>
    <row r="1507" spans="1:4">
      <c r="A1507" s="18">
        <v>520</v>
      </c>
      <c r="B1507" s="54" t="s">
        <v>2154</v>
      </c>
      <c r="C1507" s="58" t="str">
        <f>VLOOKUP(Table4[[#This Row],[iso_code]],iso_code!B:C,2,FALSE)</f>
        <v>GMB</v>
      </c>
      <c r="D1507" s="18" t="str">
        <f>VLOOKUP(Table4[[#This Row],[iso_code]],iso_code!G:H,2,FALSE)</f>
        <v>Gambia (the)</v>
      </c>
    </row>
    <row r="1508" spans="1:4">
      <c r="A1508" s="18">
        <v>520</v>
      </c>
      <c r="B1508" s="54" t="s">
        <v>2155</v>
      </c>
      <c r="C1508" s="58" t="str">
        <f>VLOOKUP(Table4[[#This Row],[iso_code]],iso_code!B:C,2,FALSE)</f>
        <v>GIN</v>
      </c>
      <c r="D1508" s="18" t="str">
        <f>VLOOKUP(Table4[[#This Row],[iso_code]],iso_code!G:H,2,FALSE)</f>
        <v>Guinea</v>
      </c>
    </row>
    <row r="1509" spans="1:4">
      <c r="A1509" s="18">
        <v>520</v>
      </c>
      <c r="B1509" s="54" t="s">
        <v>2151</v>
      </c>
      <c r="C1509" s="58" t="str">
        <f>VLOOKUP(Table4[[#This Row],[iso_code]],iso_code!B:C,2,FALSE)</f>
        <v>GNQ</v>
      </c>
      <c r="D1509" s="18" t="str">
        <f>VLOOKUP(Table4[[#This Row],[iso_code]],iso_code!G:H,2,FALSE)</f>
        <v>Equatorial Guinea</v>
      </c>
    </row>
    <row r="1510" spans="1:4">
      <c r="A1510" s="18">
        <v>520</v>
      </c>
      <c r="B1510" s="54" t="s">
        <v>2156</v>
      </c>
      <c r="C1510" s="58" t="str">
        <f>VLOOKUP(Table4[[#This Row],[iso_code]],iso_code!B:C,2,FALSE)</f>
        <v>GNB</v>
      </c>
      <c r="D1510" s="18" t="str">
        <f>VLOOKUP(Table4[[#This Row],[iso_code]],iso_code!G:H,2,FALSE)</f>
        <v>Guinea-Bissau</v>
      </c>
    </row>
    <row r="1511" spans="1:4">
      <c r="A1511" s="18">
        <v>520</v>
      </c>
      <c r="B1511" s="54" t="s">
        <v>428</v>
      </c>
      <c r="C1511" s="58" t="str">
        <f>VLOOKUP(Table4[[#This Row],[iso_code]],iso_code!B:C,2,FALSE)</f>
        <v>KEN</v>
      </c>
      <c r="D1511" s="18" t="str">
        <f>VLOOKUP(Table4[[#This Row],[iso_code]],iso_code!G:H,2,FALSE)</f>
        <v>Kenya</v>
      </c>
    </row>
    <row r="1512" spans="1:4">
      <c r="A1512" s="18">
        <v>520</v>
      </c>
      <c r="B1512" s="54" t="s">
        <v>2159</v>
      </c>
      <c r="C1512" s="58" t="str">
        <f>VLOOKUP(Table4[[#This Row],[iso_code]],iso_code!B:C,2,FALSE)</f>
        <v>LBR</v>
      </c>
      <c r="D1512" s="18" t="str">
        <f>VLOOKUP(Table4[[#This Row],[iso_code]],iso_code!G:H,2,FALSE)</f>
        <v>Liberia</v>
      </c>
    </row>
    <row r="1513" spans="1:4">
      <c r="A1513" s="18">
        <v>520</v>
      </c>
      <c r="B1513" s="54" t="s">
        <v>2158</v>
      </c>
      <c r="C1513" s="58" t="str">
        <f>VLOOKUP(Table4[[#This Row],[iso_code]],iso_code!B:C,2,FALSE)</f>
        <v>LSO</v>
      </c>
      <c r="D1513" s="18" t="str">
        <f>VLOOKUP(Table4[[#This Row],[iso_code]],iso_code!G:H,2,FALSE)</f>
        <v>Lesotho</v>
      </c>
    </row>
    <row r="1514" spans="1:4">
      <c r="A1514" s="18">
        <v>520</v>
      </c>
      <c r="B1514" s="54" t="s">
        <v>1944</v>
      </c>
      <c r="C1514" s="58" t="str">
        <f>VLOOKUP(Table4[[#This Row],[iso_code]],iso_code!B:C,2,FALSE)</f>
        <v>LBY</v>
      </c>
      <c r="D1514" s="18" t="str">
        <f>VLOOKUP(Table4[[#This Row],[iso_code]],iso_code!G:H,2,FALSE)</f>
        <v>Libya</v>
      </c>
    </row>
    <row r="1515" spans="1:4">
      <c r="A1515" s="18">
        <v>520</v>
      </c>
      <c r="B1515" s="54" t="s">
        <v>509</v>
      </c>
      <c r="C1515" s="58" t="str">
        <f>VLOOKUP(Table4[[#This Row],[iso_code]],iso_code!B:C,2,FALSE)</f>
        <v>MAR</v>
      </c>
      <c r="D1515" s="18" t="str">
        <f>VLOOKUP(Table4[[#This Row],[iso_code]],iso_code!G:H,2,FALSE)</f>
        <v>Morocco</v>
      </c>
    </row>
    <row r="1516" spans="1:4">
      <c r="A1516" s="18">
        <v>520</v>
      </c>
      <c r="B1516" s="54" t="s">
        <v>2161</v>
      </c>
      <c r="C1516" s="58" t="str">
        <f>VLOOKUP(Table4[[#This Row],[iso_code]],iso_code!B:C,2,FALSE)</f>
        <v>MLI</v>
      </c>
      <c r="D1516" s="18" t="str">
        <f>VLOOKUP(Table4[[#This Row],[iso_code]],iso_code!G:H,2,FALSE)</f>
        <v>Mali</v>
      </c>
    </row>
    <row r="1517" spans="1:4">
      <c r="A1517" s="18">
        <v>520</v>
      </c>
      <c r="B1517" s="54" t="s">
        <v>2062</v>
      </c>
      <c r="C1517" s="58" t="str">
        <f>VLOOKUP(Table4[[#This Row],[iso_code]],iso_code!B:C,2,FALSE)</f>
        <v>MRT</v>
      </c>
      <c r="D1517" s="18" t="str">
        <f>VLOOKUP(Table4[[#This Row],[iso_code]],iso_code!G:H,2,FALSE)</f>
        <v>Mauritania</v>
      </c>
    </row>
    <row r="1518" spans="1:4">
      <c r="A1518" s="18">
        <v>520</v>
      </c>
      <c r="B1518" s="54" t="s">
        <v>1147</v>
      </c>
      <c r="C1518" s="58" t="str">
        <f>VLOOKUP(Table4[[#This Row],[iso_code]],iso_code!B:C,2,FALSE)</f>
        <v>MWI</v>
      </c>
      <c r="D1518" s="18" t="str">
        <f>VLOOKUP(Table4[[#This Row],[iso_code]],iso_code!G:H,2,FALSE)</f>
        <v>Malawi</v>
      </c>
    </row>
    <row r="1519" spans="1:4">
      <c r="A1519" s="18">
        <v>520</v>
      </c>
      <c r="B1519" s="54" t="s">
        <v>1431</v>
      </c>
      <c r="C1519" s="58" t="str">
        <f>VLOOKUP(Table4[[#This Row],[iso_code]],iso_code!B:C,2,FALSE)</f>
        <v>MOZ</v>
      </c>
      <c r="D1519" s="18" t="str">
        <f>VLOOKUP(Table4[[#This Row],[iso_code]],iso_code!G:H,2,FALSE)</f>
        <v>Mozambique</v>
      </c>
    </row>
    <row r="1520" spans="1:4">
      <c r="A1520" s="18">
        <v>520</v>
      </c>
      <c r="B1520" s="54" t="s">
        <v>2022</v>
      </c>
      <c r="C1520" s="58" t="str">
        <f>VLOOKUP(Table4[[#This Row],[iso_code]],iso_code!B:C,2,FALSE)</f>
        <v>NAM</v>
      </c>
      <c r="D1520" s="18" t="str">
        <f>VLOOKUP(Table4[[#This Row],[iso_code]],iso_code!G:H,2,FALSE)</f>
        <v>Namibia</v>
      </c>
    </row>
    <row r="1521" spans="1:4">
      <c r="A1521" s="18">
        <v>520</v>
      </c>
      <c r="B1521" s="54" t="s">
        <v>988</v>
      </c>
      <c r="C1521" s="58" t="str">
        <f>VLOOKUP(Table4[[#This Row],[iso_code]],iso_code!B:C,2,FALSE)</f>
        <v>NER</v>
      </c>
      <c r="D1521" s="18" t="str">
        <f>VLOOKUP(Table4[[#This Row],[iso_code]],iso_code!G:H,2,FALSE)</f>
        <v>Niger (the)</v>
      </c>
    </row>
    <row r="1522" spans="1:4">
      <c r="A1522" s="18">
        <v>520</v>
      </c>
      <c r="B1522" s="54" t="s">
        <v>1215</v>
      </c>
      <c r="C1522" s="58" t="str">
        <f>VLOOKUP(Table4[[#This Row],[iso_code]],iso_code!B:C,2,FALSE)</f>
        <v>NGA</v>
      </c>
      <c r="D1522" s="18" t="str">
        <f>VLOOKUP(Table4[[#This Row],[iso_code]],iso_code!G:H,2,FALSE)</f>
        <v>Nigeria</v>
      </c>
    </row>
    <row r="1523" spans="1:4">
      <c r="A1523" s="18">
        <v>520</v>
      </c>
      <c r="B1523" s="54" t="s">
        <v>2162</v>
      </c>
      <c r="C1523" s="58" t="str">
        <f>VLOOKUP(Table4[[#This Row],[iso_code]],iso_code!B:C,2,FALSE)</f>
        <v>RWA</v>
      </c>
      <c r="D1523" s="18" t="str">
        <f>VLOOKUP(Table4[[#This Row],[iso_code]],iso_code!G:H,2,FALSE)</f>
        <v>Rwanda</v>
      </c>
    </row>
    <row r="1524" spans="1:4">
      <c r="A1524" s="18">
        <v>520</v>
      </c>
      <c r="B1524" s="54" t="s">
        <v>2167</v>
      </c>
      <c r="C1524" s="58" t="str">
        <f>VLOOKUP(Table4[[#This Row],[iso_code]],iso_code!B:C,2,FALSE)</f>
        <v>SDN</v>
      </c>
      <c r="D1524" s="18" t="str">
        <f>VLOOKUP(Table4[[#This Row],[iso_code]],iso_code!G:H,2,FALSE)</f>
        <v>Sudan (the)</v>
      </c>
    </row>
    <row r="1525" spans="1:4">
      <c r="A1525" s="18">
        <v>520</v>
      </c>
      <c r="B1525" s="54" t="s">
        <v>2046</v>
      </c>
      <c r="C1525" s="58" t="str">
        <f>VLOOKUP(Table4[[#This Row],[iso_code]],iso_code!B:C,2,FALSE)</f>
        <v>SLE</v>
      </c>
      <c r="D1525" s="18" t="str">
        <f>VLOOKUP(Table4[[#This Row],[iso_code]],iso_code!G:H,2,FALSE)</f>
        <v>Sierra Leone</v>
      </c>
    </row>
    <row r="1526" spans="1:4">
      <c r="A1526" s="18">
        <v>520</v>
      </c>
      <c r="B1526" s="54" t="s">
        <v>1657</v>
      </c>
      <c r="C1526" s="58" t="str">
        <f>VLOOKUP(Table4[[#This Row],[iso_code]],iso_code!B:C,2,FALSE)</f>
        <v>SEN</v>
      </c>
      <c r="D1526" s="18" t="str">
        <f>VLOOKUP(Table4[[#This Row],[iso_code]],iso_code!G:H,2,FALSE)</f>
        <v>Senegal</v>
      </c>
    </row>
    <row r="1527" spans="1:4">
      <c r="A1527" s="18">
        <v>520</v>
      </c>
      <c r="B1527" s="54" t="s">
        <v>2165</v>
      </c>
      <c r="C1527" s="58" t="str">
        <f>VLOOKUP(Table4[[#This Row],[iso_code]],iso_code!B:C,2,FALSE)</f>
        <v>SOM</v>
      </c>
      <c r="D1527" s="18" t="str">
        <f>VLOOKUP(Table4[[#This Row],[iso_code]],iso_code!G:H,2,FALSE)</f>
        <v>Somalia</v>
      </c>
    </row>
    <row r="1528" spans="1:4">
      <c r="A1528" s="18">
        <v>520</v>
      </c>
      <c r="B1528" s="54" t="s">
        <v>2168</v>
      </c>
      <c r="C1528" s="58" t="str">
        <f>VLOOKUP(Table4[[#This Row],[iso_code]],iso_code!B:C,2,FALSE)</f>
        <v>SWZ</v>
      </c>
      <c r="D1528" s="18" t="str">
        <f>VLOOKUP(Table4[[#This Row],[iso_code]],iso_code!G:H,2,FALSE)</f>
        <v>Eswatini</v>
      </c>
    </row>
    <row r="1529" spans="1:4">
      <c r="A1529" s="18">
        <v>520</v>
      </c>
      <c r="B1529" s="54" t="s">
        <v>2147</v>
      </c>
      <c r="C1529" s="58" t="str">
        <f>VLOOKUP(Table4[[#This Row],[iso_code]],iso_code!B:C,2,FALSE)</f>
        <v>TCD</v>
      </c>
      <c r="D1529" s="18" t="str">
        <f>VLOOKUP(Table4[[#This Row],[iso_code]],iso_code!G:H,2,FALSE)</f>
        <v>Chad</v>
      </c>
    </row>
    <row r="1530" spans="1:4">
      <c r="A1530" s="18">
        <v>520</v>
      </c>
      <c r="B1530" s="54" t="s">
        <v>1968</v>
      </c>
      <c r="C1530" s="58" t="str">
        <f>VLOOKUP(Table4[[#This Row],[iso_code]],iso_code!B:C,2,FALSE)</f>
        <v>TGO</v>
      </c>
      <c r="D1530" s="18" t="str">
        <f>VLOOKUP(Table4[[#This Row],[iso_code]],iso_code!G:H,2,FALSE)</f>
        <v>Togo</v>
      </c>
    </row>
    <row r="1531" spans="1:4">
      <c r="A1531" s="18">
        <v>520</v>
      </c>
      <c r="B1531" s="54" t="s">
        <v>935</v>
      </c>
      <c r="C1531" s="58" t="str">
        <f>VLOOKUP(Table4[[#This Row],[iso_code]],iso_code!B:C,2,FALSE)</f>
        <v>TUN</v>
      </c>
      <c r="D1531" s="18" t="str">
        <f>VLOOKUP(Table4[[#This Row],[iso_code]],iso_code!G:H,2,FALSE)</f>
        <v>Tunisia</v>
      </c>
    </row>
    <row r="1532" spans="1:4">
      <c r="A1532" s="18">
        <v>520</v>
      </c>
      <c r="B1532" s="54" t="s">
        <v>842</v>
      </c>
      <c r="C1532" s="58" t="str">
        <f>VLOOKUP(Table4[[#This Row],[iso_code]],iso_code!B:C,2,FALSE)</f>
        <v>TZA</v>
      </c>
      <c r="D1532" s="18" t="str">
        <f>VLOOKUP(Table4[[#This Row],[iso_code]],iso_code!G:H,2,FALSE)</f>
        <v>Tanzania, United Republic of</v>
      </c>
    </row>
    <row r="1533" spans="1:4">
      <c r="A1533" s="18">
        <v>520</v>
      </c>
      <c r="B1533" s="54" t="s">
        <v>1443</v>
      </c>
      <c r="C1533" s="58" t="str">
        <f>VLOOKUP(Table4[[#This Row],[iso_code]],iso_code!B:C,2,FALSE)</f>
        <v>UGA</v>
      </c>
      <c r="D1533" s="18" t="str">
        <f>VLOOKUP(Table4[[#This Row],[iso_code]],iso_code!G:H,2,FALSE)</f>
        <v>Uganda</v>
      </c>
    </row>
    <row r="1534" spans="1:4">
      <c r="A1534" s="18">
        <v>520</v>
      </c>
      <c r="B1534" s="54" t="s">
        <v>608</v>
      </c>
      <c r="C1534" s="58" t="str">
        <f>VLOOKUP(Table4[[#This Row],[iso_code]],iso_code!B:C,2,FALSE)</f>
        <v>ZAF</v>
      </c>
      <c r="D1534" s="18" t="str">
        <f>VLOOKUP(Table4[[#This Row],[iso_code]],iso_code!G:H,2,FALSE)</f>
        <v>South Africa</v>
      </c>
    </row>
    <row r="1535" spans="1:4">
      <c r="A1535" s="18">
        <v>520</v>
      </c>
      <c r="B1535" s="54" t="s">
        <v>737</v>
      </c>
      <c r="C1535" s="58" t="str">
        <f>VLOOKUP(Table4[[#This Row],[iso_code]],iso_code!B:C,2,FALSE)</f>
        <v>ZMB</v>
      </c>
      <c r="D1535" s="18" t="str">
        <f>VLOOKUP(Table4[[#This Row],[iso_code]],iso_code!G:H,2,FALSE)</f>
        <v>Zambia</v>
      </c>
    </row>
    <row r="1536" spans="1:4">
      <c r="A1536" s="18">
        <v>520</v>
      </c>
      <c r="B1536" s="54" t="s">
        <v>2169</v>
      </c>
      <c r="C1536" s="58" t="str">
        <f>VLOOKUP(Table4[[#This Row],[iso_code]],iso_code!B:C,2,FALSE)</f>
        <v>ZWE</v>
      </c>
      <c r="D1536" s="18" t="str">
        <f>VLOOKUP(Table4[[#This Row],[iso_code]],iso_code!G:H,2,FALSE)</f>
        <v>Zimbabwe</v>
      </c>
    </row>
    <row r="1537" spans="1:4">
      <c r="A1537" s="18">
        <v>521</v>
      </c>
      <c r="B1537" s="54" t="s">
        <v>250</v>
      </c>
      <c r="C1537" s="58" t="str">
        <f>VLOOKUP(Table4[[#This Row],[iso_code]],iso_code!B:C,2,FALSE)</f>
        <v>GHA</v>
      </c>
      <c r="D1537" s="18" t="str">
        <f>VLOOKUP(Table4[[#This Row],[iso_code]],iso_code!G:H,2,FALSE)</f>
        <v>Ghana</v>
      </c>
    </row>
    <row r="1538" spans="1:4">
      <c r="A1538" s="18">
        <v>522</v>
      </c>
      <c r="B1538" s="54" t="s">
        <v>2022</v>
      </c>
      <c r="C1538" s="58" t="str">
        <f>VLOOKUP(Table4[[#This Row],[iso_code]],iso_code!B:C,2,FALSE)</f>
        <v>NAM</v>
      </c>
      <c r="D1538" s="18" t="str">
        <f>VLOOKUP(Table4[[#This Row],[iso_code]],iso_code!G:H,2,FALSE)</f>
        <v>Namibia</v>
      </c>
    </row>
    <row r="1539" spans="1:4">
      <c r="A1539" s="18">
        <v>523</v>
      </c>
      <c r="B1539" s="54" t="s">
        <v>842</v>
      </c>
      <c r="C1539" s="58" t="str">
        <f>VLOOKUP(Table4[[#This Row],[iso_code]],iso_code!B:C,2,FALSE)</f>
        <v>TZA</v>
      </c>
      <c r="D1539" s="18" t="str">
        <f>VLOOKUP(Table4[[#This Row],[iso_code]],iso_code!G:H,2,FALSE)</f>
        <v>Tanzania, United Republic of</v>
      </c>
    </row>
    <row r="1540" spans="1:4">
      <c r="A1540" s="18">
        <v>524</v>
      </c>
      <c r="B1540" s="54" t="s">
        <v>428</v>
      </c>
      <c r="C1540" s="58" t="str">
        <f>VLOOKUP(Table4[[#This Row],[iso_code]],iso_code!B:C,2,FALSE)</f>
        <v>KEN</v>
      </c>
      <c r="D1540" s="18" t="str">
        <f>VLOOKUP(Table4[[#This Row],[iso_code]],iso_code!G:H,2,FALSE)</f>
        <v>Kenya</v>
      </c>
    </row>
    <row r="1541" spans="1:4">
      <c r="A1541" s="18">
        <v>524</v>
      </c>
      <c r="B1541" s="54" t="s">
        <v>2156</v>
      </c>
      <c r="C1541" s="58" t="str">
        <f>VLOOKUP(Table4[[#This Row],[iso_code]],iso_code!B:C,2,FALSE)</f>
        <v>GNB</v>
      </c>
      <c r="D1541" s="18" t="str">
        <f>VLOOKUP(Table4[[#This Row],[iso_code]],iso_code!G:H,2,FALSE)</f>
        <v>Guinea-Bissau</v>
      </c>
    </row>
    <row r="1542" spans="1:4">
      <c r="A1542" s="18">
        <v>525</v>
      </c>
      <c r="B1542" s="54" t="s">
        <v>840</v>
      </c>
      <c r="C1542" s="58" t="str">
        <f>VLOOKUP(Table4[[#This Row],[iso_code]],iso_code!B:C,2,FALSE)</f>
        <v>EGY</v>
      </c>
      <c r="D1542" s="18" t="str">
        <f>VLOOKUP(Table4[[#This Row],[iso_code]],iso_code!G:H,2,FALSE)</f>
        <v>Egypt</v>
      </c>
    </row>
    <row r="1543" spans="1:4">
      <c r="A1543" s="18">
        <v>526</v>
      </c>
      <c r="B1543" s="54" t="s">
        <v>1215</v>
      </c>
      <c r="C1543" s="58" t="str">
        <f>VLOOKUP(Table4[[#This Row],[iso_code]],iso_code!B:C,2,FALSE)</f>
        <v>NGA</v>
      </c>
      <c r="D1543" s="18" t="str">
        <f>VLOOKUP(Table4[[#This Row],[iso_code]],iso_code!G:H,2,FALSE)</f>
        <v>Nigeria</v>
      </c>
    </row>
    <row r="1544" spans="1:4">
      <c r="A1544" s="18">
        <v>527</v>
      </c>
      <c r="B1544" s="54" t="s">
        <v>2143</v>
      </c>
      <c r="C1544" s="58" t="str">
        <f>VLOOKUP(Table4[[#This Row],[iso_code]],iso_code!B:C,2,FALSE)</f>
        <v>AGO</v>
      </c>
      <c r="D1544" s="18" t="str">
        <f>VLOOKUP(Table4[[#This Row],[iso_code]],iso_code!G:H,2,FALSE)</f>
        <v>Angola</v>
      </c>
    </row>
    <row r="1545" spans="1:4">
      <c r="A1545" s="18">
        <v>527</v>
      </c>
      <c r="B1545" s="54" t="s">
        <v>1787</v>
      </c>
      <c r="C1545" s="58" t="str">
        <f>VLOOKUP(Table4[[#This Row],[iso_code]],iso_code!B:C,2,FALSE)</f>
        <v>BWA</v>
      </c>
      <c r="D1545" s="18" t="str">
        <f>VLOOKUP(Table4[[#This Row],[iso_code]],iso_code!G:H,2,FALSE)</f>
        <v>Botswana</v>
      </c>
    </row>
    <row r="1546" spans="1:4">
      <c r="A1546" s="18">
        <v>527</v>
      </c>
      <c r="B1546" s="54" t="s">
        <v>2158</v>
      </c>
      <c r="C1546" s="58" t="str">
        <f>VLOOKUP(Table4[[#This Row],[iso_code]],iso_code!B:C,2,FALSE)</f>
        <v>LSO</v>
      </c>
      <c r="D1546" s="18" t="str">
        <f>VLOOKUP(Table4[[#This Row],[iso_code]],iso_code!G:H,2,FALSE)</f>
        <v>Lesotho</v>
      </c>
    </row>
    <row r="1547" spans="1:4">
      <c r="A1547" s="18">
        <v>527</v>
      </c>
      <c r="B1547" s="54" t="s">
        <v>1147</v>
      </c>
      <c r="C1547" s="58" t="str">
        <f>VLOOKUP(Table4[[#This Row],[iso_code]],iso_code!B:C,2,FALSE)</f>
        <v>MWI</v>
      </c>
      <c r="D1547" s="18" t="str">
        <f>VLOOKUP(Table4[[#This Row],[iso_code]],iso_code!G:H,2,FALSE)</f>
        <v>Malawi</v>
      </c>
    </row>
    <row r="1548" spans="1:4">
      <c r="A1548" s="18">
        <v>527</v>
      </c>
      <c r="B1548" s="54" t="s">
        <v>1431</v>
      </c>
      <c r="C1548" s="58" t="str">
        <f>VLOOKUP(Table4[[#This Row],[iso_code]],iso_code!B:C,2,FALSE)</f>
        <v>MOZ</v>
      </c>
      <c r="D1548" s="18" t="str">
        <f>VLOOKUP(Table4[[#This Row],[iso_code]],iso_code!G:H,2,FALSE)</f>
        <v>Mozambique</v>
      </c>
    </row>
    <row r="1549" spans="1:4">
      <c r="A1549" s="18">
        <v>527</v>
      </c>
      <c r="B1549" s="54" t="s">
        <v>2022</v>
      </c>
      <c r="C1549" s="58" t="str">
        <f>VLOOKUP(Table4[[#This Row],[iso_code]],iso_code!B:C,2,FALSE)</f>
        <v>NAM</v>
      </c>
      <c r="D1549" s="18" t="str">
        <f>VLOOKUP(Table4[[#This Row],[iso_code]],iso_code!G:H,2,FALSE)</f>
        <v>Namibia</v>
      </c>
    </row>
    <row r="1550" spans="1:4">
      <c r="A1550" s="18">
        <v>527</v>
      </c>
      <c r="B1550" s="54" t="s">
        <v>608</v>
      </c>
      <c r="C1550" s="58" t="str">
        <f>VLOOKUP(Table4[[#This Row],[iso_code]],iso_code!B:C,2,FALSE)</f>
        <v>ZAF</v>
      </c>
      <c r="D1550" s="18" t="str">
        <f>VLOOKUP(Table4[[#This Row],[iso_code]],iso_code!G:H,2,FALSE)</f>
        <v>South Africa</v>
      </c>
    </row>
    <row r="1551" spans="1:4">
      <c r="A1551" s="18">
        <v>527</v>
      </c>
      <c r="B1551" s="54" t="s">
        <v>2168</v>
      </c>
      <c r="C1551" s="58" t="str">
        <f>VLOOKUP(Table4[[#This Row],[iso_code]],iso_code!B:C,2,FALSE)</f>
        <v>SWZ</v>
      </c>
      <c r="D1551" s="18" t="str">
        <f>VLOOKUP(Table4[[#This Row],[iso_code]],iso_code!G:H,2,FALSE)</f>
        <v>Eswatini</v>
      </c>
    </row>
    <row r="1552" spans="1:4">
      <c r="A1552" s="18">
        <v>527</v>
      </c>
      <c r="B1552" s="54" t="s">
        <v>737</v>
      </c>
      <c r="C1552" s="58" t="str">
        <f>VLOOKUP(Table4[[#This Row],[iso_code]],iso_code!B:C,2,FALSE)</f>
        <v>ZMB</v>
      </c>
      <c r="D1552" s="18" t="str">
        <f>VLOOKUP(Table4[[#This Row],[iso_code]],iso_code!G:H,2,FALSE)</f>
        <v>Zambia</v>
      </c>
    </row>
    <row r="1553" spans="1:4">
      <c r="A1553" s="18">
        <v>527</v>
      </c>
      <c r="B1553" s="54" t="s">
        <v>2169</v>
      </c>
      <c r="C1553" s="58" t="str">
        <f>VLOOKUP(Table4[[#This Row],[iso_code]],iso_code!B:C,2,FALSE)</f>
        <v>ZWE</v>
      </c>
      <c r="D1553" s="18" t="str">
        <f>VLOOKUP(Table4[[#This Row],[iso_code]],iso_code!G:H,2,FALSE)</f>
        <v>Zimbabwe</v>
      </c>
    </row>
    <row r="1554" spans="1:4">
      <c r="A1554" s="18">
        <v>527</v>
      </c>
      <c r="B1554" s="54" t="s">
        <v>2146</v>
      </c>
      <c r="C1554" s="58" t="str">
        <f>VLOOKUP(Table4[[#This Row],[iso_code]],iso_code!B:C,2,FALSE)</f>
        <v>BDI</v>
      </c>
      <c r="D1554" s="18" t="str">
        <f>VLOOKUP(Table4[[#This Row],[iso_code]],iso_code!G:H,2,FALSE)</f>
        <v>Burundi</v>
      </c>
    </row>
    <row r="1555" spans="1:4">
      <c r="A1555" s="18">
        <v>527</v>
      </c>
      <c r="B1555" s="54" t="s">
        <v>2150</v>
      </c>
      <c r="C1555" s="58" t="str">
        <f>VLOOKUP(Table4[[#This Row],[iso_code]],iso_code!B:C,2,FALSE)</f>
        <v>DJI</v>
      </c>
      <c r="D1555" s="18" t="str">
        <f>VLOOKUP(Table4[[#This Row],[iso_code]],iso_code!G:H,2,FALSE)</f>
        <v>Djibouti</v>
      </c>
    </row>
    <row r="1556" spans="1:4">
      <c r="A1556" s="18">
        <v>527</v>
      </c>
      <c r="B1556" s="54" t="s">
        <v>840</v>
      </c>
      <c r="C1556" s="58" t="str">
        <f>VLOOKUP(Table4[[#This Row],[iso_code]],iso_code!B:C,2,FALSE)</f>
        <v>EGY</v>
      </c>
      <c r="D1556" s="18" t="str">
        <f>VLOOKUP(Table4[[#This Row],[iso_code]],iso_code!G:H,2,FALSE)</f>
        <v>Egypt</v>
      </c>
    </row>
    <row r="1557" spans="1:4">
      <c r="A1557" s="18">
        <v>527</v>
      </c>
      <c r="B1557" s="54" t="s">
        <v>194</v>
      </c>
      <c r="C1557" s="58" t="str">
        <f>VLOOKUP(Table4[[#This Row],[iso_code]],iso_code!B:C,2,FALSE)</f>
        <v>ETH</v>
      </c>
      <c r="D1557" s="18" t="str">
        <f>VLOOKUP(Table4[[#This Row],[iso_code]],iso_code!G:H,2,FALSE)</f>
        <v>Ethiopia</v>
      </c>
    </row>
    <row r="1558" spans="1:4">
      <c r="A1558" s="18">
        <v>527</v>
      </c>
      <c r="B1558" s="54" t="s">
        <v>428</v>
      </c>
      <c r="C1558" s="58" t="str">
        <f>VLOOKUP(Table4[[#This Row],[iso_code]],iso_code!B:C,2,FALSE)</f>
        <v>KEN</v>
      </c>
      <c r="D1558" s="18" t="str">
        <f>VLOOKUP(Table4[[#This Row],[iso_code]],iso_code!G:H,2,FALSE)</f>
        <v>Kenya</v>
      </c>
    </row>
    <row r="1559" spans="1:4">
      <c r="A1559" s="18">
        <v>527</v>
      </c>
      <c r="B1559" s="54" t="s">
        <v>2162</v>
      </c>
      <c r="C1559" s="58" t="str">
        <f>VLOOKUP(Table4[[#This Row],[iso_code]],iso_code!B:C,2,FALSE)</f>
        <v>RWA</v>
      </c>
      <c r="D1559" s="18" t="str">
        <f>VLOOKUP(Table4[[#This Row],[iso_code]],iso_code!G:H,2,FALSE)</f>
        <v>Rwanda</v>
      </c>
    </row>
    <row r="1560" spans="1:4">
      <c r="A1560" s="18">
        <v>527</v>
      </c>
      <c r="B1560" s="54" t="s">
        <v>2167</v>
      </c>
      <c r="C1560" s="58" t="str">
        <f>VLOOKUP(Table4[[#This Row],[iso_code]],iso_code!B:C,2,FALSE)</f>
        <v>SDN</v>
      </c>
      <c r="D1560" s="18" t="str">
        <f>VLOOKUP(Table4[[#This Row],[iso_code]],iso_code!G:H,2,FALSE)</f>
        <v>Sudan (the)</v>
      </c>
    </row>
    <row r="1561" spans="1:4">
      <c r="A1561" s="18">
        <v>527</v>
      </c>
      <c r="B1561" s="54" t="s">
        <v>2166</v>
      </c>
      <c r="C1561" s="58" t="str">
        <f>VLOOKUP(Table4[[#This Row],[iso_code]],iso_code!B:C,2,FALSE)</f>
        <v>SSD</v>
      </c>
      <c r="D1561" s="18" t="str">
        <f>VLOOKUP(Table4[[#This Row],[iso_code]],iso_code!G:H,2,FALSE)</f>
        <v>South Sudan</v>
      </c>
    </row>
    <row r="1562" spans="1:4">
      <c r="A1562" s="18">
        <v>527</v>
      </c>
      <c r="B1562" s="54" t="s">
        <v>842</v>
      </c>
      <c r="C1562" s="58" t="str">
        <f>VLOOKUP(Table4[[#This Row],[iso_code]],iso_code!B:C,2,FALSE)</f>
        <v>TZA</v>
      </c>
      <c r="D1562" s="18" t="str">
        <f>VLOOKUP(Table4[[#This Row],[iso_code]],iso_code!G:H,2,FALSE)</f>
        <v>Tanzania, United Republic of</v>
      </c>
    </row>
    <row r="1563" spans="1:4">
      <c r="A1563" s="18">
        <v>527</v>
      </c>
      <c r="B1563" s="54" t="s">
        <v>1443</v>
      </c>
      <c r="C1563" s="58" t="str">
        <f>VLOOKUP(Table4[[#This Row],[iso_code]],iso_code!B:C,2,FALSE)</f>
        <v>UGA</v>
      </c>
      <c r="D1563" s="18" t="str">
        <f>VLOOKUP(Table4[[#This Row],[iso_code]],iso_code!G:H,2,FALSE)</f>
        <v>Uganda</v>
      </c>
    </row>
    <row r="1564" spans="1:4">
      <c r="A1564" s="18">
        <v>527</v>
      </c>
      <c r="B1564" s="54" t="s">
        <v>2145</v>
      </c>
      <c r="C1564" s="58" t="str">
        <f>VLOOKUP(Table4[[#This Row],[iso_code]],iso_code!B:C,2,FALSE)</f>
        <v>BFA</v>
      </c>
      <c r="D1564" s="18" t="str">
        <f>VLOOKUP(Table4[[#This Row],[iso_code]],iso_code!G:H,2,FALSE)</f>
        <v>Burkina Faso</v>
      </c>
    </row>
    <row r="1565" spans="1:4">
      <c r="A1565" s="18">
        <v>527</v>
      </c>
      <c r="B1565" s="54" t="s">
        <v>2157</v>
      </c>
      <c r="C1565" s="58" t="str">
        <f>VLOOKUP(Table4[[#This Row],[iso_code]],iso_code!B:C,2,FALSE)</f>
        <v>CIV</v>
      </c>
      <c r="D1565" s="18" t="str">
        <f>VLOOKUP(Table4[[#This Row],[iso_code]],iso_code!G:H,2,FALSE)</f>
        <v>Côte d'Ivoire</v>
      </c>
    </row>
    <row r="1566" spans="1:4">
      <c r="A1566" s="18">
        <v>527</v>
      </c>
      <c r="B1566" s="54" t="s">
        <v>2154</v>
      </c>
      <c r="C1566" s="58" t="str">
        <f>VLOOKUP(Table4[[#This Row],[iso_code]],iso_code!B:C,2,FALSE)</f>
        <v>GMB</v>
      </c>
      <c r="D1566" s="18" t="str">
        <f>VLOOKUP(Table4[[#This Row],[iso_code]],iso_code!G:H,2,FALSE)</f>
        <v>Gambia (the)</v>
      </c>
    </row>
    <row r="1567" spans="1:4">
      <c r="A1567" s="18">
        <v>527</v>
      </c>
      <c r="B1567" s="54" t="s">
        <v>250</v>
      </c>
      <c r="C1567" s="58" t="str">
        <f>VLOOKUP(Table4[[#This Row],[iso_code]],iso_code!B:C,2,FALSE)</f>
        <v>GHA</v>
      </c>
      <c r="D1567" s="18" t="str">
        <f>VLOOKUP(Table4[[#This Row],[iso_code]],iso_code!G:H,2,FALSE)</f>
        <v>Ghana</v>
      </c>
    </row>
    <row r="1568" spans="1:4">
      <c r="A1568" s="18">
        <v>527</v>
      </c>
      <c r="B1568" s="54" t="s">
        <v>2155</v>
      </c>
      <c r="C1568" s="58" t="str">
        <f>VLOOKUP(Table4[[#This Row],[iso_code]],iso_code!B:C,2,FALSE)</f>
        <v>GIN</v>
      </c>
      <c r="D1568" s="18" t="str">
        <f>VLOOKUP(Table4[[#This Row],[iso_code]],iso_code!G:H,2,FALSE)</f>
        <v>Guinea</v>
      </c>
    </row>
    <row r="1569" spans="1:4">
      <c r="A1569" s="18">
        <v>527</v>
      </c>
      <c r="B1569" s="54" t="s">
        <v>2156</v>
      </c>
      <c r="C1569" s="58" t="str">
        <f>VLOOKUP(Table4[[#This Row],[iso_code]],iso_code!B:C,2,FALSE)</f>
        <v>GNB</v>
      </c>
      <c r="D1569" s="18" t="str">
        <f>VLOOKUP(Table4[[#This Row],[iso_code]],iso_code!G:H,2,FALSE)</f>
        <v>Guinea-Bissau</v>
      </c>
    </row>
    <row r="1570" spans="1:4">
      <c r="A1570" s="18">
        <v>527</v>
      </c>
      <c r="B1570" s="54" t="s">
        <v>2159</v>
      </c>
      <c r="C1570" s="58" t="str">
        <f>VLOOKUP(Table4[[#This Row],[iso_code]],iso_code!B:C,2,FALSE)</f>
        <v>LBR</v>
      </c>
      <c r="D1570" s="18" t="str">
        <f>VLOOKUP(Table4[[#This Row],[iso_code]],iso_code!G:H,2,FALSE)</f>
        <v>Liberia</v>
      </c>
    </row>
    <row r="1571" spans="1:4">
      <c r="A1571" s="18">
        <v>527</v>
      </c>
      <c r="B1571" s="54" t="s">
        <v>2161</v>
      </c>
      <c r="C1571" s="58" t="str">
        <f>VLOOKUP(Table4[[#This Row],[iso_code]],iso_code!B:C,2,FALSE)</f>
        <v>MLI</v>
      </c>
      <c r="D1571" s="18" t="str">
        <f>VLOOKUP(Table4[[#This Row],[iso_code]],iso_code!G:H,2,FALSE)</f>
        <v>Mali</v>
      </c>
    </row>
    <row r="1572" spans="1:4">
      <c r="A1572" s="18">
        <v>527</v>
      </c>
      <c r="B1572" s="54" t="s">
        <v>988</v>
      </c>
      <c r="C1572" s="58" t="str">
        <f>VLOOKUP(Table4[[#This Row],[iso_code]],iso_code!B:C,2,FALSE)</f>
        <v>NER</v>
      </c>
      <c r="D1572" s="18" t="str">
        <f>VLOOKUP(Table4[[#This Row],[iso_code]],iso_code!G:H,2,FALSE)</f>
        <v>Niger (the)</v>
      </c>
    </row>
    <row r="1573" spans="1:4">
      <c r="A1573" s="18">
        <v>527</v>
      </c>
      <c r="B1573" s="54" t="s">
        <v>1215</v>
      </c>
      <c r="C1573" s="58" t="str">
        <f>VLOOKUP(Table4[[#This Row],[iso_code]],iso_code!B:C,2,FALSE)</f>
        <v>NGA</v>
      </c>
      <c r="D1573" s="18" t="str">
        <f>VLOOKUP(Table4[[#This Row],[iso_code]],iso_code!G:H,2,FALSE)</f>
        <v>Nigeria</v>
      </c>
    </row>
    <row r="1574" spans="1:4">
      <c r="A1574" s="18">
        <v>527</v>
      </c>
      <c r="B1574" s="54" t="s">
        <v>1657</v>
      </c>
      <c r="C1574" s="58" t="str">
        <f>VLOOKUP(Table4[[#This Row],[iso_code]],iso_code!B:C,2,FALSE)</f>
        <v>SEN</v>
      </c>
      <c r="D1574" s="18" t="str">
        <f>VLOOKUP(Table4[[#This Row],[iso_code]],iso_code!G:H,2,FALSE)</f>
        <v>Senegal</v>
      </c>
    </row>
    <row r="1575" spans="1:4">
      <c r="A1575" s="18">
        <v>527</v>
      </c>
      <c r="B1575" s="54" t="s">
        <v>2046</v>
      </c>
      <c r="C1575" s="58" t="str">
        <f>VLOOKUP(Table4[[#This Row],[iso_code]],iso_code!B:C,2,FALSE)</f>
        <v>SLE</v>
      </c>
      <c r="D1575" s="18" t="str">
        <f>VLOOKUP(Table4[[#This Row],[iso_code]],iso_code!G:H,2,FALSE)</f>
        <v>Sierra Leone</v>
      </c>
    </row>
    <row r="1576" spans="1:4">
      <c r="A1576" s="18">
        <v>527</v>
      </c>
      <c r="B1576" s="54" t="s">
        <v>1968</v>
      </c>
      <c r="C1576" s="58" t="str">
        <f>VLOOKUP(Table4[[#This Row],[iso_code]],iso_code!B:C,2,FALSE)</f>
        <v>TGO</v>
      </c>
      <c r="D1576" s="18" t="str">
        <f>VLOOKUP(Table4[[#This Row],[iso_code]],iso_code!G:H,2,FALSE)</f>
        <v>Togo</v>
      </c>
    </row>
    <row r="1577" spans="1:4">
      <c r="A1577" s="18">
        <v>527</v>
      </c>
      <c r="B1577" s="54" t="s">
        <v>2144</v>
      </c>
      <c r="C1577" s="58" t="str">
        <f>VLOOKUP(Table4[[#This Row],[iso_code]],iso_code!B:C,2,FALSE)</f>
        <v>BEN</v>
      </c>
      <c r="D1577" s="18" t="str">
        <f>VLOOKUP(Table4[[#This Row],[iso_code]],iso_code!G:H,2,FALSE)</f>
        <v>Benin</v>
      </c>
    </row>
    <row r="1578" spans="1:4">
      <c r="A1578" s="18">
        <v>527</v>
      </c>
      <c r="B1578" s="54" t="s">
        <v>285</v>
      </c>
      <c r="C1578" s="58" t="str">
        <f>VLOOKUP(Table4[[#This Row],[iso_code]],iso_code!B:C,2,FALSE)</f>
        <v>CMR</v>
      </c>
      <c r="D1578" s="18" t="str">
        <f>VLOOKUP(Table4[[#This Row],[iso_code]],iso_code!G:H,2,FALSE)</f>
        <v>Cameroon</v>
      </c>
    </row>
    <row r="1579" spans="1:4">
      <c r="A1579" s="18">
        <v>527</v>
      </c>
      <c r="B1579" s="54" t="s">
        <v>1632</v>
      </c>
      <c r="C1579" s="58" t="str">
        <f>VLOOKUP(Table4[[#This Row],[iso_code]],iso_code!B:C,2,FALSE)</f>
        <v>CAF</v>
      </c>
      <c r="D1579" s="18" t="str">
        <f>VLOOKUP(Table4[[#This Row],[iso_code]],iso_code!G:H,2,FALSE)</f>
        <v>Central African Republic (the)</v>
      </c>
    </row>
    <row r="1580" spans="1:4">
      <c r="A1580" s="18">
        <v>527</v>
      </c>
      <c r="B1580" s="54" t="s">
        <v>2147</v>
      </c>
      <c r="C1580" s="58" t="str">
        <f>VLOOKUP(Table4[[#This Row],[iso_code]],iso_code!B:C,2,FALSE)</f>
        <v>TCD</v>
      </c>
      <c r="D1580" s="18" t="str">
        <f>VLOOKUP(Table4[[#This Row],[iso_code]],iso_code!G:H,2,FALSE)</f>
        <v>Chad</v>
      </c>
    </row>
    <row r="1581" spans="1:4">
      <c r="A1581" s="18">
        <v>527</v>
      </c>
      <c r="B1581" s="54" t="s">
        <v>2149</v>
      </c>
      <c r="C1581" s="58" t="str">
        <f>VLOOKUP(Table4[[#This Row],[iso_code]],iso_code!B:C,2,FALSE)</f>
        <v>COG</v>
      </c>
      <c r="D1581" s="18" t="str">
        <f>VLOOKUP(Table4[[#This Row],[iso_code]],iso_code!G:H,2,FALSE)</f>
        <v>Congo (the)</v>
      </c>
    </row>
    <row r="1582" spans="1:4">
      <c r="A1582" s="18">
        <v>527</v>
      </c>
      <c r="B1582" s="54" t="s">
        <v>1976</v>
      </c>
      <c r="C1582" s="58" t="str">
        <f>VLOOKUP(Table4[[#This Row],[iso_code]],iso_code!B:C,2,FALSE)</f>
        <v>COD</v>
      </c>
      <c r="D1582" s="18" t="str">
        <f>VLOOKUP(Table4[[#This Row],[iso_code]],iso_code!G:H,2,FALSE)</f>
        <v>Congo (the Democratic Republic of the)</v>
      </c>
    </row>
    <row r="1583" spans="1:4">
      <c r="A1583" s="18">
        <v>527</v>
      </c>
      <c r="B1583" s="54" t="s">
        <v>2151</v>
      </c>
      <c r="C1583" s="58" t="str">
        <f>VLOOKUP(Table4[[#This Row],[iso_code]],iso_code!B:C,2,FALSE)</f>
        <v>GNQ</v>
      </c>
      <c r="D1583" s="18" t="str">
        <f>VLOOKUP(Table4[[#This Row],[iso_code]],iso_code!G:H,2,FALSE)</f>
        <v>Equatorial Guinea</v>
      </c>
    </row>
    <row r="1584" spans="1:4">
      <c r="A1584" s="18">
        <v>527</v>
      </c>
      <c r="B1584" s="54" t="s">
        <v>2153</v>
      </c>
      <c r="C1584" s="58" t="str">
        <f>VLOOKUP(Table4[[#This Row],[iso_code]],iso_code!B:C,2,FALSE)</f>
        <v>GAB</v>
      </c>
      <c r="D1584" s="18" t="str">
        <f>VLOOKUP(Table4[[#This Row],[iso_code]],iso_code!G:H,2,FALSE)</f>
        <v>Gabon</v>
      </c>
    </row>
    <row r="1585" spans="1:4">
      <c r="A1585" s="18">
        <v>528</v>
      </c>
      <c r="B1585" s="54" t="s">
        <v>842</v>
      </c>
      <c r="C1585" s="58" t="str">
        <f>VLOOKUP(Table4[[#This Row],[iso_code]],iso_code!B:C,2,FALSE)</f>
        <v>TZA</v>
      </c>
      <c r="D1585" s="18" t="str">
        <f>VLOOKUP(Table4[[#This Row],[iso_code]],iso_code!G:H,2,FALSE)</f>
        <v>Tanzania, United Republic of</v>
      </c>
    </row>
    <row r="1586" spans="1:4">
      <c r="A1586" s="18">
        <v>529</v>
      </c>
      <c r="B1586" s="54" t="s">
        <v>2143</v>
      </c>
      <c r="C1586" s="58" t="str">
        <f>VLOOKUP(Table4[[#This Row],[iso_code]],iso_code!B:C,2,FALSE)</f>
        <v>AGO</v>
      </c>
      <c r="D1586" s="18" t="str">
        <f>VLOOKUP(Table4[[#This Row],[iso_code]],iso_code!G:H,2,FALSE)</f>
        <v>Angola</v>
      </c>
    </row>
    <row r="1587" spans="1:4">
      <c r="A1587" s="18">
        <v>529</v>
      </c>
      <c r="B1587" s="54" t="s">
        <v>1787</v>
      </c>
      <c r="C1587" s="58" t="str">
        <f>VLOOKUP(Table4[[#This Row],[iso_code]],iso_code!B:C,2,FALSE)</f>
        <v>BWA</v>
      </c>
      <c r="D1587" s="18" t="str">
        <f>VLOOKUP(Table4[[#This Row],[iso_code]],iso_code!G:H,2,FALSE)</f>
        <v>Botswana</v>
      </c>
    </row>
    <row r="1588" spans="1:4">
      <c r="A1588" s="18">
        <v>529</v>
      </c>
      <c r="B1588" s="54" t="s">
        <v>1976</v>
      </c>
      <c r="C1588" s="58" t="str">
        <f>VLOOKUP(Table4[[#This Row],[iso_code]],iso_code!B:C,2,FALSE)</f>
        <v>COD</v>
      </c>
      <c r="D1588" s="18" t="str">
        <f>VLOOKUP(Table4[[#This Row],[iso_code]],iso_code!G:H,2,FALSE)</f>
        <v>Congo (the Democratic Republic of the)</v>
      </c>
    </row>
    <row r="1589" spans="1:4">
      <c r="A1589" s="18">
        <v>529</v>
      </c>
      <c r="B1589" s="54" t="s">
        <v>2158</v>
      </c>
      <c r="C1589" s="58" t="str">
        <f>VLOOKUP(Table4[[#This Row],[iso_code]],iso_code!B:C,2,FALSE)</f>
        <v>LSO</v>
      </c>
      <c r="D1589" s="18" t="str">
        <f>VLOOKUP(Table4[[#This Row],[iso_code]],iso_code!G:H,2,FALSE)</f>
        <v>Lesotho</v>
      </c>
    </row>
    <row r="1590" spans="1:4">
      <c r="A1590" s="18">
        <v>529</v>
      </c>
      <c r="B1590" s="54" t="s">
        <v>1147</v>
      </c>
      <c r="C1590" s="58" t="str">
        <f>VLOOKUP(Table4[[#This Row],[iso_code]],iso_code!B:C,2,FALSE)</f>
        <v>MWI</v>
      </c>
      <c r="D1590" s="18" t="str">
        <f>VLOOKUP(Table4[[#This Row],[iso_code]],iso_code!G:H,2,FALSE)</f>
        <v>Malawi</v>
      </c>
    </row>
    <row r="1591" spans="1:4">
      <c r="A1591" s="18">
        <v>529</v>
      </c>
      <c r="B1591" s="54" t="s">
        <v>1431</v>
      </c>
      <c r="C1591" s="58" t="str">
        <f>VLOOKUP(Table4[[#This Row],[iso_code]],iso_code!B:C,2,FALSE)</f>
        <v>MOZ</v>
      </c>
      <c r="D1591" s="18" t="str">
        <f>VLOOKUP(Table4[[#This Row],[iso_code]],iso_code!G:H,2,FALSE)</f>
        <v>Mozambique</v>
      </c>
    </row>
    <row r="1592" spans="1:4">
      <c r="A1592" s="18">
        <v>529</v>
      </c>
      <c r="B1592" s="54" t="s">
        <v>2022</v>
      </c>
      <c r="C1592" s="58" t="str">
        <f>VLOOKUP(Table4[[#This Row],[iso_code]],iso_code!B:C,2,FALSE)</f>
        <v>NAM</v>
      </c>
      <c r="D1592" s="18" t="str">
        <f>VLOOKUP(Table4[[#This Row],[iso_code]],iso_code!G:H,2,FALSE)</f>
        <v>Namibia</v>
      </c>
    </row>
    <row r="1593" spans="1:4">
      <c r="A1593" s="18">
        <v>529</v>
      </c>
      <c r="B1593" s="54" t="s">
        <v>608</v>
      </c>
      <c r="C1593" s="58" t="str">
        <f>VLOOKUP(Table4[[#This Row],[iso_code]],iso_code!B:C,2,FALSE)</f>
        <v>ZAF</v>
      </c>
      <c r="D1593" s="18" t="str">
        <f>VLOOKUP(Table4[[#This Row],[iso_code]],iso_code!G:H,2,FALSE)</f>
        <v>South Africa</v>
      </c>
    </row>
    <row r="1594" spans="1:4">
      <c r="A1594" s="18">
        <v>529</v>
      </c>
      <c r="B1594" s="54" t="s">
        <v>2168</v>
      </c>
      <c r="C1594" s="58" t="str">
        <f>VLOOKUP(Table4[[#This Row],[iso_code]],iso_code!B:C,2,FALSE)</f>
        <v>SWZ</v>
      </c>
      <c r="D1594" s="18" t="str">
        <f>VLOOKUP(Table4[[#This Row],[iso_code]],iso_code!G:H,2,FALSE)</f>
        <v>Eswatini</v>
      </c>
    </row>
    <row r="1595" spans="1:4">
      <c r="A1595" s="18">
        <v>529</v>
      </c>
      <c r="B1595" s="54" t="s">
        <v>842</v>
      </c>
      <c r="C1595" s="58" t="str">
        <f>VLOOKUP(Table4[[#This Row],[iso_code]],iso_code!B:C,2,FALSE)</f>
        <v>TZA</v>
      </c>
      <c r="D1595" s="18" t="str">
        <f>VLOOKUP(Table4[[#This Row],[iso_code]],iso_code!G:H,2,FALSE)</f>
        <v>Tanzania, United Republic of</v>
      </c>
    </row>
    <row r="1596" spans="1:4">
      <c r="A1596" s="18">
        <v>529</v>
      </c>
      <c r="B1596" s="54" t="s">
        <v>737</v>
      </c>
      <c r="C1596" s="58" t="str">
        <f>VLOOKUP(Table4[[#This Row],[iso_code]],iso_code!B:C,2,FALSE)</f>
        <v>ZMB</v>
      </c>
      <c r="D1596" s="18" t="str">
        <f>VLOOKUP(Table4[[#This Row],[iso_code]],iso_code!G:H,2,FALSE)</f>
        <v>Zambia</v>
      </c>
    </row>
    <row r="1597" spans="1:4">
      <c r="A1597" s="18">
        <v>529</v>
      </c>
      <c r="B1597" s="54" t="s">
        <v>2169</v>
      </c>
      <c r="C1597" s="58" t="str">
        <f>VLOOKUP(Table4[[#This Row],[iso_code]],iso_code!B:C,2,FALSE)</f>
        <v>ZWE</v>
      </c>
      <c r="D1597" s="18" t="str">
        <f>VLOOKUP(Table4[[#This Row],[iso_code]],iso_code!G:H,2,FALSE)</f>
        <v>Zimbabwe</v>
      </c>
    </row>
    <row r="1598" spans="1:4">
      <c r="A1598" s="18">
        <v>530</v>
      </c>
      <c r="B1598" s="54" t="s">
        <v>1215</v>
      </c>
      <c r="C1598" s="58" t="str">
        <f>VLOOKUP(Table4[[#This Row],[iso_code]],iso_code!B:C,2,FALSE)</f>
        <v>NGA</v>
      </c>
      <c r="D1598" s="18" t="str">
        <f>VLOOKUP(Table4[[#This Row],[iso_code]],iso_code!G:H,2,FALSE)</f>
        <v>Nigeria</v>
      </c>
    </row>
    <row r="1599" spans="1:4">
      <c r="A1599" s="18">
        <v>531</v>
      </c>
      <c r="B1599" s="54" t="s">
        <v>194</v>
      </c>
      <c r="C1599" s="58" t="str">
        <f>VLOOKUP(Table4[[#This Row],[iso_code]],iso_code!B:C,2,FALSE)</f>
        <v>ETH</v>
      </c>
      <c r="D1599" s="18" t="str">
        <f>VLOOKUP(Table4[[#This Row],[iso_code]],iso_code!G:H,2,FALSE)</f>
        <v>Ethiopia</v>
      </c>
    </row>
    <row r="1600" spans="1:4">
      <c r="A1600" s="18">
        <v>532</v>
      </c>
      <c r="B1600" s="54" t="s">
        <v>2158</v>
      </c>
      <c r="C1600" s="58" t="str">
        <f>VLOOKUP(Table4[[#This Row],[iso_code]],iso_code!B:C,2,FALSE)</f>
        <v>LSO</v>
      </c>
      <c r="D1600" s="18" t="str">
        <f>VLOOKUP(Table4[[#This Row],[iso_code]],iso_code!G:H,2,FALSE)</f>
        <v>Lesotho</v>
      </c>
    </row>
    <row r="1601" spans="1:4">
      <c r="A1601" s="18">
        <v>533</v>
      </c>
      <c r="B1601" s="54" t="s">
        <v>250</v>
      </c>
      <c r="C1601" s="58" t="str">
        <f>VLOOKUP(Table4[[#This Row],[iso_code]],iso_code!B:C,2,FALSE)</f>
        <v>GHA</v>
      </c>
      <c r="D1601" s="18" t="str">
        <f>VLOOKUP(Table4[[#This Row],[iso_code]],iso_code!G:H,2,FALSE)</f>
        <v>Ghana</v>
      </c>
    </row>
    <row r="1602" spans="1:4">
      <c r="A1602" s="18">
        <v>534</v>
      </c>
      <c r="B1602" s="54" t="s">
        <v>250</v>
      </c>
      <c r="C1602" s="58" t="str">
        <f>VLOOKUP(Table4[[#This Row],[iso_code]],iso_code!B:C,2,FALSE)</f>
        <v>GHA</v>
      </c>
      <c r="D1602" s="18" t="str">
        <f>VLOOKUP(Table4[[#This Row],[iso_code]],iso_code!G:H,2,FALSE)</f>
        <v>Ghana</v>
      </c>
    </row>
    <row r="1603" spans="1:4">
      <c r="A1603" s="18">
        <v>535</v>
      </c>
      <c r="B1603" s="54" t="s">
        <v>2143</v>
      </c>
      <c r="C1603" s="58" t="str">
        <f>VLOOKUP(Table4[[#This Row],[iso_code]],iso_code!B:C,2,FALSE)</f>
        <v>AGO</v>
      </c>
      <c r="D1603" s="18" t="str">
        <f>VLOOKUP(Table4[[#This Row],[iso_code]],iso_code!G:H,2,FALSE)</f>
        <v>Angola</v>
      </c>
    </row>
    <row r="1604" spans="1:4">
      <c r="A1604" s="18">
        <v>536</v>
      </c>
      <c r="B1604" s="54" t="s">
        <v>1657</v>
      </c>
      <c r="C1604" s="58" t="str">
        <f>VLOOKUP(Table4[[#This Row],[iso_code]],iso_code!B:C,2,FALSE)</f>
        <v>SEN</v>
      </c>
      <c r="D1604" s="18" t="str">
        <f>VLOOKUP(Table4[[#This Row],[iso_code]],iso_code!G:H,2,FALSE)</f>
        <v>Senegal</v>
      </c>
    </row>
    <row r="1605" spans="1:4">
      <c r="A1605" s="18">
        <v>537</v>
      </c>
      <c r="B1605" s="54" t="s">
        <v>285</v>
      </c>
      <c r="C1605" s="58" t="str">
        <f>VLOOKUP(Table4[[#This Row],[iso_code]],iso_code!B:C,2,FALSE)</f>
        <v>CMR</v>
      </c>
      <c r="D1605" s="18" t="str">
        <f>VLOOKUP(Table4[[#This Row],[iso_code]],iso_code!G:H,2,FALSE)</f>
        <v>Cameroon</v>
      </c>
    </row>
    <row r="1606" spans="1:4">
      <c r="A1606" s="18">
        <v>538</v>
      </c>
      <c r="B1606" s="54" t="s">
        <v>1215</v>
      </c>
      <c r="C1606" s="58" t="str">
        <f>VLOOKUP(Table4[[#This Row],[iso_code]],iso_code!B:C,2,FALSE)</f>
        <v>NGA</v>
      </c>
      <c r="D1606" s="18" t="str">
        <f>VLOOKUP(Table4[[#This Row],[iso_code]],iso_code!G:H,2,FALSE)</f>
        <v>Nigeria</v>
      </c>
    </row>
    <row r="1607" spans="1:4">
      <c r="A1607" s="18">
        <v>539</v>
      </c>
      <c r="B1607" s="54" t="s">
        <v>1215</v>
      </c>
      <c r="C1607" s="58" t="str">
        <f>VLOOKUP(Table4[[#This Row],[iso_code]],iso_code!B:C,2,FALSE)</f>
        <v>NGA</v>
      </c>
      <c r="D1607" s="18" t="str">
        <f>VLOOKUP(Table4[[#This Row],[iso_code]],iso_code!G:H,2,FALSE)</f>
        <v>Nigeria</v>
      </c>
    </row>
    <row r="1608" spans="1:4">
      <c r="A1608" s="18">
        <v>540</v>
      </c>
      <c r="B1608" s="54" t="s">
        <v>285</v>
      </c>
      <c r="C1608" s="58" t="str">
        <f>VLOOKUP(Table4[[#This Row],[iso_code]],iso_code!B:C,2,FALSE)</f>
        <v>CMR</v>
      </c>
      <c r="D1608" s="18" t="str">
        <f>VLOOKUP(Table4[[#This Row],[iso_code]],iso_code!G:H,2,FALSE)</f>
        <v>Cameroon</v>
      </c>
    </row>
    <row r="1609" spans="1:4">
      <c r="A1609" s="18">
        <v>541</v>
      </c>
      <c r="B1609" s="54" t="s">
        <v>1215</v>
      </c>
      <c r="C1609" s="58" t="str">
        <f>VLOOKUP(Table4[[#This Row],[iso_code]],iso_code!B:C,2,FALSE)</f>
        <v>NGA</v>
      </c>
      <c r="D1609" s="18" t="str">
        <f>VLOOKUP(Table4[[#This Row],[iso_code]],iso_code!G:H,2,FALSE)</f>
        <v>Nigeria</v>
      </c>
    </row>
    <row r="1610" spans="1:4">
      <c r="A1610" s="18">
        <v>542</v>
      </c>
      <c r="B1610" s="54" t="s">
        <v>1215</v>
      </c>
      <c r="C1610" s="58" t="str">
        <f>VLOOKUP(Table4[[#This Row],[iso_code]],iso_code!B:C,2,FALSE)</f>
        <v>NGA</v>
      </c>
      <c r="D1610" s="18" t="str">
        <f>VLOOKUP(Table4[[#This Row],[iso_code]],iso_code!G:H,2,FALSE)</f>
        <v>Nigeria</v>
      </c>
    </row>
    <row r="1611" spans="1:4">
      <c r="A1611" s="18">
        <v>543</v>
      </c>
      <c r="B1611" s="54" t="s">
        <v>1215</v>
      </c>
      <c r="C1611" s="58" t="str">
        <f>VLOOKUP(Table4[[#This Row],[iso_code]],iso_code!B:C,2,FALSE)</f>
        <v>NGA</v>
      </c>
      <c r="D1611" s="18" t="str">
        <f>VLOOKUP(Table4[[#This Row],[iso_code]],iso_code!G:H,2,FALSE)</f>
        <v>Nigeria</v>
      </c>
    </row>
    <row r="1612" spans="1:4">
      <c r="A1612" s="18">
        <v>544</v>
      </c>
      <c r="B1612" s="54" t="s">
        <v>840</v>
      </c>
      <c r="C1612" s="58" t="str">
        <f>VLOOKUP(Table4[[#This Row],[iso_code]],iso_code!B:C,2,FALSE)</f>
        <v>EGY</v>
      </c>
      <c r="D1612" s="18" t="str">
        <f>VLOOKUP(Table4[[#This Row],[iso_code]],iso_code!G:H,2,FALSE)</f>
        <v>Egypt</v>
      </c>
    </row>
    <row r="1613" spans="1:4">
      <c r="A1613" s="18">
        <v>545</v>
      </c>
      <c r="B1613" s="54" t="s">
        <v>1606</v>
      </c>
      <c r="C1613" s="58" t="str">
        <f>VLOOKUP(Table4[[#This Row],[iso_code]],iso_code!B:C,2,FALSE)</f>
        <v>CPV</v>
      </c>
      <c r="D1613" s="18" t="str">
        <f>VLOOKUP(Table4[[#This Row],[iso_code]],iso_code!G:H,2,FALSE)</f>
        <v>Cabo Verde</v>
      </c>
    </row>
    <row r="1614" spans="1:4">
      <c r="A1614" s="18">
        <v>546</v>
      </c>
      <c r="B1614" s="54" t="s">
        <v>790</v>
      </c>
      <c r="C1614" s="58" t="str">
        <f>VLOOKUP(Table4[[#This Row],[iso_code]],iso_code!B:C,2,FALSE)</f>
        <v>DZA</v>
      </c>
      <c r="D1614" s="18" t="str">
        <f>VLOOKUP(Table4[[#This Row],[iso_code]],iso_code!G:H,2,FALSE)</f>
        <v>Algeria</v>
      </c>
    </row>
    <row r="1615" spans="1:4">
      <c r="A1615" s="18">
        <v>547</v>
      </c>
      <c r="B1615" s="54" t="s">
        <v>840</v>
      </c>
      <c r="C1615" s="58" t="str">
        <f>VLOOKUP(Table4[[#This Row],[iso_code]],iso_code!B:C,2,FALSE)</f>
        <v>EGY</v>
      </c>
      <c r="D1615" s="18" t="str">
        <f>VLOOKUP(Table4[[#This Row],[iso_code]],iso_code!G:H,2,FALSE)</f>
        <v>Egypt</v>
      </c>
    </row>
    <row r="1616" spans="1:4">
      <c r="A1616" s="18">
        <v>548</v>
      </c>
      <c r="B1616" s="54" t="s">
        <v>842</v>
      </c>
      <c r="C1616" s="58" t="str">
        <f>VLOOKUP(Table4[[#This Row],[iso_code]],iso_code!B:C,2,FALSE)</f>
        <v>TZA</v>
      </c>
      <c r="D1616" s="18" t="str">
        <f>VLOOKUP(Table4[[#This Row],[iso_code]],iso_code!G:H,2,FALSE)</f>
        <v>Tanzania, United Republic of</v>
      </c>
    </row>
    <row r="1617" spans="1:4">
      <c r="A1617" s="18">
        <v>549</v>
      </c>
      <c r="B1617" s="54" t="s">
        <v>1215</v>
      </c>
      <c r="C1617" s="58" t="str">
        <f>VLOOKUP(Table4[[#This Row],[iso_code]],iso_code!B:C,2,FALSE)</f>
        <v>NGA</v>
      </c>
      <c r="D1617" s="18" t="str">
        <f>VLOOKUP(Table4[[#This Row],[iso_code]],iso_code!G:H,2,FALSE)</f>
        <v>Nigeria</v>
      </c>
    </row>
    <row r="1618" spans="1:4">
      <c r="A1618" s="18">
        <v>550</v>
      </c>
      <c r="B1618" s="54" t="s">
        <v>2145</v>
      </c>
      <c r="C1618" s="58" t="str">
        <f>VLOOKUP(Table4[[#This Row],[iso_code]],iso_code!B:C,2,FALSE)</f>
        <v>BFA</v>
      </c>
      <c r="D1618" s="18" t="str">
        <f>VLOOKUP(Table4[[#This Row],[iso_code]],iso_code!G:H,2,FALSE)</f>
        <v>Burkina Faso</v>
      </c>
    </row>
    <row r="1619" spans="1:4">
      <c r="A1619" s="18">
        <v>551</v>
      </c>
      <c r="B1619" s="54" t="s">
        <v>428</v>
      </c>
      <c r="C1619" s="58" t="str">
        <f>VLOOKUP(Table4[[#This Row],[iso_code]],iso_code!B:C,2,FALSE)</f>
        <v>KEN</v>
      </c>
      <c r="D1619" s="18" t="str">
        <f>VLOOKUP(Table4[[#This Row],[iso_code]],iso_code!G:H,2,FALSE)</f>
        <v>Kenya</v>
      </c>
    </row>
    <row r="1620" spans="1:4">
      <c r="A1620" s="18">
        <v>552</v>
      </c>
      <c r="B1620" s="54" t="s">
        <v>428</v>
      </c>
      <c r="C1620" s="58" t="str">
        <f>VLOOKUP(Table4[[#This Row],[iso_code]],iso_code!B:C,2,FALSE)</f>
        <v>KEN</v>
      </c>
      <c r="D1620" s="18" t="str">
        <f>VLOOKUP(Table4[[#This Row],[iso_code]],iso_code!G:H,2,FALSE)</f>
        <v>Kenya</v>
      </c>
    </row>
    <row r="1621" spans="1:4">
      <c r="A1621" s="18">
        <v>553</v>
      </c>
      <c r="B1621" s="54" t="s">
        <v>428</v>
      </c>
      <c r="C1621" s="58" t="str">
        <f>VLOOKUP(Table4[[#This Row],[iso_code]],iso_code!B:C,2,FALSE)</f>
        <v>KEN</v>
      </c>
      <c r="D1621" s="18" t="str">
        <f>VLOOKUP(Table4[[#This Row],[iso_code]],iso_code!G:H,2,FALSE)</f>
        <v>Kenya</v>
      </c>
    </row>
    <row r="1622" spans="1:4">
      <c r="A1622" s="18">
        <v>554</v>
      </c>
      <c r="B1622" s="54" t="s">
        <v>194</v>
      </c>
      <c r="C1622" s="58" t="str">
        <f>VLOOKUP(Table4[[#This Row],[iso_code]],iso_code!B:C,2,FALSE)</f>
        <v>ETH</v>
      </c>
      <c r="D1622" s="18" t="str">
        <f>VLOOKUP(Table4[[#This Row],[iso_code]],iso_code!G:H,2,FALSE)</f>
        <v>Ethiopia</v>
      </c>
    </row>
    <row r="1623" spans="1:4">
      <c r="A1623" s="18">
        <v>554</v>
      </c>
      <c r="B1623" s="54" t="s">
        <v>428</v>
      </c>
      <c r="C1623" s="58" t="str">
        <f>VLOOKUP(Table4[[#This Row],[iso_code]],iso_code!B:C,2,FALSE)</f>
        <v>KEN</v>
      </c>
      <c r="D1623" s="18" t="str">
        <f>VLOOKUP(Table4[[#This Row],[iso_code]],iso_code!G:H,2,FALSE)</f>
        <v>Kenya</v>
      </c>
    </row>
    <row r="1624" spans="1:4">
      <c r="A1624" s="18">
        <v>554</v>
      </c>
      <c r="B1624" s="54" t="s">
        <v>2161</v>
      </c>
      <c r="C1624" s="58" t="str">
        <f>VLOOKUP(Table4[[#This Row],[iso_code]],iso_code!B:C,2,FALSE)</f>
        <v>MLI</v>
      </c>
      <c r="D1624" s="18" t="str">
        <f>VLOOKUP(Table4[[#This Row],[iso_code]],iso_code!G:H,2,FALSE)</f>
        <v>Mali</v>
      </c>
    </row>
    <row r="1625" spans="1:4">
      <c r="A1625" s="18">
        <v>554</v>
      </c>
      <c r="B1625" s="54" t="s">
        <v>1431</v>
      </c>
      <c r="C1625" s="58" t="str">
        <f>VLOOKUP(Table4[[#This Row],[iso_code]],iso_code!B:C,2,FALSE)</f>
        <v>MOZ</v>
      </c>
      <c r="D1625" s="18" t="str">
        <f>VLOOKUP(Table4[[#This Row],[iso_code]],iso_code!G:H,2,FALSE)</f>
        <v>Mozambique</v>
      </c>
    </row>
    <row r="1626" spans="1:4">
      <c r="A1626" s="18">
        <v>554</v>
      </c>
      <c r="B1626" s="54" t="s">
        <v>988</v>
      </c>
      <c r="C1626" s="58" t="str">
        <f>VLOOKUP(Table4[[#This Row],[iso_code]],iso_code!B:C,2,FALSE)</f>
        <v>NER</v>
      </c>
      <c r="D1626" s="18" t="str">
        <f>VLOOKUP(Table4[[#This Row],[iso_code]],iso_code!G:H,2,FALSE)</f>
        <v>Niger (the)</v>
      </c>
    </row>
    <row r="1627" spans="1:4">
      <c r="A1627" s="18">
        <v>554</v>
      </c>
      <c r="B1627" s="54" t="s">
        <v>1215</v>
      </c>
      <c r="C1627" s="58" t="str">
        <f>VLOOKUP(Table4[[#This Row],[iso_code]],iso_code!B:C,2,FALSE)</f>
        <v>NGA</v>
      </c>
      <c r="D1627" s="18" t="str">
        <f>VLOOKUP(Table4[[#This Row],[iso_code]],iso_code!G:H,2,FALSE)</f>
        <v>Nigeria</v>
      </c>
    </row>
    <row r="1628" spans="1:4">
      <c r="A1628" s="18">
        <v>554</v>
      </c>
      <c r="B1628" s="54" t="s">
        <v>2162</v>
      </c>
      <c r="C1628" s="58" t="str">
        <f>VLOOKUP(Table4[[#This Row],[iso_code]],iso_code!B:C,2,FALSE)</f>
        <v>RWA</v>
      </c>
      <c r="D1628" s="18" t="str">
        <f>VLOOKUP(Table4[[#This Row],[iso_code]],iso_code!G:H,2,FALSE)</f>
        <v>Rwanda</v>
      </c>
    </row>
    <row r="1629" spans="1:4">
      <c r="A1629" s="18">
        <v>554</v>
      </c>
      <c r="B1629" s="54" t="s">
        <v>2167</v>
      </c>
      <c r="C1629" s="58" t="str">
        <f>VLOOKUP(Table4[[#This Row],[iso_code]],iso_code!B:C,2,FALSE)</f>
        <v>SDN</v>
      </c>
      <c r="D1629" s="18" t="str">
        <f>VLOOKUP(Table4[[#This Row],[iso_code]],iso_code!G:H,2,FALSE)</f>
        <v>Sudan (the)</v>
      </c>
    </row>
    <row r="1630" spans="1:4">
      <c r="A1630" s="18">
        <v>554</v>
      </c>
      <c r="B1630" s="54" t="s">
        <v>2147</v>
      </c>
      <c r="C1630" s="58" t="str">
        <f>VLOOKUP(Table4[[#This Row],[iso_code]],iso_code!B:C,2,FALSE)</f>
        <v>TCD</v>
      </c>
      <c r="D1630" s="18" t="str">
        <f>VLOOKUP(Table4[[#This Row],[iso_code]],iso_code!G:H,2,FALSE)</f>
        <v>Chad</v>
      </c>
    </row>
    <row r="1631" spans="1:4">
      <c r="A1631" s="18">
        <v>554</v>
      </c>
      <c r="B1631" s="54" t="s">
        <v>842</v>
      </c>
      <c r="C1631" s="58" t="str">
        <f>VLOOKUP(Table4[[#This Row],[iso_code]],iso_code!B:C,2,FALSE)</f>
        <v>TZA</v>
      </c>
      <c r="D1631" s="18" t="str">
        <f>VLOOKUP(Table4[[#This Row],[iso_code]],iso_code!G:H,2,FALSE)</f>
        <v>Tanzania, United Republic of</v>
      </c>
    </row>
    <row r="1632" spans="1:4">
      <c r="A1632" s="18">
        <v>554</v>
      </c>
      <c r="B1632" s="54" t="s">
        <v>1443</v>
      </c>
      <c r="C1632" s="58" t="str">
        <f>VLOOKUP(Table4[[#This Row],[iso_code]],iso_code!B:C,2,FALSE)</f>
        <v>UGA</v>
      </c>
      <c r="D1632" s="18" t="str">
        <f>VLOOKUP(Table4[[#This Row],[iso_code]],iso_code!G:H,2,FALSE)</f>
        <v>Uganda</v>
      </c>
    </row>
    <row r="1633" spans="1:4">
      <c r="A1633" s="18">
        <v>554</v>
      </c>
      <c r="B1633" s="54" t="s">
        <v>608</v>
      </c>
      <c r="C1633" s="58" t="str">
        <f>VLOOKUP(Table4[[#This Row],[iso_code]],iso_code!B:C,2,FALSE)</f>
        <v>ZAF</v>
      </c>
      <c r="D1633" s="18" t="str">
        <f>VLOOKUP(Table4[[#This Row],[iso_code]],iso_code!G:H,2,FALSE)</f>
        <v>South Africa</v>
      </c>
    </row>
    <row r="1634" spans="1:4">
      <c r="A1634" s="18">
        <v>555</v>
      </c>
      <c r="B1634" s="54" t="s">
        <v>840</v>
      </c>
      <c r="C1634" s="58" t="str">
        <f>VLOOKUP(Table4[[#This Row],[iso_code]],iso_code!B:C,2,FALSE)</f>
        <v>EGY</v>
      </c>
      <c r="D1634" s="18" t="str">
        <f>VLOOKUP(Table4[[#This Row],[iso_code]],iso_code!G:H,2,FALSE)</f>
        <v>Egypt</v>
      </c>
    </row>
    <row r="1635" spans="1:4">
      <c r="A1635" s="18">
        <v>556</v>
      </c>
      <c r="B1635" s="54" t="s">
        <v>2167</v>
      </c>
      <c r="C1635" s="58" t="str">
        <f>VLOOKUP(Table4[[#This Row],[iso_code]],iso_code!B:C,2,FALSE)</f>
        <v>SDN</v>
      </c>
      <c r="D1635" s="18" t="str">
        <f>VLOOKUP(Table4[[#This Row],[iso_code]],iso_code!G:H,2,FALSE)</f>
        <v>Sudan (the)</v>
      </c>
    </row>
    <row r="1636" spans="1:4">
      <c r="A1636" s="18">
        <v>557</v>
      </c>
      <c r="B1636" s="54" t="s">
        <v>1215</v>
      </c>
      <c r="C1636" s="58" t="str">
        <f>VLOOKUP(Table4[[#This Row],[iso_code]],iso_code!B:C,2,FALSE)</f>
        <v>NGA</v>
      </c>
      <c r="D1636" s="18" t="str">
        <f>VLOOKUP(Table4[[#This Row],[iso_code]],iso_code!G:H,2,FALSE)</f>
        <v>Nigeria</v>
      </c>
    </row>
    <row r="1637" spans="1:4">
      <c r="A1637" s="18">
        <v>558</v>
      </c>
      <c r="B1637" s="54" t="s">
        <v>428</v>
      </c>
      <c r="C1637" s="58" t="str">
        <f>VLOOKUP(Table4[[#This Row],[iso_code]],iso_code!B:C,2,FALSE)</f>
        <v>KEN</v>
      </c>
      <c r="D1637" s="18" t="str">
        <f>VLOOKUP(Table4[[#This Row],[iso_code]],iso_code!G:H,2,FALSE)</f>
        <v>Kenya</v>
      </c>
    </row>
    <row r="1638" spans="1:4">
      <c r="A1638" s="18">
        <v>559</v>
      </c>
      <c r="B1638" s="54" t="s">
        <v>1215</v>
      </c>
      <c r="C1638" s="58" t="str">
        <f>VLOOKUP(Table4[[#This Row],[iso_code]],iso_code!B:C,2,FALSE)</f>
        <v>NGA</v>
      </c>
      <c r="D1638" s="18" t="str">
        <f>VLOOKUP(Table4[[#This Row],[iso_code]],iso_code!G:H,2,FALSE)</f>
        <v>Nigeria</v>
      </c>
    </row>
    <row r="1639" spans="1:4">
      <c r="A1639" s="18">
        <v>560</v>
      </c>
      <c r="B1639" s="54" t="s">
        <v>1215</v>
      </c>
      <c r="C1639" s="58" t="str">
        <f>VLOOKUP(Table4[[#This Row],[iso_code]],iso_code!B:C,2,FALSE)</f>
        <v>NGA</v>
      </c>
      <c r="D1639" s="18" t="str">
        <f>VLOOKUP(Table4[[#This Row],[iso_code]],iso_code!G:H,2,FALSE)</f>
        <v>Nigeria</v>
      </c>
    </row>
    <row r="1640" spans="1:4">
      <c r="A1640" s="18">
        <v>561</v>
      </c>
      <c r="B1640" s="54" t="s">
        <v>1215</v>
      </c>
      <c r="C1640" s="58" t="str">
        <f>VLOOKUP(Table4[[#This Row],[iso_code]],iso_code!B:C,2,FALSE)</f>
        <v>NGA</v>
      </c>
      <c r="D1640" s="18" t="str">
        <f>VLOOKUP(Table4[[#This Row],[iso_code]],iso_code!G:H,2,FALSE)</f>
        <v>Nigeria</v>
      </c>
    </row>
    <row r="1641" spans="1:4">
      <c r="A1641" s="18">
        <v>562</v>
      </c>
      <c r="B1641" s="54" t="s">
        <v>840</v>
      </c>
      <c r="C1641" s="58" t="str">
        <f>VLOOKUP(Table4[[#This Row],[iso_code]],iso_code!B:C,2,FALSE)</f>
        <v>EGY</v>
      </c>
      <c r="D1641" s="18" t="str">
        <f>VLOOKUP(Table4[[#This Row],[iso_code]],iso_code!G:H,2,FALSE)</f>
        <v>Egypt</v>
      </c>
    </row>
    <row r="1642" spans="1:4">
      <c r="A1642" s="18">
        <v>563</v>
      </c>
      <c r="B1642" s="54" t="s">
        <v>608</v>
      </c>
      <c r="C1642" s="58" t="str">
        <f>VLOOKUP(Table4[[#This Row],[iso_code]],iso_code!B:C,2,FALSE)</f>
        <v>ZAF</v>
      </c>
      <c r="D1642" s="18" t="str">
        <f>VLOOKUP(Table4[[#This Row],[iso_code]],iso_code!G:H,2,FALSE)</f>
        <v>South Africa</v>
      </c>
    </row>
    <row r="1643" spans="1:4">
      <c r="A1643" s="18">
        <v>564</v>
      </c>
      <c r="B1643" s="54" t="s">
        <v>1431</v>
      </c>
      <c r="C1643" s="58" t="str">
        <f>VLOOKUP(Table4[[#This Row],[iso_code]],iso_code!B:C,2,FALSE)</f>
        <v>MOZ</v>
      </c>
      <c r="D1643" s="18" t="str">
        <f>VLOOKUP(Table4[[#This Row],[iso_code]],iso_code!G:H,2,FALSE)</f>
        <v>Mozambique</v>
      </c>
    </row>
    <row r="1644" spans="1:4">
      <c r="A1644" s="18">
        <v>565</v>
      </c>
      <c r="B1644" s="54" t="s">
        <v>608</v>
      </c>
      <c r="C1644" s="58" t="str">
        <f>VLOOKUP(Table4[[#This Row],[iso_code]],iso_code!B:C,2,FALSE)</f>
        <v>ZAF</v>
      </c>
      <c r="D1644" s="18" t="str">
        <f>VLOOKUP(Table4[[#This Row],[iso_code]],iso_code!G:H,2,FALSE)</f>
        <v>South Africa</v>
      </c>
    </row>
    <row r="1645" spans="1:4">
      <c r="A1645" s="18">
        <v>566</v>
      </c>
      <c r="B1645" s="54" t="s">
        <v>608</v>
      </c>
      <c r="C1645" s="58" t="str">
        <f>VLOOKUP(Table4[[#This Row],[iso_code]],iso_code!B:C,2,FALSE)</f>
        <v>ZAF</v>
      </c>
      <c r="D1645" s="18" t="str">
        <f>VLOOKUP(Table4[[#This Row],[iso_code]],iso_code!G:H,2,FALSE)</f>
        <v>South Africa</v>
      </c>
    </row>
    <row r="1646" spans="1:4">
      <c r="A1646" s="18">
        <v>567</v>
      </c>
      <c r="B1646" s="54" t="s">
        <v>509</v>
      </c>
      <c r="C1646" s="58" t="str">
        <f>VLOOKUP(Table4[[#This Row],[iso_code]],iso_code!B:C,2,FALSE)</f>
        <v>MAR</v>
      </c>
      <c r="D1646" s="18" t="str">
        <f>VLOOKUP(Table4[[#This Row],[iso_code]],iso_code!G:H,2,FALSE)</f>
        <v>Morocco</v>
      </c>
    </row>
    <row r="1647" spans="1:4">
      <c r="A1647" s="18">
        <v>568</v>
      </c>
      <c r="B1647" s="54" t="s">
        <v>790</v>
      </c>
      <c r="C1647" s="58" t="str">
        <f>VLOOKUP(Table4[[#This Row],[iso_code]],iso_code!B:C,2,FALSE)</f>
        <v>DZA</v>
      </c>
      <c r="D1647" s="18" t="str">
        <f>VLOOKUP(Table4[[#This Row],[iso_code]],iso_code!G:H,2,FALSE)</f>
        <v>Algeria</v>
      </c>
    </row>
    <row r="1648" spans="1:4">
      <c r="A1648" s="18">
        <v>569</v>
      </c>
      <c r="B1648" s="54" t="s">
        <v>2162</v>
      </c>
      <c r="C1648" s="58" t="str">
        <f>VLOOKUP(Table4[[#This Row],[iso_code]],iso_code!B:C,2,FALSE)</f>
        <v>RWA</v>
      </c>
      <c r="D1648" s="18" t="str">
        <f>VLOOKUP(Table4[[#This Row],[iso_code]],iso_code!G:H,2,FALSE)</f>
        <v>Rwanda</v>
      </c>
    </row>
    <row r="1649" spans="1:4">
      <c r="A1649" s="18">
        <v>570</v>
      </c>
      <c r="B1649" s="54" t="s">
        <v>608</v>
      </c>
      <c r="C1649" s="58" t="str">
        <f>VLOOKUP(Table4[[#This Row],[iso_code]],iso_code!B:C,2,FALSE)</f>
        <v>ZAF</v>
      </c>
      <c r="D1649" s="18" t="str">
        <f>VLOOKUP(Table4[[#This Row],[iso_code]],iso_code!G:H,2,FALSE)</f>
        <v>South Africa</v>
      </c>
    </row>
    <row r="1650" spans="1:4">
      <c r="A1650" s="18">
        <v>571</v>
      </c>
      <c r="B1650" s="54" t="s">
        <v>194</v>
      </c>
      <c r="C1650" s="58" t="str">
        <f>VLOOKUP(Table4[[#This Row],[iso_code]],iso_code!B:C,2,FALSE)</f>
        <v>ETH</v>
      </c>
      <c r="D1650" s="18" t="str">
        <f>VLOOKUP(Table4[[#This Row],[iso_code]],iso_code!G:H,2,FALSE)</f>
        <v>Ethiopia</v>
      </c>
    </row>
    <row r="1651" spans="1:4">
      <c r="A1651" s="18">
        <v>572</v>
      </c>
      <c r="B1651" s="54" t="s">
        <v>1215</v>
      </c>
      <c r="C1651" s="58" t="str">
        <f>VLOOKUP(Table4[[#This Row],[iso_code]],iso_code!B:C,2,FALSE)</f>
        <v>NGA</v>
      </c>
      <c r="D1651" s="18" t="str">
        <f>VLOOKUP(Table4[[#This Row],[iso_code]],iso_code!G:H,2,FALSE)</f>
        <v>Nigeria</v>
      </c>
    </row>
    <row r="1652" spans="1:4">
      <c r="A1652" s="18">
        <v>573</v>
      </c>
      <c r="B1652" s="54" t="s">
        <v>842</v>
      </c>
      <c r="C1652" s="58" t="str">
        <f>VLOOKUP(Table4[[#This Row],[iso_code]],iso_code!B:C,2,FALSE)</f>
        <v>TZA</v>
      </c>
      <c r="D1652" s="18" t="str">
        <f>VLOOKUP(Table4[[#This Row],[iso_code]],iso_code!G:H,2,FALSE)</f>
        <v>Tanzania, United Republic of</v>
      </c>
    </row>
    <row r="1653" spans="1:4">
      <c r="A1653" s="18">
        <v>574</v>
      </c>
      <c r="B1653" s="54" t="s">
        <v>1215</v>
      </c>
      <c r="C1653" s="58" t="str">
        <f>VLOOKUP(Table4[[#This Row],[iso_code]],iso_code!B:C,2,FALSE)</f>
        <v>NGA</v>
      </c>
      <c r="D1653" s="18" t="str">
        <f>VLOOKUP(Table4[[#This Row],[iso_code]],iso_code!G:H,2,FALSE)</f>
        <v>Nigeria</v>
      </c>
    </row>
    <row r="1654" spans="1:4">
      <c r="A1654" s="18">
        <v>575</v>
      </c>
      <c r="B1654" s="54" t="s">
        <v>1215</v>
      </c>
      <c r="C1654" s="58" t="str">
        <f>VLOOKUP(Table4[[#This Row],[iso_code]],iso_code!B:C,2,FALSE)</f>
        <v>NGA</v>
      </c>
      <c r="D1654" s="18" t="str">
        <f>VLOOKUP(Table4[[#This Row],[iso_code]],iso_code!G:H,2,FALSE)</f>
        <v>Nigeria</v>
      </c>
    </row>
    <row r="1655" spans="1:4">
      <c r="A1655" s="18">
        <v>576</v>
      </c>
      <c r="B1655" s="54" t="s">
        <v>1787</v>
      </c>
      <c r="C1655" s="58" t="str">
        <f>VLOOKUP(Table4[[#This Row],[iso_code]],iso_code!B:C,2,FALSE)</f>
        <v>BWA</v>
      </c>
      <c r="D1655" s="18" t="str">
        <f>VLOOKUP(Table4[[#This Row],[iso_code]],iso_code!G:H,2,FALSE)</f>
        <v>Botswana</v>
      </c>
    </row>
    <row r="1656" spans="1:4">
      <c r="A1656" s="18">
        <v>576</v>
      </c>
      <c r="B1656" s="54" t="s">
        <v>1431</v>
      </c>
      <c r="C1656" s="58" t="str">
        <f>VLOOKUP(Table4[[#This Row],[iso_code]],iso_code!B:C,2,FALSE)</f>
        <v>MOZ</v>
      </c>
      <c r="D1656" s="18" t="str">
        <f>VLOOKUP(Table4[[#This Row],[iso_code]],iso_code!G:H,2,FALSE)</f>
        <v>Mozambique</v>
      </c>
    </row>
    <row r="1657" spans="1:4">
      <c r="A1657" s="18">
        <v>576</v>
      </c>
      <c r="B1657" s="54" t="s">
        <v>2022</v>
      </c>
      <c r="C1657" s="58" t="str">
        <f>VLOOKUP(Table4[[#This Row],[iso_code]],iso_code!B:C,2,FALSE)</f>
        <v>NAM</v>
      </c>
      <c r="D1657" s="18" t="str">
        <f>VLOOKUP(Table4[[#This Row],[iso_code]],iso_code!G:H,2,FALSE)</f>
        <v>Namibia</v>
      </c>
    </row>
    <row r="1658" spans="1:4">
      <c r="A1658" s="18">
        <v>576</v>
      </c>
      <c r="B1658" s="54" t="s">
        <v>608</v>
      </c>
      <c r="C1658" s="58" t="str">
        <f>VLOOKUP(Table4[[#This Row],[iso_code]],iso_code!B:C,2,FALSE)</f>
        <v>ZAF</v>
      </c>
      <c r="D1658" s="18" t="str">
        <f>VLOOKUP(Table4[[#This Row],[iso_code]],iso_code!G:H,2,FALSE)</f>
        <v>South Africa</v>
      </c>
    </row>
    <row r="1659" spans="1:4">
      <c r="A1659" s="18">
        <v>576</v>
      </c>
      <c r="B1659" s="54" t="s">
        <v>737</v>
      </c>
      <c r="C1659" s="58" t="str">
        <f>VLOOKUP(Table4[[#This Row],[iso_code]],iso_code!B:C,2,FALSE)</f>
        <v>ZMB</v>
      </c>
      <c r="D1659" s="18" t="str">
        <f>VLOOKUP(Table4[[#This Row],[iso_code]],iso_code!G:H,2,FALSE)</f>
        <v>Zambia</v>
      </c>
    </row>
    <row r="1660" spans="1:4">
      <c r="A1660" s="18">
        <v>576</v>
      </c>
      <c r="B1660" s="54" t="s">
        <v>2169</v>
      </c>
      <c r="C1660" s="58" t="str">
        <f>VLOOKUP(Table4[[#This Row],[iso_code]],iso_code!B:C,2,FALSE)</f>
        <v>ZWE</v>
      </c>
      <c r="D1660" s="18" t="str">
        <f>VLOOKUP(Table4[[#This Row],[iso_code]],iso_code!G:H,2,FALSE)</f>
        <v>Zimbabwe</v>
      </c>
    </row>
    <row r="1661" spans="1:4">
      <c r="A1661" s="18">
        <v>577</v>
      </c>
      <c r="B1661" s="54" t="s">
        <v>2143</v>
      </c>
      <c r="C1661" s="58" t="str">
        <f>VLOOKUP(Table4[[#This Row],[iso_code]],iso_code!B:C,2,FALSE)</f>
        <v>AGO</v>
      </c>
      <c r="D1661" s="18" t="str">
        <f>VLOOKUP(Table4[[#This Row],[iso_code]],iso_code!G:H,2,FALSE)</f>
        <v>Angola</v>
      </c>
    </row>
    <row r="1662" spans="1:4">
      <c r="A1662" s="18">
        <v>577</v>
      </c>
      <c r="B1662" s="54" t="s">
        <v>2145</v>
      </c>
      <c r="C1662" s="58" t="str">
        <f>VLOOKUP(Table4[[#This Row],[iso_code]],iso_code!B:C,2,FALSE)</f>
        <v>BFA</v>
      </c>
      <c r="D1662" s="18" t="str">
        <f>VLOOKUP(Table4[[#This Row],[iso_code]],iso_code!G:H,2,FALSE)</f>
        <v>Burkina Faso</v>
      </c>
    </row>
    <row r="1663" spans="1:4">
      <c r="A1663" s="18">
        <v>577</v>
      </c>
      <c r="B1663" s="54" t="s">
        <v>2146</v>
      </c>
      <c r="C1663" s="58" t="str">
        <f>VLOOKUP(Table4[[#This Row],[iso_code]],iso_code!B:C,2,FALSE)</f>
        <v>BDI</v>
      </c>
      <c r="D1663" s="18" t="str">
        <f>VLOOKUP(Table4[[#This Row],[iso_code]],iso_code!G:H,2,FALSE)</f>
        <v>Burundi</v>
      </c>
    </row>
    <row r="1664" spans="1:4">
      <c r="A1664" s="18">
        <v>577</v>
      </c>
      <c r="B1664" s="54" t="s">
        <v>2144</v>
      </c>
      <c r="C1664" s="58" t="str">
        <f>VLOOKUP(Table4[[#This Row],[iso_code]],iso_code!B:C,2,FALSE)</f>
        <v>BEN</v>
      </c>
      <c r="D1664" s="18" t="str">
        <f>VLOOKUP(Table4[[#This Row],[iso_code]],iso_code!G:H,2,FALSE)</f>
        <v>Benin</v>
      </c>
    </row>
    <row r="1665" spans="1:4">
      <c r="A1665" s="18">
        <v>577</v>
      </c>
      <c r="B1665" s="54" t="s">
        <v>1787</v>
      </c>
      <c r="C1665" s="58" t="str">
        <f>VLOOKUP(Table4[[#This Row],[iso_code]],iso_code!B:C,2,FALSE)</f>
        <v>BWA</v>
      </c>
      <c r="D1665" s="18" t="str">
        <f>VLOOKUP(Table4[[#This Row],[iso_code]],iso_code!G:H,2,FALSE)</f>
        <v>Botswana</v>
      </c>
    </row>
    <row r="1666" spans="1:4">
      <c r="A1666" s="18">
        <v>577</v>
      </c>
      <c r="B1666" s="54" t="s">
        <v>1976</v>
      </c>
      <c r="C1666" s="58" t="str">
        <f>VLOOKUP(Table4[[#This Row],[iso_code]],iso_code!B:C,2,FALSE)</f>
        <v>COD</v>
      </c>
      <c r="D1666" s="18" t="str">
        <f>VLOOKUP(Table4[[#This Row],[iso_code]],iso_code!G:H,2,FALSE)</f>
        <v>Congo (the Democratic Republic of the)</v>
      </c>
    </row>
    <row r="1667" spans="1:4">
      <c r="A1667" s="18">
        <v>577</v>
      </c>
      <c r="B1667" s="54" t="s">
        <v>1632</v>
      </c>
      <c r="C1667" s="58" t="str">
        <f>VLOOKUP(Table4[[#This Row],[iso_code]],iso_code!B:C,2,FALSE)</f>
        <v>CAF</v>
      </c>
      <c r="D1667" s="18" t="str">
        <f>VLOOKUP(Table4[[#This Row],[iso_code]],iso_code!G:H,2,FALSE)</f>
        <v>Central African Republic (the)</v>
      </c>
    </row>
    <row r="1668" spans="1:4">
      <c r="A1668" s="18">
        <v>577</v>
      </c>
      <c r="B1668" s="54" t="s">
        <v>2149</v>
      </c>
      <c r="C1668" s="58" t="str">
        <f>VLOOKUP(Table4[[#This Row],[iso_code]],iso_code!B:C,2,FALSE)</f>
        <v>COG</v>
      </c>
      <c r="D1668" s="18" t="str">
        <f>VLOOKUP(Table4[[#This Row],[iso_code]],iso_code!G:H,2,FALSE)</f>
        <v>Congo (the)</v>
      </c>
    </row>
    <row r="1669" spans="1:4">
      <c r="A1669" s="18">
        <v>577</v>
      </c>
      <c r="B1669" s="54" t="s">
        <v>2157</v>
      </c>
      <c r="C1669" s="58" t="str">
        <f>VLOOKUP(Table4[[#This Row],[iso_code]],iso_code!B:C,2,FALSE)</f>
        <v>CIV</v>
      </c>
      <c r="D1669" s="18" t="str">
        <f>VLOOKUP(Table4[[#This Row],[iso_code]],iso_code!G:H,2,FALSE)</f>
        <v>Côte d'Ivoire</v>
      </c>
    </row>
    <row r="1670" spans="1:4">
      <c r="A1670" s="18">
        <v>577</v>
      </c>
      <c r="B1670" s="54" t="s">
        <v>285</v>
      </c>
      <c r="C1670" s="58" t="str">
        <f>VLOOKUP(Table4[[#This Row],[iso_code]],iso_code!B:C,2,FALSE)</f>
        <v>CMR</v>
      </c>
      <c r="D1670" s="18" t="str">
        <f>VLOOKUP(Table4[[#This Row],[iso_code]],iso_code!G:H,2,FALSE)</f>
        <v>Cameroon</v>
      </c>
    </row>
    <row r="1671" spans="1:4">
      <c r="A1671" s="18">
        <v>577</v>
      </c>
      <c r="B1671" s="54" t="s">
        <v>1606</v>
      </c>
      <c r="C1671" s="58" t="str">
        <f>VLOOKUP(Table4[[#This Row],[iso_code]],iso_code!B:C,2,FALSE)</f>
        <v>CPV</v>
      </c>
      <c r="D1671" s="18" t="str">
        <f>VLOOKUP(Table4[[#This Row],[iso_code]],iso_code!G:H,2,FALSE)</f>
        <v>Cabo Verde</v>
      </c>
    </row>
    <row r="1672" spans="1:4">
      <c r="A1672" s="18">
        <v>577</v>
      </c>
      <c r="B1672" s="54" t="s">
        <v>2150</v>
      </c>
      <c r="C1672" s="58" t="str">
        <f>VLOOKUP(Table4[[#This Row],[iso_code]],iso_code!B:C,2,FALSE)</f>
        <v>DJI</v>
      </c>
      <c r="D1672" s="18" t="str">
        <f>VLOOKUP(Table4[[#This Row],[iso_code]],iso_code!G:H,2,FALSE)</f>
        <v>Djibouti</v>
      </c>
    </row>
    <row r="1673" spans="1:4">
      <c r="A1673" s="18">
        <v>577</v>
      </c>
      <c r="B1673" s="54" t="s">
        <v>2152</v>
      </c>
      <c r="C1673" s="58" t="str">
        <f>VLOOKUP(Table4[[#This Row],[iso_code]],iso_code!B:C,2,FALSE)</f>
        <v>ERI</v>
      </c>
      <c r="D1673" s="18" t="str">
        <f>VLOOKUP(Table4[[#This Row],[iso_code]],iso_code!G:H,2,FALSE)</f>
        <v>Eritrea</v>
      </c>
    </row>
    <row r="1674" spans="1:4">
      <c r="A1674" s="18">
        <v>577</v>
      </c>
      <c r="B1674" s="54" t="s">
        <v>194</v>
      </c>
      <c r="C1674" s="58" t="str">
        <f>VLOOKUP(Table4[[#This Row],[iso_code]],iso_code!B:C,2,FALSE)</f>
        <v>ETH</v>
      </c>
      <c r="D1674" s="18" t="str">
        <f>VLOOKUP(Table4[[#This Row],[iso_code]],iso_code!G:H,2,FALSE)</f>
        <v>Ethiopia</v>
      </c>
    </row>
    <row r="1675" spans="1:4">
      <c r="A1675" s="18">
        <v>577</v>
      </c>
      <c r="B1675" s="54" t="s">
        <v>2153</v>
      </c>
      <c r="C1675" s="58" t="str">
        <f>VLOOKUP(Table4[[#This Row],[iso_code]],iso_code!B:C,2,FALSE)</f>
        <v>GAB</v>
      </c>
      <c r="D1675" s="18" t="str">
        <f>VLOOKUP(Table4[[#This Row],[iso_code]],iso_code!G:H,2,FALSE)</f>
        <v>Gabon</v>
      </c>
    </row>
    <row r="1676" spans="1:4">
      <c r="A1676" s="18">
        <v>577</v>
      </c>
      <c r="B1676" s="54" t="s">
        <v>250</v>
      </c>
      <c r="C1676" s="58" t="str">
        <f>VLOOKUP(Table4[[#This Row],[iso_code]],iso_code!B:C,2,FALSE)</f>
        <v>GHA</v>
      </c>
      <c r="D1676" s="18" t="str">
        <f>VLOOKUP(Table4[[#This Row],[iso_code]],iso_code!G:H,2,FALSE)</f>
        <v>Ghana</v>
      </c>
    </row>
    <row r="1677" spans="1:4">
      <c r="A1677" s="18">
        <v>577</v>
      </c>
      <c r="B1677" s="54" t="s">
        <v>2154</v>
      </c>
      <c r="C1677" s="58" t="str">
        <f>VLOOKUP(Table4[[#This Row],[iso_code]],iso_code!B:C,2,FALSE)</f>
        <v>GMB</v>
      </c>
      <c r="D1677" s="18" t="str">
        <f>VLOOKUP(Table4[[#This Row],[iso_code]],iso_code!G:H,2,FALSE)</f>
        <v>Gambia (the)</v>
      </c>
    </row>
    <row r="1678" spans="1:4">
      <c r="A1678" s="18">
        <v>577</v>
      </c>
      <c r="B1678" s="54" t="s">
        <v>2155</v>
      </c>
      <c r="C1678" s="58" t="str">
        <f>VLOOKUP(Table4[[#This Row],[iso_code]],iso_code!B:C,2,FALSE)</f>
        <v>GIN</v>
      </c>
      <c r="D1678" s="18" t="str">
        <f>VLOOKUP(Table4[[#This Row],[iso_code]],iso_code!G:H,2,FALSE)</f>
        <v>Guinea</v>
      </c>
    </row>
    <row r="1679" spans="1:4">
      <c r="A1679" s="18">
        <v>577</v>
      </c>
      <c r="B1679" s="54" t="s">
        <v>2151</v>
      </c>
      <c r="C1679" s="58" t="str">
        <f>VLOOKUP(Table4[[#This Row],[iso_code]],iso_code!B:C,2,FALSE)</f>
        <v>GNQ</v>
      </c>
      <c r="D1679" s="18" t="str">
        <f>VLOOKUP(Table4[[#This Row],[iso_code]],iso_code!G:H,2,FALSE)</f>
        <v>Equatorial Guinea</v>
      </c>
    </row>
    <row r="1680" spans="1:4">
      <c r="A1680" s="18">
        <v>577</v>
      </c>
      <c r="B1680" s="54" t="s">
        <v>2156</v>
      </c>
      <c r="C1680" s="58" t="str">
        <f>VLOOKUP(Table4[[#This Row],[iso_code]],iso_code!B:C,2,FALSE)</f>
        <v>GNB</v>
      </c>
      <c r="D1680" s="18" t="str">
        <f>VLOOKUP(Table4[[#This Row],[iso_code]],iso_code!G:H,2,FALSE)</f>
        <v>Guinea-Bissau</v>
      </c>
    </row>
    <row r="1681" spans="1:4">
      <c r="A1681" s="18">
        <v>577</v>
      </c>
      <c r="B1681" s="54" t="s">
        <v>428</v>
      </c>
      <c r="C1681" s="58" t="str">
        <f>VLOOKUP(Table4[[#This Row],[iso_code]],iso_code!B:C,2,FALSE)</f>
        <v>KEN</v>
      </c>
      <c r="D1681" s="18" t="str">
        <f>VLOOKUP(Table4[[#This Row],[iso_code]],iso_code!G:H,2,FALSE)</f>
        <v>Kenya</v>
      </c>
    </row>
    <row r="1682" spans="1:4">
      <c r="A1682" s="18">
        <v>577</v>
      </c>
      <c r="B1682" s="54" t="s">
        <v>2148</v>
      </c>
      <c r="C1682" s="58" t="str">
        <f>VLOOKUP(Table4[[#This Row],[iso_code]],iso_code!B:C,2,FALSE)</f>
        <v>COM</v>
      </c>
      <c r="D1682" s="18" t="str">
        <f>VLOOKUP(Table4[[#This Row],[iso_code]],iso_code!G:H,2,FALSE)</f>
        <v>Comoros (the)</v>
      </c>
    </row>
    <row r="1683" spans="1:4">
      <c r="A1683" s="18">
        <v>577</v>
      </c>
      <c r="B1683" s="54" t="s">
        <v>2159</v>
      </c>
      <c r="C1683" s="58" t="str">
        <f>VLOOKUP(Table4[[#This Row],[iso_code]],iso_code!B:C,2,FALSE)</f>
        <v>LBR</v>
      </c>
      <c r="D1683" s="18" t="str">
        <f>VLOOKUP(Table4[[#This Row],[iso_code]],iso_code!G:H,2,FALSE)</f>
        <v>Liberia</v>
      </c>
    </row>
    <row r="1684" spans="1:4">
      <c r="A1684" s="18">
        <v>577</v>
      </c>
      <c r="B1684" s="54" t="s">
        <v>2158</v>
      </c>
      <c r="C1684" s="58" t="str">
        <f>VLOOKUP(Table4[[#This Row],[iso_code]],iso_code!B:C,2,FALSE)</f>
        <v>LSO</v>
      </c>
      <c r="D1684" s="18" t="str">
        <f>VLOOKUP(Table4[[#This Row],[iso_code]],iso_code!G:H,2,FALSE)</f>
        <v>Lesotho</v>
      </c>
    </row>
    <row r="1685" spans="1:4">
      <c r="A1685" s="18">
        <v>577</v>
      </c>
      <c r="B1685" s="54" t="s">
        <v>2160</v>
      </c>
      <c r="C1685" s="58" t="str">
        <f>VLOOKUP(Table4[[#This Row],[iso_code]],iso_code!B:C,2,FALSE)</f>
        <v>MDG</v>
      </c>
      <c r="D1685" s="18" t="str">
        <f>VLOOKUP(Table4[[#This Row],[iso_code]],iso_code!G:H,2,FALSE)</f>
        <v>Madagascar</v>
      </c>
    </row>
    <row r="1686" spans="1:4">
      <c r="A1686" s="18">
        <v>577</v>
      </c>
      <c r="B1686" s="54" t="s">
        <v>2161</v>
      </c>
      <c r="C1686" s="58" t="str">
        <f>VLOOKUP(Table4[[#This Row],[iso_code]],iso_code!B:C,2,FALSE)</f>
        <v>MLI</v>
      </c>
      <c r="D1686" s="18" t="str">
        <f>VLOOKUP(Table4[[#This Row],[iso_code]],iso_code!G:H,2,FALSE)</f>
        <v>Mali</v>
      </c>
    </row>
    <row r="1687" spans="1:4">
      <c r="A1687" s="18">
        <v>577</v>
      </c>
      <c r="B1687" s="54" t="s">
        <v>2062</v>
      </c>
      <c r="C1687" s="58" t="str">
        <f>VLOOKUP(Table4[[#This Row],[iso_code]],iso_code!B:C,2,FALSE)</f>
        <v>MRT</v>
      </c>
      <c r="D1687" s="18" t="str">
        <f>VLOOKUP(Table4[[#This Row],[iso_code]],iso_code!G:H,2,FALSE)</f>
        <v>Mauritania</v>
      </c>
    </row>
    <row r="1688" spans="1:4">
      <c r="A1688" s="18">
        <v>577</v>
      </c>
      <c r="B1688" s="54" t="s">
        <v>953</v>
      </c>
      <c r="C1688" s="58" t="str">
        <f>VLOOKUP(Table4[[#This Row],[iso_code]],iso_code!B:C,2,FALSE)</f>
        <v>MUS</v>
      </c>
      <c r="D1688" s="18" t="str">
        <f>VLOOKUP(Table4[[#This Row],[iso_code]],iso_code!G:H,2,FALSE)</f>
        <v>Mauritius</v>
      </c>
    </row>
    <row r="1689" spans="1:4">
      <c r="A1689" s="18">
        <v>577</v>
      </c>
      <c r="B1689" s="54" t="s">
        <v>1147</v>
      </c>
      <c r="C1689" s="58" t="str">
        <f>VLOOKUP(Table4[[#This Row],[iso_code]],iso_code!B:C,2,FALSE)</f>
        <v>MWI</v>
      </c>
      <c r="D1689" s="18" t="str">
        <f>VLOOKUP(Table4[[#This Row],[iso_code]],iso_code!G:H,2,FALSE)</f>
        <v>Malawi</v>
      </c>
    </row>
    <row r="1690" spans="1:4">
      <c r="A1690" s="18">
        <v>577</v>
      </c>
      <c r="B1690" s="54" t="s">
        <v>1431</v>
      </c>
      <c r="C1690" s="58" t="str">
        <f>VLOOKUP(Table4[[#This Row],[iso_code]],iso_code!B:C,2,FALSE)</f>
        <v>MOZ</v>
      </c>
      <c r="D1690" s="18" t="str">
        <f>VLOOKUP(Table4[[#This Row],[iso_code]],iso_code!G:H,2,FALSE)</f>
        <v>Mozambique</v>
      </c>
    </row>
    <row r="1691" spans="1:4">
      <c r="A1691" s="18">
        <v>577</v>
      </c>
      <c r="B1691" s="54" t="s">
        <v>2022</v>
      </c>
      <c r="C1691" s="58" t="str">
        <f>VLOOKUP(Table4[[#This Row],[iso_code]],iso_code!B:C,2,FALSE)</f>
        <v>NAM</v>
      </c>
      <c r="D1691" s="18" t="str">
        <f>VLOOKUP(Table4[[#This Row],[iso_code]],iso_code!G:H,2,FALSE)</f>
        <v>Namibia</v>
      </c>
    </row>
    <row r="1692" spans="1:4">
      <c r="A1692" s="18">
        <v>577</v>
      </c>
      <c r="B1692" s="54" t="s">
        <v>988</v>
      </c>
      <c r="C1692" s="58" t="str">
        <f>VLOOKUP(Table4[[#This Row],[iso_code]],iso_code!B:C,2,FALSE)</f>
        <v>NER</v>
      </c>
      <c r="D1692" s="18" t="str">
        <f>VLOOKUP(Table4[[#This Row],[iso_code]],iso_code!G:H,2,FALSE)</f>
        <v>Niger (the)</v>
      </c>
    </row>
    <row r="1693" spans="1:4">
      <c r="A1693" s="18">
        <v>577</v>
      </c>
      <c r="B1693" s="54" t="s">
        <v>1215</v>
      </c>
      <c r="C1693" s="58" t="str">
        <f>VLOOKUP(Table4[[#This Row],[iso_code]],iso_code!B:C,2,FALSE)</f>
        <v>NGA</v>
      </c>
      <c r="D1693" s="18" t="str">
        <f>VLOOKUP(Table4[[#This Row],[iso_code]],iso_code!G:H,2,FALSE)</f>
        <v>Nigeria</v>
      </c>
    </row>
    <row r="1694" spans="1:4">
      <c r="A1694" s="18">
        <v>577</v>
      </c>
      <c r="B1694" s="54" t="s">
        <v>2162</v>
      </c>
      <c r="C1694" s="58" t="str">
        <f>VLOOKUP(Table4[[#This Row],[iso_code]],iso_code!B:C,2,FALSE)</f>
        <v>RWA</v>
      </c>
      <c r="D1694" s="18" t="str">
        <f>VLOOKUP(Table4[[#This Row],[iso_code]],iso_code!G:H,2,FALSE)</f>
        <v>Rwanda</v>
      </c>
    </row>
    <row r="1695" spans="1:4">
      <c r="A1695" s="18">
        <v>577</v>
      </c>
      <c r="B1695" s="54" t="s">
        <v>2164</v>
      </c>
      <c r="C1695" s="58" t="str">
        <f>VLOOKUP(Table4[[#This Row],[iso_code]],iso_code!B:C,2,FALSE)</f>
        <v>SYC</v>
      </c>
      <c r="D1695" s="18" t="str">
        <f>VLOOKUP(Table4[[#This Row],[iso_code]],iso_code!G:H,2,FALSE)</f>
        <v>Seychelles</v>
      </c>
    </row>
    <row r="1696" spans="1:4">
      <c r="A1696" s="18">
        <v>577</v>
      </c>
      <c r="B1696" s="54" t="s">
        <v>2167</v>
      </c>
      <c r="C1696" s="58" t="str">
        <f>VLOOKUP(Table4[[#This Row],[iso_code]],iso_code!B:C,2,FALSE)</f>
        <v>SDN</v>
      </c>
      <c r="D1696" s="18" t="str">
        <f>VLOOKUP(Table4[[#This Row],[iso_code]],iso_code!G:H,2,FALSE)</f>
        <v>Sudan (the)</v>
      </c>
    </row>
    <row r="1697" spans="1:4">
      <c r="A1697" s="18">
        <v>577</v>
      </c>
      <c r="B1697" s="54" t="s">
        <v>2046</v>
      </c>
      <c r="C1697" s="58" t="str">
        <f>VLOOKUP(Table4[[#This Row],[iso_code]],iso_code!B:C,2,FALSE)</f>
        <v>SLE</v>
      </c>
      <c r="D1697" s="18" t="str">
        <f>VLOOKUP(Table4[[#This Row],[iso_code]],iso_code!G:H,2,FALSE)</f>
        <v>Sierra Leone</v>
      </c>
    </row>
    <row r="1698" spans="1:4">
      <c r="A1698" s="18">
        <v>577</v>
      </c>
      <c r="B1698" s="54" t="s">
        <v>1657</v>
      </c>
      <c r="C1698" s="58" t="str">
        <f>VLOOKUP(Table4[[#This Row],[iso_code]],iso_code!B:C,2,FALSE)</f>
        <v>SEN</v>
      </c>
      <c r="D1698" s="18" t="str">
        <f>VLOOKUP(Table4[[#This Row],[iso_code]],iso_code!G:H,2,FALSE)</f>
        <v>Senegal</v>
      </c>
    </row>
    <row r="1699" spans="1:4">
      <c r="A1699" s="18">
        <v>577</v>
      </c>
      <c r="B1699" s="54" t="s">
        <v>2165</v>
      </c>
      <c r="C1699" s="58" t="str">
        <f>VLOOKUP(Table4[[#This Row],[iso_code]],iso_code!B:C,2,FALSE)</f>
        <v>SOM</v>
      </c>
      <c r="D1699" s="18" t="str">
        <f>VLOOKUP(Table4[[#This Row],[iso_code]],iso_code!G:H,2,FALSE)</f>
        <v>Somalia</v>
      </c>
    </row>
    <row r="1700" spans="1:4">
      <c r="A1700" s="18">
        <v>577</v>
      </c>
      <c r="B1700" s="54" t="s">
        <v>2166</v>
      </c>
      <c r="C1700" s="58" t="str">
        <f>VLOOKUP(Table4[[#This Row],[iso_code]],iso_code!B:C,2,FALSE)</f>
        <v>SSD</v>
      </c>
      <c r="D1700" s="18" t="str">
        <f>VLOOKUP(Table4[[#This Row],[iso_code]],iso_code!G:H,2,FALSE)</f>
        <v>South Sudan</v>
      </c>
    </row>
    <row r="1701" spans="1:4">
      <c r="A1701" s="18">
        <v>577</v>
      </c>
      <c r="B1701" s="54" t="s">
        <v>2163</v>
      </c>
      <c r="C1701" s="58" t="str">
        <f>VLOOKUP(Table4[[#This Row],[iso_code]],iso_code!B:C,2,FALSE)</f>
        <v>STP</v>
      </c>
      <c r="D1701" s="18" t="str">
        <f>VLOOKUP(Table4[[#This Row],[iso_code]],iso_code!G:H,2,FALSE)</f>
        <v>Sao Tome and Principe</v>
      </c>
    </row>
    <row r="1702" spans="1:4">
      <c r="A1702" s="18">
        <v>577</v>
      </c>
      <c r="B1702" s="54" t="s">
        <v>2168</v>
      </c>
      <c r="C1702" s="58" t="str">
        <f>VLOOKUP(Table4[[#This Row],[iso_code]],iso_code!B:C,2,FALSE)</f>
        <v>SWZ</v>
      </c>
      <c r="D1702" s="18" t="str">
        <f>VLOOKUP(Table4[[#This Row],[iso_code]],iso_code!G:H,2,FALSE)</f>
        <v>Eswatini</v>
      </c>
    </row>
    <row r="1703" spans="1:4">
      <c r="A1703" s="18">
        <v>577</v>
      </c>
      <c r="B1703" s="54" t="s">
        <v>2147</v>
      </c>
      <c r="C1703" s="58" t="str">
        <f>VLOOKUP(Table4[[#This Row],[iso_code]],iso_code!B:C,2,FALSE)</f>
        <v>TCD</v>
      </c>
      <c r="D1703" s="18" t="str">
        <f>VLOOKUP(Table4[[#This Row],[iso_code]],iso_code!G:H,2,FALSE)</f>
        <v>Chad</v>
      </c>
    </row>
    <row r="1704" spans="1:4">
      <c r="A1704" s="18">
        <v>577</v>
      </c>
      <c r="B1704" s="54" t="s">
        <v>1968</v>
      </c>
      <c r="C1704" s="58" t="str">
        <f>VLOOKUP(Table4[[#This Row],[iso_code]],iso_code!B:C,2,FALSE)</f>
        <v>TGO</v>
      </c>
      <c r="D1704" s="18" t="str">
        <f>VLOOKUP(Table4[[#This Row],[iso_code]],iso_code!G:H,2,FALSE)</f>
        <v>Togo</v>
      </c>
    </row>
    <row r="1705" spans="1:4">
      <c r="A1705" s="18">
        <v>577</v>
      </c>
      <c r="B1705" s="54" t="s">
        <v>842</v>
      </c>
      <c r="C1705" s="58" t="str">
        <f>VLOOKUP(Table4[[#This Row],[iso_code]],iso_code!B:C,2,FALSE)</f>
        <v>TZA</v>
      </c>
      <c r="D1705" s="18" t="str">
        <f>VLOOKUP(Table4[[#This Row],[iso_code]],iso_code!G:H,2,FALSE)</f>
        <v>Tanzania, United Republic of</v>
      </c>
    </row>
    <row r="1706" spans="1:4">
      <c r="A1706" s="18">
        <v>577</v>
      </c>
      <c r="B1706" s="54" t="s">
        <v>1443</v>
      </c>
      <c r="C1706" s="58" t="str">
        <f>VLOOKUP(Table4[[#This Row],[iso_code]],iso_code!B:C,2,FALSE)</f>
        <v>UGA</v>
      </c>
      <c r="D1706" s="18" t="str">
        <f>VLOOKUP(Table4[[#This Row],[iso_code]],iso_code!G:H,2,FALSE)</f>
        <v>Uganda</v>
      </c>
    </row>
    <row r="1707" spans="1:4">
      <c r="A1707" s="18">
        <v>577</v>
      </c>
      <c r="B1707" s="54" t="s">
        <v>608</v>
      </c>
      <c r="C1707" s="58" t="str">
        <f>VLOOKUP(Table4[[#This Row],[iso_code]],iso_code!B:C,2,FALSE)</f>
        <v>ZAF</v>
      </c>
      <c r="D1707" s="18" t="str">
        <f>VLOOKUP(Table4[[#This Row],[iso_code]],iso_code!G:H,2,FALSE)</f>
        <v>South Africa</v>
      </c>
    </row>
    <row r="1708" spans="1:4">
      <c r="A1708" s="18">
        <v>577</v>
      </c>
      <c r="B1708" s="54" t="s">
        <v>737</v>
      </c>
      <c r="C1708" s="58" t="str">
        <f>VLOOKUP(Table4[[#This Row],[iso_code]],iso_code!B:C,2,FALSE)</f>
        <v>ZMB</v>
      </c>
      <c r="D1708" s="18" t="str">
        <f>VLOOKUP(Table4[[#This Row],[iso_code]],iso_code!G:H,2,FALSE)</f>
        <v>Zambia</v>
      </c>
    </row>
    <row r="1709" spans="1:4">
      <c r="A1709" s="18">
        <v>577</v>
      </c>
      <c r="B1709" s="54" t="s">
        <v>2169</v>
      </c>
      <c r="C1709" s="58" t="str">
        <f>VLOOKUP(Table4[[#This Row],[iso_code]],iso_code!B:C,2,FALSE)</f>
        <v>ZWE</v>
      </c>
      <c r="D1709" s="18" t="str">
        <f>VLOOKUP(Table4[[#This Row],[iso_code]],iso_code!G:H,2,FALSE)</f>
        <v>Zimbabwe</v>
      </c>
    </row>
    <row r="1710" spans="1:4">
      <c r="A1710" s="18">
        <v>578</v>
      </c>
      <c r="B1710" s="54" t="s">
        <v>1147</v>
      </c>
      <c r="C1710" s="58" t="str">
        <f>VLOOKUP(Table4[[#This Row],[iso_code]],iso_code!B:C,2,FALSE)</f>
        <v>MWI</v>
      </c>
      <c r="D1710" s="18" t="str">
        <f>VLOOKUP(Table4[[#This Row],[iso_code]],iso_code!G:H,2,FALSE)</f>
        <v>Malawi</v>
      </c>
    </row>
    <row r="1711" spans="1:4">
      <c r="A1711" s="18">
        <v>579</v>
      </c>
      <c r="B1711" s="54" t="s">
        <v>428</v>
      </c>
      <c r="C1711" s="58" t="str">
        <f>VLOOKUP(Table4[[#This Row],[iso_code]],iso_code!B:C,2,FALSE)</f>
        <v>KEN</v>
      </c>
      <c r="D1711" s="18" t="str">
        <f>VLOOKUP(Table4[[#This Row],[iso_code]],iso_code!G:H,2,FALSE)</f>
        <v>Kenya</v>
      </c>
    </row>
    <row r="1712" spans="1:4">
      <c r="A1712" s="18">
        <v>580</v>
      </c>
      <c r="B1712" s="54" t="s">
        <v>1215</v>
      </c>
      <c r="C1712" s="58" t="str">
        <f>VLOOKUP(Table4[[#This Row],[iso_code]],iso_code!B:C,2,FALSE)</f>
        <v>NGA</v>
      </c>
      <c r="D1712" s="18" t="str">
        <f>VLOOKUP(Table4[[#This Row],[iso_code]],iso_code!G:H,2,FALSE)</f>
        <v>Nigeria</v>
      </c>
    </row>
    <row r="1713" spans="1:4">
      <c r="A1713" s="18">
        <v>581</v>
      </c>
      <c r="B1713" s="54" t="s">
        <v>250</v>
      </c>
      <c r="C1713" s="58" t="str">
        <f>VLOOKUP(Table4[[#This Row],[iso_code]],iso_code!B:C,2,FALSE)</f>
        <v>GHA</v>
      </c>
      <c r="D1713" s="18" t="str">
        <f>VLOOKUP(Table4[[#This Row],[iso_code]],iso_code!G:H,2,FALSE)</f>
        <v>Ghana</v>
      </c>
    </row>
    <row r="1714" spans="1:4">
      <c r="A1714" s="18">
        <v>582</v>
      </c>
      <c r="B1714" s="54" t="s">
        <v>250</v>
      </c>
      <c r="C1714" s="58" t="str">
        <f>VLOOKUP(Table4[[#This Row],[iso_code]],iso_code!B:C,2,FALSE)</f>
        <v>GHA</v>
      </c>
      <c r="D1714" s="18" t="str">
        <f>VLOOKUP(Table4[[#This Row],[iso_code]],iso_code!G:H,2,FALSE)</f>
        <v>Ghana</v>
      </c>
    </row>
    <row r="1715" spans="1:4">
      <c r="A1715" s="18">
        <v>583</v>
      </c>
      <c r="B1715" s="54" t="s">
        <v>935</v>
      </c>
      <c r="C1715" s="58" t="str">
        <f>VLOOKUP(Table4[[#This Row],[iso_code]],iso_code!B:C,2,FALSE)</f>
        <v>TUN</v>
      </c>
      <c r="D1715" s="18" t="str">
        <f>VLOOKUP(Table4[[#This Row],[iso_code]],iso_code!G:H,2,FALSE)</f>
        <v>Tunisia</v>
      </c>
    </row>
    <row r="1716" spans="1:4">
      <c r="A1716" s="18">
        <v>584</v>
      </c>
      <c r="B1716" s="54" t="s">
        <v>194</v>
      </c>
      <c r="C1716" s="58" t="str">
        <f>VLOOKUP(Table4[[#This Row],[iso_code]],iso_code!B:C,2,FALSE)</f>
        <v>ETH</v>
      </c>
      <c r="D1716" s="18" t="str">
        <f>VLOOKUP(Table4[[#This Row],[iso_code]],iso_code!G:H,2,FALSE)</f>
        <v>Ethiopia</v>
      </c>
    </row>
    <row r="1717" spans="1:4">
      <c r="A1717" s="18">
        <v>585</v>
      </c>
      <c r="B1717" s="54" t="s">
        <v>1606</v>
      </c>
      <c r="C1717" s="58" t="str">
        <f>VLOOKUP(Table4[[#This Row],[iso_code]],iso_code!B:C,2,FALSE)</f>
        <v>CPV</v>
      </c>
      <c r="D1717" s="18" t="str">
        <f>VLOOKUP(Table4[[#This Row],[iso_code]],iso_code!G:H,2,FALSE)</f>
        <v>Cabo Verde</v>
      </c>
    </row>
    <row r="1718" spans="1:4">
      <c r="A1718" s="18">
        <v>586</v>
      </c>
      <c r="B1718" s="54" t="s">
        <v>428</v>
      </c>
      <c r="C1718" s="58" t="str">
        <f>VLOOKUP(Table4[[#This Row],[iso_code]],iso_code!B:C,2,FALSE)</f>
        <v>KEN</v>
      </c>
      <c r="D1718" s="18" t="str">
        <f>VLOOKUP(Table4[[#This Row],[iso_code]],iso_code!G:H,2,FALSE)</f>
        <v>Kenya</v>
      </c>
    </row>
    <row r="1719" spans="1:4">
      <c r="A1719" s="18">
        <v>587</v>
      </c>
      <c r="B1719" s="54" t="s">
        <v>840</v>
      </c>
      <c r="C1719" s="58" t="str">
        <f>VLOOKUP(Table4[[#This Row],[iso_code]],iso_code!B:C,2,FALSE)</f>
        <v>EGY</v>
      </c>
      <c r="D1719" s="18" t="str">
        <f>VLOOKUP(Table4[[#This Row],[iso_code]],iso_code!G:H,2,FALSE)</f>
        <v>Egypt</v>
      </c>
    </row>
    <row r="1720" spans="1:4">
      <c r="A1720" s="18">
        <v>588</v>
      </c>
      <c r="B1720" s="54" t="s">
        <v>250</v>
      </c>
      <c r="C1720" s="58" t="str">
        <f>VLOOKUP(Table4[[#This Row],[iso_code]],iso_code!B:C,2,FALSE)</f>
        <v>GHA</v>
      </c>
      <c r="D1720" s="18" t="str">
        <f>VLOOKUP(Table4[[#This Row],[iso_code]],iso_code!G:H,2,FALSE)</f>
        <v>Ghana</v>
      </c>
    </row>
    <row r="1721" spans="1:4">
      <c r="A1721" s="18">
        <v>589</v>
      </c>
      <c r="B1721" s="54" t="s">
        <v>2145</v>
      </c>
      <c r="C1721" s="58" t="str">
        <f>VLOOKUP(Table4[[#This Row],[iso_code]],iso_code!B:C,2,FALSE)</f>
        <v>BFA</v>
      </c>
      <c r="D1721" s="18" t="str">
        <f>VLOOKUP(Table4[[#This Row],[iso_code]],iso_code!G:H,2,FALSE)</f>
        <v>Burkina Faso</v>
      </c>
    </row>
    <row r="1722" spans="1:4">
      <c r="A1722" s="18">
        <v>590</v>
      </c>
      <c r="B1722" s="54" t="s">
        <v>842</v>
      </c>
      <c r="C1722" s="58" t="str">
        <f>VLOOKUP(Table4[[#This Row],[iso_code]],iso_code!B:C,2,FALSE)</f>
        <v>TZA</v>
      </c>
      <c r="D1722" s="18" t="str">
        <f>VLOOKUP(Table4[[#This Row],[iso_code]],iso_code!G:H,2,FALSE)</f>
        <v>Tanzania, United Republic of</v>
      </c>
    </row>
    <row r="1723" spans="1:4">
      <c r="A1723" s="18">
        <v>591</v>
      </c>
      <c r="B1723" s="54" t="s">
        <v>1976</v>
      </c>
      <c r="C1723" s="58" t="str">
        <f>VLOOKUP(Table4[[#This Row],[iso_code]],iso_code!B:C,2,FALSE)</f>
        <v>COD</v>
      </c>
      <c r="D1723" s="18" t="str">
        <f>VLOOKUP(Table4[[#This Row],[iso_code]],iso_code!G:H,2,FALSE)</f>
        <v>Congo (the Democratic Republic of the)</v>
      </c>
    </row>
    <row r="1724" spans="1:4">
      <c r="A1724" s="18">
        <v>592</v>
      </c>
      <c r="B1724" s="54" t="s">
        <v>1431</v>
      </c>
      <c r="C1724" s="58" t="str">
        <f>VLOOKUP(Table4[[#This Row],[iso_code]],iso_code!B:C,2,FALSE)</f>
        <v>MOZ</v>
      </c>
      <c r="D1724" s="18" t="str">
        <f>VLOOKUP(Table4[[#This Row],[iso_code]],iso_code!G:H,2,FALSE)</f>
        <v>Mozambique</v>
      </c>
    </row>
    <row r="1725" spans="1:4">
      <c r="A1725" s="18">
        <v>593</v>
      </c>
      <c r="B1725" s="54" t="s">
        <v>1215</v>
      </c>
      <c r="C1725" s="58" t="str">
        <f>VLOOKUP(Table4[[#This Row],[iso_code]],iso_code!B:C,2,FALSE)</f>
        <v>NGA</v>
      </c>
      <c r="D1725" s="18" t="str">
        <f>VLOOKUP(Table4[[#This Row],[iso_code]],iso_code!G:H,2,FALSE)</f>
        <v>Nigeria</v>
      </c>
    </row>
    <row r="1726" spans="1:4">
      <c r="A1726" s="18">
        <v>594</v>
      </c>
      <c r="B1726" s="54" t="s">
        <v>790</v>
      </c>
      <c r="C1726" s="58" t="str">
        <f>VLOOKUP(Table4[[#This Row],[iso_code]],iso_code!B:C,2,FALSE)</f>
        <v>DZA</v>
      </c>
      <c r="D1726" s="18" t="str">
        <f>VLOOKUP(Table4[[#This Row],[iso_code]],iso_code!G:H,2,FALSE)</f>
        <v>Algeria</v>
      </c>
    </row>
    <row r="1727" spans="1:4">
      <c r="A1727" s="18">
        <v>595</v>
      </c>
      <c r="B1727" s="54" t="s">
        <v>842</v>
      </c>
      <c r="C1727" s="58" t="str">
        <f>VLOOKUP(Table4[[#This Row],[iso_code]],iso_code!B:C,2,FALSE)</f>
        <v>TZA</v>
      </c>
      <c r="D1727" s="18" t="str">
        <f>VLOOKUP(Table4[[#This Row],[iso_code]],iso_code!G:H,2,FALSE)</f>
        <v>Tanzania, United Republic of</v>
      </c>
    </row>
    <row r="1728" spans="1:4">
      <c r="A1728" s="18">
        <v>596</v>
      </c>
      <c r="B1728" s="54" t="s">
        <v>935</v>
      </c>
      <c r="C1728" s="58" t="str">
        <f>VLOOKUP(Table4[[#This Row],[iso_code]],iso_code!B:C,2,FALSE)</f>
        <v>TUN</v>
      </c>
      <c r="D1728" s="18" t="str">
        <f>VLOOKUP(Table4[[#This Row],[iso_code]],iso_code!G:H,2,FALSE)</f>
        <v>Tunisia</v>
      </c>
    </row>
    <row r="1729" spans="1:4">
      <c r="A1729" s="18">
        <v>597</v>
      </c>
      <c r="B1729" s="54" t="s">
        <v>285</v>
      </c>
      <c r="C1729" s="58" t="str">
        <f>VLOOKUP(Table4[[#This Row],[iso_code]],iso_code!B:C,2,FALSE)</f>
        <v>CMR</v>
      </c>
      <c r="D1729" s="18" t="str">
        <f>VLOOKUP(Table4[[#This Row],[iso_code]],iso_code!G:H,2,FALSE)</f>
        <v>Cameroon</v>
      </c>
    </row>
    <row r="1730" spans="1:4">
      <c r="A1730" s="18">
        <v>598</v>
      </c>
      <c r="B1730" s="54" t="s">
        <v>790</v>
      </c>
      <c r="C1730" s="58" t="str">
        <f>VLOOKUP(Table4[[#This Row],[iso_code]],iso_code!B:C,2,FALSE)</f>
        <v>DZA</v>
      </c>
      <c r="D1730" s="18" t="str">
        <f>VLOOKUP(Table4[[#This Row],[iso_code]],iso_code!G:H,2,FALSE)</f>
        <v>Algeria</v>
      </c>
    </row>
    <row r="1731" spans="1:4">
      <c r="A1731" s="18">
        <v>599</v>
      </c>
      <c r="B1731" s="54" t="s">
        <v>790</v>
      </c>
      <c r="C1731" s="58" t="str">
        <f>VLOOKUP(Table4[[#This Row],[iso_code]],iso_code!B:C,2,FALSE)</f>
        <v>DZA</v>
      </c>
      <c r="D1731" s="18" t="str">
        <f>VLOOKUP(Table4[[#This Row],[iso_code]],iso_code!G:H,2,FALSE)</f>
        <v>Algeria</v>
      </c>
    </row>
    <row r="1732" spans="1:4">
      <c r="A1732" s="18">
        <v>600</v>
      </c>
      <c r="B1732" s="54" t="s">
        <v>2144</v>
      </c>
      <c r="C1732" s="58" t="str">
        <f>VLOOKUP(Table4[[#This Row],[iso_code]],iso_code!B:C,2,FALSE)</f>
        <v>BEN</v>
      </c>
      <c r="D1732" s="18" t="str">
        <f>VLOOKUP(Table4[[#This Row],[iso_code]],iso_code!G:H,2,FALSE)</f>
        <v>Benin</v>
      </c>
    </row>
    <row r="1733" spans="1:4">
      <c r="A1733" s="18">
        <v>600</v>
      </c>
      <c r="B1733" s="54" t="s">
        <v>2145</v>
      </c>
      <c r="C1733" s="58" t="str">
        <f>VLOOKUP(Table4[[#This Row],[iso_code]],iso_code!B:C,2,FALSE)</f>
        <v>BFA</v>
      </c>
      <c r="D1733" s="18" t="str">
        <f>VLOOKUP(Table4[[#This Row],[iso_code]],iso_code!G:H,2,FALSE)</f>
        <v>Burkina Faso</v>
      </c>
    </row>
    <row r="1734" spans="1:4">
      <c r="A1734" s="18">
        <v>600</v>
      </c>
      <c r="B1734" s="54" t="s">
        <v>2157</v>
      </c>
      <c r="C1734" s="58" t="str">
        <f>VLOOKUP(Table4[[#This Row],[iso_code]],iso_code!B:C,2,FALSE)</f>
        <v>CIV</v>
      </c>
      <c r="D1734" s="18" t="str">
        <f>VLOOKUP(Table4[[#This Row],[iso_code]],iso_code!G:H,2,FALSE)</f>
        <v>Côte d'Ivoire</v>
      </c>
    </row>
    <row r="1735" spans="1:4">
      <c r="A1735" s="18">
        <v>600</v>
      </c>
      <c r="B1735" s="54" t="s">
        <v>2154</v>
      </c>
      <c r="C1735" s="58" t="str">
        <f>VLOOKUP(Table4[[#This Row],[iso_code]],iso_code!B:C,2,FALSE)</f>
        <v>GMB</v>
      </c>
      <c r="D1735" s="18" t="str">
        <f>VLOOKUP(Table4[[#This Row],[iso_code]],iso_code!G:H,2,FALSE)</f>
        <v>Gambia (the)</v>
      </c>
    </row>
    <row r="1736" spans="1:4">
      <c r="A1736" s="18">
        <v>600</v>
      </c>
      <c r="B1736" s="54" t="s">
        <v>250</v>
      </c>
      <c r="C1736" s="58" t="str">
        <f>VLOOKUP(Table4[[#This Row],[iso_code]],iso_code!B:C,2,FALSE)</f>
        <v>GHA</v>
      </c>
      <c r="D1736" s="18" t="str">
        <f>VLOOKUP(Table4[[#This Row],[iso_code]],iso_code!G:H,2,FALSE)</f>
        <v>Ghana</v>
      </c>
    </row>
    <row r="1737" spans="1:4">
      <c r="A1737" s="18">
        <v>600</v>
      </c>
      <c r="B1737" s="54" t="s">
        <v>2155</v>
      </c>
      <c r="C1737" s="58" t="str">
        <f>VLOOKUP(Table4[[#This Row],[iso_code]],iso_code!B:C,2,FALSE)</f>
        <v>GIN</v>
      </c>
      <c r="D1737" s="18" t="str">
        <f>VLOOKUP(Table4[[#This Row],[iso_code]],iso_code!G:H,2,FALSE)</f>
        <v>Guinea</v>
      </c>
    </row>
    <row r="1738" spans="1:4">
      <c r="A1738" s="18">
        <v>600</v>
      </c>
      <c r="B1738" s="54" t="s">
        <v>2156</v>
      </c>
      <c r="C1738" s="58" t="str">
        <f>VLOOKUP(Table4[[#This Row],[iso_code]],iso_code!B:C,2,FALSE)</f>
        <v>GNB</v>
      </c>
      <c r="D1738" s="18" t="str">
        <f>VLOOKUP(Table4[[#This Row],[iso_code]],iso_code!G:H,2,FALSE)</f>
        <v>Guinea-Bissau</v>
      </c>
    </row>
    <row r="1739" spans="1:4">
      <c r="A1739" s="18">
        <v>600</v>
      </c>
      <c r="B1739" s="54" t="s">
        <v>2159</v>
      </c>
      <c r="C1739" s="58" t="str">
        <f>VLOOKUP(Table4[[#This Row],[iso_code]],iso_code!B:C,2,FALSE)</f>
        <v>LBR</v>
      </c>
      <c r="D1739" s="18" t="str">
        <f>VLOOKUP(Table4[[#This Row],[iso_code]],iso_code!G:H,2,FALSE)</f>
        <v>Liberia</v>
      </c>
    </row>
    <row r="1740" spans="1:4">
      <c r="A1740" s="18">
        <v>600</v>
      </c>
      <c r="B1740" s="54" t="s">
        <v>2161</v>
      </c>
      <c r="C1740" s="58" t="str">
        <f>VLOOKUP(Table4[[#This Row],[iso_code]],iso_code!B:C,2,FALSE)</f>
        <v>MLI</v>
      </c>
      <c r="D1740" s="18" t="str">
        <f>VLOOKUP(Table4[[#This Row],[iso_code]],iso_code!G:H,2,FALSE)</f>
        <v>Mali</v>
      </c>
    </row>
    <row r="1741" spans="1:4">
      <c r="A1741" s="18">
        <v>600</v>
      </c>
      <c r="B1741" s="54" t="s">
        <v>988</v>
      </c>
      <c r="C1741" s="58" t="str">
        <f>VLOOKUP(Table4[[#This Row],[iso_code]],iso_code!B:C,2,FALSE)</f>
        <v>NER</v>
      </c>
      <c r="D1741" s="18" t="str">
        <f>VLOOKUP(Table4[[#This Row],[iso_code]],iso_code!G:H,2,FALSE)</f>
        <v>Niger (the)</v>
      </c>
    </row>
    <row r="1742" spans="1:4">
      <c r="A1742" s="18">
        <v>600</v>
      </c>
      <c r="B1742" s="54" t="s">
        <v>1215</v>
      </c>
      <c r="C1742" s="58" t="str">
        <f>VLOOKUP(Table4[[#This Row],[iso_code]],iso_code!B:C,2,FALSE)</f>
        <v>NGA</v>
      </c>
      <c r="D1742" s="18" t="str">
        <f>VLOOKUP(Table4[[#This Row],[iso_code]],iso_code!G:H,2,FALSE)</f>
        <v>Nigeria</v>
      </c>
    </row>
    <row r="1743" spans="1:4">
      <c r="A1743" s="18">
        <v>600</v>
      </c>
      <c r="B1743" s="54" t="s">
        <v>1657</v>
      </c>
      <c r="C1743" s="58" t="str">
        <f>VLOOKUP(Table4[[#This Row],[iso_code]],iso_code!B:C,2,FALSE)</f>
        <v>SEN</v>
      </c>
      <c r="D1743" s="18" t="str">
        <f>VLOOKUP(Table4[[#This Row],[iso_code]],iso_code!G:H,2,FALSE)</f>
        <v>Senegal</v>
      </c>
    </row>
    <row r="1744" spans="1:4">
      <c r="A1744" s="18">
        <v>600</v>
      </c>
      <c r="B1744" s="54" t="s">
        <v>2046</v>
      </c>
      <c r="C1744" s="58" t="str">
        <f>VLOOKUP(Table4[[#This Row],[iso_code]],iso_code!B:C,2,FALSE)</f>
        <v>SLE</v>
      </c>
      <c r="D1744" s="18" t="str">
        <f>VLOOKUP(Table4[[#This Row],[iso_code]],iso_code!G:H,2,FALSE)</f>
        <v>Sierra Leone</v>
      </c>
    </row>
    <row r="1745" spans="1:4">
      <c r="A1745" s="18">
        <v>600</v>
      </c>
      <c r="B1745" s="54" t="s">
        <v>1968</v>
      </c>
      <c r="C1745" s="58" t="str">
        <f>VLOOKUP(Table4[[#This Row],[iso_code]],iso_code!B:C,2,FALSE)</f>
        <v>TGO</v>
      </c>
      <c r="D1745" s="18" t="str">
        <f>VLOOKUP(Table4[[#This Row],[iso_code]],iso_code!G:H,2,FALSE)</f>
        <v>Togo</v>
      </c>
    </row>
    <row r="1746" spans="1:4">
      <c r="A1746" s="18">
        <v>601</v>
      </c>
      <c r="B1746" s="54" t="s">
        <v>428</v>
      </c>
      <c r="C1746" s="58" t="str">
        <f>VLOOKUP(Table4[[#This Row],[iso_code]],iso_code!B:C,2,FALSE)</f>
        <v>KEN</v>
      </c>
      <c r="D1746" s="18" t="str">
        <f>VLOOKUP(Table4[[#This Row],[iso_code]],iso_code!G:H,2,FALSE)</f>
        <v>Kenya</v>
      </c>
    </row>
    <row r="1747" spans="1:4">
      <c r="A1747" s="18">
        <v>602</v>
      </c>
      <c r="B1747" s="54" t="s">
        <v>1215</v>
      </c>
      <c r="C1747" s="58" t="str">
        <f>VLOOKUP(Table4[[#This Row],[iso_code]],iso_code!B:C,2,FALSE)</f>
        <v>NGA</v>
      </c>
      <c r="D1747" s="18" t="str">
        <f>VLOOKUP(Table4[[#This Row],[iso_code]],iso_code!G:H,2,FALSE)</f>
        <v>Nigeria</v>
      </c>
    </row>
    <row r="1748" spans="1:4">
      <c r="A1748" s="18">
        <v>603</v>
      </c>
      <c r="B1748" s="54" t="s">
        <v>2154</v>
      </c>
      <c r="C1748" s="58" t="str">
        <f>VLOOKUP(Table4[[#This Row],[iso_code]],iso_code!B:C,2,FALSE)</f>
        <v>GMB</v>
      </c>
      <c r="D1748" s="18" t="str">
        <f>VLOOKUP(Table4[[#This Row],[iso_code]],iso_code!G:H,2,FALSE)</f>
        <v>Gambia (the)</v>
      </c>
    </row>
    <row r="1749" spans="1:4">
      <c r="A1749" s="18">
        <v>604</v>
      </c>
      <c r="B1749" s="54" t="s">
        <v>194</v>
      </c>
      <c r="C1749" s="58" t="str">
        <f>VLOOKUP(Table4[[#This Row],[iso_code]],iso_code!B:C,2,FALSE)</f>
        <v>ETH</v>
      </c>
      <c r="D1749" s="18" t="str">
        <f>VLOOKUP(Table4[[#This Row],[iso_code]],iso_code!G:H,2,FALSE)</f>
        <v>Ethiopia</v>
      </c>
    </row>
    <row r="1750" spans="1:4">
      <c r="A1750" s="18">
        <v>605</v>
      </c>
      <c r="B1750" s="54" t="s">
        <v>840</v>
      </c>
      <c r="C1750" s="58" t="str">
        <f>VLOOKUP(Table4[[#This Row],[iso_code]],iso_code!B:C,2,FALSE)</f>
        <v>EGY</v>
      </c>
      <c r="D1750" s="18" t="str">
        <f>VLOOKUP(Table4[[#This Row],[iso_code]],iso_code!G:H,2,FALSE)</f>
        <v>Egypt</v>
      </c>
    </row>
    <row r="1751" spans="1:4">
      <c r="A1751" s="18">
        <v>605</v>
      </c>
      <c r="B1751" s="54" t="s">
        <v>194</v>
      </c>
      <c r="C1751" s="58" t="str">
        <f>VLOOKUP(Table4[[#This Row],[iso_code]],iso_code!B:C,2,FALSE)</f>
        <v>ETH</v>
      </c>
      <c r="D1751" s="18" t="str">
        <f>VLOOKUP(Table4[[#This Row],[iso_code]],iso_code!G:H,2,FALSE)</f>
        <v>Ethiopia</v>
      </c>
    </row>
    <row r="1752" spans="1:4">
      <c r="A1752" s="18">
        <v>605</v>
      </c>
      <c r="B1752" s="54" t="s">
        <v>2167</v>
      </c>
      <c r="C1752" s="58" t="str">
        <f>VLOOKUP(Table4[[#This Row],[iso_code]],iso_code!B:C,2,FALSE)</f>
        <v>SDN</v>
      </c>
      <c r="D1752" s="18" t="str">
        <f>VLOOKUP(Table4[[#This Row],[iso_code]],iso_code!G:H,2,FALSE)</f>
        <v>Sudan (the)</v>
      </c>
    </row>
    <row r="1753" spans="1:4">
      <c r="A1753" s="18">
        <v>606</v>
      </c>
      <c r="B1753" s="54" t="s">
        <v>2161</v>
      </c>
      <c r="C1753" s="58" t="str">
        <f>VLOOKUP(Table4[[#This Row],[iso_code]],iso_code!B:C,2,FALSE)</f>
        <v>MLI</v>
      </c>
      <c r="D1753" s="18" t="str">
        <f>VLOOKUP(Table4[[#This Row],[iso_code]],iso_code!G:H,2,FALSE)</f>
        <v>Mali</v>
      </c>
    </row>
    <row r="1754" spans="1:4">
      <c r="A1754" s="18">
        <v>607</v>
      </c>
      <c r="B1754" s="54" t="s">
        <v>194</v>
      </c>
      <c r="C1754" s="58" t="str">
        <f>VLOOKUP(Table4[[#This Row],[iso_code]],iso_code!B:C,2,FALSE)</f>
        <v>ETH</v>
      </c>
      <c r="D1754" s="18" t="str">
        <f>VLOOKUP(Table4[[#This Row],[iso_code]],iso_code!G:H,2,FALSE)</f>
        <v>Ethiopia</v>
      </c>
    </row>
    <row r="1755" spans="1:4">
      <c r="A1755" s="18">
        <v>608</v>
      </c>
      <c r="B1755" s="54" t="s">
        <v>194</v>
      </c>
      <c r="C1755" s="58" t="str">
        <f>VLOOKUP(Table4[[#This Row],[iso_code]],iso_code!B:C,2,FALSE)</f>
        <v>ETH</v>
      </c>
      <c r="D1755" s="18" t="str">
        <f>VLOOKUP(Table4[[#This Row],[iso_code]],iso_code!G:H,2,FALSE)</f>
        <v>Ethiopia</v>
      </c>
    </row>
    <row r="1756" spans="1:4">
      <c r="A1756" s="18">
        <v>609</v>
      </c>
      <c r="B1756" s="54" t="s">
        <v>2046</v>
      </c>
      <c r="C1756" s="58" t="str">
        <f>VLOOKUP(Table4[[#This Row],[iso_code]],iso_code!B:C,2,FALSE)</f>
        <v>SLE</v>
      </c>
      <c r="D1756" s="18" t="str">
        <f>VLOOKUP(Table4[[#This Row],[iso_code]],iso_code!G:H,2,FALSE)</f>
        <v>Sierra Leone</v>
      </c>
    </row>
    <row r="1757" spans="1:4">
      <c r="A1757" s="18">
        <v>610</v>
      </c>
      <c r="B1757" s="54" t="s">
        <v>2046</v>
      </c>
      <c r="C1757" s="58" t="str">
        <f>VLOOKUP(Table4[[#This Row],[iso_code]],iso_code!B:C,2,FALSE)</f>
        <v>SLE</v>
      </c>
      <c r="D1757" s="18" t="str">
        <f>VLOOKUP(Table4[[#This Row],[iso_code]],iso_code!G:H,2,FALSE)</f>
        <v>Sierra Leone</v>
      </c>
    </row>
    <row r="1758" spans="1:4">
      <c r="A1758" s="18">
        <v>611</v>
      </c>
      <c r="B1758" s="54" t="s">
        <v>194</v>
      </c>
      <c r="C1758" s="58" t="str">
        <f>VLOOKUP(Table4[[#This Row],[iso_code]],iso_code!B:C,2,FALSE)</f>
        <v>ETH</v>
      </c>
      <c r="D1758" s="18" t="str">
        <f>VLOOKUP(Table4[[#This Row],[iso_code]],iso_code!G:H,2,FALSE)</f>
        <v>Ethiopia</v>
      </c>
    </row>
    <row r="1759" spans="1:4">
      <c r="A1759" s="18">
        <v>612</v>
      </c>
      <c r="B1759" s="54" t="s">
        <v>840</v>
      </c>
      <c r="C1759" s="58" t="str">
        <f>VLOOKUP(Table4[[#This Row],[iso_code]],iso_code!B:C,2,FALSE)</f>
        <v>EGY</v>
      </c>
      <c r="D1759" s="18" t="str">
        <f>VLOOKUP(Table4[[#This Row],[iso_code]],iso_code!G:H,2,FALSE)</f>
        <v>Egypt</v>
      </c>
    </row>
    <row r="1760" spans="1:4">
      <c r="A1760" s="18">
        <v>613</v>
      </c>
      <c r="B1760" s="54" t="s">
        <v>840</v>
      </c>
      <c r="C1760" s="58" t="str">
        <f>VLOOKUP(Table4[[#This Row],[iso_code]],iso_code!B:C,2,FALSE)</f>
        <v>EGY</v>
      </c>
      <c r="D1760" s="18" t="str">
        <f>VLOOKUP(Table4[[#This Row],[iso_code]],iso_code!G:H,2,FALSE)</f>
        <v>Egypt</v>
      </c>
    </row>
    <row r="1761" spans="1:4">
      <c r="A1761" s="18">
        <v>614</v>
      </c>
      <c r="B1761" s="54" t="s">
        <v>1215</v>
      </c>
      <c r="C1761" s="58" t="str">
        <f>VLOOKUP(Table4[[#This Row],[iso_code]],iso_code!B:C,2,FALSE)</f>
        <v>NGA</v>
      </c>
      <c r="D1761" s="18" t="str">
        <f>VLOOKUP(Table4[[#This Row],[iso_code]],iso_code!G:H,2,FALSE)</f>
        <v>Nigeria</v>
      </c>
    </row>
    <row r="1762" spans="1:4">
      <c r="A1762" s="18">
        <v>615</v>
      </c>
      <c r="B1762" s="54" t="s">
        <v>2150</v>
      </c>
      <c r="C1762" s="58" t="str">
        <f>VLOOKUP(Table4[[#This Row],[iso_code]],iso_code!B:C,2,FALSE)</f>
        <v>DJI</v>
      </c>
      <c r="D1762" s="18" t="str">
        <f>VLOOKUP(Table4[[#This Row],[iso_code]],iso_code!G:H,2,FALSE)</f>
        <v>Djibouti</v>
      </c>
    </row>
    <row r="1763" spans="1:4">
      <c r="A1763" s="18">
        <v>616</v>
      </c>
      <c r="B1763" s="54" t="s">
        <v>1657</v>
      </c>
      <c r="C1763" s="58" t="str">
        <f>VLOOKUP(Table4[[#This Row],[iso_code]],iso_code!B:C,2,FALSE)</f>
        <v>SEN</v>
      </c>
      <c r="D1763" s="18" t="str">
        <f>VLOOKUP(Table4[[#This Row],[iso_code]],iso_code!G:H,2,FALSE)</f>
        <v>Senegal</v>
      </c>
    </row>
    <row r="1764" spans="1:4">
      <c r="A1764" s="18">
        <v>617</v>
      </c>
      <c r="B1764" s="54" t="s">
        <v>1443</v>
      </c>
      <c r="C1764" s="58" t="str">
        <f>VLOOKUP(Table4[[#This Row],[iso_code]],iso_code!B:C,2,FALSE)</f>
        <v>UGA</v>
      </c>
      <c r="D1764" s="18" t="str">
        <f>VLOOKUP(Table4[[#This Row],[iso_code]],iso_code!G:H,2,FALSE)</f>
        <v>Uganda</v>
      </c>
    </row>
    <row r="1765" spans="1:4">
      <c r="A1765" s="18">
        <v>618</v>
      </c>
      <c r="B1765" s="54" t="s">
        <v>509</v>
      </c>
      <c r="C1765" s="58" t="str">
        <f>VLOOKUP(Table4[[#This Row],[iso_code]],iso_code!B:C,2,FALSE)</f>
        <v>MAR</v>
      </c>
      <c r="D1765" s="18" t="str">
        <f>VLOOKUP(Table4[[#This Row],[iso_code]],iso_code!G:H,2,FALSE)</f>
        <v>Morocco</v>
      </c>
    </row>
    <row r="1766" spans="1:4">
      <c r="A1766" s="18">
        <v>619</v>
      </c>
      <c r="B1766" s="54" t="s">
        <v>1215</v>
      </c>
      <c r="C1766" s="58" t="str">
        <f>VLOOKUP(Table4[[#This Row],[iso_code]],iso_code!B:C,2,FALSE)</f>
        <v>NGA</v>
      </c>
      <c r="D1766" s="18" t="str">
        <f>VLOOKUP(Table4[[#This Row],[iso_code]],iso_code!G:H,2,FALSE)</f>
        <v>Nigeria</v>
      </c>
    </row>
    <row r="1767" spans="1:4">
      <c r="A1767" s="18">
        <v>620</v>
      </c>
      <c r="B1767" s="54" t="s">
        <v>790</v>
      </c>
      <c r="C1767" s="58" t="str">
        <f>VLOOKUP(Table4[[#This Row],[iso_code]],iso_code!B:C,2,FALSE)</f>
        <v>DZA</v>
      </c>
      <c r="D1767" s="18" t="str">
        <f>VLOOKUP(Table4[[#This Row],[iso_code]],iso_code!G:H,2,FALSE)</f>
        <v>Algeria</v>
      </c>
    </row>
    <row r="1768" spans="1:4">
      <c r="A1768" s="18">
        <v>620</v>
      </c>
      <c r="B1768" s="54" t="s">
        <v>2143</v>
      </c>
      <c r="C1768" s="58" t="str">
        <f>VLOOKUP(Table4[[#This Row],[iso_code]],iso_code!B:C,2,FALSE)</f>
        <v>AGO</v>
      </c>
      <c r="D1768" s="18" t="str">
        <f>VLOOKUP(Table4[[#This Row],[iso_code]],iso_code!G:H,2,FALSE)</f>
        <v>Angola</v>
      </c>
    </row>
    <row r="1769" spans="1:4">
      <c r="A1769" s="18">
        <v>620</v>
      </c>
      <c r="B1769" s="54" t="s">
        <v>2144</v>
      </c>
      <c r="C1769" s="58" t="str">
        <f>VLOOKUP(Table4[[#This Row],[iso_code]],iso_code!B:C,2,FALSE)</f>
        <v>BEN</v>
      </c>
      <c r="D1769" s="18" t="str">
        <f>VLOOKUP(Table4[[#This Row],[iso_code]],iso_code!G:H,2,FALSE)</f>
        <v>Benin</v>
      </c>
    </row>
    <row r="1770" spans="1:4">
      <c r="A1770" s="18">
        <v>620</v>
      </c>
      <c r="B1770" s="54" t="s">
        <v>2145</v>
      </c>
      <c r="C1770" s="58" t="str">
        <f>VLOOKUP(Table4[[#This Row],[iso_code]],iso_code!B:C,2,FALSE)</f>
        <v>BFA</v>
      </c>
      <c r="D1770" s="18" t="str">
        <f>VLOOKUP(Table4[[#This Row],[iso_code]],iso_code!G:H,2,FALSE)</f>
        <v>Burkina Faso</v>
      </c>
    </row>
    <row r="1771" spans="1:4">
      <c r="A1771" s="18">
        <v>620</v>
      </c>
      <c r="B1771" s="54" t="s">
        <v>1606</v>
      </c>
      <c r="C1771" s="58" t="str">
        <f>VLOOKUP(Table4[[#This Row],[iso_code]],iso_code!B:C,2,FALSE)</f>
        <v>CPV</v>
      </c>
      <c r="D1771" s="18" t="str">
        <f>VLOOKUP(Table4[[#This Row],[iso_code]],iso_code!G:H,2,FALSE)</f>
        <v>Cabo Verde</v>
      </c>
    </row>
    <row r="1772" spans="1:4">
      <c r="A1772" s="18">
        <v>620</v>
      </c>
      <c r="B1772" s="54" t="s">
        <v>2147</v>
      </c>
      <c r="C1772" s="58" t="str">
        <f>VLOOKUP(Table4[[#This Row],[iso_code]],iso_code!B:C,2,FALSE)</f>
        <v>TCD</v>
      </c>
      <c r="D1772" s="18" t="str">
        <f>VLOOKUP(Table4[[#This Row],[iso_code]],iso_code!G:H,2,FALSE)</f>
        <v>Chad</v>
      </c>
    </row>
    <row r="1773" spans="1:4">
      <c r="A1773" s="18">
        <v>620</v>
      </c>
      <c r="B1773" s="54" t="s">
        <v>2149</v>
      </c>
      <c r="C1773" s="58" t="str">
        <f>VLOOKUP(Table4[[#This Row],[iso_code]],iso_code!B:C,2,FALSE)</f>
        <v>COG</v>
      </c>
      <c r="D1773" s="18" t="str">
        <f>VLOOKUP(Table4[[#This Row],[iso_code]],iso_code!G:H,2,FALSE)</f>
        <v>Congo (the)</v>
      </c>
    </row>
    <row r="1774" spans="1:4">
      <c r="A1774" s="18">
        <v>620</v>
      </c>
      <c r="B1774" s="54" t="s">
        <v>2150</v>
      </c>
      <c r="C1774" s="58" t="str">
        <f>VLOOKUP(Table4[[#This Row],[iso_code]],iso_code!B:C,2,FALSE)</f>
        <v>DJI</v>
      </c>
      <c r="D1774" s="18" t="str">
        <f>VLOOKUP(Table4[[#This Row],[iso_code]],iso_code!G:H,2,FALSE)</f>
        <v>Djibouti</v>
      </c>
    </row>
    <row r="1775" spans="1:4">
      <c r="A1775" s="18">
        <v>620</v>
      </c>
      <c r="B1775" s="54" t="s">
        <v>840</v>
      </c>
      <c r="C1775" s="58" t="str">
        <f>VLOOKUP(Table4[[#This Row],[iso_code]],iso_code!B:C,2,FALSE)</f>
        <v>EGY</v>
      </c>
      <c r="D1775" s="18" t="str">
        <f>VLOOKUP(Table4[[#This Row],[iso_code]],iso_code!G:H,2,FALSE)</f>
        <v>Egypt</v>
      </c>
    </row>
    <row r="1776" spans="1:4">
      <c r="A1776" s="18">
        <v>620</v>
      </c>
      <c r="B1776" s="54" t="s">
        <v>2152</v>
      </c>
      <c r="C1776" s="58" t="str">
        <f>VLOOKUP(Table4[[#This Row],[iso_code]],iso_code!B:C,2,FALSE)</f>
        <v>ERI</v>
      </c>
      <c r="D1776" s="18" t="str">
        <f>VLOOKUP(Table4[[#This Row],[iso_code]],iso_code!G:H,2,FALSE)</f>
        <v>Eritrea</v>
      </c>
    </row>
    <row r="1777" spans="1:4">
      <c r="A1777" s="18">
        <v>620</v>
      </c>
      <c r="B1777" s="54" t="s">
        <v>194</v>
      </c>
      <c r="C1777" s="58" t="str">
        <f>VLOOKUP(Table4[[#This Row],[iso_code]],iso_code!B:C,2,FALSE)</f>
        <v>ETH</v>
      </c>
      <c r="D1777" s="18" t="str">
        <f>VLOOKUP(Table4[[#This Row],[iso_code]],iso_code!G:H,2,FALSE)</f>
        <v>Ethiopia</v>
      </c>
    </row>
    <row r="1778" spans="1:4">
      <c r="A1778" s="18">
        <v>620</v>
      </c>
      <c r="B1778" s="54" t="s">
        <v>2154</v>
      </c>
      <c r="C1778" s="58" t="str">
        <f>VLOOKUP(Table4[[#This Row],[iso_code]],iso_code!B:C,2,FALSE)</f>
        <v>GMB</v>
      </c>
      <c r="D1778" s="18" t="str">
        <f>VLOOKUP(Table4[[#This Row],[iso_code]],iso_code!G:H,2,FALSE)</f>
        <v>Gambia (the)</v>
      </c>
    </row>
    <row r="1779" spans="1:4">
      <c r="A1779" s="18">
        <v>620</v>
      </c>
      <c r="B1779" s="54" t="s">
        <v>2155</v>
      </c>
      <c r="C1779" s="58" t="str">
        <f>VLOOKUP(Table4[[#This Row],[iso_code]],iso_code!B:C,2,FALSE)</f>
        <v>GIN</v>
      </c>
      <c r="D1779" s="18" t="str">
        <f>VLOOKUP(Table4[[#This Row],[iso_code]],iso_code!G:H,2,FALSE)</f>
        <v>Guinea</v>
      </c>
    </row>
    <row r="1780" spans="1:4">
      <c r="A1780" s="18">
        <v>620</v>
      </c>
      <c r="B1780" s="54" t="s">
        <v>428</v>
      </c>
      <c r="C1780" s="58" t="str">
        <f>VLOOKUP(Table4[[#This Row],[iso_code]],iso_code!B:C,2,FALSE)</f>
        <v>KEN</v>
      </c>
      <c r="D1780" s="18" t="str">
        <f>VLOOKUP(Table4[[#This Row],[iso_code]],iso_code!G:H,2,FALSE)</f>
        <v>Kenya</v>
      </c>
    </row>
    <row r="1781" spans="1:4">
      <c r="A1781" s="18">
        <v>620</v>
      </c>
      <c r="B1781" s="54" t="s">
        <v>2158</v>
      </c>
      <c r="C1781" s="58" t="str">
        <f>VLOOKUP(Table4[[#This Row],[iso_code]],iso_code!B:C,2,FALSE)</f>
        <v>LSO</v>
      </c>
      <c r="D1781" s="18" t="str">
        <f>VLOOKUP(Table4[[#This Row],[iso_code]],iso_code!G:H,2,FALSE)</f>
        <v>Lesotho</v>
      </c>
    </row>
    <row r="1782" spans="1:4">
      <c r="A1782" s="18">
        <v>620</v>
      </c>
      <c r="B1782" s="54" t="s">
        <v>1147</v>
      </c>
      <c r="C1782" s="58" t="str">
        <f>VLOOKUP(Table4[[#This Row],[iso_code]],iso_code!B:C,2,FALSE)</f>
        <v>MWI</v>
      </c>
      <c r="D1782" s="18" t="str">
        <f>VLOOKUP(Table4[[#This Row],[iso_code]],iso_code!G:H,2,FALSE)</f>
        <v>Malawi</v>
      </c>
    </row>
    <row r="1783" spans="1:4">
      <c r="A1783" s="18">
        <v>620</v>
      </c>
      <c r="B1783" s="54" t="s">
        <v>2062</v>
      </c>
      <c r="C1783" s="58" t="str">
        <f>VLOOKUP(Table4[[#This Row],[iso_code]],iso_code!B:C,2,FALSE)</f>
        <v>MRT</v>
      </c>
      <c r="D1783" s="18" t="str">
        <f>VLOOKUP(Table4[[#This Row],[iso_code]],iso_code!G:H,2,FALSE)</f>
        <v>Mauritania</v>
      </c>
    </row>
    <row r="1784" spans="1:4">
      <c r="A1784" s="18">
        <v>620</v>
      </c>
      <c r="B1784" s="54" t="s">
        <v>509</v>
      </c>
      <c r="C1784" s="58" t="str">
        <f>VLOOKUP(Table4[[#This Row],[iso_code]],iso_code!B:C,2,FALSE)</f>
        <v>MAR</v>
      </c>
      <c r="D1784" s="18" t="str">
        <f>VLOOKUP(Table4[[#This Row],[iso_code]],iso_code!G:H,2,FALSE)</f>
        <v>Morocco</v>
      </c>
    </row>
    <row r="1785" spans="1:4">
      <c r="A1785" s="18">
        <v>620</v>
      </c>
      <c r="B1785" s="54" t="s">
        <v>988</v>
      </c>
      <c r="C1785" s="58" t="str">
        <f>VLOOKUP(Table4[[#This Row],[iso_code]],iso_code!B:C,2,FALSE)</f>
        <v>NER</v>
      </c>
      <c r="D1785" s="18" t="str">
        <f>VLOOKUP(Table4[[#This Row],[iso_code]],iso_code!G:H,2,FALSE)</f>
        <v>Niger (the)</v>
      </c>
    </row>
    <row r="1786" spans="1:4">
      <c r="A1786" s="18">
        <v>620</v>
      </c>
      <c r="B1786" s="54" t="s">
        <v>1215</v>
      </c>
      <c r="C1786" s="58" t="str">
        <f>VLOOKUP(Table4[[#This Row],[iso_code]],iso_code!B:C,2,FALSE)</f>
        <v>NGA</v>
      </c>
      <c r="D1786" s="18" t="str">
        <f>VLOOKUP(Table4[[#This Row],[iso_code]],iso_code!G:H,2,FALSE)</f>
        <v>Nigeria</v>
      </c>
    </row>
    <row r="1787" spans="1:4">
      <c r="A1787" s="18">
        <v>620</v>
      </c>
      <c r="B1787" s="54" t="s">
        <v>1657</v>
      </c>
      <c r="C1787" s="58" t="str">
        <f>VLOOKUP(Table4[[#This Row],[iso_code]],iso_code!B:C,2,FALSE)</f>
        <v>SEN</v>
      </c>
      <c r="D1787" s="18" t="str">
        <f>VLOOKUP(Table4[[#This Row],[iso_code]],iso_code!G:H,2,FALSE)</f>
        <v>Senegal</v>
      </c>
    </row>
    <row r="1788" spans="1:4">
      <c r="A1788" s="18">
        <v>620</v>
      </c>
      <c r="B1788" s="54" t="s">
        <v>2164</v>
      </c>
      <c r="C1788" s="58" t="str">
        <f>VLOOKUP(Table4[[#This Row],[iso_code]],iso_code!B:C,2,FALSE)</f>
        <v>SYC</v>
      </c>
      <c r="D1788" s="18" t="str">
        <f>VLOOKUP(Table4[[#This Row],[iso_code]],iso_code!G:H,2,FALSE)</f>
        <v>Seychelles</v>
      </c>
    </row>
    <row r="1789" spans="1:4">
      <c r="A1789" s="18">
        <v>620</v>
      </c>
      <c r="B1789" s="54" t="s">
        <v>2165</v>
      </c>
      <c r="C1789" s="58" t="str">
        <f>VLOOKUP(Table4[[#This Row],[iso_code]],iso_code!B:C,2,FALSE)</f>
        <v>SOM</v>
      </c>
      <c r="D1789" s="18" t="str">
        <f>VLOOKUP(Table4[[#This Row],[iso_code]],iso_code!G:H,2,FALSE)</f>
        <v>Somalia</v>
      </c>
    </row>
    <row r="1790" spans="1:4">
      <c r="A1790" s="18">
        <v>620</v>
      </c>
      <c r="B1790" s="54" t="s">
        <v>608</v>
      </c>
      <c r="C1790" s="58" t="str">
        <f>VLOOKUP(Table4[[#This Row],[iso_code]],iso_code!B:C,2,FALSE)</f>
        <v>ZAF</v>
      </c>
      <c r="D1790" s="18" t="str">
        <f>VLOOKUP(Table4[[#This Row],[iso_code]],iso_code!G:H,2,FALSE)</f>
        <v>South Africa</v>
      </c>
    </row>
    <row r="1791" spans="1:4">
      <c r="A1791" s="18">
        <v>620</v>
      </c>
      <c r="B1791" s="54" t="s">
        <v>842</v>
      </c>
      <c r="C1791" s="58" t="str">
        <f>VLOOKUP(Table4[[#This Row],[iso_code]],iso_code!B:C,2,FALSE)</f>
        <v>TZA</v>
      </c>
      <c r="D1791" s="18" t="str">
        <f>VLOOKUP(Table4[[#This Row],[iso_code]],iso_code!G:H,2,FALSE)</f>
        <v>Tanzania, United Republic of</v>
      </c>
    </row>
    <row r="1792" spans="1:4">
      <c r="A1792" s="18">
        <v>620</v>
      </c>
      <c r="B1792" s="54" t="s">
        <v>935</v>
      </c>
      <c r="C1792" s="58" t="str">
        <f>VLOOKUP(Table4[[#This Row],[iso_code]],iso_code!B:C,2,FALSE)</f>
        <v>TUN</v>
      </c>
      <c r="D1792" s="18" t="str">
        <f>VLOOKUP(Table4[[#This Row],[iso_code]],iso_code!G:H,2,FALSE)</f>
        <v>Tunisia</v>
      </c>
    </row>
    <row r="1793" spans="1:4">
      <c r="A1793" s="18">
        <v>620</v>
      </c>
      <c r="B1793" s="54" t="s">
        <v>1443</v>
      </c>
      <c r="C1793" s="58" t="str">
        <f>VLOOKUP(Table4[[#This Row],[iso_code]],iso_code!B:C,2,FALSE)</f>
        <v>UGA</v>
      </c>
      <c r="D1793" s="18" t="str">
        <f>VLOOKUP(Table4[[#This Row],[iso_code]],iso_code!G:H,2,FALSE)</f>
        <v>Uganda</v>
      </c>
    </row>
    <row r="1794" spans="1:4">
      <c r="A1794" s="18">
        <v>620</v>
      </c>
      <c r="B1794" s="54" t="s">
        <v>2169</v>
      </c>
      <c r="C1794" s="58" t="str">
        <f>VLOOKUP(Table4[[#This Row],[iso_code]],iso_code!B:C,2,FALSE)</f>
        <v>ZWE</v>
      </c>
      <c r="D1794" s="18" t="str">
        <f>VLOOKUP(Table4[[#This Row],[iso_code]],iso_code!G:H,2,FALSE)</f>
        <v>Zimbabwe</v>
      </c>
    </row>
    <row r="1795" spans="1:4">
      <c r="A1795" s="18">
        <v>621</v>
      </c>
      <c r="B1795" s="54" t="s">
        <v>194</v>
      </c>
      <c r="C1795" s="58" t="str">
        <f>VLOOKUP(Table4[[#This Row],[iso_code]],iso_code!B:C,2,FALSE)</f>
        <v>ETH</v>
      </c>
      <c r="D1795" s="18" t="str">
        <f>VLOOKUP(Table4[[#This Row],[iso_code]],iso_code!G:H,2,FALSE)</f>
        <v>Ethiopia</v>
      </c>
    </row>
    <row r="1796" spans="1:4">
      <c r="A1796" s="18">
        <v>622</v>
      </c>
      <c r="B1796" s="54" t="s">
        <v>1443</v>
      </c>
      <c r="C1796" s="58" t="str">
        <f>VLOOKUP(Table4[[#This Row],[iso_code]],iso_code!B:C,2,FALSE)</f>
        <v>UGA</v>
      </c>
      <c r="D1796" s="18" t="str">
        <f>VLOOKUP(Table4[[#This Row],[iso_code]],iso_code!G:H,2,FALSE)</f>
        <v>Uganda</v>
      </c>
    </row>
    <row r="1797" spans="1:4">
      <c r="A1797" s="18">
        <v>623</v>
      </c>
      <c r="B1797" s="54" t="s">
        <v>428</v>
      </c>
      <c r="C1797" s="58" t="str">
        <f>VLOOKUP(Table4[[#This Row],[iso_code]],iso_code!B:C,2,FALSE)</f>
        <v>KEN</v>
      </c>
      <c r="D1797" s="18" t="str">
        <f>VLOOKUP(Table4[[#This Row],[iso_code]],iso_code!G:H,2,FALSE)</f>
        <v>Kenya</v>
      </c>
    </row>
    <row r="1798" spans="1:4">
      <c r="A1798" s="18">
        <v>624</v>
      </c>
      <c r="B1798" s="54" t="s">
        <v>1215</v>
      </c>
      <c r="C1798" s="18" t="str">
        <f>VLOOKUP(Table4[[#This Row],[iso_code]],iso_code!B:C,2,FALSE)</f>
        <v>NGA</v>
      </c>
      <c r="D1798" s="18" t="str">
        <f>VLOOKUP(Table4[[#This Row],[iso_code]],iso_code!G:H,2,FALSE)</f>
        <v>Nigeria</v>
      </c>
    </row>
    <row r="1799" spans="1:4">
      <c r="A1799" s="18">
        <v>625</v>
      </c>
      <c r="B1799" s="54" t="s">
        <v>2148</v>
      </c>
      <c r="C1799" s="18" t="str">
        <f>VLOOKUP(Table4[[#This Row],[iso_code]],iso_code!B:C,2,FALSE)</f>
        <v>COM</v>
      </c>
      <c r="D1799" s="18" t="str">
        <f>VLOOKUP(Table4[[#This Row],[iso_code]],iso_code!G:H,2,FALSE)</f>
        <v>Comoros (the)</v>
      </c>
    </row>
    <row r="1800" spans="1:4">
      <c r="A1800" s="18">
        <v>626</v>
      </c>
      <c r="B1800" s="54" t="s">
        <v>1215</v>
      </c>
      <c r="C1800" s="18" t="str">
        <f>VLOOKUP(Table4[[#This Row],[iso_code]],iso_code!B:C,2,FALSE)</f>
        <v>NGA</v>
      </c>
      <c r="D1800" s="18" t="str">
        <f>VLOOKUP(Table4[[#This Row],[iso_code]],iso_code!G:H,2,FALSE)</f>
        <v>Nigeria</v>
      </c>
    </row>
    <row r="1801" spans="1:4">
      <c r="A1801" s="18">
        <v>627</v>
      </c>
      <c r="B1801" s="54" t="s">
        <v>1215</v>
      </c>
      <c r="C1801" s="18" t="str">
        <f>VLOOKUP(Table4[[#This Row],[iso_code]],iso_code!B:C,2,FALSE)</f>
        <v>NGA</v>
      </c>
      <c r="D1801" s="18" t="str">
        <f>VLOOKUP(Table4[[#This Row],[iso_code]],iso_code!G:H,2,FALSE)</f>
        <v>Nigeria</v>
      </c>
    </row>
    <row r="1802" spans="1:4">
      <c r="A1802" s="18">
        <v>628</v>
      </c>
      <c r="B1802" s="54" t="s">
        <v>953</v>
      </c>
      <c r="C1802" s="18" t="str">
        <f>VLOOKUP(Table4[[#This Row],[iso_code]],iso_code!B:C,2,FALSE)</f>
        <v>MUS</v>
      </c>
      <c r="D1802" s="18" t="str">
        <f>VLOOKUP(Table4[[#This Row],[iso_code]],iso_code!G:H,2,FALSE)</f>
        <v>Mauritius</v>
      </c>
    </row>
    <row r="1803" spans="1:4">
      <c r="A1803" s="18">
        <v>629</v>
      </c>
      <c r="B1803" s="54" t="s">
        <v>250</v>
      </c>
      <c r="C1803" s="18" t="str">
        <f>VLOOKUP(Table4[[#This Row],[iso_code]],iso_code!B:C,2,FALSE)</f>
        <v>GHA</v>
      </c>
      <c r="D1803" s="18" t="str">
        <f>VLOOKUP(Table4[[#This Row],[iso_code]],iso_code!G:H,2,FALSE)</f>
        <v>Ghana</v>
      </c>
    </row>
    <row r="1804" spans="1:4">
      <c r="A1804" s="18">
        <v>630</v>
      </c>
      <c r="B1804" s="54" t="s">
        <v>1976</v>
      </c>
      <c r="C1804" s="18" t="str">
        <f>VLOOKUP(Table4[[#This Row],[iso_code]],iso_code!B:C,2,FALSE)</f>
        <v>COD</v>
      </c>
      <c r="D1804" s="18" t="str">
        <f>VLOOKUP(Table4[[#This Row],[iso_code]],iso_code!G:H,2,FALSE)</f>
        <v>Congo (the Democratic Republic of the)</v>
      </c>
    </row>
    <row r="1805" spans="1:4">
      <c r="A1805" s="18">
        <v>631</v>
      </c>
      <c r="B1805" s="54" t="s">
        <v>250</v>
      </c>
      <c r="C1805" s="18" t="str">
        <f>VLOOKUP(Table4[[#This Row],[iso_code]],iso_code!B:C,2,FALSE)</f>
        <v>GHA</v>
      </c>
      <c r="D1805" s="18" t="str">
        <f>VLOOKUP(Table4[[#This Row],[iso_code]],iso_code!G:H,2,FALSE)</f>
        <v>Ghana</v>
      </c>
    </row>
    <row r="1806" spans="1:4">
      <c r="A1806" s="18">
        <v>632</v>
      </c>
      <c r="B1806" s="54" t="s">
        <v>1215</v>
      </c>
      <c r="C1806" s="18" t="str">
        <f>VLOOKUP(Table4[[#This Row],[iso_code]],iso_code!B:C,2,FALSE)</f>
        <v>NGA</v>
      </c>
      <c r="D1806" s="18" t="str">
        <f>VLOOKUP(Table4[[#This Row],[iso_code]],iso_code!G:H,2,FALSE)</f>
        <v>Nigeria</v>
      </c>
    </row>
    <row r="1807" spans="1:4">
      <c r="A1807" s="18">
        <v>633</v>
      </c>
      <c r="B1807" s="54" t="s">
        <v>509</v>
      </c>
      <c r="C1807" s="18" t="str">
        <f>VLOOKUP(Table4[[#This Row],[iso_code]],iso_code!B:C,2,FALSE)</f>
        <v>MAR</v>
      </c>
      <c r="D1807" s="18" t="str">
        <f>VLOOKUP(Table4[[#This Row],[iso_code]],iso_code!G:H,2,FALSE)</f>
        <v>Morocco</v>
      </c>
    </row>
    <row r="1808" spans="1:4">
      <c r="A1808" s="18">
        <v>634</v>
      </c>
      <c r="B1808" s="54" t="s">
        <v>2062</v>
      </c>
      <c r="C1808" s="18" t="str">
        <f>VLOOKUP(Table4[[#This Row],[iso_code]],iso_code!B:C,2,FALSE)</f>
        <v>MRT</v>
      </c>
      <c r="D1808" s="18" t="str">
        <f>VLOOKUP(Table4[[#This Row],[iso_code]],iso_code!G:H,2,FALSE)</f>
        <v>Mauritania</v>
      </c>
    </row>
    <row r="1809" spans="1:4">
      <c r="A1809" s="18">
        <v>635</v>
      </c>
      <c r="B1809" s="54" t="s">
        <v>790</v>
      </c>
      <c r="C1809" s="18" t="str">
        <f>VLOOKUP(Table4[[#This Row],[iso_code]],iso_code!B:C,2,FALSE)</f>
        <v>DZA</v>
      </c>
      <c r="D1809" s="18" t="str">
        <f>VLOOKUP(Table4[[#This Row],[iso_code]],iso_code!G:H,2,FALSE)</f>
        <v>Algeria</v>
      </c>
    </row>
    <row r="1810" spans="1:4">
      <c r="A1810" s="18">
        <v>636</v>
      </c>
      <c r="B1810" s="54" t="s">
        <v>608</v>
      </c>
      <c r="C1810" s="18" t="str">
        <f>VLOOKUP(Table4[[#This Row],[iso_code]],iso_code!B:C,2,FALSE)</f>
        <v>ZAF</v>
      </c>
      <c r="D1810" s="18" t="str">
        <f>VLOOKUP(Table4[[#This Row],[iso_code]],iso_code!G:H,2,FALSE)</f>
        <v>South Africa</v>
      </c>
    </row>
    <row r="1811" spans="1:4">
      <c r="A1811" s="18">
        <v>637</v>
      </c>
      <c r="B1811" s="54" t="s">
        <v>1215</v>
      </c>
      <c r="C1811" s="18" t="str">
        <f>VLOOKUP(Table4[[#This Row],[iso_code]],iso_code!B:C,2,FALSE)</f>
        <v>NGA</v>
      </c>
      <c r="D1811" s="18" t="str">
        <f>VLOOKUP(Table4[[#This Row],[iso_code]],iso_code!G:H,2,FALSE)</f>
        <v>Nigeria</v>
      </c>
    </row>
    <row r="1812" spans="1:4">
      <c r="A1812" s="18">
        <v>638</v>
      </c>
      <c r="B1812" s="54" t="s">
        <v>2046</v>
      </c>
      <c r="C1812" s="18" t="str">
        <f>VLOOKUP(Table4[[#This Row],[iso_code]],iso_code!B:C,2,FALSE)</f>
        <v>SLE</v>
      </c>
      <c r="D1812" s="18" t="str">
        <f>VLOOKUP(Table4[[#This Row],[iso_code]],iso_code!G:H,2,FALSE)</f>
        <v>Sierra Leone</v>
      </c>
    </row>
    <row r="1813" spans="1:4">
      <c r="A1813" s="18">
        <v>639</v>
      </c>
      <c r="B1813" s="54" t="s">
        <v>608</v>
      </c>
      <c r="C1813" s="18" t="str">
        <f>VLOOKUP(Table4[[#This Row],[iso_code]],iso_code!B:C,2,FALSE)</f>
        <v>ZAF</v>
      </c>
      <c r="D1813" s="18" t="str">
        <f>VLOOKUP(Table4[[#This Row],[iso_code]],iso_code!G:H,2,FALSE)</f>
        <v>South Africa</v>
      </c>
    </row>
    <row r="1814" spans="1:4">
      <c r="A1814" s="18">
        <v>640</v>
      </c>
      <c r="B1814" s="54" t="s">
        <v>194</v>
      </c>
      <c r="C1814" s="18" t="str">
        <f>VLOOKUP(Table4[[#This Row],[iso_code]],iso_code!B:C,2,FALSE)</f>
        <v>ETH</v>
      </c>
      <c r="D1814" s="18" t="str">
        <f>VLOOKUP(Table4[[#This Row],[iso_code]],iso_code!G:H,2,FALSE)</f>
        <v>Ethiopia</v>
      </c>
    </row>
    <row r="1815" spans="1:4">
      <c r="A1815" s="18">
        <v>641</v>
      </c>
      <c r="B1815" s="54" t="s">
        <v>428</v>
      </c>
      <c r="C1815" s="18" t="str">
        <f>VLOOKUP(Table4[[#This Row],[iso_code]],iso_code!B:C,2,FALSE)</f>
        <v>KEN</v>
      </c>
      <c r="D1815" s="18" t="str">
        <f>VLOOKUP(Table4[[#This Row],[iso_code]],iso_code!G:H,2,FALSE)</f>
        <v>Kenya</v>
      </c>
    </row>
    <row r="1816" spans="1:4">
      <c r="A1816" s="18">
        <v>642</v>
      </c>
      <c r="B1816" s="54" t="s">
        <v>1215</v>
      </c>
      <c r="C1816" s="18" t="str">
        <f>VLOOKUP(Table4[[#This Row],[iso_code]],iso_code!B:C,2,FALSE)</f>
        <v>NGA</v>
      </c>
      <c r="D1816" s="18" t="str">
        <f>VLOOKUP(Table4[[#This Row],[iso_code]],iso_code!G:H,2,FALSE)</f>
        <v>Nigeria</v>
      </c>
    </row>
    <row r="1817" spans="1:4">
      <c r="A1817" s="18">
        <v>643</v>
      </c>
      <c r="B1817" s="54" t="s">
        <v>194</v>
      </c>
      <c r="C1817" s="18" t="str">
        <f>VLOOKUP(Table4[[#This Row],[iso_code]],iso_code!B:C,2,FALSE)</f>
        <v>ETH</v>
      </c>
      <c r="D1817" s="18" t="str">
        <f>VLOOKUP(Table4[[#This Row],[iso_code]],iso_code!G:H,2,FALSE)</f>
        <v>Ethiopia</v>
      </c>
    </row>
    <row r="1818" spans="1:4">
      <c r="A1818" s="18">
        <v>644</v>
      </c>
      <c r="B1818" s="54" t="s">
        <v>1657</v>
      </c>
      <c r="C1818" s="18" t="str">
        <f>VLOOKUP(Table4[[#This Row],[iso_code]],iso_code!B:C,2,FALSE)</f>
        <v>SEN</v>
      </c>
      <c r="D1818" s="18" t="str">
        <f>VLOOKUP(Table4[[#This Row],[iso_code]],iso_code!G:H,2,FALSE)</f>
        <v>Senegal</v>
      </c>
    </row>
    <row r="1819" spans="1:4">
      <c r="A1819" s="18">
        <v>645</v>
      </c>
      <c r="B1819" s="54" t="s">
        <v>1976</v>
      </c>
      <c r="C1819" s="18" t="str">
        <f>VLOOKUP(Table4[[#This Row],[iso_code]],iso_code!B:C,2,FALSE)</f>
        <v>COD</v>
      </c>
      <c r="D1819" s="18" t="str">
        <f>VLOOKUP(Table4[[#This Row],[iso_code]],iso_code!G:H,2,FALSE)</f>
        <v>Congo (the Democratic Republic of the)</v>
      </c>
    </row>
    <row r="1820" spans="1:4">
      <c r="A1820" s="18">
        <v>646</v>
      </c>
      <c r="B1820" s="54" t="s">
        <v>1215</v>
      </c>
      <c r="C1820" s="18" t="str">
        <f>VLOOKUP(Table4[[#This Row],[iso_code]],iso_code!B:C,2,FALSE)</f>
        <v>NGA</v>
      </c>
      <c r="D1820" s="18" t="str">
        <f>VLOOKUP(Table4[[#This Row],[iso_code]],iso_code!G:H,2,FALSE)</f>
        <v>Nigeria</v>
      </c>
    </row>
    <row r="1821" spans="1:4">
      <c r="A1821" s="18">
        <v>647</v>
      </c>
      <c r="B1821" s="54" t="s">
        <v>1215</v>
      </c>
      <c r="C1821" s="18" t="str">
        <f>VLOOKUP(Table4[[#This Row],[iso_code]],iso_code!B:C,2,FALSE)</f>
        <v>NGA</v>
      </c>
      <c r="D1821" s="18" t="str">
        <f>VLOOKUP(Table4[[#This Row],[iso_code]],iso_code!G:H,2,FALSE)</f>
        <v>Nigeria</v>
      </c>
    </row>
    <row r="1822" spans="1:4">
      <c r="A1822" s="18">
        <v>648</v>
      </c>
      <c r="B1822" s="54" t="s">
        <v>842</v>
      </c>
      <c r="C1822" s="18" t="str">
        <f>VLOOKUP(Table4[[#This Row],[iso_code]],iso_code!B:C,2,FALSE)</f>
        <v>TZA</v>
      </c>
      <c r="D1822" s="18" t="str">
        <f>VLOOKUP(Table4[[#This Row],[iso_code]],iso_code!G:H,2,FALSE)</f>
        <v>Tanzania, United Republic of</v>
      </c>
    </row>
    <row r="1823" spans="1:4">
      <c r="A1823" s="18">
        <v>649</v>
      </c>
      <c r="B1823" s="54" t="s">
        <v>842</v>
      </c>
      <c r="C1823" s="18" t="str">
        <f>VLOOKUP(Table4[[#This Row],[iso_code]],iso_code!B:C,2,FALSE)</f>
        <v>TZA</v>
      </c>
      <c r="D1823" s="18" t="str">
        <f>VLOOKUP(Table4[[#This Row],[iso_code]],iso_code!G:H,2,FALSE)</f>
        <v>Tanzania, United Republic of</v>
      </c>
    </row>
    <row r="1824" spans="1:4">
      <c r="A1824" s="18">
        <v>650</v>
      </c>
      <c r="B1824" s="54" t="s">
        <v>509</v>
      </c>
      <c r="C1824" s="18" t="str">
        <f>VLOOKUP(Table4[[#This Row],[iso_code]],iso_code!B:C,2,FALSE)</f>
        <v>MAR</v>
      </c>
      <c r="D1824" s="18" t="str">
        <f>VLOOKUP(Table4[[#This Row],[iso_code]],iso_code!G:H,2,FALSE)</f>
        <v>Morocco</v>
      </c>
    </row>
    <row r="1825" spans="1:4">
      <c r="A1825" s="18">
        <v>651</v>
      </c>
      <c r="B1825" s="54" t="s">
        <v>285</v>
      </c>
      <c r="C1825" s="18" t="str">
        <f>VLOOKUP(Table4[[#This Row],[iso_code]],iso_code!B:C,2,FALSE)</f>
        <v>CMR</v>
      </c>
      <c r="D1825" s="18" t="str">
        <f>VLOOKUP(Table4[[#This Row],[iso_code]],iso_code!G:H,2,FALSE)</f>
        <v>Cameroon</v>
      </c>
    </row>
    <row r="1826" spans="1:4">
      <c r="A1826" s="18">
        <v>651</v>
      </c>
      <c r="B1826" s="54" t="s">
        <v>2147</v>
      </c>
      <c r="C1826" s="18" t="str">
        <f>VLOOKUP(Table4[[#This Row],[iso_code]],iso_code!B:C,2,FALSE)</f>
        <v>TCD</v>
      </c>
      <c r="D1826" s="18" t="str">
        <f>VLOOKUP(Table4[[#This Row],[iso_code]],iso_code!G:H,2,FALSE)</f>
        <v>Chad</v>
      </c>
    </row>
    <row r="1827" spans="1:4">
      <c r="A1827" s="18">
        <v>651</v>
      </c>
      <c r="B1827" s="54" t="s">
        <v>2153</v>
      </c>
      <c r="C1827" s="18" t="str">
        <f>VLOOKUP(Table4[[#This Row],[iso_code]],iso_code!B:C,2,FALSE)</f>
        <v>GAB</v>
      </c>
      <c r="D1827" s="18" t="str">
        <f>VLOOKUP(Table4[[#This Row],[iso_code]],iso_code!G:H,2,FALSE)</f>
        <v>Gabon</v>
      </c>
    </row>
    <row r="1828" spans="1:4">
      <c r="A1828" s="18">
        <v>651</v>
      </c>
      <c r="B1828" s="54" t="s">
        <v>1215</v>
      </c>
      <c r="C1828" s="18" t="str">
        <f>VLOOKUP(Table4[[#This Row],[iso_code]],iso_code!B:C,2,FALSE)</f>
        <v>NGA</v>
      </c>
      <c r="D1828" s="18" t="str">
        <f>VLOOKUP(Table4[[#This Row],[iso_code]],iso_code!G:H,2,FALSE)</f>
        <v>Nigeria</v>
      </c>
    </row>
    <row r="1829" spans="1:4">
      <c r="A1829" s="18">
        <v>652</v>
      </c>
      <c r="B1829" s="54" t="s">
        <v>1215</v>
      </c>
      <c r="C1829" s="18" t="str">
        <f>VLOOKUP(Table4[[#This Row],[iso_code]],iso_code!B:C,2,FALSE)</f>
        <v>NGA</v>
      </c>
      <c r="D1829" s="18" t="str">
        <f>VLOOKUP(Table4[[#This Row],[iso_code]],iso_code!G:H,2,FALSE)</f>
        <v>Nigeria</v>
      </c>
    </row>
    <row r="1830" spans="1:4">
      <c r="A1830" s="18">
        <v>653</v>
      </c>
      <c r="B1830" s="54" t="s">
        <v>790</v>
      </c>
      <c r="C1830" s="18" t="str">
        <f>VLOOKUP(Table4[[#This Row],[iso_code]],iso_code!B:C,2,FALSE)</f>
        <v>DZA</v>
      </c>
      <c r="D1830" s="18" t="str">
        <f>VLOOKUP(Table4[[#This Row],[iso_code]],iso_code!G:H,2,FALSE)</f>
        <v>Algeria</v>
      </c>
    </row>
    <row r="1831" spans="1:4">
      <c r="A1831" s="18">
        <v>654</v>
      </c>
      <c r="B1831" s="54" t="s">
        <v>1215</v>
      </c>
      <c r="C1831" s="18" t="str">
        <f>VLOOKUP(Table4[[#This Row],[iso_code]],iso_code!B:C,2,FALSE)</f>
        <v>NGA</v>
      </c>
      <c r="D1831" s="18" t="str">
        <f>VLOOKUP(Table4[[#This Row],[iso_code]],iso_code!G:H,2,FALSE)</f>
        <v>Nigeria</v>
      </c>
    </row>
    <row r="1832" spans="1:4">
      <c r="A1832" s="18">
        <v>655</v>
      </c>
      <c r="B1832" s="54" t="s">
        <v>2167</v>
      </c>
      <c r="C1832" s="18" t="str">
        <f>VLOOKUP(Table4[[#This Row],[iso_code]],iso_code!B:C,2,FALSE)</f>
        <v>SDN</v>
      </c>
      <c r="D1832" s="18" t="str">
        <f>VLOOKUP(Table4[[#This Row],[iso_code]],iso_code!G:H,2,FALSE)</f>
        <v>Sudan (the)</v>
      </c>
    </row>
    <row r="1833" spans="1:4">
      <c r="A1833" s="18">
        <v>656</v>
      </c>
      <c r="B1833" s="54" t="s">
        <v>1215</v>
      </c>
      <c r="C1833" s="18" t="str">
        <f>VLOOKUP(Table4[[#This Row],[iso_code]],iso_code!B:C,2,FALSE)</f>
        <v>NGA</v>
      </c>
      <c r="D1833" s="18" t="str">
        <f>VLOOKUP(Table4[[#This Row],[iso_code]],iso_code!G:H,2,FALSE)</f>
        <v>Nigeria</v>
      </c>
    </row>
    <row r="1834" spans="1:4">
      <c r="A1834" s="18">
        <v>657</v>
      </c>
      <c r="B1834" s="54" t="s">
        <v>428</v>
      </c>
      <c r="C1834" s="18" t="str">
        <f>VLOOKUP(Table4[[#This Row],[iso_code]],iso_code!B:C,2,FALSE)</f>
        <v>KEN</v>
      </c>
      <c r="D1834" s="18" t="str">
        <f>VLOOKUP(Table4[[#This Row],[iso_code]],iso_code!G:H,2,FALSE)</f>
        <v>Kenya</v>
      </c>
    </row>
    <row r="1835" spans="1:4">
      <c r="A1835" s="18">
        <v>658</v>
      </c>
      <c r="B1835" s="54" t="s">
        <v>790</v>
      </c>
      <c r="C1835" s="18" t="str">
        <f>VLOOKUP(Table4[[#This Row],[iso_code]],iso_code!B:C,2,FALSE)</f>
        <v>DZA</v>
      </c>
      <c r="D1835" s="18" t="str">
        <f>VLOOKUP(Table4[[#This Row],[iso_code]],iso_code!G:H,2,FALSE)</f>
        <v>Algeria</v>
      </c>
    </row>
    <row r="1836" spans="1:4">
      <c r="A1836" s="18">
        <v>659</v>
      </c>
      <c r="B1836" s="54" t="s">
        <v>194</v>
      </c>
      <c r="C1836" s="18" t="str">
        <f>VLOOKUP(Table4[[#This Row],[iso_code]],iso_code!B:C,2,FALSE)</f>
        <v>ETH</v>
      </c>
      <c r="D1836" s="18" t="str">
        <f>VLOOKUP(Table4[[#This Row],[iso_code]],iso_code!G:H,2,FALSE)</f>
        <v>Ethiopia</v>
      </c>
    </row>
    <row r="1837" spans="1:4">
      <c r="A1837" s="18">
        <v>660</v>
      </c>
      <c r="B1837" s="54" t="s">
        <v>790</v>
      </c>
      <c r="C1837" s="18" t="str">
        <f>VLOOKUP(Table4[[#This Row],[iso_code]],iso_code!B:C,2,FALSE)</f>
        <v>DZA</v>
      </c>
      <c r="D1837" s="18" t="str">
        <f>VLOOKUP(Table4[[#This Row],[iso_code]],iso_code!G:H,2,FALSE)</f>
        <v>Algeria</v>
      </c>
    </row>
    <row r="1838" spans="1:4">
      <c r="A1838" s="18">
        <v>661</v>
      </c>
      <c r="B1838" s="54" t="s">
        <v>1215</v>
      </c>
      <c r="C1838" s="18" t="str">
        <f>VLOOKUP(Table4[[#This Row],[iso_code]],iso_code!B:C,2,FALSE)</f>
        <v>NGA</v>
      </c>
      <c r="D1838" s="18" t="str">
        <f>VLOOKUP(Table4[[#This Row],[iso_code]],iso_code!G:H,2,FALSE)</f>
        <v>Nigeria</v>
      </c>
    </row>
    <row r="1839" spans="1:4">
      <c r="A1839" s="18">
        <v>662</v>
      </c>
      <c r="B1839" s="54" t="s">
        <v>2167</v>
      </c>
      <c r="C1839" s="18" t="str">
        <f>VLOOKUP(Table4[[#This Row],[iso_code]],iso_code!B:C,2,FALSE)</f>
        <v>SDN</v>
      </c>
      <c r="D1839" s="18" t="str">
        <f>VLOOKUP(Table4[[#This Row],[iso_code]],iso_code!G:H,2,FALSE)</f>
        <v>Sudan (the)</v>
      </c>
    </row>
    <row r="1840" spans="1:4">
      <c r="A1840" s="18">
        <v>663</v>
      </c>
      <c r="B1840" s="54" t="s">
        <v>1215</v>
      </c>
      <c r="C1840" s="18" t="str">
        <f>VLOOKUP(Table4[[#This Row],[iso_code]],iso_code!B:C,2,FALSE)</f>
        <v>NGA</v>
      </c>
      <c r="D1840" s="18" t="str">
        <f>VLOOKUP(Table4[[#This Row],[iso_code]],iso_code!G:H,2,FALSE)</f>
        <v>Nigeria</v>
      </c>
    </row>
    <row r="1841" spans="1:4">
      <c r="A1841" s="18">
        <v>664</v>
      </c>
      <c r="B1841" s="54" t="s">
        <v>194</v>
      </c>
      <c r="C1841" s="18" t="str">
        <f>VLOOKUP(Table4[[#This Row],[iso_code]],iso_code!B:C,2,FALSE)</f>
        <v>ETH</v>
      </c>
      <c r="D1841" s="18" t="str">
        <f>VLOOKUP(Table4[[#This Row],[iso_code]],iso_code!G:H,2,FALSE)</f>
        <v>Ethiopia</v>
      </c>
    </row>
    <row r="1842" spans="1:4">
      <c r="A1842" s="18">
        <v>665</v>
      </c>
      <c r="B1842" s="54" t="s">
        <v>1215</v>
      </c>
      <c r="C1842" s="18" t="str">
        <f>VLOOKUP(Table4[[#This Row],[iso_code]],iso_code!B:C,2,FALSE)</f>
        <v>NGA</v>
      </c>
      <c r="D1842" s="18" t="str">
        <f>VLOOKUP(Table4[[#This Row],[iso_code]],iso_code!G:H,2,FALSE)</f>
        <v>Nigeria</v>
      </c>
    </row>
    <row r="1843" spans="1:4">
      <c r="A1843" s="18">
        <v>666</v>
      </c>
      <c r="B1843" s="54" t="s">
        <v>1944</v>
      </c>
      <c r="C1843" s="18" t="str">
        <f>VLOOKUP(Table4[[#This Row],[iso_code]],iso_code!B:C,2,FALSE)</f>
        <v>LBY</v>
      </c>
      <c r="D1843" s="18" t="str">
        <f>VLOOKUP(Table4[[#This Row],[iso_code]],iso_code!G:H,2,FALSE)</f>
        <v>Libya</v>
      </c>
    </row>
    <row r="1844" spans="1:4">
      <c r="A1844" s="18">
        <v>667</v>
      </c>
      <c r="B1844" s="54" t="s">
        <v>1215</v>
      </c>
      <c r="C1844" s="18" t="str">
        <f>VLOOKUP(Table4[[#This Row],[iso_code]],iso_code!B:C,2,FALSE)</f>
        <v>NGA</v>
      </c>
      <c r="D1844" s="18" t="str">
        <f>VLOOKUP(Table4[[#This Row],[iso_code]],iso_code!G:H,2,FALSE)</f>
        <v>Nigeria</v>
      </c>
    </row>
    <row r="1845" spans="1:4">
      <c r="A1845" s="18">
        <v>668</v>
      </c>
      <c r="B1845" s="54" t="s">
        <v>790</v>
      </c>
      <c r="C1845" s="18" t="str">
        <f>VLOOKUP(Table4[[#This Row],[iso_code]],iso_code!B:C,2,FALSE)</f>
        <v>DZA</v>
      </c>
      <c r="D1845" s="18" t="str">
        <f>VLOOKUP(Table4[[#This Row],[iso_code]],iso_code!G:H,2,FALSE)</f>
        <v>Algeria</v>
      </c>
    </row>
    <row r="1846" spans="1:4">
      <c r="A1846" s="18">
        <v>669</v>
      </c>
      <c r="B1846" s="54" t="s">
        <v>1215</v>
      </c>
      <c r="C1846" s="18" t="str">
        <f>VLOOKUP(Table4[[#This Row],[iso_code]],iso_code!B:C,2,FALSE)</f>
        <v>NGA</v>
      </c>
      <c r="D1846" s="18" t="str">
        <f>VLOOKUP(Table4[[#This Row],[iso_code]],iso_code!G:H,2,FALSE)</f>
        <v>Nigeria</v>
      </c>
    </row>
    <row r="1847" spans="1:4">
      <c r="A1847" s="18">
        <v>670</v>
      </c>
      <c r="B1847" s="54" t="s">
        <v>608</v>
      </c>
      <c r="C1847" s="18" t="str">
        <f>VLOOKUP(Table4[[#This Row],[iso_code]],iso_code!B:C,2,FALSE)</f>
        <v>ZAF</v>
      </c>
      <c r="D1847" s="18" t="str">
        <f>VLOOKUP(Table4[[#This Row],[iso_code]],iso_code!G:H,2,FALSE)</f>
        <v>South Africa</v>
      </c>
    </row>
    <row r="1848" spans="1:4">
      <c r="A1848" s="18">
        <v>671</v>
      </c>
      <c r="B1848" s="54" t="s">
        <v>935</v>
      </c>
      <c r="C1848" s="18" t="str">
        <f>VLOOKUP(Table4[[#This Row],[iso_code]],iso_code!B:C,2,FALSE)</f>
        <v>TUN</v>
      </c>
      <c r="D1848" s="18" t="str">
        <f>VLOOKUP(Table4[[#This Row],[iso_code]],iso_code!G:H,2,FALSE)</f>
        <v>Tunisia</v>
      </c>
    </row>
    <row r="1849" spans="1:4">
      <c r="A1849" s="18">
        <v>672</v>
      </c>
      <c r="B1849" s="54" t="s">
        <v>250</v>
      </c>
      <c r="C1849" s="18" t="str">
        <f>VLOOKUP(Table4[[#This Row],[iso_code]],iso_code!B:C,2,FALSE)</f>
        <v>GHA</v>
      </c>
      <c r="D1849" s="18" t="str">
        <f>VLOOKUP(Table4[[#This Row],[iso_code]],iso_code!G:H,2,FALSE)</f>
        <v>Ghana</v>
      </c>
    </row>
    <row r="1850" spans="1:4">
      <c r="A1850" s="18">
        <v>673</v>
      </c>
      <c r="B1850" s="54" t="s">
        <v>840</v>
      </c>
      <c r="C1850" s="18" t="str">
        <f>VLOOKUP(Table4[[#This Row],[iso_code]],iso_code!B:C,2,FALSE)</f>
        <v>EGY</v>
      </c>
      <c r="D1850" s="18" t="str">
        <f>VLOOKUP(Table4[[#This Row],[iso_code]],iso_code!G:H,2,FALSE)</f>
        <v>Egypt</v>
      </c>
    </row>
    <row r="1851" spans="1:4">
      <c r="A1851" s="18">
        <v>674</v>
      </c>
      <c r="B1851" s="54" t="s">
        <v>194</v>
      </c>
      <c r="C1851" s="18" t="str">
        <f>VLOOKUP(Table4[[#This Row],[iso_code]],iso_code!B:C,2,FALSE)</f>
        <v>ETH</v>
      </c>
      <c r="D1851" s="18" t="str">
        <f>VLOOKUP(Table4[[#This Row],[iso_code]],iso_code!G:H,2,FALSE)</f>
        <v>Ethiopia</v>
      </c>
    </row>
    <row r="1852" spans="1:4">
      <c r="A1852" s="18">
        <v>675</v>
      </c>
      <c r="B1852" s="54" t="s">
        <v>1215</v>
      </c>
      <c r="C1852" s="18" t="str">
        <f>VLOOKUP(Table4[[#This Row],[iso_code]],iso_code!B:C,2,FALSE)</f>
        <v>NGA</v>
      </c>
      <c r="D1852" s="18" t="str">
        <f>VLOOKUP(Table4[[#This Row],[iso_code]],iso_code!G:H,2,FALSE)</f>
        <v>Nigeria</v>
      </c>
    </row>
    <row r="1853" spans="1:4">
      <c r="A1853" s="18">
        <v>676</v>
      </c>
      <c r="B1853" s="54" t="s">
        <v>2162</v>
      </c>
      <c r="C1853" s="18" t="str">
        <f>VLOOKUP(Table4[[#This Row],[iso_code]],iso_code!B:C,2,FALSE)</f>
        <v>RWA</v>
      </c>
      <c r="D1853" s="18" t="str">
        <f>VLOOKUP(Table4[[#This Row],[iso_code]],iso_code!G:H,2,FALSE)</f>
        <v>Rwanda</v>
      </c>
    </row>
    <row r="1854" spans="1:4">
      <c r="A1854" s="18">
        <v>676</v>
      </c>
      <c r="B1854" s="54" t="s">
        <v>842</v>
      </c>
      <c r="C1854" s="18" t="str">
        <f>VLOOKUP(Table4[[#This Row],[iso_code]],iso_code!B:C,2,FALSE)</f>
        <v>TZA</v>
      </c>
      <c r="D1854" s="18" t="str">
        <f>VLOOKUP(Table4[[#This Row],[iso_code]],iso_code!G:H,2,FALSE)</f>
        <v>Tanzania, United Republic of</v>
      </c>
    </row>
    <row r="1855" spans="1:4">
      <c r="A1855" s="18">
        <v>677</v>
      </c>
      <c r="B1855" s="54" t="s">
        <v>608</v>
      </c>
      <c r="C1855" s="18" t="str">
        <f>VLOOKUP(Table4[[#This Row],[iso_code]],iso_code!B:C,2,FALSE)</f>
        <v>ZAF</v>
      </c>
      <c r="D1855" s="18" t="str">
        <f>VLOOKUP(Table4[[#This Row],[iso_code]],iso_code!G:H,2,FALSE)</f>
        <v>South Africa</v>
      </c>
    </row>
    <row r="1856" spans="1:4">
      <c r="A1856" s="18">
        <v>678</v>
      </c>
      <c r="B1856" s="54" t="s">
        <v>935</v>
      </c>
      <c r="C1856" s="18" t="str">
        <f>VLOOKUP(Table4[[#This Row],[iso_code]],iso_code!B:C,2,FALSE)</f>
        <v>TUN</v>
      </c>
      <c r="D1856" s="18" t="str">
        <f>VLOOKUP(Table4[[#This Row],[iso_code]],iso_code!G:H,2,FALSE)</f>
        <v>Tunisia</v>
      </c>
    </row>
    <row r="1857" spans="1:4">
      <c r="A1857" s="18">
        <v>679</v>
      </c>
      <c r="B1857" s="54" t="s">
        <v>935</v>
      </c>
      <c r="C1857" s="18" t="str">
        <f>VLOOKUP(Table4[[#This Row],[iso_code]],iso_code!B:C,2,FALSE)</f>
        <v>TUN</v>
      </c>
      <c r="D1857" s="18" t="str">
        <f>VLOOKUP(Table4[[#This Row],[iso_code]],iso_code!G:H,2,FALSE)</f>
        <v>Tunisia</v>
      </c>
    </row>
    <row r="1858" spans="1:4">
      <c r="A1858" s="18">
        <v>679</v>
      </c>
      <c r="B1858" s="54" t="s">
        <v>509</v>
      </c>
      <c r="C1858" s="18" t="str">
        <f>VLOOKUP(Table4[[#This Row],[iso_code]],iso_code!B:C,2,FALSE)</f>
        <v>MAR</v>
      </c>
      <c r="D1858" s="18" t="str">
        <f>VLOOKUP(Table4[[#This Row],[iso_code]],iso_code!G:H,2,FALSE)</f>
        <v>Morocco</v>
      </c>
    </row>
    <row r="1859" spans="1:4">
      <c r="A1859" s="18">
        <v>679</v>
      </c>
      <c r="B1859" s="54" t="s">
        <v>790</v>
      </c>
      <c r="C1859" s="18" t="str">
        <f>VLOOKUP(Table4[[#This Row],[iso_code]],iso_code!B:C,2,FALSE)</f>
        <v>DZA</v>
      </c>
      <c r="D1859" s="18" t="str">
        <f>VLOOKUP(Table4[[#This Row],[iso_code]],iso_code!G:H,2,FALSE)</f>
        <v>Algeria</v>
      </c>
    </row>
    <row r="1860" spans="1:4">
      <c r="A1860" s="18">
        <v>680</v>
      </c>
      <c r="B1860" s="54" t="s">
        <v>194</v>
      </c>
      <c r="C1860" s="18" t="str">
        <f>VLOOKUP(Table4[[#This Row],[iso_code]],iso_code!B:C,2,FALSE)</f>
        <v>ETH</v>
      </c>
      <c r="D1860" s="18" t="str">
        <f>VLOOKUP(Table4[[#This Row],[iso_code]],iso_code!G:H,2,FALSE)</f>
        <v>Ethiopia</v>
      </c>
    </row>
    <row r="1861" spans="1:4">
      <c r="A1861" s="18">
        <v>681</v>
      </c>
      <c r="B1861" s="54" t="s">
        <v>1787</v>
      </c>
      <c r="C1861" s="18" t="str">
        <f>VLOOKUP(Table4[[#This Row],[iso_code]],iso_code!B:C,2,FALSE)</f>
        <v>BWA</v>
      </c>
      <c r="D1861" s="18" t="str">
        <f>VLOOKUP(Table4[[#This Row],[iso_code]],iso_code!G:H,2,FALSE)</f>
        <v>Botswana</v>
      </c>
    </row>
    <row r="1862" spans="1:4">
      <c r="A1862" s="18">
        <v>682</v>
      </c>
      <c r="B1862" s="54" t="s">
        <v>428</v>
      </c>
      <c r="C1862" s="18" t="str">
        <f>VLOOKUP(Table4[[#This Row],[iso_code]],iso_code!B:C,2,FALSE)</f>
        <v>KEN</v>
      </c>
      <c r="D1862" s="18" t="str">
        <f>VLOOKUP(Table4[[#This Row],[iso_code]],iso_code!G:H,2,FALSE)</f>
        <v>Kenya</v>
      </c>
    </row>
    <row r="1863" spans="1:4">
      <c r="A1863" s="18">
        <v>683</v>
      </c>
      <c r="B1863" s="54" t="s">
        <v>790</v>
      </c>
      <c r="C1863" s="18" t="str">
        <f>VLOOKUP(Table4[[#This Row],[iso_code]],iso_code!B:C,2,FALSE)</f>
        <v>DZA</v>
      </c>
      <c r="D1863" s="18" t="str">
        <f>VLOOKUP(Table4[[#This Row],[iso_code]],iso_code!G:H,2,FALSE)</f>
        <v>Algeria</v>
      </c>
    </row>
    <row r="1864" spans="1:4">
      <c r="A1864" s="18">
        <v>684</v>
      </c>
      <c r="B1864" s="54" t="s">
        <v>935</v>
      </c>
      <c r="C1864" s="18" t="str">
        <f>VLOOKUP(Table4[[#This Row],[iso_code]],iso_code!B:C,2,FALSE)</f>
        <v>TUN</v>
      </c>
      <c r="D1864" s="18" t="str">
        <f>VLOOKUP(Table4[[#This Row],[iso_code]],iso_code!G:H,2,FALSE)</f>
        <v>Tunisia</v>
      </c>
    </row>
    <row r="1865" spans="1:4">
      <c r="A1865" s="18">
        <v>685</v>
      </c>
      <c r="B1865" s="54" t="s">
        <v>840</v>
      </c>
      <c r="C1865" s="18" t="str">
        <f>VLOOKUP(Table4[[#This Row],[iso_code]],iso_code!B:C,2,FALSE)</f>
        <v>EGY</v>
      </c>
      <c r="D1865" s="18" t="str">
        <f>VLOOKUP(Table4[[#This Row],[iso_code]],iso_code!G:H,2,FALSE)</f>
        <v>Egypt</v>
      </c>
    </row>
    <row r="1866" spans="1:4">
      <c r="A1866" s="18">
        <v>686</v>
      </c>
      <c r="B1866" s="54" t="s">
        <v>1215</v>
      </c>
      <c r="C1866" s="18" t="str">
        <f>VLOOKUP(Table4[[#This Row],[iso_code]],iso_code!B:C,2,FALSE)</f>
        <v>NGA</v>
      </c>
      <c r="D1866" s="18" t="str">
        <f>VLOOKUP(Table4[[#This Row],[iso_code]],iso_code!G:H,2,FALSE)</f>
        <v>Nigeria</v>
      </c>
    </row>
    <row r="1867" spans="1:4">
      <c r="A1867" s="18">
        <v>687</v>
      </c>
      <c r="B1867" s="54" t="s">
        <v>608</v>
      </c>
      <c r="C1867" s="18" t="str">
        <f>VLOOKUP(Table4[[#This Row],[iso_code]],iso_code!B:C,2,FALSE)</f>
        <v>ZAF</v>
      </c>
      <c r="D1867" s="18" t="str">
        <f>VLOOKUP(Table4[[#This Row],[iso_code]],iso_code!G:H,2,FALSE)</f>
        <v>South Africa</v>
      </c>
    </row>
    <row r="1868" spans="1:4">
      <c r="A1868" s="18">
        <v>688</v>
      </c>
      <c r="B1868" s="54" t="s">
        <v>840</v>
      </c>
      <c r="C1868" s="18" t="str">
        <f>VLOOKUP(Table4[[#This Row],[iso_code]],iso_code!B:C,2,FALSE)</f>
        <v>EGY</v>
      </c>
      <c r="D1868" s="18" t="str">
        <f>VLOOKUP(Table4[[#This Row],[iso_code]],iso_code!G:H,2,FALSE)</f>
        <v>Egypt</v>
      </c>
    </row>
    <row r="1869" spans="1:4">
      <c r="A1869" s="18">
        <v>689</v>
      </c>
      <c r="B1869" s="54" t="s">
        <v>737</v>
      </c>
      <c r="C1869" s="18" t="str">
        <f>VLOOKUP(Table4[[#This Row],[iso_code]],iso_code!B:C,2,FALSE)</f>
        <v>ZMB</v>
      </c>
      <c r="D1869" s="18" t="str">
        <f>VLOOKUP(Table4[[#This Row],[iso_code]],iso_code!G:H,2,FALSE)</f>
        <v>Zambia</v>
      </c>
    </row>
    <row r="1870" spans="1:4">
      <c r="A1870" s="18">
        <v>690</v>
      </c>
      <c r="B1870" s="54" t="s">
        <v>1147</v>
      </c>
      <c r="C1870" s="18" t="str">
        <f>VLOOKUP(Table4[[#This Row],[iso_code]],iso_code!B:C,2,FALSE)</f>
        <v>MWI</v>
      </c>
      <c r="D1870" s="18" t="str">
        <f>VLOOKUP(Table4[[#This Row],[iso_code]],iso_code!G:H,2,FALSE)</f>
        <v>Malawi</v>
      </c>
    </row>
    <row r="1871" spans="1:4">
      <c r="A1871" s="18">
        <v>691</v>
      </c>
      <c r="B1871" s="54" t="s">
        <v>2158</v>
      </c>
      <c r="C1871" s="18" t="str">
        <f>VLOOKUP(Table4[[#This Row],[iso_code]],iso_code!B:C,2,FALSE)</f>
        <v>LSO</v>
      </c>
      <c r="D1871" s="18" t="str">
        <f>VLOOKUP(Table4[[#This Row],[iso_code]],iso_code!G:H,2,FALSE)</f>
        <v>Lesotho</v>
      </c>
    </row>
    <row r="1872" spans="1:4">
      <c r="A1872" s="18">
        <v>692</v>
      </c>
      <c r="B1872" s="54" t="s">
        <v>509</v>
      </c>
      <c r="C1872" s="18" t="str">
        <f>VLOOKUP(Table4[[#This Row],[iso_code]],iso_code!B:C,2,FALSE)</f>
        <v>MAR</v>
      </c>
      <c r="D1872" s="18" t="str">
        <f>VLOOKUP(Table4[[#This Row],[iso_code]],iso_code!G:H,2,FALSE)</f>
        <v>Morocco</v>
      </c>
    </row>
    <row r="1873" spans="1:4">
      <c r="A1873" s="18">
        <v>693</v>
      </c>
      <c r="B1873" s="54" t="s">
        <v>1215</v>
      </c>
      <c r="C1873" s="18" t="str">
        <f>VLOOKUP(Table4[[#This Row],[iso_code]],iso_code!B:C,2,FALSE)</f>
        <v>NGA</v>
      </c>
      <c r="D1873" s="18" t="str">
        <f>VLOOKUP(Table4[[#This Row],[iso_code]],iso_code!G:H,2,FALSE)</f>
        <v>Nigeria</v>
      </c>
    </row>
    <row r="1874" spans="1:4">
      <c r="A1874" s="18">
        <v>694</v>
      </c>
      <c r="B1874" s="54" t="s">
        <v>840</v>
      </c>
      <c r="C1874" s="18" t="str">
        <f>VLOOKUP(Table4[[#This Row],[iso_code]],iso_code!B:C,2,FALSE)</f>
        <v>EGY</v>
      </c>
      <c r="D1874" s="18" t="str">
        <f>VLOOKUP(Table4[[#This Row],[iso_code]],iso_code!G:H,2,FALSE)</f>
        <v>Egypt</v>
      </c>
    </row>
    <row r="1875" spans="1:4">
      <c r="A1875" s="18">
        <v>695</v>
      </c>
      <c r="B1875" s="54" t="s">
        <v>509</v>
      </c>
      <c r="C1875" s="18" t="str">
        <f>VLOOKUP(Table4[[#This Row],[iso_code]],iso_code!B:C,2,FALSE)</f>
        <v>MAR</v>
      </c>
      <c r="D1875" s="18" t="str">
        <f>VLOOKUP(Table4[[#This Row],[iso_code]],iso_code!G:H,2,FALSE)</f>
        <v>Morocco</v>
      </c>
    </row>
    <row r="1876" spans="1:4">
      <c r="A1876" s="18">
        <v>696</v>
      </c>
      <c r="B1876" s="54" t="s">
        <v>1215</v>
      </c>
      <c r="C1876" s="18" t="str">
        <f>VLOOKUP(Table4[[#This Row],[iso_code]],iso_code!B:C,2,FALSE)</f>
        <v>NGA</v>
      </c>
      <c r="D1876" s="18" t="str">
        <f>VLOOKUP(Table4[[#This Row],[iso_code]],iso_code!G:H,2,FALSE)</f>
        <v>Nigeria</v>
      </c>
    </row>
    <row r="1877" spans="1:4">
      <c r="A1877" s="18">
        <v>697</v>
      </c>
      <c r="B1877" s="54" t="s">
        <v>2167</v>
      </c>
      <c r="C1877" s="18" t="str">
        <f>VLOOKUP(Table4[[#This Row],[iso_code]],iso_code!B:C,2,FALSE)</f>
        <v>SDN</v>
      </c>
      <c r="D1877" s="18" t="str">
        <f>VLOOKUP(Table4[[#This Row],[iso_code]],iso_code!G:H,2,FALSE)</f>
        <v>Sudan (the)</v>
      </c>
    </row>
    <row r="1878" spans="1:4">
      <c r="A1878" s="18">
        <v>698</v>
      </c>
      <c r="B1878" s="54" t="s">
        <v>2148</v>
      </c>
      <c r="C1878" s="18" t="str">
        <f>VLOOKUP(Table4[[#This Row],[iso_code]],iso_code!B:C,2,FALSE)</f>
        <v>COM</v>
      </c>
      <c r="D1878" s="18" t="str">
        <f>VLOOKUP(Table4[[#This Row],[iso_code]],iso_code!G:H,2,FALSE)</f>
        <v>Comoros (the)</v>
      </c>
    </row>
    <row r="1879" spans="1:4">
      <c r="A1879" s="18">
        <v>699</v>
      </c>
      <c r="B1879" s="54" t="s">
        <v>1968</v>
      </c>
      <c r="C1879" s="18" t="str">
        <f>VLOOKUP(Table4[[#This Row],[iso_code]],iso_code!B:C,2,FALSE)</f>
        <v>TGO</v>
      </c>
      <c r="D1879" s="18" t="str">
        <f>VLOOKUP(Table4[[#This Row],[iso_code]],iso_code!G:H,2,FALSE)</f>
        <v>Togo</v>
      </c>
    </row>
    <row r="1880" spans="1:4">
      <c r="A1880" s="18">
        <v>700</v>
      </c>
      <c r="B1880" s="54" t="s">
        <v>194</v>
      </c>
      <c r="C1880" s="18" t="str">
        <f>VLOOKUP(Table4[[#This Row],[iso_code]],iso_code!B:C,2,FALSE)</f>
        <v>ETH</v>
      </c>
      <c r="D1880" s="18" t="str">
        <f>VLOOKUP(Table4[[#This Row],[iso_code]],iso_code!G:H,2,FALSE)</f>
        <v>Ethiopia</v>
      </c>
    </row>
    <row r="1881" spans="1:4">
      <c r="A1881" s="18">
        <v>701</v>
      </c>
      <c r="B1881" s="54" t="s">
        <v>1215</v>
      </c>
      <c r="C1881" s="18" t="str">
        <f>VLOOKUP(Table4[[#This Row],[iso_code]],iso_code!B:C,2,FALSE)</f>
        <v>NGA</v>
      </c>
      <c r="D1881" s="18" t="str">
        <f>VLOOKUP(Table4[[#This Row],[iso_code]],iso_code!G:H,2,FALSE)</f>
        <v>Nigeria</v>
      </c>
    </row>
    <row r="1882" spans="1:4">
      <c r="A1882" s="18">
        <v>702</v>
      </c>
      <c r="B1882" s="54" t="s">
        <v>842</v>
      </c>
      <c r="C1882" s="18" t="str">
        <f>VLOOKUP(Table4[[#This Row],[iso_code]],iso_code!B:C,2,FALSE)</f>
        <v>TZA</v>
      </c>
      <c r="D1882" s="18" t="str">
        <f>VLOOKUP(Table4[[#This Row],[iso_code]],iso_code!G:H,2,FALSE)</f>
        <v>Tanzania, United Republic of</v>
      </c>
    </row>
    <row r="1883" spans="1:4">
      <c r="A1883" s="18">
        <v>703</v>
      </c>
      <c r="B1883" s="54" t="s">
        <v>1215</v>
      </c>
      <c r="C1883" s="18" t="str">
        <f>VLOOKUP(Table4[[#This Row],[iso_code]],iso_code!B:C,2,FALSE)</f>
        <v>NGA</v>
      </c>
      <c r="D1883" s="18" t="str">
        <f>VLOOKUP(Table4[[#This Row],[iso_code]],iso_code!G:H,2,FALSE)</f>
        <v>Nigeria</v>
      </c>
    </row>
    <row r="1884" spans="1:4">
      <c r="A1884" s="18">
        <v>704</v>
      </c>
      <c r="B1884" s="54" t="s">
        <v>1968</v>
      </c>
      <c r="C1884" s="18" t="str">
        <f>VLOOKUP(Table4[[#This Row],[iso_code]],iso_code!B:C,2,FALSE)</f>
        <v>TGO</v>
      </c>
      <c r="D1884" s="18" t="str">
        <f>VLOOKUP(Table4[[#This Row],[iso_code]],iso_code!G:H,2,FALSE)</f>
        <v>Togo</v>
      </c>
    </row>
    <row r="1885" spans="1:4">
      <c r="A1885" s="18">
        <v>705</v>
      </c>
      <c r="B1885" s="54" t="s">
        <v>1215</v>
      </c>
      <c r="C1885" s="18" t="str">
        <f>VLOOKUP(Table4[[#This Row],[iso_code]],iso_code!B:C,2,FALSE)</f>
        <v>NGA</v>
      </c>
      <c r="D1885" s="18" t="str">
        <f>VLOOKUP(Table4[[#This Row],[iso_code]],iso_code!G:H,2,FALSE)</f>
        <v>Nigeria</v>
      </c>
    </row>
    <row r="1886" spans="1:4">
      <c r="A1886" s="18">
        <v>706</v>
      </c>
      <c r="B1886" s="54" t="s">
        <v>2062</v>
      </c>
      <c r="C1886" s="18" t="str">
        <f>VLOOKUP(Table4[[#This Row],[iso_code]],iso_code!B:C,2,FALSE)</f>
        <v>MRT</v>
      </c>
      <c r="D1886" s="18" t="str">
        <f>VLOOKUP(Table4[[#This Row],[iso_code]],iso_code!G:H,2,FALSE)</f>
        <v>Mauritania</v>
      </c>
    </row>
    <row r="1887" spans="1:4">
      <c r="A1887" s="18">
        <v>707</v>
      </c>
      <c r="B1887" s="54" t="s">
        <v>840</v>
      </c>
      <c r="C1887" s="18" t="str">
        <f>VLOOKUP(Table4[[#This Row],[iso_code]],iso_code!B:C,2,FALSE)</f>
        <v>EGY</v>
      </c>
      <c r="D1887" s="18" t="str">
        <f>VLOOKUP(Table4[[#This Row],[iso_code]],iso_code!G:H,2,FALSE)</f>
        <v>Egypt</v>
      </c>
    </row>
    <row r="1888" spans="1:4">
      <c r="A1888" s="18">
        <v>708</v>
      </c>
      <c r="B1888" s="54" t="s">
        <v>2062</v>
      </c>
      <c r="C1888" s="18" t="str">
        <f>VLOOKUP(Table4[[#This Row],[iso_code]],iso_code!B:C,2,FALSE)</f>
        <v>MRT</v>
      </c>
      <c r="D1888" s="18" t="str">
        <f>VLOOKUP(Table4[[#This Row],[iso_code]],iso_code!G:H,2,FALSE)</f>
        <v>Mauritania</v>
      </c>
    </row>
    <row r="1889" spans="1:4">
      <c r="A1889" s="18">
        <v>709</v>
      </c>
      <c r="B1889" s="54" t="s">
        <v>1215</v>
      </c>
      <c r="C1889" s="18" t="str">
        <f>VLOOKUP(Table4[[#This Row],[iso_code]],iso_code!B:C,2,FALSE)</f>
        <v>NGA</v>
      </c>
      <c r="D1889" s="18" t="str">
        <f>VLOOKUP(Table4[[#This Row],[iso_code]],iso_code!G:H,2,FALSE)</f>
        <v>Nigeria</v>
      </c>
    </row>
    <row r="1890" spans="1:4">
      <c r="A1890" s="18">
        <v>710</v>
      </c>
      <c r="B1890" s="54" t="s">
        <v>1215</v>
      </c>
      <c r="C1890" s="18" t="str">
        <f>VLOOKUP(Table4[[#This Row],[iso_code]],iso_code!B:C,2,FALSE)</f>
        <v>NGA</v>
      </c>
      <c r="D1890" s="18" t="str">
        <f>VLOOKUP(Table4[[#This Row],[iso_code]],iso_code!G:H,2,FALSE)</f>
        <v>Nigeria</v>
      </c>
    </row>
    <row r="1891" spans="1:4">
      <c r="A1891" s="18">
        <v>711</v>
      </c>
      <c r="B1891" s="54" t="s">
        <v>790</v>
      </c>
      <c r="C1891" s="18" t="str">
        <f>VLOOKUP(Table4[[#This Row],[iso_code]],iso_code!B:C,2,FALSE)</f>
        <v>DZA</v>
      </c>
      <c r="D1891" s="18" t="str">
        <f>VLOOKUP(Table4[[#This Row],[iso_code]],iso_code!G:H,2,FALSE)</f>
        <v>Algeria</v>
      </c>
    </row>
    <row r="1892" spans="1:4">
      <c r="A1892" s="18">
        <v>712</v>
      </c>
      <c r="B1892" s="54" t="s">
        <v>285</v>
      </c>
      <c r="C1892" s="18" t="str">
        <f>VLOOKUP(Table4[[#This Row],[iso_code]],iso_code!B:C,2,FALSE)</f>
        <v>CMR</v>
      </c>
      <c r="D1892" s="18" t="str">
        <f>VLOOKUP(Table4[[#This Row],[iso_code]],iso_code!G:H,2,FALSE)</f>
        <v>Cameroon</v>
      </c>
    </row>
    <row r="1893" spans="1:4">
      <c r="A1893" s="18">
        <v>713</v>
      </c>
      <c r="B1893" s="54" t="s">
        <v>2162</v>
      </c>
      <c r="C1893" s="18" t="str">
        <f>VLOOKUP(Table4[[#This Row],[iso_code]],iso_code!B:C,2,FALSE)</f>
        <v>RWA</v>
      </c>
      <c r="D1893" s="18" t="str">
        <f>VLOOKUP(Table4[[#This Row],[iso_code]],iso_code!G:H,2,FALSE)</f>
        <v>Rwanda</v>
      </c>
    </row>
    <row r="1894" spans="1:4">
      <c r="A1894" s="18">
        <v>714</v>
      </c>
      <c r="B1894" s="54" t="s">
        <v>1215</v>
      </c>
      <c r="C1894" s="18" t="str">
        <f>VLOOKUP(Table4[[#This Row],[iso_code]],iso_code!B:C,2,FALSE)</f>
        <v>NGA</v>
      </c>
      <c r="D1894" s="18" t="str">
        <f>VLOOKUP(Table4[[#This Row],[iso_code]],iso_code!G:H,2,FALSE)</f>
        <v>Nigeria</v>
      </c>
    </row>
    <row r="1895" spans="1:4">
      <c r="A1895" s="18">
        <v>715</v>
      </c>
      <c r="B1895" s="54" t="s">
        <v>840</v>
      </c>
      <c r="C1895" s="18" t="str">
        <f>VLOOKUP(Table4[[#This Row],[iso_code]],iso_code!B:C,2,FALSE)</f>
        <v>EGY</v>
      </c>
      <c r="D1895" s="18" t="str">
        <f>VLOOKUP(Table4[[#This Row],[iso_code]],iso_code!G:H,2,FALSE)</f>
        <v>Egypt</v>
      </c>
    </row>
    <row r="1896" spans="1:4">
      <c r="A1896" s="18">
        <v>716</v>
      </c>
      <c r="B1896" s="54" t="s">
        <v>509</v>
      </c>
      <c r="C1896" s="18" t="str">
        <f>VLOOKUP(Table4[[#This Row],[iso_code]],iso_code!B:C,2,FALSE)</f>
        <v>MAR</v>
      </c>
      <c r="D1896" s="18" t="str">
        <f>VLOOKUP(Table4[[#This Row],[iso_code]],iso_code!G:H,2,FALSE)</f>
        <v>Morocco</v>
      </c>
    </row>
    <row r="1897" spans="1:4">
      <c r="A1897" s="18">
        <v>717</v>
      </c>
      <c r="B1897" s="54" t="s">
        <v>1147</v>
      </c>
      <c r="C1897" s="18" t="str">
        <f>VLOOKUP(Table4[[#This Row],[iso_code]],iso_code!B:C,2,FALSE)</f>
        <v>MWI</v>
      </c>
      <c r="D1897" s="18" t="str">
        <f>VLOOKUP(Table4[[#This Row],[iso_code]],iso_code!G:H,2,FALSE)</f>
        <v>Malawi</v>
      </c>
    </row>
    <row r="1898" spans="1:4">
      <c r="A1898" s="18">
        <v>718</v>
      </c>
      <c r="B1898" s="54" t="s">
        <v>194</v>
      </c>
      <c r="C1898" s="18" t="str">
        <f>VLOOKUP(Table4[[#This Row],[iso_code]],iso_code!B:C,2,FALSE)</f>
        <v>ETH</v>
      </c>
      <c r="D1898" s="18" t="str">
        <f>VLOOKUP(Table4[[#This Row],[iso_code]],iso_code!G:H,2,FALSE)</f>
        <v>Ethiopia</v>
      </c>
    </row>
    <row r="1899" spans="1:4">
      <c r="A1899" s="18">
        <v>719</v>
      </c>
      <c r="B1899" s="54" t="s">
        <v>1215</v>
      </c>
      <c r="C1899" s="18" t="str">
        <f>VLOOKUP(Table4[[#This Row],[iso_code]],iso_code!B:C,2,FALSE)</f>
        <v>NGA</v>
      </c>
      <c r="D1899" s="18" t="str">
        <f>VLOOKUP(Table4[[#This Row],[iso_code]],iso_code!G:H,2,FALSE)</f>
        <v>Nigeria</v>
      </c>
    </row>
    <row r="1900" spans="1:4">
      <c r="A1900" s="18">
        <v>720</v>
      </c>
      <c r="B1900" s="54" t="s">
        <v>2022</v>
      </c>
      <c r="C1900" s="18" t="str">
        <f>VLOOKUP(Table4[[#This Row],[iso_code]],iso_code!B:C,2,FALSE)</f>
        <v>NAM</v>
      </c>
      <c r="D1900" s="18" t="str">
        <f>VLOOKUP(Table4[[#This Row],[iso_code]],iso_code!G:H,2,FALSE)</f>
        <v>Namibia</v>
      </c>
    </row>
    <row r="1901" spans="1:4">
      <c r="A1901" s="18">
        <v>721</v>
      </c>
      <c r="B1901" s="54" t="s">
        <v>1976</v>
      </c>
      <c r="C1901" s="18" t="str">
        <f>VLOOKUP(Table4[[#This Row],[iso_code]],iso_code!B:C,2,FALSE)</f>
        <v>COD</v>
      </c>
      <c r="D1901" s="18" t="str">
        <f>VLOOKUP(Table4[[#This Row],[iso_code]],iso_code!G:H,2,FALSE)</f>
        <v>Congo (the Democratic Republic of the)</v>
      </c>
    </row>
    <row r="1902" spans="1:4">
      <c r="A1902" s="18">
        <v>722</v>
      </c>
      <c r="B1902" s="54" t="s">
        <v>250</v>
      </c>
      <c r="C1902" s="18" t="str">
        <f>VLOOKUP(Table4[[#This Row],[iso_code]],iso_code!B:C,2,FALSE)</f>
        <v>GHA</v>
      </c>
      <c r="D1902" s="18" t="str">
        <f>VLOOKUP(Table4[[#This Row],[iso_code]],iso_code!G:H,2,FALSE)</f>
        <v>Ghana</v>
      </c>
    </row>
    <row r="1903" spans="1:4">
      <c r="A1903" s="18">
        <v>723</v>
      </c>
      <c r="B1903" s="54" t="s">
        <v>509</v>
      </c>
      <c r="C1903" s="18" t="str">
        <f>VLOOKUP(Table4[[#This Row],[iso_code]],iso_code!B:C,2,FALSE)</f>
        <v>MAR</v>
      </c>
      <c r="D1903" s="18" t="str">
        <f>VLOOKUP(Table4[[#This Row],[iso_code]],iso_code!G:H,2,FALSE)</f>
        <v>Morocco</v>
      </c>
    </row>
    <row r="1904" spans="1:4">
      <c r="A1904" s="18">
        <v>724</v>
      </c>
      <c r="B1904" s="54" t="s">
        <v>790</v>
      </c>
      <c r="C1904" s="18" t="str">
        <f>VLOOKUP(Table4[[#This Row],[iso_code]],iso_code!B:C,2,FALSE)</f>
        <v>DZA</v>
      </c>
      <c r="D1904" s="18" t="str">
        <f>VLOOKUP(Table4[[#This Row],[iso_code]],iso_code!G:H,2,FALSE)</f>
        <v>Algeria</v>
      </c>
    </row>
    <row r="1905" spans="1:4">
      <c r="A1905" s="18">
        <v>725</v>
      </c>
      <c r="B1905" s="54" t="s">
        <v>840</v>
      </c>
      <c r="C1905" s="18" t="str">
        <f>VLOOKUP(Table4[[#This Row],[iso_code]],iso_code!B:C,2,FALSE)</f>
        <v>EGY</v>
      </c>
      <c r="D1905" s="18" t="str">
        <f>VLOOKUP(Table4[[#This Row],[iso_code]],iso_code!G:H,2,FALSE)</f>
        <v>Egypt</v>
      </c>
    </row>
    <row r="1906" spans="1:4">
      <c r="A1906" s="18">
        <v>726</v>
      </c>
      <c r="B1906" s="54" t="s">
        <v>194</v>
      </c>
      <c r="C1906" s="18" t="str">
        <f>VLOOKUP(Table4[[#This Row],[iso_code]],iso_code!B:C,2,FALSE)</f>
        <v>ETH</v>
      </c>
      <c r="D1906" s="18" t="str">
        <f>VLOOKUP(Table4[[#This Row],[iso_code]],iso_code!G:H,2,FALSE)</f>
        <v>Ethiopia</v>
      </c>
    </row>
    <row r="1907" spans="1:4">
      <c r="A1907" s="18">
        <v>727</v>
      </c>
      <c r="B1907" s="54" t="s">
        <v>250</v>
      </c>
      <c r="C1907" s="18" t="str">
        <f>VLOOKUP(Table4[[#This Row],[iso_code]],iso_code!B:C,2,FALSE)</f>
        <v>GHA</v>
      </c>
      <c r="D1907" s="18" t="str">
        <f>VLOOKUP(Table4[[#This Row],[iso_code]],iso_code!G:H,2,FALSE)</f>
        <v>Ghana</v>
      </c>
    </row>
    <row r="1908" spans="1:4">
      <c r="A1908" s="18">
        <v>728</v>
      </c>
      <c r="B1908" s="54" t="s">
        <v>840</v>
      </c>
      <c r="C1908" s="18" t="str">
        <f>VLOOKUP(Table4[[#This Row],[iso_code]],iso_code!B:C,2,FALSE)</f>
        <v>EGY</v>
      </c>
      <c r="D1908" s="18" t="str">
        <f>VLOOKUP(Table4[[#This Row],[iso_code]],iso_code!G:H,2,FALSE)</f>
        <v>Egypt</v>
      </c>
    </row>
    <row r="1909" spans="1:4">
      <c r="A1909" s="18">
        <v>729</v>
      </c>
      <c r="B1909" s="54" t="s">
        <v>285</v>
      </c>
      <c r="C1909" s="18" t="str">
        <f>VLOOKUP(Table4[[#This Row],[iso_code]],iso_code!B:C,2,FALSE)</f>
        <v>CMR</v>
      </c>
      <c r="D1909" s="18" t="str">
        <f>VLOOKUP(Table4[[#This Row],[iso_code]],iso_code!G:H,2,FALSE)</f>
        <v>Cameroon</v>
      </c>
    </row>
    <row r="1910" spans="1:4">
      <c r="A1910" s="18">
        <v>730</v>
      </c>
      <c r="B1910" s="54" t="s">
        <v>840</v>
      </c>
      <c r="C1910" s="18" t="str">
        <f>VLOOKUP(Table4[[#This Row],[iso_code]],iso_code!B:C,2,FALSE)</f>
        <v>EGY</v>
      </c>
      <c r="D1910" s="18" t="str">
        <f>VLOOKUP(Table4[[#This Row],[iso_code]],iso_code!G:H,2,FALSE)</f>
        <v>Egypt</v>
      </c>
    </row>
    <row r="1911" spans="1:4">
      <c r="A1911" s="18">
        <v>731</v>
      </c>
      <c r="B1911" s="54" t="s">
        <v>1215</v>
      </c>
      <c r="C1911" s="18" t="str">
        <f>VLOOKUP(Table4[[#This Row],[iso_code]],iso_code!B:C,2,FALSE)</f>
        <v>NGA</v>
      </c>
      <c r="D1911" s="18" t="str">
        <f>VLOOKUP(Table4[[#This Row],[iso_code]],iso_code!G:H,2,FALSE)</f>
        <v>Nigeria</v>
      </c>
    </row>
    <row r="1912" spans="1:4">
      <c r="A1912" s="18">
        <v>732</v>
      </c>
      <c r="B1912" s="54" t="s">
        <v>194</v>
      </c>
      <c r="C1912" s="18" t="str">
        <f>VLOOKUP(Table4[[#This Row],[iso_code]],iso_code!B:C,2,FALSE)</f>
        <v>ETH</v>
      </c>
      <c r="D1912" s="18" t="str">
        <f>VLOOKUP(Table4[[#This Row],[iso_code]],iso_code!G:H,2,FALSE)</f>
        <v>Ethiopia</v>
      </c>
    </row>
    <row r="1913" spans="1:4">
      <c r="A1913" s="18">
        <v>733</v>
      </c>
      <c r="B1913" s="54" t="s">
        <v>1215</v>
      </c>
      <c r="C1913" s="18" t="str">
        <f>VLOOKUP(Table4[[#This Row],[iso_code]],iso_code!B:C,2,FALSE)</f>
        <v>NGA</v>
      </c>
      <c r="D1913" s="18" t="str">
        <f>VLOOKUP(Table4[[#This Row],[iso_code]],iso_code!G:H,2,FALSE)</f>
        <v>Nigeria</v>
      </c>
    </row>
    <row r="1914" spans="1:4">
      <c r="A1914" s="18">
        <v>734</v>
      </c>
      <c r="B1914" s="54" t="s">
        <v>988</v>
      </c>
      <c r="C1914" s="18" t="str">
        <f>VLOOKUP(Table4[[#This Row],[iso_code]],iso_code!B:C,2,FALSE)</f>
        <v>NER</v>
      </c>
      <c r="D1914" s="18" t="str">
        <f>VLOOKUP(Table4[[#This Row],[iso_code]],iso_code!G:H,2,FALSE)</f>
        <v>Niger (the)</v>
      </c>
    </row>
    <row r="1915" spans="1:4">
      <c r="A1915" s="18">
        <v>735</v>
      </c>
      <c r="B1915" s="54" t="s">
        <v>1215</v>
      </c>
      <c r="C1915" s="18" t="str">
        <f>VLOOKUP(Table4[[#This Row],[iso_code]],iso_code!B:C,2,FALSE)</f>
        <v>NGA</v>
      </c>
      <c r="D1915" s="18" t="str">
        <f>VLOOKUP(Table4[[#This Row],[iso_code]],iso_code!G:H,2,FALSE)</f>
        <v>Nigeria</v>
      </c>
    </row>
    <row r="1916" spans="1:4">
      <c r="A1916" s="18">
        <v>736</v>
      </c>
      <c r="B1916" s="54" t="s">
        <v>1215</v>
      </c>
      <c r="C1916" s="18" t="str">
        <f>VLOOKUP(Table4[[#This Row],[iso_code]],iso_code!B:C,2,FALSE)</f>
        <v>NGA</v>
      </c>
      <c r="D1916" s="18" t="str">
        <f>VLOOKUP(Table4[[#This Row],[iso_code]],iso_code!G:H,2,FALSE)</f>
        <v>Nigeria</v>
      </c>
    </row>
    <row r="1917" spans="1:4">
      <c r="A1917" s="18">
        <v>737</v>
      </c>
      <c r="B1917" s="54" t="s">
        <v>250</v>
      </c>
      <c r="C1917" s="18" t="str">
        <f>VLOOKUP(Table4[[#This Row],[iso_code]],iso_code!B:C,2,FALSE)</f>
        <v>GHA</v>
      </c>
      <c r="D1917" s="18" t="str">
        <f>VLOOKUP(Table4[[#This Row],[iso_code]],iso_code!G:H,2,FALSE)</f>
        <v>Ghana</v>
      </c>
    </row>
    <row r="1918" spans="1:4">
      <c r="A1918" s="18">
        <v>738</v>
      </c>
      <c r="B1918" s="54" t="s">
        <v>1215</v>
      </c>
      <c r="C1918" s="18" t="str">
        <f>VLOOKUP(Table4[[#This Row],[iso_code]],iso_code!B:C,2,FALSE)</f>
        <v>NGA</v>
      </c>
      <c r="D1918" s="18" t="str">
        <f>VLOOKUP(Table4[[#This Row],[iso_code]],iso_code!G:H,2,FALSE)</f>
        <v>Nigeria</v>
      </c>
    </row>
    <row r="1919" spans="1:4">
      <c r="A1919" s="18">
        <v>739</v>
      </c>
      <c r="B1919" s="54" t="s">
        <v>2154</v>
      </c>
      <c r="C1919" s="18" t="str">
        <f>VLOOKUP(Table4[[#This Row],[iso_code]],iso_code!B:C,2,FALSE)</f>
        <v>GMB</v>
      </c>
      <c r="D1919" s="18" t="str">
        <f>VLOOKUP(Table4[[#This Row],[iso_code]],iso_code!G:H,2,FALSE)</f>
        <v>Gambia (the)</v>
      </c>
    </row>
    <row r="1920" spans="1:4">
      <c r="A1920" s="18">
        <v>740</v>
      </c>
      <c r="B1920" s="54" t="s">
        <v>1968</v>
      </c>
      <c r="C1920" s="18" t="str">
        <f>VLOOKUP(Table4[[#This Row],[iso_code]],iso_code!B:C,2,FALSE)</f>
        <v>TGO</v>
      </c>
      <c r="D1920" s="18" t="str">
        <f>VLOOKUP(Table4[[#This Row],[iso_code]],iso_code!G:H,2,FALSE)</f>
        <v>Togo</v>
      </c>
    </row>
    <row r="1921" spans="1:4">
      <c r="A1921" s="18">
        <v>741</v>
      </c>
      <c r="B1921" s="54" t="s">
        <v>1215</v>
      </c>
      <c r="C1921" s="18" t="str">
        <f>VLOOKUP(Table4[[#This Row],[iso_code]],iso_code!B:C,2,FALSE)</f>
        <v>NGA</v>
      </c>
      <c r="D1921" s="18" t="str">
        <f>VLOOKUP(Table4[[#This Row],[iso_code]],iso_code!G:H,2,FALSE)</f>
        <v>Nigeria</v>
      </c>
    </row>
    <row r="1922" spans="1:4">
      <c r="A1922" s="18">
        <v>742</v>
      </c>
      <c r="B1922" s="54" t="s">
        <v>840</v>
      </c>
      <c r="C1922" s="18" t="str">
        <f>VLOOKUP(Table4[[#This Row],[iso_code]],iso_code!B:C,2,FALSE)</f>
        <v>EGY</v>
      </c>
      <c r="D1922" s="18" t="str">
        <f>VLOOKUP(Table4[[#This Row],[iso_code]],iso_code!G:H,2,FALSE)</f>
        <v>Egypt</v>
      </c>
    </row>
    <row r="1923" spans="1:4">
      <c r="A1923" s="18">
        <v>743</v>
      </c>
      <c r="B1923" s="54" t="s">
        <v>194</v>
      </c>
      <c r="C1923" s="18" t="str">
        <f>VLOOKUP(Table4[[#This Row],[iso_code]],iso_code!B:C,2,FALSE)</f>
        <v>ETH</v>
      </c>
      <c r="D1923" s="18" t="str">
        <f>VLOOKUP(Table4[[#This Row],[iso_code]],iso_code!G:H,2,FALSE)</f>
        <v>Ethiopia</v>
      </c>
    </row>
    <row r="1924" spans="1:4">
      <c r="A1924" s="18">
        <v>744</v>
      </c>
      <c r="B1924" s="54" t="s">
        <v>1215</v>
      </c>
      <c r="C1924" s="18" t="str">
        <f>VLOOKUP(Table4[[#This Row],[iso_code]],iso_code!B:C,2,FALSE)</f>
        <v>NGA</v>
      </c>
      <c r="D1924" s="18" t="str">
        <f>VLOOKUP(Table4[[#This Row],[iso_code]],iso_code!G:H,2,FALSE)</f>
        <v>Nigeria</v>
      </c>
    </row>
    <row r="1925" spans="1:4">
      <c r="A1925" s="18">
        <v>745</v>
      </c>
      <c r="B1925" s="54" t="s">
        <v>935</v>
      </c>
      <c r="C1925" s="18" t="str">
        <f>VLOOKUP(Table4[[#This Row],[iso_code]],iso_code!B:C,2,FALSE)</f>
        <v>TUN</v>
      </c>
      <c r="D1925" s="18" t="str">
        <f>VLOOKUP(Table4[[#This Row],[iso_code]],iso_code!G:H,2,FALSE)</f>
        <v>Tunisia</v>
      </c>
    </row>
    <row r="1926" spans="1:4">
      <c r="A1926" s="18">
        <v>746</v>
      </c>
      <c r="B1926" s="54" t="s">
        <v>2165</v>
      </c>
      <c r="C1926" s="18" t="str">
        <f>VLOOKUP(Table4[[#This Row],[iso_code]],iso_code!B:C,2,FALSE)</f>
        <v>SOM</v>
      </c>
      <c r="D1926" s="18" t="str">
        <f>VLOOKUP(Table4[[#This Row],[iso_code]],iso_code!G:H,2,FALSE)</f>
        <v>Somalia</v>
      </c>
    </row>
    <row r="1927" spans="1:4">
      <c r="A1927" s="18">
        <v>747</v>
      </c>
      <c r="B1927" s="54" t="s">
        <v>1976</v>
      </c>
      <c r="C1927" s="18" t="str">
        <f>VLOOKUP(Table4[[#This Row],[iso_code]],iso_code!B:C,2,FALSE)</f>
        <v>COD</v>
      </c>
      <c r="D1927" s="18" t="str">
        <f>VLOOKUP(Table4[[#This Row],[iso_code]],iso_code!G:H,2,FALSE)</f>
        <v>Congo (the Democratic Republic of the)</v>
      </c>
    </row>
    <row r="1928" spans="1:4">
      <c r="A1928" s="18">
        <v>748</v>
      </c>
      <c r="B1928" s="54" t="s">
        <v>285</v>
      </c>
      <c r="C1928" s="18" t="str">
        <f>VLOOKUP(Table4[[#This Row],[iso_code]],iso_code!B:C,2,FALSE)</f>
        <v>CMR</v>
      </c>
      <c r="D1928" s="18" t="str">
        <f>VLOOKUP(Table4[[#This Row],[iso_code]],iso_code!G:H,2,FALSE)</f>
        <v>Cameroon</v>
      </c>
    </row>
    <row r="1929" spans="1:4">
      <c r="A1929" s="18">
        <v>749</v>
      </c>
      <c r="B1929" s="54" t="s">
        <v>842</v>
      </c>
      <c r="C1929" s="18" t="str">
        <f>VLOOKUP(Table4[[#This Row],[iso_code]],iso_code!B:C,2,FALSE)</f>
        <v>TZA</v>
      </c>
      <c r="D1929" s="18" t="str">
        <f>VLOOKUP(Table4[[#This Row],[iso_code]],iso_code!G:H,2,FALSE)</f>
        <v>Tanzania, United Republic of</v>
      </c>
    </row>
    <row r="1930" spans="1:4">
      <c r="A1930" s="18">
        <v>750</v>
      </c>
      <c r="B1930" s="54" t="s">
        <v>285</v>
      </c>
      <c r="C1930" s="18" t="str">
        <f>VLOOKUP(Table4[[#This Row],[iso_code]],iso_code!B:C,2,FALSE)</f>
        <v>CMR</v>
      </c>
      <c r="D1930" s="18" t="str">
        <f>VLOOKUP(Table4[[#This Row],[iso_code]],iso_code!G:H,2,FALSE)</f>
        <v>Cameroon</v>
      </c>
    </row>
    <row r="1931" spans="1:4">
      <c r="A1931" s="18">
        <v>751</v>
      </c>
      <c r="B1931" s="54" t="s">
        <v>1215</v>
      </c>
      <c r="C1931" s="18" t="str">
        <f>VLOOKUP(Table4[[#This Row],[iso_code]],iso_code!B:C,2,FALSE)</f>
        <v>NGA</v>
      </c>
      <c r="D1931" s="18" t="str">
        <f>VLOOKUP(Table4[[#This Row],[iso_code]],iso_code!G:H,2,FALSE)</f>
        <v>Nigeria</v>
      </c>
    </row>
    <row r="1932" spans="1:4">
      <c r="A1932" s="18">
        <v>752</v>
      </c>
      <c r="B1932" s="54" t="s">
        <v>608</v>
      </c>
      <c r="C1932" s="18" t="str">
        <f>VLOOKUP(Table4[[#This Row],[iso_code]],iso_code!B:C,2,FALSE)</f>
        <v>ZAF</v>
      </c>
      <c r="D1932" s="18" t="str">
        <f>VLOOKUP(Table4[[#This Row],[iso_code]],iso_code!G:H,2,FALSE)</f>
        <v>South Africa</v>
      </c>
    </row>
    <row r="1933" spans="1:4">
      <c r="A1933" s="18">
        <v>753</v>
      </c>
      <c r="B1933" s="54" t="s">
        <v>790</v>
      </c>
      <c r="C1933" s="18" t="str">
        <f>VLOOKUP(Table4[[#This Row],[iso_code]],iso_code!B:C,2,FALSE)</f>
        <v>DZA</v>
      </c>
      <c r="D1933" s="18" t="str">
        <f>VLOOKUP(Table4[[#This Row],[iso_code]],iso_code!G:H,2,FALSE)</f>
        <v>Algeria</v>
      </c>
    </row>
    <row r="1934" spans="1:4">
      <c r="A1934" s="18">
        <v>754</v>
      </c>
      <c r="B1934" s="54" t="s">
        <v>840</v>
      </c>
      <c r="C1934" s="18" t="str">
        <f>VLOOKUP(Table4[[#This Row],[iso_code]],iso_code!B:C,2,FALSE)</f>
        <v>EGY</v>
      </c>
      <c r="D1934" s="18" t="str">
        <f>VLOOKUP(Table4[[#This Row],[iso_code]],iso_code!G:H,2,FALSE)</f>
        <v>Egypt</v>
      </c>
    </row>
    <row r="1935" spans="1:4">
      <c r="A1935" s="18">
        <v>755</v>
      </c>
      <c r="B1935" s="54" t="s">
        <v>1215</v>
      </c>
      <c r="C1935" s="18" t="str">
        <f>VLOOKUP(Table4[[#This Row],[iso_code]],iso_code!B:C,2,FALSE)</f>
        <v>NGA</v>
      </c>
      <c r="D1935" s="18" t="str">
        <f>VLOOKUP(Table4[[#This Row],[iso_code]],iso_code!G:H,2,FALSE)</f>
        <v>Nigeria</v>
      </c>
    </row>
    <row r="1936" spans="1:4">
      <c r="A1936" s="18">
        <v>756</v>
      </c>
      <c r="B1936" s="54" t="s">
        <v>2147</v>
      </c>
      <c r="C1936" s="18" t="str">
        <f>VLOOKUP(Table4[[#This Row],[iso_code]],iso_code!B:C,2,FALSE)</f>
        <v>TCD</v>
      </c>
      <c r="D1936" s="18" t="str">
        <f>VLOOKUP(Table4[[#This Row],[iso_code]],iso_code!G:H,2,FALSE)</f>
        <v>Chad</v>
      </c>
    </row>
    <row r="1937" spans="1:4">
      <c r="A1937" s="18">
        <v>757</v>
      </c>
      <c r="B1937" s="54" t="s">
        <v>842</v>
      </c>
      <c r="C1937" s="18" t="str">
        <f>VLOOKUP(Table4[[#This Row],[iso_code]],iso_code!B:C,2,FALSE)</f>
        <v>TZA</v>
      </c>
      <c r="D1937" s="18" t="str">
        <f>VLOOKUP(Table4[[#This Row],[iso_code]],iso_code!G:H,2,FALSE)</f>
        <v>Tanzania, United Republic of</v>
      </c>
    </row>
    <row r="1938" spans="1:4">
      <c r="A1938" s="18">
        <v>758</v>
      </c>
      <c r="B1938" s="54" t="s">
        <v>1215</v>
      </c>
      <c r="C1938" s="18" t="str">
        <f>VLOOKUP(Table4[[#This Row],[iso_code]],iso_code!B:C,2,FALSE)</f>
        <v>NGA</v>
      </c>
      <c r="D1938" s="18" t="str">
        <f>VLOOKUP(Table4[[#This Row],[iso_code]],iso_code!G:H,2,FALSE)</f>
        <v>Nigeria</v>
      </c>
    </row>
    <row r="1939" spans="1:4">
      <c r="A1939" s="18">
        <v>759</v>
      </c>
      <c r="B1939" s="54" t="s">
        <v>840</v>
      </c>
      <c r="C1939" s="18" t="str">
        <f>VLOOKUP(Table4[[#This Row],[iso_code]],iso_code!B:C,2,FALSE)</f>
        <v>EGY</v>
      </c>
      <c r="D1939" s="18" t="str">
        <f>VLOOKUP(Table4[[#This Row],[iso_code]],iso_code!G:H,2,FALSE)</f>
        <v>Egypt</v>
      </c>
    </row>
    <row r="1940" spans="1:4">
      <c r="A1940" s="18">
        <v>760</v>
      </c>
      <c r="B1940" s="54" t="s">
        <v>1944</v>
      </c>
      <c r="C1940" s="18" t="str">
        <f>VLOOKUP(Table4[[#This Row],[iso_code]],iso_code!B:C,2,FALSE)</f>
        <v>LBY</v>
      </c>
      <c r="D1940" s="18" t="str">
        <f>VLOOKUP(Table4[[#This Row],[iso_code]],iso_code!G:H,2,FALSE)</f>
        <v>Libya</v>
      </c>
    </row>
    <row r="1941" spans="1:4">
      <c r="A1941" s="18">
        <v>761</v>
      </c>
      <c r="B1941" s="54" t="s">
        <v>840</v>
      </c>
      <c r="C1941" s="18" t="str">
        <f>VLOOKUP(Table4[[#This Row],[iso_code]],iso_code!B:C,2,FALSE)</f>
        <v>EGY</v>
      </c>
      <c r="D1941" s="18" t="str">
        <f>VLOOKUP(Table4[[#This Row],[iso_code]],iso_code!G:H,2,FALSE)</f>
        <v>Egypt</v>
      </c>
    </row>
    <row r="1942" spans="1:4">
      <c r="A1942" s="18">
        <v>762</v>
      </c>
      <c r="B1942" s="54" t="s">
        <v>608</v>
      </c>
      <c r="C1942" s="18" t="str">
        <f>VLOOKUP(Table4[[#This Row],[iso_code]],iso_code!B:C,2,FALSE)</f>
        <v>ZAF</v>
      </c>
      <c r="D1942" s="18" t="str">
        <f>VLOOKUP(Table4[[#This Row],[iso_code]],iso_code!G:H,2,FALSE)</f>
        <v>South Africa</v>
      </c>
    </row>
    <row r="1943" spans="1:4">
      <c r="A1943" s="18">
        <v>763</v>
      </c>
      <c r="B1943" s="54" t="s">
        <v>790</v>
      </c>
      <c r="C1943" s="18" t="str">
        <f>VLOOKUP(Table4[[#This Row],[iso_code]],iso_code!B:C,2,FALSE)</f>
        <v>DZA</v>
      </c>
      <c r="D1943" s="18" t="str">
        <f>VLOOKUP(Table4[[#This Row],[iso_code]],iso_code!G:H,2,FALSE)</f>
        <v>Algeria</v>
      </c>
    </row>
    <row r="1944" spans="1:4">
      <c r="A1944" s="18">
        <v>764</v>
      </c>
      <c r="B1944" s="54" t="s">
        <v>250</v>
      </c>
      <c r="C1944" s="18" t="str">
        <f>VLOOKUP(Table4[[#This Row],[iso_code]],iso_code!B:C,2,FALSE)</f>
        <v>GHA</v>
      </c>
      <c r="D1944" s="18" t="str">
        <f>VLOOKUP(Table4[[#This Row],[iso_code]],iso_code!G:H,2,FALSE)</f>
        <v>Ghana</v>
      </c>
    </row>
    <row r="1945" spans="1:4">
      <c r="A1945" s="18">
        <v>765</v>
      </c>
      <c r="B1945" s="54" t="s">
        <v>2146</v>
      </c>
      <c r="C1945" s="18" t="str">
        <f>VLOOKUP(Table4[[#This Row],[iso_code]],iso_code!B:C,2,FALSE)</f>
        <v>BDI</v>
      </c>
      <c r="D1945" s="18" t="str">
        <f>VLOOKUP(Table4[[#This Row],[iso_code]],iso_code!G:H,2,FALSE)</f>
        <v>Burundi</v>
      </c>
    </row>
    <row r="1946" spans="1:4">
      <c r="A1946" s="18">
        <v>765</v>
      </c>
      <c r="B1946" s="54" t="s">
        <v>1976</v>
      </c>
      <c r="C1946" s="18" t="str">
        <f>VLOOKUP(Table4[[#This Row],[iso_code]],iso_code!B:C,2,FALSE)</f>
        <v>COD</v>
      </c>
      <c r="D1946" s="18" t="str">
        <f>VLOOKUP(Table4[[#This Row],[iso_code]],iso_code!G:H,2,FALSE)</f>
        <v>Congo (the Democratic Republic of the)</v>
      </c>
    </row>
    <row r="1947" spans="1:4">
      <c r="A1947" s="18">
        <v>765</v>
      </c>
      <c r="B1947" s="54" t="s">
        <v>2150</v>
      </c>
      <c r="C1947" s="18" t="str">
        <f>VLOOKUP(Table4[[#This Row],[iso_code]],iso_code!B:C,2,FALSE)</f>
        <v>DJI</v>
      </c>
      <c r="D1947" s="18" t="str">
        <f>VLOOKUP(Table4[[#This Row],[iso_code]],iso_code!G:H,2,FALSE)</f>
        <v>Djibouti</v>
      </c>
    </row>
    <row r="1948" spans="1:4">
      <c r="A1948" s="18">
        <v>765</v>
      </c>
      <c r="B1948" s="54" t="s">
        <v>840</v>
      </c>
      <c r="C1948" s="18" t="str">
        <f>VLOOKUP(Table4[[#This Row],[iso_code]],iso_code!B:C,2,FALSE)</f>
        <v>EGY</v>
      </c>
      <c r="D1948" s="18" t="str">
        <f>VLOOKUP(Table4[[#This Row],[iso_code]],iso_code!G:H,2,FALSE)</f>
        <v>Egypt</v>
      </c>
    </row>
    <row r="1949" spans="1:4">
      <c r="A1949" s="18">
        <v>765</v>
      </c>
      <c r="B1949" s="54" t="s">
        <v>2152</v>
      </c>
      <c r="C1949" s="18" t="str">
        <f>VLOOKUP(Table4[[#This Row],[iso_code]],iso_code!B:C,2,FALSE)</f>
        <v>ERI</v>
      </c>
      <c r="D1949" s="18" t="str">
        <f>VLOOKUP(Table4[[#This Row],[iso_code]],iso_code!G:H,2,FALSE)</f>
        <v>Eritrea</v>
      </c>
    </row>
    <row r="1950" spans="1:4">
      <c r="A1950" s="18">
        <v>765</v>
      </c>
      <c r="B1950" s="54" t="s">
        <v>194</v>
      </c>
      <c r="C1950" s="18" t="str">
        <f>VLOOKUP(Table4[[#This Row],[iso_code]],iso_code!B:C,2,FALSE)</f>
        <v>ETH</v>
      </c>
      <c r="D1950" s="18" t="str">
        <f>VLOOKUP(Table4[[#This Row],[iso_code]],iso_code!G:H,2,FALSE)</f>
        <v>Ethiopia</v>
      </c>
    </row>
    <row r="1951" spans="1:4">
      <c r="A1951" s="18">
        <v>765</v>
      </c>
      <c r="B1951" s="54" t="s">
        <v>428</v>
      </c>
      <c r="C1951" s="18" t="str">
        <f>VLOOKUP(Table4[[#This Row],[iso_code]],iso_code!B:C,2,FALSE)</f>
        <v>KEN</v>
      </c>
      <c r="D1951" s="18" t="str">
        <f>VLOOKUP(Table4[[#This Row],[iso_code]],iso_code!G:H,2,FALSE)</f>
        <v>Kenya</v>
      </c>
    </row>
    <row r="1952" spans="1:4">
      <c r="A1952" s="18">
        <v>765</v>
      </c>
      <c r="B1952" s="54" t="s">
        <v>1944</v>
      </c>
      <c r="C1952" s="18" t="str">
        <f>VLOOKUP(Table4[[#This Row],[iso_code]],iso_code!B:C,2,FALSE)</f>
        <v>LBY</v>
      </c>
      <c r="D1952" s="18" t="str">
        <f>VLOOKUP(Table4[[#This Row],[iso_code]],iso_code!G:H,2,FALSE)</f>
        <v>Libya</v>
      </c>
    </row>
    <row r="1953" spans="1:4">
      <c r="A1953" s="18">
        <v>765</v>
      </c>
      <c r="B1953" s="54" t="s">
        <v>2162</v>
      </c>
      <c r="C1953" s="18" t="str">
        <f>VLOOKUP(Table4[[#This Row],[iso_code]],iso_code!B:C,2,FALSE)</f>
        <v>RWA</v>
      </c>
      <c r="D1953" s="18" t="str">
        <f>VLOOKUP(Table4[[#This Row],[iso_code]],iso_code!G:H,2,FALSE)</f>
        <v>Rwanda</v>
      </c>
    </row>
    <row r="1954" spans="1:4">
      <c r="A1954" s="18">
        <v>765</v>
      </c>
      <c r="B1954" s="54" t="s">
        <v>2167</v>
      </c>
      <c r="C1954" s="18" t="str">
        <f>VLOOKUP(Table4[[#This Row],[iso_code]],iso_code!B:C,2,FALSE)</f>
        <v>SDN</v>
      </c>
      <c r="D1954" s="18" t="str">
        <f>VLOOKUP(Table4[[#This Row],[iso_code]],iso_code!G:H,2,FALSE)</f>
        <v>Sudan (the)</v>
      </c>
    </row>
    <row r="1955" spans="1:4">
      <c r="A1955" s="18">
        <v>765</v>
      </c>
      <c r="B1955" s="54" t="s">
        <v>2166</v>
      </c>
      <c r="C1955" s="18" t="str">
        <f>VLOOKUP(Table4[[#This Row],[iso_code]],iso_code!B:C,2,FALSE)</f>
        <v>SSD</v>
      </c>
      <c r="D1955" s="18" t="str">
        <f>VLOOKUP(Table4[[#This Row],[iso_code]],iso_code!G:H,2,FALSE)</f>
        <v>South Sudan</v>
      </c>
    </row>
    <row r="1956" spans="1:4">
      <c r="A1956" s="18">
        <v>765</v>
      </c>
      <c r="B1956" s="54" t="s">
        <v>842</v>
      </c>
      <c r="C1956" s="18" t="str">
        <f>VLOOKUP(Table4[[#This Row],[iso_code]],iso_code!B:C,2,FALSE)</f>
        <v>TZA</v>
      </c>
      <c r="D1956" s="18" t="str">
        <f>VLOOKUP(Table4[[#This Row],[iso_code]],iso_code!G:H,2,FALSE)</f>
        <v>Tanzania, United Republic of</v>
      </c>
    </row>
    <row r="1957" spans="1:4">
      <c r="A1957" s="18">
        <v>765</v>
      </c>
      <c r="B1957" s="54" t="s">
        <v>1443</v>
      </c>
      <c r="C1957" s="18" t="str">
        <f>VLOOKUP(Table4[[#This Row],[iso_code]],iso_code!B:C,2,FALSE)</f>
        <v>UGA</v>
      </c>
      <c r="D1957" s="18" t="str">
        <f>VLOOKUP(Table4[[#This Row],[iso_code]],iso_code!G:H,2,FALSE)</f>
        <v>Uganda</v>
      </c>
    </row>
    <row r="1958" spans="1:4">
      <c r="A1958" s="18">
        <v>766</v>
      </c>
      <c r="B1958" s="54" t="s">
        <v>1215</v>
      </c>
      <c r="C1958" s="18" t="str">
        <f>VLOOKUP(Table4[[#This Row],[iso_code]],iso_code!B:C,2,FALSE)</f>
        <v>NGA</v>
      </c>
      <c r="D1958" s="18" t="str">
        <f>VLOOKUP(Table4[[#This Row],[iso_code]],iso_code!G:H,2,FALSE)</f>
        <v>Nigeria</v>
      </c>
    </row>
    <row r="1959" spans="1:4">
      <c r="A1959" s="18">
        <v>767</v>
      </c>
      <c r="B1959" s="54" t="s">
        <v>790</v>
      </c>
      <c r="C1959" s="18" t="str">
        <f>VLOOKUP(Table4[[#This Row],[iso_code]],iso_code!B:C,2,FALSE)</f>
        <v>DZA</v>
      </c>
      <c r="D1959" s="18" t="str">
        <f>VLOOKUP(Table4[[#This Row],[iso_code]],iso_code!G:H,2,FALSE)</f>
        <v>Algeria</v>
      </c>
    </row>
    <row r="1960" spans="1:4">
      <c r="A1960" s="18">
        <v>768</v>
      </c>
      <c r="B1960" s="54" t="s">
        <v>2145</v>
      </c>
      <c r="C1960" s="18" t="str">
        <f>VLOOKUP(Table4[[#This Row],[iso_code]],iso_code!B:C,2,FALSE)</f>
        <v>BFA</v>
      </c>
      <c r="D1960" s="18" t="str">
        <f>VLOOKUP(Table4[[#This Row],[iso_code]],iso_code!G:H,2,FALSE)</f>
        <v>Burkina Faso</v>
      </c>
    </row>
    <row r="1961" spans="1:4">
      <c r="A1961" s="18">
        <v>768</v>
      </c>
      <c r="B1961" s="54" t="s">
        <v>2157</v>
      </c>
      <c r="C1961" s="18" t="str">
        <f>VLOOKUP(Table4[[#This Row],[iso_code]],iso_code!B:C,2,FALSE)</f>
        <v>CIV</v>
      </c>
      <c r="D1961" s="18" t="str">
        <f>VLOOKUP(Table4[[#This Row],[iso_code]],iso_code!G:H,2,FALSE)</f>
        <v>Côte d'Ivoire</v>
      </c>
    </row>
    <row r="1962" spans="1:4">
      <c r="A1962" s="18">
        <v>768</v>
      </c>
      <c r="B1962" s="54" t="s">
        <v>2154</v>
      </c>
      <c r="C1962" s="18" t="str">
        <f>VLOOKUP(Table4[[#This Row],[iso_code]],iso_code!B:C,2,FALSE)</f>
        <v>GMB</v>
      </c>
      <c r="D1962" s="18" t="str">
        <f>VLOOKUP(Table4[[#This Row],[iso_code]],iso_code!G:H,2,FALSE)</f>
        <v>Gambia (the)</v>
      </c>
    </row>
    <row r="1963" spans="1:4">
      <c r="A1963" s="18">
        <v>768</v>
      </c>
      <c r="B1963" s="54" t="s">
        <v>250</v>
      </c>
      <c r="C1963" s="18" t="str">
        <f>VLOOKUP(Table4[[#This Row],[iso_code]],iso_code!B:C,2,FALSE)</f>
        <v>GHA</v>
      </c>
      <c r="D1963" s="18" t="str">
        <f>VLOOKUP(Table4[[#This Row],[iso_code]],iso_code!G:H,2,FALSE)</f>
        <v>Ghana</v>
      </c>
    </row>
    <row r="1964" spans="1:4">
      <c r="A1964" s="18">
        <v>768</v>
      </c>
      <c r="B1964" s="54" t="s">
        <v>2155</v>
      </c>
      <c r="C1964" s="18" t="str">
        <f>VLOOKUP(Table4[[#This Row],[iso_code]],iso_code!B:C,2,FALSE)</f>
        <v>GIN</v>
      </c>
      <c r="D1964" s="18" t="str">
        <f>VLOOKUP(Table4[[#This Row],[iso_code]],iso_code!G:H,2,FALSE)</f>
        <v>Guinea</v>
      </c>
    </row>
    <row r="1965" spans="1:4">
      <c r="A1965" s="18">
        <v>768</v>
      </c>
      <c r="B1965" s="54" t="s">
        <v>2156</v>
      </c>
      <c r="C1965" s="18" t="str">
        <f>VLOOKUP(Table4[[#This Row],[iso_code]],iso_code!B:C,2,FALSE)</f>
        <v>GNB</v>
      </c>
      <c r="D1965" s="18" t="str">
        <f>VLOOKUP(Table4[[#This Row],[iso_code]],iso_code!G:H,2,FALSE)</f>
        <v>Guinea-Bissau</v>
      </c>
    </row>
    <row r="1966" spans="1:4">
      <c r="A1966" s="18">
        <v>768</v>
      </c>
      <c r="B1966" s="54" t="s">
        <v>2159</v>
      </c>
      <c r="C1966" s="18" t="str">
        <f>VLOOKUP(Table4[[#This Row],[iso_code]],iso_code!B:C,2,FALSE)</f>
        <v>LBR</v>
      </c>
      <c r="D1966" s="18" t="str">
        <f>VLOOKUP(Table4[[#This Row],[iso_code]],iso_code!G:H,2,FALSE)</f>
        <v>Liberia</v>
      </c>
    </row>
    <row r="1967" spans="1:4">
      <c r="A1967" s="18">
        <v>768</v>
      </c>
      <c r="B1967" s="54" t="s">
        <v>2161</v>
      </c>
      <c r="C1967" s="18" t="str">
        <f>VLOOKUP(Table4[[#This Row],[iso_code]],iso_code!B:C,2,FALSE)</f>
        <v>MLI</v>
      </c>
      <c r="D1967" s="18" t="str">
        <f>VLOOKUP(Table4[[#This Row],[iso_code]],iso_code!G:H,2,FALSE)</f>
        <v>Mali</v>
      </c>
    </row>
    <row r="1968" spans="1:4">
      <c r="A1968" s="18">
        <v>768</v>
      </c>
      <c r="B1968" s="54" t="s">
        <v>988</v>
      </c>
      <c r="C1968" s="18" t="str">
        <f>VLOOKUP(Table4[[#This Row],[iso_code]],iso_code!B:C,2,FALSE)</f>
        <v>NER</v>
      </c>
      <c r="D1968" s="18" t="str">
        <f>VLOOKUP(Table4[[#This Row],[iso_code]],iso_code!G:H,2,FALSE)</f>
        <v>Niger (the)</v>
      </c>
    </row>
    <row r="1969" spans="1:4">
      <c r="A1969" s="18">
        <v>768</v>
      </c>
      <c r="B1969" s="54" t="s">
        <v>1215</v>
      </c>
      <c r="C1969" s="18" t="str">
        <f>VLOOKUP(Table4[[#This Row],[iso_code]],iso_code!B:C,2,FALSE)</f>
        <v>NGA</v>
      </c>
      <c r="D1969" s="18" t="str">
        <f>VLOOKUP(Table4[[#This Row],[iso_code]],iso_code!G:H,2,FALSE)</f>
        <v>Nigeria</v>
      </c>
    </row>
    <row r="1970" spans="1:4">
      <c r="A1970" s="18">
        <v>768</v>
      </c>
      <c r="B1970" s="54" t="s">
        <v>1657</v>
      </c>
      <c r="C1970" s="18" t="str">
        <f>VLOOKUP(Table4[[#This Row],[iso_code]],iso_code!B:C,2,FALSE)</f>
        <v>SEN</v>
      </c>
      <c r="D1970" s="18" t="str">
        <f>VLOOKUP(Table4[[#This Row],[iso_code]],iso_code!G:H,2,FALSE)</f>
        <v>Senegal</v>
      </c>
    </row>
    <row r="1971" spans="1:4">
      <c r="A1971" s="18">
        <v>768</v>
      </c>
      <c r="B1971" s="54" t="s">
        <v>2046</v>
      </c>
      <c r="C1971" s="18" t="str">
        <f>VLOOKUP(Table4[[#This Row],[iso_code]],iso_code!B:C,2,FALSE)</f>
        <v>SLE</v>
      </c>
      <c r="D1971" s="18" t="str">
        <f>VLOOKUP(Table4[[#This Row],[iso_code]],iso_code!G:H,2,FALSE)</f>
        <v>Sierra Leone</v>
      </c>
    </row>
    <row r="1972" spans="1:4">
      <c r="A1972" s="18">
        <v>768</v>
      </c>
      <c r="B1972" s="54" t="s">
        <v>1968</v>
      </c>
      <c r="C1972" s="18" t="str">
        <f>VLOOKUP(Table4[[#This Row],[iso_code]],iso_code!B:C,2,FALSE)</f>
        <v>TGO</v>
      </c>
      <c r="D1972" s="18" t="str">
        <f>VLOOKUP(Table4[[#This Row],[iso_code]],iso_code!G:H,2,FALSE)</f>
        <v>Togo</v>
      </c>
    </row>
    <row r="1973" spans="1:4">
      <c r="A1973" s="18">
        <v>768</v>
      </c>
      <c r="B1973" s="54" t="s">
        <v>2144</v>
      </c>
      <c r="C1973" s="18" t="str">
        <f>VLOOKUP(Table4[[#This Row],[iso_code]],iso_code!B:C,2,FALSE)</f>
        <v>BEN</v>
      </c>
      <c r="D1973" s="18" t="str">
        <f>VLOOKUP(Table4[[#This Row],[iso_code]],iso_code!G:H,2,FALSE)</f>
        <v>Benin</v>
      </c>
    </row>
    <row r="1974" spans="1:4">
      <c r="A1974" s="18">
        <v>769</v>
      </c>
      <c r="B1974" s="54" t="s">
        <v>840</v>
      </c>
      <c r="C1974" s="18" t="str">
        <f>VLOOKUP(Table4[[#This Row],[iso_code]],iso_code!B:C,2,FALSE)</f>
        <v>EGY</v>
      </c>
      <c r="D1974" s="18" t="str">
        <f>VLOOKUP(Table4[[#This Row],[iso_code]],iso_code!G:H,2,FALSE)</f>
        <v>Egypt</v>
      </c>
    </row>
    <row r="1975" spans="1:4">
      <c r="A1975" s="18">
        <v>770</v>
      </c>
      <c r="B1975" s="54" t="s">
        <v>509</v>
      </c>
      <c r="C1975" s="18" t="str">
        <f>VLOOKUP(Table4[[#This Row],[iso_code]],iso_code!B:C,2,FALSE)</f>
        <v>MAR</v>
      </c>
      <c r="D1975" s="18" t="str">
        <f>VLOOKUP(Table4[[#This Row],[iso_code]],iso_code!G:H,2,FALSE)</f>
        <v>Morocco</v>
      </c>
    </row>
    <row r="1976" spans="1:4">
      <c r="A1976" s="18">
        <v>770</v>
      </c>
      <c r="B1976" s="54" t="s">
        <v>1944</v>
      </c>
      <c r="C1976" s="18" t="str">
        <f>VLOOKUP(Table4[[#This Row],[iso_code]],iso_code!B:C,2,FALSE)</f>
        <v>LBY</v>
      </c>
      <c r="D1976" s="18" t="str">
        <f>VLOOKUP(Table4[[#This Row],[iso_code]],iso_code!G:H,2,FALSE)</f>
        <v>Libya</v>
      </c>
    </row>
    <row r="1977" spans="1:4">
      <c r="A1977" s="18">
        <v>770</v>
      </c>
      <c r="B1977" s="54" t="s">
        <v>935</v>
      </c>
      <c r="C1977" s="18" t="str">
        <f>VLOOKUP(Table4[[#This Row],[iso_code]],iso_code!B:C,2,FALSE)</f>
        <v>TUN</v>
      </c>
      <c r="D1977" s="18" t="str">
        <f>VLOOKUP(Table4[[#This Row],[iso_code]],iso_code!G:H,2,FALSE)</f>
        <v>Tunisia</v>
      </c>
    </row>
    <row r="1978" spans="1:4">
      <c r="A1978" s="18">
        <v>770</v>
      </c>
      <c r="B1978" s="54" t="s">
        <v>790</v>
      </c>
      <c r="C1978" s="18" t="str">
        <f>VLOOKUP(Table4[[#This Row],[iso_code]],iso_code!B:C,2,FALSE)</f>
        <v>DZA</v>
      </c>
      <c r="D1978" s="18" t="str">
        <f>VLOOKUP(Table4[[#This Row],[iso_code]],iso_code!G:H,2,FALSE)</f>
        <v>Algeria</v>
      </c>
    </row>
    <row r="1979" spans="1:4">
      <c r="A1979" s="18">
        <v>770</v>
      </c>
      <c r="B1979" s="54" t="s">
        <v>840</v>
      </c>
      <c r="C1979" s="18" t="str">
        <f>VLOOKUP(Table4[[#This Row],[iso_code]],iso_code!B:C,2,FALSE)</f>
        <v>EGY</v>
      </c>
      <c r="D1979" s="18" t="str">
        <f>VLOOKUP(Table4[[#This Row],[iso_code]],iso_code!G:H,2,FALSE)</f>
        <v>Egypt</v>
      </c>
    </row>
    <row r="1980" spans="1:4">
      <c r="A1980" s="18">
        <v>770</v>
      </c>
      <c r="B1980" s="54" t="s">
        <v>2062</v>
      </c>
      <c r="C1980" s="18" t="str">
        <f>VLOOKUP(Table4[[#This Row],[iso_code]],iso_code!B:C,2,FALSE)</f>
        <v>MRT</v>
      </c>
      <c r="D1980" s="18" t="str">
        <f>VLOOKUP(Table4[[#This Row],[iso_code]],iso_code!G:H,2,FALSE)</f>
        <v>Mauritania</v>
      </c>
    </row>
    <row r="1981" spans="1:4">
      <c r="A1981" s="18">
        <v>770</v>
      </c>
      <c r="B1981" s="54" t="s">
        <v>1657</v>
      </c>
      <c r="C1981" s="18" t="str">
        <f>VLOOKUP(Table4[[#This Row],[iso_code]],iso_code!B:C,2,FALSE)</f>
        <v>SEN</v>
      </c>
      <c r="D1981" s="18" t="str">
        <f>VLOOKUP(Table4[[#This Row],[iso_code]],iso_code!G:H,2,FALSE)</f>
        <v>Senegal</v>
      </c>
    </row>
    <row r="1982" spans="1:4">
      <c r="A1982" s="18">
        <v>770</v>
      </c>
      <c r="B1982" s="54" t="s">
        <v>2046</v>
      </c>
      <c r="C1982" s="18" t="str">
        <f>VLOOKUP(Table4[[#This Row],[iso_code]],iso_code!B:C,2,FALSE)</f>
        <v>SLE</v>
      </c>
      <c r="D1982" s="18" t="str">
        <f>VLOOKUP(Table4[[#This Row],[iso_code]],iso_code!G:H,2,FALSE)</f>
        <v>Sierra Leone</v>
      </c>
    </row>
    <row r="1983" spans="1:4">
      <c r="A1983" s="18">
        <v>770</v>
      </c>
      <c r="B1983" s="54" t="s">
        <v>2154</v>
      </c>
      <c r="C1983" s="18" t="str">
        <f>VLOOKUP(Table4[[#This Row],[iso_code]],iso_code!B:C,2,FALSE)</f>
        <v>GMB</v>
      </c>
      <c r="D1983" s="18" t="str">
        <f>VLOOKUP(Table4[[#This Row],[iso_code]],iso_code!G:H,2,FALSE)</f>
        <v>Gambia (the)</v>
      </c>
    </row>
    <row r="1984" spans="1:4">
      <c r="A1984" s="18">
        <v>770</v>
      </c>
      <c r="B1984" s="54" t="s">
        <v>2156</v>
      </c>
      <c r="C1984" s="18" t="str">
        <f>VLOOKUP(Table4[[#This Row],[iso_code]],iso_code!B:C,2,FALSE)</f>
        <v>GNB</v>
      </c>
      <c r="D1984" s="18" t="str">
        <f>VLOOKUP(Table4[[#This Row],[iso_code]],iso_code!G:H,2,FALSE)</f>
        <v>Guinea-Bissau</v>
      </c>
    </row>
    <row r="1985" spans="1:4">
      <c r="A1985" s="18">
        <v>770</v>
      </c>
      <c r="B1985" s="54" t="s">
        <v>1606</v>
      </c>
      <c r="C1985" s="18" t="str">
        <f>VLOOKUP(Table4[[#This Row],[iso_code]],iso_code!B:C,2,FALSE)</f>
        <v>CPV</v>
      </c>
      <c r="D1985" s="18" t="str">
        <f>VLOOKUP(Table4[[#This Row],[iso_code]],iso_code!G:H,2,FALSE)</f>
        <v>Cabo Verde</v>
      </c>
    </row>
    <row r="1986" spans="1:4">
      <c r="A1986" s="18">
        <v>770</v>
      </c>
      <c r="B1986" s="54" t="s">
        <v>2155</v>
      </c>
      <c r="C1986" s="18" t="str">
        <f>VLOOKUP(Table4[[#This Row],[iso_code]],iso_code!B:C,2,FALSE)</f>
        <v>GIN</v>
      </c>
      <c r="D1986" s="18" t="str">
        <f>VLOOKUP(Table4[[#This Row],[iso_code]],iso_code!G:H,2,FALSE)</f>
        <v>Guinea</v>
      </c>
    </row>
    <row r="1987" spans="1:4">
      <c r="A1987" s="18">
        <v>770</v>
      </c>
      <c r="B1987" s="54" t="s">
        <v>2159</v>
      </c>
      <c r="C1987" s="18" t="str">
        <f>VLOOKUP(Table4[[#This Row],[iso_code]],iso_code!B:C,2,FALSE)</f>
        <v>LBR</v>
      </c>
      <c r="D1987" s="18" t="str">
        <f>VLOOKUP(Table4[[#This Row],[iso_code]],iso_code!G:H,2,FALSE)</f>
        <v>Liberia</v>
      </c>
    </row>
    <row r="1988" spans="1:4">
      <c r="A1988" s="18">
        <v>770</v>
      </c>
      <c r="B1988" s="54" t="s">
        <v>2161</v>
      </c>
      <c r="C1988" s="18" t="str">
        <f>VLOOKUP(Table4[[#This Row],[iso_code]],iso_code!B:C,2,FALSE)</f>
        <v>MLI</v>
      </c>
      <c r="D1988" s="18" t="str">
        <f>VLOOKUP(Table4[[#This Row],[iso_code]],iso_code!G:H,2,FALSE)</f>
        <v>Mali</v>
      </c>
    </row>
    <row r="1989" spans="1:4">
      <c r="A1989" s="18">
        <v>770</v>
      </c>
      <c r="B1989" s="54" t="s">
        <v>2144</v>
      </c>
      <c r="C1989" s="18" t="str">
        <f>VLOOKUP(Table4[[#This Row],[iso_code]],iso_code!B:C,2,FALSE)</f>
        <v>BEN</v>
      </c>
      <c r="D1989" s="18" t="str">
        <f>VLOOKUP(Table4[[#This Row],[iso_code]],iso_code!G:H,2,FALSE)</f>
        <v>Benin</v>
      </c>
    </row>
    <row r="1990" spans="1:4">
      <c r="A1990" s="18">
        <v>770</v>
      </c>
      <c r="B1990" s="54" t="s">
        <v>2157</v>
      </c>
      <c r="C1990" s="18" t="str">
        <f>VLOOKUP(Table4[[#This Row],[iso_code]],iso_code!B:C,2,FALSE)</f>
        <v>CIV</v>
      </c>
      <c r="D1990" s="18" t="str">
        <f>VLOOKUP(Table4[[#This Row],[iso_code]],iso_code!G:H,2,FALSE)</f>
        <v>Côte d'Ivoire</v>
      </c>
    </row>
    <row r="1991" spans="1:4">
      <c r="A1991" s="18">
        <v>770</v>
      </c>
      <c r="B1991" s="54" t="s">
        <v>2145</v>
      </c>
      <c r="C1991" s="18" t="str">
        <f>VLOOKUP(Table4[[#This Row],[iso_code]],iso_code!B:C,2,FALSE)</f>
        <v>BFA</v>
      </c>
      <c r="D1991" s="18" t="str">
        <f>VLOOKUP(Table4[[#This Row],[iso_code]],iso_code!G:H,2,FALSE)</f>
        <v>Burkina Faso</v>
      </c>
    </row>
    <row r="1992" spans="1:4">
      <c r="A1992" s="18">
        <v>770</v>
      </c>
      <c r="B1992" s="54" t="s">
        <v>1968</v>
      </c>
      <c r="C1992" s="18" t="str">
        <f>VLOOKUP(Table4[[#This Row],[iso_code]],iso_code!B:C,2,FALSE)</f>
        <v>TGO</v>
      </c>
      <c r="D1992" s="18" t="str">
        <f>VLOOKUP(Table4[[#This Row],[iso_code]],iso_code!G:H,2,FALSE)</f>
        <v>Togo</v>
      </c>
    </row>
    <row r="1993" spans="1:4">
      <c r="A1993" s="18">
        <v>770</v>
      </c>
      <c r="B1993" s="54" t="s">
        <v>250</v>
      </c>
      <c r="C1993" s="18" t="str">
        <f>VLOOKUP(Table4[[#This Row],[iso_code]],iso_code!B:C,2,FALSE)</f>
        <v>GHA</v>
      </c>
      <c r="D1993" s="18" t="str">
        <f>VLOOKUP(Table4[[#This Row],[iso_code]],iso_code!G:H,2,FALSE)</f>
        <v>Ghana</v>
      </c>
    </row>
    <row r="1994" spans="1:4">
      <c r="A1994" s="18">
        <v>770</v>
      </c>
      <c r="B1994" s="54" t="s">
        <v>988</v>
      </c>
      <c r="C1994" s="18" t="str">
        <f>VLOOKUP(Table4[[#This Row],[iso_code]],iso_code!B:C,2,FALSE)</f>
        <v>NER</v>
      </c>
      <c r="D1994" s="18" t="str">
        <f>VLOOKUP(Table4[[#This Row],[iso_code]],iso_code!G:H,2,FALSE)</f>
        <v>Niger (the)</v>
      </c>
    </row>
    <row r="1995" spans="1:4">
      <c r="A1995" s="18">
        <v>770</v>
      </c>
      <c r="B1995" s="54" t="s">
        <v>1215</v>
      </c>
      <c r="C1995" s="18" t="str">
        <f>VLOOKUP(Table4[[#This Row],[iso_code]],iso_code!B:C,2,FALSE)</f>
        <v>NGA</v>
      </c>
      <c r="D1995" s="18" t="str">
        <f>VLOOKUP(Table4[[#This Row],[iso_code]],iso_code!G:H,2,FALSE)</f>
        <v>Nigeria</v>
      </c>
    </row>
    <row r="1996" spans="1:4">
      <c r="A1996" s="18">
        <v>770</v>
      </c>
      <c r="B1996" s="54" t="s">
        <v>2167</v>
      </c>
      <c r="C1996" s="18" t="str">
        <f>VLOOKUP(Table4[[#This Row],[iso_code]],iso_code!B:C,2,FALSE)</f>
        <v>SDN</v>
      </c>
      <c r="D1996" s="18" t="str">
        <f>VLOOKUP(Table4[[#This Row],[iso_code]],iso_code!G:H,2,FALSE)</f>
        <v>Sudan (the)</v>
      </c>
    </row>
    <row r="1997" spans="1:4">
      <c r="A1997" s="18">
        <v>770</v>
      </c>
      <c r="B1997" s="54" t="s">
        <v>2152</v>
      </c>
      <c r="C1997" s="18" t="str">
        <f>VLOOKUP(Table4[[#This Row],[iso_code]],iso_code!B:C,2,FALSE)</f>
        <v>ERI</v>
      </c>
      <c r="D1997" s="18" t="str">
        <f>VLOOKUP(Table4[[#This Row],[iso_code]],iso_code!G:H,2,FALSE)</f>
        <v>Eritrea</v>
      </c>
    </row>
    <row r="1998" spans="1:4">
      <c r="A1998" s="18">
        <v>770</v>
      </c>
      <c r="B1998" s="54" t="s">
        <v>194</v>
      </c>
      <c r="C1998" s="18" t="str">
        <f>VLOOKUP(Table4[[#This Row],[iso_code]],iso_code!B:C,2,FALSE)</f>
        <v>ETH</v>
      </c>
      <c r="D1998" s="18" t="str">
        <f>VLOOKUP(Table4[[#This Row],[iso_code]],iso_code!G:H,2,FALSE)</f>
        <v>Ethiopia</v>
      </c>
    </row>
    <row r="1999" spans="1:4">
      <c r="A1999" s="18">
        <v>770</v>
      </c>
      <c r="B1999" s="54" t="s">
        <v>2150</v>
      </c>
      <c r="C1999" s="18" t="str">
        <f>VLOOKUP(Table4[[#This Row],[iso_code]],iso_code!B:C,2,FALSE)</f>
        <v>DJI</v>
      </c>
      <c r="D1999" s="18" t="str">
        <f>VLOOKUP(Table4[[#This Row],[iso_code]],iso_code!G:H,2,FALSE)</f>
        <v>Djibouti</v>
      </c>
    </row>
    <row r="2000" spans="1:4">
      <c r="A2000" s="18">
        <v>770</v>
      </c>
      <c r="B2000" s="54" t="s">
        <v>2165</v>
      </c>
      <c r="C2000" s="18" t="str">
        <f>VLOOKUP(Table4[[#This Row],[iso_code]],iso_code!B:C,2,FALSE)</f>
        <v>SOM</v>
      </c>
      <c r="D2000" s="18" t="str">
        <f>VLOOKUP(Table4[[#This Row],[iso_code]],iso_code!G:H,2,FALSE)</f>
        <v>Somalia</v>
      </c>
    </row>
    <row r="2001" spans="1:4">
      <c r="A2001" s="18">
        <v>770</v>
      </c>
      <c r="B2001" s="54" t="s">
        <v>428</v>
      </c>
      <c r="C2001" s="18" t="str">
        <f>VLOOKUP(Table4[[#This Row],[iso_code]],iso_code!B:C,2,FALSE)</f>
        <v>KEN</v>
      </c>
      <c r="D2001" s="18" t="str">
        <f>VLOOKUP(Table4[[#This Row],[iso_code]],iso_code!G:H,2,FALSE)</f>
        <v>Kenya</v>
      </c>
    </row>
    <row r="2002" spans="1:4">
      <c r="A2002" s="18">
        <v>770</v>
      </c>
      <c r="B2002" s="54" t="s">
        <v>1443</v>
      </c>
      <c r="C2002" s="18" t="str">
        <f>VLOOKUP(Table4[[#This Row],[iso_code]],iso_code!B:C,2,FALSE)</f>
        <v>UGA</v>
      </c>
      <c r="D2002" s="18" t="str">
        <f>VLOOKUP(Table4[[#This Row],[iso_code]],iso_code!G:H,2,FALSE)</f>
        <v>Uganda</v>
      </c>
    </row>
    <row r="2003" spans="1:4">
      <c r="A2003" s="18">
        <v>770</v>
      </c>
      <c r="B2003" s="54" t="s">
        <v>842</v>
      </c>
      <c r="C2003" s="18" t="str">
        <f>VLOOKUP(Table4[[#This Row],[iso_code]],iso_code!B:C,2,FALSE)</f>
        <v>TZA</v>
      </c>
      <c r="D2003" s="18" t="str">
        <f>VLOOKUP(Table4[[#This Row],[iso_code]],iso_code!G:H,2,FALSE)</f>
        <v>Tanzania, United Republic of</v>
      </c>
    </row>
    <row r="2004" spans="1:4">
      <c r="A2004" s="18">
        <v>770</v>
      </c>
      <c r="B2004" s="54" t="s">
        <v>2162</v>
      </c>
      <c r="C2004" s="18" t="str">
        <f>VLOOKUP(Table4[[#This Row],[iso_code]],iso_code!B:C,2,FALSE)</f>
        <v>RWA</v>
      </c>
      <c r="D2004" s="18" t="str">
        <f>VLOOKUP(Table4[[#This Row],[iso_code]],iso_code!G:H,2,FALSE)</f>
        <v>Rwanda</v>
      </c>
    </row>
    <row r="2005" spans="1:4">
      <c r="A2005" s="18">
        <v>770</v>
      </c>
      <c r="B2005" s="54" t="s">
        <v>2146</v>
      </c>
      <c r="C2005" s="18" t="str">
        <f>VLOOKUP(Table4[[#This Row],[iso_code]],iso_code!B:C,2,FALSE)</f>
        <v>BDI</v>
      </c>
      <c r="D2005" s="18" t="str">
        <f>VLOOKUP(Table4[[#This Row],[iso_code]],iso_code!G:H,2,FALSE)</f>
        <v>Burundi</v>
      </c>
    </row>
    <row r="2006" spans="1:4">
      <c r="A2006" s="18">
        <v>770</v>
      </c>
      <c r="B2006" s="54" t="s">
        <v>2147</v>
      </c>
      <c r="C2006" s="18" t="str">
        <f>VLOOKUP(Table4[[#This Row],[iso_code]],iso_code!B:C,2,FALSE)</f>
        <v>TCD</v>
      </c>
      <c r="D2006" s="18" t="str">
        <f>VLOOKUP(Table4[[#This Row],[iso_code]],iso_code!G:H,2,FALSE)</f>
        <v>Chad</v>
      </c>
    </row>
    <row r="2007" spans="1:4">
      <c r="A2007" s="18">
        <v>770</v>
      </c>
      <c r="B2007" s="54" t="s">
        <v>2163</v>
      </c>
      <c r="C2007" s="18" t="str">
        <f>VLOOKUP(Table4[[#This Row],[iso_code]],iso_code!B:C,2,FALSE)</f>
        <v>STP</v>
      </c>
      <c r="D2007" s="18" t="str">
        <f>VLOOKUP(Table4[[#This Row],[iso_code]],iso_code!G:H,2,FALSE)</f>
        <v>Sao Tome and Principe</v>
      </c>
    </row>
    <row r="2008" spans="1:4">
      <c r="A2008" s="18">
        <v>770</v>
      </c>
      <c r="B2008" s="54" t="s">
        <v>2149</v>
      </c>
      <c r="C2008" s="18" t="str">
        <f>VLOOKUP(Table4[[#This Row],[iso_code]],iso_code!B:C,2,FALSE)</f>
        <v>COG</v>
      </c>
      <c r="D2008" s="18" t="str">
        <f>VLOOKUP(Table4[[#This Row],[iso_code]],iso_code!G:H,2,FALSE)</f>
        <v>Congo (the)</v>
      </c>
    </row>
    <row r="2009" spans="1:4">
      <c r="A2009" s="18">
        <v>770</v>
      </c>
      <c r="B2009" s="54" t="s">
        <v>2151</v>
      </c>
      <c r="C2009" s="18" t="str">
        <f>VLOOKUP(Table4[[#This Row],[iso_code]],iso_code!B:C,2,FALSE)</f>
        <v>GNQ</v>
      </c>
      <c r="D2009" s="18" t="str">
        <f>VLOOKUP(Table4[[#This Row],[iso_code]],iso_code!G:H,2,FALSE)</f>
        <v>Equatorial Guinea</v>
      </c>
    </row>
    <row r="2010" spans="1:4">
      <c r="A2010" s="18">
        <v>770</v>
      </c>
      <c r="B2010" s="54" t="s">
        <v>2153</v>
      </c>
      <c r="C2010" s="18" t="str">
        <f>VLOOKUP(Table4[[#This Row],[iso_code]],iso_code!B:C,2,FALSE)</f>
        <v>GAB</v>
      </c>
      <c r="D2010" s="18" t="str">
        <f>VLOOKUP(Table4[[#This Row],[iso_code]],iso_code!G:H,2,FALSE)</f>
        <v>Gabon</v>
      </c>
    </row>
    <row r="2011" spans="1:4">
      <c r="A2011" s="18">
        <v>770</v>
      </c>
      <c r="B2011" s="54" t="s">
        <v>285</v>
      </c>
      <c r="C2011" s="18" t="str">
        <f>VLOOKUP(Table4[[#This Row],[iso_code]],iso_code!B:C,2,FALSE)</f>
        <v>CMR</v>
      </c>
      <c r="D2011" s="18" t="str">
        <f>VLOOKUP(Table4[[#This Row],[iso_code]],iso_code!G:H,2,FALSE)</f>
        <v>Cameroon</v>
      </c>
    </row>
    <row r="2012" spans="1:4">
      <c r="A2012" s="18">
        <v>770</v>
      </c>
      <c r="B2012" s="54" t="s">
        <v>1632</v>
      </c>
      <c r="C2012" s="18" t="str">
        <f>VLOOKUP(Table4[[#This Row],[iso_code]],iso_code!B:C,2,FALSE)</f>
        <v>CAF</v>
      </c>
      <c r="D2012" s="18" t="str">
        <f>VLOOKUP(Table4[[#This Row],[iso_code]],iso_code!G:H,2,FALSE)</f>
        <v>Central African Republic (the)</v>
      </c>
    </row>
    <row r="2013" spans="1:4">
      <c r="A2013" s="18">
        <v>770</v>
      </c>
      <c r="B2013" s="54" t="s">
        <v>1976</v>
      </c>
      <c r="C2013" s="18" t="str">
        <f>VLOOKUP(Table4[[#This Row],[iso_code]],iso_code!B:C,2,FALSE)</f>
        <v>COD</v>
      </c>
      <c r="D2013" s="18" t="str">
        <f>VLOOKUP(Table4[[#This Row],[iso_code]],iso_code!G:H,2,FALSE)</f>
        <v>Congo (the Democratic Republic of the)</v>
      </c>
    </row>
    <row r="2014" spans="1:4">
      <c r="A2014" s="18">
        <v>770</v>
      </c>
      <c r="B2014" s="54" t="s">
        <v>2143</v>
      </c>
      <c r="C2014" s="18" t="str">
        <f>VLOOKUP(Table4[[#This Row],[iso_code]],iso_code!B:C,2,FALSE)</f>
        <v>AGO</v>
      </c>
      <c r="D2014" s="18" t="str">
        <f>VLOOKUP(Table4[[#This Row],[iso_code]],iso_code!G:H,2,FALSE)</f>
        <v>Angola</v>
      </c>
    </row>
    <row r="2015" spans="1:4">
      <c r="A2015" s="18">
        <v>770</v>
      </c>
      <c r="B2015" s="54" t="s">
        <v>2022</v>
      </c>
      <c r="C2015" s="18" t="str">
        <f>VLOOKUP(Table4[[#This Row],[iso_code]],iso_code!B:C,2,FALSE)</f>
        <v>NAM</v>
      </c>
      <c r="D2015" s="18" t="str">
        <f>VLOOKUP(Table4[[#This Row],[iso_code]],iso_code!G:H,2,FALSE)</f>
        <v>Namibia</v>
      </c>
    </row>
    <row r="2016" spans="1:4">
      <c r="A2016" s="18">
        <v>770</v>
      </c>
      <c r="B2016" s="54" t="s">
        <v>1787</v>
      </c>
      <c r="C2016" s="18" t="str">
        <f>VLOOKUP(Table4[[#This Row],[iso_code]],iso_code!B:C,2,FALSE)</f>
        <v>BWA</v>
      </c>
      <c r="D2016" s="18" t="str">
        <f>VLOOKUP(Table4[[#This Row],[iso_code]],iso_code!G:H,2,FALSE)</f>
        <v>Botswana</v>
      </c>
    </row>
    <row r="2017" spans="1:4">
      <c r="A2017" s="18">
        <v>770</v>
      </c>
      <c r="B2017" s="54" t="s">
        <v>2158</v>
      </c>
      <c r="C2017" s="18" t="str">
        <f>VLOOKUP(Table4[[#This Row],[iso_code]],iso_code!B:C,2,FALSE)</f>
        <v>LSO</v>
      </c>
      <c r="D2017" s="18" t="str">
        <f>VLOOKUP(Table4[[#This Row],[iso_code]],iso_code!G:H,2,FALSE)</f>
        <v>Lesotho</v>
      </c>
    </row>
    <row r="2018" spans="1:4">
      <c r="A2018" s="18">
        <v>770</v>
      </c>
      <c r="B2018" s="54" t="s">
        <v>1147</v>
      </c>
      <c r="C2018" s="18" t="str">
        <f>VLOOKUP(Table4[[#This Row],[iso_code]],iso_code!B:C,2,FALSE)</f>
        <v>MWI</v>
      </c>
      <c r="D2018" s="18" t="str">
        <f>VLOOKUP(Table4[[#This Row],[iso_code]],iso_code!G:H,2,FALSE)</f>
        <v>Malawi</v>
      </c>
    </row>
    <row r="2019" spans="1:4">
      <c r="A2019" s="18">
        <v>770</v>
      </c>
      <c r="B2019" s="54" t="s">
        <v>1431</v>
      </c>
      <c r="C2019" s="18" t="str">
        <f>VLOOKUP(Table4[[#This Row],[iso_code]],iso_code!B:C,2,FALSE)</f>
        <v>MOZ</v>
      </c>
      <c r="D2019" s="18" t="str">
        <f>VLOOKUP(Table4[[#This Row],[iso_code]],iso_code!G:H,2,FALSE)</f>
        <v>Mozambique</v>
      </c>
    </row>
    <row r="2020" spans="1:4">
      <c r="A2020" s="18">
        <v>770</v>
      </c>
      <c r="B2020" s="54" t="s">
        <v>737</v>
      </c>
      <c r="C2020" s="18" t="str">
        <f>VLOOKUP(Table4[[#This Row],[iso_code]],iso_code!B:C,2,FALSE)</f>
        <v>ZMB</v>
      </c>
      <c r="D2020" s="18" t="str">
        <f>VLOOKUP(Table4[[#This Row],[iso_code]],iso_code!G:H,2,FALSE)</f>
        <v>Zambia</v>
      </c>
    </row>
    <row r="2021" spans="1:4">
      <c r="A2021" s="18">
        <v>770</v>
      </c>
      <c r="B2021" s="54" t="s">
        <v>2169</v>
      </c>
      <c r="C2021" s="18" t="str">
        <f>VLOOKUP(Table4[[#This Row],[iso_code]],iso_code!B:C,2,FALSE)</f>
        <v>ZWE</v>
      </c>
      <c r="D2021" s="18" t="str">
        <f>VLOOKUP(Table4[[#This Row],[iso_code]],iso_code!G:H,2,FALSE)</f>
        <v>Zimbabwe</v>
      </c>
    </row>
    <row r="2022" spans="1:4">
      <c r="A2022" s="18">
        <v>770</v>
      </c>
      <c r="B2022" s="54" t="s">
        <v>2168</v>
      </c>
      <c r="C2022" s="18" t="str">
        <f>VLOOKUP(Table4[[#This Row],[iso_code]],iso_code!B:C,2,FALSE)</f>
        <v>SWZ</v>
      </c>
      <c r="D2022" s="18" t="str">
        <f>VLOOKUP(Table4[[#This Row],[iso_code]],iso_code!G:H,2,FALSE)</f>
        <v>Eswatini</v>
      </c>
    </row>
    <row r="2023" spans="1:4">
      <c r="A2023" s="18">
        <v>770</v>
      </c>
      <c r="B2023" s="54" t="s">
        <v>608</v>
      </c>
      <c r="C2023" s="18" t="str">
        <f>VLOOKUP(Table4[[#This Row],[iso_code]],iso_code!B:C,2,FALSE)</f>
        <v>ZAF</v>
      </c>
      <c r="D2023" s="18" t="str">
        <f>VLOOKUP(Table4[[#This Row],[iso_code]],iso_code!G:H,2,FALSE)</f>
        <v>South Africa</v>
      </c>
    </row>
    <row r="2024" spans="1:4">
      <c r="A2024" s="18">
        <v>770</v>
      </c>
      <c r="B2024" s="54" t="s">
        <v>2164</v>
      </c>
      <c r="C2024" s="18" t="str">
        <f>VLOOKUP(Table4[[#This Row],[iso_code]],iso_code!B:C,2,FALSE)</f>
        <v>SYC</v>
      </c>
      <c r="D2024" s="18" t="str">
        <f>VLOOKUP(Table4[[#This Row],[iso_code]],iso_code!G:H,2,FALSE)</f>
        <v>Seychelles</v>
      </c>
    </row>
    <row r="2025" spans="1:4">
      <c r="A2025" s="18">
        <v>770</v>
      </c>
      <c r="B2025" s="54" t="s">
        <v>953</v>
      </c>
      <c r="C2025" s="18" t="str">
        <f>VLOOKUP(Table4[[#This Row],[iso_code]],iso_code!B:C,2,FALSE)</f>
        <v>MUS</v>
      </c>
      <c r="D2025" s="18" t="str">
        <f>VLOOKUP(Table4[[#This Row],[iso_code]],iso_code!G:H,2,FALSE)</f>
        <v>Mauritius</v>
      </c>
    </row>
    <row r="2026" spans="1:4">
      <c r="A2026" s="18">
        <v>770</v>
      </c>
      <c r="B2026" s="54" t="s">
        <v>2160</v>
      </c>
      <c r="C2026" s="18" t="str">
        <f>VLOOKUP(Table4[[#This Row],[iso_code]],iso_code!B:C,2,FALSE)</f>
        <v>MDG</v>
      </c>
      <c r="D2026" s="18" t="str">
        <f>VLOOKUP(Table4[[#This Row],[iso_code]],iso_code!G:H,2,FALSE)</f>
        <v>Madagascar</v>
      </c>
    </row>
    <row r="2027" spans="1:4">
      <c r="A2027" s="18">
        <v>770</v>
      </c>
      <c r="B2027" s="54" t="s">
        <v>2148</v>
      </c>
      <c r="C2027" s="18" t="str">
        <f>VLOOKUP(Table4[[#This Row],[iso_code]],iso_code!B:C,2,FALSE)</f>
        <v>COM</v>
      </c>
      <c r="D2027" s="18" t="str">
        <f>VLOOKUP(Table4[[#This Row],[iso_code]],iso_code!G:H,2,FALSE)</f>
        <v>Comoros (the)</v>
      </c>
    </row>
    <row r="2028" spans="1:4">
      <c r="A2028" s="18">
        <v>771</v>
      </c>
      <c r="B2028" s="54" t="s">
        <v>1215</v>
      </c>
      <c r="C2028" s="18" t="str">
        <f>VLOOKUP(Table4[[#This Row],[iso_code]],iso_code!B:C,2,FALSE)</f>
        <v>NGA</v>
      </c>
      <c r="D2028" s="18" t="str">
        <f>VLOOKUP(Table4[[#This Row],[iso_code]],iso_code!G:H,2,FALSE)</f>
        <v>Nigeria</v>
      </c>
    </row>
    <row r="2029" spans="1:4">
      <c r="A2029" s="18">
        <v>772</v>
      </c>
      <c r="B2029" s="54" t="s">
        <v>285</v>
      </c>
      <c r="C2029" s="18" t="str">
        <f>VLOOKUP(Table4[[#This Row],[iso_code]],iso_code!B:C,2,FALSE)</f>
        <v>CMR</v>
      </c>
      <c r="D2029" s="18" t="str">
        <f>VLOOKUP(Table4[[#This Row],[iso_code]],iso_code!G:H,2,FALSE)</f>
        <v>Cameroon</v>
      </c>
    </row>
    <row r="2030" spans="1:4">
      <c r="A2030" s="18">
        <v>773</v>
      </c>
      <c r="B2030" s="54" t="s">
        <v>285</v>
      </c>
      <c r="C2030" s="18" t="str">
        <f>VLOOKUP(Table4[[#This Row],[iso_code]],iso_code!B:C,2,FALSE)</f>
        <v>CMR</v>
      </c>
      <c r="D2030" s="18" t="str">
        <f>VLOOKUP(Table4[[#This Row],[iso_code]],iso_code!G:H,2,FALSE)</f>
        <v>Cameroon</v>
      </c>
    </row>
    <row r="2031" spans="1:4">
      <c r="A2031" s="18">
        <v>774</v>
      </c>
      <c r="B2031" s="54" t="s">
        <v>790</v>
      </c>
      <c r="C2031" s="18" t="str">
        <f>VLOOKUP(Table4[[#This Row],[iso_code]],iso_code!B:C,2,FALSE)</f>
        <v>DZA</v>
      </c>
      <c r="D2031" s="18" t="str">
        <f>VLOOKUP(Table4[[#This Row],[iso_code]],iso_code!G:H,2,FALSE)</f>
        <v>Algeria</v>
      </c>
    </row>
    <row r="2032" spans="1:4">
      <c r="A2032" s="18">
        <v>775</v>
      </c>
      <c r="B2032" s="54" t="s">
        <v>1944</v>
      </c>
      <c r="C2032" s="18" t="str">
        <f>VLOOKUP(Table4[[#This Row],[iso_code]],iso_code!B:C,2,FALSE)</f>
        <v>LBY</v>
      </c>
      <c r="D2032" s="18" t="str">
        <f>VLOOKUP(Table4[[#This Row],[iso_code]],iso_code!G:H,2,FALSE)</f>
        <v>Libya</v>
      </c>
    </row>
    <row r="2033" spans="1:4">
      <c r="A2033" s="18">
        <v>776</v>
      </c>
      <c r="B2033" s="54" t="s">
        <v>250</v>
      </c>
      <c r="C2033" s="18" t="str">
        <f>VLOOKUP(Table4[[#This Row],[iso_code]],iso_code!B:C,2,FALSE)</f>
        <v>GHA</v>
      </c>
      <c r="D2033" s="18" t="str">
        <f>VLOOKUP(Table4[[#This Row],[iso_code]],iso_code!G:H,2,FALSE)</f>
        <v>Ghana</v>
      </c>
    </row>
    <row r="2034" spans="1:4">
      <c r="A2034" s="18">
        <v>777</v>
      </c>
      <c r="B2034" s="54" t="s">
        <v>1944</v>
      </c>
      <c r="C2034" s="18" t="str">
        <f>VLOOKUP(Table4[[#This Row],[iso_code]],iso_code!B:C,2,FALSE)</f>
        <v>LBY</v>
      </c>
      <c r="D2034" s="18" t="str">
        <f>VLOOKUP(Table4[[#This Row],[iso_code]],iso_code!G:H,2,FALSE)</f>
        <v>Libya</v>
      </c>
    </row>
    <row r="2035" spans="1:4">
      <c r="A2035" s="18">
        <v>778</v>
      </c>
      <c r="B2035" s="54" t="s">
        <v>428</v>
      </c>
      <c r="C2035" s="18" t="str">
        <f>VLOOKUP(Table4[[#This Row],[iso_code]],iso_code!B:C,2,FALSE)</f>
        <v>KEN</v>
      </c>
      <c r="D2035" s="18" t="str">
        <f>VLOOKUP(Table4[[#This Row],[iso_code]],iso_code!G:H,2,FALSE)</f>
        <v>Kenya</v>
      </c>
    </row>
    <row r="2036" spans="1:4">
      <c r="A2036" s="18">
        <v>779</v>
      </c>
      <c r="B2036" s="54" t="s">
        <v>842</v>
      </c>
      <c r="C2036" s="18" t="str">
        <f>VLOOKUP(Table4[[#This Row],[iso_code]],iso_code!B:C,2,FALSE)</f>
        <v>TZA</v>
      </c>
      <c r="D2036" s="18" t="str">
        <f>VLOOKUP(Table4[[#This Row],[iso_code]],iso_code!G:H,2,FALSE)</f>
        <v>Tanzania, United Republic of</v>
      </c>
    </row>
    <row r="2037" spans="1:4">
      <c r="A2037" s="18">
        <v>780</v>
      </c>
      <c r="B2037" s="54" t="s">
        <v>250</v>
      </c>
      <c r="C2037" s="18" t="str">
        <f>VLOOKUP(Table4[[#This Row],[iso_code]],iso_code!B:C,2,FALSE)</f>
        <v>GHA</v>
      </c>
      <c r="D2037" s="18" t="str">
        <f>VLOOKUP(Table4[[#This Row],[iso_code]],iso_code!G:H,2,FALSE)</f>
        <v>Ghana</v>
      </c>
    </row>
    <row r="2038" spans="1:4">
      <c r="A2038" s="18">
        <v>781</v>
      </c>
      <c r="B2038" s="54" t="s">
        <v>2162</v>
      </c>
      <c r="C2038" s="18" t="str">
        <f>VLOOKUP(Table4[[#This Row],[iso_code]],iso_code!B:C,2,FALSE)</f>
        <v>RWA</v>
      </c>
      <c r="D2038" s="18" t="str">
        <f>VLOOKUP(Table4[[#This Row],[iso_code]],iso_code!G:H,2,FALSE)</f>
        <v>Rwanda</v>
      </c>
    </row>
    <row r="2039" spans="1:4">
      <c r="A2039" s="18">
        <v>782</v>
      </c>
      <c r="B2039" s="54" t="s">
        <v>2169</v>
      </c>
      <c r="C2039" s="18" t="str">
        <f>VLOOKUP(Table4[[#This Row],[iso_code]],iso_code!B:C,2,FALSE)</f>
        <v>ZWE</v>
      </c>
      <c r="D2039" s="18" t="str">
        <f>VLOOKUP(Table4[[#This Row],[iso_code]],iso_code!G:H,2,FALSE)</f>
        <v>Zimbabwe</v>
      </c>
    </row>
    <row r="2040" spans="1:4">
      <c r="A2040" s="18">
        <v>783</v>
      </c>
      <c r="B2040" s="54" t="s">
        <v>1215</v>
      </c>
      <c r="C2040" s="18" t="str">
        <f>VLOOKUP(Table4[[#This Row],[iso_code]],iso_code!B:C,2,FALSE)</f>
        <v>NGA</v>
      </c>
      <c r="D2040" s="18" t="str">
        <f>VLOOKUP(Table4[[#This Row],[iso_code]],iso_code!G:H,2,FALSE)</f>
        <v>Nigeria</v>
      </c>
    </row>
    <row r="2041" spans="1:4">
      <c r="A2041" s="18">
        <v>784</v>
      </c>
      <c r="B2041" s="54" t="s">
        <v>842</v>
      </c>
      <c r="C2041" s="18" t="str">
        <f>VLOOKUP(Table4[[#This Row],[iso_code]],iso_code!B:C,2,FALSE)</f>
        <v>TZA</v>
      </c>
      <c r="D2041" s="18" t="str">
        <f>VLOOKUP(Table4[[#This Row],[iso_code]],iso_code!G:H,2,FALSE)</f>
        <v>Tanzania, United Republic of</v>
      </c>
    </row>
    <row r="2042" spans="1:4">
      <c r="A2042" s="18">
        <v>785</v>
      </c>
      <c r="B2042" s="54" t="s">
        <v>608</v>
      </c>
      <c r="C2042" s="18" t="str">
        <f>VLOOKUP(Table4[[#This Row],[iso_code]],iso_code!B:C,2,FALSE)</f>
        <v>ZAF</v>
      </c>
      <c r="D2042" s="18" t="str">
        <f>VLOOKUP(Table4[[#This Row],[iso_code]],iso_code!G:H,2,FALSE)</f>
        <v>South Africa</v>
      </c>
    </row>
    <row r="2043" spans="1:4">
      <c r="A2043" s="18">
        <v>786</v>
      </c>
      <c r="B2043" s="54" t="s">
        <v>2162</v>
      </c>
      <c r="C2043" s="18" t="str">
        <f>VLOOKUP(Table4[[#This Row],[iso_code]],iso_code!B:C,2,FALSE)</f>
        <v>RWA</v>
      </c>
      <c r="D2043" s="18" t="str">
        <f>VLOOKUP(Table4[[#This Row],[iso_code]],iso_code!G:H,2,FALSE)</f>
        <v>Rwanda</v>
      </c>
    </row>
    <row r="2044" spans="1:4">
      <c r="A2044" s="18">
        <v>787</v>
      </c>
      <c r="B2044" s="54" t="s">
        <v>953</v>
      </c>
      <c r="C2044" s="18" t="str">
        <f>VLOOKUP(Table4[[#This Row],[iso_code]],iso_code!B:C,2,FALSE)</f>
        <v>MUS</v>
      </c>
      <c r="D2044" s="18" t="str">
        <f>VLOOKUP(Table4[[#This Row],[iso_code]],iso_code!G:H,2,FALSE)</f>
        <v>Mauritius</v>
      </c>
    </row>
    <row r="2045" spans="1:4">
      <c r="A2045" s="18">
        <v>788</v>
      </c>
      <c r="B2045" s="54" t="s">
        <v>1443</v>
      </c>
      <c r="C2045" s="18" t="str">
        <f>VLOOKUP(Table4[[#This Row],[iso_code]],iso_code!B:C,2,FALSE)</f>
        <v>UGA</v>
      </c>
      <c r="D2045" s="18" t="str">
        <f>VLOOKUP(Table4[[#This Row],[iso_code]],iso_code!G:H,2,FALSE)</f>
        <v>Uganda</v>
      </c>
    </row>
    <row r="2046" spans="1:4">
      <c r="A2046" s="18">
        <v>789</v>
      </c>
      <c r="B2046" s="54" t="s">
        <v>1215</v>
      </c>
      <c r="C2046" s="18" t="str">
        <f>VLOOKUP(Table4[[#This Row],[iso_code]],iso_code!B:C,2,FALSE)</f>
        <v>NGA</v>
      </c>
      <c r="D2046" s="18" t="str">
        <f>VLOOKUP(Table4[[#This Row],[iso_code]],iso_code!G:H,2,FALSE)</f>
        <v>Nigeria</v>
      </c>
    </row>
    <row r="2047" spans="1:4">
      <c r="A2047" s="18">
        <v>790</v>
      </c>
      <c r="B2047" s="54" t="s">
        <v>2167</v>
      </c>
      <c r="C2047" s="18" t="str">
        <f>VLOOKUP(Table4[[#This Row],[iso_code]],iso_code!B:C,2,FALSE)</f>
        <v>SDN</v>
      </c>
      <c r="D2047" s="18" t="str">
        <f>VLOOKUP(Table4[[#This Row],[iso_code]],iso_code!G:H,2,FALSE)</f>
        <v>Sudan (the)</v>
      </c>
    </row>
    <row r="2048" spans="1:4">
      <c r="A2048" s="18">
        <v>791</v>
      </c>
      <c r="B2048" s="54" t="s">
        <v>790</v>
      </c>
      <c r="C2048" s="18" t="str">
        <f>VLOOKUP(Table4[[#This Row],[iso_code]],iso_code!B:C,2,FALSE)</f>
        <v>DZA</v>
      </c>
      <c r="D2048" s="18" t="str">
        <f>VLOOKUP(Table4[[#This Row],[iso_code]],iso_code!G:H,2,FALSE)</f>
        <v>Algeria</v>
      </c>
    </row>
    <row r="2049" spans="1:4">
      <c r="A2049" s="18">
        <v>792</v>
      </c>
      <c r="B2049" s="54" t="s">
        <v>1657</v>
      </c>
      <c r="C2049" s="18" t="str">
        <f>VLOOKUP(Table4[[#This Row],[iso_code]],iso_code!B:C,2,FALSE)</f>
        <v>SEN</v>
      </c>
      <c r="D2049" s="18" t="str">
        <f>VLOOKUP(Table4[[#This Row],[iso_code]],iso_code!G:H,2,FALSE)</f>
        <v>Senegal</v>
      </c>
    </row>
    <row r="2050" spans="1:4">
      <c r="A2050" s="18">
        <v>793</v>
      </c>
      <c r="B2050" s="54" t="s">
        <v>1657</v>
      </c>
      <c r="C2050" s="18" t="str">
        <f>VLOOKUP(Table4[[#This Row],[iso_code]],iso_code!B:C,2,FALSE)</f>
        <v>SEN</v>
      </c>
      <c r="D2050" s="18" t="str">
        <f>VLOOKUP(Table4[[#This Row],[iso_code]],iso_code!G:H,2,FALSE)</f>
        <v>Senegal</v>
      </c>
    </row>
    <row r="2051" spans="1:4">
      <c r="A2051" s="18">
        <v>794</v>
      </c>
      <c r="B2051" s="54" t="s">
        <v>790</v>
      </c>
      <c r="C2051" s="18" t="str">
        <f>VLOOKUP(Table4[[#This Row],[iso_code]],iso_code!B:C,2,FALSE)</f>
        <v>DZA</v>
      </c>
      <c r="D2051" s="18" t="str">
        <f>VLOOKUP(Table4[[#This Row],[iso_code]],iso_code!G:H,2,FALSE)</f>
        <v>Algeria</v>
      </c>
    </row>
    <row r="2052" spans="1:4">
      <c r="A2052" s="18">
        <v>795</v>
      </c>
      <c r="B2052" s="54" t="s">
        <v>2146</v>
      </c>
      <c r="C2052" s="18" t="str">
        <f>VLOOKUP(Table4[[#This Row],[iso_code]],iso_code!B:C,2,FALSE)</f>
        <v>BDI</v>
      </c>
      <c r="D2052" s="18" t="str">
        <f>VLOOKUP(Table4[[#This Row],[iso_code]],iso_code!G:H,2,FALSE)</f>
        <v>Burundi</v>
      </c>
    </row>
    <row r="2053" spans="1:4">
      <c r="A2053" s="18">
        <v>796</v>
      </c>
      <c r="B2053" s="54" t="s">
        <v>2165</v>
      </c>
      <c r="C2053" s="18" t="str">
        <f>VLOOKUP(Table4[[#This Row],[iso_code]],iso_code!B:C,2,FALSE)</f>
        <v>SOM</v>
      </c>
      <c r="D2053" s="18" t="str">
        <f>VLOOKUP(Table4[[#This Row],[iso_code]],iso_code!G:H,2,FALSE)</f>
        <v>Somalia</v>
      </c>
    </row>
    <row r="2054" spans="1:4">
      <c r="A2054" s="18">
        <v>797</v>
      </c>
      <c r="B2054" s="54" t="s">
        <v>840</v>
      </c>
      <c r="C2054" s="18" t="str">
        <f>VLOOKUP(Table4[[#This Row],[iso_code]],iso_code!B:C,2,FALSE)</f>
        <v>EGY</v>
      </c>
      <c r="D2054" s="18" t="str">
        <f>VLOOKUP(Table4[[#This Row],[iso_code]],iso_code!G:H,2,FALSE)</f>
        <v>Egypt</v>
      </c>
    </row>
    <row r="2055" spans="1:4">
      <c r="A2055" s="18">
        <v>798</v>
      </c>
      <c r="B2055" s="54" t="s">
        <v>1443</v>
      </c>
      <c r="C2055" s="18" t="str">
        <f>VLOOKUP(Table4[[#This Row],[iso_code]],iso_code!B:C,2,FALSE)</f>
        <v>UGA</v>
      </c>
      <c r="D2055" s="18" t="str">
        <f>VLOOKUP(Table4[[#This Row],[iso_code]],iso_code!G:H,2,FALSE)</f>
        <v>Uganda</v>
      </c>
    </row>
    <row r="2056" spans="1:4">
      <c r="A2056" s="18">
        <v>799</v>
      </c>
      <c r="B2056" s="54" t="s">
        <v>790</v>
      </c>
      <c r="C2056" s="18" t="str">
        <f>VLOOKUP(Table4[[#This Row],[iso_code]],iso_code!B:C,2,FALSE)</f>
        <v>DZA</v>
      </c>
      <c r="D2056" s="18" t="str">
        <f>VLOOKUP(Table4[[#This Row],[iso_code]],iso_code!G:H,2,FALSE)</f>
        <v>Algeria</v>
      </c>
    </row>
    <row r="2057" spans="1:4">
      <c r="A2057" s="18">
        <v>800</v>
      </c>
      <c r="B2057" s="54" t="s">
        <v>953</v>
      </c>
      <c r="C2057" s="18" t="str">
        <f>VLOOKUP(Table4[[#This Row],[iso_code]],iso_code!B:C,2,FALSE)</f>
        <v>MUS</v>
      </c>
      <c r="D2057" s="18" t="str">
        <f>VLOOKUP(Table4[[#This Row],[iso_code]],iso_code!G:H,2,FALSE)</f>
        <v>Mauritius</v>
      </c>
    </row>
    <row r="2058" spans="1:4">
      <c r="A2058" s="18">
        <v>801</v>
      </c>
      <c r="B2058" s="54" t="s">
        <v>1215</v>
      </c>
      <c r="C2058" s="18" t="str">
        <f>VLOOKUP(Table4[[#This Row],[iso_code]],iso_code!B:C,2,FALSE)</f>
        <v>NGA</v>
      </c>
      <c r="D2058" s="18" t="str">
        <f>VLOOKUP(Table4[[#This Row],[iso_code]],iso_code!G:H,2,FALSE)</f>
        <v>Nigeria</v>
      </c>
    </row>
    <row r="2059" spans="1:4">
      <c r="A2059" s="18">
        <v>802</v>
      </c>
      <c r="B2059" s="54" t="s">
        <v>2146</v>
      </c>
      <c r="C2059" s="18" t="str">
        <f>VLOOKUP(Table4[[#This Row],[iso_code]],iso_code!B:C,2,FALSE)</f>
        <v>BDI</v>
      </c>
      <c r="D2059" s="18" t="str">
        <f>VLOOKUP(Table4[[#This Row],[iso_code]],iso_code!G:H,2,FALSE)</f>
        <v>Burundi</v>
      </c>
    </row>
    <row r="2060" spans="1:4">
      <c r="A2060" s="18">
        <v>802</v>
      </c>
      <c r="B2060" s="54" t="s">
        <v>428</v>
      </c>
      <c r="C2060" s="18" t="str">
        <f>VLOOKUP(Table4[[#This Row],[iso_code]],iso_code!B:C,2,FALSE)</f>
        <v>KEN</v>
      </c>
      <c r="D2060" s="18" t="str">
        <f>VLOOKUP(Table4[[#This Row],[iso_code]],iso_code!G:H,2,FALSE)</f>
        <v>Kenya</v>
      </c>
    </row>
    <row r="2061" spans="1:4">
      <c r="A2061" s="18">
        <v>802</v>
      </c>
      <c r="B2061" s="54" t="s">
        <v>1147</v>
      </c>
      <c r="C2061" s="18" t="str">
        <f>VLOOKUP(Table4[[#This Row],[iso_code]],iso_code!B:C,2,FALSE)</f>
        <v>MWI</v>
      </c>
      <c r="D2061" s="18" t="str">
        <f>VLOOKUP(Table4[[#This Row],[iso_code]],iso_code!G:H,2,FALSE)</f>
        <v>Malawi</v>
      </c>
    </row>
    <row r="2062" spans="1:4">
      <c r="A2062" s="18">
        <v>802</v>
      </c>
      <c r="B2062" s="54" t="s">
        <v>1431</v>
      </c>
      <c r="C2062" s="18" t="str">
        <f>VLOOKUP(Table4[[#This Row],[iso_code]],iso_code!B:C,2,FALSE)</f>
        <v>MOZ</v>
      </c>
      <c r="D2062" s="18" t="str">
        <f>VLOOKUP(Table4[[#This Row],[iso_code]],iso_code!G:H,2,FALSE)</f>
        <v>Mozambique</v>
      </c>
    </row>
    <row r="2063" spans="1:4">
      <c r="A2063" s="18">
        <v>802</v>
      </c>
      <c r="B2063" s="54" t="s">
        <v>2162</v>
      </c>
      <c r="C2063" s="18" t="str">
        <f>VLOOKUP(Table4[[#This Row],[iso_code]],iso_code!B:C,2,FALSE)</f>
        <v>RWA</v>
      </c>
      <c r="D2063" s="18" t="str">
        <f>VLOOKUP(Table4[[#This Row],[iso_code]],iso_code!G:H,2,FALSE)</f>
        <v>Rwanda</v>
      </c>
    </row>
    <row r="2064" spans="1:4">
      <c r="A2064" s="18">
        <v>802</v>
      </c>
      <c r="B2064" s="54" t="s">
        <v>842</v>
      </c>
      <c r="C2064" s="18" t="str">
        <f>VLOOKUP(Table4[[#This Row],[iso_code]],iso_code!B:C,2,FALSE)</f>
        <v>TZA</v>
      </c>
      <c r="D2064" s="18" t="str">
        <f>VLOOKUP(Table4[[#This Row],[iso_code]],iso_code!G:H,2,FALSE)</f>
        <v>Tanzania, United Republic of</v>
      </c>
    </row>
    <row r="2065" spans="1:4">
      <c r="A2065" s="18">
        <v>802</v>
      </c>
      <c r="B2065" s="54" t="s">
        <v>1443</v>
      </c>
      <c r="C2065" s="18" t="str">
        <f>VLOOKUP(Table4[[#This Row],[iso_code]],iso_code!B:C,2,FALSE)</f>
        <v>UGA</v>
      </c>
      <c r="D2065" s="18" t="str">
        <f>VLOOKUP(Table4[[#This Row],[iso_code]],iso_code!G:H,2,FALSE)</f>
        <v>Uganda</v>
      </c>
    </row>
    <row r="2066" spans="1:4">
      <c r="A2066" s="18">
        <v>803</v>
      </c>
      <c r="B2066" s="54" t="s">
        <v>2143</v>
      </c>
      <c r="C2066" s="18" t="str">
        <f>VLOOKUP(Table4[[#This Row],[iso_code]],iso_code!B:C,2,FALSE)</f>
        <v>AGO</v>
      </c>
      <c r="D2066" s="18" t="str">
        <f>VLOOKUP(Table4[[#This Row],[iso_code]],iso_code!G:H,2,FALSE)</f>
        <v>Angola</v>
      </c>
    </row>
    <row r="2067" spans="1:4">
      <c r="A2067" s="18">
        <v>803</v>
      </c>
      <c r="B2067" s="54" t="s">
        <v>2145</v>
      </c>
      <c r="C2067" s="18" t="str">
        <f>VLOOKUP(Table4[[#This Row],[iso_code]],iso_code!B:C,2,FALSE)</f>
        <v>BFA</v>
      </c>
      <c r="D2067" s="18" t="str">
        <f>VLOOKUP(Table4[[#This Row],[iso_code]],iso_code!G:H,2,FALSE)</f>
        <v>Burkina Faso</v>
      </c>
    </row>
    <row r="2068" spans="1:4">
      <c r="A2068" s="18">
        <v>803</v>
      </c>
      <c r="B2068" s="54" t="s">
        <v>2146</v>
      </c>
      <c r="C2068" s="18" t="str">
        <f>VLOOKUP(Table4[[#This Row],[iso_code]],iso_code!B:C,2,FALSE)</f>
        <v>BDI</v>
      </c>
      <c r="D2068" s="18" t="str">
        <f>VLOOKUP(Table4[[#This Row],[iso_code]],iso_code!G:H,2,FALSE)</f>
        <v>Burundi</v>
      </c>
    </row>
    <row r="2069" spans="1:4">
      <c r="A2069" s="18">
        <v>803</v>
      </c>
      <c r="B2069" s="54" t="s">
        <v>2144</v>
      </c>
      <c r="C2069" s="18" t="str">
        <f>VLOOKUP(Table4[[#This Row],[iso_code]],iso_code!B:C,2,FALSE)</f>
        <v>BEN</v>
      </c>
      <c r="D2069" s="18" t="str">
        <f>VLOOKUP(Table4[[#This Row],[iso_code]],iso_code!G:H,2,FALSE)</f>
        <v>Benin</v>
      </c>
    </row>
    <row r="2070" spans="1:4">
      <c r="A2070" s="18">
        <v>803</v>
      </c>
      <c r="B2070" s="54" t="s">
        <v>1787</v>
      </c>
      <c r="C2070" s="18" t="str">
        <f>VLOOKUP(Table4[[#This Row],[iso_code]],iso_code!B:C,2,FALSE)</f>
        <v>BWA</v>
      </c>
      <c r="D2070" s="18" t="str">
        <f>VLOOKUP(Table4[[#This Row],[iso_code]],iso_code!G:H,2,FALSE)</f>
        <v>Botswana</v>
      </c>
    </row>
    <row r="2071" spans="1:4">
      <c r="A2071" s="18">
        <v>803</v>
      </c>
      <c r="B2071" s="54" t="s">
        <v>1976</v>
      </c>
      <c r="C2071" s="18" t="str">
        <f>VLOOKUP(Table4[[#This Row],[iso_code]],iso_code!B:C,2,FALSE)</f>
        <v>COD</v>
      </c>
      <c r="D2071" s="18" t="str">
        <f>VLOOKUP(Table4[[#This Row],[iso_code]],iso_code!G:H,2,FALSE)</f>
        <v>Congo (the Democratic Republic of the)</v>
      </c>
    </row>
    <row r="2072" spans="1:4">
      <c r="A2072" s="18">
        <v>803</v>
      </c>
      <c r="B2072" s="54" t="s">
        <v>1632</v>
      </c>
      <c r="C2072" s="18" t="str">
        <f>VLOOKUP(Table4[[#This Row],[iso_code]],iso_code!B:C,2,FALSE)</f>
        <v>CAF</v>
      </c>
      <c r="D2072" s="18" t="str">
        <f>VLOOKUP(Table4[[#This Row],[iso_code]],iso_code!G:H,2,FALSE)</f>
        <v>Central African Republic (the)</v>
      </c>
    </row>
    <row r="2073" spans="1:4">
      <c r="A2073" s="18">
        <v>803</v>
      </c>
      <c r="B2073" s="54" t="s">
        <v>2149</v>
      </c>
      <c r="C2073" s="18" t="str">
        <f>VLOOKUP(Table4[[#This Row],[iso_code]],iso_code!B:C,2,FALSE)</f>
        <v>COG</v>
      </c>
      <c r="D2073" s="18" t="str">
        <f>VLOOKUP(Table4[[#This Row],[iso_code]],iso_code!G:H,2,FALSE)</f>
        <v>Congo (the)</v>
      </c>
    </row>
    <row r="2074" spans="1:4">
      <c r="A2074" s="18">
        <v>803</v>
      </c>
      <c r="B2074" s="54" t="s">
        <v>2157</v>
      </c>
      <c r="C2074" s="18" t="str">
        <f>VLOOKUP(Table4[[#This Row],[iso_code]],iso_code!B:C,2,FALSE)</f>
        <v>CIV</v>
      </c>
      <c r="D2074" s="18" t="str">
        <f>VLOOKUP(Table4[[#This Row],[iso_code]],iso_code!G:H,2,FALSE)</f>
        <v>Côte d'Ivoire</v>
      </c>
    </row>
    <row r="2075" spans="1:4">
      <c r="A2075" s="18">
        <v>803</v>
      </c>
      <c r="B2075" s="54" t="s">
        <v>285</v>
      </c>
      <c r="C2075" s="18" t="str">
        <f>VLOOKUP(Table4[[#This Row],[iso_code]],iso_code!B:C,2,FALSE)</f>
        <v>CMR</v>
      </c>
      <c r="D2075" s="18" t="str">
        <f>VLOOKUP(Table4[[#This Row],[iso_code]],iso_code!G:H,2,FALSE)</f>
        <v>Cameroon</v>
      </c>
    </row>
    <row r="2076" spans="1:4">
      <c r="A2076" s="18">
        <v>803</v>
      </c>
      <c r="B2076" s="54" t="s">
        <v>1606</v>
      </c>
      <c r="C2076" s="18" t="str">
        <f>VLOOKUP(Table4[[#This Row],[iso_code]],iso_code!B:C,2,FALSE)</f>
        <v>CPV</v>
      </c>
      <c r="D2076" s="18" t="str">
        <f>VLOOKUP(Table4[[#This Row],[iso_code]],iso_code!G:H,2,FALSE)</f>
        <v>Cabo Verde</v>
      </c>
    </row>
    <row r="2077" spans="1:4">
      <c r="A2077" s="18">
        <v>803</v>
      </c>
      <c r="B2077" s="54" t="s">
        <v>2150</v>
      </c>
      <c r="C2077" s="18" t="str">
        <f>VLOOKUP(Table4[[#This Row],[iso_code]],iso_code!B:C,2,FALSE)</f>
        <v>DJI</v>
      </c>
      <c r="D2077" s="18" t="str">
        <f>VLOOKUP(Table4[[#This Row],[iso_code]],iso_code!G:H,2,FALSE)</f>
        <v>Djibouti</v>
      </c>
    </row>
    <row r="2078" spans="1:4">
      <c r="A2078" s="18">
        <v>803</v>
      </c>
      <c r="B2078" s="54" t="s">
        <v>790</v>
      </c>
      <c r="C2078" s="18" t="str">
        <f>VLOOKUP(Table4[[#This Row],[iso_code]],iso_code!B:C,2,FALSE)</f>
        <v>DZA</v>
      </c>
      <c r="D2078" s="18" t="str">
        <f>VLOOKUP(Table4[[#This Row],[iso_code]],iso_code!G:H,2,FALSE)</f>
        <v>Algeria</v>
      </c>
    </row>
    <row r="2079" spans="1:4">
      <c r="A2079" s="18">
        <v>803</v>
      </c>
      <c r="B2079" s="54" t="s">
        <v>840</v>
      </c>
      <c r="C2079" s="18" t="str">
        <f>VLOOKUP(Table4[[#This Row],[iso_code]],iso_code!B:C,2,FALSE)</f>
        <v>EGY</v>
      </c>
      <c r="D2079" s="18" t="str">
        <f>VLOOKUP(Table4[[#This Row],[iso_code]],iso_code!G:H,2,FALSE)</f>
        <v>Egypt</v>
      </c>
    </row>
    <row r="2080" spans="1:4">
      <c r="A2080" s="18">
        <v>803</v>
      </c>
      <c r="B2080" s="54" t="s">
        <v>2152</v>
      </c>
      <c r="C2080" s="18" t="str">
        <f>VLOOKUP(Table4[[#This Row],[iso_code]],iso_code!B:C,2,FALSE)</f>
        <v>ERI</v>
      </c>
      <c r="D2080" s="18" t="str">
        <f>VLOOKUP(Table4[[#This Row],[iso_code]],iso_code!G:H,2,FALSE)</f>
        <v>Eritrea</v>
      </c>
    </row>
    <row r="2081" spans="1:4">
      <c r="A2081" s="18">
        <v>803</v>
      </c>
      <c r="B2081" s="54" t="s">
        <v>194</v>
      </c>
      <c r="C2081" s="18" t="str">
        <f>VLOOKUP(Table4[[#This Row],[iso_code]],iso_code!B:C,2,FALSE)</f>
        <v>ETH</v>
      </c>
      <c r="D2081" s="18" t="str">
        <f>VLOOKUP(Table4[[#This Row],[iso_code]],iso_code!G:H,2,FALSE)</f>
        <v>Ethiopia</v>
      </c>
    </row>
    <row r="2082" spans="1:4">
      <c r="A2082" s="18">
        <v>803</v>
      </c>
      <c r="B2082" s="54" t="s">
        <v>2153</v>
      </c>
      <c r="C2082" s="18" t="str">
        <f>VLOOKUP(Table4[[#This Row],[iso_code]],iso_code!B:C,2,FALSE)</f>
        <v>GAB</v>
      </c>
      <c r="D2082" s="18" t="str">
        <f>VLOOKUP(Table4[[#This Row],[iso_code]],iso_code!G:H,2,FALSE)</f>
        <v>Gabon</v>
      </c>
    </row>
    <row r="2083" spans="1:4">
      <c r="A2083" s="18">
        <v>803</v>
      </c>
      <c r="B2083" s="54" t="s">
        <v>250</v>
      </c>
      <c r="C2083" s="18" t="str">
        <f>VLOOKUP(Table4[[#This Row],[iso_code]],iso_code!B:C,2,FALSE)</f>
        <v>GHA</v>
      </c>
      <c r="D2083" s="18" t="str">
        <f>VLOOKUP(Table4[[#This Row],[iso_code]],iso_code!G:H,2,FALSE)</f>
        <v>Ghana</v>
      </c>
    </row>
    <row r="2084" spans="1:4">
      <c r="A2084" s="18">
        <v>803</v>
      </c>
      <c r="B2084" s="54" t="s">
        <v>2154</v>
      </c>
      <c r="C2084" s="18" t="str">
        <f>VLOOKUP(Table4[[#This Row],[iso_code]],iso_code!B:C,2,FALSE)</f>
        <v>GMB</v>
      </c>
      <c r="D2084" s="18" t="str">
        <f>VLOOKUP(Table4[[#This Row],[iso_code]],iso_code!G:H,2,FALSE)</f>
        <v>Gambia (the)</v>
      </c>
    </row>
    <row r="2085" spans="1:4">
      <c r="A2085" s="18">
        <v>803</v>
      </c>
      <c r="B2085" s="54" t="s">
        <v>2155</v>
      </c>
      <c r="C2085" s="18" t="str">
        <f>VLOOKUP(Table4[[#This Row],[iso_code]],iso_code!B:C,2,FALSE)</f>
        <v>GIN</v>
      </c>
      <c r="D2085" s="18" t="str">
        <f>VLOOKUP(Table4[[#This Row],[iso_code]],iso_code!G:H,2,FALSE)</f>
        <v>Guinea</v>
      </c>
    </row>
    <row r="2086" spans="1:4">
      <c r="A2086" s="18">
        <v>803</v>
      </c>
      <c r="B2086" s="54" t="s">
        <v>2151</v>
      </c>
      <c r="C2086" s="18" t="str">
        <f>VLOOKUP(Table4[[#This Row],[iso_code]],iso_code!B:C,2,FALSE)</f>
        <v>GNQ</v>
      </c>
      <c r="D2086" s="18" t="str">
        <f>VLOOKUP(Table4[[#This Row],[iso_code]],iso_code!G:H,2,FALSE)</f>
        <v>Equatorial Guinea</v>
      </c>
    </row>
    <row r="2087" spans="1:4">
      <c r="A2087" s="18">
        <v>803</v>
      </c>
      <c r="B2087" s="54" t="s">
        <v>2156</v>
      </c>
      <c r="C2087" s="18" t="str">
        <f>VLOOKUP(Table4[[#This Row],[iso_code]],iso_code!B:C,2,FALSE)</f>
        <v>GNB</v>
      </c>
      <c r="D2087" s="18" t="str">
        <f>VLOOKUP(Table4[[#This Row],[iso_code]],iso_code!G:H,2,FALSE)</f>
        <v>Guinea-Bissau</v>
      </c>
    </row>
    <row r="2088" spans="1:4">
      <c r="A2088" s="18">
        <v>803</v>
      </c>
      <c r="B2088" s="54" t="s">
        <v>428</v>
      </c>
      <c r="C2088" s="18" t="str">
        <f>VLOOKUP(Table4[[#This Row],[iso_code]],iso_code!B:C,2,FALSE)</f>
        <v>KEN</v>
      </c>
      <c r="D2088" s="18" t="str">
        <f>VLOOKUP(Table4[[#This Row],[iso_code]],iso_code!G:H,2,FALSE)</f>
        <v>Kenya</v>
      </c>
    </row>
    <row r="2089" spans="1:4">
      <c r="A2089" s="18">
        <v>803</v>
      </c>
      <c r="B2089" s="54" t="s">
        <v>2148</v>
      </c>
      <c r="C2089" s="18" t="str">
        <f>VLOOKUP(Table4[[#This Row],[iso_code]],iso_code!B:C,2,FALSE)</f>
        <v>COM</v>
      </c>
      <c r="D2089" s="18" t="str">
        <f>VLOOKUP(Table4[[#This Row],[iso_code]],iso_code!G:H,2,FALSE)</f>
        <v>Comoros (the)</v>
      </c>
    </row>
    <row r="2090" spans="1:4">
      <c r="A2090" s="18">
        <v>803</v>
      </c>
      <c r="B2090" s="54" t="s">
        <v>2159</v>
      </c>
      <c r="C2090" s="18" t="str">
        <f>VLOOKUP(Table4[[#This Row],[iso_code]],iso_code!B:C,2,FALSE)</f>
        <v>LBR</v>
      </c>
      <c r="D2090" s="18" t="str">
        <f>VLOOKUP(Table4[[#This Row],[iso_code]],iso_code!G:H,2,FALSE)</f>
        <v>Liberia</v>
      </c>
    </row>
    <row r="2091" spans="1:4">
      <c r="A2091" s="18">
        <v>803</v>
      </c>
      <c r="B2091" s="54" t="s">
        <v>2158</v>
      </c>
      <c r="C2091" s="18" t="str">
        <f>VLOOKUP(Table4[[#This Row],[iso_code]],iso_code!B:C,2,FALSE)</f>
        <v>LSO</v>
      </c>
      <c r="D2091" s="18" t="str">
        <f>VLOOKUP(Table4[[#This Row],[iso_code]],iso_code!G:H,2,FALSE)</f>
        <v>Lesotho</v>
      </c>
    </row>
    <row r="2092" spans="1:4">
      <c r="A2092" s="18">
        <v>803</v>
      </c>
      <c r="B2092" s="54" t="s">
        <v>1944</v>
      </c>
      <c r="C2092" s="18" t="str">
        <f>VLOOKUP(Table4[[#This Row],[iso_code]],iso_code!B:C,2,FALSE)</f>
        <v>LBY</v>
      </c>
      <c r="D2092" s="18" t="str">
        <f>VLOOKUP(Table4[[#This Row],[iso_code]],iso_code!G:H,2,FALSE)</f>
        <v>Libya</v>
      </c>
    </row>
    <row r="2093" spans="1:4">
      <c r="A2093" s="18">
        <v>803</v>
      </c>
      <c r="B2093" s="54" t="s">
        <v>509</v>
      </c>
      <c r="C2093" s="18" t="str">
        <f>VLOOKUP(Table4[[#This Row],[iso_code]],iso_code!B:C,2,FALSE)</f>
        <v>MAR</v>
      </c>
      <c r="D2093" s="18" t="str">
        <f>VLOOKUP(Table4[[#This Row],[iso_code]],iso_code!G:H,2,FALSE)</f>
        <v>Morocco</v>
      </c>
    </row>
    <row r="2094" spans="1:4">
      <c r="A2094" s="18">
        <v>803</v>
      </c>
      <c r="B2094" s="54" t="s">
        <v>2160</v>
      </c>
      <c r="C2094" s="18" t="str">
        <f>VLOOKUP(Table4[[#This Row],[iso_code]],iso_code!B:C,2,FALSE)</f>
        <v>MDG</v>
      </c>
      <c r="D2094" s="18" t="str">
        <f>VLOOKUP(Table4[[#This Row],[iso_code]],iso_code!G:H,2,FALSE)</f>
        <v>Madagascar</v>
      </c>
    </row>
    <row r="2095" spans="1:4">
      <c r="A2095" s="18">
        <v>803</v>
      </c>
      <c r="B2095" s="54" t="s">
        <v>2161</v>
      </c>
      <c r="C2095" s="18" t="str">
        <f>VLOOKUP(Table4[[#This Row],[iso_code]],iso_code!B:C,2,FALSE)</f>
        <v>MLI</v>
      </c>
      <c r="D2095" s="18" t="str">
        <f>VLOOKUP(Table4[[#This Row],[iso_code]],iso_code!G:H,2,FALSE)</f>
        <v>Mali</v>
      </c>
    </row>
    <row r="2096" spans="1:4">
      <c r="A2096" s="18">
        <v>803</v>
      </c>
      <c r="B2096" s="54" t="s">
        <v>2062</v>
      </c>
      <c r="C2096" s="18" t="str">
        <f>VLOOKUP(Table4[[#This Row],[iso_code]],iso_code!B:C,2,FALSE)</f>
        <v>MRT</v>
      </c>
      <c r="D2096" s="18" t="str">
        <f>VLOOKUP(Table4[[#This Row],[iso_code]],iso_code!G:H,2,FALSE)</f>
        <v>Mauritania</v>
      </c>
    </row>
    <row r="2097" spans="1:4">
      <c r="A2097" s="18">
        <v>803</v>
      </c>
      <c r="B2097" s="54" t="s">
        <v>953</v>
      </c>
      <c r="C2097" s="18" t="str">
        <f>VLOOKUP(Table4[[#This Row],[iso_code]],iso_code!B:C,2,FALSE)</f>
        <v>MUS</v>
      </c>
      <c r="D2097" s="18" t="str">
        <f>VLOOKUP(Table4[[#This Row],[iso_code]],iso_code!G:H,2,FALSE)</f>
        <v>Mauritius</v>
      </c>
    </row>
    <row r="2098" spans="1:4">
      <c r="A2098" s="18">
        <v>803</v>
      </c>
      <c r="B2098" s="54" t="s">
        <v>1147</v>
      </c>
      <c r="C2098" s="18" t="str">
        <f>VLOOKUP(Table4[[#This Row],[iso_code]],iso_code!B:C,2,FALSE)</f>
        <v>MWI</v>
      </c>
      <c r="D2098" s="18" t="str">
        <f>VLOOKUP(Table4[[#This Row],[iso_code]],iso_code!G:H,2,FALSE)</f>
        <v>Malawi</v>
      </c>
    </row>
    <row r="2099" spans="1:4">
      <c r="A2099" s="18">
        <v>803</v>
      </c>
      <c r="B2099" s="54" t="s">
        <v>1431</v>
      </c>
      <c r="C2099" s="18" t="str">
        <f>VLOOKUP(Table4[[#This Row],[iso_code]],iso_code!B:C,2,FALSE)</f>
        <v>MOZ</v>
      </c>
      <c r="D2099" s="18" t="str">
        <f>VLOOKUP(Table4[[#This Row],[iso_code]],iso_code!G:H,2,FALSE)</f>
        <v>Mozambique</v>
      </c>
    </row>
    <row r="2100" spans="1:4">
      <c r="A2100" s="18">
        <v>803</v>
      </c>
      <c r="B2100" s="54" t="s">
        <v>2022</v>
      </c>
      <c r="C2100" s="18" t="str">
        <f>VLOOKUP(Table4[[#This Row],[iso_code]],iso_code!B:C,2,FALSE)</f>
        <v>NAM</v>
      </c>
      <c r="D2100" s="18" t="str">
        <f>VLOOKUP(Table4[[#This Row],[iso_code]],iso_code!G:H,2,FALSE)</f>
        <v>Namibia</v>
      </c>
    </row>
    <row r="2101" spans="1:4">
      <c r="A2101" s="18">
        <v>803</v>
      </c>
      <c r="B2101" s="54" t="s">
        <v>988</v>
      </c>
      <c r="C2101" s="18" t="str">
        <f>VLOOKUP(Table4[[#This Row],[iso_code]],iso_code!B:C,2,FALSE)</f>
        <v>NER</v>
      </c>
      <c r="D2101" s="18" t="str">
        <f>VLOOKUP(Table4[[#This Row],[iso_code]],iso_code!G:H,2,FALSE)</f>
        <v>Niger (the)</v>
      </c>
    </row>
    <row r="2102" spans="1:4">
      <c r="A2102" s="18">
        <v>803</v>
      </c>
      <c r="B2102" s="54" t="s">
        <v>1215</v>
      </c>
      <c r="C2102" s="18" t="str">
        <f>VLOOKUP(Table4[[#This Row],[iso_code]],iso_code!B:C,2,FALSE)</f>
        <v>NGA</v>
      </c>
      <c r="D2102" s="18" t="str">
        <f>VLOOKUP(Table4[[#This Row],[iso_code]],iso_code!G:H,2,FALSE)</f>
        <v>Nigeria</v>
      </c>
    </row>
    <row r="2103" spans="1:4">
      <c r="A2103" s="18">
        <v>803</v>
      </c>
      <c r="B2103" s="54" t="s">
        <v>2162</v>
      </c>
      <c r="C2103" s="18" t="str">
        <f>VLOOKUP(Table4[[#This Row],[iso_code]],iso_code!B:C,2,FALSE)</f>
        <v>RWA</v>
      </c>
      <c r="D2103" s="18" t="str">
        <f>VLOOKUP(Table4[[#This Row],[iso_code]],iso_code!G:H,2,FALSE)</f>
        <v>Rwanda</v>
      </c>
    </row>
    <row r="2104" spans="1:4">
      <c r="A2104" s="18">
        <v>803</v>
      </c>
      <c r="B2104" s="54" t="s">
        <v>2164</v>
      </c>
      <c r="C2104" s="18" t="str">
        <f>VLOOKUP(Table4[[#This Row],[iso_code]],iso_code!B:C,2,FALSE)</f>
        <v>SYC</v>
      </c>
      <c r="D2104" s="18" t="str">
        <f>VLOOKUP(Table4[[#This Row],[iso_code]],iso_code!G:H,2,FALSE)</f>
        <v>Seychelles</v>
      </c>
    </row>
    <row r="2105" spans="1:4">
      <c r="A2105" s="18">
        <v>803</v>
      </c>
      <c r="B2105" s="54" t="s">
        <v>2167</v>
      </c>
      <c r="C2105" s="18" t="str">
        <f>VLOOKUP(Table4[[#This Row],[iso_code]],iso_code!B:C,2,FALSE)</f>
        <v>SDN</v>
      </c>
      <c r="D2105" s="18" t="str">
        <f>VLOOKUP(Table4[[#This Row],[iso_code]],iso_code!G:H,2,FALSE)</f>
        <v>Sudan (the)</v>
      </c>
    </row>
    <row r="2106" spans="1:4">
      <c r="A2106" s="18">
        <v>803</v>
      </c>
      <c r="B2106" s="54" t="s">
        <v>2046</v>
      </c>
      <c r="C2106" s="18" t="str">
        <f>VLOOKUP(Table4[[#This Row],[iso_code]],iso_code!B:C,2,FALSE)</f>
        <v>SLE</v>
      </c>
      <c r="D2106" s="18" t="str">
        <f>VLOOKUP(Table4[[#This Row],[iso_code]],iso_code!G:H,2,FALSE)</f>
        <v>Sierra Leone</v>
      </c>
    </row>
    <row r="2107" spans="1:4">
      <c r="A2107" s="18">
        <v>803</v>
      </c>
      <c r="B2107" s="54" t="s">
        <v>1657</v>
      </c>
      <c r="C2107" s="18" t="str">
        <f>VLOOKUP(Table4[[#This Row],[iso_code]],iso_code!B:C,2,FALSE)</f>
        <v>SEN</v>
      </c>
      <c r="D2107" s="18" t="str">
        <f>VLOOKUP(Table4[[#This Row],[iso_code]],iso_code!G:H,2,FALSE)</f>
        <v>Senegal</v>
      </c>
    </row>
    <row r="2108" spans="1:4">
      <c r="A2108" s="18">
        <v>803</v>
      </c>
      <c r="B2108" s="54" t="s">
        <v>2165</v>
      </c>
      <c r="C2108" s="18" t="str">
        <f>VLOOKUP(Table4[[#This Row],[iso_code]],iso_code!B:C,2,FALSE)</f>
        <v>SOM</v>
      </c>
      <c r="D2108" s="18" t="str">
        <f>VLOOKUP(Table4[[#This Row],[iso_code]],iso_code!G:H,2,FALSE)</f>
        <v>Somalia</v>
      </c>
    </row>
    <row r="2109" spans="1:4">
      <c r="A2109" s="18">
        <v>803</v>
      </c>
      <c r="B2109" s="54" t="s">
        <v>2166</v>
      </c>
      <c r="C2109" s="18" t="str">
        <f>VLOOKUP(Table4[[#This Row],[iso_code]],iso_code!B:C,2,FALSE)</f>
        <v>SSD</v>
      </c>
      <c r="D2109" s="18" t="str">
        <f>VLOOKUP(Table4[[#This Row],[iso_code]],iso_code!G:H,2,FALSE)</f>
        <v>South Sudan</v>
      </c>
    </row>
    <row r="2110" spans="1:4">
      <c r="A2110" s="18">
        <v>803</v>
      </c>
      <c r="B2110" s="54" t="s">
        <v>2163</v>
      </c>
      <c r="C2110" s="18" t="str">
        <f>VLOOKUP(Table4[[#This Row],[iso_code]],iso_code!B:C,2,FALSE)</f>
        <v>STP</v>
      </c>
      <c r="D2110" s="18" t="str">
        <f>VLOOKUP(Table4[[#This Row],[iso_code]],iso_code!G:H,2,FALSE)</f>
        <v>Sao Tome and Principe</v>
      </c>
    </row>
    <row r="2111" spans="1:4">
      <c r="A2111" s="18">
        <v>803</v>
      </c>
      <c r="B2111" s="54" t="s">
        <v>2168</v>
      </c>
      <c r="C2111" s="18" t="str">
        <f>VLOOKUP(Table4[[#This Row],[iso_code]],iso_code!B:C,2,FALSE)</f>
        <v>SWZ</v>
      </c>
      <c r="D2111" s="18" t="str">
        <f>VLOOKUP(Table4[[#This Row],[iso_code]],iso_code!G:H,2,FALSE)</f>
        <v>Eswatini</v>
      </c>
    </row>
    <row r="2112" spans="1:4">
      <c r="A2112" s="18">
        <v>803</v>
      </c>
      <c r="B2112" s="54" t="s">
        <v>2147</v>
      </c>
      <c r="C2112" s="18" t="str">
        <f>VLOOKUP(Table4[[#This Row],[iso_code]],iso_code!B:C,2,FALSE)</f>
        <v>TCD</v>
      </c>
      <c r="D2112" s="18" t="str">
        <f>VLOOKUP(Table4[[#This Row],[iso_code]],iso_code!G:H,2,FALSE)</f>
        <v>Chad</v>
      </c>
    </row>
    <row r="2113" spans="1:4">
      <c r="A2113" s="18">
        <v>803</v>
      </c>
      <c r="B2113" s="54" t="s">
        <v>1968</v>
      </c>
      <c r="C2113" s="18" t="str">
        <f>VLOOKUP(Table4[[#This Row],[iso_code]],iso_code!B:C,2,FALSE)</f>
        <v>TGO</v>
      </c>
      <c r="D2113" s="18" t="str">
        <f>VLOOKUP(Table4[[#This Row],[iso_code]],iso_code!G:H,2,FALSE)</f>
        <v>Togo</v>
      </c>
    </row>
    <row r="2114" spans="1:4">
      <c r="A2114" s="18">
        <v>803</v>
      </c>
      <c r="B2114" s="54" t="s">
        <v>935</v>
      </c>
      <c r="C2114" s="18" t="str">
        <f>VLOOKUP(Table4[[#This Row],[iso_code]],iso_code!B:C,2,FALSE)</f>
        <v>TUN</v>
      </c>
      <c r="D2114" s="18" t="str">
        <f>VLOOKUP(Table4[[#This Row],[iso_code]],iso_code!G:H,2,FALSE)</f>
        <v>Tunisia</v>
      </c>
    </row>
    <row r="2115" spans="1:4">
      <c r="A2115" s="18">
        <v>803</v>
      </c>
      <c r="B2115" s="54" t="s">
        <v>842</v>
      </c>
      <c r="C2115" s="18" t="str">
        <f>VLOOKUP(Table4[[#This Row],[iso_code]],iso_code!B:C,2,FALSE)</f>
        <v>TZA</v>
      </c>
      <c r="D2115" s="18" t="str">
        <f>VLOOKUP(Table4[[#This Row],[iso_code]],iso_code!G:H,2,FALSE)</f>
        <v>Tanzania, United Republic of</v>
      </c>
    </row>
    <row r="2116" spans="1:4">
      <c r="A2116" s="18">
        <v>803</v>
      </c>
      <c r="B2116" s="54" t="s">
        <v>1443</v>
      </c>
      <c r="C2116" s="18" t="str">
        <f>VLOOKUP(Table4[[#This Row],[iso_code]],iso_code!B:C,2,FALSE)</f>
        <v>UGA</v>
      </c>
      <c r="D2116" s="18" t="str">
        <f>VLOOKUP(Table4[[#This Row],[iso_code]],iso_code!G:H,2,FALSE)</f>
        <v>Uganda</v>
      </c>
    </row>
    <row r="2117" spans="1:4">
      <c r="A2117" s="18">
        <v>803</v>
      </c>
      <c r="B2117" s="54" t="s">
        <v>608</v>
      </c>
      <c r="C2117" s="18" t="str">
        <f>VLOOKUP(Table4[[#This Row],[iso_code]],iso_code!B:C,2,FALSE)</f>
        <v>ZAF</v>
      </c>
      <c r="D2117" s="18" t="str">
        <f>VLOOKUP(Table4[[#This Row],[iso_code]],iso_code!G:H,2,FALSE)</f>
        <v>South Africa</v>
      </c>
    </row>
    <row r="2118" spans="1:4">
      <c r="A2118" s="18">
        <v>803</v>
      </c>
      <c r="B2118" s="54" t="s">
        <v>737</v>
      </c>
      <c r="C2118" s="18" t="str">
        <f>VLOOKUP(Table4[[#This Row],[iso_code]],iso_code!B:C,2,FALSE)</f>
        <v>ZMB</v>
      </c>
      <c r="D2118" s="18" t="str">
        <f>VLOOKUP(Table4[[#This Row],[iso_code]],iso_code!G:H,2,FALSE)</f>
        <v>Zambia</v>
      </c>
    </row>
    <row r="2119" spans="1:4">
      <c r="A2119" s="18">
        <v>803</v>
      </c>
      <c r="B2119" s="54" t="s">
        <v>2169</v>
      </c>
      <c r="C2119" s="18" t="str">
        <f>VLOOKUP(Table4[[#This Row],[iso_code]],iso_code!B:C,2,FALSE)</f>
        <v>ZWE</v>
      </c>
      <c r="D2119" s="18" t="str">
        <f>VLOOKUP(Table4[[#This Row],[iso_code]],iso_code!G:H,2,FALSE)</f>
        <v>Zimbabwe</v>
      </c>
    </row>
    <row r="2120" spans="1:4">
      <c r="A2120" s="18">
        <v>804</v>
      </c>
      <c r="B2120" s="54" t="s">
        <v>194</v>
      </c>
      <c r="C2120" s="18" t="str">
        <f>VLOOKUP(Table4[[#This Row],[iso_code]],iso_code!B:C,2,FALSE)</f>
        <v>ETH</v>
      </c>
      <c r="D2120" s="18" t="str">
        <f>VLOOKUP(Table4[[#This Row],[iso_code]],iso_code!G:H,2,FALSE)</f>
        <v>Ethiopia</v>
      </c>
    </row>
    <row r="2121" spans="1:4">
      <c r="A2121" s="18">
        <v>805</v>
      </c>
      <c r="B2121" s="54" t="s">
        <v>428</v>
      </c>
      <c r="C2121" s="18" t="str">
        <f>VLOOKUP(Table4[[#This Row],[iso_code]],iso_code!B:C,2,FALSE)</f>
        <v>KEN</v>
      </c>
      <c r="D2121" s="18" t="str">
        <f>VLOOKUP(Table4[[#This Row],[iso_code]],iso_code!G:H,2,FALSE)</f>
        <v>Kenya</v>
      </c>
    </row>
    <row r="2122" spans="1:4">
      <c r="A2122" s="18">
        <v>806</v>
      </c>
      <c r="B2122" s="54" t="s">
        <v>608</v>
      </c>
      <c r="C2122" s="18" t="str">
        <f>VLOOKUP(Table4[[#This Row],[iso_code]],iso_code!B:C,2,FALSE)</f>
        <v>ZAF</v>
      </c>
      <c r="D2122" s="18" t="str">
        <f>VLOOKUP(Table4[[#This Row],[iso_code]],iso_code!G:H,2,FALSE)</f>
        <v>South Africa</v>
      </c>
    </row>
    <row r="2123" spans="1:4">
      <c r="A2123" s="18">
        <v>807</v>
      </c>
      <c r="B2123" s="54" t="s">
        <v>1215</v>
      </c>
      <c r="C2123" s="18" t="str">
        <f>VLOOKUP(Table4[[#This Row],[iso_code]],iso_code!B:C,2,FALSE)</f>
        <v>NGA</v>
      </c>
      <c r="D2123" s="18" t="str">
        <f>VLOOKUP(Table4[[#This Row],[iso_code]],iso_code!G:H,2,FALSE)</f>
        <v>Nigeria</v>
      </c>
    </row>
    <row r="2124" spans="1:4">
      <c r="A2124" s="18">
        <v>808</v>
      </c>
      <c r="B2124" s="54" t="s">
        <v>250</v>
      </c>
      <c r="C2124" s="18" t="str">
        <f>VLOOKUP(Table4[[#This Row],[iso_code]],iso_code!B:C,2,FALSE)</f>
        <v>GHA</v>
      </c>
      <c r="D2124" s="18" t="str">
        <f>VLOOKUP(Table4[[#This Row],[iso_code]],iso_code!G:H,2,FALSE)</f>
        <v>Ghana</v>
      </c>
    </row>
    <row r="2125" spans="1:4">
      <c r="A2125" s="18">
        <v>809</v>
      </c>
      <c r="B2125" s="54" t="s">
        <v>194</v>
      </c>
      <c r="C2125" s="18" t="str">
        <f>VLOOKUP(Table4[[#This Row],[iso_code]],iso_code!B:C,2,FALSE)</f>
        <v>ETH</v>
      </c>
      <c r="D2125" s="18" t="str">
        <f>VLOOKUP(Table4[[#This Row],[iso_code]],iso_code!G:H,2,FALSE)</f>
        <v>Ethiopia</v>
      </c>
    </row>
    <row r="2126" spans="1:4">
      <c r="A2126" s="18">
        <v>810</v>
      </c>
      <c r="B2126" s="54" t="s">
        <v>509</v>
      </c>
      <c r="C2126" s="18" t="str">
        <f>VLOOKUP(Table4[[#This Row],[iso_code]],iso_code!B:C,2,FALSE)</f>
        <v>MAR</v>
      </c>
      <c r="D2126" s="18" t="str">
        <f>VLOOKUP(Table4[[#This Row],[iso_code]],iso_code!G:H,2,FALSE)</f>
        <v>Morocco</v>
      </c>
    </row>
    <row r="2127" spans="1:4">
      <c r="A2127" s="18">
        <v>811</v>
      </c>
      <c r="B2127" s="54" t="s">
        <v>2022</v>
      </c>
      <c r="C2127" s="18" t="str">
        <f>VLOOKUP(Table4[[#This Row],[iso_code]],iso_code!B:C,2,FALSE)</f>
        <v>NAM</v>
      </c>
      <c r="D2127" s="18" t="str">
        <f>VLOOKUP(Table4[[#This Row],[iso_code]],iso_code!G:H,2,FALSE)</f>
        <v>Namibia</v>
      </c>
    </row>
    <row r="2128" spans="1:4">
      <c r="A2128" s="18">
        <v>812</v>
      </c>
      <c r="B2128" s="54" t="s">
        <v>2166</v>
      </c>
      <c r="C2128" s="18" t="str">
        <f>VLOOKUP(Table4[[#This Row],[iso_code]],iso_code!B:C,2,FALSE)</f>
        <v>SSD</v>
      </c>
      <c r="D2128" s="18" t="str">
        <f>VLOOKUP(Table4[[#This Row],[iso_code]],iso_code!G:H,2,FALSE)</f>
        <v>South Sudan</v>
      </c>
    </row>
    <row r="2129" spans="1:4">
      <c r="A2129" s="18">
        <v>813</v>
      </c>
      <c r="B2129" s="54" t="s">
        <v>608</v>
      </c>
      <c r="C2129" s="18" t="str">
        <f>VLOOKUP(Table4[[#This Row],[iso_code]],iso_code!B:C,2,FALSE)</f>
        <v>ZAF</v>
      </c>
      <c r="D2129" s="18" t="str">
        <f>VLOOKUP(Table4[[#This Row],[iso_code]],iso_code!G:H,2,FALSE)</f>
        <v>South Africa</v>
      </c>
    </row>
    <row r="2130" spans="1:4">
      <c r="A2130" s="18">
        <v>814</v>
      </c>
      <c r="B2130" s="54" t="s">
        <v>1215</v>
      </c>
      <c r="C2130" s="18" t="str">
        <f>VLOOKUP(Table4[[#This Row],[iso_code]],iso_code!B:C,2,FALSE)</f>
        <v>NGA</v>
      </c>
      <c r="D2130" s="18" t="str">
        <f>VLOOKUP(Table4[[#This Row],[iso_code]],iso_code!G:H,2,FALSE)</f>
        <v>Nigeria</v>
      </c>
    </row>
    <row r="2131" spans="1:4">
      <c r="A2131" s="18">
        <v>815</v>
      </c>
      <c r="B2131" s="54" t="s">
        <v>1215</v>
      </c>
      <c r="C2131" s="18" t="str">
        <f>VLOOKUP(Table4[[#This Row],[iso_code]],iso_code!B:C,2,FALSE)</f>
        <v>NGA</v>
      </c>
      <c r="D2131" s="18" t="str">
        <f>VLOOKUP(Table4[[#This Row],[iso_code]],iso_code!G:H,2,FALSE)</f>
        <v>Nigeria</v>
      </c>
    </row>
    <row r="2132" spans="1:4">
      <c r="A2132" s="18">
        <v>816</v>
      </c>
      <c r="B2132" s="54" t="s">
        <v>842</v>
      </c>
      <c r="C2132" s="18" t="str">
        <f>VLOOKUP(Table4[[#This Row],[iso_code]],iso_code!B:C,2,FALSE)</f>
        <v>TZA</v>
      </c>
      <c r="D2132" s="18" t="str">
        <f>VLOOKUP(Table4[[#This Row],[iso_code]],iso_code!G:H,2,FALSE)</f>
        <v>Tanzania, United Republic of</v>
      </c>
    </row>
    <row r="2133" spans="1:4">
      <c r="A2133" s="18">
        <v>817</v>
      </c>
      <c r="B2133" s="54" t="s">
        <v>1215</v>
      </c>
      <c r="C2133" s="18" t="str">
        <f>VLOOKUP(Table4[[#This Row],[iso_code]],iso_code!B:C,2,FALSE)</f>
        <v>NGA</v>
      </c>
      <c r="D2133" s="18" t="str">
        <f>VLOOKUP(Table4[[#This Row],[iso_code]],iso_code!G:H,2,FALSE)</f>
        <v>Nigeria</v>
      </c>
    </row>
    <row r="2134" spans="1:4">
      <c r="A2134" s="18">
        <v>818</v>
      </c>
      <c r="B2134" s="54" t="s">
        <v>2046</v>
      </c>
      <c r="C2134" s="18" t="str">
        <f>VLOOKUP(Table4[[#This Row],[iso_code]],iso_code!B:C,2,FALSE)</f>
        <v>SLE</v>
      </c>
      <c r="D2134" s="18" t="str">
        <f>VLOOKUP(Table4[[#This Row],[iso_code]],iso_code!G:H,2,FALSE)</f>
        <v>Sierra Leone</v>
      </c>
    </row>
    <row r="2135" spans="1:4">
      <c r="A2135" s="18">
        <v>819</v>
      </c>
      <c r="B2135" s="54" t="s">
        <v>2147</v>
      </c>
      <c r="C2135" s="18" t="str">
        <f>VLOOKUP(Table4[[#This Row],[iso_code]],iso_code!B:C,2,FALSE)</f>
        <v>TCD</v>
      </c>
      <c r="D2135" s="18" t="str">
        <f>VLOOKUP(Table4[[#This Row],[iso_code]],iso_code!G:H,2,FALSE)</f>
        <v>Chad</v>
      </c>
    </row>
    <row r="2136" spans="1:4">
      <c r="A2136" s="18">
        <v>820</v>
      </c>
      <c r="B2136" s="54" t="s">
        <v>1215</v>
      </c>
      <c r="C2136" s="18" t="str">
        <f>VLOOKUP(Table4[[#This Row],[iso_code]],iso_code!B:C,2,FALSE)</f>
        <v>NGA</v>
      </c>
      <c r="D2136" s="18" t="str">
        <f>VLOOKUP(Table4[[#This Row],[iso_code]],iso_code!G:H,2,FALSE)</f>
        <v>Nigeria</v>
      </c>
    </row>
    <row r="2137" spans="1:4">
      <c r="A2137" s="18">
        <v>821</v>
      </c>
      <c r="B2137" s="54" t="s">
        <v>2162</v>
      </c>
      <c r="C2137" s="18" t="str">
        <f>VLOOKUP(Table4[[#This Row],[iso_code]],iso_code!B:C,2,FALSE)</f>
        <v>RWA</v>
      </c>
      <c r="D2137" s="18" t="str">
        <f>VLOOKUP(Table4[[#This Row],[iso_code]],iso_code!G:H,2,FALSE)</f>
        <v>Rwanda</v>
      </c>
    </row>
    <row r="2138" spans="1:4">
      <c r="A2138" s="18">
        <v>822</v>
      </c>
      <c r="B2138" s="54" t="s">
        <v>428</v>
      </c>
      <c r="C2138" s="18" t="str">
        <f>VLOOKUP(Table4[[#This Row],[iso_code]],iso_code!B:C,2,FALSE)</f>
        <v>KEN</v>
      </c>
      <c r="D2138" s="18" t="str">
        <f>VLOOKUP(Table4[[#This Row],[iso_code]],iso_code!G:H,2,FALSE)</f>
        <v>Kenya</v>
      </c>
    </row>
    <row r="2139" spans="1:4">
      <c r="A2139" s="18">
        <v>823</v>
      </c>
      <c r="B2139" s="54" t="s">
        <v>842</v>
      </c>
      <c r="C2139" s="18" t="str">
        <f>VLOOKUP(Table4[[#This Row],[iso_code]],iso_code!B:C,2,FALSE)</f>
        <v>TZA</v>
      </c>
      <c r="D2139" s="18" t="str">
        <f>VLOOKUP(Table4[[#This Row],[iso_code]],iso_code!G:H,2,FALSE)</f>
        <v>Tanzania, United Republic of</v>
      </c>
    </row>
    <row r="2140" spans="1:4">
      <c r="A2140" s="18">
        <v>824</v>
      </c>
      <c r="B2140" s="54" t="s">
        <v>737</v>
      </c>
      <c r="C2140" s="18" t="str">
        <f>VLOOKUP(Table4[[#This Row],[iso_code]],iso_code!B:C,2,FALSE)</f>
        <v>ZMB</v>
      </c>
      <c r="D2140" s="18" t="str">
        <f>VLOOKUP(Table4[[#This Row],[iso_code]],iso_code!G:H,2,FALSE)</f>
        <v>Zambia</v>
      </c>
    </row>
    <row r="2141" spans="1:4">
      <c r="A2141" s="18">
        <v>825</v>
      </c>
      <c r="B2141" s="54" t="s">
        <v>608</v>
      </c>
      <c r="C2141" s="18" t="str">
        <f>VLOOKUP(Table4[[#This Row],[iso_code]],iso_code!B:C,2,FALSE)</f>
        <v>ZAF</v>
      </c>
      <c r="D2141" s="18" t="str">
        <f>VLOOKUP(Table4[[#This Row],[iso_code]],iso_code!G:H,2,FALSE)</f>
        <v>South Africa</v>
      </c>
    </row>
    <row r="2142" spans="1:4">
      <c r="A2142" s="18">
        <v>826</v>
      </c>
      <c r="B2142" s="54" t="s">
        <v>2144</v>
      </c>
      <c r="C2142" s="18" t="str">
        <f>VLOOKUP(Table4[[#This Row],[iso_code]],iso_code!B:C,2,FALSE)</f>
        <v>BEN</v>
      </c>
      <c r="D2142" s="18" t="str">
        <f>VLOOKUP(Table4[[#This Row],[iso_code]],iso_code!G:H,2,FALSE)</f>
        <v>Benin</v>
      </c>
    </row>
    <row r="2143" spans="1:4">
      <c r="A2143" s="18">
        <v>827</v>
      </c>
      <c r="B2143" s="54" t="s">
        <v>1215</v>
      </c>
      <c r="C2143" s="18" t="str">
        <f>VLOOKUP(Table4[[#This Row],[iso_code]],iso_code!B:C,2,FALSE)</f>
        <v>NGA</v>
      </c>
      <c r="D2143" s="18" t="str">
        <f>VLOOKUP(Table4[[#This Row],[iso_code]],iso_code!G:H,2,FALSE)</f>
        <v>Nigeria</v>
      </c>
    </row>
    <row r="2144" spans="1:4">
      <c r="A2144" s="18">
        <v>828</v>
      </c>
      <c r="B2144" s="54" t="s">
        <v>2022</v>
      </c>
      <c r="C2144" s="18" t="str">
        <f>VLOOKUP(Table4[[#This Row],[iso_code]],iso_code!B:C,2,FALSE)</f>
        <v>NAM</v>
      </c>
      <c r="D2144" s="18" t="str">
        <f>VLOOKUP(Table4[[#This Row],[iso_code]],iso_code!G:H,2,FALSE)</f>
        <v>Namibia</v>
      </c>
    </row>
    <row r="2145" spans="1:4">
      <c r="A2145" s="18">
        <v>829</v>
      </c>
      <c r="B2145" s="54" t="s">
        <v>1443</v>
      </c>
      <c r="C2145" s="18" t="str">
        <f>VLOOKUP(Table4[[#This Row],[iso_code]],iso_code!B:C,2,FALSE)</f>
        <v>UGA</v>
      </c>
      <c r="D2145" s="18" t="str">
        <f>VLOOKUP(Table4[[#This Row],[iso_code]],iso_code!G:H,2,FALSE)</f>
        <v>Uganda</v>
      </c>
    </row>
    <row r="2146" spans="1:4">
      <c r="A2146" s="18">
        <v>830</v>
      </c>
      <c r="B2146" s="54" t="s">
        <v>428</v>
      </c>
      <c r="C2146" s="18" t="str">
        <f>VLOOKUP(Table4[[#This Row],[iso_code]],iso_code!B:C,2,FALSE)</f>
        <v>KEN</v>
      </c>
      <c r="D2146" s="18" t="str">
        <f>VLOOKUP(Table4[[#This Row],[iso_code]],iso_code!G:H,2,FALSE)</f>
        <v>Kenya</v>
      </c>
    </row>
    <row r="2147" spans="1:4">
      <c r="A2147" s="18">
        <v>831</v>
      </c>
      <c r="B2147" s="54" t="s">
        <v>509</v>
      </c>
      <c r="C2147" s="18" t="str">
        <f>VLOOKUP(Table4[[#This Row],[iso_code]],iso_code!B:C,2,FALSE)</f>
        <v>MAR</v>
      </c>
      <c r="D2147" s="18" t="str">
        <f>VLOOKUP(Table4[[#This Row],[iso_code]],iso_code!G:H,2,FALSE)</f>
        <v>Morocco</v>
      </c>
    </row>
    <row r="2148" spans="1:4">
      <c r="A2148" s="18">
        <v>832</v>
      </c>
      <c r="B2148" s="54" t="s">
        <v>842</v>
      </c>
      <c r="C2148" s="18" t="str">
        <f>VLOOKUP(Table4[[#This Row],[iso_code]],iso_code!B:C,2,FALSE)</f>
        <v>TZA</v>
      </c>
      <c r="D2148" s="18" t="str">
        <f>VLOOKUP(Table4[[#This Row],[iso_code]],iso_code!G:H,2,FALSE)</f>
        <v>Tanzania, United Republic of</v>
      </c>
    </row>
    <row r="2149" spans="1:4">
      <c r="A2149" s="18">
        <v>833</v>
      </c>
      <c r="B2149" s="54" t="s">
        <v>1215</v>
      </c>
      <c r="C2149" s="18" t="str">
        <f>VLOOKUP(Table4[[#This Row],[iso_code]],iso_code!B:C,2,FALSE)</f>
        <v>NGA</v>
      </c>
      <c r="D2149" s="18" t="str">
        <f>VLOOKUP(Table4[[#This Row],[iso_code]],iso_code!G:H,2,FALSE)</f>
        <v>Nigeria</v>
      </c>
    </row>
    <row r="2150" spans="1:4">
      <c r="A2150" s="18">
        <v>834</v>
      </c>
      <c r="B2150" s="54" t="s">
        <v>1215</v>
      </c>
      <c r="C2150" s="18" t="str">
        <f>VLOOKUP(Table4[[#This Row],[iso_code]],iso_code!B:C,2,FALSE)</f>
        <v>NGA</v>
      </c>
      <c r="D2150" s="18" t="str">
        <f>VLOOKUP(Table4[[#This Row],[iso_code]],iso_code!G:H,2,FALSE)</f>
        <v>Nigeria</v>
      </c>
    </row>
    <row r="2151" spans="1:4">
      <c r="A2151" s="18">
        <v>835</v>
      </c>
      <c r="B2151" s="54" t="s">
        <v>428</v>
      </c>
      <c r="C2151" s="18" t="str">
        <f>VLOOKUP(Table4[[#This Row],[iso_code]],iso_code!B:C,2,FALSE)</f>
        <v>KEN</v>
      </c>
      <c r="D2151" s="18" t="str">
        <f>VLOOKUP(Table4[[#This Row],[iso_code]],iso_code!G:H,2,FALSE)</f>
        <v>Kenya</v>
      </c>
    </row>
    <row r="2152" spans="1:4">
      <c r="A2152" s="18">
        <v>836</v>
      </c>
      <c r="B2152" s="54" t="s">
        <v>737</v>
      </c>
      <c r="C2152" s="18" t="str">
        <f>VLOOKUP(Table4[[#This Row],[iso_code]],iso_code!B:C,2,FALSE)</f>
        <v>ZMB</v>
      </c>
      <c r="D2152" s="18" t="str">
        <f>VLOOKUP(Table4[[#This Row],[iso_code]],iso_code!G:H,2,FALSE)</f>
        <v>Zambia</v>
      </c>
    </row>
    <row r="2153" spans="1:4">
      <c r="A2153" s="18">
        <v>837</v>
      </c>
      <c r="B2153" s="54" t="s">
        <v>1147</v>
      </c>
      <c r="C2153" s="18" t="str">
        <f>VLOOKUP(Table4[[#This Row],[iso_code]],iso_code!B:C,2,FALSE)</f>
        <v>MWI</v>
      </c>
      <c r="D2153" s="18" t="str">
        <f>VLOOKUP(Table4[[#This Row],[iso_code]],iso_code!G:H,2,FALSE)</f>
        <v>Malawi</v>
      </c>
    </row>
    <row r="2154" spans="1:4">
      <c r="A2154" s="18">
        <v>838</v>
      </c>
      <c r="B2154" s="54" t="s">
        <v>1215</v>
      </c>
      <c r="C2154" s="18" t="str">
        <f>VLOOKUP(Table4[[#This Row],[iso_code]],iso_code!B:C,2,FALSE)</f>
        <v>NGA</v>
      </c>
      <c r="D2154" s="18" t="str">
        <f>VLOOKUP(Table4[[#This Row],[iso_code]],iso_code!G:H,2,FALSE)</f>
        <v>Nigeria</v>
      </c>
    </row>
    <row r="2155" spans="1:4">
      <c r="A2155" s="18">
        <v>838</v>
      </c>
      <c r="B2155" s="54" t="s">
        <v>1976</v>
      </c>
      <c r="C2155" s="18" t="str">
        <f>VLOOKUP(Table4[[#This Row],[iso_code]],iso_code!B:C,2,FALSE)</f>
        <v>COD</v>
      </c>
      <c r="D2155" s="18" t="str">
        <f>VLOOKUP(Table4[[#This Row],[iso_code]],iso_code!G:H,2,FALSE)</f>
        <v>Congo (the Democratic Republic of the)</v>
      </c>
    </row>
    <row r="2156" spans="1:4">
      <c r="A2156" s="18">
        <v>838</v>
      </c>
      <c r="B2156" s="54" t="s">
        <v>2167</v>
      </c>
      <c r="C2156" s="18" t="str">
        <f>VLOOKUP(Table4[[#This Row],[iso_code]],iso_code!B:C,2,FALSE)</f>
        <v>SDN</v>
      </c>
      <c r="D2156" s="18" t="str">
        <f>VLOOKUP(Table4[[#This Row],[iso_code]],iso_code!G:H,2,FALSE)</f>
        <v>Sudan (the)</v>
      </c>
    </row>
    <row r="2157" spans="1:4">
      <c r="A2157" s="18">
        <v>838</v>
      </c>
      <c r="B2157" s="54" t="s">
        <v>2143</v>
      </c>
      <c r="C2157" s="18" t="str">
        <f>VLOOKUP(Table4[[#This Row],[iso_code]],iso_code!B:C,2,FALSE)</f>
        <v>AGO</v>
      </c>
      <c r="D2157" s="18" t="str">
        <f>VLOOKUP(Table4[[#This Row],[iso_code]],iso_code!G:H,2,FALSE)</f>
        <v>Angola</v>
      </c>
    </row>
    <row r="2158" spans="1:4">
      <c r="A2158" s="18">
        <v>838</v>
      </c>
      <c r="B2158" s="54" t="s">
        <v>2157</v>
      </c>
      <c r="C2158" s="18" t="str">
        <f>VLOOKUP(Table4[[#This Row],[iso_code]],iso_code!B:C,2,FALSE)</f>
        <v>CIV</v>
      </c>
      <c r="D2158" s="18" t="str">
        <f>VLOOKUP(Table4[[#This Row],[iso_code]],iso_code!G:H,2,FALSE)</f>
        <v>Côte d'Ivoire</v>
      </c>
    </row>
    <row r="2159" spans="1:4">
      <c r="A2159" s="18">
        <v>838</v>
      </c>
      <c r="B2159" s="54" t="s">
        <v>608</v>
      </c>
      <c r="C2159" s="18" t="str">
        <f>VLOOKUP(Table4[[#This Row],[iso_code]],iso_code!B:C,2,FALSE)</f>
        <v>ZAF</v>
      </c>
      <c r="D2159" s="18" t="str">
        <f>VLOOKUP(Table4[[#This Row],[iso_code]],iso_code!G:H,2,FALSE)</f>
        <v>South Africa</v>
      </c>
    </row>
    <row r="2160" spans="1:4">
      <c r="A2160" s="18">
        <v>838</v>
      </c>
      <c r="B2160" s="54" t="s">
        <v>428</v>
      </c>
      <c r="C2160" s="18" t="str">
        <f>VLOOKUP(Table4[[#This Row],[iso_code]],iso_code!B:C,2,FALSE)</f>
        <v>KEN</v>
      </c>
      <c r="D2160" s="18" t="str">
        <f>VLOOKUP(Table4[[#This Row],[iso_code]],iso_code!G:H,2,FALSE)</f>
        <v>Kenya</v>
      </c>
    </row>
    <row r="2161" spans="1:4">
      <c r="A2161" s="18">
        <v>838</v>
      </c>
      <c r="B2161" s="54" t="s">
        <v>842</v>
      </c>
      <c r="C2161" s="18" t="str">
        <f>VLOOKUP(Table4[[#This Row],[iso_code]],iso_code!B:C,2,FALSE)</f>
        <v>TZA</v>
      </c>
      <c r="D2161" s="18" t="str">
        <f>VLOOKUP(Table4[[#This Row],[iso_code]],iso_code!G:H,2,FALSE)</f>
        <v>Tanzania, United Republic of</v>
      </c>
    </row>
    <row r="2162" spans="1:4">
      <c r="A2162" s="18">
        <v>838</v>
      </c>
      <c r="B2162" s="54" t="s">
        <v>1657</v>
      </c>
      <c r="C2162" s="18" t="str">
        <f>VLOOKUP(Table4[[#This Row],[iso_code]],iso_code!B:C,2,FALSE)</f>
        <v>SEN</v>
      </c>
      <c r="D2162" s="18" t="str">
        <f>VLOOKUP(Table4[[#This Row],[iso_code]],iso_code!G:H,2,FALSE)</f>
        <v>Senegal</v>
      </c>
    </row>
    <row r="2163" spans="1:4">
      <c r="A2163" s="18">
        <v>838</v>
      </c>
      <c r="B2163" s="54" t="s">
        <v>250</v>
      </c>
      <c r="C2163" s="18" t="str">
        <f>VLOOKUP(Table4[[#This Row],[iso_code]],iso_code!B:C,2,FALSE)</f>
        <v>GHA</v>
      </c>
      <c r="D2163" s="18" t="str">
        <f>VLOOKUP(Table4[[#This Row],[iso_code]],iso_code!G:H,2,FALSE)</f>
        <v>Ghana</v>
      </c>
    </row>
    <row r="2164" spans="1:4">
      <c r="A2164" s="18">
        <v>838</v>
      </c>
      <c r="B2164" s="54" t="s">
        <v>285</v>
      </c>
      <c r="C2164" s="18" t="str">
        <f>VLOOKUP(Table4[[#This Row],[iso_code]],iso_code!B:C,2,FALSE)</f>
        <v>CMR</v>
      </c>
      <c r="D2164" s="18" t="str">
        <f>VLOOKUP(Table4[[#This Row],[iso_code]],iso_code!G:H,2,FALSE)</f>
        <v>Cameroon</v>
      </c>
    </row>
    <row r="2165" spans="1:4">
      <c r="A2165" s="18">
        <v>838</v>
      </c>
      <c r="B2165" s="54" t="s">
        <v>2145</v>
      </c>
      <c r="C2165" s="18" t="str">
        <f>VLOOKUP(Table4[[#This Row],[iso_code]],iso_code!B:C,2,FALSE)</f>
        <v>BFA</v>
      </c>
      <c r="D2165" s="18" t="str">
        <f>VLOOKUP(Table4[[#This Row],[iso_code]],iso_code!G:H,2,FALSE)</f>
        <v>Burkina Faso</v>
      </c>
    </row>
    <row r="2166" spans="1:4">
      <c r="A2166" s="18">
        <v>838</v>
      </c>
      <c r="B2166" s="54" t="s">
        <v>2161</v>
      </c>
      <c r="C2166" s="18" t="str">
        <f>VLOOKUP(Table4[[#This Row],[iso_code]],iso_code!B:C,2,FALSE)</f>
        <v>MLI</v>
      </c>
      <c r="D2166" s="18" t="str">
        <f>VLOOKUP(Table4[[#This Row],[iso_code]],iso_code!G:H,2,FALSE)</f>
        <v>Mali</v>
      </c>
    </row>
    <row r="2167" spans="1:4">
      <c r="A2167" s="18">
        <v>838</v>
      </c>
      <c r="B2167" s="54" t="s">
        <v>2169</v>
      </c>
      <c r="C2167" s="18" t="str">
        <f>VLOOKUP(Table4[[#This Row],[iso_code]],iso_code!B:C,2,FALSE)</f>
        <v>ZWE</v>
      </c>
      <c r="D2167" s="18" t="str">
        <f>VLOOKUP(Table4[[#This Row],[iso_code]],iso_code!G:H,2,FALSE)</f>
        <v>Zimbabwe</v>
      </c>
    </row>
    <row r="2168" spans="1:4">
      <c r="A2168" s="18">
        <v>838</v>
      </c>
      <c r="B2168" s="54" t="s">
        <v>1431</v>
      </c>
      <c r="C2168" s="18" t="str">
        <f>VLOOKUP(Table4[[#This Row],[iso_code]],iso_code!B:C,2,FALSE)</f>
        <v>MOZ</v>
      </c>
      <c r="D2168" s="18" t="str">
        <f>VLOOKUP(Table4[[#This Row],[iso_code]],iso_code!G:H,2,FALSE)</f>
        <v>Mozambique</v>
      </c>
    </row>
    <row r="2169" spans="1:4">
      <c r="A2169" s="18">
        <v>838</v>
      </c>
      <c r="B2169" s="54" t="s">
        <v>737</v>
      </c>
      <c r="C2169" s="18" t="str">
        <f>VLOOKUP(Table4[[#This Row],[iso_code]],iso_code!B:C,2,FALSE)</f>
        <v>ZMB</v>
      </c>
      <c r="D2169" s="18" t="str">
        <f>VLOOKUP(Table4[[#This Row],[iso_code]],iso_code!G:H,2,FALSE)</f>
        <v>Zambia</v>
      </c>
    </row>
    <row r="2170" spans="1:4">
      <c r="A2170" s="18">
        <v>838</v>
      </c>
      <c r="B2170" s="54" t="s">
        <v>2165</v>
      </c>
      <c r="C2170" s="18" t="str">
        <f>VLOOKUP(Table4[[#This Row],[iso_code]],iso_code!B:C,2,FALSE)</f>
        <v>SOM</v>
      </c>
      <c r="D2170" s="18" t="str">
        <f>VLOOKUP(Table4[[#This Row],[iso_code]],iso_code!G:H,2,FALSE)</f>
        <v>Somalia</v>
      </c>
    </row>
    <row r="2171" spans="1:4">
      <c r="A2171" s="18">
        <v>838</v>
      </c>
      <c r="B2171" s="54" t="s">
        <v>2149</v>
      </c>
      <c r="C2171" s="18" t="str">
        <f>VLOOKUP(Table4[[#This Row],[iso_code]],iso_code!B:C,2,FALSE)</f>
        <v>COG</v>
      </c>
      <c r="D2171" s="18" t="str">
        <f>VLOOKUP(Table4[[#This Row],[iso_code]],iso_code!G:H,2,FALSE)</f>
        <v>Congo (the)</v>
      </c>
    </row>
    <row r="2172" spans="1:4">
      <c r="A2172" s="18">
        <v>838</v>
      </c>
      <c r="B2172" s="54" t="s">
        <v>988</v>
      </c>
      <c r="C2172" s="18" t="str">
        <f>VLOOKUP(Table4[[#This Row],[iso_code]],iso_code!B:C,2,FALSE)</f>
        <v>NER</v>
      </c>
      <c r="D2172" s="18" t="str">
        <f>VLOOKUP(Table4[[#This Row],[iso_code]],iso_code!G:H,2,FALSE)</f>
        <v>Niger (the)</v>
      </c>
    </row>
    <row r="2173" spans="1:4">
      <c r="A2173" s="18">
        <v>838</v>
      </c>
      <c r="B2173" s="54" t="s">
        <v>2159</v>
      </c>
      <c r="C2173" s="18" t="str">
        <f>VLOOKUP(Table4[[#This Row],[iso_code]],iso_code!B:C,2,FALSE)</f>
        <v>LBR</v>
      </c>
      <c r="D2173" s="18" t="str">
        <f>VLOOKUP(Table4[[#This Row],[iso_code]],iso_code!G:H,2,FALSE)</f>
        <v>Liberia</v>
      </c>
    </row>
    <row r="2174" spans="1:4">
      <c r="A2174" s="18">
        <v>839</v>
      </c>
      <c r="B2174" s="54" t="s">
        <v>988</v>
      </c>
      <c r="C2174" s="18" t="str">
        <f>VLOOKUP(Table4[[#This Row],[iso_code]],iso_code!B:C,2,FALSE)</f>
        <v>NER</v>
      </c>
      <c r="D2174" s="18" t="str">
        <f>VLOOKUP(Table4[[#This Row],[iso_code]],iso_code!G:H,2,FALSE)</f>
        <v>Niger (the)</v>
      </c>
    </row>
    <row r="2175" spans="1:4">
      <c r="A2175" s="18">
        <v>840</v>
      </c>
      <c r="B2175" s="54" t="s">
        <v>1215</v>
      </c>
      <c r="C2175" s="18" t="str">
        <f>VLOOKUP(Table4[[#This Row],[iso_code]],iso_code!B:C,2,FALSE)</f>
        <v>NGA</v>
      </c>
      <c r="D2175" s="18" t="str">
        <f>VLOOKUP(Table4[[#This Row],[iso_code]],iso_code!G:H,2,FALSE)</f>
        <v>Nigeria</v>
      </c>
    </row>
    <row r="2176" spans="1:4">
      <c r="A2176" s="18">
        <v>841</v>
      </c>
      <c r="B2176" s="54" t="s">
        <v>2147</v>
      </c>
      <c r="C2176" s="18" t="str">
        <f>VLOOKUP(Table4[[#This Row],[iso_code]],iso_code!B:C,2,FALSE)</f>
        <v>TCD</v>
      </c>
      <c r="D2176" s="18" t="str">
        <f>VLOOKUP(Table4[[#This Row],[iso_code]],iso_code!G:H,2,FALSE)</f>
        <v>Chad</v>
      </c>
    </row>
    <row r="2177" spans="1:4">
      <c r="A2177" s="18">
        <v>842</v>
      </c>
      <c r="B2177" s="54" t="s">
        <v>840</v>
      </c>
      <c r="C2177" s="18" t="str">
        <f>VLOOKUP(Table4[[#This Row],[iso_code]],iso_code!B:C,2,FALSE)</f>
        <v>EGY</v>
      </c>
      <c r="D2177" s="18" t="str">
        <f>VLOOKUP(Table4[[#This Row],[iso_code]],iso_code!G:H,2,FALSE)</f>
        <v>Egypt</v>
      </c>
    </row>
    <row r="2178" spans="1:4">
      <c r="A2178" s="18">
        <v>843</v>
      </c>
      <c r="B2178" s="54" t="s">
        <v>790</v>
      </c>
      <c r="C2178" s="18" t="str">
        <f>VLOOKUP(Table4[[#This Row],[iso_code]],iso_code!B:C,2,FALSE)</f>
        <v>DZA</v>
      </c>
      <c r="D2178" s="18" t="str">
        <f>VLOOKUP(Table4[[#This Row],[iso_code]],iso_code!G:H,2,FALSE)</f>
        <v>Algeria</v>
      </c>
    </row>
    <row r="2179" spans="1:4">
      <c r="A2179" s="18">
        <v>844</v>
      </c>
      <c r="B2179" s="54" t="s">
        <v>790</v>
      </c>
      <c r="C2179" s="18" t="str">
        <f>VLOOKUP(Table4[[#This Row],[iso_code]],iso_code!B:C,2,FALSE)</f>
        <v>DZA</v>
      </c>
      <c r="D2179" s="18" t="str">
        <f>VLOOKUP(Table4[[#This Row],[iso_code]],iso_code!G:H,2,FALSE)</f>
        <v>Algeria</v>
      </c>
    </row>
    <row r="2180" spans="1:4">
      <c r="A2180" s="18">
        <v>845</v>
      </c>
      <c r="B2180" s="54" t="s">
        <v>194</v>
      </c>
      <c r="C2180" s="18" t="str">
        <f>VLOOKUP(Table4[[#This Row],[iso_code]],iso_code!B:C,2,FALSE)</f>
        <v>ETH</v>
      </c>
      <c r="D2180" s="18" t="str">
        <f>VLOOKUP(Table4[[#This Row],[iso_code]],iso_code!G:H,2,FALSE)</f>
        <v>Ethiopia</v>
      </c>
    </row>
    <row r="2181" spans="1:4">
      <c r="A2181" s="18">
        <v>846</v>
      </c>
      <c r="B2181" s="54" t="s">
        <v>2157</v>
      </c>
      <c r="C2181" s="18" t="str">
        <f>VLOOKUP(Table4[[#This Row],[iso_code]],iso_code!B:C,2,FALSE)</f>
        <v>CIV</v>
      </c>
      <c r="D2181" s="18" t="str">
        <f>VLOOKUP(Table4[[#This Row],[iso_code]],iso_code!G:H,2,FALSE)</f>
        <v>Côte d'Ivoire</v>
      </c>
    </row>
    <row r="2182" spans="1:4">
      <c r="A2182" s="18">
        <v>847</v>
      </c>
      <c r="B2182" s="54" t="s">
        <v>2144</v>
      </c>
      <c r="C2182" s="18" t="str">
        <f>VLOOKUP(Table4[[#This Row],[iso_code]],iso_code!B:C,2,FALSE)</f>
        <v>BEN</v>
      </c>
      <c r="D2182" s="18" t="str">
        <f>VLOOKUP(Table4[[#This Row],[iso_code]],iso_code!G:H,2,FALSE)</f>
        <v>Benin</v>
      </c>
    </row>
    <row r="2183" spans="1:4">
      <c r="A2183" s="18">
        <v>848</v>
      </c>
      <c r="B2183" s="54" t="s">
        <v>842</v>
      </c>
      <c r="C2183" s="18" t="str">
        <f>VLOOKUP(Table4[[#This Row],[iso_code]],iso_code!B:C,2,FALSE)</f>
        <v>TZA</v>
      </c>
      <c r="D2183" s="18" t="str">
        <f>VLOOKUP(Table4[[#This Row],[iso_code]],iso_code!G:H,2,FALSE)</f>
        <v>Tanzania, United Republic of</v>
      </c>
    </row>
    <row r="2184" spans="1:4">
      <c r="A2184" s="18">
        <v>849</v>
      </c>
      <c r="B2184" s="54" t="s">
        <v>428</v>
      </c>
      <c r="C2184" s="18" t="str">
        <f>VLOOKUP(Table4[[#This Row],[iso_code]],iso_code!B:C,2,FALSE)</f>
        <v>KEN</v>
      </c>
      <c r="D2184" s="18" t="str">
        <f>VLOOKUP(Table4[[#This Row],[iso_code]],iso_code!G:H,2,FALSE)</f>
        <v>Kenya</v>
      </c>
    </row>
    <row r="2185" spans="1:4">
      <c r="A2185" s="18">
        <v>850</v>
      </c>
      <c r="B2185" s="54" t="s">
        <v>2143</v>
      </c>
      <c r="C2185" s="18" t="str">
        <f>VLOOKUP(Table4[[#This Row],[iso_code]],iso_code!B:C,2,FALSE)</f>
        <v>AGO</v>
      </c>
      <c r="D2185" s="18" t="str">
        <f>VLOOKUP(Table4[[#This Row],[iso_code]],iso_code!G:H,2,FALSE)</f>
        <v>Angola</v>
      </c>
    </row>
    <row r="2186" spans="1:4">
      <c r="A2186" s="18">
        <v>850</v>
      </c>
      <c r="B2186" s="54" t="s">
        <v>2145</v>
      </c>
      <c r="C2186" s="18" t="str">
        <f>VLOOKUP(Table4[[#This Row],[iso_code]],iso_code!B:C,2,FALSE)</f>
        <v>BFA</v>
      </c>
      <c r="D2186" s="18" t="str">
        <f>VLOOKUP(Table4[[#This Row],[iso_code]],iso_code!G:H,2,FALSE)</f>
        <v>Burkina Faso</v>
      </c>
    </row>
    <row r="2187" spans="1:4">
      <c r="A2187" s="18">
        <v>850</v>
      </c>
      <c r="B2187" s="54" t="s">
        <v>2146</v>
      </c>
      <c r="C2187" s="18" t="str">
        <f>VLOOKUP(Table4[[#This Row],[iso_code]],iso_code!B:C,2,FALSE)</f>
        <v>BDI</v>
      </c>
      <c r="D2187" s="18" t="str">
        <f>VLOOKUP(Table4[[#This Row],[iso_code]],iso_code!G:H,2,FALSE)</f>
        <v>Burundi</v>
      </c>
    </row>
    <row r="2188" spans="1:4">
      <c r="A2188" s="18">
        <v>850</v>
      </c>
      <c r="B2188" s="54" t="s">
        <v>2144</v>
      </c>
      <c r="C2188" s="18" t="str">
        <f>VLOOKUP(Table4[[#This Row],[iso_code]],iso_code!B:C,2,FALSE)</f>
        <v>BEN</v>
      </c>
      <c r="D2188" s="18" t="str">
        <f>VLOOKUP(Table4[[#This Row],[iso_code]],iso_code!G:H,2,FALSE)</f>
        <v>Benin</v>
      </c>
    </row>
    <row r="2189" spans="1:4">
      <c r="A2189" s="18">
        <v>850</v>
      </c>
      <c r="B2189" s="54" t="s">
        <v>1787</v>
      </c>
      <c r="C2189" s="18" t="str">
        <f>VLOOKUP(Table4[[#This Row],[iso_code]],iso_code!B:C,2,FALSE)</f>
        <v>BWA</v>
      </c>
      <c r="D2189" s="18" t="str">
        <f>VLOOKUP(Table4[[#This Row],[iso_code]],iso_code!G:H,2,FALSE)</f>
        <v>Botswana</v>
      </c>
    </row>
    <row r="2190" spans="1:4">
      <c r="A2190" s="18">
        <v>850</v>
      </c>
      <c r="B2190" s="54" t="s">
        <v>1976</v>
      </c>
      <c r="C2190" s="18" t="str">
        <f>VLOOKUP(Table4[[#This Row],[iso_code]],iso_code!B:C,2,FALSE)</f>
        <v>COD</v>
      </c>
      <c r="D2190" s="18" t="str">
        <f>VLOOKUP(Table4[[#This Row],[iso_code]],iso_code!G:H,2,FALSE)</f>
        <v>Congo (the Democratic Republic of the)</v>
      </c>
    </row>
    <row r="2191" spans="1:4">
      <c r="A2191" s="18">
        <v>850</v>
      </c>
      <c r="B2191" s="54" t="s">
        <v>1632</v>
      </c>
      <c r="C2191" s="18" t="str">
        <f>VLOOKUP(Table4[[#This Row],[iso_code]],iso_code!B:C,2,FALSE)</f>
        <v>CAF</v>
      </c>
      <c r="D2191" s="18" t="str">
        <f>VLOOKUP(Table4[[#This Row],[iso_code]],iso_code!G:H,2,FALSE)</f>
        <v>Central African Republic (the)</v>
      </c>
    </row>
    <row r="2192" spans="1:4">
      <c r="A2192" s="18">
        <v>850</v>
      </c>
      <c r="B2192" s="54" t="s">
        <v>2149</v>
      </c>
      <c r="C2192" s="18" t="str">
        <f>VLOOKUP(Table4[[#This Row],[iso_code]],iso_code!B:C,2,FALSE)</f>
        <v>COG</v>
      </c>
      <c r="D2192" s="18" t="str">
        <f>VLOOKUP(Table4[[#This Row],[iso_code]],iso_code!G:H,2,FALSE)</f>
        <v>Congo (the)</v>
      </c>
    </row>
    <row r="2193" spans="1:4">
      <c r="A2193" s="18">
        <v>850</v>
      </c>
      <c r="B2193" s="54" t="s">
        <v>2157</v>
      </c>
      <c r="C2193" s="18" t="str">
        <f>VLOOKUP(Table4[[#This Row],[iso_code]],iso_code!B:C,2,FALSE)</f>
        <v>CIV</v>
      </c>
      <c r="D2193" s="18" t="str">
        <f>VLOOKUP(Table4[[#This Row],[iso_code]],iso_code!G:H,2,FALSE)</f>
        <v>Côte d'Ivoire</v>
      </c>
    </row>
    <row r="2194" spans="1:4">
      <c r="A2194" s="18">
        <v>850</v>
      </c>
      <c r="B2194" s="54" t="s">
        <v>285</v>
      </c>
      <c r="C2194" s="18" t="str">
        <f>VLOOKUP(Table4[[#This Row],[iso_code]],iso_code!B:C,2,FALSE)</f>
        <v>CMR</v>
      </c>
      <c r="D2194" s="18" t="str">
        <f>VLOOKUP(Table4[[#This Row],[iso_code]],iso_code!G:H,2,FALSE)</f>
        <v>Cameroon</v>
      </c>
    </row>
    <row r="2195" spans="1:4">
      <c r="A2195" s="18">
        <v>850</v>
      </c>
      <c r="B2195" s="54" t="s">
        <v>2150</v>
      </c>
      <c r="C2195" s="18" t="str">
        <f>VLOOKUP(Table4[[#This Row],[iso_code]],iso_code!B:C,2,FALSE)</f>
        <v>DJI</v>
      </c>
      <c r="D2195" s="18" t="str">
        <f>VLOOKUP(Table4[[#This Row],[iso_code]],iso_code!G:H,2,FALSE)</f>
        <v>Djibouti</v>
      </c>
    </row>
    <row r="2196" spans="1:4">
      <c r="A2196" s="18">
        <v>850</v>
      </c>
      <c r="B2196" s="54" t="s">
        <v>790</v>
      </c>
      <c r="C2196" s="18" t="str">
        <f>VLOOKUP(Table4[[#This Row],[iso_code]],iso_code!B:C,2,FALSE)</f>
        <v>DZA</v>
      </c>
      <c r="D2196" s="18" t="str">
        <f>VLOOKUP(Table4[[#This Row],[iso_code]],iso_code!G:H,2,FALSE)</f>
        <v>Algeria</v>
      </c>
    </row>
    <row r="2197" spans="1:4">
      <c r="A2197" s="18">
        <v>850</v>
      </c>
      <c r="B2197" s="54" t="s">
        <v>840</v>
      </c>
      <c r="C2197" s="18" t="str">
        <f>VLOOKUP(Table4[[#This Row],[iso_code]],iso_code!B:C,2,FALSE)</f>
        <v>EGY</v>
      </c>
      <c r="D2197" s="18" t="str">
        <f>VLOOKUP(Table4[[#This Row],[iso_code]],iso_code!G:H,2,FALSE)</f>
        <v>Egypt</v>
      </c>
    </row>
    <row r="2198" spans="1:4">
      <c r="A2198" s="18">
        <v>850</v>
      </c>
      <c r="B2198" s="54" t="s">
        <v>2152</v>
      </c>
      <c r="C2198" s="18" t="str">
        <f>VLOOKUP(Table4[[#This Row],[iso_code]],iso_code!B:C,2,FALSE)</f>
        <v>ERI</v>
      </c>
      <c r="D2198" s="18" t="str">
        <f>VLOOKUP(Table4[[#This Row],[iso_code]],iso_code!G:H,2,FALSE)</f>
        <v>Eritrea</v>
      </c>
    </row>
    <row r="2199" spans="1:4">
      <c r="A2199" s="18">
        <v>850</v>
      </c>
      <c r="B2199" s="54" t="s">
        <v>194</v>
      </c>
      <c r="C2199" s="18" t="str">
        <f>VLOOKUP(Table4[[#This Row],[iso_code]],iso_code!B:C,2,FALSE)</f>
        <v>ETH</v>
      </c>
      <c r="D2199" s="18" t="str">
        <f>VLOOKUP(Table4[[#This Row],[iso_code]],iso_code!G:H,2,FALSE)</f>
        <v>Ethiopia</v>
      </c>
    </row>
    <row r="2200" spans="1:4">
      <c r="A2200" s="18">
        <v>850</v>
      </c>
      <c r="B2200" s="54" t="s">
        <v>2153</v>
      </c>
      <c r="C2200" s="18" t="str">
        <f>VLOOKUP(Table4[[#This Row],[iso_code]],iso_code!B:C,2,FALSE)</f>
        <v>GAB</v>
      </c>
      <c r="D2200" s="18" t="str">
        <f>VLOOKUP(Table4[[#This Row],[iso_code]],iso_code!G:H,2,FALSE)</f>
        <v>Gabon</v>
      </c>
    </row>
    <row r="2201" spans="1:4">
      <c r="A2201" s="18">
        <v>850</v>
      </c>
      <c r="B2201" s="54" t="s">
        <v>250</v>
      </c>
      <c r="C2201" s="18" t="str">
        <f>VLOOKUP(Table4[[#This Row],[iso_code]],iso_code!B:C,2,FALSE)</f>
        <v>GHA</v>
      </c>
      <c r="D2201" s="18" t="str">
        <f>VLOOKUP(Table4[[#This Row],[iso_code]],iso_code!G:H,2,FALSE)</f>
        <v>Ghana</v>
      </c>
    </row>
    <row r="2202" spans="1:4">
      <c r="A2202" s="18">
        <v>850</v>
      </c>
      <c r="B2202" s="54" t="s">
        <v>2154</v>
      </c>
      <c r="C2202" s="18" t="str">
        <f>VLOOKUP(Table4[[#This Row],[iso_code]],iso_code!B:C,2,FALSE)</f>
        <v>GMB</v>
      </c>
      <c r="D2202" s="18" t="str">
        <f>VLOOKUP(Table4[[#This Row],[iso_code]],iso_code!G:H,2,FALSE)</f>
        <v>Gambia (the)</v>
      </c>
    </row>
    <row r="2203" spans="1:4">
      <c r="A2203" s="18">
        <v>850</v>
      </c>
      <c r="B2203" s="54" t="s">
        <v>2155</v>
      </c>
      <c r="C2203" s="18" t="str">
        <f>VLOOKUP(Table4[[#This Row],[iso_code]],iso_code!B:C,2,FALSE)</f>
        <v>GIN</v>
      </c>
      <c r="D2203" s="18" t="str">
        <f>VLOOKUP(Table4[[#This Row],[iso_code]],iso_code!G:H,2,FALSE)</f>
        <v>Guinea</v>
      </c>
    </row>
    <row r="2204" spans="1:4">
      <c r="A2204" s="18">
        <v>850</v>
      </c>
      <c r="B2204" s="54" t="s">
        <v>2151</v>
      </c>
      <c r="C2204" s="18" t="str">
        <f>VLOOKUP(Table4[[#This Row],[iso_code]],iso_code!B:C,2,FALSE)</f>
        <v>GNQ</v>
      </c>
      <c r="D2204" s="18" t="str">
        <f>VLOOKUP(Table4[[#This Row],[iso_code]],iso_code!G:H,2,FALSE)</f>
        <v>Equatorial Guinea</v>
      </c>
    </row>
    <row r="2205" spans="1:4">
      <c r="A2205" s="18">
        <v>850</v>
      </c>
      <c r="B2205" s="54" t="s">
        <v>2156</v>
      </c>
      <c r="C2205" s="18" t="str">
        <f>VLOOKUP(Table4[[#This Row],[iso_code]],iso_code!B:C,2,FALSE)</f>
        <v>GNB</v>
      </c>
      <c r="D2205" s="18" t="str">
        <f>VLOOKUP(Table4[[#This Row],[iso_code]],iso_code!G:H,2,FALSE)</f>
        <v>Guinea-Bissau</v>
      </c>
    </row>
    <row r="2206" spans="1:4">
      <c r="A2206" s="18">
        <v>850</v>
      </c>
      <c r="B2206" s="54" t="s">
        <v>428</v>
      </c>
      <c r="C2206" s="18" t="str">
        <f>VLOOKUP(Table4[[#This Row],[iso_code]],iso_code!B:C,2,FALSE)</f>
        <v>KEN</v>
      </c>
      <c r="D2206" s="18" t="str">
        <f>VLOOKUP(Table4[[#This Row],[iso_code]],iso_code!G:H,2,FALSE)</f>
        <v>Kenya</v>
      </c>
    </row>
    <row r="2207" spans="1:4">
      <c r="A2207" s="18">
        <v>850</v>
      </c>
      <c r="B2207" s="54" t="s">
        <v>2159</v>
      </c>
      <c r="C2207" s="18" t="str">
        <f>VLOOKUP(Table4[[#This Row],[iso_code]],iso_code!B:C,2,FALSE)</f>
        <v>LBR</v>
      </c>
      <c r="D2207" s="18" t="str">
        <f>VLOOKUP(Table4[[#This Row],[iso_code]],iso_code!G:H,2,FALSE)</f>
        <v>Liberia</v>
      </c>
    </row>
    <row r="2208" spans="1:4">
      <c r="A2208" s="18">
        <v>850</v>
      </c>
      <c r="B2208" s="54" t="s">
        <v>2158</v>
      </c>
      <c r="C2208" s="18" t="str">
        <f>VLOOKUP(Table4[[#This Row],[iso_code]],iso_code!B:C,2,FALSE)</f>
        <v>LSO</v>
      </c>
      <c r="D2208" s="18" t="str">
        <f>VLOOKUP(Table4[[#This Row],[iso_code]],iso_code!G:H,2,FALSE)</f>
        <v>Lesotho</v>
      </c>
    </row>
    <row r="2209" spans="1:4">
      <c r="A2209" s="18">
        <v>850</v>
      </c>
      <c r="B2209" s="54" t="s">
        <v>1944</v>
      </c>
      <c r="C2209" s="18" t="str">
        <f>VLOOKUP(Table4[[#This Row],[iso_code]],iso_code!B:C,2,FALSE)</f>
        <v>LBY</v>
      </c>
      <c r="D2209" s="18" t="str">
        <f>VLOOKUP(Table4[[#This Row],[iso_code]],iso_code!G:H,2,FALSE)</f>
        <v>Libya</v>
      </c>
    </row>
    <row r="2210" spans="1:4">
      <c r="A2210" s="18">
        <v>850</v>
      </c>
      <c r="B2210" s="54" t="s">
        <v>509</v>
      </c>
      <c r="C2210" s="18" t="str">
        <f>VLOOKUP(Table4[[#This Row],[iso_code]],iso_code!B:C,2,FALSE)</f>
        <v>MAR</v>
      </c>
      <c r="D2210" s="18" t="str">
        <f>VLOOKUP(Table4[[#This Row],[iso_code]],iso_code!G:H,2,FALSE)</f>
        <v>Morocco</v>
      </c>
    </row>
    <row r="2211" spans="1:4">
      <c r="A2211" s="18">
        <v>850</v>
      </c>
      <c r="B2211" s="54" t="s">
        <v>2161</v>
      </c>
      <c r="C2211" s="18" t="str">
        <f>VLOOKUP(Table4[[#This Row],[iso_code]],iso_code!B:C,2,FALSE)</f>
        <v>MLI</v>
      </c>
      <c r="D2211" s="18" t="str">
        <f>VLOOKUP(Table4[[#This Row],[iso_code]],iso_code!G:H,2,FALSE)</f>
        <v>Mali</v>
      </c>
    </row>
    <row r="2212" spans="1:4">
      <c r="A2212" s="18">
        <v>850</v>
      </c>
      <c r="B2212" s="54" t="s">
        <v>2062</v>
      </c>
      <c r="C2212" s="18" t="str">
        <f>VLOOKUP(Table4[[#This Row],[iso_code]],iso_code!B:C,2,FALSE)</f>
        <v>MRT</v>
      </c>
      <c r="D2212" s="18" t="str">
        <f>VLOOKUP(Table4[[#This Row],[iso_code]],iso_code!G:H,2,FALSE)</f>
        <v>Mauritania</v>
      </c>
    </row>
    <row r="2213" spans="1:4">
      <c r="A2213" s="18">
        <v>850</v>
      </c>
      <c r="B2213" s="54" t="s">
        <v>1147</v>
      </c>
      <c r="C2213" s="18" t="str">
        <f>VLOOKUP(Table4[[#This Row],[iso_code]],iso_code!B:C,2,FALSE)</f>
        <v>MWI</v>
      </c>
      <c r="D2213" s="18" t="str">
        <f>VLOOKUP(Table4[[#This Row],[iso_code]],iso_code!G:H,2,FALSE)</f>
        <v>Malawi</v>
      </c>
    </row>
    <row r="2214" spans="1:4">
      <c r="A2214" s="18">
        <v>850</v>
      </c>
      <c r="B2214" s="54" t="s">
        <v>1431</v>
      </c>
      <c r="C2214" s="18" t="str">
        <f>VLOOKUP(Table4[[#This Row],[iso_code]],iso_code!B:C,2,FALSE)</f>
        <v>MOZ</v>
      </c>
      <c r="D2214" s="18" t="str">
        <f>VLOOKUP(Table4[[#This Row],[iso_code]],iso_code!G:H,2,FALSE)</f>
        <v>Mozambique</v>
      </c>
    </row>
    <row r="2215" spans="1:4">
      <c r="A2215" s="18">
        <v>850</v>
      </c>
      <c r="B2215" s="54" t="s">
        <v>2022</v>
      </c>
      <c r="C2215" s="18" t="str">
        <f>VLOOKUP(Table4[[#This Row],[iso_code]],iso_code!B:C,2,FALSE)</f>
        <v>NAM</v>
      </c>
      <c r="D2215" s="18" t="str">
        <f>VLOOKUP(Table4[[#This Row],[iso_code]],iso_code!G:H,2,FALSE)</f>
        <v>Namibia</v>
      </c>
    </row>
    <row r="2216" spans="1:4">
      <c r="A2216" s="18">
        <v>850</v>
      </c>
      <c r="B2216" s="54" t="s">
        <v>988</v>
      </c>
      <c r="C2216" s="18" t="str">
        <f>VLOOKUP(Table4[[#This Row],[iso_code]],iso_code!B:C,2,FALSE)</f>
        <v>NER</v>
      </c>
      <c r="D2216" s="18" t="str">
        <f>VLOOKUP(Table4[[#This Row],[iso_code]],iso_code!G:H,2,FALSE)</f>
        <v>Niger (the)</v>
      </c>
    </row>
    <row r="2217" spans="1:4">
      <c r="A2217" s="18">
        <v>850</v>
      </c>
      <c r="B2217" s="54" t="s">
        <v>1215</v>
      </c>
      <c r="C2217" s="18" t="str">
        <f>VLOOKUP(Table4[[#This Row],[iso_code]],iso_code!B:C,2,FALSE)</f>
        <v>NGA</v>
      </c>
      <c r="D2217" s="18" t="str">
        <f>VLOOKUP(Table4[[#This Row],[iso_code]],iso_code!G:H,2,FALSE)</f>
        <v>Nigeria</v>
      </c>
    </row>
    <row r="2218" spans="1:4">
      <c r="A2218" s="18">
        <v>850</v>
      </c>
      <c r="B2218" s="54" t="s">
        <v>2162</v>
      </c>
      <c r="C2218" s="18" t="str">
        <f>VLOOKUP(Table4[[#This Row],[iso_code]],iso_code!B:C,2,FALSE)</f>
        <v>RWA</v>
      </c>
      <c r="D2218" s="18" t="str">
        <f>VLOOKUP(Table4[[#This Row],[iso_code]],iso_code!G:H,2,FALSE)</f>
        <v>Rwanda</v>
      </c>
    </row>
    <row r="2219" spans="1:4">
      <c r="A2219" s="18">
        <v>850</v>
      </c>
      <c r="B2219" s="54" t="s">
        <v>2167</v>
      </c>
      <c r="C2219" s="18" t="str">
        <f>VLOOKUP(Table4[[#This Row],[iso_code]],iso_code!B:C,2,FALSE)</f>
        <v>SDN</v>
      </c>
      <c r="D2219" s="18" t="str">
        <f>VLOOKUP(Table4[[#This Row],[iso_code]],iso_code!G:H,2,FALSE)</f>
        <v>Sudan (the)</v>
      </c>
    </row>
    <row r="2220" spans="1:4">
      <c r="A2220" s="18">
        <v>850</v>
      </c>
      <c r="B2220" s="54" t="s">
        <v>2046</v>
      </c>
      <c r="C2220" s="18" t="str">
        <f>VLOOKUP(Table4[[#This Row],[iso_code]],iso_code!B:C,2,FALSE)</f>
        <v>SLE</v>
      </c>
      <c r="D2220" s="18" t="str">
        <f>VLOOKUP(Table4[[#This Row],[iso_code]],iso_code!G:H,2,FALSE)</f>
        <v>Sierra Leone</v>
      </c>
    </row>
    <row r="2221" spans="1:4">
      <c r="A2221" s="18">
        <v>850</v>
      </c>
      <c r="B2221" s="54" t="s">
        <v>1657</v>
      </c>
      <c r="C2221" s="18" t="str">
        <f>VLOOKUP(Table4[[#This Row],[iso_code]],iso_code!B:C,2,FALSE)</f>
        <v>SEN</v>
      </c>
      <c r="D2221" s="18" t="str">
        <f>VLOOKUP(Table4[[#This Row],[iso_code]],iso_code!G:H,2,FALSE)</f>
        <v>Senegal</v>
      </c>
    </row>
    <row r="2222" spans="1:4">
      <c r="A2222" s="18">
        <v>850</v>
      </c>
      <c r="B2222" s="54" t="s">
        <v>2165</v>
      </c>
      <c r="C2222" s="18" t="str">
        <f>VLOOKUP(Table4[[#This Row],[iso_code]],iso_code!B:C,2,FALSE)</f>
        <v>SOM</v>
      </c>
      <c r="D2222" s="18" t="str">
        <f>VLOOKUP(Table4[[#This Row],[iso_code]],iso_code!G:H,2,FALSE)</f>
        <v>Somalia</v>
      </c>
    </row>
    <row r="2223" spans="1:4">
      <c r="A2223" s="18">
        <v>850</v>
      </c>
      <c r="B2223" s="54" t="s">
        <v>2166</v>
      </c>
      <c r="C2223" s="18" t="str">
        <f>VLOOKUP(Table4[[#This Row],[iso_code]],iso_code!B:C,2,FALSE)</f>
        <v>SSD</v>
      </c>
      <c r="D2223" s="18" t="str">
        <f>VLOOKUP(Table4[[#This Row],[iso_code]],iso_code!G:H,2,FALSE)</f>
        <v>South Sudan</v>
      </c>
    </row>
    <row r="2224" spans="1:4">
      <c r="A2224" s="18">
        <v>850</v>
      </c>
      <c r="B2224" s="54" t="s">
        <v>2168</v>
      </c>
      <c r="C2224" s="18" t="str">
        <f>VLOOKUP(Table4[[#This Row],[iso_code]],iso_code!B:C,2,FALSE)</f>
        <v>SWZ</v>
      </c>
      <c r="D2224" s="18" t="str">
        <f>VLOOKUP(Table4[[#This Row],[iso_code]],iso_code!G:H,2,FALSE)</f>
        <v>Eswatini</v>
      </c>
    </row>
    <row r="2225" spans="1:4">
      <c r="A2225" s="18">
        <v>850</v>
      </c>
      <c r="B2225" s="54" t="s">
        <v>2147</v>
      </c>
      <c r="C2225" s="18" t="str">
        <f>VLOOKUP(Table4[[#This Row],[iso_code]],iso_code!B:C,2,FALSE)</f>
        <v>TCD</v>
      </c>
      <c r="D2225" s="18" t="str">
        <f>VLOOKUP(Table4[[#This Row],[iso_code]],iso_code!G:H,2,FALSE)</f>
        <v>Chad</v>
      </c>
    </row>
    <row r="2226" spans="1:4">
      <c r="A2226" s="18">
        <v>850</v>
      </c>
      <c r="B2226" s="54" t="s">
        <v>1968</v>
      </c>
      <c r="C2226" s="18" t="str">
        <f>VLOOKUP(Table4[[#This Row],[iso_code]],iso_code!B:C,2,FALSE)</f>
        <v>TGO</v>
      </c>
      <c r="D2226" s="18" t="str">
        <f>VLOOKUP(Table4[[#This Row],[iso_code]],iso_code!G:H,2,FALSE)</f>
        <v>Togo</v>
      </c>
    </row>
    <row r="2227" spans="1:4">
      <c r="A2227" s="18">
        <v>850</v>
      </c>
      <c r="B2227" s="54" t="s">
        <v>935</v>
      </c>
      <c r="C2227" s="18" t="str">
        <f>VLOOKUP(Table4[[#This Row],[iso_code]],iso_code!B:C,2,FALSE)</f>
        <v>TUN</v>
      </c>
      <c r="D2227" s="18" t="str">
        <f>VLOOKUP(Table4[[#This Row],[iso_code]],iso_code!G:H,2,FALSE)</f>
        <v>Tunisia</v>
      </c>
    </row>
    <row r="2228" spans="1:4">
      <c r="A2228" s="18">
        <v>850</v>
      </c>
      <c r="B2228" s="54" t="s">
        <v>842</v>
      </c>
      <c r="C2228" s="18" t="str">
        <f>VLOOKUP(Table4[[#This Row],[iso_code]],iso_code!B:C,2,FALSE)</f>
        <v>TZA</v>
      </c>
      <c r="D2228" s="18" t="str">
        <f>VLOOKUP(Table4[[#This Row],[iso_code]],iso_code!G:H,2,FALSE)</f>
        <v>Tanzania, United Republic of</v>
      </c>
    </row>
    <row r="2229" spans="1:4">
      <c r="A2229" s="18">
        <v>850</v>
      </c>
      <c r="B2229" s="54" t="s">
        <v>1443</v>
      </c>
      <c r="C2229" s="18" t="str">
        <f>VLOOKUP(Table4[[#This Row],[iso_code]],iso_code!B:C,2,FALSE)</f>
        <v>UGA</v>
      </c>
      <c r="D2229" s="18" t="str">
        <f>VLOOKUP(Table4[[#This Row],[iso_code]],iso_code!G:H,2,FALSE)</f>
        <v>Uganda</v>
      </c>
    </row>
    <row r="2230" spans="1:4">
      <c r="A2230" s="18">
        <v>850</v>
      </c>
      <c r="B2230" s="54" t="s">
        <v>608</v>
      </c>
      <c r="C2230" s="18" t="str">
        <f>VLOOKUP(Table4[[#This Row],[iso_code]],iso_code!B:C,2,FALSE)</f>
        <v>ZAF</v>
      </c>
      <c r="D2230" s="18" t="str">
        <f>VLOOKUP(Table4[[#This Row],[iso_code]],iso_code!G:H,2,FALSE)</f>
        <v>South Africa</v>
      </c>
    </row>
    <row r="2231" spans="1:4">
      <c r="A2231" s="18">
        <v>850</v>
      </c>
      <c r="B2231" s="54" t="s">
        <v>737</v>
      </c>
      <c r="C2231" s="18" t="str">
        <f>VLOOKUP(Table4[[#This Row],[iso_code]],iso_code!B:C,2,FALSE)</f>
        <v>ZMB</v>
      </c>
      <c r="D2231" s="18" t="str">
        <f>VLOOKUP(Table4[[#This Row],[iso_code]],iso_code!G:H,2,FALSE)</f>
        <v>Zambia</v>
      </c>
    </row>
    <row r="2232" spans="1:4">
      <c r="A2232" s="18">
        <v>850</v>
      </c>
      <c r="B2232" s="54" t="s">
        <v>2169</v>
      </c>
      <c r="C2232" s="18" t="str">
        <f>VLOOKUP(Table4[[#This Row],[iso_code]],iso_code!B:C,2,FALSE)</f>
        <v>ZWE</v>
      </c>
      <c r="D2232" s="18" t="str">
        <f>VLOOKUP(Table4[[#This Row],[iso_code]],iso_code!G:H,2,FALSE)</f>
        <v>Zimbabwe</v>
      </c>
    </row>
    <row r="2233" spans="1:4">
      <c r="A2233" s="18">
        <v>851</v>
      </c>
      <c r="B2233" s="54" t="s">
        <v>194</v>
      </c>
      <c r="C2233" s="18" t="str">
        <f>VLOOKUP(Table4[[#This Row],[iso_code]],iso_code!B:C,2,FALSE)</f>
        <v>ETH</v>
      </c>
      <c r="D2233" s="18" t="str">
        <f>VLOOKUP(Table4[[#This Row],[iso_code]],iso_code!G:H,2,FALSE)</f>
        <v>Ethiopia</v>
      </c>
    </row>
    <row r="2234" spans="1:4">
      <c r="A2234" s="18">
        <v>852</v>
      </c>
      <c r="B2234" s="54" t="s">
        <v>250</v>
      </c>
      <c r="C2234" s="18" t="str">
        <f>VLOOKUP(Table4[[#This Row],[iso_code]],iso_code!B:C,2,FALSE)</f>
        <v>GHA</v>
      </c>
      <c r="D2234" s="18" t="str">
        <f>VLOOKUP(Table4[[#This Row],[iso_code]],iso_code!G:H,2,FALSE)</f>
        <v>Ghana</v>
      </c>
    </row>
    <row r="2235" spans="1:4">
      <c r="A2235" s="18">
        <v>853</v>
      </c>
      <c r="B2235" s="54" t="s">
        <v>608</v>
      </c>
      <c r="C2235" s="18" t="str">
        <f>VLOOKUP(Table4[[#This Row],[iso_code]],iso_code!B:C,2,FALSE)</f>
        <v>ZAF</v>
      </c>
      <c r="D2235" s="18" t="str">
        <f>VLOOKUP(Table4[[#This Row],[iso_code]],iso_code!G:H,2,FALSE)</f>
        <v>South Africa</v>
      </c>
    </row>
    <row r="2236" spans="1:4">
      <c r="A2236" s="18">
        <v>854</v>
      </c>
      <c r="B2236" s="54" t="s">
        <v>790</v>
      </c>
      <c r="C2236" s="18" t="str">
        <f>VLOOKUP(Table4[[#This Row],[iso_code]],iso_code!B:C,2,FALSE)</f>
        <v>DZA</v>
      </c>
      <c r="D2236" s="18" t="str">
        <f>VLOOKUP(Table4[[#This Row],[iso_code]],iso_code!G:H,2,FALSE)</f>
        <v>Algeria</v>
      </c>
    </row>
    <row r="2237" spans="1:4">
      <c r="A2237" s="18">
        <v>855</v>
      </c>
      <c r="B2237" s="54" t="s">
        <v>2162</v>
      </c>
      <c r="C2237" s="18" t="str">
        <f>VLOOKUP(Table4[[#This Row],[iso_code]],iso_code!B:C,2,FALSE)</f>
        <v>RWA</v>
      </c>
      <c r="D2237" s="18" t="str">
        <f>VLOOKUP(Table4[[#This Row],[iso_code]],iso_code!G:H,2,FALSE)</f>
        <v>Rwanda</v>
      </c>
    </row>
    <row r="2238" spans="1:4">
      <c r="A2238" s="18">
        <v>856</v>
      </c>
      <c r="B2238" s="54" t="s">
        <v>2146</v>
      </c>
      <c r="C2238" s="18" t="str">
        <f>VLOOKUP(Table4[[#This Row],[iso_code]],iso_code!B:C,2,FALSE)</f>
        <v>BDI</v>
      </c>
      <c r="D2238" s="18" t="str">
        <f>VLOOKUP(Table4[[#This Row],[iso_code]],iso_code!G:H,2,FALSE)</f>
        <v>Burundi</v>
      </c>
    </row>
    <row r="2239" spans="1:4">
      <c r="A2239" s="18">
        <v>856</v>
      </c>
      <c r="B2239" s="54" t="s">
        <v>1976</v>
      </c>
      <c r="C2239" s="18" t="str">
        <f>VLOOKUP(Table4[[#This Row],[iso_code]],iso_code!B:C,2,FALSE)</f>
        <v>COD</v>
      </c>
      <c r="D2239" s="18" t="str">
        <f>VLOOKUP(Table4[[#This Row],[iso_code]],iso_code!G:H,2,FALSE)</f>
        <v>Congo (the Democratic Republic of the)</v>
      </c>
    </row>
    <row r="2240" spans="1:4">
      <c r="A2240" s="18">
        <v>856</v>
      </c>
      <c r="B2240" s="54" t="s">
        <v>840</v>
      </c>
      <c r="C2240" s="18" t="str">
        <f>VLOOKUP(Table4[[#This Row],[iso_code]],iso_code!B:C,2,FALSE)</f>
        <v>EGY</v>
      </c>
      <c r="D2240" s="18" t="str">
        <f>VLOOKUP(Table4[[#This Row],[iso_code]],iso_code!G:H,2,FALSE)</f>
        <v>Egypt</v>
      </c>
    </row>
    <row r="2241" spans="1:4">
      <c r="A2241" s="18">
        <v>856</v>
      </c>
      <c r="B2241" s="54" t="s">
        <v>194</v>
      </c>
      <c r="C2241" s="18" t="str">
        <f>VLOOKUP(Table4[[#This Row],[iso_code]],iso_code!B:C,2,FALSE)</f>
        <v>ETH</v>
      </c>
      <c r="D2241" s="18" t="str">
        <f>VLOOKUP(Table4[[#This Row],[iso_code]],iso_code!G:H,2,FALSE)</f>
        <v>Ethiopia</v>
      </c>
    </row>
    <row r="2242" spans="1:4">
      <c r="A2242" s="18">
        <v>856</v>
      </c>
      <c r="B2242" s="54" t="s">
        <v>428</v>
      </c>
      <c r="C2242" s="18" t="str">
        <f>VLOOKUP(Table4[[#This Row],[iso_code]],iso_code!B:C,2,FALSE)</f>
        <v>KEN</v>
      </c>
      <c r="D2242" s="18" t="str">
        <f>VLOOKUP(Table4[[#This Row],[iso_code]],iso_code!G:H,2,FALSE)</f>
        <v>Kenya</v>
      </c>
    </row>
    <row r="2243" spans="1:4">
      <c r="A2243" s="18">
        <v>856</v>
      </c>
      <c r="B2243" s="54" t="s">
        <v>1944</v>
      </c>
      <c r="C2243" s="18" t="str">
        <f>VLOOKUP(Table4[[#This Row],[iso_code]],iso_code!B:C,2,FALSE)</f>
        <v>LBY</v>
      </c>
      <c r="D2243" s="18" t="str">
        <f>VLOOKUP(Table4[[#This Row],[iso_code]],iso_code!G:H,2,FALSE)</f>
        <v>Libya</v>
      </c>
    </row>
    <row r="2244" spans="1:4">
      <c r="A2244" s="18">
        <v>856</v>
      </c>
      <c r="B2244" s="54" t="s">
        <v>2162</v>
      </c>
      <c r="C2244" s="18" t="str">
        <f>VLOOKUP(Table4[[#This Row],[iso_code]],iso_code!B:C,2,FALSE)</f>
        <v>RWA</v>
      </c>
      <c r="D2244" s="18" t="str">
        <f>VLOOKUP(Table4[[#This Row],[iso_code]],iso_code!G:H,2,FALSE)</f>
        <v>Rwanda</v>
      </c>
    </row>
    <row r="2245" spans="1:4">
      <c r="A2245" s="18">
        <v>856</v>
      </c>
      <c r="B2245" s="54" t="s">
        <v>2167</v>
      </c>
      <c r="C2245" s="18" t="str">
        <f>VLOOKUP(Table4[[#This Row],[iso_code]],iso_code!B:C,2,FALSE)</f>
        <v>SDN</v>
      </c>
      <c r="D2245" s="18" t="str">
        <f>VLOOKUP(Table4[[#This Row],[iso_code]],iso_code!G:H,2,FALSE)</f>
        <v>Sudan (the)</v>
      </c>
    </row>
    <row r="2246" spans="1:4">
      <c r="A2246" s="18">
        <v>856</v>
      </c>
      <c r="B2246" s="54" t="s">
        <v>842</v>
      </c>
      <c r="C2246" s="18" t="str">
        <f>VLOOKUP(Table4[[#This Row],[iso_code]],iso_code!B:C,2,FALSE)</f>
        <v>TZA</v>
      </c>
      <c r="D2246" s="18" t="str">
        <f>VLOOKUP(Table4[[#This Row],[iso_code]],iso_code!G:H,2,FALSE)</f>
        <v>Tanzania, United Republic of</v>
      </c>
    </row>
    <row r="2247" spans="1:4">
      <c r="A2247" s="18">
        <v>856</v>
      </c>
      <c r="B2247" s="54" t="s">
        <v>1443</v>
      </c>
      <c r="C2247" s="18" t="str">
        <f>VLOOKUP(Table4[[#This Row],[iso_code]],iso_code!B:C,2,FALSE)</f>
        <v>UGA</v>
      </c>
      <c r="D2247" s="18" t="str">
        <f>VLOOKUP(Table4[[#This Row],[iso_code]],iso_code!G:H,2,FALSE)</f>
        <v>Uganda</v>
      </c>
    </row>
    <row r="2248" spans="1:4">
      <c r="A2248" s="18">
        <v>856</v>
      </c>
      <c r="B2248" s="54" t="s">
        <v>2150</v>
      </c>
      <c r="C2248" s="18" t="str">
        <f>VLOOKUP(Table4[[#This Row],[iso_code]],iso_code!B:C,2,FALSE)</f>
        <v>DJI</v>
      </c>
      <c r="D2248" s="18" t="str">
        <f>VLOOKUP(Table4[[#This Row],[iso_code]],iso_code!G:H,2,FALSE)</f>
        <v>Djibouti</v>
      </c>
    </row>
    <row r="2249" spans="1:4">
      <c r="A2249" s="18">
        <v>856</v>
      </c>
      <c r="B2249" s="54" t="s">
        <v>2152</v>
      </c>
      <c r="C2249" s="18" t="str">
        <f>VLOOKUP(Table4[[#This Row],[iso_code]],iso_code!B:C,2,FALSE)</f>
        <v>ERI</v>
      </c>
      <c r="D2249" s="18" t="str">
        <f>VLOOKUP(Table4[[#This Row],[iso_code]],iso_code!G:H,2,FALSE)</f>
        <v>Eritrea</v>
      </c>
    </row>
    <row r="2250" spans="1:4">
      <c r="A2250" s="18">
        <v>856</v>
      </c>
      <c r="B2250" s="54" t="s">
        <v>2165</v>
      </c>
      <c r="C2250" s="18" t="str">
        <f>VLOOKUP(Table4[[#This Row],[iso_code]],iso_code!B:C,2,FALSE)</f>
        <v>SOM</v>
      </c>
      <c r="D2250" s="18" t="str">
        <f>VLOOKUP(Table4[[#This Row],[iso_code]],iso_code!G:H,2,FALSE)</f>
        <v>Somalia</v>
      </c>
    </row>
    <row r="2251" spans="1:4">
      <c r="A2251" s="18">
        <v>856</v>
      </c>
      <c r="B2251" s="54" t="s">
        <v>2166</v>
      </c>
      <c r="C2251" s="18" t="str">
        <f>VLOOKUP(Table4[[#This Row],[iso_code]],iso_code!B:C,2,FALSE)</f>
        <v>SSD</v>
      </c>
      <c r="D2251" s="18" t="str">
        <f>VLOOKUP(Table4[[#This Row],[iso_code]],iso_code!G:H,2,FALSE)</f>
        <v>South Sudan</v>
      </c>
    </row>
    <row r="2252" spans="1:4">
      <c r="A2252" s="18">
        <v>857</v>
      </c>
      <c r="B2252" s="54" t="s">
        <v>2144</v>
      </c>
      <c r="C2252" s="18" t="str">
        <f>VLOOKUP(Table4[[#This Row],[iso_code]],iso_code!B:C,2,FALSE)</f>
        <v>BEN</v>
      </c>
      <c r="D2252" s="18" t="str">
        <f>VLOOKUP(Table4[[#This Row],[iso_code]],iso_code!G:H,2,FALSE)</f>
        <v>Benin</v>
      </c>
    </row>
    <row r="2253" spans="1:4">
      <c r="A2253" s="18">
        <v>857</v>
      </c>
      <c r="B2253" s="54" t="s">
        <v>2145</v>
      </c>
      <c r="C2253" s="18" t="str">
        <f>VLOOKUP(Table4[[#This Row],[iso_code]],iso_code!B:C,2,FALSE)</f>
        <v>BFA</v>
      </c>
      <c r="D2253" s="18" t="str">
        <f>VLOOKUP(Table4[[#This Row],[iso_code]],iso_code!G:H,2,FALSE)</f>
        <v>Burkina Faso</v>
      </c>
    </row>
    <row r="2254" spans="1:4">
      <c r="A2254" s="18">
        <v>857</v>
      </c>
      <c r="B2254" s="54" t="s">
        <v>2157</v>
      </c>
      <c r="C2254" s="18" t="str">
        <f>VLOOKUP(Table4[[#This Row],[iso_code]],iso_code!B:C,2,FALSE)</f>
        <v>CIV</v>
      </c>
      <c r="D2254" s="18" t="str">
        <f>VLOOKUP(Table4[[#This Row],[iso_code]],iso_code!G:H,2,FALSE)</f>
        <v>Côte d'Ivoire</v>
      </c>
    </row>
    <row r="2255" spans="1:4">
      <c r="A2255" s="18">
        <v>857</v>
      </c>
      <c r="B2255" s="54" t="s">
        <v>2154</v>
      </c>
      <c r="C2255" s="18" t="str">
        <f>VLOOKUP(Table4[[#This Row],[iso_code]],iso_code!B:C,2,FALSE)</f>
        <v>GMB</v>
      </c>
      <c r="D2255" s="18" t="str">
        <f>VLOOKUP(Table4[[#This Row],[iso_code]],iso_code!G:H,2,FALSE)</f>
        <v>Gambia (the)</v>
      </c>
    </row>
    <row r="2256" spans="1:4">
      <c r="A2256" s="18">
        <v>857</v>
      </c>
      <c r="B2256" s="54" t="s">
        <v>250</v>
      </c>
      <c r="C2256" s="18" t="str">
        <f>VLOOKUP(Table4[[#This Row],[iso_code]],iso_code!B:C,2,FALSE)</f>
        <v>GHA</v>
      </c>
      <c r="D2256" s="18" t="str">
        <f>VLOOKUP(Table4[[#This Row],[iso_code]],iso_code!G:H,2,FALSE)</f>
        <v>Ghana</v>
      </c>
    </row>
    <row r="2257" spans="1:4">
      <c r="A2257" s="18">
        <v>857</v>
      </c>
      <c r="B2257" s="54" t="s">
        <v>2155</v>
      </c>
      <c r="C2257" s="18" t="str">
        <f>VLOOKUP(Table4[[#This Row],[iso_code]],iso_code!B:C,2,FALSE)</f>
        <v>GIN</v>
      </c>
      <c r="D2257" s="18" t="str">
        <f>VLOOKUP(Table4[[#This Row],[iso_code]],iso_code!G:H,2,FALSE)</f>
        <v>Guinea</v>
      </c>
    </row>
    <row r="2258" spans="1:4">
      <c r="A2258" s="18">
        <v>857</v>
      </c>
      <c r="B2258" s="54" t="s">
        <v>2156</v>
      </c>
      <c r="C2258" s="18" t="str">
        <f>VLOOKUP(Table4[[#This Row],[iso_code]],iso_code!B:C,2,FALSE)</f>
        <v>GNB</v>
      </c>
      <c r="D2258" s="18" t="str">
        <f>VLOOKUP(Table4[[#This Row],[iso_code]],iso_code!G:H,2,FALSE)</f>
        <v>Guinea-Bissau</v>
      </c>
    </row>
    <row r="2259" spans="1:4">
      <c r="A2259" s="18">
        <v>857</v>
      </c>
      <c r="B2259" s="54" t="s">
        <v>2159</v>
      </c>
      <c r="C2259" s="18" t="str">
        <f>VLOOKUP(Table4[[#This Row],[iso_code]],iso_code!B:C,2,FALSE)</f>
        <v>LBR</v>
      </c>
      <c r="D2259" s="18" t="str">
        <f>VLOOKUP(Table4[[#This Row],[iso_code]],iso_code!G:H,2,FALSE)</f>
        <v>Liberia</v>
      </c>
    </row>
    <row r="2260" spans="1:4">
      <c r="A2260" s="18">
        <v>857</v>
      </c>
      <c r="B2260" s="54" t="s">
        <v>2161</v>
      </c>
      <c r="C2260" s="18" t="str">
        <f>VLOOKUP(Table4[[#This Row],[iso_code]],iso_code!B:C,2,FALSE)</f>
        <v>MLI</v>
      </c>
      <c r="D2260" s="18" t="str">
        <f>VLOOKUP(Table4[[#This Row],[iso_code]],iso_code!G:H,2,FALSE)</f>
        <v>Mali</v>
      </c>
    </row>
    <row r="2261" spans="1:4">
      <c r="A2261" s="18">
        <v>857</v>
      </c>
      <c r="B2261" s="54" t="s">
        <v>988</v>
      </c>
      <c r="C2261" s="18" t="str">
        <f>VLOOKUP(Table4[[#This Row],[iso_code]],iso_code!B:C,2,FALSE)</f>
        <v>NER</v>
      </c>
      <c r="D2261" s="18" t="str">
        <f>VLOOKUP(Table4[[#This Row],[iso_code]],iso_code!G:H,2,FALSE)</f>
        <v>Niger (the)</v>
      </c>
    </row>
    <row r="2262" spans="1:4">
      <c r="A2262" s="18">
        <v>857</v>
      </c>
      <c r="B2262" s="54" t="s">
        <v>1215</v>
      </c>
      <c r="C2262" s="18" t="str">
        <f>VLOOKUP(Table4[[#This Row],[iso_code]],iso_code!B:C,2,FALSE)</f>
        <v>NGA</v>
      </c>
      <c r="D2262" s="18" t="str">
        <f>VLOOKUP(Table4[[#This Row],[iso_code]],iso_code!G:H,2,FALSE)</f>
        <v>Nigeria</v>
      </c>
    </row>
    <row r="2263" spans="1:4">
      <c r="A2263" s="18">
        <v>857</v>
      </c>
      <c r="B2263" s="54" t="s">
        <v>1657</v>
      </c>
      <c r="C2263" s="18" t="str">
        <f>VLOOKUP(Table4[[#This Row],[iso_code]],iso_code!B:C,2,FALSE)</f>
        <v>SEN</v>
      </c>
      <c r="D2263" s="18" t="str">
        <f>VLOOKUP(Table4[[#This Row],[iso_code]],iso_code!G:H,2,FALSE)</f>
        <v>Senegal</v>
      </c>
    </row>
    <row r="2264" spans="1:4">
      <c r="A2264" s="18">
        <v>857</v>
      </c>
      <c r="B2264" s="54" t="s">
        <v>2046</v>
      </c>
      <c r="C2264" s="18" t="str">
        <f>VLOOKUP(Table4[[#This Row],[iso_code]],iso_code!B:C,2,FALSE)</f>
        <v>SLE</v>
      </c>
      <c r="D2264" s="18" t="str">
        <f>VLOOKUP(Table4[[#This Row],[iso_code]],iso_code!G:H,2,FALSE)</f>
        <v>Sierra Leone</v>
      </c>
    </row>
    <row r="2265" spans="1:4">
      <c r="A2265" s="18">
        <v>857</v>
      </c>
      <c r="B2265" s="54" t="s">
        <v>1968</v>
      </c>
      <c r="C2265" s="18" t="str">
        <f>VLOOKUP(Table4[[#This Row],[iso_code]],iso_code!B:C,2,FALSE)</f>
        <v>TGO</v>
      </c>
      <c r="D2265" s="18" t="str">
        <f>VLOOKUP(Table4[[#This Row],[iso_code]],iso_code!G:H,2,FALSE)</f>
        <v>Togo</v>
      </c>
    </row>
    <row r="2266" spans="1:4">
      <c r="A2266" s="18">
        <v>858</v>
      </c>
      <c r="B2266" s="54" t="s">
        <v>790</v>
      </c>
      <c r="C2266" s="18" t="str">
        <f>VLOOKUP(Table4[[#This Row],[iso_code]],iso_code!B:C,2,FALSE)</f>
        <v>DZA</v>
      </c>
      <c r="D2266" s="18" t="str">
        <f>VLOOKUP(Table4[[#This Row],[iso_code]],iso_code!G:H,2,FALSE)</f>
        <v>Algeria</v>
      </c>
    </row>
    <row r="2267" spans="1:4">
      <c r="A2267" s="18">
        <v>859</v>
      </c>
      <c r="B2267" s="54" t="s">
        <v>1215</v>
      </c>
      <c r="C2267" s="18" t="str">
        <f>VLOOKUP(Table4[[#This Row],[iso_code]],iso_code!B:C,2,FALSE)</f>
        <v>NGA</v>
      </c>
      <c r="D2267" s="18" t="str">
        <f>VLOOKUP(Table4[[#This Row],[iso_code]],iso_code!G:H,2,FALSE)</f>
        <v>Nigeria</v>
      </c>
    </row>
    <row r="2268" spans="1:4">
      <c r="A2268" s="18">
        <v>859</v>
      </c>
      <c r="B2268" s="54" t="s">
        <v>194</v>
      </c>
      <c r="C2268" s="18" t="str">
        <f>VLOOKUP(Table4[[#This Row],[iso_code]],iso_code!B:C,2,FALSE)</f>
        <v>ETH</v>
      </c>
      <c r="D2268" s="18" t="str">
        <f>VLOOKUP(Table4[[#This Row],[iso_code]],iso_code!G:H,2,FALSE)</f>
        <v>Ethiopia</v>
      </c>
    </row>
    <row r="2269" spans="1:4">
      <c r="A2269" s="18">
        <v>860</v>
      </c>
      <c r="B2269" s="54" t="s">
        <v>428</v>
      </c>
      <c r="C2269" s="18" t="str">
        <f>VLOOKUP(Table4[[#This Row],[iso_code]],iso_code!B:C,2,FALSE)</f>
        <v>KEN</v>
      </c>
      <c r="D2269" s="18" t="str">
        <f>VLOOKUP(Table4[[#This Row],[iso_code]],iso_code!G:H,2,FALSE)</f>
        <v>Kenya</v>
      </c>
    </row>
    <row r="2270" spans="1:4">
      <c r="A2270" s="18">
        <v>861</v>
      </c>
      <c r="B2270" s="54" t="s">
        <v>953</v>
      </c>
      <c r="C2270" s="18" t="str">
        <f>VLOOKUP(Table4[[#This Row],[iso_code]],iso_code!B:C,2,FALSE)</f>
        <v>MUS</v>
      </c>
      <c r="D2270" s="18" t="str">
        <f>VLOOKUP(Table4[[#This Row],[iso_code]],iso_code!G:H,2,FALSE)</f>
        <v>Mauritius</v>
      </c>
    </row>
    <row r="2271" spans="1:4">
      <c r="A2271" s="18">
        <v>862</v>
      </c>
      <c r="B2271" s="54" t="s">
        <v>840</v>
      </c>
      <c r="C2271" s="18" t="str">
        <f>VLOOKUP(Table4[[#This Row],[iso_code]],iso_code!B:C,2,FALSE)</f>
        <v>EGY</v>
      </c>
      <c r="D2271" s="18" t="str">
        <f>VLOOKUP(Table4[[#This Row],[iso_code]],iso_code!G:H,2,FALSE)</f>
        <v>Egypt</v>
      </c>
    </row>
    <row r="2272" spans="1:4">
      <c r="A2272" s="18">
        <v>863</v>
      </c>
      <c r="B2272" s="54" t="s">
        <v>840</v>
      </c>
      <c r="C2272" s="18" t="str">
        <f>VLOOKUP(Table4[[#This Row],[iso_code]],iso_code!B:C,2,FALSE)</f>
        <v>EGY</v>
      </c>
      <c r="D2272" s="18" t="str">
        <f>VLOOKUP(Table4[[#This Row],[iso_code]],iso_code!G:H,2,FALSE)</f>
        <v>Egypt</v>
      </c>
    </row>
    <row r="2273" spans="1:4">
      <c r="A2273" s="18">
        <v>864</v>
      </c>
      <c r="B2273" s="54" t="s">
        <v>1215</v>
      </c>
      <c r="C2273" s="18" t="str">
        <f>VLOOKUP(Table4[[#This Row],[iso_code]],iso_code!B:C,2,FALSE)</f>
        <v>NGA</v>
      </c>
      <c r="D2273" s="18" t="str">
        <f>VLOOKUP(Table4[[#This Row],[iso_code]],iso_code!G:H,2,FALSE)</f>
        <v>Nigeria</v>
      </c>
    </row>
    <row r="2274" spans="1:4">
      <c r="A2274" s="18">
        <v>865</v>
      </c>
      <c r="B2274" s="54" t="s">
        <v>608</v>
      </c>
      <c r="C2274" s="18" t="str">
        <f>VLOOKUP(Table4[[#This Row],[iso_code]],iso_code!B:C,2,FALSE)</f>
        <v>ZAF</v>
      </c>
      <c r="D2274" s="18" t="str">
        <f>VLOOKUP(Table4[[#This Row],[iso_code]],iso_code!G:H,2,FALSE)</f>
        <v>South Africa</v>
      </c>
    </row>
    <row r="2275" spans="1:4">
      <c r="A2275" s="18">
        <v>866</v>
      </c>
      <c r="B2275" s="54" t="s">
        <v>608</v>
      </c>
      <c r="C2275" s="18" t="str">
        <f>VLOOKUP(Table4[[#This Row],[iso_code]],iso_code!B:C,2,FALSE)</f>
        <v>ZAF</v>
      </c>
      <c r="D2275" s="18" t="str">
        <f>VLOOKUP(Table4[[#This Row],[iso_code]],iso_code!G:H,2,FALSE)</f>
        <v>South Africa</v>
      </c>
    </row>
    <row r="2276" spans="1:4">
      <c r="A2276" s="18">
        <v>867</v>
      </c>
      <c r="B2276" s="54" t="s">
        <v>509</v>
      </c>
      <c r="C2276" s="18" t="str">
        <f>VLOOKUP(Table4[[#This Row],[iso_code]],iso_code!B:C,2,FALSE)</f>
        <v>MAR</v>
      </c>
      <c r="D2276" s="18" t="str">
        <f>VLOOKUP(Table4[[#This Row],[iso_code]],iso_code!G:H,2,FALSE)</f>
        <v>Morocco</v>
      </c>
    </row>
    <row r="2277" spans="1:4">
      <c r="A2277" s="18">
        <v>868</v>
      </c>
      <c r="B2277" s="54" t="s">
        <v>1944</v>
      </c>
      <c r="C2277" s="18" t="str">
        <f>VLOOKUP(Table4[[#This Row],[iso_code]],iso_code!B:C,2,FALSE)</f>
        <v>LBY</v>
      </c>
      <c r="D2277" s="18" t="str">
        <f>VLOOKUP(Table4[[#This Row],[iso_code]],iso_code!G:H,2,FALSE)</f>
        <v>Libya</v>
      </c>
    </row>
    <row r="2278" spans="1:4">
      <c r="A2278" s="18">
        <v>869</v>
      </c>
      <c r="B2278" s="54" t="s">
        <v>2167</v>
      </c>
      <c r="C2278" s="18" t="str">
        <f>VLOOKUP(Table4[[#This Row],[iso_code]],iso_code!B:C,2,FALSE)</f>
        <v>SDN</v>
      </c>
      <c r="D2278" s="18" t="str">
        <f>VLOOKUP(Table4[[#This Row],[iso_code]],iso_code!G:H,2,FALSE)</f>
        <v>Sudan (the)</v>
      </c>
    </row>
    <row r="2279" spans="1:4">
      <c r="A2279" s="18">
        <v>870</v>
      </c>
      <c r="B2279" s="54" t="s">
        <v>1215</v>
      </c>
      <c r="C2279" s="18" t="str">
        <f>VLOOKUP(Table4[[#This Row],[iso_code]],iso_code!B:C,2,FALSE)</f>
        <v>NGA</v>
      </c>
      <c r="D2279" s="18" t="str">
        <f>VLOOKUP(Table4[[#This Row],[iso_code]],iso_code!G:H,2,FALSE)</f>
        <v>Nigeria</v>
      </c>
    </row>
    <row r="2280" spans="1:4">
      <c r="A2280" s="18">
        <v>871</v>
      </c>
      <c r="B2280" s="54" t="s">
        <v>840</v>
      </c>
      <c r="C2280" s="18" t="str">
        <f>VLOOKUP(Table4[[#This Row],[iso_code]],iso_code!B:C,2,FALSE)</f>
        <v>EGY</v>
      </c>
      <c r="D2280" s="18" t="str">
        <f>VLOOKUP(Table4[[#This Row],[iso_code]],iso_code!G:H,2,FALSE)</f>
        <v>Egypt</v>
      </c>
    </row>
    <row r="2281" spans="1:4">
      <c r="A2281" s="18">
        <v>872</v>
      </c>
      <c r="B2281" s="54" t="s">
        <v>1215</v>
      </c>
      <c r="C2281" s="18" t="str">
        <f>VLOOKUP(Table4[[#This Row],[iso_code]],iso_code!B:C,2,FALSE)</f>
        <v>NGA</v>
      </c>
      <c r="D2281" s="18" t="str">
        <f>VLOOKUP(Table4[[#This Row],[iso_code]],iso_code!G:H,2,FALSE)</f>
        <v>Nigeria</v>
      </c>
    </row>
    <row r="2282" spans="1:4">
      <c r="A2282" s="18">
        <v>872</v>
      </c>
      <c r="B2282" s="54" t="s">
        <v>428</v>
      </c>
      <c r="C2282" s="18" t="str">
        <f>VLOOKUP(Table4[[#This Row],[iso_code]],iso_code!B:C,2,FALSE)</f>
        <v>KEN</v>
      </c>
      <c r="D2282" s="18" t="str">
        <f>VLOOKUP(Table4[[#This Row],[iso_code]],iso_code!G:H,2,FALSE)</f>
        <v>Kenya</v>
      </c>
    </row>
    <row r="2283" spans="1:4">
      <c r="A2283" s="18">
        <v>873</v>
      </c>
      <c r="B2283" s="54" t="s">
        <v>2162</v>
      </c>
      <c r="C2283" s="18" t="str">
        <f>VLOOKUP(Table4[[#This Row],[iso_code]],iso_code!B:C,2,FALSE)</f>
        <v>RWA</v>
      </c>
      <c r="D2283" s="18" t="str">
        <f>VLOOKUP(Table4[[#This Row],[iso_code]],iso_code!G:H,2,FALSE)</f>
        <v>Rwanda</v>
      </c>
    </row>
    <row r="2284" spans="1:4">
      <c r="A2284" s="18">
        <v>874</v>
      </c>
      <c r="B2284" s="54" t="s">
        <v>790</v>
      </c>
      <c r="C2284" s="18" t="str">
        <f>VLOOKUP(Table4[[#This Row],[iso_code]],iso_code!B:C,2,FALSE)</f>
        <v>DZA</v>
      </c>
      <c r="D2284" s="18" t="str">
        <f>VLOOKUP(Table4[[#This Row],[iso_code]],iso_code!G:H,2,FALSE)</f>
        <v>Algeria</v>
      </c>
    </row>
    <row r="2285" spans="1:4">
      <c r="A2285" s="18">
        <v>875</v>
      </c>
      <c r="B2285" s="54" t="s">
        <v>790</v>
      </c>
      <c r="C2285" s="18" t="str">
        <f>VLOOKUP(Table4[[#This Row],[iso_code]],iso_code!B:C,2,FALSE)</f>
        <v>DZA</v>
      </c>
      <c r="D2285" s="18" t="str">
        <f>VLOOKUP(Table4[[#This Row],[iso_code]],iso_code!G:H,2,FALSE)</f>
        <v>Algeria</v>
      </c>
    </row>
    <row r="2286" spans="1:4">
      <c r="A2286" s="18">
        <v>876</v>
      </c>
      <c r="B2286" s="54" t="s">
        <v>509</v>
      </c>
      <c r="C2286" s="18" t="str">
        <f>VLOOKUP(Table4[[#This Row],[iso_code]],iso_code!B:C,2,FALSE)</f>
        <v>MAR</v>
      </c>
      <c r="D2286" s="18" t="str">
        <f>VLOOKUP(Table4[[#This Row],[iso_code]],iso_code!G:H,2,FALSE)</f>
        <v>Morocco</v>
      </c>
    </row>
    <row r="2287" spans="1:4">
      <c r="A2287" s="18">
        <v>877</v>
      </c>
      <c r="B2287" s="54" t="s">
        <v>790</v>
      </c>
      <c r="C2287" s="18" t="str">
        <f>VLOOKUP(Table4[[#This Row],[iso_code]],iso_code!B:C,2,FALSE)</f>
        <v>DZA</v>
      </c>
      <c r="D2287" s="18" t="str">
        <f>VLOOKUP(Table4[[#This Row],[iso_code]],iso_code!G:H,2,FALSE)</f>
        <v>Algeria</v>
      </c>
    </row>
    <row r="2288" spans="1:4">
      <c r="A2288" s="18">
        <v>878</v>
      </c>
      <c r="B2288" s="54" t="s">
        <v>1215</v>
      </c>
      <c r="C2288" s="18" t="str">
        <f>VLOOKUP(Table4[[#This Row],[iso_code]],iso_code!B:C,2,FALSE)</f>
        <v>NGA</v>
      </c>
      <c r="D2288" s="18" t="str">
        <f>VLOOKUP(Table4[[#This Row],[iso_code]],iso_code!G:H,2,FALSE)</f>
        <v>Nigeria</v>
      </c>
    </row>
    <row r="2289" spans="1:4">
      <c r="A2289" s="18">
        <v>879</v>
      </c>
      <c r="B2289" s="54" t="s">
        <v>194</v>
      </c>
      <c r="C2289" s="18" t="str">
        <f>VLOOKUP(Table4[[#This Row],[iso_code]],iso_code!B:C,2,FALSE)</f>
        <v>ETH</v>
      </c>
      <c r="D2289" s="18" t="str">
        <f>VLOOKUP(Table4[[#This Row],[iso_code]],iso_code!G:H,2,FALSE)</f>
        <v>Ethiopia</v>
      </c>
    </row>
    <row r="2290" spans="1:4">
      <c r="A2290" s="18">
        <v>880</v>
      </c>
      <c r="B2290" s="54" t="s">
        <v>250</v>
      </c>
      <c r="C2290" s="18" t="str">
        <f>VLOOKUP(Table4[[#This Row],[iso_code]],iso_code!B:C,2,FALSE)</f>
        <v>GHA</v>
      </c>
      <c r="D2290" s="18" t="str">
        <f>VLOOKUP(Table4[[#This Row],[iso_code]],iso_code!G:H,2,FALSE)</f>
        <v>Ghana</v>
      </c>
    </row>
    <row r="2291" spans="1:4">
      <c r="A2291" s="18">
        <v>881</v>
      </c>
      <c r="B2291" s="54" t="s">
        <v>509</v>
      </c>
      <c r="C2291" s="18" t="str">
        <f>VLOOKUP(Table4[[#This Row],[iso_code]],iso_code!B:C,2,FALSE)</f>
        <v>MAR</v>
      </c>
      <c r="D2291" s="18" t="str">
        <f>VLOOKUP(Table4[[#This Row],[iso_code]],iso_code!G:H,2,FALSE)</f>
        <v>Morocco</v>
      </c>
    </row>
    <row r="2292" spans="1:4">
      <c r="A2292" s="18">
        <v>882</v>
      </c>
      <c r="B2292" s="54" t="s">
        <v>790</v>
      </c>
      <c r="C2292" s="18" t="str">
        <f>VLOOKUP(Table4[[#This Row],[iso_code]],iso_code!B:C,2,FALSE)</f>
        <v>DZA</v>
      </c>
      <c r="D2292" s="18" t="str">
        <f>VLOOKUP(Table4[[#This Row],[iso_code]],iso_code!G:H,2,FALSE)</f>
        <v>Algeria</v>
      </c>
    </row>
    <row r="2293" spans="1:4">
      <c r="A2293" s="18">
        <v>883</v>
      </c>
      <c r="B2293" s="54" t="s">
        <v>285</v>
      </c>
      <c r="C2293" s="18" t="str">
        <f>VLOOKUP(Table4[[#This Row],[iso_code]],iso_code!B:C,2,FALSE)</f>
        <v>CMR</v>
      </c>
      <c r="D2293" s="18" t="str">
        <f>VLOOKUP(Table4[[#This Row],[iso_code]],iso_code!G:H,2,FALSE)</f>
        <v>Cameroon</v>
      </c>
    </row>
    <row r="2294" spans="1:4">
      <c r="A2294" s="18">
        <v>884</v>
      </c>
      <c r="B2294" s="54" t="s">
        <v>1215</v>
      </c>
      <c r="C2294" s="18" t="str">
        <f>VLOOKUP(Table4[[#This Row],[iso_code]],iso_code!B:C,2,FALSE)</f>
        <v>NGA</v>
      </c>
      <c r="D2294" s="18" t="str">
        <f>VLOOKUP(Table4[[#This Row],[iso_code]],iso_code!G:H,2,FALSE)</f>
        <v>Nigeria</v>
      </c>
    </row>
    <row r="2295" spans="1:4">
      <c r="A2295" s="18">
        <v>885</v>
      </c>
      <c r="B2295" s="54" t="s">
        <v>2158</v>
      </c>
      <c r="C2295" s="18" t="str">
        <f>VLOOKUP(Table4[[#This Row],[iso_code]],iso_code!B:C,2,FALSE)</f>
        <v>LSO</v>
      </c>
      <c r="D2295" s="18" t="str">
        <f>VLOOKUP(Table4[[#This Row],[iso_code]],iso_code!G:H,2,FALSE)</f>
        <v>Lesotho</v>
      </c>
    </row>
    <row r="2296" spans="1:4">
      <c r="A2296" s="18">
        <v>886</v>
      </c>
      <c r="B2296" s="54" t="s">
        <v>509</v>
      </c>
      <c r="C2296" s="18" t="str">
        <f>VLOOKUP(Table4[[#This Row],[iso_code]],iso_code!B:C,2,FALSE)</f>
        <v>MAR</v>
      </c>
      <c r="D2296" s="18" t="str">
        <f>VLOOKUP(Table4[[#This Row],[iso_code]],iso_code!G:H,2,FALSE)</f>
        <v>Morocco</v>
      </c>
    </row>
    <row r="2297" spans="1:4">
      <c r="A2297" s="18">
        <v>887</v>
      </c>
      <c r="B2297" s="54" t="s">
        <v>285</v>
      </c>
      <c r="C2297" s="18" t="str">
        <f>VLOOKUP(Table4[[#This Row],[iso_code]],iso_code!B:C,2,FALSE)</f>
        <v>CMR</v>
      </c>
      <c r="D2297" s="18" t="str">
        <f>VLOOKUP(Table4[[#This Row],[iso_code]],iso_code!G:H,2,FALSE)</f>
        <v>Cameroon</v>
      </c>
    </row>
    <row r="2298" spans="1:4">
      <c r="A2298" s="18">
        <v>888</v>
      </c>
      <c r="B2298" s="54" t="s">
        <v>1215</v>
      </c>
      <c r="C2298" s="18" t="str">
        <f>VLOOKUP(Table4[[#This Row],[iso_code]],iso_code!B:C,2,FALSE)</f>
        <v>NGA</v>
      </c>
      <c r="D2298" s="18" t="str">
        <f>VLOOKUP(Table4[[#This Row],[iso_code]],iso_code!G:H,2,FALSE)</f>
        <v>Nigeria</v>
      </c>
    </row>
    <row r="2299" spans="1:4">
      <c r="A2299" s="18">
        <v>889</v>
      </c>
      <c r="B2299" s="54" t="s">
        <v>428</v>
      </c>
      <c r="C2299" s="18" t="str">
        <f>VLOOKUP(Table4[[#This Row],[iso_code]],iso_code!B:C,2,FALSE)</f>
        <v>KEN</v>
      </c>
      <c r="D2299" s="18" t="str">
        <f>VLOOKUP(Table4[[#This Row],[iso_code]],iso_code!G:H,2,FALSE)</f>
        <v>Kenya</v>
      </c>
    </row>
    <row r="2300" spans="1:4">
      <c r="A2300" s="18">
        <v>890</v>
      </c>
      <c r="B2300" s="54" t="s">
        <v>194</v>
      </c>
      <c r="C2300" s="18" t="str">
        <f>VLOOKUP(Table4[[#This Row],[iso_code]],iso_code!B:C,2,FALSE)</f>
        <v>ETH</v>
      </c>
      <c r="D2300" s="18" t="str">
        <f>VLOOKUP(Table4[[#This Row],[iso_code]],iso_code!G:H,2,FALSE)</f>
        <v>Ethiopia</v>
      </c>
    </row>
    <row r="2301" spans="1:4">
      <c r="A2301" s="18">
        <v>891</v>
      </c>
      <c r="B2301" s="54" t="s">
        <v>2157</v>
      </c>
      <c r="C2301" s="18" t="str">
        <f>VLOOKUP(Table4[[#This Row],[iso_code]],iso_code!B:C,2,FALSE)</f>
        <v>CIV</v>
      </c>
      <c r="D2301" s="18" t="str">
        <f>VLOOKUP(Table4[[#This Row],[iso_code]],iso_code!G:H,2,FALSE)</f>
        <v>Côte d'Ivoire</v>
      </c>
    </row>
    <row r="2302" spans="1:4">
      <c r="A2302" s="18">
        <v>892</v>
      </c>
      <c r="B2302" s="54" t="s">
        <v>1147</v>
      </c>
      <c r="C2302" s="18" t="str">
        <f>VLOOKUP(Table4[[#This Row],[iso_code]],iso_code!B:C,2,FALSE)</f>
        <v>MWI</v>
      </c>
      <c r="D2302" s="18" t="str">
        <f>VLOOKUP(Table4[[#This Row],[iso_code]],iso_code!G:H,2,FALSE)</f>
        <v>Malawi</v>
      </c>
    </row>
    <row r="2303" spans="1:4">
      <c r="A2303" s="18">
        <v>893</v>
      </c>
      <c r="B2303" s="54" t="s">
        <v>1431</v>
      </c>
      <c r="C2303" s="18" t="str">
        <f>VLOOKUP(Table4[[#This Row],[iso_code]],iso_code!B:C,2,FALSE)</f>
        <v>MOZ</v>
      </c>
      <c r="D2303" s="18" t="str">
        <f>VLOOKUP(Table4[[#This Row],[iso_code]],iso_code!G:H,2,FALSE)</f>
        <v>Mozambique</v>
      </c>
    </row>
    <row r="2304" spans="1:4">
      <c r="A2304" s="18">
        <v>894</v>
      </c>
      <c r="B2304" s="54" t="s">
        <v>1215</v>
      </c>
      <c r="C2304" s="18" t="str">
        <f>VLOOKUP(Table4[[#This Row],[iso_code]],iso_code!B:C,2,FALSE)</f>
        <v>NGA</v>
      </c>
      <c r="D2304" s="18" t="str">
        <f>VLOOKUP(Table4[[#This Row],[iso_code]],iso_code!G:H,2,FALSE)</f>
        <v>Nigeria</v>
      </c>
    </row>
    <row r="2305" spans="1:4">
      <c r="A2305" s="18">
        <v>895</v>
      </c>
      <c r="B2305" s="54" t="s">
        <v>840</v>
      </c>
      <c r="C2305" s="18" t="str">
        <f>VLOOKUP(Table4[[#This Row],[iso_code]],iso_code!B:C,2,FALSE)</f>
        <v>EGY</v>
      </c>
      <c r="D2305" s="18" t="str">
        <f>VLOOKUP(Table4[[#This Row],[iso_code]],iso_code!G:H,2,FALSE)</f>
        <v>Egypt</v>
      </c>
    </row>
    <row r="2306" spans="1:4">
      <c r="A2306" s="18">
        <v>896</v>
      </c>
      <c r="B2306" s="54" t="s">
        <v>1215</v>
      </c>
      <c r="C2306" s="18" t="str">
        <f>VLOOKUP(Table4[[#This Row],[iso_code]],iso_code!B:C,2,FALSE)</f>
        <v>NGA</v>
      </c>
      <c r="D2306" s="18" t="str">
        <f>VLOOKUP(Table4[[#This Row],[iso_code]],iso_code!G:H,2,FALSE)</f>
        <v>Nigeria</v>
      </c>
    </row>
    <row r="2307" spans="1:4">
      <c r="A2307" s="18">
        <v>897</v>
      </c>
      <c r="B2307" s="54" t="s">
        <v>790</v>
      </c>
      <c r="C2307" s="18" t="str">
        <f>VLOOKUP(Table4[[#This Row],[iso_code]],iso_code!B:C,2,FALSE)</f>
        <v>DZA</v>
      </c>
      <c r="D2307" s="18" t="str">
        <f>VLOOKUP(Table4[[#This Row],[iso_code]],iso_code!G:H,2,FALSE)</f>
        <v>Algeria</v>
      </c>
    </row>
    <row r="2308" spans="1:4">
      <c r="A2308" s="18">
        <v>898</v>
      </c>
      <c r="B2308" s="54" t="s">
        <v>842</v>
      </c>
      <c r="C2308" s="18" t="str">
        <f>VLOOKUP(Table4[[#This Row],[iso_code]],iso_code!B:C,2,FALSE)</f>
        <v>TZA</v>
      </c>
      <c r="D2308" s="18" t="str">
        <f>VLOOKUP(Table4[[#This Row],[iso_code]],iso_code!G:H,2,FALSE)</f>
        <v>Tanzania, United Republic of</v>
      </c>
    </row>
    <row r="2309" spans="1:4">
      <c r="A2309" s="18">
        <v>899</v>
      </c>
      <c r="B2309" s="54" t="s">
        <v>194</v>
      </c>
      <c r="C2309" s="18" t="str">
        <f>VLOOKUP(Table4[[#This Row],[iso_code]],iso_code!B:C,2,FALSE)</f>
        <v>ETH</v>
      </c>
      <c r="D2309" s="18" t="str">
        <f>VLOOKUP(Table4[[#This Row],[iso_code]],iso_code!G:H,2,FALSE)</f>
        <v>Ethiopia</v>
      </c>
    </row>
    <row r="2310" spans="1:4">
      <c r="A2310" s="18">
        <v>900</v>
      </c>
      <c r="B2310" s="54" t="s">
        <v>840</v>
      </c>
      <c r="C2310" s="18" t="str">
        <f>VLOOKUP(Table4[[#This Row],[iso_code]],iso_code!B:C,2,FALSE)</f>
        <v>EGY</v>
      </c>
      <c r="D2310" s="18" t="str">
        <f>VLOOKUP(Table4[[#This Row],[iso_code]],iso_code!G:H,2,FALSE)</f>
        <v>Egypt</v>
      </c>
    </row>
    <row r="2311" spans="1:4">
      <c r="A2311" s="18">
        <v>901</v>
      </c>
      <c r="B2311" s="54" t="s">
        <v>1215</v>
      </c>
      <c r="C2311" s="18" t="str">
        <f>VLOOKUP(Table4[[#This Row],[iso_code]],iso_code!B:C,2,FALSE)</f>
        <v>NGA</v>
      </c>
      <c r="D2311" s="18" t="str">
        <f>VLOOKUP(Table4[[#This Row],[iso_code]],iso_code!G:H,2,FALSE)</f>
        <v>Nigeria</v>
      </c>
    </row>
    <row r="2312" spans="1:4">
      <c r="A2312" s="18">
        <v>902</v>
      </c>
      <c r="B2312" s="54" t="s">
        <v>1215</v>
      </c>
      <c r="C2312" s="18" t="str">
        <f>VLOOKUP(Table4[[#This Row],[iso_code]],iso_code!B:C,2,FALSE)</f>
        <v>NGA</v>
      </c>
      <c r="D2312" s="18" t="str">
        <f>VLOOKUP(Table4[[#This Row],[iso_code]],iso_code!G:H,2,FALSE)</f>
        <v>Nigeria</v>
      </c>
    </row>
    <row r="2313" spans="1:4">
      <c r="A2313" s="18">
        <v>903</v>
      </c>
      <c r="B2313" s="54" t="s">
        <v>608</v>
      </c>
      <c r="C2313" s="18" t="str">
        <f>VLOOKUP(Table4[[#This Row],[iso_code]],iso_code!B:C,2,FALSE)</f>
        <v>ZAF</v>
      </c>
      <c r="D2313" s="18" t="str">
        <f>VLOOKUP(Table4[[#This Row],[iso_code]],iso_code!G:H,2,FALSE)</f>
        <v>South Africa</v>
      </c>
    </row>
    <row r="2314" spans="1:4">
      <c r="A2314" s="18">
        <v>904</v>
      </c>
      <c r="B2314" s="54" t="s">
        <v>1215</v>
      </c>
      <c r="C2314" s="18" t="str">
        <f>VLOOKUP(Table4[[#This Row],[iso_code]],iso_code!B:C,2,FALSE)</f>
        <v>NGA</v>
      </c>
      <c r="D2314" s="18" t="str">
        <f>VLOOKUP(Table4[[#This Row],[iso_code]],iso_code!G:H,2,FALSE)</f>
        <v>Nigeria</v>
      </c>
    </row>
    <row r="2315" spans="1:4">
      <c r="A2315" s="18">
        <v>905</v>
      </c>
      <c r="B2315" s="54" t="s">
        <v>1944</v>
      </c>
      <c r="C2315" s="18" t="str">
        <f>VLOOKUP(Table4[[#This Row],[iso_code]],iso_code!B:C,2,FALSE)</f>
        <v>LBY</v>
      </c>
      <c r="D2315" s="18" t="str">
        <f>VLOOKUP(Table4[[#This Row],[iso_code]],iso_code!G:H,2,FALSE)</f>
        <v>Libya</v>
      </c>
    </row>
    <row r="2316" spans="1:4">
      <c r="A2316" s="18">
        <v>906</v>
      </c>
      <c r="B2316" s="54" t="s">
        <v>608</v>
      </c>
      <c r="C2316" s="18" t="str">
        <f>VLOOKUP(Table4[[#This Row],[iso_code]],iso_code!B:C,2,FALSE)</f>
        <v>ZAF</v>
      </c>
      <c r="D2316" s="18" t="str">
        <f>VLOOKUP(Table4[[#This Row],[iso_code]],iso_code!G:H,2,FALSE)</f>
        <v>South Africa</v>
      </c>
    </row>
    <row r="2317" spans="1:4">
      <c r="A2317" s="18">
        <v>907</v>
      </c>
      <c r="B2317" s="54" t="s">
        <v>2144</v>
      </c>
      <c r="C2317" s="18" t="str">
        <f>VLOOKUP(Table4[[#This Row],[iso_code]],iso_code!B:C,2,FALSE)</f>
        <v>BEN</v>
      </c>
      <c r="D2317" s="18" t="str">
        <f>VLOOKUP(Table4[[#This Row],[iso_code]],iso_code!G:H,2,FALSE)</f>
        <v>Benin</v>
      </c>
    </row>
    <row r="2318" spans="1:4">
      <c r="A2318" s="18">
        <v>907</v>
      </c>
      <c r="B2318" s="54" t="s">
        <v>2145</v>
      </c>
      <c r="C2318" s="18" t="str">
        <f>VLOOKUP(Table4[[#This Row],[iso_code]],iso_code!B:C,2,FALSE)</f>
        <v>BFA</v>
      </c>
      <c r="D2318" s="18" t="str">
        <f>VLOOKUP(Table4[[#This Row],[iso_code]],iso_code!G:H,2,FALSE)</f>
        <v>Burkina Faso</v>
      </c>
    </row>
    <row r="2319" spans="1:4">
      <c r="A2319" s="18">
        <v>907</v>
      </c>
      <c r="B2319" s="54" t="s">
        <v>2157</v>
      </c>
      <c r="C2319" s="18" t="str">
        <f>VLOOKUP(Table4[[#This Row],[iso_code]],iso_code!B:C,2,FALSE)</f>
        <v>CIV</v>
      </c>
      <c r="D2319" s="18" t="str">
        <f>VLOOKUP(Table4[[#This Row],[iso_code]],iso_code!G:H,2,FALSE)</f>
        <v>Côte d'Ivoire</v>
      </c>
    </row>
    <row r="2320" spans="1:4">
      <c r="A2320" s="18">
        <v>907</v>
      </c>
      <c r="B2320" s="54" t="s">
        <v>2154</v>
      </c>
      <c r="C2320" s="18" t="str">
        <f>VLOOKUP(Table4[[#This Row],[iso_code]],iso_code!B:C,2,FALSE)</f>
        <v>GMB</v>
      </c>
      <c r="D2320" s="18" t="str">
        <f>VLOOKUP(Table4[[#This Row],[iso_code]],iso_code!G:H,2,FALSE)</f>
        <v>Gambia (the)</v>
      </c>
    </row>
    <row r="2321" spans="1:4">
      <c r="A2321" s="18">
        <v>907</v>
      </c>
      <c r="B2321" s="54" t="s">
        <v>250</v>
      </c>
      <c r="C2321" s="18" t="str">
        <f>VLOOKUP(Table4[[#This Row],[iso_code]],iso_code!B:C,2,FALSE)</f>
        <v>GHA</v>
      </c>
      <c r="D2321" s="18" t="str">
        <f>VLOOKUP(Table4[[#This Row],[iso_code]],iso_code!G:H,2,FALSE)</f>
        <v>Ghana</v>
      </c>
    </row>
    <row r="2322" spans="1:4">
      <c r="A2322" s="18">
        <v>907</v>
      </c>
      <c r="B2322" s="54" t="s">
        <v>2155</v>
      </c>
      <c r="C2322" s="18" t="str">
        <f>VLOOKUP(Table4[[#This Row],[iso_code]],iso_code!B:C,2,FALSE)</f>
        <v>GIN</v>
      </c>
      <c r="D2322" s="18" t="str">
        <f>VLOOKUP(Table4[[#This Row],[iso_code]],iso_code!G:H,2,FALSE)</f>
        <v>Guinea</v>
      </c>
    </row>
    <row r="2323" spans="1:4">
      <c r="A2323" s="18">
        <v>907</v>
      </c>
      <c r="B2323" s="54" t="s">
        <v>2156</v>
      </c>
      <c r="C2323" s="18" t="str">
        <f>VLOOKUP(Table4[[#This Row],[iso_code]],iso_code!B:C,2,FALSE)</f>
        <v>GNB</v>
      </c>
      <c r="D2323" s="18" t="str">
        <f>VLOOKUP(Table4[[#This Row],[iso_code]],iso_code!G:H,2,FALSE)</f>
        <v>Guinea-Bissau</v>
      </c>
    </row>
    <row r="2324" spans="1:4">
      <c r="A2324" s="18">
        <v>907</v>
      </c>
      <c r="B2324" s="54" t="s">
        <v>2159</v>
      </c>
      <c r="C2324" s="18" t="str">
        <f>VLOOKUP(Table4[[#This Row],[iso_code]],iso_code!B:C,2,FALSE)</f>
        <v>LBR</v>
      </c>
      <c r="D2324" s="18" t="str">
        <f>VLOOKUP(Table4[[#This Row],[iso_code]],iso_code!G:H,2,FALSE)</f>
        <v>Liberia</v>
      </c>
    </row>
    <row r="2325" spans="1:4">
      <c r="A2325" s="18">
        <v>907</v>
      </c>
      <c r="B2325" s="54" t="s">
        <v>2161</v>
      </c>
      <c r="C2325" s="18" t="str">
        <f>VLOOKUP(Table4[[#This Row],[iso_code]],iso_code!B:C,2,FALSE)</f>
        <v>MLI</v>
      </c>
      <c r="D2325" s="18" t="str">
        <f>VLOOKUP(Table4[[#This Row],[iso_code]],iso_code!G:H,2,FALSE)</f>
        <v>Mali</v>
      </c>
    </row>
    <row r="2326" spans="1:4">
      <c r="A2326" s="18">
        <v>907</v>
      </c>
      <c r="B2326" s="54" t="s">
        <v>988</v>
      </c>
      <c r="C2326" s="18" t="str">
        <f>VLOOKUP(Table4[[#This Row],[iso_code]],iso_code!B:C,2,FALSE)</f>
        <v>NER</v>
      </c>
      <c r="D2326" s="18" t="str">
        <f>VLOOKUP(Table4[[#This Row],[iso_code]],iso_code!G:H,2,FALSE)</f>
        <v>Niger (the)</v>
      </c>
    </row>
    <row r="2327" spans="1:4">
      <c r="A2327" s="18">
        <v>907</v>
      </c>
      <c r="B2327" s="54" t="s">
        <v>1215</v>
      </c>
      <c r="C2327" s="18" t="str">
        <f>VLOOKUP(Table4[[#This Row],[iso_code]],iso_code!B:C,2,FALSE)</f>
        <v>NGA</v>
      </c>
      <c r="D2327" s="18" t="str">
        <f>VLOOKUP(Table4[[#This Row],[iso_code]],iso_code!G:H,2,FALSE)</f>
        <v>Nigeria</v>
      </c>
    </row>
    <row r="2328" spans="1:4">
      <c r="A2328" s="18">
        <v>907</v>
      </c>
      <c r="B2328" s="54" t="s">
        <v>1657</v>
      </c>
      <c r="C2328" s="18" t="str">
        <f>VLOOKUP(Table4[[#This Row],[iso_code]],iso_code!B:C,2,FALSE)</f>
        <v>SEN</v>
      </c>
      <c r="D2328" s="18" t="str">
        <f>VLOOKUP(Table4[[#This Row],[iso_code]],iso_code!G:H,2,FALSE)</f>
        <v>Senegal</v>
      </c>
    </row>
    <row r="2329" spans="1:4">
      <c r="A2329" s="18">
        <v>907</v>
      </c>
      <c r="B2329" s="54" t="s">
        <v>2046</v>
      </c>
      <c r="C2329" s="18" t="str">
        <f>VLOOKUP(Table4[[#This Row],[iso_code]],iso_code!B:C,2,FALSE)</f>
        <v>SLE</v>
      </c>
      <c r="D2329" s="18" t="str">
        <f>VLOOKUP(Table4[[#This Row],[iso_code]],iso_code!G:H,2,FALSE)</f>
        <v>Sierra Leone</v>
      </c>
    </row>
    <row r="2330" spans="1:4">
      <c r="A2330" s="18">
        <v>907</v>
      </c>
      <c r="B2330" s="54" t="s">
        <v>1968</v>
      </c>
      <c r="C2330" s="18" t="str">
        <f>VLOOKUP(Table4[[#This Row],[iso_code]],iso_code!B:C,2,FALSE)</f>
        <v>TGO</v>
      </c>
      <c r="D2330" s="18" t="str">
        <f>VLOOKUP(Table4[[#This Row],[iso_code]],iso_code!G:H,2,FALSE)</f>
        <v>Togo</v>
      </c>
    </row>
    <row r="2331" spans="1:4">
      <c r="A2331" s="18">
        <v>908</v>
      </c>
      <c r="B2331" s="54" t="s">
        <v>428</v>
      </c>
      <c r="C2331" s="18" t="str">
        <f>VLOOKUP(Table4[[#This Row],[iso_code]],iso_code!B:C,2,FALSE)</f>
        <v>KEN</v>
      </c>
      <c r="D2331" s="18" t="str">
        <f>VLOOKUP(Table4[[#This Row],[iso_code]],iso_code!G:H,2,FALSE)</f>
        <v>Kenya</v>
      </c>
    </row>
    <row r="2332" spans="1:4">
      <c r="A2332" s="18">
        <v>909</v>
      </c>
      <c r="B2332" s="54" t="s">
        <v>935</v>
      </c>
      <c r="C2332" s="18" t="str">
        <f>VLOOKUP(Table4[[#This Row],[iso_code]],iso_code!B:C,2,FALSE)</f>
        <v>TUN</v>
      </c>
      <c r="D2332" s="18" t="str">
        <f>VLOOKUP(Table4[[#This Row],[iso_code]],iso_code!G:H,2,FALSE)</f>
        <v>Tunisia</v>
      </c>
    </row>
    <row r="2333" spans="1:4">
      <c r="A2333" s="18">
        <v>910</v>
      </c>
      <c r="B2333" s="54" t="s">
        <v>1606</v>
      </c>
      <c r="C2333" s="18" t="str">
        <f>VLOOKUP(Table4[[#This Row],[iso_code]],iso_code!B:C,2,FALSE)</f>
        <v>CPV</v>
      </c>
      <c r="D2333" s="18" t="str">
        <f>VLOOKUP(Table4[[#This Row],[iso_code]],iso_code!G:H,2,FALSE)</f>
        <v>Cabo Verde</v>
      </c>
    </row>
    <row r="2334" spans="1:4">
      <c r="A2334" s="18">
        <v>911</v>
      </c>
      <c r="B2334" s="54" t="s">
        <v>2144</v>
      </c>
      <c r="C2334" s="18" t="str">
        <f>VLOOKUP(Table4[[#This Row],[iso_code]],iso_code!B:C,2,FALSE)</f>
        <v>BEN</v>
      </c>
      <c r="D2334" s="18" t="str">
        <f>VLOOKUP(Table4[[#This Row],[iso_code]],iso_code!G:H,2,FALSE)</f>
        <v>Benin</v>
      </c>
    </row>
    <row r="2335" spans="1:4">
      <c r="A2335" s="18">
        <v>911</v>
      </c>
      <c r="B2335" s="54" t="s">
        <v>2145</v>
      </c>
      <c r="C2335" s="18" t="str">
        <f>VLOOKUP(Table4[[#This Row],[iso_code]],iso_code!B:C,2,FALSE)</f>
        <v>BFA</v>
      </c>
      <c r="D2335" s="18" t="str">
        <f>VLOOKUP(Table4[[#This Row],[iso_code]],iso_code!G:H,2,FALSE)</f>
        <v>Burkina Faso</v>
      </c>
    </row>
    <row r="2336" spans="1:4">
      <c r="A2336" s="18">
        <v>911</v>
      </c>
      <c r="B2336" s="54" t="s">
        <v>1606</v>
      </c>
      <c r="C2336" s="18" t="str">
        <f>VLOOKUP(Table4[[#This Row],[iso_code]],iso_code!B:C,2,FALSE)</f>
        <v>CPV</v>
      </c>
      <c r="D2336" s="18" t="str">
        <f>VLOOKUP(Table4[[#This Row],[iso_code]],iso_code!G:H,2,FALSE)</f>
        <v>Cabo Verde</v>
      </c>
    </row>
    <row r="2337" spans="1:4">
      <c r="A2337" s="18">
        <v>911</v>
      </c>
      <c r="B2337" s="54" t="s">
        <v>2157</v>
      </c>
      <c r="C2337" s="18" t="str">
        <f>VLOOKUP(Table4[[#This Row],[iso_code]],iso_code!B:C,2,FALSE)</f>
        <v>CIV</v>
      </c>
      <c r="D2337" s="18" t="str">
        <f>VLOOKUP(Table4[[#This Row],[iso_code]],iso_code!G:H,2,FALSE)</f>
        <v>Côte d'Ivoire</v>
      </c>
    </row>
    <row r="2338" spans="1:4">
      <c r="A2338" s="18">
        <v>911</v>
      </c>
      <c r="B2338" s="54" t="s">
        <v>2154</v>
      </c>
      <c r="C2338" s="18" t="str">
        <f>VLOOKUP(Table4[[#This Row],[iso_code]],iso_code!B:C,2,FALSE)</f>
        <v>GMB</v>
      </c>
      <c r="D2338" s="18" t="str">
        <f>VLOOKUP(Table4[[#This Row],[iso_code]],iso_code!G:H,2,FALSE)</f>
        <v>Gambia (the)</v>
      </c>
    </row>
    <row r="2339" spans="1:4">
      <c r="A2339" s="18">
        <v>911</v>
      </c>
      <c r="B2339" s="54" t="s">
        <v>250</v>
      </c>
      <c r="C2339" s="18" t="str">
        <f>VLOOKUP(Table4[[#This Row],[iso_code]],iso_code!B:C,2,FALSE)</f>
        <v>GHA</v>
      </c>
      <c r="D2339" s="18" t="str">
        <f>VLOOKUP(Table4[[#This Row],[iso_code]],iso_code!G:H,2,FALSE)</f>
        <v>Ghana</v>
      </c>
    </row>
    <row r="2340" spans="1:4">
      <c r="A2340" s="18">
        <v>911</v>
      </c>
      <c r="B2340" s="54" t="s">
        <v>2155</v>
      </c>
      <c r="C2340" s="18" t="str">
        <f>VLOOKUP(Table4[[#This Row],[iso_code]],iso_code!B:C,2,FALSE)</f>
        <v>GIN</v>
      </c>
      <c r="D2340" s="18" t="str">
        <f>VLOOKUP(Table4[[#This Row],[iso_code]],iso_code!G:H,2,FALSE)</f>
        <v>Guinea</v>
      </c>
    </row>
    <row r="2341" spans="1:4">
      <c r="A2341" s="18">
        <v>911</v>
      </c>
      <c r="B2341" s="54" t="s">
        <v>2156</v>
      </c>
      <c r="C2341" s="18" t="str">
        <f>VLOOKUP(Table4[[#This Row],[iso_code]],iso_code!B:C,2,FALSE)</f>
        <v>GNB</v>
      </c>
      <c r="D2341" s="18" t="str">
        <f>VLOOKUP(Table4[[#This Row],[iso_code]],iso_code!G:H,2,FALSE)</f>
        <v>Guinea-Bissau</v>
      </c>
    </row>
    <row r="2342" spans="1:4">
      <c r="A2342" s="18">
        <v>911</v>
      </c>
      <c r="B2342" s="54" t="s">
        <v>2159</v>
      </c>
      <c r="C2342" s="18" t="str">
        <f>VLOOKUP(Table4[[#This Row],[iso_code]],iso_code!B:C,2,FALSE)</f>
        <v>LBR</v>
      </c>
      <c r="D2342" s="18" t="str">
        <f>VLOOKUP(Table4[[#This Row],[iso_code]],iso_code!G:H,2,FALSE)</f>
        <v>Liberia</v>
      </c>
    </row>
    <row r="2343" spans="1:4">
      <c r="A2343" s="18">
        <v>911</v>
      </c>
      <c r="B2343" s="54" t="s">
        <v>2161</v>
      </c>
      <c r="C2343" s="18" t="str">
        <f>VLOOKUP(Table4[[#This Row],[iso_code]],iso_code!B:C,2,FALSE)</f>
        <v>MLI</v>
      </c>
      <c r="D2343" s="18" t="str">
        <f>VLOOKUP(Table4[[#This Row],[iso_code]],iso_code!G:H,2,FALSE)</f>
        <v>Mali</v>
      </c>
    </row>
    <row r="2344" spans="1:4">
      <c r="A2344" s="18">
        <v>911</v>
      </c>
      <c r="B2344" s="54" t="s">
        <v>988</v>
      </c>
      <c r="C2344" s="18" t="str">
        <f>VLOOKUP(Table4[[#This Row],[iso_code]],iso_code!B:C,2,FALSE)</f>
        <v>NER</v>
      </c>
      <c r="D2344" s="18" t="str">
        <f>VLOOKUP(Table4[[#This Row],[iso_code]],iso_code!G:H,2,FALSE)</f>
        <v>Niger (the)</v>
      </c>
    </row>
    <row r="2345" spans="1:4">
      <c r="A2345" s="18">
        <v>911</v>
      </c>
      <c r="B2345" s="54" t="s">
        <v>1215</v>
      </c>
      <c r="C2345" s="18" t="str">
        <f>VLOOKUP(Table4[[#This Row],[iso_code]],iso_code!B:C,2,FALSE)</f>
        <v>NGA</v>
      </c>
      <c r="D2345" s="18" t="str">
        <f>VLOOKUP(Table4[[#This Row],[iso_code]],iso_code!G:H,2,FALSE)</f>
        <v>Nigeria</v>
      </c>
    </row>
    <row r="2346" spans="1:4">
      <c r="A2346" s="18">
        <v>911</v>
      </c>
      <c r="B2346" s="54" t="s">
        <v>1657</v>
      </c>
      <c r="C2346" s="18" t="str">
        <f>VLOOKUP(Table4[[#This Row],[iso_code]],iso_code!B:C,2,FALSE)</f>
        <v>SEN</v>
      </c>
      <c r="D2346" s="18" t="str">
        <f>VLOOKUP(Table4[[#This Row],[iso_code]],iso_code!G:H,2,FALSE)</f>
        <v>Senegal</v>
      </c>
    </row>
    <row r="2347" spans="1:4">
      <c r="A2347" s="18">
        <v>911</v>
      </c>
      <c r="B2347" s="54" t="s">
        <v>2046</v>
      </c>
      <c r="C2347" s="18" t="str">
        <f>VLOOKUP(Table4[[#This Row],[iso_code]],iso_code!B:C,2,FALSE)</f>
        <v>SLE</v>
      </c>
      <c r="D2347" s="18" t="str">
        <f>VLOOKUP(Table4[[#This Row],[iso_code]],iso_code!G:H,2,FALSE)</f>
        <v>Sierra Leone</v>
      </c>
    </row>
    <row r="2348" spans="1:4">
      <c r="A2348" s="18">
        <v>911</v>
      </c>
      <c r="B2348" s="54" t="s">
        <v>1968</v>
      </c>
      <c r="C2348" s="18" t="str">
        <f>VLOOKUP(Table4[[#This Row],[iso_code]],iso_code!B:C,2,FALSE)</f>
        <v>TGO</v>
      </c>
      <c r="D2348" s="18" t="str">
        <f>VLOOKUP(Table4[[#This Row],[iso_code]],iso_code!G:H,2,FALSE)</f>
        <v>Togo</v>
      </c>
    </row>
    <row r="2349" spans="1:4">
      <c r="A2349" s="18">
        <v>912</v>
      </c>
      <c r="B2349" s="54" t="s">
        <v>2169</v>
      </c>
      <c r="C2349" s="18" t="str">
        <f>VLOOKUP(Table4[[#This Row],[iso_code]],iso_code!B:C,2,FALSE)</f>
        <v>ZWE</v>
      </c>
      <c r="D2349" s="18" t="str">
        <f>VLOOKUP(Table4[[#This Row],[iso_code]],iso_code!G:H,2,FALSE)</f>
        <v>Zimbabwe</v>
      </c>
    </row>
    <row r="2350" spans="1:4">
      <c r="A2350" s="18">
        <v>913</v>
      </c>
      <c r="B2350" s="54" t="s">
        <v>1215</v>
      </c>
      <c r="C2350" s="18" t="str">
        <f>VLOOKUP(Table4[[#This Row],[iso_code]],iso_code!B:C,2,FALSE)</f>
        <v>NGA</v>
      </c>
      <c r="D2350" s="18" t="str">
        <f>VLOOKUP(Table4[[#This Row],[iso_code]],iso_code!G:H,2,FALSE)</f>
        <v>Nigeria</v>
      </c>
    </row>
    <row r="2351" spans="1:4">
      <c r="A2351" s="18">
        <v>914</v>
      </c>
      <c r="B2351" s="54" t="s">
        <v>2143</v>
      </c>
      <c r="C2351" s="18" t="str">
        <f>VLOOKUP(Table4[[#This Row],[iso_code]],iso_code!B:C,2,FALSE)</f>
        <v>AGO</v>
      </c>
      <c r="D2351" s="18" t="str">
        <f>VLOOKUP(Table4[[#This Row],[iso_code]],iso_code!G:H,2,FALSE)</f>
        <v>Angola</v>
      </c>
    </row>
    <row r="2352" spans="1:4">
      <c r="A2352" s="18">
        <v>914</v>
      </c>
      <c r="B2352" s="54" t="s">
        <v>2145</v>
      </c>
      <c r="C2352" s="18" t="str">
        <f>VLOOKUP(Table4[[#This Row],[iso_code]],iso_code!B:C,2,FALSE)</f>
        <v>BFA</v>
      </c>
      <c r="D2352" s="18" t="str">
        <f>VLOOKUP(Table4[[#This Row],[iso_code]],iso_code!G:H,2,FALSE)</f>
        <v>Burkina Faso</v>
      </c>
    </row>
    <row r="2353" spans="1:4">
      <c r="A2353" s="18">
        <v>914</v>
      </c>
      <c r="B2353" s="54" t="s">
        <v>2146</v>
      </c>
      <c r="C2353" s="18" t="str">
        <f>VLOOKUP(Table4[[#This Row],[iso_code]],iso_code!B:C,2,FALSE)</f>
        <v>BDI</v>
      </c>
      <c r="D2353" s="18" t="str">
        <f>VLOOKUP(Table4[[#This Row],[iso_code]],iso_code!G:H,2,FALSE)</f>
        <v>Burundi</v>
      </c>
    </row>
    <row r="2354" spans="1:4">
      <c r="A2354" s="18">
        <v>914</v>
      </c>
      <c r="B2354" s="54" t="s">
        <v>2144</v>
      </c>
      <c r="C2354" s="18" t="str">
        <f>VLOOKUP(Table4[[#This Row],[iso_code]],iso_code!B:C,2,FALSE)</f>
        <v>BEN</v>
      </c>
      <c r="D2354" s="18" t="str">
        <f>VLOOKUP(Table4[[#This Row],[iso_code]],iso_code!G:H,2,FALSE)</f>
        <v>Benin</v>
      </c>
    </row>
    <row r="2355" spans="1:4">
      <c r="A2355" s="18">
        <v>914</v>
      </c>
      <c r="B2355" s="54" t="s">
        <v>1787</v>
      </c>
      <c r="C2355" s="18" t="str">
        <f>VLOOKUP(Table4[[#This Row],[iso_code]],iso_code!B:C,2,FALSE)</f>
        <v>BWA</v>
      </c>
      <c r="D2355" s="18" t="str">
        <f>VLOOKUP(Table4[[#This Row],[iso_code]],iso_code!G:H,2,FALSE)</f>
        <v>Botswana</v>
      </c>
    </row>
    <row r="2356" spans="1:4">
      <c r="A2356" s="18">
        <v>914</v>
      </c>
      <c r="B2356" s="54" t="s">
        <v>1976</v>
      </c>
      <c r="C2356" s="18" t="str">
        <f>VLOOKUP(Table4[[#This Row],[iso_code]],iso_code!B:C,2,FALSE)</f>
        <v>COD</v>
      </c>
      <c r="D2356" s="18" t="str">
        <f>VLOOKUP(Table4[[#This Row],[iso_code]],iso_code!G:H,2,FALSE)</f>
        <v>Congo (the Democratic Republic of the)</v>
      </c>
    </row>
    <row r="2357" spans="1:4">
      <c r="A2357" s="18">
        <v>914</v>
      </c>
      <c r="B2357" s="54" t="s">
        <v>1632</v>
      </c>
      <c r="C2357" s="18" t="str">
        <f>VLOOKUP(Table4[[#This Row],[iso_code]],iso_code!B:C,2,FALSE)</f>
        <v>CAF</v>
      </c>
      <c r="D2357" s="18" t="str">
        <f>VLOOKUP(Table4[[#This Row],[iso_code]],iso_code!G:H,2,FALSE)</f>
        <v>Central African Republic (the)</v>
      </c>
    </row>
    <row r="2358" spans="1:4">
      <c r="A2358" s="18">
        <v>914</v>
      </c>
      <c r="B2358" s="54" t="s">
        <v>2149</v>
      </c>
      <c r="C2358" s="18" t="str">
        <f>VLOOKUP(Table4[[#This Row],[iso_code]],iso_code!B:C,2,FALSE)</f>
        <v>COG</v>
      </c>
      <c r="D2358" s="18" t="str">
        <f>VLOOKUP(Table4[[#This Row],[iso_code]],iso_code!G:H,2,FALSE)</f>
        <v>Congo (the)</v>
      </c>
    </row>
    <row r="2359" spans="1:4">
      <c r="A2359" s="18">
        <v>914</v>
      </c>
      <c r="B2359" s="54" t="s">
        <v>2157</v>
      </c>
      <c r="C2359" s="18" t="str">
        <f>VLOOKUP(Table4[[#This Row],[iso_code]],iso_code!B:C,2,FALSE)</f>
        <v>CIV</v>
      </c>
      <c r="D2359" s="18" t="str">
        <f>VLOOKUP(Table4[[#This Row],[iso_code]],iso_code!G:H,2,FALSE)</f>
        <v>Côte d'Ivoire</v>
      </c>
    </row>
    <row r="2360" spans="1:4">
      <c r="A2360" s="18">
        <v>914</v>
      </c>
      <c r="B2360" s="54" t="s">
        <v>285</v>
      </c>
      <c r="C2360" s="18" t="str">
        <f>VLOOKUP(Table4[[#This Row],[iso_code]],iso_code!B:C,2,FALSE)</f>
        <v>CMR</v>
      </c>
      <c r="D2360" s="18" t="str">
        <f>VLOOKUP(Table4[[#This Row],[iso_code]],iso_code!G:H,2,FALSE)</f>
        <v>Cameroon</v>
      </c>
    </row>
    <row r="2361" spans="1:4">
      <c r="A2361" s="18">
        <v>914</v>
      </c>
      <c r="B2361" s="54" t="s">
        <v>2150</v>
      </c>
      <c r="C2361" s="18" t="str">
        <f>VLOOKUP(Table4[[#This Row],[iso_code]],iso_code!B:C,2,FALSE)</f>
        <v>DJI</v>
      </c>
      <c r="D2361" s="18" t="str">
        <f>VLOOKUP(Table4[[#This Row],[iso_code]],iso_code!G:H,2,FALSE)</f>
        <v>Djibouti</v>
      </c>
    </row>
    <row r="2362" spans="1:4">
      <c r="A2362" s="18">
        <v>914</v>
      </c>
      <c r="B2362" s="54" t="s">
        <v>2152</v>
      </c>
      <c r="C2362" s="18" t="str">
        <f>VLOOKUP(Table4[[#This Row],[iso_code]],iso_code!B:C,2,FALSE)</f>
        <v>ERI</v>
      </c>
      <c r="D2362" s="18" t="str">
        <f>VLOOKUP(Table4[[#This Row],[iso_code]],iso_code!G:H,2,FALSE)</f>
        <v>Eritrea</v>
      </c>
    </row>
    <row r="2363" spans="1:4">
      <c r="A2363" s="18">
        <v>914</v>
      </c>
      <c r="B2363" s="54" t="s">
        <v>194</v>
      </c>
      <c r="C2363" s="18" t="str">
        <f>VLOOKUP(Table4[[#This Row],[iso_code]],iso_code!B:C,2,FALSE)</f>
        <v>ETH</v>
      </c>
      <c r="D2363" s="18" t="str">
        <f>VLOOKUP(Table4[[#This Row],[iso_code]],iso_code!G:H,2,FALSE)</f>
        <v>Ethiopia</v>
      </c>
    </row>
    <row r="2364" spans="1:4">
      <c r="A2364" s="18">
        <v>914</v>
      </c>
      <c r="B2364" s="54" t="s">
        <v>2153</v>
      </c>
      <c r="C2364" s="18" t="str">
        <f>VLOOKUP(Table4[[#This Row],[iso_code]],iso_code!B:C,2,FALSE)</f>
        <v>GAB</v>
      </c>
      <c r="D2364" s="18" t="str">
        <f>VLOOKUP(Table4[[#This Row],[iso_code]],iso_code!G:H,2,FALSE)</f>
        <v>Gabon</v>
      </c>
    </row>
    <row r="2365" spans="1:4">
      <c r="A2365" s="18">
        <v>914</v>
      </c>
      <c r="B2365" s="54" t="s">
        <v>250</v>
      </c>
      <c r="C2365" s="18" t="str">
        <f>VLOOKUP(Table4[[#This Row],[iso_code]],iso_code!B:C,2,FALSE)</f>
        <v>GHA</v>
      </c>
      <c r="D2365" s="18" t="str">
        <f>VLOOKUP(Table4[[#This Row],[iso_code]],iso_code!G:H,2,FALSE)</f>
        <v>Ghana</v>
      </c>
    </row>
    <row r="2366" spans="1:4">
      <c r="A2366" s="18">
        <v>914</v>
      </c>
      <c r="B2366" s="54" t="s">
        <v>2154</v>
      </c>
      <c r="C2366" s="18" t="str">
        <f>VLOOKUP(Table4[[#This Row],[iso_code]],iso_code!B:C,2,FALSE)</f>
        <v>GMB</v>
      </c>
      <c r="D2366" s="18" t="str">
        <f>VLOOKUP(Table4[[#This Row],[iso_code]],iso_code!G:H,2,FALSE)</f>
        <v>Gambia (the)</v>
      </c>
    </row>
    <row r="2367" spans="1:4">
      <c r="A2367" s="18">
        <v>914</v>
      </c>
      <c r="B2367" s="54" t="s">
        <v>2155</v>
      </c>
      <c r="C2367" s="18" t="str">
        <f>VLOOKUP(Table4[[#This Row],[iso_code]],iso_code!B:C,2,FALSE)</f>
        <v>GIN</v>
      </c>
      <c r="D2367" s="18" t="str">
        <f>VLOOKUP(Table4[[#This Row],[iso_code]],iso_code!G:H,2,FALSE)</f>
        <v>Guinea</v>
      </c>
    </row>
    <row r="2368" spans="1:4">
      <c r="A2368" s="18">
        <v>914</v>
      </c>
      <c r="B2368" s="54" t="s">
        <v>2151</v>
      </c>
      <c r="C2368" s="18" t="str">
        <f>VLOOKUP(Table4[[#This Row],[iso_code]],iso_code!B:C,2,FALSE)</f>
        <v>GNQ</v>
      </c>
      <c r="D2368" s="18" t="str">
        <f>VLOOKUP(Table4[[#This Row],[iso_code]],iso_code!G:H,2,FALSE)</f>
        <v>Equatorial Guinea</v>
      </c>
    </row>
    <row r="2369" spans="1:4">
      <c r="A2369" s="18">
        <v>914</v>
      </c>
      <c r="B2369" s="54" t="s">
        <v>2156</v>
      </c>
      <c r="C2369" s="18" t="str">
        <f>VLOOKUP(Table4[[#This Row],[iso_code]],iso_code!B:C,2,FALSE)</f>
        <v>GNB</v>
      </c>
      <c r="D2369" s="18" t="str">
        <f>VLOOKUP(Table4[[#This Row],[iso_code]],iso_code!G:H,2,FALSE)</f>
        <v>Guinea-Bissau</v>
      </c>
    </row>
    <row r="2370" spans="1:4">
      <c r="A2370" s="18">
        <v>914</v>
      </c>
      <c r="B2370" s="54" t="s">
        <v>428</v>
      </c>
      <c r="C2370" s="18" t="str">
        <f>VLOOKUP(Table4[[#This Row],[iso_code]],iso_code!B:C,2,FALSE)</f>
        <v>KEN</v>
      </c>
      <c r="D2370" s="18" t="str">
        <f>VLOOKUP(Table4[[#This Row],[iso_code]],iso_code!G:H,2,FALSE)</f>
        <v>Kenya</v>
      </c>
    </row>
    <row r="2371" spans="1:4">
      <c r="A2371" s="18">
        <v>914</v>
      </c>
      <c r="B2371" s="54" t="s">
        <v>2159</v>
      </c>
      <c r="C2371" s="18" t="str">
        <f>VLOOKUP(Table4[[#This Row],[iso_code]],iso_code!B:C,2,FALSE)</f>
        <v>LBR</v>
      </c>
      <c r="D2371" s="18" t="str">
        <f>VLOOKUP(Table4[[#This Row],[iso_code]],iso_code!G:H,2,FALSE)</f>
        <v>Liberia</v>
      </c>
    </row>
    <row r="2372" spans="1:4">
      <c r="A2372" s="18">
        <v>914</v>
      </c>
      <c r="B2372" s="54" t="s">
        <v>2158</v>
      </c>
      <c r="C2372" s="18" t="str">
        <f>VLOOKUP(Table4[[#This Row],[iso_code]],iso_code!B:C,2,FALSE)</f>
        <v>LSO</v>
      </c>
      <c r="D2372" s="18" t="str">
        <f>VLOOKUP(Table4[[#This Row],[iso_code]],iso_code!G:H,2,FALSE)</f>
        <v>Lesotho</v>
      </c>
    </row>
    <row r="2373" spans="1:4">
      <c r="A2373" s="18">
        <v>914</v>
      </c>
      <c r="B2373" s="54" t="s">
        <v>2160</v>
      </c>
      <c r="C2373" s="18" t="str">
        <f>VLOOKUP(Table4[[#This Row],[iso_code]],iso_code!B:C,2,FALSE)</f>
        <v>MDG</v>
      </c>
      <c r="D2373" s="18" t="str">
        <f>VLOOKUP(Table4[[#This Row],[iso_code]],iso_code!G:H,2,FALSE)</f>
        <v>Madagascar</v>
      </c>
    </row>
    <row r="2374" spans="1:4">
      <c r="A2374" s="18">
        <v>914</v>
      </c>
      <c r="B2374" s="54" t="s">
        <v>2161</v>
      </c>
      <c r="C2374" s="18" t="str">
        <f>VLOOKUP(Table4[[#This Row],[iso_code]],iso_code!B:C,2,FALSE)</f>
        <v>MLI</v>
      </c>
      <c r="D2374" s="18" t="str">
        <f>VLOOKUP(Table4[[#This Row],[iso_code]],iso_code!G:H,2,FALSE)</f>
        <v>Mali</v>
      </c>
    </row>
    <row r="2375" spans="1:4">
      <c r="A2375" s="18">
        <v>914</v>
      </c>
      <c r="B2375" s="54" t="s">
        <v>2062</v>
      </c>
      <c r="C2375" s="18" t="str">
        <f>VLOOKUP(Table4[[#This Row],[iso_code]],iso_code!B:C,2,FALSE)</f>
        <v>MRT</v>
      </c>
      <c r="D2375" s="18" t="str">
        <f>VLOOKUP(Table4[[#This Row],[iso_code]],iso_code!G:H,2,FALSE)</f>
        <v>Mauritania</v>
      </c>
    </row>
    <row r="2376" spans="1:4">
      <c r="A2376" s="18">
        <v>914</v>
      </c>
      <c r="B2376" s="54" t="s">
        <v>1147</v>
      </c>
      <c r="C2376" s="18" t="str">
        <f>VLOOKUP(Table4[[#This Row],[iso_code]],iso_code!B:C,2,FALSE)</f>
        <v>MWI</v>
      </c>
      <c r="D2376" s="18" t="str">
        <f>VLOOKUP(Table4[[#This Row],[iso_code]],iso_code!G:H,2,FALSE)</f>
        <v>Malawi</v>
      </c>
    </row>
    <row r="2377" spans="1:4">
      <c r="A2377" s="18">
        <v>914</v>
      </c>
      <c r="B2377" s="54" t="s">
        <v>1431</v>
      </c>
      <c r="C2377" s="18" t="str">
        <f>VLOOKUP(Table4[[#This Row],[iso_code]],iso_code!B:C,2,FALSE)</f>
        <v>MOZ</v>
      </c>
      <c r="D2377" s="18" t="str">
        <f>VLOOKUP(Table4[[#This Row],[iso_code]],iso_code!G:H,2,FALSE)</f>
        <v>Mozambique</v>
      </c>
    </row>
    <row r="2378" spans="1:4">
      <c r="A2378" s="18">
        <v>914</v>
      </c>
      <c r="B2378" s="54" t="s">
        <v>2022</v>
      </c>
      <c r="C2378" s="18" t="str">
        <f>VLOOKUP(Table4[[#This Row],[iso_code]],iso_code!B:C,2,FALSE)</f>
        <v>NAM</v>
      </c>
      <c r="D2378" s="18" t="str">
        <f>VLOOKUP(Table4[[#This Row],[iso_code]],iso_code!G:H,2,FALSE)</f>
        <v>Namibia</v>
      </c>
    </row>
    <row r="2379" spans="1:4">
      <c r="A2379" s="18">
        <v>914</v>
      </c>
      <c r="B2379" s="54" t="s">
        <v>988</v>
      </c>
      <c r="C2379" s="18" t="str">
        <f>VLOOKUP(Table4[[#This Row],[iso_code]],iso_code!B:C,2,FALSE)</f>
        <v>NER</v>
      </c>
      <c r="D2379" s="18" t="str">
        <f>VLOOKUP(Table4[[#This Row],[iso_code]],iso_code!G:H,2,FALSE)</f>
        <v>Niger (the)</v>
      </c>
    </row>
    <row r="2380" spans="1:4">
      <c r="A2380" s="18">
        <v>914</v>
      </c>
      <c r="B2380" s="54" t="s">
        <v>1215</v>
      </c>
      <c r="C2380" s="18" t="str">
        <f>VLOOKUP(Table4[[#This Row],[iso_code]],iso_code!B:C,2,FALSE)</f>
        <v>NGA</v>
      </c>
      <c r="D2380" s="18" t="str">
        <f>VLOOKUP(Table4[[#This Row],[iso_code]],iso_code!G:H,2,FALSE)</f>
        <v>Nigeria</v>
      </c>
    </row>
    <row r="2381" spans="1:4">
      <c r="A2381" s="18">
        <v>914</v>
      </c>
      <c r="B2381" s="54" t="s">
        <v>2162</v>
      </c>
      <c r="C2381" s="18" t="str">
        <f>VLOOKUP(Table4[[#This Row],[iso_code]],iso_code!B:C,2,FALSE)</f>
        <v>RWA</v>
      </c>
      <c r="D2381" s="18" t="str">
        <f>VLOOKUP(Table4[[#This Row],[iso_code]],iso_code!G:H,2,FALSE)</f>
        <v>Rwanda</v>
      </c>
    </row>
    <row r="2382" spans="1:4">
      <c r="A2382" s="18">
        <v>914</v>
      </c>
      <c r="B2382" s="54" t="s">
        <v>2167</v>
      </c>
      <c r="C2382" s="18" t="str">
        <f>VLOOKUP(Table4[[#This Row],[iso_code]],iso_code!B:C,2,FALSE)</f>
        <v>SDN</v>
      </c>
      <c r="D2382" s="18" t="str">
        <f>VLOOKUP(Table4[[#This Row],[iso_code]],iso_code!G:H,2,FALSE)</f>
        <v>Sudan (the)</v>
      </c>
    </row>
    <row r="2383" spans="1:4">
      <c r="A2383" s="18">
        <v>914</v>
      </c>
      <c r="B2383" s="54" t="s">
        <v>2046</v>
      </c>
      <c r="C2383" s="18" t="str">
        <f>VLOOKUP(Table4[[#This Row],[iso_code]],iso_code!B:C,2,FALSE)</f>
        <v>SLE</v>
      </c>
      <c r="D2383" s="18" t="str">
        <f>VLOOKUP(Table4[[#This Row],[iso_code]],iso_code!G:H,2,FALSE)</f>
        <v>Sierra Leone</v>
      </c>
    </row>
    <row r="2384" spans="1:4">
      <c r="A2384" s="18">
        <v>914</v>
      </c>
      <c r="B2384" s="54" t="s">
        <v>1657</v>
      </c>
      <c r="C2384" s="18" t="str">
        <f>VLOOKUP(Table4[[#This Row],[iso_code]],iso_code!B:C,2,FALSE)</f>
        <v>SEN</v>
      </c>
      <c r="D2384" s="18" t="str">
        <f>VLOOKUP(Table4[[#This Row],[iso_code]],iso_code!G:H,2,FALSE)</f>
        <v>Senegal</v>
      </c>
    </row>
    <row r="2385" spans="1:4">
      <c r="A2385" s="18">
        <v>914</v>
      </c>
      <c r="B2385" s="54" t="s">
        <v>2165</v>
      </c>
      <c r="C2385" s="18" t="str">
        <f>VLOOKUP(Table4[[#This Row],[iso_code]],iso_code!B:C,2,FALSE)</f>
        <v>SOM</v>
      </c>
      <c r="D2385" s="18" t="str">
        <f>VLOOKUP(Table4[[#This Row],[iso_code]],iso_code!G:H,2,FALSE)</f>
        <v>Somalia</v>
      </c>
    </row>
    <row r="2386" spans="1:4">
      <c r="A2386" s="18">
        <v>914</v>
      </c>
      <c r="B2386" s="54" t="s">
        <v>2166</v>
      </c>
      <c r="C2386" s="18" t="str">
        <f>VLOOKUP(Table4[[#This Row],[iso_code]],iso_code!B:C,2,FALSE)</f>
        <v>SSD</v>
      </c>
      <c r="D2386" s="18" t="str">
        <f>VLOOKUP(Table4[[#This Row],[iso_code]],iso_code!G:H,2,FALSE)</f>
        <v>South Sudan</v>
      </c>
    </row>
    <row r="2387" spans="1:4">
      <c r="A2387" s="18">
        <v>914</v>
      </c>
      <c r="B2387" s="54" t="s">
        <v>2168</v>
      </c>
      <c r="C2387" s="18" t="str">
        <f>VLOOKUP(Table4[[#This Row],[iso_code]],iso_code!B:C,2,FALSE)</f>
        <v>SWZ</v>
      </c>
      <c r="D2387" s="18" t="str">
        <f>VLOOKUP(Table4[[#This Row],[iso_code]],iso_code!G:H,2,FALSE)</f>
        <v>Eswatini</v>
      </c>
    </row>
    <row r="2388" spans="1:4">
      <c r="A2388" s="18">
        <v>914</v>
      </c>
      <c r="B2388" s="54" t="s">
        <v>2147</v>
      </c>
      <c r="C2388" s="18" t="str">
        <f>VLOOKUP(Table4[[#This Row],[iso_code]],iso_code!B:C,2,FALSE)</f>
        <v>TCD</v>
      </c>
      <c r="D2388" s="18" t="str">
        <f>VLOOKUP(Table4[[#This Row],[iso_code]],iso_code!G:H,2,FALSE)</f>
        <v>Chad</v>
      </c>
    </row>
    <row r="2389" spans="1:4">
      <c r="A2389" s="18">
        <v>914</v>
      </c>
      <c r="B2389" s="54" t="s">
        <v>1968</v>
      </c>
      <c r="C2389" s="18" t="str">
        <f>VLOOKUP(Table4[[#This Row],[iso_code]],iso_code!B:C,2,FALSE)</f>
        <v>TGO</v>
      </c>
      <c r="D2389" s="18" t="str">
        <f>VLOOKUP(Table4[[#This Row],[iso_code]],iso_code!G:H,2,FALSE)</f>
        <v>Togo</v>
      </c>
    </row>
    <row r="2390" spans="1:4">
      <c r="A2390" s="18">
        <v>914</v>
      </c>
      <c r="B2390" s="54" t="s">
        <v>842</v>
      </c>
      <c r="C2390" s="18" t="str">
        <f>VLOOKUP(Table4[[#This Row],[iso_code]],iso_code!B:C,2,FALSE)</f>
        <v>TZA</v>
      </c>
      <c r="D2390" s="18" t="str">
        <f>VLOOKUP(Table4[[#This Row],[iso_code]],iso_code!G:H,2,FALSE)</f>
        <v>Tanzania, United Republic of</v>
      </c>
    </row>
    <row r="2391" spans="1:4">
      <c r="A2391" s="18">
        <v>914</v>
      </c>
      <c r="B2391" s="54" t="s">
        <v>1443</v>
      </c>
      <c r="C2391" s="18" t="str">
        <f>VLOOKUP(Table4[[#This Row],[iso_code]],iso_code!B:C,2,FALSE)</f>
        <v>UGA</v>
      </c>
      <c r="D2391" s="18" t="str">
        <f>VLOOKUP(Table4[[#This Row],[iso_code]],iso_code!G:H,2,FALSE)</f>
        <v>Uganda</v>
      </c>
    </row>
    <row r="2392" spans="1:4">
      <c r="A2392" s="18">
        <v>914</v>
      </c>
      <c r="B2392" s="54" t="s">
        <v>608</v>
      </c>
      <c r="C2392" s="18" t="str">
        <f>VLOOKUP(Table4[[#This Row],[iso_code]],iso_code!B:C,2,FALSE)</f>
        <v>ZAF</v>
      </c>
      <c r="D2392" s="18" t="str">
        <f>VLOOKUP(Table4[[#This Row],[iso_code]],iso_code!G:H,2,FALSE)</f>
        <v>South Africa</v>
      </c>
    </row>
    <row r="2393" spans="1:4">
      <c r="A2393" s="18">
        <v>914</v>
      </c>
      <c r="B2393" s="54" t="s">
        <v>737</v>
      </c>
      <c r="C2393" s="18" t="str">
        <f>VLOOKUP(Table4[[#This Row],[iso_code]],iso_code!B:C,2,FALSE)</f>
        <v>ZMB</v>
      </c>
      <c r="D2393" s="18" t="str">
        <f>VLOOKUP(Table4[[#This Row],[iso_code]],iso_code!G:H,2,FALSE)</f>
        <v>Zambia</v>
      </c>
    </row>
    <row r="2394" spans="1:4">
      <c r="A2394" s="18">
        <v>914</v>
      </c>
      <c r="B2394" s="54" t="s">
        <v>2169</v>
      </c>
      <c r="C2394" s="18" t="str">
        <f>VLOOKUP(Table4[[#This Row],[iso_code]],iso_code!B:C,2,FALSE)</f>
        <v>ZWE</v>
      </c>
      <c r="D2394" s="18" t="str">
        <f>VLOOKUP(Table4[[#This Row],[iso_code]],iso_code!G:H,2,FALSE)</f>
        <v>Zimbabwe</v>
      </c>
    </row>
    <row r="2395" spans="1:4">
      <c r="A2395" s="18">
        <v>915</v>
      </c>
      <c r="B2395" s="54" t="s">
        <v>790</v>
      </c>
      <c r="C2395" s="18" t="str">
        <f>VLOOKUP(Table4[[#This Row],[iso_code]],iso_code!B:C,2,FALSE)</f>
        <v>DZA</v>
      </c>
      <c r="D2395" s="18" t="str">
        <f>VLOOKUP(Table4[[#This Row],[iso_code]],iso_code!G:H,2,FALSE)</f>
        <v>Algeria</v>
      </c>
    </row>
    <row r="2396" spans="1:4">
      <c r="A2396" s="18">
        <v>916</v>
      </c>
      <c r="B2396" s="54" t="s">
        <v>1215</v>
      </c>
      <c r="C2396" s="18" t="str">
        <f>VLOOKUP(Table4[[#This Row],[iso_code]],iso_code!B:C,2,FALSE)</f>
        <v>NGA</v>
      </c>
      <c r="D2396" s="18" t="str">
        <f>VLOOKUP(Table4[[#This Row],[iso_code]],iso_code!G:H,2,FALSE)</f>
        <v>Nigeria</v>
      </c>
    </row>
    <row r="2397" spans="1:4">
      <c r="A2397" s="18">
        <v>917</v>
      </c>
      <c r="B2397" s="54" t="s">
        <v>1944</v>
      </c>
      <c r="C2397" s="18" t="str">
        <f>VLOOKUP(Table4[[#This Row],[iso_code]],iso_code!B:C,2,FALSE)</f>
        <v>LBY</v>
      </c>
      <c r="D2397" s="18" t="str">
        <f>VLOOKUP(Table4[[#This Row],[iso_code]],iso_code!G:H,2,FALSE)</f>
        <v>Libya</v>
      </c>
    </row>
    <row r="2398" spans="1:4">
      <c r="A2398" s="18">
        <v>918</v>
      </c>
      <c r="B2398" s="54" t="s">
        <v>608</v>
      </c>
      <c r="C2398" s="18" t="str">
        <f>VLOOKUP(Table4[[#This Row],[iso_code]],iso_code!B:C,2,FALSE)</f>
        <v>ZAF</v>
      </c>
      <c r="D2398" s="18" t="str">
        <f>VLOOKUP(Table4[[#This Row],[iso_code]],iso_code!G:H,2,FALSE)</f>
        <v>South Africa</v>
      </c>
    </row>
    <row r="2399" spans="1:4">
      <c r="A2399" s="18">
        <v>919</v>
      </c>
      <c r="B2399" s="54" t="s">
        <v>840</v>
      </c>
      <c r="C2399" s="18" t="str">
        <f>VLOOKUP(Table4[[#This Row],[iso_code]],iso_code!B:C,2,FALSE)</f>
        <v>EGY</v>
      </c>
      <c r="D2399" s="18" t="str">
        <f>VLOOKUP(Table4[[#This Row],[iso_code]],iso_code!G:H,2,FALSE)</f>
        <v>Egypt</v>
      </c>
    </row>
    <row r="2400" spans="1:4">
      <c r="A2400" s="18">
        <v>920</v>
      </c>
      <c r="B2400" s="54" t="s">
        <v>428</v>
      </c>
      <c r="C2400" s="18" t="str">
        <f>VLOOKUP(Table4[[#This Row],[iso_code]],iso_code!B:C,2,FALSE)</f>
        <v>KEN</v>
      </c>
      <c r="D2400" s="18" t="str">
        <f>VLOOKUP(Table4[[#This Row],[iso_code]],iso_code!G:H,2,FALSE)</f>
        <v>Kenya</v>
      </c>
    </row>
    <row r="2401" spans="1:4">
      <c r="A2401" s="18">
        <v>921</v>
      </c>
      <c r="B2401" s="54" t="s">
        <v>988</v>
      </c>
      <c r="C2401" s="18" t="str">
        <f>VLOOKUP(Table4[[#This Row],[iso_code]],iso_code!B:C,2,FALSE)</f>
        <v>NER</v>
      </c>
      <c r="D2401" s="18" t="str">
        <f>VLOOKUP(Table4[[#This Row],[iso_code]],iso_code!G:H,2,FALSE)</f>
        <v>Niger (the)</v>
      </c>
    </row>
    <row r="2402" spans="1:4">
      <c r="A2402" s="18">
        <v>922</v>
      </c>
      <c r="B2402" s="54" t="s">
        <v>194</v>
      </c>
      <c r="C2402" s="18" t="str">
        <f>VLOOKUP(Table4[[#This Row],[iso_code]],iso_code!B:C,2,FALSE)</f>
        <v>ETH</v>
      </c>
      <c r="D2402" s="18" t="str">
        <f>VLOOKUP(Table4[[#This Row],[iso_code]],iso_code!G:H,2,FALSE)</f>
        <v>Ethiopia</v>
      </c>
    </row>
    <row r="2403" spans="1:4">
      <c r="A2403" s="18">
        <v>923</v>
      </c>
      <c r="B2403" s="54" t="s">
        <v>1606</v>
      </c>
      <c r="C2403" s="18" t="str">
        <f>VLOOKUP(Table4[[#This Row],[iso_code]],iso_code!B:C,2,FALSE)</f>
        <v>CPV</v>
      </c>
      <c r="D2403" s="18" t="str">
        <f>VLOOKUP(Table4[[#This Row],[iso_code]],iso_code!G:H,2,FALSE)</f>
        <v>Cabo Verde</v>
      </c>
    </row>
    <row r="2404" spans="1:4">
      <c r="A2404" s="18">
        <v>924</v>
      </c>
      <c r="B2404" s="54" t="s">
        <v>1606</v>
      </c>
      <c r="C2404" s="18" t="str">
        <f>VLOOKUP(Table4[[#This Row],[iso_code]],iso_code!B:C,2,FALSE)</f>
        <v>CPV</v>
      </c>
      <c r="D2404" s="18" t="str">
        <f>VLOOKUP(Table4[[#This Row],[iso_code]],iso_code!G:H,2,FALSE)</f>
        <v>Cabo Verde</v>
      </c>
    </row>
    <row r="2405" spans="1:4">
      <c r="A2405" s="18">
        <v>925</v>
      </c>
      <c r="B2405" s="54" t="s">
        <v>1147</v>
      </c>
      <c r="C2405" s="18" t="str">
        <f>VLOOKUP(Table4[[#This Row],[iso_code]],iso_code!B:C,2,FALSE)</f>
        <v>MWI</v>
      </c>
      <c r="D2405" s="18" t="str">
        <f>VLOOKUP(Table4[[#This Row],[iso_code]],iso_code!G:H,2,FALSE)</f>
        <v>Malawi</v>
      </c>
    </row>
    <row r="2406" spans="1:4">
      <c r="A2406" s="18">
        <v>926</v>
      </c>
      <c r="B2406" s="54" t="s">
        <v>1944</v>
      </c>
      <c r="C2406" s="18" t="str">
        <f>VLOOKUP(Table4[[#This Row],[iso_code]],iso_code!B:C,2,FALSE)</f>
        <v>LBY</v>
      </c>
      <c r="D2406" s="18" t="str">
        <f>VLOOKUP(Table4[[#This Row],[iso_code]],iso_code!G:H,2,FALSE)</f>
        <v>Libya</v>
      </c>
    </row>
    <row r="2407" spans="1:4">
      <c r="A2407" s="18">
        <v>927</v>
      </c>
      <c r="B2407" s="54" t="s">
        <v>737</v>
      </c>
      <c r="C2407" s="18" t="str">
        <f>VLOOKUP(Table4[[#This Row],[iso_code]],iso_code!B:C,2,FALSE)</f>
        <v>ZMB</v>
      </c>
      <c r="D2407" s="18" t="str">
        <f>VLOOKUP(Table4[[#This Row],[iso_code]],iso_code!G:H,2,FALSE)</f>
        <v>Zambia</v>
      </c>
    </row>
    <row r="2408" spans="1:4">
      <c r="A2408" s="18">
        <v>928</v>
      </c>
      <c r="B2408" s="54" t="s">
        <v>1215</v>
      </c>
      <c r="C2408" s="18" t="str">
        <f>VLOOKUP(Table4[[#This Row],[iso_code]],iso_code!B:C,2,FALSE)</f>
        <v>NGA</v>
      </c>
      <c r="D2408" s="18" t="str">
        <f>VLOOKUP(Table4[[#This Row],[iso_code]],iso_code!G:H,2,FALSE)</f>
        <v>Nigeria</v>
      </c>
    </row>
    <row r="2409" spans="1:4">
      <c r="A2409" s="18">
        <v>929</v>
      </c>
      <c r="B2409" s="54" t="s">
        <v>1215</v>
      </c>
      <c r="C2409" s="18" t="str">
        <f>VLOOKUP(Table4[[#This Row],[iso_code]],iso_code!B:C,2,FALSE)</f>
        <v>NGA</v>
      </c>
      <c r="D2409" s="18" t="str">
        <f>VLOOKUP(Table4[[#This Row],[iso_code]],iso_code!G:H,2,FALSE)</f>
        <v>Nigeria</v>
      </c>
    </row>
    <row r="2410" spans="1:4">
      <c r="A2410" s="18">
        <v>929</v>
      </c>
      <c r="B2410" s="54" t="s">
        <v>2147</v>
      </c>
      <c r="C2410" s="18" t="str">
        <f>VLOOKUP(Table4[[#This Row],[iso_code]],iso_code!B:C,2,FALSE)</f>
        <v>TCD</v>
      </c>
      <c r="D2410" s="18" t="str">
        <f>VLOOKUP(Table4[[#This Row],[iso_code]],iso_code!G:H,2,FALSE)</f>
        <v>Chad</v>
      </c>
    </row>
    <row r="2411" spans="1:4">
      <c r="A2411" s="18">
        <v>930</v>
      </c>
      <c r="B2411" s="54" t="s">
        <v>2169</v>
      </c>
      <c r="C2411" s="18" t="str">
        <f>VLOOKUP(Table4[[#This Row],[iso_code]],iso_code!B:C,2,FALSE)</f>
        <v>ZWE</v>
      </c>
      <c r="D2411" s="18" t="str">
        <f>VLOOKUP(Table4[[#This Row],[iso_code]],iso_code!G:H,2,FALSE)</f>
        <v>Zimbabwe</v>
      </c>
    </row>
    <row r="2412" spans="1:4">
      <c r="A2412" s="18">
        <v>931</v>
      </c>
      <c r="B2412" s="54" t="s">
        <v>250</v>
      </c>
      <c r="C2412" s="18" t="str">
        <f>VLOOKUP(Table4[[#This Row],[iso_code]],iso_code!B:C,2,FALSE)</f>
        <v>GHA</v>
      </c>
      <c r="D2412" s="18" t="str">
        <f>VLOOKUP(Table4[[#This Row],[iso_code]],iso_code!G:H,2,FALSE)</f>
        <v>Ghana</v>
      </c>
    </row>
    <row r="2413" spans="1:4">
      <c r="A2413" s="18">
        <v>932</v>
      </c>
      <c r="B2413" s="54" t="s">
        <v>250</v>
      </c>
      <c r="C2413" s="18" t="str">
        <f>VLOOKUP(Table4[[#This Row],[iso_code]],iso_code!B:C,2,FALSE)</f>
        <v>GHA</v>
      </c>
      <c r="D2413" s="18" t="str">
        <f>VLOOKUP(Table4[[#This Row],[iso_code]],iso_code!G:H,2,FALSE)</f>
        <v>Ghana</v>
      </c>
    </row>
    <row r="2414" spans="1:4">
      <c r="A2414" s="18">
        <v>933</v>
      </c>
      <c r="B2414" s="54" t="s">
        <v>1215</v>
      </c>
      <c r="C2414" s="18" t="str">
        <f>VLOOKUP(Table4[[#This Row],[iso_code]],iso_code!B:C,2,FALSE)</f>
        <v>NGA</v>
      </c>
      <c r="D2414" s="18" t="str">
        <f>VLOOKUP(Table4[[#This Row],[iso_code]],iso_code!G:H,2,FALSE)</f>
        <v>Nigeria</v>
      </c>
    </row>
    <row r="2415" spans="1:4">
      <c r="A2415" s="18">
        <v>934</v>
      </c>
      <c r="B2415" s="54" t="s">
        <v>428</v>
      </c>
      <c r="C2415" s="18" t="str">
        <f>VLOOKUP(Table4[[#This Row],[iso_code]],iso_code!B:C,2,FALSE)</f>
        <v>KEN</v>
      </c>
      <c r="D2415" s="18" t="str">
        <f>VLOOKUP(Table4[[#This Row],[iso_code]],iso_code!G:H,2,FALSE)</f>
        <v>Kenya</v>
      </c>
    </row>
    <row r="2416" spans="1:4">
      <c r="A2416" s="18">
        <v>935</v>
      </c>
      <c r="B2416" s="54" t="s">
        <v>428</v>
      </c>
      <c r="C2416" s="18" t="str">
        <f>VLOOKUP(Table4[[#This Row],[iso_code]],iso_code!B:C,2,FALSE)</f>
        <v>KEN</v>
      </c>
      <c r="D2416" s="18" t="str">
        <f>VLOOKUP(Table4[[#This Row],[iso_code]],iso_code!G:H,2,FALSE)</f>
        <v>Kenya</v>
      </c>
    </row>
    <row r="2417" spans="1:4">
      <c r="A2417" s="18">
        <v>936</v>
      </c>
      <c r="B2417" s="54" t="s">
        <v>840</v>
      </c>
      <c r="C2417" s="18" t="str">
        <f>VLOOKUP(Table4[[#This Row],[iso_code]],iso_code!B:C,2,FALSE)</f>
        <v>EGY</v>
      </c>
      <c r="D2417" s="18" t="str">
        <f>VLOOKUP(Table4[[#This Row],[iso_code]],iso_code!G:H,2,FALSE)</f>
        <v>Egypt</v>
      </c>
    </row>
    <row r="2418" spans="1:4">
      <c r="A2418" s="18">
        <v>937</v>
      </c>
      <c r="B2418" s="54" t="s">
        <v>509</v>
      </c>
      <c r="C2418" s="18" t="str">
        <f>VLOOKUP(Table4[[#This Row],[iso_code]],iso_code!B:C,2,FALSE)</f>
        <v>MAR</v>
      </c>
      <c r="D2418" s="18" t="str">
        <f>VLOOKUP(Table4[[#This Row],[iso_code]],iso_code!G:H,2,FALSE)</f>
        <v>Morocco</v>
      </c>
    </row>
    <row r="2419" spans="1:4">
      <c r="A2419" s="18">
        <v>937</v>
      </c>
      <c r="B2419" s="54" t="s">
        <v>790</v>
      </c>
      <c r="C2419" s="18" t="str">
        <f>VLOOKUP(Table4[[#This Row],[iso_code]],iso_code!B:C,2,FALSE)</f>
        <v>DZA</v>
      </c>
      <c r="D2419" s="18" t="str">
        <f>VLOOKUP(Table4[[#This Row],[iso_code]],iso_code!G:H,2,FALSE)</f>
        <v>Algeria</v>
      </c>
    </row>
    <row r="2420" spans="1:4">
      <c r="A2420" s="18">
        <v>937</v>
      </c>
      <c r="B2420" s="54" t="s">
        <v>935</v>
      </c>
      <c r="C2420" s="18" t="str">
        <f>VLOOKUP(Table4[[#This Row],[iso_code]],iso_code!B:C,2,FALSE)</f>
        <v>TUN</v>
      </c>
      <c r="D2420" s="18" t="str">
        <f>VLOOKUP(Table4[[#This Row],[iso_code]],iso_code!G:H,2,FALSE)</f>
        <v>Tunisia</v>
      </c>
    </row>
    <row r="2421" spans="1:4">
      <c r="A2421" s="18">
        <v>937</v>
      </c>
      <c r="B2421" s="54" t="s">
        <v>1944</v>
      </c>
      <c r="C2421" s="18" t="str">
        <f>VLOOKUP(Table4[[#This Row],[iso_code]],iso_code!B:C,2,FALSE)</f>
        <v>LBY</v>
      </c>
      <c r="D2421" s="18" t="str">
        <f>VLOOKUP(Table4[[#This Row],[iso_code]],iso_code!G:H,2,FALSE)</f>
        <v>Libya</v>
      </c>
    </row>
    <row r="2422" spans="1:4">
      <c r="A2422" s="18">
        <v>937</v>
      </c>
      <c r="B2422" s="54" t="s">
        <v>840</v>
      </c>
      <c r="C2422" s="18" t="str">
        <f>VLOOKUP(Table4[[#This Row],[iso_code]],iso_code!B:C,2,FALSE)</f>
        <v>EGY</v>
      </c>
      <c r="D2422" s="18" t="str">
        <f>VLOOKUP(Table4[[#This Row],[iso_code]],iso_code!G:H,2,FALSE)</f>
        <v>Egypt</v>
      </c>
    </row>
    <row r="2423" spans="1:4">
      <c r="A2423" s="18">
        <v>938</v>
      </c>
      <c r="B2423" s="54" t="s">
        <v>1787</v>
      </c>
      <c r="C2423" s="18" t="str">
        <f>VLOOKUP(Table4[[#This Row],[iso_code]],iso_code!B:C,2,FALSE)</f>
        <v>BWA</v>
      </c>
      <c r="D2423" s="18" t="str">
        <f>VLOOKUP(Table4[[#This Row],[iso_code]],iso_code!G:H,2,FALSE)</f>
        <v>Botswana</v>
      </c>
    </row>
    <row r="2424" spans="1:4">
      <c r="A2424" s="18">
        <v>939</v>
      </c>
      <c r="B2424" s="54" t="s">
        <v>840</v>
      </c>
      <c r="C2424" s="18" t="str">
        <f>VLOOKUP(Table4[[#This Row],[iso_code]],iso_code!B:C,2,FALSE)</f>
        <v>EGY</v>
      </c>
      <c r="D2424" s="18" t="str">
        <f>VLOOKUP(Table4[[#This Row],[iso_code]],iso_code!G:H,2,FALSE)</f>
        <v>Egypt</v>
      </c>
    </row>
    <row r="2425" spans="1:4">
      <c r="A2425" s="18">
        <v>940</v>
      </c>
      <c r="B2425" s="54" t="s">
        <v>840</v>
      </c>
      <c r="C2425" s="18" t="str">
        <f>VLOOKUP(Table4[[#This Row],[iso_code]],iso_code!B:C,2,FALSE)</f>
        <v>EGY</v>
      </c>
      <c r="D2425" s="18" t="str">
        <f>VLOOKUP(Table4[[#This Row],[iso_code]],iso_code!G:H,2,FALSE)</f>
        <v>Egypt</v>
      </c>
    </row>
    <row r="2426" spans="1:4">
      <c r="A2426" s="18">
        <v>941</v>
      </c>
      <c r="B2426" s="54" t="s">
        <v>840</v>
      </c>
      <c r="C2426" s="18" t="str">
        <f>VLOOKUP(Table4[[#This Row],[iso_code]],iso_code!B:C,2,FALSE)</f>
        <v>EGY</v>
      </c>
      <c r="D2426" s="18" t="str">
        <f>VLOOKUP(Table4[[#This Row],[iso_code]],iso_code!G:H,2,FALSE)</f>
        <v>Egypt</v>
      </c>
    </row>
    <row r="2427" spans="1:4">
      <c r="A2427" s="18">
        <v>942</v>
      </c>
      <c r="B2427" s="54" t="s">
        <v>1944</v>
      </c>
      <c r="C2427" s="18" t="str">
        <f>VLOOKUP(Table4[[#This Row],[iso_code]],iso_code!B:C,2,FALSE)</f>
        <v>LBY</v>
      </c>
      <c r="D2427" s="18" t="str">
        <f>VLOOKUP(Table4[[#This Row],[iso_code]],iso_code!G:H,2,FALSE)</f>
        <v>Libya</v>
      </c>
    </row>
    <row r="2428" spans="1:4">
      <c r="A2428" s="18">
        <v>943</v>
      </c>
      <c r="B2428" s="54" t="s">
        <v>2162</v>
      </c>
      <c r="C2428" s="18" t="str">
        <f>VLOOKUP(Table4[[#This Row],[iso_code]],iso_code!B:C,2,FALSE)</f>
        <v>RWA</v>
      </c>
      <c r="D2428" s="18" t="str">
        <f>VLOOKUP(Table4[[#This Row],[iso_code]],iso_code!G:H,2,FALSE)</f>
        <v>Rwanda</v>
      </c>
    </row>
    <row r="2429" spans="1:4">
      <c r="A2429" s="18">
        <v>944</v>
      </c>
      <c r="B2429" s="54" t="s">
        <v>2143</v>
      </c>
      <c r="C2429" s="18" t="str">
        <f>VLOOKUP(Table4[[#This Row],[iso_code]],iso_code!B:C,2,FALSE)</f>
        <v>AGO</v>
      </c>
      <c r="D2429" s="18" t="str">
        <f>VLOOKUP(Table4[[#This Row],[iso_code]],iso_code!G:H,2,FALSE)</f>
        <v>Angola</v>
      </c>
    </row>
    <row r="2430" spans="1:4">
      <c r="A2430" s="18">
        <v>944</v>
      </c>
      <c r="B2430" s="54" t="s">
        <v>2145</v>
      </c>
      <c r="C2430" s="18" t="str">
        <f>VLOOKUP(Table4[[#This Row],[iso_code]],iso_code!B:C,2,FALSE)</f>
        <v>BFA</v>
      </c>
      <c r="D2430" s="18" t="str">
        <f>VLOOKUP(Table4[[#This Row],[iso_code]],iso_code!G:H,2,FALSE)</f>
        <v>Burkina Faso</v>
      </c>
    </row>
    <row r="2431" spans="1:4">
      <c r="A2431" s="18">
        <v>944</v>
      </c>
      <c r="B2431" s="54" t="s">
        <v>2146</v>
      </c>
      <c r="C2431" s="18" t="str">
        <f>VLOOKUP(Table4[[#This Row],[iso_code]],iso_code!B:C,2,FALSE)</f>
        <v>BDI</v>
      </c>
      <c r="D2431" s="18" t="str">
        <f>VLOOKUP(Table4[[#This Row],[iso_code]],iso_code!G:H,2,FALSE)</f>
        <v>Burundi</v>
      </c>
    </row>
    <row r="2432" spans="1:4">
      <c r="A2432" s="18">
        <v>944</v>
      </c>
      <c r="B2432" s="54" t="s">
        <v>2144</v>
      </c>
      <c r="C2432" s="18" t="str">
        <f>VLOOKUP(Table4[[#This Row],[iso_code]],iso_code!B:C,2,FALSE)</f>
        <v>BEN</v>
      </c>
      <c r="D2432" s="18" t="str">
        <f>VLOOKUP(Table4[[#This Row],[iso_code]],iso_code!G:H,2,FALSE)</f>
        <v>Benin</v>
      </c>
    </row>
    <row r="2433" spans="1:4">
      <c r="A2433" s="18">
        <v>944</v>
      </c>
      <c r="B2433" s="54" t="s">
        <v>1787</v>
      </c>
      <c r="C2433" s="18" t="str">
        <f>VLOOKUP(Table4[[#This Row],[iso_code]],iso_code!B:C,2,FALSE)</f>
        <v>BWA</v>
      </c>
      <c r="D2433" s="18" t="str">
        <f>VLOOKUP(Table4[[#This Row],[iso_code]],iso_code!G:H,2,FALSE)</f>
        <v>Botswana</v>
      </c>
    </row>
    <row r="2434" spans="1:4">
      <c r="A2434" s="18">
        <v>944</v>
      </c>
      <c r="B2434" s="54" t="s">
        <v>1976</v>
      </c>
      <c r="C2434" s="18" t="str">
        <f>VLOOKUP(Table4[[#This Row],[iso_code]],iso_code!B:C,2,FALSE)</f>
        <v>COD</v>
      </c>
      <c r="D2434" s="18" t="str">
        <f>VLOOKUP(Table4[[#This Row],[iso_code]],iso_code!G:H,2,FALSE)</f>
        <v>Congo (the Democratic Republic of the)</v>
      </c>
    </row>
    <row r="2435" spans="1:4">
      <c r="A2435" s="18">
        <v>944</v>
      </c>
      <c r="B2435" s="54" t="s">
        <v>1632</v>
      </c>
      <c r="C2435" s="18" t="str">
        <f>VLOOKUP(Table4[[#This Row],[iso_code]],iso_code!B:C,2,FALSE)</f>
        <v>CAF</v>
      </c>
      <c r="D2435" s="18" t="str">
        <f>VLOOKUP(Table4[[#This Row],[iso_code]],iso_code!G:H,2,FALSE)</f>
        <v>Central African Republic (the)</v>
      </c>
    </row>
    <row r="2436" spans="1:4">
      <c r="A2436" s="18">
        <v>944</v>
      </c>
      <c r="B2436" s="54" t="s">
        <v>2149</v>
      </c>
      <c r="C2436" s="18" t="str">
        <f>VLOOKUP(Table4[[#This Row],[iso_code]],iso_code!B:C,2,FALSE)</f>
        <v>COG</v>
      </c>
      <c r="D2436" s="18" t="str">
        <f>VLOOKUP(Table4[[#This Row],[iso_code]],iso_code!G:H,2,FALSE)</f>
        <v>Congo (the)</v>
      </c>
    </row>
    <row r="2437" spans="1:4">
      <c r="A2437" s="18">
        <v>944</v>
      </c>
      <c r="B2437" s="54" t="s">
        <v>285</v>
      </c>
      <c r="C2437" s="18" t="str">
        <f>VLOOKUP(Table4[[#This Row],[iso_code]],iso_code!B:C,2,FALSE)</f>
        <v>CMR</v>
      </c>
      <c r="D2437" s="18" t="str">
        <f>VLOOKUP(Table4[[#This Row],[iso_code]],iso_code!G:H,2,FALSE)</f>
        <v>Cameroon</v>
      </c>
    </row>
    <row r="2438" spans="1:4">
      <c r="A2438" s="18">
        <v>944</v>
      </c>
      <c r="B2438" s="54" t="s">
        <v>2152</v>
      </c>
      <c r="C2438" s="18" t="str">
        <f>VLOOKUP(Table4[[#This Row],[iso_code]],iso_code!B:C,2,FALSE)</f>
        <v>ERI</v>
      </c>
      <c r="D2438" s="18" t="str">
        <f>VLOOKUP(Table4[[#This Row],[iso_code]],iso_code!G:H,2,FALSE)</f>
        <v>Eritrea</v>
      </c>
    </row>
    <row r="2439" spans="1:4">
      <c r="A2439" s="18">
        <v>944</v>
      </c>
      <c r="B2439" s="54" t="s">
        <v>194</v>
      </c>
      <c r="C2439" s="18" t="str">
        <f>VLOOKUP(Table4[[#This Row],[iso_code]],iso_code!B:C,2,FALSE)</f>
        <v>ETH</v>
      </c>
      <c r="D2439" s="18" t="str">
        <f>VLOOKUP(Table4[[#This Row],[iso_code]],iso_code!G:H,2,FALSE)</f>
        <v>Ethiopia</v>
      </c>
    </row>
    <row r="2440" spans="1:4">
      <c r="A2440" s="18">
        <v>944</v>
      </c>
      <c r="B2440" s="54" t="s">
        <v>2153</v>
      </c>
      <c r="C2440" s="18" t="str">
        <f>VLOOKUP(Table4[[#This Row],[iso_code]],iso_code!B:C,2,FALSE)</f>
        <v>GAB</v>
      </c>
      <c r="D2440" s="18" t="str">
        <f>VLOOKUP(Table4[[#This Row],[iso_code]],iso_code!G:H,2,FALSE)</f>
        <v>Gabon</v>
      </c>
    </row>
    <row r="2441" spans="1:4">
      <c r="A2441" s="18">
        <v>944</v>
      </c>
      <c r="B2441" s="54" t="s">
        <v>250</v>
      </c>
      <c r="C2441" s="18" t="str">
        <f>VLOOKUP(Table4[[#This Row],[iso_code]],iso_code!B:C,2,FALSE)</f>
        <v>GHA</v>
      </c>
      <c r="D2441" s="18" t="str">
        <f>VLOOKUP(Table4[[#This Row],[iso_code]],iso_code!G:H,2,FALSE)</f>
        <v>Ghana</v>
      </c>
    </row>
    <row r="2442" spans="1:4">
      <c r="A2442" s="18">
        <v>944</v>
      </c>
      <c r="B2442" s="54" t="s">
        <v>2154</v>
      </c>
      <c r="C2442" s="18" t="str">
        <f>VLOOKUP(Table4[[#This Row],[iso_code]],iso_code!B:C,2,FALSE)</f>
        <v>GMB</v>
      </c>
      <c r="D2442" s="18" t="str">
        <f>VLOOKUP(Table4[[#This Row],[iso_code]],iso_code!G:H,2,FALSE)</f>
        <v>Gambia (the)</v>
      </c>
    </row>
    <row r="2443" spans="1:4">
      <c r="A2443" s="18">
        <v>944</v>
      </c>
      <c r="B2443" s="54" t="s">
        <v>2155</v>
      </c>
      <c r="C2443" s="18" t="str">
        <f>VLOOKUP(Table4[[#This Row],[iso_code]],iso_code!B:C,2,FALSE)</f>
        <v>GIN</v>
      </c>
      <c r="D2443" s="18" t="str">
        <f>VLOOKUP(Table4[[#This Row],[iso_code]],iso_code!G:H,2,FALSE)</f>
        <v>Guinea</v>
      </c>
    </row>
    <row r="2444" spans="1:4">
      <c r="A2444" s="18">
        <v>944</v>
      </c>
      <c r="B2444" s="54" t="s">
        <v>2151</v>
      </c>
      <c r="C2444" s="18" t="str">
        <f>VLOOKUP(Table4[[#This Row],[iso_code]],iso_code!B:C,2,FALSE)</f>
        <v>GNQ</v>
      </c>
      <c r="D2444" s="18" t="str">
        <f>VLOOKUP(Table4[[#This Row],[iso_code]],iso_code!G:H,2,FALSE)</f>
        <v>Equatorial Guinea</v>
      </c>
    </row>
    <row r="2445" spans="1:4">
      <c r="A2445" s="18">
        <v>944</v>
      </c>
      <c r="B2445" s="54" t="s">
        <v>2156</v>
      </c>
      <c r="C2445" s="18" t="str">
        <f>VLOOKUP(Table4[[#This Row],[iso_code]],iso_code!B:C,2,FALSE)</f>
        <v>GNB</v>
      </c>
      <c r="D2445" s="18" t="str">
        <f>VLOOKUP(Table4[[#This Row],[iso_code]],iso_code!G:H,2,FALSE)</f>
        <v>Guinea-Bissau</v>
      </c>
    </row>
    <row r="2446" spans="1:4">
      <c r="A2446" s="18">
        <v>944</v>
      </c>
      <c r="B2446" s="54" t="s">
        <v>428</v>
      </c>
      <c r="C2446" s="18" t="str">
        <f>VLOOKUP(Table4[[#This Row],[iso_code]],iso_code!B:C,2,FALSE)</f>
        <v>KEN</v>
      </c>
      <c r="D2446" s="18" t="str">
        <f>VLOOKUP(Table4[[#This Row],[iso_code]],iso_code!G:H,2,FALSE)</f>
        <v>Kenya</v>
      </c>
    </row>
    <row r="2447" spans="1:4">
      <c r="A2447" s="18">
        <v>944</v>
      </c>
      <c r="B2447" s="54" t="s">
        <v>2159</v>
      </c>
      <c r="C2447" s="18" t="str">
        <f>VLOOKUP(Table4[[#This Row],[iso_code]],iso_code!B:C,2,FALSE)</f>
        <v>LBR</v>
      </c>
      <c r="D2447" s="18" t="str">
        <f>VLOOKUP(Table4[[#This Row],[iso_code]],iso_code!G:H,2,FALSE)</f>
        <v>Liberia</v>
      </c>
    </row>
    <row r="2448" spans="1:4">
      <c r="A2448" s="18">
        <v>944</v>
      </c>
      <c r="B2448" s="54" t="s">
        <v>2158</v>
      </c>
      <c r="C2448" s="18" t="str">
        <f>VLOOKUP(Table4[[#This Row],[iso_code]],iso_code!B:C,2,FALSE)</f>
        <v>LSO</v>
      </c>
      <c r="D2448" s="18" t="str">
        <f>VLOOKUP(Table4[[#This Row],[iso_code]],iso_code!G:H,2,FALSE)</f>
        <v>Lesotho</v>
      </c>
    </row>
    <row r="2449" spans="1:4">
      <c r="A2449" s="18">
        <v>944</v>
      </c>
      <c r="B2449" s="54" t="s">
        <v>2160</v>
      </c>
      <c r="C2449" s="18" t="str">
        <f>VLOOKUP(Table4[[#This Row],[iso_code]],iso_code!B:C,2,FALSE)</f>
        <v>MDG</v>
      </c>
      <c r="D2449" s="18" t="str">
        <f>VLOOKUP(Table4[[#This Row],[iso_code]],iso_code!G:H,2,FALSE)</f>
        <v>Madagascar</v>
      </c>
    </row>
    <row r="2450" spans="1:4">
      <c r="A2450" s="18">
        <v>944</v>
      </c>
      <c r="B2450" s="54" t="s">
        <v>2062</v>
      </c>
      <c r="C2450" s="18" t="str">
        <f>VLOOKUP(Table4[[#This Row],[iso_code]],iso_code!B:C,2,FALSE)</f>
        <v>MRT</v>
      </c>
      <c r="D2450" s="18" t="str">
        <f>VLOOKUP(Table4[[#This Row],[iso_code]],iso_code!G:H,2,FALSE)</f>
        <v>Mauritania</v>
      </c>
    </row>
    <row r="2451" spans="1:4">
      <c r="A2451" s="18">
        <v>944</v>
      </c>
      <c r="B2451" s="54" t="s">
        <v>1147</v>
      </c>
      <c r="C2451" s="18" t="str">
        <f>VLOOKUP(Table4[[#This Row],[iso_code]],iso_code!B:C,2,FALSE)</f>
        <v>MWI</v>
      </c>
      <c r="D2451" s="18" t="str">
        <f>VLOOKUP(Table4[[#This Row],[iso_code]],iso_code!G:H,2,FALSE)</f>
        <v>Malawi</v>
      </c>
    </row>
    <row r="2452" spans="1:4">
      <c r="A2452" s="18">
        <v>944</v>
      </c>
      <c r="B2452" s="54" t="s">
        <v>1431</v>
      </c>
      <c r="C2452" s="18" t="str">
        <f>VLOOKUP(Table4[[#This Row],[iso_code]],iso_code!B:C,2,FALSE)</f>
        <v>MOZ</v>
      </c>
      <c r="D2452" s="18" t="str">
        <f>VLOOKUP(Table4[[#This Row],[iso_code]],iso_code!G:H,2,FALSE)</f>
        <v>Mozambique</v>
      </c>
    </row>
    <row r="2453" spans="1:4">
      <c r="A2453" s="18">
        <v>944</v>
      </c>
      <c r="B2453" s="54" t="s">
        <v>2022</v>
      </c>
      <c r="C2453" s="18" t="str">
        <f>VLOOKUP(Table4[[#This Row],[iso_code]],iso_code!B:C,2,FALSE)</f>
        <v>NAM</v>
      </c>
      <c r="D2453" s="18" t="str">
        <f>VLOOKUP(Table4[[#This Row],[iso_code]],iso_code!G:H,2,FALSE)</f>
        <v>Namibia</v>
      </c>
    </row>
    <row r="2454" spans="1:4">
      <c r="A2454" s="18">
        <v>944</v>
      </c>
      <c r="B2454" s="54" t="s">
        <v>988</v>
      </c>
      <c r="C2454" s="18" t="str">
        <f>VLOOKUP(Table4[[#This Row],[iso_code]],iso_code!B:C,2,FALSE)</f>
        <v>NER</v>
      </c>
      <c r="D2454" s="18" t="str">
        <f>VLOOKUP(Table4[[#This Row],[iso_code]],iso_code!G:H,2,FALSE)</f>
        <v>Niger (the)</v>
      </c>
    </row>
    <row r="2455" spans="1:4">
      <c r="A2455" s="18">
        <v>944</v>
      </c>
      <c r="B2455" s="54" t="s">
        <v>1215</v>
      </c>
      <c r="C2455" s="18" t="str">
        <f>VLOOKUP(Table4[[#This Row],[iso_code]],iso_code!B:C,2,FALSE)</f>
        <v>NGA</v>
      </c>
      <c r="D2455" s="18" t="str">
        <f>VLOOKUP(Table4[[#This Row],[iso_code]],iso_code!G:H,2,FALSE)</f>
        <v>Nigeria</v>
      </c>
    </row>
    <row r="2456" spans="1:4">
      <c r="A2456" s="18">
        <v>944</v>
      </c>
      <c r="B2456" s="54" t="s">
        <v>2162</v>
      </c>
      <c r="C2456" s="18" t="str">
        <f>VLOOKUP(Table4[[#This Row],[iso_code]],iso_code!B:C,2,FALSE)</f>
        <v>RWA</v>
      </c>
      <c r="D2456" s="18" t="str">
        <f>VLOOKUP(Table4[[#This Row],[iso_code]],iso_code!G:H,2,FALSE)</f>
        <v>Rwanda</v>
      </c>
    </row>
    <row r="2457" spans="1:4">
      <c r="A2457" s="18">
        <v>944</v>
      </c>
      <c r="B2457" s="54" t="s">
        <v>2167</v>
      </c>
      <c r="C2457" s="18" t="str">
        <f>VLOOKUP(Table4[[#This Row],[iso_code]],iso_code!B:C,2,FALSE)</f>
        <v>SDN</v>
      </c>
      <c r="D2457" s="18" t="str">
        <f>VLOOKUP(Table4[[#This Row],[iso_code]],iso_code!G:H,2,FALSE)</f>
        <v>Sudan (the)</v>
      </c>
    </row>
    <row r="2458" spans="1:4">
      <c r="A2458" s="18">
        <v>944</v>
      </c>
      <c r="B2458" s="54" t="s">
        <v>1657</v>
      </c>
      <c r="C2458" s="18" t="str">
        <f>VLOOKUP(Table4[[#This Row],[iso_code]],iso_code!B:C,2,FALSE)</f>
        <v>SEN</v>
      </c>
      <c r="D2458" s="18" t="str">
        <f>VLOOKUP(Table4[[#This Row],[iso_code]],iso_code!G:H,2,FALSE)</f>
        <v>Senegal</v>
      </c>
    </row>
    <row r="2459" spans="1:4">
      <c r="A2459" s="18">
        <v>944</v>
      </c>
      <c r="B2459" s="54" t="s">
        <v>2165</v>
      </c>
      <c r="C2459" s="18" t="str">
        <f>VLOOKUP(Table4[[#This Row],[iso_code]],iso_code!B:C,2,FALSE)</f>
        <v>SOM</v>
      </c>
      <c r="D2459" s="18" t="str">
        <f>VLOOKUP(Table4[[#This Row],[iso_code]],iso_code!G:H,2,FALSE)</f>
        <v>Somalia</v>
      </c>
    </row>
    <row r="2460" spans="1:4">
      <c r="A2460" s="18">
        <v>944</v>
      </c>
      <c r="B2460" s="54" t="s">
        <v>2166</v>
      </c>
      <c r="C2460" s="18" t="str">
        <f>VLOOKUP(Table4[[#This Row],[iso_code]],iso_code!B:C,2,FALSE)</f>
        <v>SSD</v>
      </c>
      <c r="D2460" s="18" t="str">
        <f>VLOOKUP(Table4[[#This Row],[iso_code]],iso_code!G:H,2,FALSE)</f>
        <v>South Sudan</v>
      </c>
    </row>
    <row r="2461" spans="1:4">
      <c r="A2461" s="18">
        <v>944</v>
      </c>
      <c r="B2461" s="54" t="s">
        <v>2168</v>
      </c>
      <c r="C2461" s="18" t="str">
        <f>VLOOKUP(Table4[[#This Row],[iso_code]],iso_code!B:C,2,FALSE)</f>
        <v>SWZ</v>
      </c>
      <c r="D2461" s="18" t="str">
        <f>VLOOKUP(Table4[[#This Row],[iso_code]],iso_code!G:H,2,FALSE)</f>
        <v>Eswatini</v>
      </c>
    </row>
    <row r="2462" spans="1:4">
      <c r="A2462" s="18">
        <v>944</v>
      </c>
      <c r="B2462" s="54" t="s">
        <v>2147</v>
      </c>
      <c r="C2462" s="18" t="str">
        <f>VLOOKUP(Table4[[#This Row],[iso_code]],iso_code!B:C,2,FALSE)</f>
        <v>TCD</v>
      </c>
      <c r="D2462" s="18" t="str">
        <f>VLOOKUP(Table4[[#This Row],[iso_code]],iso_code!G:H,2,FALSE)</f>
        <v>Chad</v>
      </c>
    </row>
    <row r="2463" spans="1:4">
      <c r="A2463" s="18">
        <v>944</v>
      </c>
      <c r="B2463" s="54" t="s">
        <v>1968</v>
      </c>
      <c r="C2463" s="18" t="str">
        <f>VLOOKUP(Table4[[#This Row],[iso_code]],iso_code!B:C,2,FALSE)</f>
        <v>TGO</v>
      </c>
      <c r="D2463" s="18" t="str">
        <f>VLOOKUP(Table4[[#This Row],[iso_code]],iso_code!G:H,2,FALSE)</f>
        <v>Togo</v>
      </c>
    </row>
    <row r="2464" spans="1:4">
      <c r="A2464" s="18">
        <v>944</v>
      </c>
      <c r="B2464" s="54" t="s">
        <v>842</v>
      </c>
      <c r="C2464" s="18" t="str">
        <f>VLOOKUP(Table4[[#This Row],[iso_code]],iso_code!B:C,2,FALSE)</f>
        <v>TZA</v>
      </c>
      <c r="D2464" s="18" t="str">
        <f>VLOOKUP(Table4[[#This Row],[iso_code]],iso_code!G:H,2,FALSE)</f>
        <v>Tanzania, United Republic of</v>
      </c>
    </row>
    <row r="2465" spans="1:4">
      <c r="A2465" s="18">
        <v>944</v>
      </c>
      <c r="B2465" s="54" t="s">
        <v>1443</v>
      </c>
      <c r="C2465" s="18" t="str">
        <f>VLOOKUP(Table4[[#This Row],[iso_code]],iso_code!B:C,2,FALSE)</f>
        <v>UGA</v>
      </c>
      <c r="D2465" s="18" t="str">
        <f>VLOOKUP(Table4[[#This Row],[iso_code]],iso_code!G:H,2,FALSE)</f>
        <v>Uganda</v>
      </c>
    </row>
    <row r="2466" spans="1:4">
      <c r="A2466" s="18">
        <v>944</v>
      </c>
      <c r="B2466" s="54" t="s">
        <v>608</v>
      </c>
      <c r="C2466" s="18" t="str">
        <f>VLOOKUP(Table4[[#This Row],[iso_code]],iso_code!B:C,2,FALSE)</f>
        <v>ZAF</v>
      </c>
      <c r="D2466" s="18" t="str">
        <f>VLOOKUP(Table4[[#This Row],[iso_code]],iso_code!G:H,2,FALSE)</f>
        <v>South Africa</v>
      </c>
    </row>
    <row r="2467" spans="1:4">
      <c r="A2467" s="18">
        <v>944</v>
      </c>
      <c r="B2467" s="54" t="s">
        <v>737</v>
      </c>
      <c r="C2467" s="18" t="str">
        <f>VLOOKUP(Table4[[#This Row],[iso_code]],iso_code!B:C,2,FALSE)</f>
        <v>ZMB</v>
      </c>
      <c r="D2467" s="18" t="str">
        <f>VLOOKUP(Table4[[#This Row],[iso_code]],iso_code!G:H,2,FALSE)</f>
        <v>Zambia</v>
      </c>
    </row>
    <row r="2468" spans="1:4">
      <c r="A2468" s="18">
        <v>944</v>
      </c>
      <c r="B2468" s="54" t="s">
        <v>2169</v>
      </c>
      <c r="C2468" s="18" t="str">
        <f>VLOOKUP(Table4[[#This Row],[iso_code]],iso_code!B:C,2,FALSE)</f>
        <v>ZWE</v>
      </c>
      <c r="D2468" s="18" t="str">
        <f>VLOOKUP(Table4[[#This Row],[iso_code]],iso_code!G:H,2,FALSE)</f>
        <v>Zimbabwe</v>
      </c>
    </row>
    <row r="2469" spans="1:4">
      <c r="A2469" s="18">
        <v>945</v>
      </c>
      <c r="B2469" s="54" t="s">
        <v>1215</v>
      </c>
      <c r="C2469" s="18" t="str">
        <f>VLOOKUP(Table4[[#This Row],[iso_code]],iso_code!B:C,2,FALSE)</f>
        <v>NGA</v>
      </c>
      <c r="D2469" s="18" t="str">
        <f>VLOOKUP(Table4[[#This Row],[iso_code]],iso_code!G:H,2,FALSE)</f>
        <v>Nigeria</v>
      </c>
    </row>
    <row r="2470" spans="1:4">
      <c r="A2470" s="18">
        <v>946</v>
      </c>
      <c r="B2470" s="54" t="s">
        <v>1215</v>
      </c>
      <c r="C2470" s="18" t="str">
        <f>VLOOKUP(Table4[[#This Row],[iso_code]],iso_code!B:C,2,FALSE)</f>
        <v>NGA</v>
      </c>
      <c r="D2470" s="18" t="str">
        <f>VLOOKUP(Table4[[#This Row],[iso_code]],iso_code!G:H,2,FALSE)</f>
        <v>Nigeria</v>
      </c>
    </row>
    <row r="2471" spans="1:4">
      <c r="A2471" s="18">
        <v>947</v>
      </c>
      <c r="B2471" s="54" t="s">
        <v>1215</v>
      </c>
      <c r="C2471" s="18" t="str">
        <f>VLOOKUP(Table4[[#This Row],[iso_code]],iso_code!B:C,2,FALSE)</f>
        <v>NGA</v>
      </c>
      <c r="D2471" s="18" t="str">
        <f>VLOOKUP(Table4[[#This Row],[iso_code]],iso_code!G:H,2,FALSE)</f>
        <v>Nigeria</v>
      </c>
    </row>
    <row r="2472" spans="1:4">
      <c r="A2472" s="18">
        <v>948</v>
      </c>
      <c r="B2472" s="54" t="s">
        <v>1215</v>
      </c>
      <c r="C2472" s="18" t="str">
        <f>VLOOKUP(Table4[[#This Row],[iso_code]],iso_code!B:C,2,FALSE)</f>
        <v>NGA</v>
      </c>
      <c r="D2472" s="18" t="str">
        <f>VLOOKUP(Table4[[#This Row],[iso_code]],iso_code!G:H,2,FALSE)</f>
        <v>Nigeria</v>
      </c>
    </row>
    <row r="2473" spans="1:4">
      <c r="A2473" s="18">
        <v>949</v>
      </c>
      <c r="B2473" s="54" t="s">
        <v>1215</v>
      </c>
      <c r="C2473" s="18" t="str">
        <f>VLOOKUP(Table4[[#This Row],[iso_code]],iso_code!B:C,2,FALSE)</f>
        <v>NGA</v>
      </c>
      <c r="D2473" s="18" t="str">
        <f>VLOOKUP(Table4[[#This Row],[iso_code]],iso_code!G:H,2,FALSE)</f>
        <v>Nigeria</v>
      </c>
    </row>
    <row r="2474" spans="1:4">
      <c r="A2474" s="18">
        <v>950</v>
      </c>
      <c r="B2474" s="54" t="s">
        <v>1215</v>
      </c>
      <c r="C2474" s="18" t="str">
        <f>VLOOKUP(Table4[[#This Row],[iso_code]],iso_code!B:C,2,FALSE)</f>
        <v>NGA</v>
      </c>
      <c r="D2474" s="18" t="str">
        <f>VLOOKUP(Table4[[#This Row],[iso_code]],iso_code!G:H,2,FALSE)</f>
        <v>Nigeria</v>
      </c>
    </row>
    <row r="2475" spans="1:4">
      <c r="A2475" s="18">
        <v>951</v>
      </c>
      <c r="B2475" s="54" t="s">
        <v>608</v>
      </c>
      <c r="C2475" s="18" t="str">
        <f>VLOOKUP(Table4[[#This Row],[iso_code]],iso_code!B:C,2,FALSE)</f>
        <v>ZAF</v>
      </c>
      <c r="D2475" s="18" t="str">
        <f>VLOOKUP(Table4[[#This Row],[iso_code]],iso_code!G:H,2,FALSE)</f>
        <v>South Africa</v>
      </c>
    </row>
    <row r="2476" spans="1:4">
      <c r="A2476" s="18">
        <v>952</v>
      </c>
      <c r="B2476" s="54" t="s">
        <v>2157</v>
      </c>
      <c r="C2476" s="18" t="str">
        <f>VLOOKUP(Table4[[#This Row],[iso_code]],iso_code!B:C,2,FALSE)</f>
        <v>CIV</v>
      </c>
      <c r="D2476" s="18" t="str">
        <f>VLOOKUP(Table4[[#This Row],[iso_code]],iso_code!G:H,2,FALSE)</f>
        <v>Côte d'Ivoire</v>
      </c>
    </row>
    <row r="2477" spans="1:4">
      <c r="A2477" s="18">
        <v>953</v>
      </c>
      <c r="B2477" s="54" t="s">
        <v>2046</v>
      </c>
      <c r="C2477" s="18" t="str">
        <f>VLOOKUP(Table4[[#This Row],[iso_code]],iso_code!B:C,2,FALSE)</f>
        <v>SLE</v>
      </c>
      <c r="D2477" s="18" t="str">
        <f>VLOOKUP(Table4[[#This Row],[iso_code]],iso_code!G:H,2,FALSE)</f>
        <v>Sierra Leone</v>
      </c>
    </row>
    <row r="2478" spans="1:4">
      <c r="A2478" s="18">
        <v>954</v>
      </c>
      <c r="B2478" s="54" t="s">
        <v>935</v>
      </c>
      <c r="C2478" s="18" t="str">
        <f>VLOOKUP(Table4[[#This Row],[iso_code]],iso_code!B:C,2,FALSE)</f>
        <v>TUN</v>
      </c>
      <c r="D2478" s="18" t="str">
        <f>VLOOKUP(Table4[[#This Row],[iso_code]],iso_code!G:H,2,FALSE)</f>
        <v>Tunisia</v>
      </c>
    </row>
    <row r="2479" spans="1:4">
      <c r="A2479" s="18">
        <v>955</v>
      </c>
      <c r="B2479" s="54" t="s">
        <v>1215</v>
      </c>
      <c r="C2479" s="18" t="str">
        <f>VLOOKUP(Table4[[#This Row],[iso_code]],iso_code!B:C,2,FALSE)</f>
        <v>NGA</v>
      </c>
      <c r="D2479" s="18" t="str">
        <f>VLOOKUP(Table4[[#This Row],[iso_code]],iso_code!G:H,2,FALSE)</f>
        <v>Nigeria</v>
      </c>
    </row>
    <row r="2480" spans="1:4">
      <c r="A2480" s="18">
        <v>956</v>
      </c>
      <c r="B2480" s="54" t="s">
        <v>790</v>
      </c>
      <c r="C2480" s="18" t="str">
        <f>VLOOKUP(Table4[[#This Row],[iso_code]],iso_code!B:C,2,FALSE)</f>
        <v>DZA</v>
      </c>
      <c r="D2480" s="18" t="str">
        <f>VLOOKUP(Table4[[#This Row],[iso_code]],iso_code!G:H,2,FALSE)</f>
        <v>Algeria</v>
      </c>
    </row>
    <row r="2481" spans="1:4">
      <c r="A2481" s="18">
        <v>957</v>
      </c>
      <c r="B2481" s="54" t="s">
        <v>790</v>
      </c>
      <c r="C2481" s="18" t="str">
        <f>VLOOKUP(Table4[[#This Row],[iso_code]],iso_code!B:C,2,FALSE)</f>
        <v>DZA</v>
      </c>
      <c r="D2481" s="18" t="str">
        <f>VLOOKUP(Table4[[#This Row],[iso_code]],iso_code!G:H,2,FALSE)</f>
        <v>Algeria</v>
      </c>
    </row>
    <row r="2482" spans="1:4">
      <c r="A2482" s="18">
        <v>958</v>
      </c>
      <c r="B2482" s="54" t="s">
        <v>1215</v>
      </c>
      <c r="C2482" s="18" t="str">
        <f>VLOOKUP(Table4[[#This Row],[iso_code]],iso_code!B:C,2,FALSE)</f>
        <v>NGA</v>
      </c>
      <c r="D2482" s="18" t="str">
        <f>VLOOKUP(Table4[[#This Row],[iso_code]],iso_code!G:H,2,FALSE)</f>
        <v>Nigeria</v>
      </c>
    </row>
    <row r="2483" spans="1:4">
      <c r="A2483" s="18">
        <v>959</v>
      </c>
      <c r="B2483" s="54" t="s">
        <v>250</v>
      </c>
      <c r="C2483" s="18" t="str">
        <f>VLOOKUP(Table4[[#This Row],[iso_code]],iso_code!B:C,2,FALSE)</f>
        <v>GHA</v>
      </c>
      <c r="D2483" s="18" t="str">
        <f>VLOOKUP(Table4[[#This Row],[iso_code]],iso_code!G:H,2,FALSE)</f>
        <v>Ghana</v>
      </c>
    </row>
    <row r="2484" spans="1:4">
      <c r="A2484" s="18">
        <v>960</v>
      </c>
      <c r="B2484" s="54" t="s">
        <v>842</v>
      </c>
      <c r="C2484" s="18" t="str">
        <f>VLOOKUP(Table4[[#This Row],[iso_code]],iso_code!B:C,2,FALSE)</f>
        <v>TZA</v>
      </c>
      <c r="D2484" s="18" t="str">
        <f>VLOOKUP(Table4[[#This Row],[iso_code]],iso_code!G:H,2,FALSE)</f>
        <v>Tanzania, United Republic of</v>
      </c>
    </row>
    <row r="2485" spans="1:4">
      <c r="A2485" s="18">
        <v>961</v>
      </c>
      <c r="B2485" s="54" t="s">
        <v>1215</v>
      </c>
      <c r="C2485" s="18" t="str">
        <f>VLOOKUP(Table4[[#This Row],[iso_code]],iso_code!B:C,2,FALSE)</f>
        <v>NGA</v>
      </c>
      <c r="D2485" s="18" t="str">
        <f>VLOOKUP(Table4[[#This Row],[iso_code]],iso_code!G:H,2,FALSE)</f>
        <v>Nigeria</v>
      </c>
    </row>
    <row r="2486" spans="1:4">
      <c r="A2486" s="18">
        <v>962</v>
      </c>
      <c r="B2486" s="54" t="s">
        <v>285</v>
      </c>
      <c r="C2486" s="18" t="str">
        <f>VLOOKUP(Table4[[#This Row],[iso_code]],iso_code!B:C,2,FALSE)</f>
        <v>CMR</v>
      </c>
      <c r="D2486" s="18" t="str">
        <f>VLOOKUP(Table4[[#This Row],[iso_code]],iso_code!G:H,2,FALSE)</f>
        <v>Cameroon</v>
      </c>
    </row>
    <row r="2487" spans="1:4">
      <c r="A2487" s="18">
        <v>963</v>
      </c>
      <c r="B2487" s="54" t="s">
        <v>285</v>
      </c>
      <c r="C2487" s="18" t="str">
        <f>VLOOKUP(Table4[[#This Row],[iso_code]],iso_code!B:C,2,FALSE)</f>
        <v>CMR</v>
      </c>
      <c r="D2487" s="18" t="str">
        <f>VLOOKUP(Table4[[#This Row],[iso_code]],iso_code!G:H,2,FALSE)</f>
        <v>Cameroon</v>
      </c>
    </row>
    <row r="2488" spans="1:4">
      <c r="A2488" s="18">
        <v>964</v>
      </c>
      <c r="B2488" s="54" t="s">
        <v>1147</v>
      </c>
      <c r="C2488" s="18" t="str">
        <f>VLOOKUP(Table4[[#This Row],[iso_code]],iso_code!B:C,2,FALSE)</f>
        <v>MWI</v>
      </c>
      <c r="D2488" s="18" t="str">
        <f>VLOOKUP(Table4[[#This Row],[iso_code]],iso_code!G:H,2,FALSE)</f>
        <v>Malawi</v>
      </c>
    </row>
    <row r="2489" spans="1:4">
      <c r="A2489" s="18">
        <v>965</v>
      </c>
      <c r="B2489" s="54" t="s">
        <v>608</v>
      </c>
      <c r="C2489" s="18" t="str">
        <f>VLOOKUP(Table4[[#This Row],[iso_code]],iso_code!B:C,2,FALSE)</f>
        <v>ZAF</v>
      </c>
      <c r="D2489" s="18" t="str">
        <f>VLOOKUP(Table4[[#This Row],[iso_code]],iso_code!G:H,2,FALSE)</f>
        <v>South Africa</v>
      </c>
    </row>
    <row r="2490" spans="1:4">
      <c r="A2490" s="18">
        <v>966</v>
      </c>
      <c r="B2490" s="54" t="s">
        <v>2166</v>
      </c>
      <c r="C2490" s="18" t="str">
        <f>VLOOKUP(Table4[[#This Row],[iso_code]],iso_code!B:C,2,FALSE)</f>
        <v>SSD</v>
      </c>
      <c r="D2490" s="18" t="str">
        <f>VLOOKUP(Table4[[#This Row],[iso_code]],iso_code!G:H,2,FALSE)</f>
        <v>South Sudan</v>
      </c>
    </row>
    <row r="2491" spans="1:4">
      <c r="A2491" s="18">
        <v>967</v>
      </c>
      <c r="B2491" s="54" t="s">
        <v>1215</v>
      </c>
      <c r="C2491" s="18" t="str">
        <f>VLOOKUP(Table4[[#This Row],[iso_code]],iso_code!B:C,2,FALSE)</f>
        <v>NGA</v>
      </c>
      <c r="D2491" s="18" t="str">
        <f>VLOOKUP(Table4[[#This Row],[iso_code]],iso_code!G:H,2,FALSE)</f>
        <v>Nigeria</v>
      </c>
    </row>
    <row r="2492" spans="1:4">
      <c r="A2492" s="18">
        <v>968</v>
      </c>
      <c r="B2492" s="54" t="s">
        <v>1215</v>
      </c>
      <c r="C2492" s="18" t="str">
        <f>VLOOKUP(Table4[[#This Row],[iso_code]],iso_code!B:C,2,FALSE)</f>
        <v>NGA</v>
      </c>
      <c r="D2492" s="18" t="str">
        <f>VLOOKUP(Table4[[#This Row],[iso_code]],iso_code!G:H,2,FALSE)</f>
        <v>Nigeria</v>
      </c>
    </row>
    <row r="2493" spans="1:4">
      <c r="A2493" s="18">
        <v>969</v>
      </c>
      <c r="B2493" s="54" t="s">
        <v>285</v>
      </c>
      <c r="C2493" s="18" t="str">
        <f>VLOOKUP(Table4[[#This Row],[iso_code]],iso_code!B:C,2,FALSE)</f>
        <v>CMR</v>
      </c>
      <c r="D2493" s="18" t="str">
        <f>VLOOKUP(Table4[[#This Row],[iso_code]],iso_code!G:H,2,FALSE)</f>
        <v>Cameroon</v>
      </c>
    </row>
    <row r="2494" spans="1:4">
      <c r="A2494" s="18">
        <v>970</v>
      </c>
      <c r="B2494" s="54" t="s">
        <v>428</v>
      </c>
      <c r="C2494" s="18" t="str">
        <f>VLOOKUP(Table4[[#This Row],[iso_code]],iso_code!B:C,2,FALSE)</f>
        <v>KEN</v>
      </c>
      <c r="D2494" s="18" t="str">
        <f>VLOOKUP(Table4[[#This Row],[iso_code]],iso_code!G:H,2,FALSE)</f>
        <v>Kenya</v>
      </c>
    </row>
    <row r="2495" spans="1:4">
      <c r="A2495" s="18">
        <v>970</v>
      </c>
      <c r="B2495" s="54" t="s">
        <v>608</v>
      </c>
      <c r="C2495" s="18" t="str">
        <f>VLOOKUP(Table4[[#This Row],[iso_code]],iso_code!B:C,2,FALSE)</f>
        <v>ZAF</v>
      </c>
      <c r="D2495" s="18" t="str">
        <f>VLOOKUP(Table4[[#This Row],[iso_code]],iso_code!G:H,2,FALSE)</f>
        <v>South Africa</v>
      </c>
    </row>
    <row r="2496" spans="1:4">
      <c r="A2496" s="18">
        <v>971</v>
      </c>
      <c r="B2496" s="54" t="s">
        <v>509</v>
      </c>
      <c r="C2496" s="18" t="str">
        <f>VLOOKUP(Table4[[#This Row],[iso_code]],iso_code!B:C,2,FALSE)</f>
        <v>MAR</v>
      </c>
      <c r="D2496" s="18" t="str">
        <f>VLOOKUP(Table4[[#This Row],[iso_code]],iso_code!G:H,2,FALSE)</f>
        <v>Morocco</v>
      </c>
    </row>
    <row r="2497" spans="1:4">
      <c r="A2497" s="18">
        <v>972</v>
      </c>
      <c r="B2497" s="54" t="s">
        <v>194</v>
      </c>
      <c r="C2497" s="18" t="str">
        <f>VLOOKUP(Table4[[#This Row],[iso_code]],iso_code!B:C,2,FALSE)</f>
        <v>ETH</v>
      </c>
      <c r="D2497" s="18" t="str">
        <f>VLOOKUP(Table4[[#This Row],[iso_code]],iso_code!G:H,2,FALSE)</f>
        <v>Ethiopia</v>
      </c>
    </row>
    <row r="2498" spans="1:4">
      <c r="A2498" s="18">
        <v>973</v>
      </c>
      <c r="B2498" s="54" t="s">
        <v>2022</v>
      </c>
      <c r="C2498" s="18" t="str">
        <f>VLOOKUP(Table4[[#This Row],[iso_code]],iso_code!B:C,2,FALSE)</f>
        <v>NAM</v>
      </c>
      <c r="D2498" s="18" t="str">
        <f>VLOOKUP(Table4[[#This Row],[iso_code]],iso_code!G:H,2,FALSE)</f>
        <v>Namibia</v>
      </c>
    </row>
    <row r="2499" spans="1:4">
      <c r="A2499" s="18">
        <v>974</v>
      </c>
      <c r="B2499" s="54" t="s">
        <v>1215</v>
      </c>
      <c r="C2499" s="18" t="str">
        <f>VLOOKUP(Table4[[#This Row],[iso_code]],iso_code!B:C,2,FALSE)</f>
        <v>NGA</v>
      </c>
      <c r="D2499" s="18" t="str">
        <f>VLOOKUP(Table4[[#This Row],[iso_code]],iso_code!G:H,2,FALSE)</f>
        <v>Nigeria</v>
      </c>
    </row>
    <row r="2500" spans="1:4">
      <c r="A2500" s="18">
        <v>975</v>
      </c>
      <c r="B2500" s="54" t="s">
        <v>285</v>
      </c>
      <c r="C2500" s="18" t="str">
        <f>VLOOKUP(Table4[[#This Row],[iso_code]],iso_code!B:C,2,FALSE)</f>
        <v>CMR</v>
      </c>
      <c r="D2500" s="18" t="str">
        <f>VLOOKUP(Table4[[#This Row],[iso_code]],iso_code!G:H,2,FALSE)</f>
        <v>Cameroon</v>
      </c>
    </row>
    <row r="2501" spans="1:4">
      <c r="A2501" s="18">
        <v>976</v>
      </c>
      <c r="B2501" s="54" t="s">
        <v>1215</v>
      </c>
      <c r="C2501" s="18" t="str">
        <f>VLOOKUP(Table4[[#This Row],[iso_code]],iso_code!B:C,2,FALSE)</f>
        <v>NGA</v>
      </c>
      <c r="D2501" s="18" t="str">
        <f>VLOOKUP(Table4[[#This Row],[iso_code]],iso_code!G:H,2,FALSE)</f>
        <v>Nigeria</v>
      </c>
    </row>
    <row r="2502" spans="1:4">
      <c r="A2502" s="18">
        <v>977</v>
      </c>
      <c r="B2502" s="54" t="s">
        <v>1787</v>
      </c>
      <c r="C2502" s="18" t="str">
        <f>VLOOKUP(Table4[[#This Row],[iso_code]],iso_code!B:C,2,FALSE)</f>
        <v>BWA</v>
      </c>
      <c r="D2502" s="18" t="str">
        <f>VLOOKUP(Table4[[#This Row],[iso_code]],iso_code!G:H,2,FALSE)</f>
        <v>Botswana</v>
      </c>
    </row>
    <row r="2503" spans="1:4">
      <c r="A2503" s="18">
        <v>978</v>
      </c>
      <c r="B2503" s="54" t="s">
        <v>2159</v>
      </c>
      <c r="C2503" s="18" t="str">
        <f>VLOOKUP(Table4[[#This Row],[iso_code]],iso_code!B:C,2,FALSE)</f>
        <v>LBR</v>
      </c>
      <c r="D2503" s="18" t="str">
        <f>VLOOKUP(Table4[[#This Row],[iso_code]],iso_code!G:H,2,FALSE)</f>
        <v>Liberia</v>
      </c>
    </row>
    <row r="2504" spans="1:4">
      <c r="A2504" s="18">
        <v>979</v>
      </c>
      <c r="B2504" s="54" t="s">
        <v>509</v>
      </c>
      <c r="C2504" s="18" t="str">
        <f>VLOOKUP(Table4[[#This Row],[iso_code]],iso_code!B:C,2,FALSE)</f>
        <v>MAR</v>
      </c>
      <c r="D2504" s="18" t="str">
        <f>VLOOKUP(Table4[[#This Row],[iso_code]],iso_code!G:H,2,FALSE)</f>
        <v>Morocco</v>
      </c>
    </row>
    <row r="2505" spans="1:4">
      <c r="A2505" s="18">
        <v>980</v>
      </c>
      <c r="B2505" s="54" t="s">
        <v>194</v>
      </c>
      <c r="C2505" s="18" t="str">
        <f>VLOOKUP(Table4[[#This Row],[iso_code]],iso_code!B:C,2,FALSE)</f>
        <v>ETH</v>
      </c>
      <c r="D2505" s="18" t="str">
        <f>VLOOKUP(Table4[[#This Row],[iso_code]],iso_code!G:H,2,FALSE)</f>
        <v>Ethiopia</v>
      </c>
    </row>
    <row r="2506" spans="1:4">
      <c r="A2506" s="18">
        <v>981</v>
      </c>
      <c r="B2506" s="54" t="s">
        <v>737</v>
      </c>
      <c r="C2506" s="18" t="str">
        <f>VLOOKUP(Table4[[#This Row],[iso_code]],iso_code!B:C,2,FALSE)</f>
        <v>ZMB</v>
      </c>
      <c r="D2506" s="18" t="str">
        <f>VLOOKUP(Table4[[#This Row],[iso_code]],iso_code!G:H,2,FALSE)</f>
        <v>Zambia</v>
      </c>
    </row>
    <row r="2507" spans="1:4">
      <c r="A2507" s="18">
        <v>982</v>
      </c>
      <c r="B2507" s="54" t="s">
        <v>1215</v>
      </c>
      <c r="C2507" s="18" t="str">
        <f>VLOOKUP(Table4[[#This Row],[iso_code]],iso_code!B:C,2,FALSE)</f>
        <v>NGA</v>
      </c>
      <c r="D2507" s="18" t="str">
        <f>VLOOKUP(Table4[[#This Row],[iso_code]],iso_code!G:H,2,FALSE)</f>
        <v>Nigeria</v>
      </c>
    </row>
    <row r="2508" spans="1:4">
      <c r="A2508" s="18">
        <v>983</v>
      </c>
      <c r="B2508" s="54" t="s">
        <v>194</v>
      </c>
      <c r="C2508" s="18" t="str">
        <f>VLOOKUP(Table4[[#This Row],[iso_code]],iso_code!B:C,2,FALSE)</f>
        <v>ETH</v>
      </c>
      <c r="D2508" s="18" t="str">
        <f>VLOOKUP(Table4[[#This Row],[iso_code]],iso_code!G:H,2,FALSE)</f>
        <v>Ethiopia</v>
      </c>
    </row>
    <row r="2509" spans="1:4">
      <c r="A2509" s="18">
        <v>984</v>
      </c>
      <c r="B2509" s="54" t="s">
        <v>2046</v>
      </c>
      <c r="C2509" s="18" t="str">
        <f>VLOOKUP(Table4[[#This Row],[iso_code]],iso_code!B:C,2,FALSE)</f>
        <v>SLE</v>
      </c>
      <c r="D2509" s="18" t="str">
        <f>VLOOKUP(Table4[[#This Row],[iso_code]],iso_code!G:H,2,FALSE)</f>
        <v>Sierra Leone</v>
      </c>
    </row>
    <row r="2510" spans="1:4">
      <c r="A2510" s="18">
        <v>985</v>
      </c>
      <c r="B2510" s="54" t="s">
        <v>1215</v>
      </c>
      <c r="C2510" s="18" t="str">
        <f>VLOOKUP(Table4[[#This Row],[iso_code]],iso_code!B:C,2,FALSE)</f>
        <v>NGA</v>
      </c>
      <c r="D2510" s="18" t="str">
        <f>VLOOKUP(Table4[[#This Row],[iso_code]],iso_code!G:H,2,FALSE)</f>
        <v>Nigeria</v>
      </c>
    </row>
    <row r="2511" spans="1:4">
      <c r="A2511" s="18">
        <v>986</v>
      </c>
      <c r="B2511" s="54" t="s">
        <v>194</v>
      </c>
      <c r="C2511" s="18" t="str">
        <f>VLOOKUP(Table4[[#This Row],[iso_code]],iso_code!B:C,2,FALSE)</f>
        <v>ETH</v>
      </c>
      <c r="D2511" s="18" t="str">
        <f>VLOOKUP(Table4[[#This Row],[iso_code]],iso_code!G:H,2,FALSE)</f>
        <v>Ethiopia</v>
      </c>
    </row>
    <row r="2512" spans="1:4">
      <c r="A2512" s="18">
        <v>987</v>
      </c>
      <c r="B2512" s="54" t="s">
        <v>840</v>
      </c>
      <c r="C2512" s="18" t="str">
        <f>VLOOKUP(Table4[[#This Row],[iso_code]],iso_code!B:C,2,FALSE)</f>
        <v>EGY</v>
      </c>
      <c r="D2512" s="18" t="str">
        <f>VLOOKUP(Table4[[#This Row],[iso_code]],iso_code!G:H,2,FALSE)</f>
        <v>Egypt</v>
      </c>
    </row>
    <row r="2513" spans="1:4">
      <c r="A2513" s="18">
        <v>988</v>
      </c>
      <c r="B2513" s="54" t="s">
        <v>1215</v>
      </c>
      <c r="C2513" s="18" t="str">
        <f>VLOOKUP(Table4[[#This Row],[iso_code]],iso_code!B:C,2,FALSE)</f>
        <v>NGA</v>
      </c>
      <c r="D2513" s="18" t="str">
        <f>VLOOKUP(Table4[[#This Row],[iso_code]],iso_code!G:H,2,FALSE)</f>
        <v>Nigeria</v>
      </c>
    </row>
    <row r="2514" spans="1:4">
      <c r="A2514" s="18">
        <v>989</v>
      </c>
      <c r="B2514" s="54" t="s">
        <v>1215</v>
      </c>
      <c r="C2514" s="18" t="str">
        <f>VLOOKUP(Table4[[#This Row],[iso_code]],iso_code!B:C,2,FALSE)</f>
        <v>NGA</v>
      </c>
      <c r="D2514" s="18" t="str">
        <f>VLOOKUP(Table4[[#This Row],[iso_code]],iso_code!G:H,2,FALSE)</f>
        <v>Nigeria</v>
      </c>
    </row>
    <row r="2515" spans="1:4">
      <c r="A2515" s="18">
        <v>990</v>
      </c>
      <c r="B2515" s="54" t="s">
        <v>250</v>
      </c>
      <c r="C2515" s="18" t="str">
        <f>VLOOKUP(Table4[[#This Row],[iso_code]],iso_code!B:C,2,FALSE)</f>
        <v>GHA</v>
      </c>
      <c r="D2515" s="18" t="str">
        <f>VLOOKUP(Table4[[#This Row],[iso_code]],iso_code!G:H,2,FALSE)</f>
        <v>Ghana</v>
      </c>
    </row>
    <row r="2516" spans="1:4">
      <c r="A2516" s="18">
        <v>991</v>
      </c>
      <c r="B2516" s="54" t="s">
        <v>608</v>
      </c>
      <c r="C2516" s="18" t="str">
        <f>VLOOKUP(Table4[[#This Row],[iso_code]],iso_code!B:C,2,FALSE)</f>
        <v>ZAF</v>
      </c>
      <c r="D2516" s="18" t="str">
        <f>VLOOKUP(Table4[[#This Row],[iso_code]],iso_code!G:H,2,FALSE)</f>
        <v>South Africa</v>
      </c>
    </row>
    <row r="2517" spans="1:4">
      <c r="A2517" s="18">
        <v>992</v>
      </c>
      <c r="B2517" s="54" t="s">
        <v>790</v>
      </c>
      <c r="C2517" s="18" t="str">
        <f>VLOOKUP(Table4[[#This Row],[iso_code]],iso_code!B:C,2,FALSE)</f>
        <v>DZA</v>
      </c>
      <c r="D2517" s="18" t="str">
        <f>VLOOKUP(Table4[[#This Row],[iso_code]],iso_code!G:H,2,FALSE)</f>
        <v>Algeria</v>
      </c>
    </row>
    <row r="2518" spans="1:4">
      <c r="A2518" s="18">
        <v>993</v>
      </c>
      <c r="B2518" s="54" t="s">
        <v>194</v>
      </c>
      <c r="C2518" s="18" t="str">
        <f>VLOOKUP(Table4[[#This Row],[iso_code]],iso_code!B:C,2,FALSE)</f>
        <v>ETH</v>
      </c>
      <c r="D2518" s="18" t="str">
        <f>VLOOKUP(Table4[[#This Row],[iso_code]],iso_code!G:H,2,FALSE)</f>
        <v>Ethiopia</v>
      </c>
    </row>
    <row r="2519" spans="1:4">
      <c r="A2519" s="18">
        <v>994</v>
      </c>
      <c r="B2519" s="54" t="s">
        <v>428</v>
      </c>
      <c r="C2519" s="18" t="str">
        <f>VLOOKUP(Table4[[#This Row],[iso_code]],iso_code!B:C,2,FALSE)</f>
        <v>KEN</v>
      </c>
      <c r="D2519" s="18" t="str">
        <f>VLOOKUP(Table4[[#This Row],[iso_code]],iso_code!G:H,2,FALSE)</f>
        <v>Kenya</v>
      </c>
    </row>
    <row r="2520" spans="1:4">
      <c r="A2520" s="18">
        <v>995</v>
      </c>
      <c r="B2520" s="54" t="s">
        <v>2145</v>
      </c>
      <c r="C2520" s="18" t="str">
        <f>VLOOKUP(Table4[[#This Row],[iso_code]],iso_code!B:C,2,FALSE)</f>
        <v>BFA</v>
      </c>
      <c r="D2520" s="18" t="str">
        <f>VLOOKUP(Table4[[#This Row],[iso_code]],iso_code!G:H,2,FALSE)</f>
        <v>Burkina Faso</v>
      </c>
    </row>
    <row r="2521" spans="1:4">
      <c r="A2521" s="18">
        <v>996</v>
      </c>
      <c r="B2521" s="54" t="s">
        <v>1215</v>
      </c>
      <c r="C2521" s="18" t="str">
        <f>VLOOKUP(Table4[[#This Row],[iso_code]],iso_code!B:C,2,FALSE)</f>
        <v>NGA</v>
      </c>
      <c r="D2521" s="18" t="str">
        <f>VLOOKUP(Table4[[#This Row],[iso_code]],iso_code!G:H,2,FALSE)</f>
        <v>Nigeria</v>
      </c>
    </row>
    <row r="2522" spans="1:4">
      <c r="A2522" s="18">
        <v>997</v>
      </c>
      <c r="B2522" s="54" t="s">
        <v>1215</v>
      </c>
      <c r="C2522" s="18" t="str">
        <f>VLOOKUP(Table4[[#This Row],[iso_code]],iso_code!B:C,2,FALSE)</f>
        <v>NGA</v>
      </c>
      <c r="D2522" s="18" t="str">
        <f>VLOOKUP(Table4[[#This Row],[iso_code]],iso_code!G:H,2,FALSE)</f>
        <v>Nigeria</v>
      </c>
    </row>
    <row r="2523" spans="1:4">
      <c r="A2523" s="18">
        <v>998</v>
      </c>
      <c r="B2523" s="54" t="s">
        <v>2145</v>
      </c>
      <c r="C2523" s="18" t="str">
        <f>VLOOKUP(Table4[[#This Row],[iso_code]],iso_code!B:C,2,FALSE)</f>
        <v>BFA</v>
      </c>
      <c r="D2523" s="18" t="str">
        <f>VLOOKUP(Table4[[#This Row],[iso_code]],iso_code!G:H,2,FALSE)</f>
        <v>Burkina Faso</v>
      </c>
    </row>
    <row r="2524" spans="1:4">
      <c r="A2524" s="18">
        <v>999</v>
      </c>
      <c r="B2524" s="54" t="s">
        <v>250</v>
      </c>
      <c r="C2524" s="18" t="str">
        <f>VLOOKUP(Table4[[#This Row],[iso_code]],iso_code!B:C,2,FALSE)</f>
        <v>GHA</v>
      </c>
      <c r="D2524" s="18" t="str">
        <f>VLOOKUP(Table4[[#This Row],[iso_code]],iso_code!G:H,2,FALSE)</f>
        <v>Ghana</v>
      </c>
    </row>
    <row r="2525" spans="1:4">
      <c r="A2525" s="18">
        <v>1000</v>
      </c>
      <c r="B2525" s="54" t="s">
        <v>250</v>
      </c>
      <c r="C2525" s="18" t="str">
        <f>VLOOKUP(Table4[[#This Row],[iso_code]],iso_code!B:C,2,FALSE)</f>
        <v>GHA</v>
      </c>
      <c r="D2525" s="18" t="str">
        <f>VLOOKUP(Table4[[#This Row],[iso_code]],iso_code!G:H,2,FALSE)</f>
        <v>Ghana</v>
      </c>
    </row>
    <row r="2526" spans="1:4">
      <c r="A2526" s="18">
        <v>1001</v>
      </c>
      <c r="B2526" s="54" t="s">
        <v>1215</v>
      </c>
      <c r="C2526" s="18" t="str">
        <f>VLOOKUP(Table4[[#This Row],[iso_code]],iso_code!B:C,2,FALSE)</f>
        <v>NGA</v>
      </c>
      <c r="D2526" s="18" t="str">
        <f>VLOOKUP(Table4[[#This Row],[iso_code]],iso_code!G:H,2,FALSE)</f>
        <v>Nigeria</v>
      </c>
    </row>
    <row r="2527" spans="1:4">
      <c r="A2527" s="18">
        <v>1002</v>
      </c>
      <c r="B2527" s="54" t="s">
        <v>509</v>
      </c>
      <c r="C2527" s="18" t="str">
        <f>VLOOKUP(Table4[[#This Row],[iso_code]],iso_code!B:C,2,FALSE)</f>
        <v>MAR</v>
      </c>
      <c r="D2527" s="18" t="str">
        <f>VLOOKUP(Table4[[#This Row],[iso_code]],iso_code!G:H,2,FALSE)</f>
        <v>Morocco</v>
      </c>
    </row>
    <row r="2528" spans="1:4">
      <c r="A2528" s="18">
        <v>1003</v>
      </c>
      <c r="B2528" s="54" t="s">
        <v>1215</v>
      </c>
      <c r="C2528" s="18" t="str">
        <f>VLOOKUP(Table4[[#This Row],[iso_code]],iso_code!B:C,2,FALSE)</f>
        <v>NGA</v>
      </c>
      <c r="D2528" s="18" t="str">
        <f>VLOOKUP(Table4[[#This Row],[iso_code]],iso_code!G:H,2,FALSE)</f>
        <v>Nigeria</v>
      </c>
    </row>
    <row r="2529" spans="1:4">
      <c r="A2529" s="18">
        <v>1004</v>
      </c>
      <c r="B2529" s="54" t="s">
        <v>1215</v>
      </c>
      <c r="C2529" s="18" t="str">
        <f>VLOOKUP(Table4[[#This Row],[iso_code]],iso_code!B:C,2,FALSE)</f>
        <v>NGA</v>
      </c>
      <c r="D2529" s="18" t="str">
        <f>VLOOKUP(Table4[[#This Row],[iso_code]],iso_code!G:H,2,FALSE)</f>
        <v>Nigeria</v>
      </c>
    </row>
    <row r="2530" spans="1:4">
      <c r="A2530" s="18">
        <v>1005</v>
      </c>
      <c r="B2530" s="54" t="s">
        <v>1215</v>
      </c>
      <c r="C2530" s="18" t="str">
        <f>VLOOKUP(Table4[[#This Row],[iso_code]],iso_code!B:C,2,FALSE)</f>
        <v>NGA</v>
      </c>
      <c r="D2530" s="18" t="str">
        <f>VLOOKUP(Table4[[#This Row],[iso_code]],iso_code!G:H,2,FALSE)</f>
        <v>Nigeria</v>
      </c>
    </row>
    <row r="2531" spans="1:4">
      <c r="A2531" s="18">
        <v>1006</v>
      </c>
      <c r="B2531" s="54" t="s">
        <v>250</v>
      </c>
      <c r="C2531" s="18" t="str">
        <f>VLOOKUP(Table4[[#This Row],[iso_code]],iso_code!B:C,2,FALSE)</f>
        <v>GHA</v>
      </c>
      <c r="D2531" s="18" t="str">
        <f>VLOOKUP(Table4[[#This Row],[iso_code]],iso_code!G:H,2,FALSE)</f>
        <v>Ghana</v>
      </c>
    </row>
    <row r="2532" spans="1:4">
      <c r="A2532" s="18">
        <v>1007</v>
      </c>
      <c r="B2532" s="54" t="s">
        <v>250</v>
      </c>
      <c r="C2532" s="18" t="str">
        <f>VLOOKUP(Table4[[#This Row],[iso_code]],iso_code!B:C,2,FALSE)</f>
        <v>GHA</v>
      </c>
      <c r="D2532" s="18" t="str">
        <f>VLOOKUP(Table4[[#This Row],[iso_code]],iso_code!G:H,2,FALSE)</f>
        <v>Ghana</v>
      </c>
    </row>
    <row r="2533" spans="1:4">
      <c r="A2533" s="18">
        <v>1008</v>
      </c>
      <c r="B2533" s="54" t="s">
        <v>250</v>
      </c>
      <c r="C2533" s="18" t="str">
        <f>VLOOKUP(Table4[[#This Row],[iso_code]],iso_code!B:C,2,FALSE)</f>
        <v>GHA</v>
      </c>
      <c r="D2533" s="18" t="str">
        <f>VLOOKUP(Table4[[#This Row],[iso_code]],iso_code!G:H,2,FALSE)</f>
        <v>Ghana</v>
      </c>
    </row>
    <row r="2534" spans="1:4">
      <c r="A2534" s="18">
        <v>1009</v>
      </c>
      <c r="B2534" s="54" t="s">
        <v>1787</v>
      </c>
      <c r="C2534" s="18" t="str">
        <f>VLOOKUP(Table4[[#This Row],[iso_code]],iso_code!B:C,2,FALSE)</f>
        <v>BWA</v>
      </c>
      <c r="D2534" s="18" t="str">
        <f>VLOOKUP(Table4[[#This Row],[iso_code]],iso_code!G:H,2,FALSE)</f>
        <v>Botswana</v>
      </c>
    </row>
    <row r="2535" spans="1:4">
      <c r="A2535" s="18">
        <v>1010</v>
      </c>
      <c r="B2535" s="54" t="s">
        <v>2165</v>
      </c>
      <c r="C2535" s="18" t="str">
        <f>VLOOKUP(Table4[[#This Row],[iso_code]],iso_code!B:C,2,FALSE)</f>
        <v>SOM</v>
      </c>
      <c r="D2535" s="18" t="str">
        <f>VLOOKUP(Table4[[#This Row],[iso_code]],iso_code!G:H,2,FALSE)</f>
        <v>Somalia</v>
      </c>
    </row>
    <row r="2536" spans="1:4">
      <c r="A2536" s="18">
        <v>1011</v>
      </c>
      <c r="B2536" s="54" t="s">
        <v>840</v>
      </c>
      <c r="C2536" s="18" t="str">
        <f>VLOOKUP(Table4[[#This Row],[iso_code]],iso_code!B:C,2,FALSE)</f>
        <v>EGY</v>
      </c>
      <c r="D2536" s="18" t="str">
        <f>VLOOKUP(Table4[[#This Row],[iso_code]],iso_code!G:H,2,FALSE)</f>
        <v>Egypt</v>
      </c>
    </row>
    <row r="2537" spans="1:4">
      <c r="A2537" s="18">
        <v>1012</v>
      </c>
      <c r="B2537" s="54" t="s">
        <v>608</v>
      </c>
      <c r="C2537" s="18" t="str">
        <f>VLOOKUP(Table4[[#This Row],[iso_code]],iso_code!B:C,2,FALSE)</f>
        <v>ZAF</v>
      </c>
      <c r="D2537" s="18" t="str">
        <f>VLOOKUP(Table4[[#This Row],[iso_code]],iso_code!G:H,2,FALSE)</f>
        <v>South Africa</v>
      </c>
    </row>
    <row r="2538" spans="1:4">
      <c r="A2538" s="18">
        <v>1013</v>
      </c>
      <c r="B2538" s="54" t="s">
        <v>194</v>
      </c>
      <c r="C2538" s="18" t="str">
        <f>VLOOKUP(Table4[[#This Row],[iso_code]],iso_code!B:C,2,FALSE)</f>
        <v>ETH</v>
      </c>
      <c r="D2538" s="18" t="str">
        <f>VLOOKUP(Table4[[#This Row],[iso_code]],iso_code!G:H,2,FALSE)</f>
        <v>Ethiopia</v>
      </c>
    </row>
    <row r="2539" spans="1:4">
      <c r="A2539" s="18">
        <v>1014</v>
      </c>
      <c r="B2539" s="54" t="s">
        <v>1944</v>
      </c>
      <c r="C2539" s="18" t="str">
        <f>VLOOKUP(Table4[[#This Row],[iso_code]],iso_code!B:C,2,FALSE)</f>
        <v>LBY</v>
      </c>
      <c r="D2539" s="18" t="str">
        <f>VLOOKUP(Table4[[#This Row],[iso_code]],iso_code!G:H,2,FALSE)</f>
        <v>Libya</v>
      </c>
    </row>
    <row r="2540" spans="1:4">
      <c r="A2540" s="18">
        <v>1015</v>
      </c>
      <c r="B2540" s="54" t="s">
        <v>1215</v>
      </c>
      <c r="C2540" s="18" t="str">
        <f>VLOOKUP(Table4[[#This Row],[iso_code]],iso_code!B:C,2,FALSE)</f>
        <v>NGA</v>
      </c>
      <c r="D2540" s="18" t="str">
        <f>VLOOKUP(Table4[[#This Row],[iso_code]],iso_code!G:H,2,FALSE)</f>
        <v>Nigeria</v>
      </c>
    </row>
    <row r="2541" spans="1:4">
      <c r="A2541" s="18">
        <v>1016</v>
      </c>
      <c r="B2541" s="54" t="s">
        <v>737</v>
      </c>
      <c r="C2541" s="18" t="str">
        <f>VLOOKUP(Table4[[#This Row],[iso_code]],iso_code!B:C,2,FALSE)</f>
        <v>ZMB</v>
      </c>
      <c r="D2541" s="18" t="str">
        <f>VLOOKUP(Table4[[#This Row],[iso_code]],iso_code!G:H,2,FALSE)</f>
        <v>Zambia</v>
      </c>
    </row>
    <row r="2542" spans="1:4">
      <c r="A2542" s="18">
        <v>1017</v>
      </c>
      <c r="B2542" s="54" t="s">
        <v>608</v>
      </c>
      <c r="C2542" s="18" t="str">
        <f>VLOOKUP(Table4[[#This Row],[iso_code]],iso_code!B:C,2,FALSE)</f>
        <v>ZAF</v>
      </c>
      <c r="D2542" s="18" t="str">
        <f>VLOOKUP(Table4[[#This Row],[iso_code]],iso_code!G:H,2,FALSE)</f>
        <v>South Africa</v>
      </c>
    </row>
    <row r="2543" spans="1:4">
      <c r="A2543" s="18">
        <v>1018</v>
      </c>
      <c r="B2543" s="54" t="s">
        <v>194</v>
      </c>
      <c r="C2543" s="18" t="str">
        <f>VLOOKUP(Table4[[#This Row],[iso_code]],iso_code!B:C,2,FALSE)</f>
        <v>ETH</v>
      </c>
      <c r="D2543" s="18" t="str">
        <f>VLOOKUP(Table4[[#This Row],[iso_code]],iso_code!G:H,2,FALSE)</f>
        <v>Ethiopia</v>
      </c>
    </row>
    <row r="2544" spans="1:4">
      <c r="A2544" s="18">
        <v>1019</v>
      </c>
      <c r="B2544" s="54" t="s">
        <v>1215</v>
      </c>
      <c r="C2544" s="18" t="str">
        <f>VLOOKUP(Table4[[#This Row],[iso_code]],iso_code!B:C,2,FALSE)</f>
        <v>NGA</v>
      </c>
      <c r="D2544" s="18" t="str">
        <f>VLOOKUP(Table4[[#This Row],[iso_code]],iso_code!G:H,2,FALSE)</f>
        <v>Nigeria</v>
      </c>
    </row>
    <row r="2545" spans="1:4">
      <c r="A2545" s="18">
        <v>1020</v>
      </c>
      <c r="B2545" s="54" t="s">
        <v>840</v>
      </c>
      <c r="C2545" s="18" t="str">
        <f>VLOOKUP(Table4[[#This Row],[iso_code]],iso_code!B:C,2,FALSE)</f>
        <v>EGY</v>
      </c>
      <c r="D2545" s="18" t="str">
        <f>VLOOKUP(Table4[[#This Row],[iso_code]],iso_code!G:H,2,FALSE)</f>
        <v>Egypt</v>
      </c>
    </row>
    <row r="2546" spans="1:4">
      <c r="A2546" s="18">
        <v>1021</v>
      </c>
      <c r="B2546" s="54" t="s">
        <v>509</v>
      </c>
      <c r="C2546" s="18" t="str">
        <f>VLOOKUP(Table4[[#This Row],[iso_code]],iso_code!B:C,2,FALSE)</f>
        <v>MAR</v>
      </c>
      <c r="D2546" s="18" t="str">
        <f>VLOOKUP(Table4[[#This Row],[iso_code]],iso_code!G:H,2,FALSE)</f>
        <v>Morocco</v>
      </c>
    </row>
    <row r="2547" spans="1:4">
      <c r="A2547" s="18">
        <v>1022</v>
      </c>
      <c r="B2547" s="54" t="s">
        <v>1443</v>
      </c>
      <c r="C2547" s="18" t="str">
        <f>VLOOKUP(Table4[[#This Row],[iso_code]],iso_code!B:C,2,FALSE)</f>
        <v>UGA</v>
      </c>
      <c r="D2547" s="18" t="str">
        <f>VLOOKUP(Table4[[#This Row],[iso_code]],iso_code!G:H,2,FALSE)</f>
        <v>Uganda</v>
      </c>
    </row>
    <row r="2548" spans="1:4">
      <c r="A2548" s="18">
        <v>1023</v>
      </c>
      <c r="B2548" s="54" t="s">
        <v>1215</v>
      </c>
      <c r="C2548" s="18" t="str">
        <f>VLOOKUP(Table4[[#This Row],[iso_code]],iso_code!B:C,2,FALSE)</f>
        <v>NGA</v>
      </c>
      <c r="D2548" s="18" t="str">
        <f>VLOOKUP(Table4[[#This Row],[iso_code]],iso_code!G:H,2,FALSE)</f>
        <v>Nigeria</v>
      </c>
    </row>
    <row r="2549" spans="1:4">
      <c r="A2549" s="18">
        <v>1024</v>
      </c>
      <c r="B2549" s="54" t="s">
        <v>194</v>
      </c>
      <c r="C2549" s="18" t="str">
        <f>VLOOKUP(Table4[[#This Row],[iso_code]],iso_code!B:C,2,FALSE)</f>
        <v>ETH</v>
      </c>
      <c r="D2549" s="18" t="str">
        <f>VLOOKUP(Table4[[#This Row],[iso_code]],iso_code!G:H,2,FALSE)</f>
        <v>Ethiopia</v>
      </c>
    </row>
    <row r="2550" spans="1:4">
      <c r="A2550" s="18">
        <v>1025</v>
      </c>
      <c r="B2550" s="54" t="s">
        <v>840</v>
      </c>
      <c r="C2550" s="18" t="str">
        <f>VLOOKUP(Table4[[#This Row],[iso_code]],iso_code!B:C,2,FALSE)</f>
        <v>EGY</v>
      </c>
      <c r="D2550" s="18" t="str">
        <f>VLOOKUP(Table4[[#This Row],[iso_code]],iso_code!G:H,2,FALSE)</f>
        <v>Egypt</v>
      </c>
    </row>
    <row r="2551" spans="1:4">
      <c r="A2551" s="18">
        <v>1026</v>
      </c>
      <c r="B2551" s="54" t="s">
        <v>2145</v>
      </c>
      <c r="C2551" s="18" t="str">
        <f>VLOOKUP(Table4[[#This Row],[iso_code]],iso_code!B:C,2,FALSE)</f>
        <v>BFA</v>
      </c>
      <c r="D2551" s="18" t="str">
        <f>VLOOKUP(Table4[[#This Row],[iso_code]],iso_code!G:H,2,FALSE)</f>
        <v>Burkina Faso</v>
      </c>
    </row>
    <row r="2552" spans="1:4">
      <c r="A2552" s="18">
        <v>1027</v>
      </c>
      <c r="B2552" s="54" t="s">
        <v>509</v>
      </c>
      <c r="C2552" s="18" t="str">
        <f>VLOOKUP(Table4[[#This Row],[iso_code]],iso_code!B:C,2,FALSE)</f>
        <v>MAR</v>
      </c>
      <c r="D2552" s="18" t="str">
        <f>VLOOKUP(Table4[[#This Row],[iso_code]],iso_code!G:H,2,FALSE)</f>
        <v>Morocco</v>
      </c>
    </row>
    <row r="2553" spans="1:4">
      <c r="A2553" s="18">
        <v>1028</v>
      </c>
      <c r="B2553" s="54" t="s">
        <v>2144</v>
      </c>
      <c r="C2553" s="18" t="str">
        <f>VLOOKUP(Table4[[#This Row],[iso_code]],iso_code!B:C,2,FALSE)</f>
        <v>BEN</v>
      </c>
      <c r="D2553" s="18" t="str">
        <f>VLOOKUP(Table4[[#This Row],[iso_code]],iso_code!G:H,2,FALSE)</f>
        <v>Benin</v>
      </c>
    </row>
    <row r="2554" spans="1:4">
      <c r="A2554" s="18">
        <v>1029</v>
      </c>
      <c r="B2554" s="54" t="s">
        <v>509</v>
      </c>
      <c r="C2554" s="18" t="str">
        <f>VLOOKUP(Table4[[#This Row],[iso_code]],iso_code!B:C,2,FALSE)</f>
        <v>MAR</v>
      </c>
      <c r="D2554" s="18" t="str">
        <f>VLOOKUP(Table4[[#This Row],[iso_code]],iso_code!G:H,2,FALSE)</f>
        <v>Morocco</v>
      </c>
    </row>
    <row r="2555" spans="1:4">
      <c r="A2555" s="18">
        <v>1030</v>
      </c>
      <c r="B2555" s="54" t="s">
        <v>2162</v>
      </c>
      <c r="C2555" s="18" t="str">
        <f>VLOOKUP(Table4[[#This Row],[iso_code]],iso_code!B:C,2,FALSE)</f>
        <v>RWA</v>
      </c>
      <c r="D2555" s="18" t="str">
        <f>VLOOKUP(Table4[[#This Row],[iso_code]],iso_code!G:H,2,FALSE)</f>
        <v>Rwanda</v>
      </c>
    </row>
    <row r="2556" spans="1:4">
      <c r="A2556" s="18">
        <v>1031</v>
      </c>
      <c r="B2556" s="54" t="s">
        <v>250</v>
      </c>
      <c r="C2556" s="18" t="str">
        <f>VLOOKUP(Table4[[#This Row],[iso_code]],iso_code!B:C,2,FALSE)</f>
        <v>GHA</v>
      </c>
      <c r="D2556" s="18" t="str">
        <f>VLOOKUP(Table4[[#This Row],[iso_code]],iso_code!G:H,2,FALSE)</f>
        <v>Ghana</v>
      </c>
    </row>
    <row r="2557" spans="1:4">
      <c r="A2557" s="18">
        <v>1032</v>
      </c>
      <c r="B2557" s="54" t="s">
        <v>2144</v>
      </c>
      <c r="C2557" s="18" t="str">
        <f>VLOOKUP(Table4[[#This Row],[iso_code]],iso_code!B:C,2,FALSE)</f>
        <v>BEN</v>
      </c>
      <c r="D2557" s="18" t="str">
        <f>VLOOKUP(Table4[[#This Row],[iso_code]],iso_code!G:H,2,FALSE)</f>
        <v>Benin</v>
      </c>
    </row>
    <row r="2558" spans="1:4">
      <c r="A2558" s="18">
        <v>1032</v>
      </c>
      <c r="B2558" s="54" t="s">
        <v>2145</v>
      </c>
      <c r="C2558" s="18" t="str">
        <f>VLOOKUP(Table4[[#This Row],[iso_code]],iso_code!B:C,2,FALSE)</f>
        <v>BFA</v>
      </c>
      <c r="D2558" s="18" t="str">
        <f>VLOOKUP(Table4[[#This Row],[iso_code]],iso_code!G:H,2,FALSE)</f>
        <v>Burkina Faso</v>
      </c>
    </row>
    <row r="2559" spans="1:4">
      <c r="A2559" s="18">
        <v>1032</v>
      </c>
      <c r="B2559" s="54" t="s">
        <v>2146</v>
      </c>
      <c r="C2559" s="18" t="str">
        <f>VLOOKUP(Table4[[#This Row],[iso_code]],iso_code!B:C,2,FALSE)</f>
        <v>BDI</v>
      </c>
      <c r="D2559" s="18" t="str">
        <f>VLOOKUP(Table4[[#This Row],[iso_code]],iso_code!G:H,2,FALSE)</f>
        <v>Burundi</v>
      </c>
    </row>
    <row r="2560" spans="1:4">
      <c r="A2560" s="18">
        <v>1032</v>
      </c>
      <c r="B2560" s="54" t="s">
        <v>285</v>
      </c>
      <c r="C2560" s="18" t="str">
        <f>VLOOKUP(Table4[[#This Row],[iso_code]],iso_code!B:C,2,FALSE)</f>
        <v>CMR</v>
      </c>
      <c r="D2560" s="18" t="str">
        <f>VLOOKUP(Table4[[#This Row],[iso_code]],iso_code!G:H,2,FALSE)</f>
        <v>Cameroon</v>
      </c>
    </row>
    <row r="2561" spans="1:4">
      <c r="A2561" s="18">
        <v>1032</v>
      </c>
      <c r="B2561" s="54" t="s">
        <v>1632</v>
      </c>
      <c r="C2561" s="18" t="str">
        <f>VLOOKUP(Table4[[#This Row],[iso_code]],iso_code!B:C,2,FALSE)</f>
        <v>CAF</v>
      </c>
      <c r="D2561" s="18" t="str">
        <f>VLOOKUP(Table4[[#This Row],[iso_code]],iso_code!G:H,2,FALSE)</f>
        <v>Central African Republic (the)</v>
      </c>
    </row>
    <row r="2562" spans="1:4">
      <c r="A2562" s="18">
        <v>1032</v>
      </c>
      <c r="B2562" s="54" t="s">
        <v>2149</v>
      </c>
      <c r="C2562" s="18" t="str">
        <f>VLOOKUP(Table4[[#This Row],[iso_code]],iso_code!B:C,2,FALSE)</f>
        <v>COG</v>
      </c>
      <c r="D2562" s="18" t="str">
        <f>VLOOKUP(Table4[[#This Row],[iso_code]],iso_code!G:H,2,FALSE)</f>
        <v>Congo (the)</v>
      </c>
    </row>
    <row r="2563" spans="1:4">
      <c r="A2563" s="18">
        <v>1032</v>
      </c>
      <c r="B2563" s="54" t="s">
        <v>2157</v>
      </c>
      <c r="C2563" s="18" t="str">
        <f>VLOOKUP(Table4[[#This Row],[iso_code]],iso_code!B:C,2,FALSE)</f>
        <v>CIV</v>
      </c>
      <c r="D2563" s="18" t="str">
        <f>VLOOKUP(Table4[[#This Row],[iso_code]],iso_code!G:H,2,FALSE)</f>
        <v>Côte d'Ivoire</v>
      </c>
    </row>
    <row r="2564" spans="1:4">
      <c r="A2564" s="18">
        <v>1032</v>
      </c>
      <c r="B2564" s="54" t="s">
        <v>2153</v>
      </c>
      <c r="C2564" s="18" t="str">
        <f>VLOOKUP(Table4[[#This Row],[iso_code]],iso_code!B:C,2,FALSE)</f>
        <v>GAB</v>
      </c>
      <c r="D2564" s="18" t="str">
        <f>VLOOKUP(Table4[[#This Row],[iso_code]],iso_code!G:H,2,FALSE)</f>
        <v>Gabon</v>
      </c>
    </row>
    <row r="2565" spans="1:4">
      <c r="A2565" s="18">
        <v>1032</v>
      </c>
      <c r="B2565" s="54" t="s">
        <v>2155</v>
      </c>
      <c r="C2565" s="18" t="str">
        <f>VLOOKUP(Table4[[#This Row],[iso_code]],iso_code!B:C,2,FALSE)</f>
        <v>GIN</v>
      </c>
      <c r="D2565" s="18" t="str">
        <f>VLOOKUP(Table4[[#This Row],[iso_code]],iso_code!G:H,2,FALSE)</f>
        <v>Guinea</v>
      </c>
    </row>
    <row r="2566" spans="1:4">
      <c r="A2566" s="18">
        <v>1032</v>
      </c>
      <c r="B2566" s="54" t="s">
        <v>2156</v>
      </c>
      <c r="C2566" s="18" t="str">
        <f>VLOOKUP(Table4[[#This Row],[iso_code]],iso_code!B:C,2,FALSE)</f>
        <v>GNB</v>
      </c>
      <c r="D2566" s="18" t="str">
        <f>VLOOKUP(Table4[[#This Row],[iso_code]],iso_code!G:H,2,FALSE)</f>
        <v>Guinea-Bissau</v>
      </c>
    </row>
    <row r="2567" spans="1:4">
      <c r="A2567" s="18">
        <v>1032</v>
      </c>
      <c r="B2567" s="54" t="s">
        <v>2151</v>
      </c>
      <c r="C2567" s="18" t="str">
        <f>VLOOKUP(Table4[[#This Row],[iso_code]],iso_code!B:C,2,FALSE)</f>
        <v>GNQ</v>
      </c>
      <c r="D2567" s="18" t="str">
        <f>VLOOKUP(Table4[[#This Row],[iso_code]],iso_code!G:H,2,FALSE)</f>
        <v>Equatorial Guinea</v>
      </c>
    </row>
    <row r="2568" spans="1:4">
      <c r="A2568" s="18">
        <v>1032</v>
      </c>
      <c r="B2568" s="54" t="s">
        <v>2160</v>
      </c>
      <c r="C2568" s="18" t="str">
        <f>VLOOKUP(Table4[[#This Row],[iso_code]],iso_code!B:C,2,FALSE)</f>
        <v>MDG</v>
      </c>
      <c r="D2568" s="18" t="str">
        <f>VLOOKUP(Table4[[#This Row],[iso_code]],iso_code!G:H,2,FALSE)</f>
        <v>Madagascar</v>
      </c>
    </row>
    <row r="2569" spans="1:4">
      <c r="A2569" s="18">
        <v>1032</v>
      </c>
      <c r="B2569" s="54" t="s">
        <v>2161</v>
      </c>
      <c r="C2569" s="18" t="str">
        <f>VLOOKUP(Table4[[#This Row],[iso_code]],iso_code!B:C,2,FALSE)</f>
        <v>MLI</v>
      </c>
      <c r="D2569" s="18" t="str">
        <f>VLOOKUP(Table4[[#This Row],[iso_code]],iso_code!G:H,2,FALSE)</f>
        <v>Mali</v>
      </c>
    </row>
    <row r="2570" spans="1:4">
      <c r="A2570" s="18">
        <v>1032</v>
      </c>
      <c r="B2570" s="54" t="s">
        <v>988</v>
      </c>
      <c r="C2570" s="18" t="str">
        <f>VLOOKUP(Table4[[#This Row],[iso_code]],iso_code!B:C,2,FALSE)</f>
        <v>NER</v>
      </c>
      <c r="D2570" s="18" t="str">
        <f>VLOOKUP(Table4[[#This Row],[iso_code]],iso_code!G:H,2,FALSE)</f>
        <v>Niger (the)</v>
      </c>
    </row>
    <row r="2571" spans="1:4">
      <c r="A2571" s="18">
        <v>1032</v>
      </c>
      <c r="B2571" s="54" t="s">
        <v>1976</v>
      </c>
      <c r="C2571" s="18" t="str">
        <f>VLOOKUP(Table4[[#This Row],[iso_code]],iso_code!B:C,2,FALSE)</f>
        <v>COD</v>
      </c>
      <c r="D2571" s="18" t="str">
        <f>VLOOKUP(Table4[[#This Row],[iso_code]],iso_code!G:H,2,FALSE)</f>
        <v>Congo (the Democratic Republic of the)</v>
      </c>
    </row>
    <row r="2572" spans="1:4">
      <c r="A2572" s="18">
        <v>1032</v>
      </c>
      <c r="B2572" s="54" t="s">
        <v>2162</v>
      </c>
      <c r="C2572" s="18" t="str">
        <f>VLOOKUP(Table4[[#This Row],[iso_code]],iso_code!B:C,2,FALSE)</f>
        <v>RWA</v>
      </c>
      <c r="D2572" s="18" t="str">
        <f>VLOOKUP(Table4[[#This Row],[iso_code]],iso_code!G:H,2,FALSE)</f>
        <v>Rwanda</v>
      </c>
    </row>
    <row r="2573" spans="1:4">
      <c r="A2573" s="18">
        <v>1032</v>
      </c>
      <c r="B2573" s="54" t="s">
        <v>1657</v>
      </c>
      <c r="C2573" s="18" t="str">
        <f>VLOOKUP(Table4[[#This Row],[iso_code]],iso_code!B:C,2,FALSE)</f>
        <v>SEN</v>
      </c>
      <c r="D2573" s="18" t="str">
        <f>VLOOKUP(Table4[[#This Row],[iso_code]],iso_code!G:H,2,FALSE)</f>
        <v>Senegal</v>
      </c>
    </row>
    <row r="2574" spans="1:4">
      <c r="A2574" s="18">
        <v>1032</v>
      </c>
      <c r="B2574" s="54" t="s">
        <v>2147</v>
      </c>
      <c r="C2574" s="18" t="str">
        <f>VLOOKUP(Table4[[#This Row],[iso_code]],iso_code!B:C,2,FALSE)</f>
        <v>TCD</v>
      </c>
      <c r="D2574" s="18" t="str">
        <f>VLOOKUP(Table4[[#This Row],[iso_code]],iso_code!G:H,2,FALSE)</f>
        <v>Chad</v>
      </c>
    </row>
    <row r="2575" spans="1:4">
      <c r="A2575" s="18">
        <v>1032</v>
      </c>
      <c r="B2575" s="54" t="s">
        <v>1968</v>
      </c>
      <c r="C2575" s="18" t="str">
        <f>VLOOKUP(Table4[[#This Row],[iso_code]],iso_code!B:C,2,FALSE)</f>
        <v>TGO</v>
      </c>
      <c r="D2575" s="18" t="str">
        <f>VLOOKUP(Table4[[#This Row],[iso_code]],iso_code!G:H,2,FALSE)</f>
        <v>Togo</v>
      </c>
    </row>
    <row r="2576" spans="1:4">
      <c r="A2576" s="18">
        <v>1033</v>
      </c>
      <c r="B2576" s="54" t="s">
        <v>840</v>
      </c>
      <c r="C2576" s="18" t="str">
        <f>VLOOKUP(Table4[[#This Row],[iso_code]],iso_code!B:C,2,FALSE)</f>
        <v>EGY</v>
      </c>
      <c r="D2576" s="18" t="str">
        <f>VLOOKUP(Table4[[#This Row],[iso_code]],iso_code!G:H,2,FALSE)</f>
        <v>Egypt</v>
      </c>
    </row>
    <row r="2577" spans="1:4">
      <c r="A2577" s="18">
        <v>1034</v>
      </c>
      <c r="B2577" s="54" t="s">
        <v>509</v>
      </c>
      <c r="C2577" s="18" t="str">
        <f>VLOOKUP(Table4[[#This Row],[iso_code]],iso_code!B:C,2,FALSE)</f>
        <v>MAR</v>
      </c>
      <c r="D2577" s="18" t="str">
        <f>VLOOKUP(Table4[[#This Row],[iso_code]],iso_code!G:H,2,FALSE)</f>
        <v>Morocco</v>
      </c>
    </row>
    <row r="2578" spans="1:4">
      <c r="A2578" s="18">
        <v>1035</v>
      </c>
      <c r="B2578" s="54" t="s">
        <v>2162</v>
      </c>
      <c r="C2578" s="18" t="str">
        <f>VLOOKUP(Table4[[#This Row],[iso_code]],iso_code!B:C,2,FALSE)</f>
        <v>RWA</v>
      </c>
      <c r="D2578" s="18" t="str">
        <f>VLOOKUP(Table4[[#This Row],[iso_code]],iso_code!G:H,2,FALSE)</f>
        <v>Rwanda</v>
      </c>
    </row>
    <row r="2579" spans="1:4">
      <c r="A2579" s="18">
        <v>1036</v>
      </c>
      <c r="B2579" s="54" t="s">
        <v>840</v>
      </c>
      <c r="C2579" s="18" t="str">
        <f>VLOOKUP(Table4[[#This Row],[iso_code]],iso_code!B:C,2,FALSE)</f>
        <v>EGY</v>
      </c>
      <c r="D2579" s="18" t="str">
        <f>VLOOKUP(Table4[[#This Row],[iso_code]],iso_code!G:H,2,FALSE)</f>
        <v>Egypt</v>
      </c>
    </row>
    <row r="2580" spans="1:4">
      <c r="A2580" s="18">
        <v>1037</v>
      </c>
      <c r="B2580" s="54" t="s">
        <v>935</v>
      </c>
      <c r="C2580" s="18" t="str">
        <f>VLOOKUP(Table4[[#This Row],[iso_code]],iso_code!B:C,2,FALSE)</f>
        <v>TUN</v>
      </c>
      <c r="D2580" s="18" t="str">
        <f>VLOOKUP(Table4[[#This Row],[iso_code]],iso_code!G:H,2,FALSE)</f>
        <v>Tunisia</v>
      </c>
    </row>
    <row r="2581" spans="1:4">
      <c r="A2581" s="18">
        <v>1038</v>
      </c>
      <c r="B2581" s="54" t="s">
        <v>285</v>
      </c>
      <c r="C2581" s="18" t="str">
        <f>VLOOKUP(Table4[[#This Row],[iso_code]],iso_code!B:C,2,FALSE)</f>
        <v>CMR</v>
      </c>
      <c r="D2581" s="18" t="str">
        <f>VLOOKUP(Table4[[#This Row],[iso_code]],iso_code!G:H,2,FALSE)</f>
        <v>Cameroon</v>
      </c>
    </row>
    <row r="2582" spans="1:4">
      <c r="A2582" s="18">
        <v>1039</v>
      </c>
      <c r="B2582" s="54" t="s">
        <v>1215</v>
      </c>
      <c r="C2582" s="18" t="str">
        <f>VLOOKUP(Table4[[#This Row],[iso_code]],iso_code!B:C,2,FALSE)</f>
        <v>NGA</v>
      </c>
      <c r="D2582" s="18" t="str">
        <f>VLOOKUP(Table4[[#This Row],[iso_code]],iso_code!G:H,2,FALSE)</f>
        <v>Nigeria</v>
      </c>
    </row>
    <row r="2583" spans="1:4">
      <c r="A2583" s="18">
        <v>1040</v>
      </c>
      <c r="B2583" s="54" t="s">
        <v>790</v>
      </c>
      <c r="C2583" s="18" t="str">
        <f>VLOOKUP(Table4[[#This Row],[iso_code]],iso_code!B:C,2,FALSE)</f>
        <v>DZA</v>
      </c>
      <c r="D2583" s="18" t="str">
        <f>VLOOKUP(Table4[[#This Row],[iso_code]],iso_code!G:H,2,FALSE)</f>
        <v>Algeria</v>
      </c>
    </row>
    <row r="2584" spans="1:4">
      <c r="A2584" s="18">
        <v>1041</v>
      </c>
      <c r="B2584" s="54" t="s">
        <v>509</v>
      </c>
      <c r="C2584" s="18" t="str">
        <f>VLOOKUP(Table4[[#This Row],[iso_code]],iso_code!B:C,2,FALSE)</f>
        <v>MAR</v>
      </c>
      <c r="D2584" s="18" t="str">
        <f>VLOOKUP(Table4[[#This Row],[iso_code]],iso_code!G:H,2,FALSE)</f>
        <v>Morocco</v>
      </c>
    </row>
    <row r="2585" spans="1:4">
      <c r="A2585" s="18">
        <v>1042</v>
      </c>
      <c r="B2585" s="54" t="s">
        <v>250</v>
      </c>
      <c r="C2585" s="18" t="str">
        <f>VLOOKUP(Table4[[#This Row],[iso_code]],iso_code!B:C,2,FALSE)</f>
        <v>GHA</v>
      </c>
      <c r="D2585" s="18" t="str">
        <f>VLOOKUP(Table4[[#This Row],[iso_code]],iso_code!G:H,2,FALSE)</f>
        <v>Ghana</v>
      </c>
    </row>
    <row r="2586" spans="1:4">
      <c r="A2586" s="18">
        <v>1043</v>
      </c>
      <c r="B2586" s="54" t="s">
        <v>285</v>
      </c>
      <c r="C2586" s="18" t="str">
        <f>VLOOKUP(Table4[[#This Row],[iso_code]],iso_code!B:C,2,FALSE)</f>
        <v>CMR</v>
      </c>
      <c r="D2586" s="18" t="str">
        <f>VLOOKUP(Table4[[#This Row],[iso_code]],iso_code!G:H,2,FALSE)</f>
        <v>Cameroon</v>
      </c>
    </row>
    <row r="2587" spans="1:4">
      <c r="A2587" s="18">
        <v>1044</v>
      </c>
      <c r="B2587" s="54" t="s">
        <v>2165</v>
      </c>
      <c r="C2587" s="18" t="str">
        <f>VLOOKUP(Table4[[#This Row],[iso_code]],iso_code!B:C,2,FALSE)</f>
        <v>SOM</v>
      </c>
      <c r="D2587" s="18" t="str">
        <f>VLOOKUP(Table4[[#This Row],[iso_code]],iso_code!G:H,2,FALSE)</f>
        <v>Somalia</v>
      </c>
    </row>
    <row r="2588" spans="1:4">
      <c r="A2588" s="18">
        <v>1045</v>
      </c>
      <c r="B2588" s="54" t="s">
        <v>790</v>
      </c>
      <c r="C2588" s="18" t="str">
        <f>VLOOKUP(Table4[[#This Row],[iso_code]],iso_code!B:C,2,FALSE)</f>
        <v>DZA</v>
      </c>
      <c r="D2588" s="18" t="str">
        <f>VLOOKUP(Table4[[#This Row],[iso_code]],iso_code!G:H,2,FALSE)</f>
        <v>Algeria</v>
      </c>
    </row>
    <row r="2589" spans="1:4">
      <c r="A2589" s="18">
        <v>1046</v>
      </c>
      <c r="B2589" s="54" t="s">
        <v>428</v>
      </c>
      <c r="C2589" s="18" t="str">
        <f>VLOOKUP(Table4[[#This Row],[iso_code]],iso_code!B:C,2,FALSE)</f>
        <v>KEN</v>
      </c>
      <c r="D2589" s="18" t="str">
        <f>VLOOKUP(Table4[[#This Row],[iso_code]],iso_code!G:H,2,FALSE)</f>
        <v>Kenya</v>
      </c>
    </row>
    <row r="2590" spans="1:4">
      <c r="A2590" s="18">
        <v>1047</v>
      </c>
      <c r="B2590" s="54" t="s">
        <v>1147</v>
      </c>
      <c r="C2590" s="18" t="str">
        <f>VLOOKUP(Table4[[#This Row],[iso_code]],iso_code!B:C,2,FALSE)</f>
        <v>MWI</v>
      </c>
      <c r="D2590" s="18" t="str">
        <f>VLOOKUP(Table4[[#This Row],[iso_code]],iso_code!G:H,2,FALSE)</f>
        <v>Malawi</v>
      </c>
    </row>
    <row r="2591" spans="1:4">
      <c r="A2591" s="18">
        <v>1048</v>
      </c>
      <c r="B2591" s="54" t="s">
        <v>194</v>
      </c>
      <c r="C2591" s="18" t="str">
        <f>VLOOKUP(Table4[[#This Row],[iso_code]],iso_code!B:C,2,FALSE)</f>
        <v>ETH</v>
      </c>
      <c r="D2591" s="18" t="str">
        <f>VLOOKUP(Table4[[#This Row],[iso_code]],iso_code!G:H,2,FALSE)</f>
        <v>Ethiopia</v>
      </c>
    </row>
    <row r="2592" spans="1:4">
      <c r="A2592" s="18">
        <v>1049</v>
      </c>
      <c r="B2592" s="54" t="s">
        <v>1215</v>
      </c>
      <c r="C2592" s="18" t="str">
        <f>VLOOKUP(Table4[[#This Row],[iso_code]],iso_code!B:C,2,FALSE)</f>
        <v>NGA</v>
      </c>
      <c r="D2592" s="18" t="str">
        <f>VLOOKUP(Table4[[#This Row],[iso_code]],iso_code!G:H,2,FALSE)</f>
        <v>Nigeria</v>
      </c>
    </row>
    <row r="2593" spans="1:4">
      <c r="A2593" s="18">
        <v>1050</v>
      </c>
      <c r="B2593" s="54" t="s">
        <v>1215</v>
      </c>
      <c r="C2593" s="18" t="str">
        <f>VLOOKUP(Table4[[#This Row],[iso_code]],iso_code!B:C,2,FALSE)</f>
        <v>NGA</v>
      </c>
      <c r="D2593" s="18" t="str">
        <f>VLOOKUP(Table4[[#This Row],[iso_code]],iso_code!G:H,2,FALSE)</f>
        <v>Nigeria</v>
      </c>
    </row>
    <row r="2594" spans="1:4">
      <c r="A2594" s="18">
        <v>1051</v>
      </c>
      <c r="B2594" s="54" t="s">
        <v>608</v>
      </c>
      <c r="C2594" s="18" t="str">
        <f>VLOOKUP(Table4[[#This Row],[iso_code]],iso_code!B:C,2,FALSE)</f>
        <v>ZAF</v>
      </c>
      <c r="D2594" s="18" t="str">
        <f>VLOOKUP(Table4[[#This Row],[iso_code]],iso_code!G:H,2,FALSE)</f>
        <v>South Africa</v>
      </c>
    </row>
    <row r="2595" spans="1:4">
      <c r="A2595" s="18">
        <v>1052</v>
      </c>
      <c r="B2595" s="54" t="s">
        <v>194</v>
      </c>
      <c r="C2595" s="18" t="str">
        <f>VLOOKUP(Table4[[#This Row],[iso_code]],iso_code!B:C,2,FALSE)</f>
        <v>ETH</v>
      </c>
      <c r="D2595" s="18" t="str">
        <f>VLOOKUP(Table4[[#This Row],[iso_code]],iso_code!G:H,2,FALSE)</f>
        <v>Ethiopia</v>
      </c>
    </row>
    <row r="2596" spans="1:4">
      <c r="A2596" s="18">
        <v>1053</v>
      </c>
      <c r="B2596" s="54" t="s">
        <v>285</v>
      </c>
      <c r="C2596" s="18" t="str">
        <f>VLOOKUP(Table4[[#This Row],[iso_code]],iso_code!B:C,2,FALSE)</f>
        <v>CMR</v>
      </c>
      <c r="D2596" s="18" t="str">
        <f>VLOOKUP(Table4[[#This Row],[iso_code]],iso_code!G:H,2,FALSE)</f>
        <v>Cameroon</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1190"/>
  <sheetViews>
    <sheetView topLeftCell="A834" workbookViewId="0">
      <selection activeCell="W863" sqref="W863"/>
    </sheetView>
  </sheetViews>
  <sheetFormatPr baseColWidth="10" defaultColWidth="9" defaultRowHeight="15"/>
  <cols>
    <col min="1" max="1" width="10.83203125" bestFit="1" customWidth="1"/>
    <col min="2" max="2" width="13.33203125" customWidth="1"/>
  </cols>
  <sheetData>
    <row r="1" spans="1:2">
      <c r="A1" t="s">
        <v>0</v>
      </c>
      <c r="B1" t="s">
        <v>2170</v>
      </c>
    </row>
    <row r="2" spans="1:2">
      <c r="A2">
        <v>1</v>
      </c>
      <c r="B2" t="s">
        <v>243</v>
      </c>
    </row>
    <row r="3" spans="1:2">
      <c r="A3">
        <v>1</v>
      </c>
      <c r="B3" t="s">
        <v>315</v>
      </c>
    </row>
    <row r="4" spans="1:2">
      <c r="A4">
        <v>1</v>
      </c>
      <c r="B4" t="s">
        <v>266</v>
      </c>
    </row>
    <row r="5" spans="1:2">
      <c r="A5">
        <v>1</v>
      </c>
      <c r="B5" t="s">
        <v>279</v>
      </c>
    </row>
    <row r="6" spans="1:2">
      <c r="A6">
        <v>1</v>
      </c>
      <c r="B6" t="s">
        <v>218</v>
      </c>
    </row>
    <row r="7" spans="1:2">
      <c r="A7">
        <v>2</v>
      </c>
      <c r="B7" t="s">
        <v>243</v>
      </c>
    </row>
    <row r="8" spans="1:2">
      <c r="A8">
        <v>2</v>
      </c>
      <c r="B8" t="s">
        <v>315</v>
      </c>
    </row>
    <row r="9" spans="1:2">
      <c r="A9">
        <v>2</v>
      </c>
      <c r="B9" t="s">
        <v>266</v>
      </c>
    </row>
    <row r="10" spans="1:2">
      <c r="A10">
        <v>2</v>
      </c>
      <c r="B10" t="s">
        <v>279</v>
      </c>
    </row>
    <row r="11" spans="1:2">
      <c r="A11">
        <v>2</v>
      </c>
      <c r="B11" t="s">
        <v>218</v>
      </c>
    </row>
    <row r="12" spans="1:2">
      <c r="A12">
        <v>3</v>
      </c>
      <c r="B12" t="s">
        <v>243</v>
      </c>
    </row>
    <row r="13" spans="1:2">
      <c r="A13">
        <v>3</v>
      </c>
      <c r="B13" t="s">
        <v>315</v>
      </c>
    </row>
    <row r="14" spans="1:2">
      <c r="A14">
        <v>3</v>
      </c>
      <c r="B14" t="s">
        <v>266</v>
      </c>
    </row>
    <row r="15" spans="1:2">
      <c r="A15">
        <v>3</v>
      </c>
      <c r="B15" t="s">
        <v>279</v>
      </c>
    </row>
    <row r="16" spans="1:2">
      <c r="A16">
        <v>3</v>
      </c>
      <c r="B16" t="s">
        <v>218</v>
      </c>
    </row>
    <row r="17" spans="1:2">
      <c r="A17">
        <v>4</v>
      </c>
      <c r="B17" t="s">
        <v>243</v>
      </c>
    </row>
    <row r="18" spans="1:2">
      <c r="A18">
        <v>4</v>
      </c>
      <c r="B18" t="s">
        <v>315</v>
      </c>
    </row>
    <row r="19" spans="1:2">
      <c r="A19">
        <v>4</v>
      </c>
      <c r="B19" t="s">
        <v>266</v>
      </c>
    </row>
    <row r="20" spans="1:2">
      <c r="A20">
        <v>4</v>
      </c>
      <c r="B20" t="s">
        <v>279</v>
      </c>
    </row>
    <row r="21" spans="1:2">
      <c r="A21">
        <v>4</v>
      </c>
      <c r="B21" t="s">
        <v>218</v>
      </c>
    </row>
    <row r="22" spans="1:2">
      <c r="A22">
        <v>5</v>
      </c>
      <c r="B22" t="s">
        <v>243</v>
      </c>
    </row>
    <row r="23" spans="1:2">
      <c r="A23">
        <v>5</v>
      </c>
      <c r="B23" t="s">
        <v>315</v>
      </c>
    </row>
    <row r="24" spans="1:2">
      <c r="A24">
        <v>5</v>
      </c>
      <c r="B24" t="s">
        <v>266</v>
      </c>
    </row>
    <row r="25" spans="1:2">
      <c r="A25">
        <v>5</v>
      </c>
      <c r="B25" t="s">
        <v>279</v>
      </c>
    </row>
    <row r="26" spans="1:2">
      <c r="A26">
        <v>5</v>
      </c>
      <c r="B26" t="s">
        <v>218</v>
      </c>
    </row>
    <row r="27" spans="1:2">
      <c r="A27">
        <v>6</v>
      </c>
      <c r="B27" t="s">
        <v>243</v>
      </c>
    </row>
    <row r="28" spans="1:2">
      <c r="A28">
        <v>6</v>
      </c>
      <c r="B28" t="s">
        <v>315</v>
      </c>
    </row>
    <row r="29" spans="1:2">
      <c r="A29">
        <v>6</v>
      </c>
      <c r="B29" t="s">
        <v>266</v>
      </c>
    </row>
    <row r="30" spans="1:2">
      <c r="A30">
        <v>6</v>
      </c>
      <c r="B30" t="s">
        <v>279</v>
      </c>
    </row>
    <row r="31" spans="1:2">
      <c r="A31">
        <v>6</v>
      </c>
      <c r="B31" t="s">
        <v>218</v>
      </c>
    </row>
    <row r="32" spans="1:2">
      <c r="A32">
        <v>7</v>
      </c>
      <c r="B32" t="s">
        <v>243</v>
      </c>
    </row>
    <row r="33" spans="1:2">
      <c r="A33">
        <v>7</v>
      </c>
      <c r="B33" t="s">
        <v>315</v>
      </c>
    </row>
    <row r="34" spans="1:2">
      <c r="A34">
        <v>7</v>
      </c>
      <c r="B34" t="s">
        <v>266</v>
      </c>
    </row>
    <row r="35" spans="1:2">
      <c r="A35">
        <v>7</v>
      </c>
      <c r="B35" t="s">
        <v>279</v>
      </c>
    </row>
    <row r="36" spans="1:2">
      <c r="A36">
        <v>7</v>
      </c>
      <c r="B36" t="s">
        <v>218</v>
      </c>
    </row>
    <row r="37" spans="1:2">
      <c r="A37">
        <v>8</v>
      </c>
      <c r="B37" t="s">
        <v>243</v>
      </c>
    </row>
    <row r="38" spans="1:2">
      <c r="A38">
        <v>8</v>
      </c>
      <c r="B38" t="s">
        <v>315</v>
      </c>
    </row>
    <row r="39" spans="1:2">
      <c r="A39">
        <v>8</v>
      </c>
      <c r="B39" t="s">
        <v>266</v>
      </c>
    </row>
    <row r="40" spans="1:2">
      <c r="A40">
        <v>8</v>
      </c>
      <c r="B40" t="s">
        <v>279</v>
      </c>
    </row>
    <row r="41" spans="1:2">
      <c r="A41">
        <v>8</v>
      </c>
      <c r="B41" t="s">
        <v>218</v>
      </c>
    </row>
    <row r="42" spans="1:2">
      <c r="A42">
        <v>9</v>
      </c>
      <c r="B42" t="s">
        <v>315</v>
      </c>
    </row>
    <row r="43" spans="1:2">
      <c r="A43">
        <v>9</v>
      </c>
      <c r="B43" t="s">
        <v>266</v>
      </c>
    </row>
    <row r="44" spans="1:2">
      <c r="A44">
        <v>10</v>
      </c>
      <c r="B44" t="s">
        <v>243</v>
      </c>
    </row>
    <row r="45" spans="1:2">
      <c r="A45">
        <v>10</v>
      </c>
      <c r="B45" t="s">
        <v>315</v>
      </c>
    </row>
    <row r="46" spans="1:2">
      <c r="A46">
        <v>10</v>
      </c>
      <c r="B46" t="s">
        <v>266</v>
      </c>
    </row>
    <row r="47" spans="1:2">
      <c r="A47">
        <v>10</v>
      </c>
      <c r="B47" t="s">
        <v>279</v>
      </c>
    </row>
    <row r="48" spans="1:2">
      <c r="A48">
        <v>10</v>
      </c>
      <c r="B48" t="s">
        <v>218</v>
      </c>
    </row>
    <row r="49" spans="1:2">
      <c r="A49">
        <v>11</v>
      </c>
      <c r="B49" t="s">
        <v>243</v>
      </c>
    </row>
    <row r="50" spans="1:2">
      <c r="A50">
        <v>11</v>
      </c>
      <c r="B50" t="s">
        <v>315</v>
      </c>
    </row>
    <row r="51" spans="1:2">
      <c r="A51">
        <v>11</v>
      </c>
      <c r="B51" t="s">
        <v>266</v>
      </c>
    </row>
    <row r="52" spans="1:2">
      <c r="A52">
        <v>11</v>
      </c>
      <c r="B52" t="s">
        <v>279</v>
      </c>
    </row>
    <row r="53" spans="1:2">
      <c r="A53">
        <v>11</v>
      </c>
      <c r="B53" t="s">
        <v>218</v>
      </c>
    </row>
    <row r="54" spans="1:2">
      <c r="A54">
        <v>12</v>
      </c>
      <c r="B54" t="s">
        <v>218</v>
      </c>
    </row>
    <row r="55" spans="1:2">
      <c r="A55">
        <v>13</v>
      </c>
      <c r="B55" t="s">
        <v>218</v>
      </c>
    </row>
    <row r="56" spans="1:2">
      <c r="A56">
        <v>14</v>
      </c>
      <c r="B56" t="s">
        <v>243</v>
      </c>
    </row>
    <row r="57" spans="1:2">
      <c r="A57">
        <v>15</v>
      </c>
      <c r="B57" t="s">
        <v>243</v>
      </c>
    </row>
    <row r="58" spans="1:2">
      <c r="A58">
        <v>16</v>
      </c>
      <c r="B58" t="s">
        <v>266</v>
      </c>
    </row>
    <row r="59" spans="1:2">
      <c r="A59">
        <v>17</v>
      </c>
      <c r="B59" t="s">
        <v>279</v>
      </c>
    </row>
    <row r="60" spans="1:2">
      <c r="A60">
        <v>18</v>
      </c>
      <c r="B60" t="s">
        <v>279</v>
      </c>
    </row>
    <row r="61" spans="1:2">
      <c r="A61">
        <v>19</v>
      </c>
      <c r="B61" t="s">
        <v>243</v>
      </c>
    </row>
    <row r="62" spans="1:2">
      <c r="A62">
        <v>20</v>
      </c>
      <c r="B62" t="s">
        <v>315</v>
      </c>
    </row>
    <row r="63" spans="1:2">
      <c r="A63">
        <v>21</v>
      </c>
      <c r="B63" t="s">
        <v>315</v>
      </c>
    </row>
    <row r="64" spans="1:2">
      <c r="A64">
        <v>22</v>
      </c>
      <c r="B64" t="s">
        <v>315</v>
      </c>
    </row>
    <row r="65" spans="1:2">
      <c r="A65">
        <v>23</v>
      </c>
      <c r="B65" t="s">
        <v>315</v>
      </c>
    </row>
    <row r="66" spans="1:2">
      <c r="A66">
        <v>24</v>
      </c>
      <c r="B66" t="s">
        <v>315</v>
      </c>
    </row>
    <row r="67" spans="1:2">
      <c r="A67">
        <v>25</v>
      </c>
      <c r="B67" t="s">
        <v>243</v>
      </c>
    </row>
    <row r="68" spans="1:2">
      <c r="A68">
        <v>26</v>
      </c>
      <c r="B68" t="s">
        <v>243</v>
      </c>
    </row>
    <row r="69" spans="1:2">
      <c r="A69">
        <v>27</v>
      </c>
      <c r="B69" t="s">
        <v>243</v>
      </c>
    </row>
    <row r="70" spans="1:2">
      <c r="A70">
        <v>28</v>
      </c>
      <c r="B70" t="s">
        <v>243</v>
      </c>
    </row>
    <row r="71" spans="1:2">
      <c r="A71">
        <v>29</v>
      </c>
      <c r="B71" t="s">
        <v>315</v>
      </c>
    </row>
    <row r="72" spans="1:2">
      <c r="A72">
        <v>30</v>
      </c>
      <c r="B72" t="s">
        <v>315</v>
      </c>
    </row>
    <row r="73" spans="1:2">
      <c r="A73">
        <v>31</v>
      </c>
      <c r="B73" t="s">
        <v>315</v>
      </c>
    </row>
    <row r="74" spans="1:2">
      <c r="A74">
        <v>32</v>
      </c>
      <c r="B74" t="s">
        <v>315</v>
      </c>
    </row>
    <row r="75" spans="1:2">
      <c r="A75">
        <v>33</v>
      </c>
      <c r="B75" t="s">
        <v>315</v>
      </c>
    </row>
    <row r="76" spans="1:2">
      <c r="A76">
        <v>34</v>
      </c>
      <c r="B76" t="s">
        <v>315</v>
      </c>
    </row>
    <row r="77" spans="1:2">
      <c r="A77">
        <v>35</v>
      </c>
      <c r="B77" t="s">
        <v>218</v>
      </c>
    </row>
    <row r="78" spans="1:2">
      <c r="A78">
        <v>36</v>
      </c>
      <c r="B78" t="s">
        <v>243</v>
      </c>
    </row>
    <row r="79" spans="1:2">
      <c r="A79">
        <v>37</v>
      </c>
      <c r="B79" t="s">
        <v>315</v>
      </c>
    </row>
    <row r="80" spans="1:2">
      <c r="A80">
        <v>38</v>
      </c>
      <c r="B80" t="s">
        <v>218</v>
      </c>
    </row>
    <row r="81" spans="1:2">
      <c r="A81">
        <v>39</v>
      </c>
      <c r="B81" t="s">
        <v>218</v>
      </c>
    </row>
    <row r="82" spans="1:2">
      <c r="A82">
        <v>40</v>
      </c>
      <c r="B82" t="s">
        <v>266</v>
      </c>
    </row>
    <row r="83" spans="1:2">
      <c r="A83">
        <v>41</v>
      </c>
      <c r="B83" t="s">
        <v>243</v>
      </c>
    </row>
    <row r="84" spans="1:2">
      <c r="A84">
        <v>42</v>
      </c>
      <c r="B84" t="s">
        <v>243</v>
      </c>
    </row>
    <row r="85" spans="1:2">
      <c r="A85">
        <v>43</v>
      </c>
      <c r="B85" t="s">
        <v>243</v>
      </c>
    </row>
    <row r="86" spans="1:2">
      <c r="A86">
        <v>44</v>
      </c>
      <c r="B86" t="s">
        <v>243</v>
      </c>
    </row>
    <row r="87" spans="1:2">
      <c r="A87">
        <v>45</v>
      </c>
      <c r="B87" t="s">
        <v>243</v>
      </c>
    </row>
    <row r="88" spans="1:2">
      <c r="A88">
        <v>46</v>
      </c>
      <c r="B88" t="s">
        <v>243</v>
      </c>
    </row>
    <row r="89" spans="1:2">
      <c r="A89">
        <v>47</v>
      </c>
      <c r="B89" t="s">
        <v>315</v>
      </c>
    </row>
    <row r="90" spans="1:2">
      <c r="A90">
        <v>48</v>
      </c>
      <c r="B90" t="s">
        <v>266</v>
      </c>
    </row>
    <row r="91" spans="1:2">
      <c r="A91">
        <v>49</v>
      </c>
      <c r="B91" t="s">
        <v>266</v>
      </c>
    </row>
    <row r="92" spans="1:2">
      <c r="A92">
        <v>50</v>
      </c>
      <c r="B92" t="s">
        <v>315</v>
      </c>
    </row>
    <row r="93" spans="1:2">
      <c r="A93">
        <v>51</v>
      </c>
      <c r="B93" t="s">
        <v>243</v>
      </c>
    </row>
    <row r="94" spans="1:2">
      <c r="A94">
        <v>51</v>
      </c>
      <c r="B94" t="s">
        <v>315</v>
      </c>
    </row>
    <row r="95" spans="1:2">
      <c r="A95">
        <v>51</v>
      </c>
      <c r="B95" t="s">
        <v>266</v>
      </c>
    </row>
    <row r="96" spans="1:2">
      <c r="A96">
        <v>51</v>
      </c>
      <c r="B96" t="s">
        <v>279</v>
      </c>
    </row>
    <row r="97" spans="1:2">
      <c r="A97">
        <v>52</v>
      </c>
      <c r="B97" t="s">
        <v>315</v>
      </c>
    </row>
    <row r="98" spans="1:2">
      <c r="A98">
        <v>53</v>
      </c>
      <c r="B98" t="s">
        <v>243</v>
      </c>
    </row>
    <row r="99" spans="1:2">
      <c r="A99">
        <v>54</v>
      </c>
      <c r="B99" t="s">
        <v>218</v>
      </c>
    </row>
    <row r="100" spans="1:2">
      <c r="A100">
        <v>55</v>
      </c>
      <c r="B100" t="s">
        <v>218</v>
      </c>
    </row>
    <row r="101" spans="1:2">
      <c r="A101">
        <v>56</v>
      </c>
      <c r="B101" t="s">
        <v>218</v>
      </c>
    </row>
    <row r="102" spans="1:2">
      <c r="A102">
        <v>57</v>
      </c>
      <c r="B102" t="s">
        <v>243</v>
      </c>
    </row>
    <row r="103" spans="1:2">
      <c r="A103">
        <v>58</v>
      </c>
      <c r="B103" t="s">
        <v>243</v>
      </c>
    </row>
    <row r="104" spans="1:2">
      <c r="A104">
        <v>59</v>
      </c>
      <c r="B104" t="s">
        <v>266</v>
      </c>
    </row>
    <row r="105" spans="1:2">
      <c r="A105">
        <v>60</v>
      </c>
      <c r="B105" t="s">
        <v>266</v>
      </c>
    </row>
    <row r="106" spans="1:2">
      <c r="A106">
        <v>61</v>
      </c>
      <c r="B106" t="s">
        <v>218</v>
      </c>
    </row>
    <row r="107" spans="1:2">
      <c r="A107">
        <v>62</v>
      </c>
      <c r="B107" t="s">
        <v>243</v>
      </c>
    </row>
    <row r="108" spans="1:2">
      <c r="A108">
        <v>63</v>
      </c>
      <c r="B108" t="s">
        <v>315</v>
      </c>
    </row>
    <row r="109" spans="1:2">
      <c r="A109">
        <v>64</v>
      </c>
      <c r="B109" t="s">
        <v>266</v>
      </c>
    </row>
    <row r="110" spans="1:2">
      <c r="A110">
        <v>65</v>
      </c>
      <c r="B110" t="s">
        <v>266</v>
      </c>
    </row>
    <row r="111" spans="1:2">
      <c r="A111">
        <v>66</v>
      </c>
      <c r="B111" t="s">
        <v>218</v>
      </c>
    </row>
    <row r="112" spans="1:2">
      <c r="A112">
        <v>67</v>
      </c>
      <c r="B112" t="s">
        <v>243</v>
      </c>
    </row>
    <row r="113" spans="1:2">
      <c r="A113">
        <v>68</v>
      </c>
      <c r="B113" t="s">
        <v>315</v>
      </c>
    </row>
    <row r="114" spans="1:2">
      <c r="A114">
        <v>69</v>
      </c>
      <c r="B114" t="s">
        <v>218</v>
      </c>
    </row>
    <row r="115" spans="1:2">
      <c r="A115">
        <v>70</v>
      </c>
      <c r="B115" t="s">
        <v>243</v>
      </c>
    </row>
    <row r="116" spans="1:2">
      <c r="A116">
        <v>71</v>
      </c>
      <c r="B116" t="s">
        <v>315</v>
      </c>
    </row>
    <row r="117" spans="1:2">
      <c r="A117">
        <v>72</v>
      </c>
      <c r="B117" t="s">
        <v>315</v>
      </c>
    </row>
    <row r="118" spans="1:2">
      <c r="A118">
        <v>73</v>
      </c>
      <c r="B118" t="s">
        <v>315</v>
      </c>
    </row>
    <row r="119" spans="1:2">
      <c r="A119">
        <v>74</v>
      </c>
      <c r="B119" t="s">
        <v>315</v>
      </c>
    </row>
    <row r="120" spans="1:2">
      <c r="A120">
        <v>75</v>
      </c>
      <c r="B120" t="s">
        <v>266</v>
      </c>
    </row>
    <row r="121" spans="1:2">
      <c r="A121">
        <v>76</v>
      </c>
      <c r="B121" t="s">
        <v>218</v>
      </c>
    </row>
    <row r="122" spans="1:2">
      <c r="A122">
        <v>77</v>
      </c>
      <c r="B122" t="s">
        <v>315</v>
      </c>
    </row>
    <row r="123" spans="1:2">
      <c r="A123">
        <v>78</v>
      </c>
      <c r="B123" t="s">
        <v>218</v>
      </c>
    </row>
    <row r="124" spans="1:2">
      <c r="A124">
        <v>79</v>
      </c>
      <c r="B124" t="s">
        <v>315</v>
      </c>
    </row>
    <row r="125" spans="1:2">
      <c r="A125">
        <v>80</v>
      </c>
      <c r="B125" t="s">
        <v>218</v>
      </c>
    </row>
    <row r="126" spans="1:2">
      <c r="A126">
        <v>81</v>
      </c>
      <c r="B126" t="s">
        <v>315</v>
      </c>
    </row>
    <row r="127" spans="1:2">
      <c r="A127">
        <v>82</v>
      </c>
      <c r="B127" t="s">
        <v>218</v>
      </c>
    </row>
    <row r="128" spans="1:2">
      <c r="A128">
        <v>83</v>
      </c>
      <c r="B128" t="s">
        <v>243</v>
      </c>
    </row>
    <row r="129" spans="1:2">
      <c r="A129">
        <v>84</v>
      </c>
      <c r="B129" t="s">
        <v>218</v>
      </c>
    </row>
    <row r="130" spans="1:2">
      <c r="A130">
        <v>85</v>
      </c>
      <c r="B130" t="s">
        <v>266</v>
      </c>
    </row>
    <row r="131" spans="1:2">
      <c r="A131">
        <v>86</v>
      </c>
      <c r="B131" t="s">
        <v>315</v>
      </c>
    </row>
    <row r="132" spans="1:2">
      <c r="A132">
        <v>87</v>
      </c>
      <c r="B132" t="s">
        <v>243</v>
      </c>
    </row>
    <row r="133" spans="1:2">
      <c r="A133">
        <v>88</v>
      </c>
      <c r="B133" t="s">
        <v>315</v>
      </c>
    </row>
    <row r="134" spans="1:2">
      <c r="A134">
        <v>89</v>
      </c>
      <c r="B134" t="s">
        <v>243</v>
      </c>
    </row>
    <row r="135" spans="1:2">
      <c r="A135">
        <v>90</v>
      </c>
      <c r="B135" t="s">
        <v>243</v>
      </c>
    </row>
    <row r="136" spans="1:2">
      <c r="A136">
        <v>91</v>
      </c>
      <c r="B136" t="s">
        <v>218</v>
      </c>
    </row>
    <row r="137" spans="1:2">
      <c r="A137">
        <v>92</v>
      </c>
      <c r="B137" t="s">
        <v>243</v>
      </c>
    </row>
    <row r="138" spans="1:2">
      <c r="A138">
        <v>93</v>
      </c>
      <c r="B138" t="s">
        <v>218</v>
      </c>
    </row>
    <row r="139" spans="1:2">
      <c r="A139">
        <v>94</v>
      </c>
      <c r="B139" t="s">
        <v>218</v>
      </c>
    </row>
    <row r="140" spans="1:2">
      <c r="A140">
        <v>95</v>
      </c>
      <c r="B140" t="s">
        <v>315</v>
      </c>
    </row>
    <row r="141" spans="1:2">
      <c r="A141">
        <v>96</v>
      </c>
      <c r="B141" t="s">
        <v>315</v>
      </c>
    </row>
    <row r="142" spans="1:2">
      <c r="A142">
        <v>97</v>
      </c>
      <c r="B142" t="s">
        <v>315</v>
      </c>
    </row>
    <row r="143" spans="1:2">
      <c r="A143">
        <v>98</v>
      </c>
      <c r="B143" t="s">
        <v>266</v>
      </c>
    </row>
    <row r="144" spans="1:2">
      <c r="A144">
        <v>99</v>
      </c>
      <c r="B144" t="s">
        <v>315</v>
      </c>
    </row>
    <row r="145" spans="1:2">
      <c r="A145">
        <v>100</v>
      </c>
      <c r="B145" t="s">
        <v>279</v>
      </c>
    </row>
    <row r="146" spans="1:2">
      <c r="A146">
        <v>101</v>
      </c>
      <c r="B146" t="s">
        <v>266</v>
      </c>
    </row>
    <row r="147" spans="1:2">
      <c r="A147">
        <v>102</v>
      </c>
      <c r="B147" t="s">
        <v>218</v>
      </c>
    </row>
    <row r="148" spans="1:2">
      <c r="A148">
        <v>103</v>
      </c>
      <c r="B148" t="s">
        <v>315</v>
      </c>
    </row>
    <row r="149" spans="1:2">
      <c r="A149">
        <v>104</v>
      </c>
      <c r="B149" t="s">
        <v>218</v>
      </c>
    </row>
    <row r="150" spans="1:2">
      <c r="A150">
        <v>105</v>
      </c>
      <c r="B150" t="s">
        <v>266</v>
      </c>
    </row>
    <row r="151" spans="1:2">
      <c r="A151">
        <v>106</v>
      </c>
      <c r="B151" t="s">
        <v>266</v>
      </c>
    </row>
    <row r="152" spans="1:2">
      <c r="A152">
        <v>107</v>
      </c>
      <c r="B152" t="s">
        <v>243</v>
      </c>
    </row>
    <row r="153" spans="1:2">
      <c r="A153">
        <v>108</v>
      </c>
      <c r="B153" t="s">
        <v>315</v>
      </c>
    </row>
    <row r="154" spans="1:2">
      <c r="A154">
        <v>109</v>
      </c>
      <c r="B154" t="s">
        <v>243</v>
      </c>
    </row>
    <row r="155" spans="1:2">
      <c r="A155">
        <v>110</v>
      </c>
      <c r="B155" t="s">
        <v>266</v>
      </c>
    </row>
    <row r="156" spans="1:2">
      <c r="A156">
        <v>111</v>
      </c>
      <c r="B156" t="s">
        <v>218</v>
      </c>
    </row>
    <row r="157" spans="1:2">
      <c r="A157">
        <v>112</v>
      </c>
      <c r="B157" t="s">
        <v>315</v>
      </c>
    </row>
    <row r="158" spans="1:2">
      <c r="A158">
        <v>113</v>
      </c>
      <c r="B158" t="s">
        <v>279</v>
      </c>
    </row>
    <row r="159" spans="1:2">
      <c r="A159">
        <v>114</v>
      </c>
      <c r="B159" t="s">
        <v>315</v>
      </c>
    </row>
    <row r="160" spans="1:2">
      <c r="A160">
        <v>115</v>
      </c>
      <c r="B160" t="s">
        <v>315</v>
      </c>
    </row>
    <row r="161" spans="1:2">
      <c r="A161">
        <v>116</v>
      </c>
      <c r="B161" t="s">
        <v>315</v>
      </c>
    </row>
    <row r="162" spans="1:2">
      <c r="A162">
        <v>117</v>
      </c>
      <c r="B162" t="s">
        <v>243</v>
      </c>
    </row>
    <row r="163" spans="1:2">
      <c r="A163">
        <v>118</v>
      </c>
      <c r="B163" t="s">
        <v>243</v>
      </c>
    </row>
    <row r="164" spans="1:2">
      <c r="A164">
        <v>119</v>
      </c>
      <c r="B164" t="s">
        <v>218</v>
      </c>
    </row>
    <row r="165" spans="1:2">
      <c r="A165">
        <v>120</v>
      </c>
      <c r="B165" t="s">
        <v>315</v>
      </c>
    </row>
    <row r="166" spans="1:2">
      <c r="A166">
        <v>121</v>
      </c>
      <c r="B166" t="s">
        <v>243</v>
      </c>
    </row>
    <row r="167" spans="1:2">
      <c r="A167">
        <v>122</v>
      </c>
      <c r="B167" t="s">
        <v>218</v>
      </c>
    </row>
    <row r="168" spans="1:2">
      <c r="A168">
        <v>123</v>
      </c>
      <c r="B168" t="s">
        <v>218</v>
      </c>
    </row>
    <row r="169" spans="1:2">
      <c r="A169">
        <v>124</v>
      </c>
      <c r="B169" t="s">
        <v>315</v>
      </c>
    </row>
    <row r="170" spans="1:2">
      <c r="A170">
        <v>125</v>
      </c>
      <c r="B170" t="s">
        <v>315</v>
      </c>
    </row>
    <row r="171" spans="1:2">
      <c r="A171">
        <v>126</v>
      </c>
      <c r="B171" t="s">
        <v>243</v>
      </c>
    </row>
    <row r="172" spans="1:2">
      <c r="A172">
        <v>127</v>
      </c>
      <c r="B172" t="s">
        <v>243</v>
      </c>
    </row>
    <row r="173" spans="1:2">
      <c r="A173">
        <v>128</v>
      </c>
      <c r="B173" t="s">
        <v>266</v>
      </c>
    </row>
    <row r="174" spans="1:2">
      <c r="A174">
        <v>129</v>
      </c>
      <c r="B174" t="s">
        <v>218</v>
      </c>
    </row>
    <row r="175" spans="1:2">
      <c r="A175">
        <v>130</v>
      </c>
      <c r="B175" t="s">
        <v>266</v>
      </c>
    </row>
    <row r="176" spans="1:2">
      <c r="A176">
        <v>131</v>
      </c>
      <c r="B176" t="s">
        <v>243</v>
      </c>
    </row>
    <row r="177" spans="1:2">
      <c r="A177">
        <v>132</v>
      </c>
      <c r="B177" t="s">
        <v>266</v>
      </c>
    </row>
    <row r="178" spans="1:2">
      <c r="A178">
        <v>133</v>
      </c>
      <c r="B178" t="s">
        <v>315</v>
      </c>
    </row>
    <row r="179" spans="1:2">
      <c r="A179">
        <v>134</v>
      </c>
      <c r="B179" t="s">
        <v>266</v>
      </c>
    </row>
    <row r="180" spans="1:2">
      <c r="A180">
        <v>135</v>
      </c>
      <c r="B180" t="s">
        <v>315</v>
      </c>
    </row>
    <row r="181" spans="1:2">
      <c r="A181">
        <v>136</v>
      </c>
      <c r="B181" t="s">
        <v>243</v>
      </c>
    </row>
    <row r="182" spans="1:2">
      <c r="A182">
        <v>137</v>
      </c>
      <c r="B182" t="s">
        <v>218</v>
      </c>
    </row>
    <row r="183" spans="1:2">
      <c r="A183">
        <v>138</v>
      </c>
      <c r="B183" t="s">
        <v>243</v>
      </c>
    </row>
    <row r="184" spans="1:2">
      <c r="A184">
        <v>139</v>
      </c>
      <c r="B184" t="s">
        <v>315</v>
      </c>
    </row>
    <row r="185" spans="1:2">
      <c r="A185">
        <v>140</v>
      </c>
      <c r="B185" t="s">
        <v>315</v>
      </c>
    </row>
    <row r="186" spans="1:2">
      <c r="A186">
        <v>141</v>
      </c>
      <c r="B186" t="s">
        <v>315</v>
      </c>
    </row>
    <row r="187" spans="1:2">
      <c r="A187">
        <v>142</v>
      </c>
      <c r="B187" t="s">
        <v>266</v>
      </c>
    </row>
    <row r="188" spans="1:2">
      <c r="A188">
        <v>143</v>
      </c>
      <c r="B188" t="s">
        <v>315</v>
      </c>
    </row>
    <row r="189" spans="1:2">
      <c r="A189">
        <v>144</v>
      </c>
      <c r="B189" t="s">
        <v>266</v>
      </c>
    </row>
    <row r="190" spans="1:2">
      <c r="A190">
        <v>145</v>
      </c>
      <c r="B190" t="s">
        <v>315</v>
      </c>
    </row>
    <row r="191" spans="1:2">
      <c r="A191">
        <v>146</v>
      </c>
      <c r="B191" t="s">
        <v>315</v>
      </c>
    </row>
    <row r="192" spans="1:2">
      <c r="A192">
        <v>147</v>
      </c>
      <c r="B192" t="s">
        <v>243</v>
      </c>
    </row>
    <row r="193" spans="1:2">
      <c r="A193">
        <v>148</v>
      </c>
      <c r="B193" t="s">
        <v>243</v>
      </c>
    </row>
    <row r="194" spans="1:2">
      <c r="A194">
        <v>149</v>
      </c>
      <c r="B194" t="s">
        <v>315</v>
      </c>
    </row>
    <row r="195" spans="1:2">
      <c r="A195">
        <v>150</v>
      </c>
      <c r="B195" t="s">
        <v>266</v>
      </c>
    </row>
    <row r="196" spans="1:2">
      <c r="A196">
        <v>151</v>
      </c>
      <c r="B196" t="s">
        <v>279</v>
      </c>
    </row>
    <row r="197" spans="1:2">
      <c r="A197">
        <v>152</v>
      </c>
      <c r="B197" t="s">
        <v>315</v>
      </c>
    </row>
    <row r="198" spans="1:2">
      <c r="A198">
        <v>153</v>
      </c>
      <c r="B198" t="s">
        <v>243</v>
      </c>
    </row>
    <row r="199" spans="1:2">
      <c r="A199">
        <v>154</v>
      </c>
      <c r="B199" t="s">
        <v>279</v>
      </c>
    </row>
    <row r="200" spans="1:2">
      <c r="A200">
        <v>155</v>
      </c>
      <c r="B200" t="s">
        <v>315</v>
      </c>
    </row>
    <row r="201" spans="1:2">
      <c r="A201">
        <v>156</v>
      </c>
      <c r="B201" t="s">
        <v>315</v>
      </c>
    </row>
    <row r="202" spans="1:2">
      <c r="A202">
        <v>157</v>
      </c>
      <c r="B202" t="s">
        <v>315</v>
      </c>
    </row>
    <row r="203" spans="1:2">
      <c r="A203">
        <v>158</v>
      </c>
      <c r="B203" t="s">
        <v>243</v>
      </c>
    </row>
    <row r="204" spans="1:2">
      <c r="A204">
        <v>159</v>
      </c>
      <c r="B204" t="s">
        <v>315</v>
      </c>
    </row>
    <row r="205" spans="1:2">
      <c r="A205">
        <v>160</v>
      </c>
      <c r="B205" t="s">
        <v>315</v>
      </c>
    </row>
    <row r="206" spans="1:2">
      <c r="A206">
        <v>161</v>
      </c>
      <c r="B206" t="s">
        <v>243</v>
      </c>
    </row>
    <row r="207" spans="1:2">
      <c r="A207">
        <v>162</v>
      </c>
      <c r="B207" t="s">
        <v>243</v>
      </c>
    </row>
    <row r="208" spans="1:2">
      <c r="A208">
        <v>163</v>
      </c>
      <c r="B208" t="s">
        <v>243</v>
      </c>
    </row>
    <row r="209" spans="1:2">
      <c r="A209">
        <v>164</v>
      </c>
      <c r="B209" t="s">
        <v>243</v>
      </c>
    </row>
    <row r="210" spans="1:2">
      <c r="A210">
        <v>165</v>
      </c>
      <c r="B210" t="s">
        <v>266</v>
      </c>
    </row>
    <row r="211" spans="1:2">
      <c r="A211">
        <v>166</v>
      </c>
      <c r="B211" t="s">
        <v>243</v>
      </c>
    </row>
    <row r="212" spans="1:2">
      <c r="A212">
        <v>167</v>
      </c>
      <c r="B212" t="s">
        <v>279</v>
      </c>
    </row>
    <row r="213" spans="1:2">
      <c r="A213">
        <v>168</v>
      </c>
      <c r="B213" t="s">
        <v>243</v>
      </c>
    </row>
    <row r="214" spans="1:2">
      <c r="A214">
        <v>169</v>
      </c>
      <c r="B214" t="s">
        <v>243</v>
      </c>
    </row>
    <row r="215" spans="1:2">
      <c r="A215">
        <v>170</v>
      </c>
      <c r="B215" t="s">
        <v>243</v>
      </c>
    </row>
    <row r="216" spans="1:2">
      <c r="A216">
        <v>171</v>
      </c>
      <c r="B216" t="s">
        <v>315</v>
      </c>
    </row>
    <row r="217" spans="1:2">
      <c r="A217">
        <v>172</v>
      </c>
      <c r="B217" t="s">
        <v>266</v>
      </c>
    </row>
    <row r="218" spans="1:2">
      <c r="A218">
        <v>173</v>
      </c>
      <c r="B218" t="s">
        <v>243</v>
      </c>
    </row>
    <row r="219" spans="1:2">
      <c r="A219">
        <v>174</v>
      </c>
      <c r="B219" t="s">
        <v>218</v>
      </c>
    </row>
    <row r="220" spans="1:2">
      <c r="A220">
        <v>175</v>
      </c>
      <c r="B220" t="s">
        <v>243</v>
      </c>
    </row>
    <row r="221" spans="1:2">
      <c r="A221">
        <v>176</v>
      </c>
      <c r="B221" t="s">
        <v>266</v>
      </c>
    </row>
    <row r="222" spans="1:2">
      <c r="A222">
        <v>177</v>
      </c>
      <c r="B222" t="s">
        <v>243</v>
      </c>
    </row>
    <row r="223" spans="1:2">
      <c r="A223">
        <v>178</v>
      </c>
      <c r="B223" t="s">
        <v>266</v>
      </c>
    </row>
    <row r="224" spans="1:2">
      <c r="A224">
        <v>178</v>
      </c>
      <c r="B224" t="s">
        <v>243</v>
      </c>
    </row>
    <row r="225" spans="1:2">
      <c r="A225">
        <v>178</v>
      </c>
      <c r="B225" t="s">
        <v>315</v>
      </c>
    </row>
    <row r="226" spans="1:2">
      <c r="A226">
        <v>178</v>
      </c>
      <c r="B226" t="s">
        <v>279</v>
      </c>
    </row>
    <row r="227" spans="1:2">
      <c r="A227">
        <v>178</v>
      </c>
      <c r="B227" t="s">
        <v>218</v>
      </c>
    </row>
    <row r="228" spans="1:2">
      <c r="A228">
        <v>179</v>
      </c>
      <c r="B228" t="s">
        <v>266</v>
      </c>
    </row>
    <row r="229" spans="1:2">
      <c r="A229">
        <v>180</v>
      </c>
      <c r="B229" t="s">
        <v>315</v>
      </c>
    </row>
    <row r="230" spans="1:2">
      <c r="A230">
        <v>181</v>
      </c>
      <c r="B230" t="s">
        <v>279</v>
      </c>
    </row>
    <row r="231" spans="1:2">
      <c r="A231">
        <v>182</v>
      </c>
      <c r="B231" t="s">
        <v>279</v>
      </c>
    </row>
    <row r="232" spans="1:2">
      <c r="A232">
        <v>183</v>
      </c>
      <c r="B232" t="s">
        <v>266</v>
      </c>
    </row>
    <row r="233" spans="1:2">
      <c r="A233">
        <v>184</v>
      </c>
      <c r="B233" t="s">
        <v>243</v>
      </c>
    </row>
    <row r="234" spans="1:2">
      <c r="A234">
        <v>185</v>
      </c>
      <c r="B234" t="s">
        <v>218</v>
      </c>
    </row>
    <row r="235" spans="1:2">
      <c r="A235">
        <v>186</v>
      </c>
      <c r="B235" t="s">
        <v>218</v>
      </c>
    </row>
    <row r="236" spans="1:2">
      <c r="A236">
        <v>187</v>
      </c>
      <c r="B236" t="s">
        <v>315</v>
      </c>
    </row>
    <row r="237" spans="1:2">
      <c r="A237">
        <v>188</v>
      </c>
      <c r="B237" t="s">
        <v>266</v>
      </c>
    </row>
    <row r="238" spans="1:2">
      <c r="A238">
        <v>189</v>
      </c>
      <c r="B238" t="s">
        <v>218</v>
      </c>
    </row>
    <row r="239" spans="1:2">
      <c r="A239">
        <v>190</v>
      </c>
      <c r="B239" t="s">
        <v>315</v>
      </c>
    </row>
    <row r="240" spans="1:2">
      <c r="A240">
        <v>191</v>
      </c>
      <c r="B240" t="s">
        <v>243</v>
      </c>
    </row>
    <row r="241" spans="1:2">
      <c r="A241">
        <v>192</v>
      </c>
      <c r="B241" t="s">
        <v>243</v>
      </c>
    </row>
    <row r="242" spans="1:2">
      <c r="A242">
        <v>193</v>
      </c>
      <c r="B242" t="s">
        <v>243</v>
      </c>
    </row>
    <row r="243" spans="1:2">
      <c r="A243">
        <v>194</v>
      </c>
      <c r="B243" t="s">
        <v>266</v>
      </c>
    </row>
    <row r="244" spans="1:2">
      <c r="A244">
        <v>195</v>
      </c>
      <c r="B244" t="s">
        <v>315</v>
      </c>
    </row>
    <row r="245" spans="1:2">
      <c r="A245">
        <v>196</v>
      </c>
      <c r="B245" t="s">
        <v>315</v>
      </c>
    </row>
    <row r="246" spans="1:2">
      <c r="A246">
        <v>197</v>
      </c>
      <c r="B246" t="s">
        <v>279</v>
      </c>
    </row>
    <row r="247" spans="1:2">
      <c r="A247">
        <v>198</v>
      </c>
      <c r="B247" t="s">
        <v>315</v>
      </c>
    </row>
    <row r="248" spans="1:2">
      <c r="A248">
        <v>199</v>
      </c>
      <c r="B248" t="s">
        <v>243</v>
      </c>
    </row>
    <row r="249" spans="1:2">
      <c r="A249">
        <v>199</v>
      </c>
      <c r="B249" t="s">
        <v>266</v>
      </c>
    </row>
    <row r="250" spans="1:2">
      <c r="A250">
        <v>200</v>
      </c>
      <c r="B250" t="s">
        <v>279</v>
      </c>
    </row>
    <row r="251" spans="1:2">
      <c r="A251">
        <v>201</v>
      </c>
      <c r="B251" t="s">
        <v>218</v>
      </c>
    </row>
    <row r="252" spans="1:2">
      <c r="A252">
        <v>202</v>
      </c>
      <c r="B252" t="s">
        <v>279</v>
      </c>
    </row>
    <row r="253" spans="1:2">
      <c r="A253">
        <v>203</v>
      </c>
      <c r="B253" t="s">
        <v>315</v>
      </c>
    </row>
    <row r="254" spans="1:2">
      <c r="A254">
        <v>204</v>
      </c>
      <c r="B254" t="s">
        <v>243</v>
      </c>
    </row>
    <row r="255" spans="1:2">
      <c r="A255">
        <v>205</v>
      </c>
      <c r="B255" t="s">
        <v>266</v>
      </c>
    </row>
    <row r="256" spans="1:2">
      <c r="A256">
        <v>206</v>
      </c>
      <c r="B256" t="s">
        <v>315</v>
      </c>
    </row>
    <row r="257" spans="1:2">
      <c r="A257">
        <v>207</v>
      </c>
      <c r="B257" t="s">
        <v>266</v>
      </c>
    </row>
    <row r="258" spans="1:2">
      <c r="A258">
        <v>208</v>
      </c>
      <c r="B258" t="s">
        <v>315</v>
      </c>
    </row>
    <row r="259" spans="1:2">
      <c r="A259">
        <v>209</v>
      </c>
      <c r="B259" t="s">
        <v>315</v>
      </c>
    </row>
    <row r="260" spans="1:2">
      <c r="A260">
        <v>210</v>
      </c>
      <c r="B260" t="s">
        <v>266</v>
      </c>
    </row>
    <row r="261" spans="1:2">
      <c r="A261">
        <v>211</v>
      </c>
      <c r="B261" t="s">
        <v>315</v>
      </c>
    </row>
    <row r="262" spans="1:2">
      <c r="A262">
        <v>212</v>
      </c>
      <c r="B262" t="s">
        <v>266</v>
      </c>
    </row>
    <row r="263" spans="1:2">
      <c r="A263">
        <v>213</v>
      </c>
      <c r="B263" t="s">
        <v>243</v>
      </c>
    </row>
    <row r="264" spans="1:2">
      <c r="A264">
        <v>214</v>
      </c>
      <c r="B264" t="s">
        <v>315</v>
      </c>
    </row>
    <row r="265" spans="1:2">
      <c r="A265">
        <v>215</v>
      </c>
      <c r="B265" t="s">
        <v>218</v>
      </c>
    </row>
    <row r="266" spans="1:2">
      <c r="A266">
        <v>216</v>
      </c>
      <c r="B266" t="s">
        <v>315</v>
      </c>
    </row>
    <row r="267" spans="1:2">
      <c r="A267">
        <v>217</v>
      </c>
      <c r="B267" t="s">
        <v>243</v>
      </c>
    </row>
    <row r="268" spans="1:2">
      <c r="A268">
        <v>218</v>
      </c>
      <c r="B268" t="s">
        <v>279</v>
      </c>
    </row>
    <row r="269" spans="1:2">
      <c r="A269">
        <v>219</v>
      </c>
      <c r="B269" t="s">
        <v>266</v>
      </c>
    </row>
    <row r="270" spans="1:2">
      <c r="A270">
        <v>219</v>
      </c>
      <c r="B270" t="s">
        <v>315</v>
      </c>
    </row>
    <row r="271" spans="1:2">
      <c r="A271">
        <v>220</v>
      </c>
      <c r="B271" t="s">
        <v>243</v>
      </c>
    </row>
    <row r="272" spans="1:2">
      <c r="A272">
        <v>221</v>
      </c>
      <c r="B272" t="s">
        <v>243</v>
      </c>
    </row>
    <row r="273" spans="1:2">
      <c r="A273">
        <v>222</v>
      </c>
      <c r="B273" t="s">
        <v>315</v>
      </c>
    </row>
    <row r="274" spans="1:2">
      <c r="A274">
        <v>223</v>
      </c>
      <c r="B274" t="s">
        <v>218</v>
      </c>
    </row>
    <row r="275" spans="1:2">
      <c r="A275">
        <v>224</v>
      </c>
      <c r="B275" t="s">
        <v>243</v>
      </c>
    </row>
    <row r="276" spans="1:2">
      <c r="A276">
        <v>225</v>
      </c>
      <c r="B276" t="s">
        <v>243</v>
      </c>
    </row>
    <row r="277" spans="1:2">
      <c r="A277">
        <v>226</v>
      </c>
      <c r="B277" t="s">
        <v>315</v>
      </c>
    </row>
    <row r="278" spans="1:2">
      <c r="A278">
        <v>227</v>
      </c>
      <c r="B278" t="s">
        <v>315</v>
      </c>
    </row>
    <row r="279" spans="1:2">
      <c r="A279">
        <v>228</v>
      </c>
      <c r="B279" t="s">
        <v>315</v>
      </c>
    </row>
    <row r="280" spans="1:2">
      <c r="A280">
        <v>229</v>
      </c>
      <c r="B280" t="s">
        <v>243</v>
      </c>
    </row>
    <row r="281" spans="1:2">
      <c r="A281">
        <v>230</v>
      </c>
      <c r="B281" t="s">
        <v>315</v>
      </c>
    </row>
    <row r="282" spans="1:2">
      <c r="A282">
        <v>231</v>
      </c>
      <c r="B282" t="s">
        <v>243</v>
      </c>
    </row>
    <row r="283" spans="1:2">
      <c r="A283">
        <v>232</v>
      </c>
      <c r="B283" t="s">
        <v>243</v>
      </c>
    </row>
    <row r="284" spans="1:2">
      <c r="A284">
        <v>233</v>
      </c>
      <c r="B284" t="s">
        <v>243</v>
      </c>
    </row>
    <row r="285" spans="1:2">
      <c r="A285">
        <v>234</v>
      </c>
      <c r="B285" t="s">
        <v>266</v>
      </c>
    </row>
    <row r="286" spans="1:2">
      <c r="A286">
        <v>235</v>
      </c>
      <c r="B286" t="s">
        <v>243</v>
      </c>
    </row>
    <row r="287" spans="1:2">
      <c r="A287">
        <v>235</v>
      </c>
      <c r="B287" t="s">
        <v>279</v>
      </c>
    </row>
    <row r="288" spans="1:2">
      <c r="A288">
        <v>236</v>
      </c>
      <c r="B288" t="s">
        <v>315</v>
      </c>
    </row>
    <row r="289" spans="1:2">
      <c r="A289">
        <v>237</v>
      </c>
      <c r="B289" t="s">
        <v>218</v>
      </c>
    </row>
    <row r="290" spans="1:2">
      <c r="A290">
        <v>238</v>
      </c>
      <c r="B290" t="s">
        <v>266</v>
      </c>
    </row>
    <row r="291" spans="1:2">
      <c r="A291">
        <v>239</v>
      </c>
      <c r="B291" t="s">
        <v>243</v>
      </c>
    </row>
    <row r="292" spans="1:2">
      <c r="A292">
        <v>240</v>
      </c>
      <c r="B292" t="s">
        <v>218</v>
      </c>
    </row>
    <row r="293" spans="1:2">
      <c r="A293">
        <v>241</v>
      </c>
      <c r="B293" t="s">
        <v>243</v>
      </c>
    </row>
    <row r="294" spans="1:2">
      <c r="A294">
        <v>242</v>
      </c>
      <c r="B294" t="s">
        <v>315</v>
      </c>
    </row>
    <row r="295" spans="1:2">
      <c r="A295">
        <v>243</v>
      </c>
      <c r="B295" t="s">
        <v>243</v>
      </c>
    </row>
    <row r="296" spans="1:2">
      <c r="A296">
        <v>244</v>
      </c>
      <c r="B296" t="s">
        <v>243</v>
      </c>
    </row>
    <row r="297" spans="1:2">
      <c r="A297">
        <v>245</v>
      </c>
      <c r="B297" t="s">
        <v>243</v>
      </c>
    </row>
    <row r="298" spans="1:2">
      <c r="A298">
        <v>246</v>
      </c>
      <c r="B298" t="s">
        <v>243</v>
      </c>
    </row>
    <row r="299" spans="1:2">
      <c r="A299">
        <v>247</v>
      </c>
      <c r="B299" t="s">
        <v>315</v>
      </c>
    </row>
    <row r="300" spans="1:2">
      <c r="A300">
        <v>248</v>
      </c>
      <c r="B300" t="s">
        <v>315</v>
      </c>
    </row>
    <row r="301" spans="1:2">
      <c r="A301">
        <v>249</v>
      </c>
      <c r="B301" t="s">
        <v>266</v>
      </c>
    </row>
    <row r="302" spans="1:2">
      <c r="A302">
        <v>250</v>
      </c>
      <c r="B302" t="s">
        <v>315</v>
      </c>
    </row>
    <row r="303" spans="1:2">
      <c r="A303">
        <v>251</v>
      </c>
      <c r="B303" t="s">
        <v>266</v>
      </c>
    </row>
    <row r="304" spans="1:2">
      <c r="A304">
        <v>251</v>
      </c>
      <c r="B304" t="s">
        <v>243</v>
      </c>
    </row>
    <row r="305" spans="1:2">
      <c r="A305">
        <v>251</v>
      </c>
      <c r="B305" t="s">
        <v>315</v>
      </c>
    </row>
    <row r="306" spans="1:2">
      <c r="A306">
        <v>251</v>
      </c>
      <c r="B306" t="s">
        <v>279</v>
      </c>
    </row>
    <row r="307" spans="1:2">
      <c r="A307">
        <v>251</v>
      </c>
      <c r="B307" t="s">
        <v>218</v>
      </c>
    </row>
    <row r="308" spans="1:2">
      <c r="A308">
        <v>252</v>
      </c>
      <c r="B308" t="s">
        <v>266</v>
      </c>
    </row>
    <row r="309" spans="1:2">
      <c r="A309">
        <v>253</v>
      </c>
      <c r="B309" t="s">
        <v>243</v>
      </c>
    </row>
    <row r="310" spans="1:2">
      <c r="A310">
        <v>254</v>
      </c>
      <c r="B310" t="s">
        <v>243</v>
      </c>
    </row>
    <row r="311" spans="1:2">
      <c r="A311">
        <v>255</v>
      </c>
      <c r="B311" t="s">
        <v>315</v>
      </c>
    </row>
    <row r="312" spans="1:2">
      <c r="A312">
        <v>256</v>
      </c>
      <c r="B312" t="s">
        <v>315</v>
      </c>
    </row>
    <row r="313" spans="1:2">
      <c r="A313">
        <v>257</v>
      </c>
      <c r="B313" t="s">
        <v>279</v>
      </c>
    </row>
    <row r="314" spans="1:2">
      <c r="A314">
        <v>258</v>
      </c>
      <c r="B314" t="s">
        <v>315</v>
      </c>
    </row>
    <row r="315" spans="1:2">
      <c r="A315">
        <v>259</v>
      </c>
      <c r="B315" t="s">
        <v>243</v>
      </c>
    </row>
    <row r="316" spans="1:2">
      <c r="A316">
        <v>260</v>
      </c>
      <c r="B316" t="s">
        <v>266</v>
      </c>
    </row>
    <row r="317" spans="1:2">
      <c r="A317">
        <v>261</v>
      </c>
      <c r="B317" t="s">
        <v>315</v>
      </c>
    </row>
    <row r="318" spans="1:2">
      <c r="A318">
        <v>262</v>
      </c>
      <c r="B318" t="s">
        <v>218</v>
      </c>
    </row>
    <row r="319" spans="1:2">
      <c r="A319">
        <v>263</v>
      </c>
      <c r="B319" t="s">
        <v>243</v>
      </c>
    </row>
    <row r="320" spans="1:2">
      <c r="A320">
        <v>264</v>
      </c>
      <c r="B320" t="s">
        <v>218</v>
      </c>
    </row>
    <row r="321" spans="1:2">
      <c r="A321">
        <v>264</v>
      </c>
      <c r="B321" t="s">
        <v>266</v>
      </c>
    </row>
    <row r="322" spans="1:2">
      <c r="A322">
        <v>264</v>
      </c>
      <c r="B322" t="s">
        <v>243</v>
      </c>
    </row>
    <row r="323" spans="1:2">
      <c r="A323">
        <v>264</v>
      </c>
      <c r="B323" t="s">
        <v>315</v>
      </c>
    </row>
    <row r="324" spans="1:2">
      <c r="A324">
        <v>264</v>
      </c>
      <c r="B324" t="s">
        <v>279</v>
      </c>
    </row>
    <row r="325" spans="1:2">
      <c r="A325">
        <v>265</v>
      </c>
      <c r="B325" t="s">
        <v>315</v>
      </c>
    </row>
    <row r="326" spans="1:2">
      <c r="A326">
        <v>266</v>
      </c>
      <c r="B326" t="s">
        <v>315</v>
      </c>
    </row>
    <row r="327" spans="1:2">
      <c r="A327">
        <v>267</v>
      </c>
      <c r="B327" t="s">
        <v>243</v>
      </c>
    </row>
    <row r="328" spans="1:2">
      <c r="A328">
        <v>268</v>
      </c>
      <c r="B328" t="s">
        <v>315</v>
      </c>
    </row>
    <row r="329" spans="1:2">
      <c r="A329">
        <v>269</v>
      </c>
      <c r="B329" t="s">
        <v>315</v>
      </c>
    </row>
    <row r="330" spans="1:2">
      <c r="A330">
        <v>270</v>
      </c>
      <c r="B330" t="s">
        <v>218</v>
      </c>
    </row>
    <row r="331" spans="1:2">
      <c r="A331">
        <v>271</v>
      </c>
      <c r="B331" t="s">
        <v>218</v>
      </c>
    </row>
    <row r="332" spans="1:2">
      <c r="A332">
        <v>272</v>
      </c>
      <c r="B332" t="s">
        <v>243</v>
      </c>
    </row>
    <row r="333" spans="1:2">
      <c r="A333">
        <v>273</v>
      </c>
      <c r="B333" t="s">
        <v>218</v>
      </c>
    </row>
    <row r="334" spans="1:2">
      <c r="A334">
        <v>274</v>
      </c>
      <c r="B334" t="s">
        <v>243</v>
      </c>
    </row>
    <row r="335" spans="1:2">
      <c r="A335">
        <v>275</v>
      </c>
      <c r="B335" t="s">
        <v>266</v>
      </c>
    </row>
    <row r="336" spans="1:2">
      <c r="A336">
        <v>276</v>
      </c>
      <c r="B336" t="s">
        <v>243</v>
      </c>
    </row>
    <row r="337" spans="1:2">
      <c r="A337">
        <v>277</v>
      </c>
      <c r="B337" t="s">
        <v>315</v>
      </c>
    </row>
    <row r="338" spans="1:2">
      <c r="A338">
        <v>278</v>
      </c>
      <c r="B338" t="s">
        <v>315</v>
      </c>
    </row>
    <row r="339" spans="1:2">
      <c r="A339">
        <v>279</v>
      </c>
      <c r="B339" t="s">
        <v>266</v>
      </c>
    </row>
    <row r="340" spans="1:2">
      <c r="A340">
        <v>280</v>
      </c>
      <c r="B340" t="s">
        <v>266</v>
      </c>
    </row>
    <row r="341" spans="1:2">
      <c r="A341">
        <v>281</v>
      </c>
      <c r="B341" t="s">
        <v>315</v>
      </c>
    </row>
    <row r="342" spans="1:2">
      <c r="A342">
        <v>282</v>
      </c>
      <c r="B342" t="s">
        <v>315</v>
      </c>
    </row>
    <row r="343" spans="1:2">
      <c r="A343">
        <v>283</v>
      </c>
      <c r="B343" t="s">
        <v>243</v>
      </c>
    </row>
    <row r="344" spans="1:2">
      <c r="A344">
        <v>284</v>
      </c>
      <c r="B344" t="s">
        <v>266</v>
      </c>
    </row>
    <row r="345" spans="1:2">
      <c r="A345">
        <v>285</v>
      </c>
      <c r="B345" t="s">
        <v>315</v>
      </c>
    </row>
    <row r="346" spans="1:2">
      <c r="A346">
        <v>286</v>
      </c>
      <c r="B346" t="s">
        <v>315</v>
      </c>
    </row>
    <row r="347" spans="1:2">
      <c r="A347">
        <v>287</v>
      </c>
      <c r="B347" t="s">
        <v>243</v>
      </c>
    </row>
    <row r="348" spans="1:2">
      <c r="A348">
        <v>288</v>
      </c>
      <c r="B348" t="s">
        <v>279</v>
      </c>
    </row>
    <row r="349" spans="1:2">
      <c r="A349">
        <v>288</v>
      </c>
      <c r="B349" t="s">
        <v>315</v>
      </c>
    </row>
    <row r="350" spans="1:2">
      <c r="A350">
        <v>289</v>
      </c>
      <c r="B350" t="s">
        <v>218</v>
      </c>
    </row>
    <row r="351" spans="1:2">
      <c r="A351">
        <v>290</v>
      </c>
      <c r="B351" t="s">
        <v>243</v>
      </c>
    </row>
    <row r="352" spans="1:2">
      <c r="A352">
        <v>291</v>
      </c>
      <c r="B352" t="s">
        <v>279</v>
      </c>
    </row>
    <row r="353" spans="1:2">
      <c r="A353">
        <v>292</v>
      </c>
      <c r="B353" t="s">
        <v>315</v>
      </c>
    </row>
    <row r="354" spans="1:2">
      <c r="A354">
        <v>293</v>
      </c>
      <c r="B354" t="s">
        <v>315</v>
      </c>
    </row>
    <row r="355" spans="1:2">
      <c r="A355">
        <v>294</v>
      </c>
      <c r="B355" t="s">
        <v>243</v>
      </c>
    </row>
    <row r="356" spans="1:2">
      <c r="A356">
        <v>295</v>
      </c>
      <c r="B356" t="s">
        <v>243</v>
      </c>
    </row>
    <row r="357" spans="1:2">
      <c r="A357">
        <v>296</v>
      </c>
      <c r="B357" t="s">
        <v>315</v>
      </c>
    </row>
    <row r="358" spans="1:2">
      <c r="A358">
        <v>297</v>
      </c>
      <c r="B358" t="s">
        <v>315</v>
      </c>
    </row>
    <row r="359" spans="1:2">
      <c r="A359">
        <v>298</v>
      </c>
      <c r="B359" t="s">
        <v>315</v>
      </c>
    </row>
    <row r="360" spans="1:2">
      <c r="A360">
        <v>299</v>
      </c>
      <c r="B360" t="s">
        <v>315</v>
      </c>
    </row>
    <row r="361" spans="1:2">
      <c r="A361">
        <v>300</v>
      </c>
      <c r="B361" t="s">
        <v>315</v>
      </c>
    </row>
    <row r="362" spans="1:2">
      <c r="A362">
        <v>301</v>
      </c>
      <c r="B362" t="s">
        <v>315</v>
      </c>
    </row>
    <row r="363" spans="1:2">
      <c r="A363">
        <v>302</v>
      </c>
      <c r="B363" t="s">
        <v>243</v>
      </c>
    </row>
    <row r="364" spans="1:2">
      <c r="A364">
        <v>303</v>
      </c>
      <c r="B364" t="s">
        <v>243</v>
      </c>
    </row>
    <row r="365" spans="1:2">
      <c r="A365">
        <v>304</v>
      </c>
      <c r="B365" t="s">
        <v>315</v>
      </c>
    </row>
    <row r="366" spans="1:2">
      <c r="A366">
        <v>305</v>
      </c>
      <c r="B366" t="s">
        <v>315</v>
      </c>
    </row>
    <row r="367" spans="1:2">
      <c r="A367">
        <v>306</v>
      </c>
      <c r="B367" t="s">
        <v>243</v>
      </c>
    </row>
    <row r="368" spans="1:2">
      <c r="A368">
        <v>307</v>
      </c>
      <c r="B368" t="s">
        <v>315</v>
      </c>
    </row>
    <row r="369" spans="1:2">
      <c r="A369">
        <v>308</v>
      </c>
      <c r="B369" t="s">
        <v>315</v>
      </c>
    </row>
    <row r="370" spans="1:2">
      <c r="A370">
        <v>309</v>
      </c>
      <c r="B370" t="s">
        <v>243</v>
      </c>
    </row>
    <row r="371" spans="1:2">
      <c r="A371">
        <v>310</v>
      </c>
      <c r="B371" t="s">
        <v>315</v>
      </c>
    </row>
    <row r="372" spans="1:2">
      <c r="A372">
        <v>311</v>
      </c>
      <c r="B372" t="s">
        <v>243</v>
      </c>
    </row>
    <row r="373" spans="1:2">
      <c r="A373">
        <v>312</v>
      </c>
      <c r="B373" t="s">
        <v>243</v>
      </c>
    </row>
    <row r="374" spans="1:2">
      <c r="A374">
        <v>313</v>
      </c>
      <c r="B374" t="s">
        <v>243</v>
      </c>
    </row>
    <row r="375" spans="1:2">
      <c r="A375">
        <v>314</v>
      </c>
      <c r="B375" t="s">
        <v>243</v>
      </c>
    </row>
    <row r="376" spans="1:2">
      <c r="A376">
        <v>315</v>
      </c>
      <c r="B376" t="s">
        <v>315</v>
      </c>
    </row>
    <row r="377" spans="1:2">
      <c r="A377">
        <v>316</v>
      </c>
      <c r="B377" t="s">
        <v>243</v>
      </c>
    </row>
    <row r="378" spans="1:2">
      <c r="A378">
        <v>317</v>
      </c>
      <c r="B378" t="s">
        <v>266</v>
      </c>
    </row>
    <row r="379" spans="1:2">
      <c r="A379">
        <v>318</v>
      </c>
      <c r="B379" t="s">
        <v>266</v>
      </c>
    </row>
    <row r="380" spans="1:2">
      <c r="A380">
        <v>319</v>
      </c>
      <c r="B380" t="s">
        <v>279</v>
      </c>
    </row>
    <row r="381" spans="1:2">
      <c r="A381">
        <v>320</v>
      </c>
      <c r="B381" t="s">
        <v>243</v>
      </c>
    </row>
    <row r="382" spans="1:2">
      <c r="A382">
        <v>321</v>
      </c>
      <c r="B382" t="s">
        <v>315</v>
      </c>
    </row>
    <row r="383" spans="1:2">
      <c r="A383">
        <v>322</v>
      </c>
      <c r="B383" t="s">
        <v>315</v>
      </c>
    </row>
    <row r="384" spans="1:2">
      <c r="A384">
        <v>323</v>
      </c>
      <c r="B384" t="s">
        <v>243</v>
      </c>
    </row>
    <row r="385" spans="1:2">
      <c r="A385">
        <v>324</v>
      </c>
      <c r="B385" t="s">
        <v>315</v>
      </c>
    </row>
    <row r="386" spans="1:2">
      <c r="A386">
        <v>325</v>
      </c>
      <c r="B386" t="s">
        <v>243</v>
      </c>
    </row>
    <row r="387" spans="1:2">
      <c r="A387">
        <v>326</v>
      </c>
      <c r="B387" t="s">
        <v>243</v>
      </c>
    </row>
    <row r="388" spans="1:2">
      <c r="A388">
        <v>327</v>
      </c>
      <c r="B388" t="s">
        <v>315</v>
      </c>
    </row>
    <row r="389" spans="1:2">
      <c r="A389">
        <v>328</v>
      </c>
      <c r="B389" t="s">
        <v>218</v>
      </c>
    </row>
    <row r="390" spans="1:2">
      <c r="A390">
        <v>329</v>
      </c>
      <c r="B390" t="s">
        <v>243</v>
      </c>
    </row>
    <row r="391" spans="1:2">
      <c r="A391">
        <v>330</v>
      </c>
      <c r="B391" t="s">
        <v>243</v>
      </c>
    </row>
    <row r="392" spans="1:2">
      <c r="A392">
        <v>331</v>
      </c>
      <c r="B392" t="s">
        <v>315</v>
      </c>
    </row>
    <row r="393" spans="1:2">
      <c r="A393">
        <v>332</v>
      </c>
      <c r="B393" t="s">
        <v>218</v>
      </c>
    </row>
    <row r="394" spans="1:2">
      <c r="A394">
        <v>333</v>
      </c>
      <c r="B394" t="s">
        <v>243</v>
      </c>
    </row>
    <row r="395" spans="1:2">
      <c r="A395">
        <v>334</v>
      </c>
      <c r="B395" t="s">
        <v>315</v>
      </c>
    </row>
    <row r="396" spans="1:2">
      <c r="A396">
        <v>335</v>
      </c>
      <c r="B396" t="s">
        <v>243</v>
      </c>
    </row>
    <row r="397" spans="1:2">
      <c r="A397">
        <v>336</v>
      </c>
      <c r="B397" t="s">
        <v>243</v>
      </c>
    </row>
    <row r="398" spans="1:2">
      <c r="A398">
        <v>337</v>
      </c>
      <c r="B398" t="s">
        <v>243</v>
      </c>
    </row>
    <row r="399" spans="1:2">
      <c r="A399">
        <v>338</v>
      </c>
      <c r="B399" t="s">
        <v>315</v>
      </c>
    </row>
    <row r="400" spans="1:2">
      <c r="A400">
        <v>339</v>
      </c>
      <c r="B400" t="s">
        <v>315</v>
      </c>
    </row>
    <row r="401" spans="1:2">
      <c r="A401">
        <v>340</v>
      </c>
      <c r="B401" t="s">
        <v>266</v>
      </c>
    </row>
    <row r="402" spans="1:2">
      <c r="A402">
        <v>341</v>
      </c>
      <c r="B402" t="s">
        <v>218</v>
      </c>
    </row>
    <row r="403" spans="1:2">
      <c r="A403">
        <v>342</v>
      </c>
      <c r="B403" t="s">
        <v>279</v>
      </c>
    </row>
    <row r="404" spans="1:2">
      <c r="A404">
        <v>343</v>
      </c>
      <c r="B404" t="s">
        <v>243</v>
      </c>
    </row>
    <row r="405" spans="1:2">
      <c r="A405">
        <v>344</v>
      </c>
      <c r="B405" t="s">
        <v>243</v>
      </c>
    </row>
    <row r="406" spans="1:2">
      <c r="A406">
        <v>345</v>
      </c>
      <c r="B406" t="s">
        <v>243</v>
      </c>
    </row>
    <row r="407" spans="1:2">
      <c r="A407">
        <v>346</v>
      </c>
      <c r="B407" t="s">
        <v>243</v>
      </c>
    </row>
    <row r="408" spans="1:2">
      <c r="A408">
        <v>347</v>
      </c>
      <c r="B408" t="s">
        <v>243</v>
      </c>
    </row>
    <row r="409" spans="1:2">
      <c r="A409">
        <v>348</v>
      </c>
      <c r="B409" t="s">
        <v>266</v>
      </c>
    </row>
    <row r="410" spans="1:2">
      <c r="A410">
        <v>349</v>
      </c>
      <c r="B410" t="s">
        <v>315</v>
      </c>
    </row>
    <row r="411" spans="1:2">
      <c r="A411">
        <v>350</v>
      </c>
      <c r="B411" t="s">
        <v>243</v>
      </c>
    </row>
    <row r="412" spans="1:2">
      <c r="A412">
        <v>351</v>
      </c>
      <c r="B412" t="s">
        <v>266</v>
      </c>
    </row>
    <row r="413" spans="1:2">
      <c r="A413">
        <v>352</v>
      </c>
      <c r="B413" t="s">
        <v>218</v>
      </c>
    </row>
    <row r="414" spans="1:2">
      <c r="A414">
        <v>353</v>
      </c>
      <c r="B414" t="s">
        <v>218</v>
      </c>
    </row>
    <row r="415" spans="1:2">
      <c r="A415">
        <v>354</v>
      </c>
      <c r="B415" t="s">
        <v>243</v>
      </c>
    </row>
    <row r="416" spans="1:2">
      <c r="A416">
        <v>355</v>
      </c>
      <c r="B416" t="s">
        <v>315</v>
      </c>
    </row>
    <row r="417" spans="1:2">
      <c r="A417">
        <v>356</v>
      </c>
      <c r="B417" t="s">
        <v>266</v>
      </c>
    </row>
    <row r="418" spans="1:2">
      <c r="A418">
        <v>357</v>
      </c>
      <c r="B418" t="s">
        <v>243</v>
      </c>
    </row>
    <row r="419" spans="1:2">
      <c r="A419">
        <v>358</v>
      </c>
      <c r="B419" t="s">
        <v>218</v>
      </c>
    </row>
    <row r="420" spans="1:2">
      <c r="A420">
        <v>359</v>
      </c>
      <c r="B420" t="s">
        <v>315</v>
      </c>
    </row>
    <row r="421" spans="1:2">
      <c r="A421">
        <v>360</v>
      </c>
      <c r="B421" t="s">
        <v>243</v>
      </c>
    </row>
    <row r="422" spans="1:2">
      <c r="A422">
        <v>361</v>
      </c>
      <c r="B422" t="s">
        <v>243</v>
      </c>
    </row>
    <row r="423" spans="1:2">
      <c r="A423">
        <v>362</v>
      </c>
      <c r="B423" t="s">
        <v>243</v>
      </c>
    </row>
    <row r="424" spans="1:2">
      <c r="A424">
        <v>363</v>
      </c>
      <c r="B424" t="s">
        <v>315</v>
      </c>
    </row>
    <row r="425" spans="1:2">
      <c r="A425">
        <v>364</v>
      </c>
      <c r="B425" t="s">
        <v>218</v>
      </c>
    </row>
    <row r="426" spans="1:2">
      <c r="A426">
        <v>365</v>
      </c>
      <c r="B426" t="s">
        <v>315</v>
      </c>
    </row>
    <row r="427" spans="1:2">
      <c r="A427">
        <v>366</v>
      </c>
      <c r="B427" t="s">
        <v>218</v>
      </c>
    </row>
    <row r="428" spans="1:2">
      <c r="A428">
        <v>367</v>
      </c>
      <c r="B428" t="s">
        <v>315</v>
      </c>
    </row>
    <row r="429" spans="1:2">
      <c r="A429">
        <v>368</v>
      </c>
      <c r="B429" t="s">
        <v>218</v>
      </c>
    </row>
    <row r="430" spans="1:2">
      <c r="A430">
        <v>369</v>
      </c>
      <c r="B430" t="s">
        <v>266</v>
      </c>
    </row>
    <row r="431" spans="1:2">
      <c r="A431">
        <v>370</v>
      </c>
      <c r="B431" t="s">
        <v>315</v>
      </c>
    </row>
    <row r="432" spans="1:2">
      <c r="A432">
        <v>371</v>
      </c>
      <c r="B432" t="s">
        <v>315</v>
      </c>
    </row>
    <row r="433" spans="1:2">
      <c r="A433">
        <v>372</v>
      </c>
      <c r="B433" t="s">
        <v>315</v>
      </c>
    </row>
    <row r="434" spans="1:2">
      <c r="A434">
        <v>373</v>
      </c>
      <c r="B434" t="s">
        <v>243</v>
      </c>
    </row>
    <row r="435" spans="1:2">
      <c r="A435">
        <v>374</v>
      </c>
      <c r="B435" t="s">
        <v>266</v>
      </c>
    </row>
    <row r="436" spans="1:2">
      <c r="A436">
        <v>375</v>
      </c>
      <c r="B436" t="s">
        <v>243</v>
      </c>
    </row>
    <row r="437" spans="1:2">
      <c r="A437">
        <v>376</v>
      </c>
      <c r="B437" t="s">
        <v>315</v>
      </c>
    </row>
    <row r="438" spans="1:2">
      <c r="A438">
        <v>377</v>
      </c>
      <c r="B438" t="s">
        <v>243</v>
      </c>
    </row>
    <row r="439" spans="1:2">
      <c r="A439">
        <v>378</v>
      </c>
      <c r="B439" t="s">
        <v>243</v>
      </c>
    </row>
    <row r="440" spans="1:2">
      <c r="A440">
        <v>379</v>
      </c>
      <c r="B440" t="s">
        <v>315</v>
      </c>
    </row>
    <row r="441" spans="1:2">
      <c r="A441">
        <v>380</v>
      </c>
      <c r="B441" t="s">
        <v>266</v>
      </c>
    </row>
    <row r="442" spans="1:2">
      <c r="A442">
        <v>381</v>
      </c>
      <c r="B442" t="s">
        <v>315</v>
      </c>
    </row>
    <row r="443" spans="1:2">
      <c r="A443">
        <v>382</v>
      </c>
      <c r="B443" t="s">
        <v>243</v>
      </c>
    </row>
    <row r="444" spans="1:2">
      <c r="A444">
        <v>383</v>
      </c>
      <c r="B444" t="s">
        <v>218</v>
      </c>
    </row>
    <row r="445" spans="1:2">
      <c r="A445">
        <v>384</v>
      </c>
      <c r="B445" t="s">
        <v>243</v>
      </c>
    </row>
    <row r="446" spans="1:2">
      <c r="A446">
        <v>385</v>
      </c>
      <c r="B446" t="s">
        <v>266</v>
      </c>
    </row>
    <row r="447" spans="1:2">
      <c r="A447">
        <v>386</v>
      </c>
      <c r="B447" t="s">
        <v>315</v>
      </c>
    </row>
    <row r="448" spans="1:2">
      <c r="A448">
        <v>387</v>
      </c>
      <c r="B448" t="s">
        <v>243</v>
      </c>
    </row>
    <row r="449" spans="1:2">
      <c r="A449">
        <v>388</v>
      </c>
      <c r="B449" t="s">
        <v>218</v>
      </c>
    </row>
    <row r="450" spans="1:2">
      <c r="A450">
        <v>389</v>
      </c>
      <c r="B450" t="s">
        <v>218</v>
      </c>
    </row>
    <row r="451" spans="1:2">
      <c r="A451">
        <v>390</v>
      </c>
      <c r="B451" t="s">
        <v>315</v>
      </c>
    </row>
    <row r="452" spans="1:2">
      <c r="A452">
        <v>391</v>
      </c>
      <c r="B452" t="s">
        <v>315</v>
      </c>
    </row>
    <row r="453" spans="1:2">
      <c r="A453">
        <v>392</v>
      </c>
      <c r="B453" t="s">
        <v>279</v>
      </c>
    </row>
    <row r="454" spans="1:2">
      <c r="A454">
        <v>393</v>
      </c>
      <c r="B454" t="s">
        <v>243</v>
      </c>
    </row>
    <row r="455" spans="1:2">
      <c r="A455">
        <v>394</v>
      </c>
      <c r="B455" t="s">
        <v>266</v>
      </c>
    </row>
    <row r="456" spans="1:2">
      <c r="A456">
        <v>394</v>
      </c>
      <c r="B456" t="s">
        <v>315</v>
      </c>
    </row>
    <row r="457" spans="1:2">
      <c r="A457">
        <v>394</v>
      </c>
      <c r="B457" t="s">
        <v>218</v>
      </c>
    </row>
    <row r="458" spans="1:2">
      <c r="A458">
        <v>394</v>
      </c>
      <c r="B458" t="s">
        <v>243</v>
      </c>
    </row>
    <row r="459" spans="1:2">
      <c r="A459">
        <v>394</v>
      </c>
      <c r="B459" t="s">
        <v>279</v>
      </c>
    </row>
    <row r="460" spans="1:2">
      <c r="A460">
        <v>395</v>
      </c>
      <c r="B460" t="s">
        <v>266</v>
      </c>
    </row>
    <row r="461" spans="1:2">
      <c r="A461">
        <v>396</v>
      </c>
      <c r="B461" t="s">
        <v>243</v>
      </c>
    </row>
    <row r="462" spans="1:2">
      <c r="A462">
        <v>397</v>
      </c>
      <c r="B462" t="s">
        <v>266</v>
      </c>
    </row>
    <row r="463" spans="1:2">
      <c r="A463">
        <v>398</v>
      </c>
      <c r="B463" t="s">
        <v>243</v>
      </c>
    </row>
    <row r="464" spans="1:2">
      <c r="A464">
        <v>399</v>
      </c>
      <c r="B464" t="s">
        <v>218</v>
      </c>
    </row>
    <row r="465" spans="1:2">
      <c r="A465">
        <v>400</v>
      </c>
      <c r="B465" t="s">
        <v>243</v>
      </c>
    </row>
    <row r="466" spans="1:2">
      <c r="A466">
        <v>401</v>
      </c>
      <c r="B466" t="s">
        <v>243</v>
      </c>
    </row>
    <row r="467" spans="1:2">
      <c r="A467">
        <v>402</v>
      </c>
      <c r="B467" t="s">
        <v>315</v>
      </c>
    </row>
    <row r="468" spans="1:2">
      <c r="A468">
        <v>403</v>
      </c>
      <c r="B468" t="s">
        <v>266</v>
      </c>
    </row>
    <row r="469" spans="1:2">
      <c r="A469">
        <v>404</v>
      </c>
      <c r="B469" t="s">
        <v>218</v>
      </c>
    </row>
    <row r="470" spans="1:2">
      <c r="A470">
        <v>405</v>
      </c>
      <c r="B470" t="s">
        <v>266</v>
      </c>
    </row>
    <row r="471" spans="1:2">
      <c r="A471">
        <v>406</v>
      </c>
      <c r="B471" t="s">
        <v>218</v>
      </c>
    </row>
    <row r="472" spans="1:2">
      <c r="A472">
        <v>407</v>
      </c>
      <c r="B472" t="s">
        <v>315</v>
      </c>
    </row>
    <row r="473" spans="1:2">
      <c r="A473">
        <v>408</v>
      </c>
      <c r="B473" t="s">
        <v>315</v>
      </c>
    </row>
    <row r="474" spans="1:2">
      <c r="A474">
        <v>409</v>
      </c>
      <c r="B474" t="s">
        <v>315</v>
      </c>
    </row>
    <row r="475" spans="1:2">
      <c r="A475">
        <v>410</v>
      </c>
      <c r="B475" t="s">
        <v>243</v>
      </c>
    </row>
    <row r="476" spans="1:2">
      <c r="A476">
        <v>411</v>
      </c>
      <c r="B476" t="s">
        <v>218</v>
      </c>
    </row>
    <row r="477" spans="1:2">
      <c r="A477">
        <v>412</v>
      </c>
      <c r="B477" t="s">
        <v>315</v>
      </c>
    </row>
    <row r="478" spans="1:2">
      <c r="A478">
        <v>413</v>
      </c>
      <c r="B478" t="s">
        <v>266</v>
      </c>
    </row>
    <row r="479" spans="1:2">
      <c r="A479">
        <v>414</v>
      </c>
      <c r="B479" t="s">
        <v>315</v>
      </c>
    </row>
    <row r="480" spans="1:2">
      <c r="A480">
        <v>415</v>
      </c>
      <c r="B480" t="s">
        <v>218</v>
      </c>
    </row>
    <row r="481" spans="1:2">
      <c r="A481">
        <v>416</v>
      </c>
      <c r="B481" t="s">
        <v>218</v>
      </c>
    </row>
    <row r="482" spans="1:2">
      <c r="A482">
        <v>417</v>
      </c>
      <c r="B482" t="s">
        <v>315</v>
      </c>
    </row>
    <row r="483" spans="1:2">
      <c r="A483">
        <v>418</v>
      </c>
      <c r="B483" t="s">
        <v>315</v>
      </c>
    </row>
    <row r="484" spans="1:2">
      <c r="A484">
        <v>419</v>
      </c>
      <c r="B484" t="s">
        <v>315</v>
      </c>
    </row>
    <row r="485" spans="1:2">
      <c r="A485">
        <v>420</v>
      </c>
      <c r="B485" t="s">
        <v>315</v>
      </c>
    </row>
    <row r="486" spans="1:2">
      <c r="A486">
        <v>421</v>
      </c>
      <c r="B486" t="s">
        <v>315</v>
      </c>
    </row>
    <row r="487" spans="1:2">
      <c r="A487">
        <v>422</v>
      </c>
      <c r="B487" t="s">
        <v>243</v>
      </c>
    </row>
    <row r="488" spans="1:2">
      <c r="A488">
        <v>423</v>
      </c>
      <c r="B488" t="s">
        <v>243</v>
      </c>
    </row>
    <row r="489" spans="1:2">
      <c r="A489">
        <v>424</v>
      </c>
      <c r="B489" t="s">
        <v>315</v>
      </c>
    </row>
    <row r="490" spans="1:2">
      <c r="A490">
        <v>425</v>
      </c>
      <c r="B490" t="s">
        <v>218</v>
      </c>
    </row>
    <row r="491" spans="1:2">
      <c r="A491">
        <v>426</v>
      </c>
      <c r="B491" t="s">
        <v>218</v>
      </c>
    </row>
    <row r="492" spans="1:2">
      <c r="A492">
        <v>427</v>
      </c>
      <c r="B492" t="s">
        <v>218</v>
      </c>
    </row>
    <row r="493" spans="1:2">
      <c r="A493">
        <v>428</v>
      </c>
      <c r="B493" t="s">
        <v>243</v>
      </c>
    </row>
    <row r="494" spans="1:2">
      <c r="A494">
        <v>429</v>
      </c>
      <c r="B494" t="s">
        <v>243</v>
      </c>
    </row>
    <row r="495" spans="1:2">
      <c r="A495">
        <v>430</v>
      </c>
      <c r="B495" t="s">
        <v>243</v>
      </c>
    </row>
    <row r="496" spans="1:2">
      <c r="A496">
        <v>431</v>
      </c>
      <c r="B496" t="s">
        <v>243</v>
      </c>
    </row>
    <row r="497" spans="1:2">
      <c r="A497">
        <v>432</v>
      </c>
      <c r="B497" t="s">
        <v>218</v>
      </c>
    </row>
    <row r="498" spans="1:2">
      <c r="A498">
        <v>433</v>
      </c>
      <c r="B498" t="s">
        <v>279</v>
      </c>
    </row>
    <row r="499" spans="1:2">
      <c r="A499">
        <v>434</v>
      </c>
      <c r="B499" t="s">
        <v>315</v>
      </c>
    </row>
    <row r="500" spans="1:2">
      <c r="A500">
        <v>435</v>
      </c>
      <c r="B500" t="s">
        <v>315</v>
      </c>
    </row>
    <row r="501" spans="1:2">
      <c r="A501">
        <v>436</v>
      </c>
      <c r="B501" t="s">
        <v>218</v>
      </c>
    </row>
    <row r="502" spans="1:2">
      <c r="A502">
        <v>437</v>
      </c>
      <c r="B502" t="s">
        <v>243</v>
      </c>
    </row>
    <row r="503" spans="1:2">
      <c r="A503">
        <v>438</v>
      </c>
      <c r="B503" t="s">
        <v>218</v>
      </c>
    </row>
    <row r="504" spans="1:2">
      <c r="A504">
        <v>439</v>
      </c>
      <c r="B504" t="s">
        <v>243</v>
      </c>
    </row>
    <row r="505" spans="1:2">
      <c r="A505">
        <v>440</v>
      </c>
      <c r="B505" t="s">
        <v>315</v>
      </c>
    </row>
    <row r="506" spans="1:2">
      <c r="A506">
        <v>441</v>
      </c>
      <c r="B506" t="s">
        <v>218</v>
      </c>
    </row>
    <row r="507" spans="1:2">
      <c r="A507">
        <v>442</v>
      </c>
      <c r="B507" t="s">
        <v>266</v>
      </c>
    </row>
    <row r="508" spans="1:2">
      <c r="A508">
        <v>443</v>
      </c>
      <c r="B508" t="s">
        <v>243</v>
      </c>
    </row>
    <row r="509" spans="1:2">
      <c r="A509">
        <v>444</v>
      </c>
      <c r="B509" t="s">
        <v>218</v>
      </c>
    </row>
    <row r="510" spans="1:2">
      <c r="A510">
        <v>445</v>
      </c>
      <c r="B510" t="s">
        <v>243</v>
      </c>
    </row>
    <row r="511" spans="1:2">
      <c r="A511">
        <v>446</v>
      </c>
      <c r="B511" t="s">
        <v>243</v>
      </c>
    </row>
    <row r="512" spans="1:2">
      <c r="A512">
        <v>447</v>
      </c>
      <c r="B512" t="s">
        <v>279</v>
      </c>
    </row>
    <row r="513" spans="1:2">
      <c r="A513">
        <v>448</v>
      </c>
      <c r="B513" t="s">
        <v>243</v>
      </c>
    </row>
    <row r="514" spans="1:2">
      <c r="A514">
        <v>449</v>
      </c>
      <c r="B514" t="s">
        <v>315</v>
      </c>
    </row>
    <row r="515" spans="1:2">
      <c r="A515">
        <v>450</v>
      </c>
      <c r="B515" t="s">
        <v>315</v>
      </c>
    </row>
    <row r="516" spans="1:2">
      <c r="A516">
        <v>451</v>
      </c>
      <c r="B516" t="s">
        <v>315</v>
      </c>
    </row>
    <row r="517" spans="1:2">
      <c r="A517">
        <v>452</v>
      </c>
      <c r="B517" t="s">
        <v>243</v>
      </c>
    </row>
    <row r="518" spans="1:2">
      <c r="A518">
        <v>453</v>
      </c>
      <c r="B518" t="s">
        <v>315</v>
      </c>
    </row>
    <row r="519" spans="1:2">
      <c r="A519">
        <v>454</v>
      </c>
      <c r="B519" t="s">
        <v>315</v>
      </c>
    </row>
    <row r="520" spans="1:2">
      <c r="A520">
        <v>455</v>
      </c>
      <c r="B520" t="s">
        <v>243</v>
      </c>
    </row>
    <row r="521" spans="1:2">
      <c r="A521">
        <v>456</v>
      </c>
      <c r="B521" t="s">
        <v>243</v>
      </c>
    </row>
    <row r="522" spans="1:2">
      <c r="A522">
        <v>457</v>
      </c>
      <c r="B522" t="s">
        <v>243</v>
      </c>
    </row>
    <row r="523" spans="1:2">
      <c r="A523">
        <v>458</v>
      </c>
      <c r="B523" t="s">
        <v>218</v>
      </c>
    </row>
    <row r="524" spans="1:2">
      <c r="A524">
        <v>459</v>
      </c>
      <c r="B524" t="s">
        <v>243</v>
      </c>
    </row>
    <row r="525" spans="1:2">
      <c r="A525">
        <v>460</v>
      </c>
      <c r="B525" t="s">
        <v>315</v>
      </c>
    </row>
    <row r="526" spans="1:2">
      <c r="A526">
        <v>461</v>
      </c>
      <c r="B526" t="s">
        <v>243</v>
      </c>
    </row>
    <row r="527" spans="1:2">
      <c r="A527">
        <v>462</v>
      </c>
      <c r="B527" t="s">
        <v>266</v>
      </c>
    </row>
    <row r="528" spans="1:2">
      <c r="A528">
        <v>463</v>
      </c>
      <c r="B528" t="s">
        <v>266</v>
      </c>
    </row>
    <row r="529" spans="1:2">
      <c r="A529">
        <v>464</v>
      </c>
      <c r="B529" t="s">
        <v>243</v>
      </c>
    </row>
    <row r="530" spans="1:2">
      <c r="A530">
        <v>465</v>
      </c>
      <c r="B530" t="s">
        <v>243</v>
      </c>
    </row>
    <row r="531" spans="1:2">
      <c r="A531">
        <v>466</v>
      </c>
      <c r="B531" t="s">
        <v>243</v>
      </c>
    </row>
    <row r="532" spans="1:2">
      <c r="A532">
        <v>467</v>
      </c>
      <c r="B532" t="s">
        <v>315</v>
      </c>
    </row>
    <row r="533" spans="1:2">
      <c r="A533">
        <v>468</v>
      </c>
      <c r="B533" t="s">
        <v>266</v>
      </c>
    </row>
    <row r="534" spans="1:2">
      <c r="A534">
        <v>469</v>
      </c>
      <c r="B534" t="s">
        <v>266</v>
      </c>
    </row>
    <row r="535" spans="1:2">
      <c r="A535">
        <v>470</v>
      </c>
      <c r="B535" t="s">
        <v>218</v>
      </c>
    </row>
    <row r="536" spans="1:2">
      <c r="A536">
        <v>471</v>
      </c>
      <c r="B536" t="s">
        <v>243</v>
      </c>
    </row>
    <row r="537" spans="1:2">
      <c r="A537">
        <v>472</v>
      </c>
      <c r="B537" t="s">
        <v>243</v>
      </c>
    </row>
    <row r="538" spans="1:2">
      <c r="A538">
        <v>473</v>
      </c>
      <c r="B538" t="s">
        <v>218</v>
      </c>
    </row>
    <row r="539" spans="1:2">
      <c r="A539">
        <v>474</v>
      </c>
      <c r="B539" t="s">
        <v>266</v>
      </c>
    </row>
    <row r="540" spans="1:2">
      <c r="A540">
        <v>475</v>
      </c>
      <c r="B540" t="s">
        <v>218</v>
      </c>
    </row>
    <row r="541" spans="1:2">
      <c r="A541">
        <v>476</v>
      </c>
      <c r="B541" t="s">
        <v>243</v>
      </c>
    </row>
    <row r="542" spans="1:2">
      <c r="A542">
        <v>477</v>
      </c>
      <c r="B542" t="s">
        <v>243</v>
      </c>
    </row>
    <row r="543" spans="1:2">
      <c r="A543">
        <v>478</v>
      </c>
      <c r="B543" t="s">
        <v>243</v>
      </c>
    </row>
    <row r="544" spans="1:2">
      <c r="A544">
        <v>479</v>
      </c>
      <c r="B544" t="s">
        <v>218</v>
      </c>
    </row>
    <row r="545" spans="1:2">
      <c r="A545">
        <v>480</v>
      </c>
      <c r="B545" t="s">
        <v>315</v>
      </c>
    </row>
    <row r="546" spans="1:2">
      <c r="A546">
        <v>481</v>
      </c>
      <c r="B546" t="s">
        <v>315</v>
      </c>
    </row>
    <row r="547" spans="1:2">
      <c r="A547">
        <v>481</v>
      </c>
      <c r="B547" t="s">
        <v>266</v>
      </c>
    </row>
    <row r="548" spans="1:2">
      <c r="A548">
        <v>482</v>
      </c>
      <c r="B548" t="s">
        <v>243</v>
      </c>
    </row>
    <row r="549" spans="1:2">
      <c r="A549">
        <v>483</v>
      </c>
      <c r="B549" t="s">
        <v>266</v>
      </c>
    </row>
    <row r="550" spans="1:2">
      <c r="A550">
        <v>483</v>
      </c>
      <c r="B550" t="s">
        <v>243</v>
      </c>
    </row>
    <row r="551" spans="1:2">
      <c r="A551">
        <v>483</v>
      </c>
      <c r="B551" t="s">
        <v>315</v>
      </c>
    </row>
    <row r="552" spans="1:2">
      <c r="A552">
        <v>483</v>
      </c>
      <c r="B552" t="s">
        <v>279</v>
      </c>
    </row>
    <row r="553" spans="1:2">
      <c r="A553">
        <v>483</v>
      </c>
      <c r="B553" t="s">
        <v>218</v>
      </c>
    </row>
    <row r="554" spans="1:2">
      <c r="A554">
        <v>484</v>
      </c>
      <c r="B554" t="s">
        <v>315</v>
      </c>
    </row>
    <row r="555" spans="1:2">
      <c r="A555">
        <v>485</v>
      </c>
      <c r="B555" t="s">
        <v>218</v>
      </c>
    </row>
    <row r="556" spans="1:2">
      <c r="A556">
        <v>486</v>
      </c>
      <c r="B556" t="s">
        <v>315</v>
      </c>
    </row>
    <row r="557" spans="1:2">
      <c r="A557">
        <v>487</v>
      </c>
      <c r="B557" t="s">
        <v>218</v>
      </c>
    </row>
    <row r="558" spans="1:2">
      <c r="A558">
        <v>488</v>
      </c>
      <c r="B558" t="s">
        <v>243</v>
      </c>
    </row>
    <row r="559" spans="1:2">
      <c r="A559">
        <v>489</v>
      </c>
      <c r="B559" t="s">
        <v>315</v>
      </c>
    </row>
    <row r="560" spans="1:2">
      <c r="A560">
        <v>490</v>
      </c>
      <c r="B560" t="s">
        <v>218</v>
      </c>
    </row>
    <row r="561" spans="1:2">
      <c r="A561">
        <v>491</v>
      </c>
      <c r="B561" t="s">
        <v>243</v>
      </c>
    </row>
    <row r="562" spans="1:2">
      <c r="A562">
        <v>492</v>
      </c>
      <c r="B562" t="s">
        <v>266</v>
      </c>
    </row>
    <row r="563" spans="1:2">
      <c r="A563">
        <v>492</v>
      </c>
      <c r="B563" t="s">
        <v>243</v>
      </c>
    </row>
    <row r="564" spans="1:2">
      <c r="A564">
        <v>492</v>
      </c>
      <c r="B564" t="s">
        <v>315</v>
      </c>
    </row>
    <row r="565" spans="1:2">
      <c r="A565">
        <v>492</v>
      </c>
      <c r="B565" t="s">
        <v>279</v>
      </c>
    </row>
    <row r="566" spans="1:2">
      <c r="A566">
        <v>492</v>
      </c>
      <c r="B566" t="s">
        <v>218</v>
      </c>
    </row>
    <row r="567" spans="1:2">
      <c r="A567">
        <v>493</v>
      </c>
      <c r="B567" t="s">
        <v>266</v>
      </c>
    </row>
    <row r="568" spans="1:2">
      <c r="A568">
        <v>494</v>
      </c>
      <c r="B568" t="s">
        <v>315</v>
      </c>
    </row>
    <row r="569" spans="1:2">
      <c r="A569">
        <v>495</v>
      </c>
      <c r="B569" t="s">
        <v>266</v>
      </c>
    </row>
    <row r="570" spans="1:2">
      <c r="A570">
        <v>495</v>
      </c>
      <c r="B570" t="s">
        <v>315</v>
      </c>
    </row>
    <row r="571" spans="1:2">
      <c r="A571">
        <v>496</v>
      </c>
      <c r="B571" t="s">
        <v>243</v>
      </c>
    </row>
    <row r="572" spans="1:2">
      <c r="A572">
        <v>497</v>
      </c>
      <c r="B572" t="s">
        <v>266</v>
      </c>
    </row>
    <row r="573" spans="1:2">
      <c r="A573">
        <v>498</v>
      </c>
      <c r="B573" t="s">
        <v>266</v>
      </c>
    </row>
    <row r="574" spans="1:2">
      <c r="A574">
        <v>498</v>
      </c>
      <c r="B574" t="s">
        <v>243</v>
      </c>
    </row>
    <row r="575" spans="1:2">
      <c r="A575">
        <v>498</v>
      </c>
      <c r="B575" t="s">
        <v>315</v>
      </c>
    </row>
    <row r="576" spans="1:2">
      <c r="A576">
        <v>498</v>
      </c>
      <c r="B576" t="s">
        <v>279</v>
      </c>
    </row>
    <row r="577" spans="1:2">
      <c r="A577">
        <v>498</v>
      </c>
      <c r="B577" t="s">
        <v>218</v>
      </c>
    </row>
    <row r="578" spans="1:2">
      <c r="A578">
        <v>499</v>
      </c>
      <c r="B578" t="s">
        <v>315</v>
      </c>
    </row>
    <row r="579" spans="1:2">
      <c r="A579">
        <v>500</v>
      </c>
      <c r="B579" t="s">
        <v>266</v>
      </c>
    </row>
    <row r="580" spans="1:2">
      <c r="A580">
        <v>501</v>
      </c>
      <c r="B580" t="s">
        <v>243</v>
      </c>
    </row>
    <row r="581" spans="1:2">
      <c r="A581">
        <v>502</v>
      </c>
      <c r="B581" t="s">
        <v>218</v>
      </c>
    </row>
    <row r="582" spans="1:2">
      <c r="A582">
        <v>503</v>
      </c>
      <c r="B582" t="s">
        <v>243</v>
      </c>
    </row>
    <row r="583" spans="1:2">
      <c r="A583">
        <v>504</v>
      </c>
      <c r="B583" t="s">
        <v>315</v>
      </c>
    </row>
    <row r="584" spans="1:2">
      <c r="A584">
        <v>505</v>
      </c>
      <c r="B584" t="s">
        <v>315</v>
      </c>
    </row>
    <row r="585" spans="1:2">
      <c r="A585">
        <v>506</v>
      </c>
      <c r="B585" t="s">
        <v>243</v>
      </c>
    </row>
    <row r="586" spans="1:2">
      <c r="A586">
        <v>507</v>
      </c>
      <c r="B586" t="s">
        <v>315</v>
      </c>
    </row>
    <row r="587" spans="1:2">
      <c r="A587">
        <v>508</v>
      </c>
      <c r="B587" t="s">
        <v>315</v>
      </c>
    </row>
    <row r="588" spans="1:2">
      <c r="A588">
        <v>509</v>
      </c>
      <c r="B588" t="s">
        <v>243</v>
      </c>
    </row>
    <row r="589" spans="1:2">
      <c r="A589">
        <v>510</v>
      </c>
      <c r="B589" t="s">
        <v>218</v>
      </c>
    </row>
    <row r="590" spans="1:2">
      <c r="A590">
        <v>511</v>
      </c>
      <c r="B590" t="s">
        <v>243</v>
      </c>
    </row>
    <row r="591" spans="1:2">
      <c r="A591">
        <v>512</v>
      </c>
      <c r="B591" t="s">
        <v>243</v>
      </c>
    </row>
    <row r="592" spans="1:2">
      <c r="A592">
        <v>513</v>
      </c>
      <c r="B592" t="s">
        <v>266</v>
      </c>
    </row>
    <row r="593" spans="1:2">
      <c r="A593">
        <v>514</v>
      </c>
      <c r="B593" t="s">
        <v>315</v>
      </c>
    </row>
    <row r="594" spans="1:2">
      <c r="A594">
        <v>515</v>
      </c>
      <c r="B594" t="s">
        <v>315</v>
      </c>
    </row>
    <row r="595" spans="1:2">
      <c r="A595">
        <v>516</v>
      </c>
      <c r="B595" t="s">
        <v>315</v>
      </c>
    </row>
    <row r="596" spans="1:2">
      <c r="A596">
        <v>516</v>
      </c>
      <c r="B596" t="s">
        <v>266</v>
      </c>
    </row>
    <row r="597" spans="1:2">
      <c r="A597">
        <v>517</v>
      </c>
      <c r="B597" t="s">
        <v>218</v>
      </c>
    </row>
    <row r="598" spans="1:2">
      <c r="A598">
        <v>518</v>
      </c>
      <c r="B598" t="s">
        <v>315</v>
      </c>
    </row>
    <row r="599" spans="1:2">
      <c r="A599">
        <v>519</v>
      </c>
      <c r="B599" t="s">
        <v>266</v>
      </c>
    </row>
    <row r="600" spans="1:2">
      <c r="A600">
        <v>520</v>
      </c>
      <c r="B600" t="s">
        <v>266</v>
      </c>
    </row>
    <row r="601" spans="1:2">
      <c r="A601">
        <v>520</v>
      </c>
      <c r="B601" t="s">
        <v>243</v>
      </c>
    </row>
    <row r="602" spans="1:2">
      <c r="A602">
        <v>520</v>
      </c>
      <c r="B602" t="s">
        <v>315</v>
      </c>
    </row>
    <row r="603" spans="1:2">
      <c r="A603">
        <v>520</v>
      </c>
      <c r="B603" t="s">
        <v>279</v>
      </c>
    </row>
    <row r="604" spans="1:2">
      <c r="A604">
        <v>520</v>
      </c>
      <c r="B604" t="s">
        <v>218</v>
      </c>
    </row>
    <row r="605" spans="1:2">
      <c r="A605">
        <v>521</v>
      </c>
      <c r="B605" t="s">
        <v>243</v>
      </c>
    </row>
    <row r="606" spans="1:2">
      <c r="A606">
        <v>522</v>
      </c>
      <c r="B606" t="s">
        <v>266</v>
      </c>
    </row>
    <row r="607" spans="1:2">
      <c r="A607">
        <v>523</v>
      </c>
      <c r="B607" t="s">
        <v>315</v>
      </c>
    </row>
    <row r="608" spans="1:2">
      <c r="A608">
        <v>524</v>
      </c>
      <c r="B608" t="s">
        <v>315</v>
      </c>
    </row>
    <row r="609" spans="1:2">
      <c r="A609">
        <v>524</v>
      </c>
      <c r="B609" t="s">
        <v>243</v>
      </c>
    </row>
    <row r="610" spans="1:2">
      <c r="A610">
        <v>525</v>
      </c>
      <c r="B610" t="s">
        <v>315</v>
      </c>
    </row>
    <row r="611" spans="1:2">
      <c r="A611">
        <v>526</v>
      </c>
      <c r="B611" t="s">
        <v>243</v>
      </c>
    </row>
    <row r="612" spans="1:2">
      <c r="A612">
        <v>527</v>
      </c>
      <c r="B612" t="s">
        <v>266</v>
      </c>
    </row>
    <row r="613" spans="1:2">
      <c r="A613">
        <v>527</v>
      </c>
      <c r="B613" t="s">
        <v>315</v>
      </c>
    </row>
    <row r="614" spans="1:2">
      <c r="A614">
        <v>527</v>
      </c>
      <c r="B614" t="s">
        <v>243</v>
      </c>
    </row>
    <row r="615" spans="1:2">
      <c r="A615">
        <v>527</v>
      </c>
      <c r="B615" t="s">
        <v>279</v>
      </c>
    </row>
    <row r="616" spans="1:2">
      <c r="A616">
        <v>528</v>
      </c>
      <c r="B616" t="s">
        <v>315</v>
      </c>
    </row>
    <row r="617" spans="1:2">
      <c r="A617">
        <v>529</v>
      </c>
      <c r="B617" t="s">
        <v>266</v>
      </c>
    </row>
    <row r="618" spans="1:2">
      <c r="A618">
        <v>529</v>
      </c>
      <c r="B618" t="s">
        <v>315</v>
      </c>
    </row>
    <row r="619" spans="1:2">
      <c r="A619">
        <v>530</v>
      </c>
      <c r="B619" t="s">
        <v>243</v>
      </c>
    </row>
    <row r="620" spans="1:2">
      <c r="A620">
        <v>531</v>
      </c>
      <c r="B620" t="s">
        <v>315</v>
      </c>
    </row>
    <row r="621" spans="1:2">
      <c r="A621">
        <v>532</v>
      </c>
      <c r="B621" t="s">
        <v>266</v>
      </c>
    </row>
    <row r="622" spans="1:2">
      <c r="A622">
        <v>533</v>
      </c>
      <c r="B622" t="s">
        <v>243</v>
      </c>
    </row>
    <row r="623" spans="1:2">
      <c r="A623">
        <v>534</v>
      </c>
      <c r="B623" t="s">
        <v>243</v>
      </c>
    </row>
    <row r="624" spans="1:2">
      <c r="A624">
        <v>535</v>
      </c>
      <c r="B624" t="s">
        <v>266</v>
      </c>
    </row>
    <row r="625" spans="1:2">
      <c r="A625">
        <v>536</v>
      </c>
      <c r="B625" t="s">
        <v>243</v>
      </c>
    </row>
    <row r="626" spans="1:2">
      <c r="A626">
        <v>537</v>
      </c>
      <c r="B626" t="s">
        <v>279</v>
      </c>
    </row>
    <row r="627" spans="1:2">
      <c r="A627">
        <v>538</v>
      </c>
      <c r="B627" t="s">
        <v>243</v>
      </c>
    </row>
    <row r="628" spans="1:2">
      <c r="A628">
        <v>539</v>
      </c>
      <c r="B628" t="s">
        <v>243</v>
      </c>
    </row>
    <row r="629" spans="1:2">
      <c r="A629">
        <v>540</v>
      </c>
      <c r="B629" t="s">
        <v>279</v>
      </c>
    </row>
    <row r="630" spans="1:2">
      <c r="A630">
        <v>541</v>
      </c>
      <c r="B630" t="s">
        <v>243</v>
      </c>
    </row>
    <row r="631" spans="1:2">
      <c r="A631">
        <v>542</v>
      </c>
      <c r="B631" t="s">
        <v>243</v>
      </c>
    </row>
    <row r="632" spans="1:2">
      <c r="A632">
        <v>543</v>
      </c>
      <c r="B632" t="s">
        <v>243</v>
      </c>
    </row>
    <row r="633" spans="1:2">
      <c r="A633">
        <v>544</v>
      </c>
      <c r="B633" t="s">
        <v>315</v>
      </c>
    </row>
    <row r="634" spans="1:2">
      <c r="A634">
        <v>545</v>
      </c>
      <c r="B634" t="s">
        <v>243</v>
      </c>
    </row>
    <row r="635" spans="1:2">
      <c r="A635">
        <v>546</v>
      </c>
      <c r="B635" t="s">
        <v>218</v>
      </c>
    </row>
    <row r="636" spans="1:2">
      <c r="A636">
        <v>547</v>
      </c>
      <c r="B636" t="s">
        <v>315</v>
      </c>
    </row>
    <row r="637" spans="1:2">
      <c r="A637">
        <v>548</v>
      </c>
      <c r="B637" t="s">
        <v>315</v>
      </c>
    </row>
    <row r="638" spans="1:2">
      <c r="A638">
        <v>549</v>
      </c>
      <c r="B638" t="s">
        <v>243</v>
      </c>
    </row>
    <row r="639" spans="1:2">
      <c r="A639">
        <v>550</v>
      </c>
      <c r="B639" t="s">
        <v>243</v>
      </c>
    </row>
    <row r="640" spans="1:2">
      <c r="A640">
        <v>551</v>
      </c>
      <c r="B640" t="s">
        <v>315</v>
      </c>
    </row>
    <row r="641" spans="1:2">
      <c r="A641">
        <v>552</v>
      </c>
      <c r="B641" t="s">
        <v>315</v>
      </c>
    </row>
    <row r="642" spans="1:2">
      <c r="A642">
        <v>553</v>
      </c>
      <c r="B642" t="s">
        <v>315</v>
      </c>
    </row>
    <row r="643" spans="1:2">
      <c r="A643">
        <v>554</v>
      </c>
      <c r="B643" t="s">
        <v>315</v>
      </c>
    </row>
    <row r="644" spans="1:2">
      <c r="A644">
        <v>554</v>
      </c>
      <c r="B644" t="s">
        <v>243</v>
      </c>
    </row>
    <row r="645" spans="1:2">
      <c r="A645">
        <v>554</v>
      </c>
      <c r="B645" t="s">
        <v>266</v>
      </c>
    </row>
    <row r="646" spans="1:2">
      <c r="A646">
        <v>554</v>
      </c>
      <c r="B646" t="s">
        <v>279</v>
      </c>
    </row>
    <row r="647" spans="1:2">
      <c r="A647">
        <v>555</v>
      </c>
      <c r="B647" t="s">
        <v>315</v>
      </c>
    </row>
    <row r="648" spans="1:2">
      <c r="A648">
        <v>556</v>
      </c>
      <c r="B648" t="s">
        <v>315</v>
      </c>
    </row>
    <row r="649" spans="1:2">
      <c r="A649">
        <v>557</v>
      </c>
      <c r="B649" t="s">
        <v>243</v>
      </c>
    </row>
    <row r="650" spans="1:2">
      <c r="A650">
        <v>558</v>
      </c>
      <c r="B650" t="s">
        <v>315</v>
      </c>
    </row>
    <row r="651" spans="1:2">
      <c r="A651">
        <v>559</v>
      </c>
      <c r="B651" t="s">
        <v>243</v>
      </c>
    </row>
    <row r="652" spans="1:2">
      <c r="A652">
        <v>560</v>
      </c>
      <c r="B652" t="s">
        <v>243</v>
      </c>
    </row>
    <row r="653" spans="1:2">
      <c r="A653">
        <v>561</v>
      </c>
      <c r="B653" t="s">
        <v>243</v>
      </c>
    </row>
    <row r="654" spans="1:2">
      <c r="A654">
        <v>562</v>
      </c>
      <c r="B654" t="s">
        <v>315</v>
      </c>
    </row>
    <row r="655" spans="1:2">
      <c r="A655">
        <v>563</v>
      </c>
      <c r="B655" t="s">
        <v>266</v>
      </c>
    </row>
    <row r="656" spans="1:2">
      <c r="A656">
        <v>564</v>
      </c>
      <c r="B656" t="s">
        <v>266</v>
      </c>
    </row>
    <row r="657" spans="1:2">
      <c r="A657">
        <v>565</v>
      </c>
      <c r="B657" t="s">
        <v>266</v>
      </c>
    </row>
    <row r="658" spans="1:2">
      <c r="A658">
        <v>566</v>
      </c>
      <c r="B658" t="s">
        <v>266</v>
      </c>
    </row>
    <row r="659" spans="1:2">
      <c r="A659">
        <v>567</v>
      </c>
      <c r="B659" t="s">
        <v>218</v>
      </c>
    </row>
    <row r="660" spans="1:2">
      <c r="A660">
        <v>568</v>
      </c>
      <c r="B660" t="s">
        <v>218</v>
      </c>
    </row>
    <row r="661" spans="1:2">
      <c r="A661">
        <v>569</v>
      </c>
      <c r="B661" t="s">
        <v>315</v>
      </c>
    </row>
    <row r="662" spans="1:2">
      <c r="A662">
        <v>570</v>
      </c>
      <c r="B662" t="s">
        <v>266</v>
      </c>
    </row>
    <row r="663" spans="1:2">
      <c r="A663">
        <v>571</v>
      </c>
      <c r="B663" t="s">
        <v>315</v>
      </c>
    </row>
    <row r="664" spans="1:2">
      <c r="A664">
        <v>572</v>
      </c>
      <c r="B664" t="s">
        <v>243</v>
      </c>
    </row>
    <row r="665" spans="1:2">
      <c r="A665">
        <v>573</v>
      </c>
      <c r="B665" t="s">
        <v>315</v>
      </c>
    </row>
    <row r="666" spans="1:2">
      <c r="A666">
        <v>574</v>
      </c>
      <c r="B666" t="s">
        <v>243</v>
      </c>
    </row>
    <row r="667" spans="1:2">
      <c r="A667">
        <v>575</v>
      </c>
      <c r="B667" t="s">
        <v>243</v>
      </c>
    </row>
    <row r="668" spans="1:2">
      <c r="A668">
        <v>576</v>
      </c>
      <c r="B668" t="s">
        <v>266</v>
      </c>
    </row>
    <row r="669" spans="1:2">
      <c r="A669">
        <v>577</v>
      </c>
      <c r="B669" t="s">
        <v>266</v>
      </c>
    </row>
    <row r="670" spans="1:2">
      <c r="A670">
        <v>577</v>
      </c>
      <c r="B670" t="s">
        <v>243</v>
      </c>
    </row>
    <row r="671" spans="1:2">
      <c r="A671">
        <v>577</v>
      </c>
      <c r="B671" t="s">
        <v>315</v>
      </c>
    </row>
    <row r="672" spans="1:2">
      <c r="A672">
        <v>577</v>
      </c>
      <c r="B672" t="s">
        <v>279</v>
      </c>
    </row>
    <row r="673" spans="1:2">
      <c r="A673">
        <v>577</v>
      </c>
      <c r="B673" t="s">
        <v>218</v>
      </c>
    </row>
    <row r="674" spans="1:2">
      <c r="A674">
        <v>578</v>
      </c>
      <c r="B674" t="s">
        <v>266</v>
      </c>
    </row>
    <row r="675" spans="1:2">
      <c r="A675">
        <v>579</v>
      </c>
      <c r="B675" t="s">
        <v>315</v>
      </c>
    </row>
    <row r="676" spans="1:2">
      <c r="A676">
        <v>580</v>
      </c>
      <c r="B676" t="s">
        <v>243</v>
      </c>
    </row>
    <row r="677" spans="1:2">
      <c r="A677">
        <v>581</v>
      </c>
      <c r="B677" t="s">
        <v>243</v>
      </c>
    </row>
    <row r="678" spans="1:2">
      <c r="A678">
        <v>582</v>
      </c>
      <c r="B678" t="s">
        <v>243</v>
      </c>
    </row>
    <row r="679" spans="1:2">
      <c r="A679">
        <v>583</v>
      </c>
      <c r="B679" t="s">
        <v>218</v>
      </c>
    </row>
    <row r="680" spans="1:2">
      <c r="A680">
        <v>584</v>
      </c>
      <c r="B680" t="s">
        <v>315</v>
      </c>
    </row>
    <row r="681" spans="1:2">
      <c r="A681">
        <v>585</v>
      </c>
      <c r="B681" t="s">
        <v>243</v>
      </c>
    </row>
    <row r="682" spans="1:2">
      <c r="A682">
        <v>586</v>
      </c>
      <c r="B682" t="s">
        <v>315</v>
      </c>
    </row>
    <row r="683" spans="1:2">
      <c r="A683">
        <v>587</v>
      </c>
      <c r="B683" t="s">
        <v>315</v>
      </c>
    </row>
    <row r="684" spans="1:2">
      <c r="A684">
        <v>588</v>
      </c>
      <c r="B684" t="s">
        <v>243</v>
      </c>
    </row>
    <row r="685" spans="1:2">
      <c r="A685">
        <v>589</v>
      </c>
      <c r="B685" t="s">
        <v>243</v>
      </c>
    </row>
    <row r="686" spans="1:2">
      <c r="A686">
        <v>590</v>
      </c>
      <c r="B686" t="s">
        <v>315</v>
      </c>
    </row>
    <row r="687" spans="1:2">
      <c r="A687">
        <v>591</v>
      </c>
      <c r="B687" t="s">
        <v>266</v>
      </c>
    </row>
    <row r="688" spans="1:2">
      <c r="A688">
        <v>592</v>
      </c>
      <c r="B688" t="s">
        <v>266</v>
      </c>
    </row>
    <row r="689" spans="1:2">
      <c r="A689">
        <v>593</v>
      </c>
      <c r="B689" t="s">
        <v>243</v>
      </c>
    </row>
    <row r="690" spans="1:2">
      <c r="A690">
        <v>594</v>
      </c>
      <c r="B690" t="s">
        <v>218</v>
      </c>
    </row>
    <row r="691" spans="1:2">
      <c r="A691">
        <v>595</v>
      </c>
      <c r="B691" t="s">
        <v>315</v>
      </c>
    </row>
    <row r="692" spans="1:2">
      <c r="A692">
        <v>596</v>
      </c>
      <c r="B692" t="s">
        <v>218</v>
      </c>
    </row>
    <row r="693" spans="1:2">
      <c r="A693">
        <v>597</v>
      </c>
      <c r="B693" t="s">
        <v>279</v>
      </c>
    </row>
    <row r="694" spans="1:2">
      <c r="A694">
        <v>598</v>
      </c>
      <c r="B694" t="s">
        <v>218</v>
      </c>
    </row>
    <row r="695" spans="1:2">
      <c r="A695">
        <v>599</v>
      </c>
      <c r="B695" t="s">
        <v>218</v>
      </c>
    </row>
    <row r="696" spans="1:2">
      <c r="A696">
        <v>600</v>
      </c>
      <c r="B696" t="s">
        <v>243</v>
      </c>
    </row>
    <row r="697" spans="1:2">
      <c r="A697">
        <v>601</v>
      </c>
      <c r="B697" t="s">
        <v>315</v>
      </c>
    </row>
    <row r="698" spans="1:2">
      <c r="A698">
        <v>602</v>
      </c>
      <c r="B698" t="s">
        <v>243</v>
      </c>
    </row>
    <row r="699" spans="1:2">
      <c r="A699">
        <v>603</v>
      </c>
      <c r="B699" t="s">
        <v>243</v>
      </c>
    </row>
    <row r="700" spans="1:2">
      <c r="A700">
        <v>604</v>
      </c>
      <c r="B700" t="s">
        <v>315</v>
      </c>
    </row>
    <row r="701" spans="1:2">
      <c r="A701">
        <v>605</v>
      </c>
      <c r="B701" t="s">
        <v>315</v>
      </c>
    </row>
    <row r="702" spans="1:2">
      <c r="A702">
        <v>606</v>
      </c>
      <c r="B702" t="s">
        <v>243</v>
      </c>
    </row>
    <row r="703" spans="1:2">
      <c r="A703">
        <v>607</v>
      </c>
      <c r="B703" t="s">
        <v>315</v>
      </c>
    </row>
    <row r="704" spans="1:2">
      <c r="A704">
        <v>608</v>
      </c>
      <c r="B704" t="s">
        <v>315</v>
      </c>
    </row>
    <row r="705" spans="1:2">
      <c r="A705">
        <v>609</v>
      </c>
      <c r="B705" t="s">
        <v>243</v>
      </c>
    </row>
    <row r="706" spans="1:2">
      <c r="A706">
        <v>610</v>
      </c>
      <c r="B706" t="s">
        <v>243</v>
      </c>
    </row>
    <row r="707" spans="1:2">
      <c r="A707">
        <v>611</v>
      </c>
      <c r="B707" t="s">
        <v>315</v>
      </c>
    </row>
    <row r="708" spans="1:2">
      <c r="A708">
        <v>612</v>
      </c>
      <c r="B708" t="s">
        <v>315</v>
      </c>
    </row>
    <row r="709" spans="1:2">
      <c r="A709">
        <v>613</v>
      </c>
      <c r="B709" t="s">
        <v>315</v>
      </c>
    </row>
    <row r="710" spans="1:2">
      <c r="A710">
        <v>614</v>
      </c>
      <c r="B710" t="s">
        <v>243</v>
      </c>
    </row>
    <row r="711" spans="1:2">
      <c r="A711">
        <v>615</v>
      </c>
      <c r="B711" t="s">
        <v>315</v>
      </c>
    </row>
    <row r="712" spans="1:2">
      <c r="A712">
        <v>616</v>
      </c>
      <c r="B712" t="s">
        <v>243</v>
      </c>
    </row>
    <row r="713" spans="1:2">
      <c r="A713">
        <v>617</v>
      </c>
      <c r="B713" t="s">
        <v>315</v>
      </c>
    </row>
    <row r="714" spans="1:2">
      <c r="A714">
        <v>618</v>
      </c>
      <c r="B714" t="s">
        <v>218</v>
      </c>
    </row>
    <row r="715" spans="1:2">
      <c r="A715">
        <v>619</v>
      </c>
      <c r="B715" t="s">
        <v>243</v>
      </c>
    </row>
    <row r="716" spans="1:2">
      <c r="A716">
        <v>620</v>
      </c>
      <c r="B716" t="s">
        <v>218</v>
      </c>
    </row>
    <row r="717" spans="1:2">
      <c r="A717">
        <v>620</v>
      </c>
      <c r="B717" t="s">
        <v>266</v>
      </c>
    </row>
    <row r="718" spans="1:2">
      <c r="A718">
        <v>620</v>
      </c>
      <c r="B718" t="s">
        <v>243</v>
      </c>
    </row>
    <row r="719" spans="1:2">
      <c r="A719">
        <v>620</v>
      </c>
      <c r="B719" t="s">
        <v>279</v>
      </c>
    </row>
    <row r="720" spans="1:2">
      <c r="A720">
        <v>620</v>
      </c>
      <c r="B720" t="s">
        <v>315</v>
      </c>
    </row>
    <row r="721" spans="1:2">
      <c r="A721">
        <v>621</v>
      </c>
      <c r="B721" t="s">
        <v>315</v>
      </c>
    </row>
    <row r="722" spans="1:2">
      <c r="A722">
        <v>622</v>
      </c>
      <c r="B722" t="s">
        <v>315</v>
      </c>
    </row>
    <row r="723" spans="1:2">
      <c r="A723">
        <v>623</v>
      </c>
      <c r="B723" t="s">
        <v>315</v>
      </c>
    </row>
    <row r="724" spans="1:2">
      <c r="A724">
        <v>624</v>
      </c>
      <c r="B724" t="s">
        <v>243</v>
      </c>
    </row>
    <row r="725" spans="1:2">
      <c r="A725">
        <v>625</v>
      </c>
      <c r="B725" t="s">
        <v>315</v>
      </c>
    </row>
    <row r="726" spans="1:2">
      <c r="A726">
        <v>626</v>
      </c>
      <c r="B726" t="s">
        <v>243</v>
      </c>
    </row>
    <row r="727" spans="1:2">
      <c r="A727">
        <v>627</v>
      </c>
      <c r="B727" t="s">
        <v>243</v>
      </c>
    </row>
    <row r="728" spans="1:2">
      <c r="A728">
        <v>628</v>
      </c>
      <c r="B728" t="s">
        <v>315</v>
      </c>
    </row>
    <row r="729" spans="1:2">
      <c r="A729">
        <v>629</v>
      </c>
      <c r="B729" t="s">
        <v>243</v>
      </c>
    </row>
    <row r="730" spans="1:2">
      <c r="A730">
        <v>630</v>
      </c>
      <c r="B730" t="s">
        <v>266</v>
      </c>
    </row>
    <row r="731" spans="1:2">
      <c r="A731">
        <v>631</v>
      </c>
      <c r="B731" t="s">
        <v>243</v>
      </c>
    </row>
    <row r="732" spans="1:2">
      <c r="A732">
        <v>632</v>
      </c>
      <c r="B732" t="s">
        <v>243</v>
      </c>
    </row>
    <row r="733" spans="1:2">
      <c r="A733">
        <v>633</v>
      </c>
      <c r="B733" t="s">
        <v>218</v>
      </c>
    </row>
    <row r="734" spans="1:2">
      <c r="A734">
        <v>634</v>
      </c>
      <c r="B734" t="s">
        <v>218</v>
      </c>
    </row>
    <row r="735" spans="1:2">
      <c r="A735">
        <v>635</v>
      </c>
      <c r="B735" t="s">
        <v>218</v>
      </c>
    </row>
    <row r="736" spans="1:2">
      <c r="A736">
        <v>636</v>
      </c>
      <c r="B736" t="s">
        <v>266</v>
      </c>
    </row>
    <row r="737" spans="1:2">
      <c r="A737">
        <v>637</v>
      </c>
      <c r="B737" t="s">
        <v>243</v>
      </c>
    </row>
    <row r="738" spans="1:2">
      <c r="A738">
        <v>638</v>
      </c>
      <c r="B738" t="s">
        <v>243</v>
      </c>
    </row>
    <row r="739" spans="1:2">
      <c r="A739">
        <v>639</v>
      </c>
      <c r="B739" t="s">
        <v>266</v>
      </c>
    </row>
    <row r="740" spans="1:2">
      <c r="A740">
        <v>640</v>
      </c>
      <c r="B740" t="s">
        <v>315</v>
      </c>
    </row>
    <row r="741" spans="1:2">
      <c r="A741">
        <v>641</v>
      </c>
      <c r="B741" t="s">
        <v>315</v>
      </c>
    </row>
    <row r="742" spans="1:2">
      <c r="A742">
        <v>642</v>
      </c>
      <c r="B742" t="s">
        <v>243</v>
      </c>
    </row>
    <row r="743" spans="1:2">
      <c r="A743">
        <v>643</v>
      </c>
      <c r="B743" t="s">
        <v>315</v>
      </c>
    </row>
    <row r="744" spans="1:2">
      <c r="A744">
        <v>644</v>
      </c>
      <c r="B744" t="s">
        <v>243</v>
      </c>
    </row>
    <row r="745" spans="1:2">
      <c r="A745">
        <v>645</v>
      </c>
      <c r="B745" t="s">
        <v>266</v>
      </c>
    </row>
    <row r="746" spans="1:2">
      <c r="A746">
        <v>646</v>
      </c>
      <c r="B746" t="s">
        <v>243</v>
      </c>
    </row>
    <row r="747" spans="1:2">
      <c r="A747">
        <v>647</v>
      </c>
      <c r="B747" t="s">
        <v>243</v>
      </c>
    </row>
    <row r="748" spans="1:2">
      <c r="A748">
        <v>648</v>
      </c>
      <c r="B748" t="s">
        <v>315</v>
      </c>
    </row>
    <row r="749" spans="1:2">
      <c r="A749">
        <v>649</v>
      </c>
      <c r="B749" t="s">
        <v>315</v>
      </c>
    </row>
    <row r="750" spans="1:2">
      <c r="A750">
        <v>650</v>
      </c>
      <c r="B750" t="s">
        <v>218</v>
      </c>
    </row>
    <row r="751" spans="1:2">
      <c r="A751">
        <v>651</v>
      </c>
      <c r="B751" t="s">
        <v>279</v>
      </c>
    </row>
    <row r="752" spans="1:2">
      <c r="A752">
        <v>651</v>
      </c>
      <c r="B752" t="s">
        <v>243</v>
      </c>
    </row>
    <row r="753" spans="1:2">
      <c r="A753">
        <v>652</v>
      </c>
      <c r="B753" t="s">
        <v>243</v>
      </c>
    </row>
    <row r="754" spans="1:2">
      <c r="A754">
        <v>653</v>
      </c>
      <c r="B754" t="s">
        <v>218</v>
      </c>
    </row>
    <row r="755" spans="1:2">
      <c r="A755">
        <v>654</v>
      </c>
      <c r="B755" t="s">
        <v>243</v>
      </c>
    </row>
    <row r="756" spans="1:2">
      <c r="A756">
        <v>655</v>
      </c>
      <c r="B756" t="s">
        <v>315</v>
      </c>
    </row>
    <row r="757" spans="1:2">
      <c r="A757">
        <v>656</v>
      </c>
      <c r="B757" t="s">
        <v>243</v>
      </c>
    </row>
    <row r="758" spans="1:2">
      <c r="A758">
        <v>657</v>
      </c>
      <c r="B758" t="s">
        <v>315</v>
      </c>
    </row>
    <row r="759" spans="1:2">
      <c r="A759">
        <v>658</v>
      </c>
      <c r="B759" t="s">
        <v>218</v>
      </c>
    </row>
    <row r="760" spans="1:2">
      <c r="A760">
        <v>659</v>
      </c>
      <c r="B760" t="s">
        <v>315</v>
      </c>
    </row>
    <row r="761" spans="1:2">
      <c r="A761">
        <v>660</v>
      </c>
      <c r="B761" t="s">
        <v>218</v>
      </c>
    </row>
    <row r="762" spans="1:2">
      <c r="A762">
        <v>661</v>
      </c>
      <c r="B762" t="s">
        <v>243</v>
      </c>
    </row>
    <row r="763" spans="1:2">
      <c r="A763">
        <v>662</v>
      </c>
      <c r="B763" t="s">
        <v>315</v>
      </c>
    </row>
    <row r="764" spans="1:2">
      <c r="A764">
        <v>663</v>
      </c>
      <c r="B764" t="s">
        <v>243</v>
      </c>
    </row>
    <row r="765" spans="1:2">
      <c r="A765">
        <v>664</v>
      </c>
      <c r="B765" t="s">
        <v>315</v>
      </c>
    </row>
    <row r="766" spans="1:2">
      <c r="A766">
        <v>665</v>
      </c>
      <c r="B766" t="s">
        <v>243</v>
      </c>
    </row>
    <row r="767" spans="1:2">
      <c r="A767">
        <v>666</v>
      </c>
      <c r="B767" t="s">
        <v>218</v>
      </c>
    </row>
    <row r="768" spans="1:2">
      <c r="A768">
        <v>667</v>
      </c>
      <c r="B768" t="s">
        <v>243</v>
      </c>
    </row>
    <row r="769" spans="1:2">
      <c r="A769">
        <v>668</v>
      </c>
      <c r="B769" t="s">
        <v>218</v>
      </c>
    </row>
    <row r="770" spans="1:2">
      <c r="A770">
        <v>669</v>
      </c>
      <c r="B770" t="s">
        <v>243</v>
      </c>
    </row>
    <row r="771" spans="1:2">
      <c r="A771">
        <v>670</v>
      </c>
      <c r="B771" t="s">
        <v>266</v>
      </c>
    </row>
    <row r="772" spans="1:2">
      <c r="A772">
        <v>671</v>
      </c>
      <c r="B772" t="s">
        <v>218</v>
      </c>
    </row>
    <row r="773" spans="1:2">
      <c r="A773">
        <v>672</v>
      </c>
      <c r="B773" t="s">
        <v>243</v>
      </c>
    </row>
    <row r="774" spans="1:2">
      <c r="A774">
        <v>673</v>
      </c>
      <c r="B774" t="s">
        <v>315</v>
      </c>
    </row>
    <row r="775" spans="1:2">
      <c r="A775">
        <v>674</v>
      </c>
      <c r="B775" t="s">
        <v>315</v>
      </c>
    </row>
    <row r="776" spans="1:2">
      <c r="A776">
        <v>675</v>
      </c>
      <c r="B776" t="s">
        <v>243</v>
      </c>
    </row>
    <row r="777" spans="1:2">
      <c r="A777">
        <v>676</v>
      </c>
      <c r="B777" t="s">
        <v>315</v>
      </c>
    </row>
    <row r="778" spans="1:2">
      <c r="A778">
        <v>677</v>
      </c>
      <c r="B778" t="s">
        <v>266</v>
      </c>
    </row>
    <row r="779" spans="1:2">
      <c r="A779">
        <v>678</v>
      </c>
      <c r="B779" t="s">
        <v>218</v>
      </c>
    </row>
    <row r="780" spans="1:2">
      <c r="A780">
        <v>679</v>
      </c>
      <c r="B780" t="s">
        <v>218</v>
      </c>
    </row>
    <row r="781" spans="1:2">
      <c r="A781">
        <v>680</v>
      </c>
      <c r="B781" t="s">
        <v>315</v>
      </c>
    </row>
    <row r="782" spans="1:2">
      <c r="A782">
        <v>681</v>
      </c>
      <c r="B782" t="s">
        <v>266</v>
      </c>
    </row>
    <row r="783" spans="1:2">
      <c r="A783">
        <v>682</v>
      </c>
      <c r="B783" t="s">
        <v>315</v>
      </c>
    </row>
    <row r="784" spans="1:2">
      <c r="A784">
        <v>683</v>
      </c>
      <c r="B784" t="s">
        <v>218</v>
      </c>
    </row>
    <row r="785" spans="1:2">
      <c r="A785">
        <v>684</v>
      </c>
      <c r="B785" t="s">
        <v>218</v>
      </c>
    </row>
    <row r="786" spans="1:2">
      <c r="A786">
        <v>685</v>
      </c>
      <c r="B786" t="s">
        <v>315</v>
      </c>
    </row>
    <row r="787" spans="1:2">
      <c r="A787">
        <v>686</v>
      </c>
      <c r="B787" t="s">
        <v>243</v>
      </c>
    </row>
    <row r="788" spans="1:2">
      <c r="A788">
        <v>687</v>
      </c>
      <c r="B788" t="s">
        <v>266</v>
      </c>
    </row>
    <row r="789" spans="1:2">
      <c r="A789">
        <v>688</v>
      </c>
      <c r="B789" t="s">
        <v>315</v>
      </c>
    </row>
    <row r="790" spans="1:2">
      <c r="A790">
        <v>689</v>
      </c>
      <c r="B790" t="s">
        <v>266</v>
      </c>
    </row>
    <row r="791" spans="1:2">
      <c r="A791">
        <v>690</v>
      </c>
      <c r="B791" t="s">
        <v>266</v>
      </c>
    </row>
    <row r="792" spans="1:2">
      <c r="A792">
        <v>691</v>
      </c>
      <c r="B792" t="s">
        <v>266</v>
      </c>
    </row>
    <row r="793" spans="1:2">
      <c r="A793">
        <v>692</v>
      </c>
      <c r="B793" t="s">
        <v>218</v>
      </c>
    </row>
    <row r="794" spans="1:2">
      <c r="A794">
        <v>693</v>
      </c>
      <c r="B794" t="s">
        <v>243</v>
      </c>
    </row>
    <row r="795" spans="1:2">
      <c r="A795">
        <v>694</v>
      </c>
      <c r="B795" t="s">
        <v>315</v>
      </c>
    </row>
    <row r="796" spans="1:2">
      <c r="A796">
        <v>695</v>
      </c>
      <c r="B796" t="s">
        <v>218</v>
      </c>
    </row>
    <row r="797" spans="1:2">
      <c r="A797">
        <v>696</v>
      </c>
      <c r="B797" t="s">
        <v>243</v>
      </c>
    </row>
    <row r="798" spans="1:2">
      <c r="A798">
        <v>697</v>
      </c>
      <c r="B798" t="s">
        <v>315</v>
      </c>
    </row>
    <row r="799" spans="1:2">
      <c r="A799">
        <v>698</v>
      </c>
      <c r="B799" t="s">
        <v>315</v>
      </c>
    </row>
    <row r="800" spans="1:2">
      <c r="A800">
        <v>699</v>
      </c>
      <c r="B800" t="s">
        <v>243</v>
      </c>
    </row>
    <row r="801" spans="1:2">
      <c r="A801">
        <v>700</v>
      </c>
      <c r="B801" t="s">
        <v>315</v>
      </c>
    </row>
    <row r="802" spans="1:2">
      <c r="A802">
        <v>701</v>
      </c>
      <c r="B802" t="s">
        <v>243</v>
      </c>
    </row>
    <row r="803" spans="1:2">
      <c r="A803">
        <v>702</v>
      </c>
      <c r="B803" t="s">
        <v>315</v>
      </c>
    </row>
    <row r="804" spans="1:2">
      <c r="A804">
        <v>703</v>
      </c>
      <c r="B804" t="s">
        <v>243</v>
      </c>
    </row>
    <row r="805" spans="1:2">
      <c r="A805">
        <v>704</v>
      </c>
      <c r="B805" t="s">
        <v>243</v>
      </c>
    </row>
    <row r="806" spans="1:2">
      <c r="A806">
        <v>705</v>
      </c>
      <c r="B806" t="s">
        <v>243</v>
      </c>
    </row>
    <row r="807" spans="1:2">
      <c r="A807">
        <v>706</v>
      </c>
      <c r="B807" t="s">
        <v>218</v>
      </c>
    </row>
    <row r="808" spans="1:2">
      <c r="A808">
        <v>707</v>
      </c>
      <c r="B808" t="s">
        <v>315</v>
      </c>
    </row>
    <row r="809" spans="1:2">
      <c r="A809">
        <v>708</v>
      </c>
      <c r="B809" t="s">
        <v>218</v>
      </c>
    </row>
    <row r="810" spans="1:2">
      <c r="A810">
        <v>709</v>
      </c>
      <c r="B810" t="s">
        <v>243</v>
      </c>
    </row>
    <row r="811" spans="1:2">
      <c r="A811">
        <v>710</v>
      </c>
      <c r="B811" t="s">
        <v>243</v>
      </c>
    </row>
    <row r="812" spans="1:2">
      <c r="A812">
        <v>711</v>
      </c>
      <c r="B812" t="s">
        <v>218</v>
      </c>
    </row>
    <row r="813" spans="1:2">
      <c r="A813">
        <v>712</v>
      </c>
      <c r="B813" t="s">
        <v>279</v>
      </c>
    </row>
    <row r="814" spans="1:2">
      <c r="A814">
        <v>713</v>
      </c>
      <c r="B814" t="s">
        <v>315</v>
      </c>
    </row>
    <row r="815" spans="1:2">
      <c r="A815">
        <v>714</v>
      </c>
      <c r="B815" t="s">
        <v>243</v>
      </c>
    </row>
    <row r="816" spans="1:2">
      <c r="A816">
        <v>715</v>
      </c>
      <c r="B816" t="s">
        <v>315</v>
      </c>
    </row>
    <row r="817" spans="1:2">
      <c r="A817">
        <v>716</v>
      </c>
      <c r="B817" t="s">
        <v>218</v>
      </c>
    </row>
    <row r="818" spans="1:2">
      <c r="A818">
        <v>717</v>
      </c>
      <c r="B818" t="s">
        <v>266</v>
      </c>
    </row>
    <row r="819" spans="1:2">
      <c r="A819">
        <v>718</v>
      </c>
      <c r="B819" t="s">
        <v>315</v>
      </c>
    </row>
    <row r="820" spans="1:2">
      <c r="A820">
        <v>719</v>
      </c>
      <c r="B820" t="s">
        <v>243</v>
      </c>
    </row>
    <row r="821" spans="1:2">
      <c r="A821">
        <v>720</v>
      </c>
      <c r="B821" t="s">
        <v>266</v>
      </c>
    </row>
    <row r="822" spans="1:2">
      <c r="A822">
        <v>721</v>
      </c>
      <c r="B822" t="s">
        <v>266</v>
      </c>
    </row>
    <row r="823" spans="1:2">
      <c r="A823">
        <v>722</v>
      </c>
      <c r="B823" t="s">
        <v>243</v>
      </c>
    </row>
    <row r="824" spans="1:2">
      <c r="A824">
        <v>723</v>
      </c>
      <c r="B824" t="s">
        <v>218</v>
      </c>
    </row>
    <row r="825" spans="1:2">
      <c r="A825">
        <v>724</v>
      </c>
      <c r="B825" t="s">
        <v>218</v>
      </c>
    </row>
    <row r="826" spans="1:2">
      <c r="A826">
        <v>725</v>
      </c>
      <c r="B826" t="s">
        <v>315</v>
      </c>
    </row>
    <row r="827" spans="1:2">
      <c r="A827">
        <v>726</v>
      </c>
      <c r="B827" t="s">
        <v>315</v>
      </c>
    </row>
    <row r="828" spans="1:2">
      <c r="A828">
        <v>727</v>
      </c>
      <c r="B828" t="s">
        <v>243</v>
      </c>
    </row>
    <row r="829" spans="1:2">
      <c r="A829">
        <v>728</v>
      </c>
      <c r="B829" t="s">
        <v>315</v>
      </c>
    </row>
    <row r="830" spans="1:2">
      <c r="A830">
        <v>729</v>
      </c>
      <c r="B830" t="s">
        <v>279</v>
      </c>
    </row>
    <row r="831" spans="1:2">
      <c r="A831">
        <v>730</v>
      </c>
      <c r="B831" t="s">
        <v>315</v>
      </c>
    </row>
    <row r="832" spans="1:2">
      <c r="A832">
        <v>731</v>
      </c>
      <c r="B832" t="s">
        <v>243</v>
      </c>
    </row>
    <row r="833" spans="1:2">
      <c r="A833">
        <v>732</v>
      </c>
      <c r="B833" t="s">
        <v>315</v>
      </c>
    </row>
    <row r="834" spans="1:2">
      <c r="A834">
        <v>733</v>
      </c>
      <c r="B834" t="s">
        <v>243</v>
      </c>
    </row>
    <row r="835" spans="1:2">
      <c r="A835">
        <v>734</v>
      </c>
      <c r="B835" t="s">
        <v>243</v>
      </c>
    </row>
    <row r="836" spans="1:2">
      <c r="A836">
        <v>735</v>
      </c>
      <c r="B836" t="s">
        <v>243</v>
      </c>
    </row>
    <row r="837" spans="1:2">
      <c r="A837">
        <v>736</v>
      </c>
      <c r="B837" t="s">
        <v>243</v>
      </c>
    </row>
    <row r="838" spans="1:2">
      <c r="A838">
        <v>737</v>
      </c>
      <c r="B838" t="s">
        <v>243</v>
      </c>
    </row>
    <row r="839" spans="1:2">
      <c r="A839">
        <v>738</v>
      </c>
      <c r="B839" t="s">
        <v>243</v>
      </c>
    </row>
    <row r="840" spans="1:2">
      <c r="A840">
        <v>739</v>
      </c>
      <c r="B840" t="s">
        <v>243</v>
      </c>
    </row>
    <row r="841" spans="1:2">
      <c r="A841">
        <v>740</v>
      </c>
      <c r="B841" t="s">
        <v>243</v>
      </c>
    </row>
    <row r="842" spans="1:2">
      <c r="A842">
        <v>741</v>
      </c>
      <c r="B842" t="s">
        <v>243</v>
      </c>
    </row>
    <row r="843" spans="1:2">
      <c r="A843">
        <v>742</v>
      </c>
      <c r="B843" t="s">
        <v>315</v>
      </c>
    </row>
    <row r="844" spans="1:2">
      <c r="A844">
        <v>743</v>
      </c>
      <c r="B844" t="s">
        <v>315</v>
      </c>
    </row>
    <row r="845" spans="1:2">
      <c r="A845">
        <v>744</v>
      </c>
      <c r="B845" t="s">
        <v>243</v>
      </c>
    </row>
    <row r="846" spans="1:2">
      <c r="A846">
        <v>745</v>
      </c>
      <c r="B846" t="s">
        <v>218</v>
      </c>
    </row>
    <row r="847" spans="1:2">
      <c r="A847">
        <v>746</v>
      </c>
      <c r="B847" t="s">
        <v>315</v>
      </c>
    </row>
    <row r="848" spans="1:2">
      <c r="A848">
        <v>747</v>
      </c>
      <c r="B848" t="s">
        <v>266</v>
      </c>
    </row>
    <row r="849" spans="1:2">
      <c r="A849">
        <v>748</v>
      </c>
      <c r="B849" t="s">
        <v>279</v>
      </c>
    </row>
    <row r="850" spans="1:2">
      <c r="A850">
        <v>749</v>
      </c>
      <c r="B850" t="s">
        <v>315</v>
      </c>
    </row>
    <row r="851" spans="1:2">
      <c r="A851">
        <v>750</v>
      </c>
      <c r="B851" t="s">
        <v>279</v>
      </c>
    </row>
    <row r="852" spans="1:2">
      <c r="A852">
        <v>751</v>
      </c>
      <c r="B852" t="s">
        <v>243</v>
      </c>
    </row>
    <row r="853" spans="1:2">
      <c r="A853">
        <v>752</v>
      </c>
      <c r="B853" t="s">
        <v>266</v>
      </c>
    </row>
    <row r="854" spans="1:2">
      <c r="A854">
        <v>753</v>
      </c>
      <c r="B854" t="s">
        <v>218</v>
      </c>
    </row>
    <row r="855" spans="1:2">
      <c r="A855">
        <v>754</v>
      </c>
      <c r="B855" t="s">
        <v>315</v>
      </c>
    </row>
    <row r="856" spans="1:2">
      <c r="A856">
        <v>755</v>
      </c>
      <c r="B856" t="s">
        <v>243</v>
      </c>
    </row>
    <row r="857" spans="1:2">
      <c r="A857">
        <v>756</v>
      </c>
      <c r="B857" t="s">
        <v>279</v>
      </c>
    </row>
    <row r="858" spans="1:2">
      <c r="A858">
        <v>757</v>
      </c>
      <c r="B858" t="s">
        <v>315</v>
      </c>
    </row>
    <row r="859" spans="1:2">
      <c r="A859">
        <v>758</v>
      </c>
      <c r="B859" t="s">
        <v>243</v>
      </c>
    </row>
    <row r="860" spans="1:2">
      <c r="A860">
        <v>759</v>
      </c>
      <c r="B860" t="s">
        <v>315</v>
      </c>
    </row>
    <row r="861" spans="1:2">
      <c r="A861">
        <v>760</v>
      </c>
      <c r="B861" t="s">
        <v>218</v>
      </c>
    </row>
    <row r="862" spans="1:2">
      <c r="A862">
        <v>761</v>
      </c>
      <c r="B862" t="s">
        <v>315</v>
      </c>
    </row>
    <row r="863" spans="1:2">
      <c r="A863">
        <v>762</v>
      </c>
      <c r="B863" t="s">
        <v>266</v>
      </c>
    </row>
    <row r="864" spans="1:2">
      <c r="A864">
        <v>763</v>
      </c>
      <c r="B864" t="s">
        <v>218</v>
      </c>
    </row>
    <row r="865" spans="1:2">
      <c r="A865">
        <v>764</v>
      </c>
      <c r="B865" t="s">
        <v>243</v>
      </c>
    </row>
    <row r="866" spans="1:2">
      <c r="A866">
        <v>765</v>
      </c>
      <c r="B866" t="s">
        <v>315</v>
      </c>
    </row>
    <row r="867" spans="1:2">
      <c r="A867">
        <v>765</v>
      </c>
      <c r="B867" t="s">
        <v>266</v>
      </c>
    </row>
    <row r="868" spans="1:2">
      <c r="A868">
        <v>765</v>
      </c>
      <c r="B868" t="s">
        <v>218</v>
      </c>
    </row>
    <row r="869" spans="1:2">
      <c r="A869">
        <v>766</v>
      </c>
      <c r="B869" t="s">
        <v>243</v>
      </c>
    </row>
    <row r="870" spans="1:2">
      <c r="A870">
        <v>767</v>
      </c>
      <c r="B870" t="s">
        <v>218</v>
      </c>
    </row>
    <row r="871" spans="1:2">
      <c r="A871">
        <v>768</v>
      </c>
      <c r="B871" t="s">
        <v>243</v>
      </c>
    </row>
    <row r="872" spans="1:2">
      <c r="A872">
        <v>769</v>
      </c>
      <c r="B872" t="s">
        <v>315</v>
      </c>
    </row>
    <row r="873" spans="1:2">
      <c r="A873">
        <v>770</v>
      </c>
      <c r="B873" t="s">
        <v>218</v>
      </c>
    </row>
    <row r="874" spans="1:2">
      <c r="A874">
        <v>770</v>
      </c>
      <c r="B874" t="s">
        <v>315</v>
      </c>
    </row>
    <row r="875" spans="1:2">
      <c r="A875">
        <v>770</v>
      </c>
      <c r="B875" t="s">
        <v>243</v>
      </c>
    </row>
    <row r="876" spans="1:2">
      <c r="A876">
        <v>770</v>
      </c>
      <c r="B876" t="s">
        <v>279</v>
      </c>
    </row>
    <row r="877" spans="1:2">
      <c r="A877">
        <v>770</v>
      </c>
      <c r="B877" t="s">
        <v>266</v>
      </c>
    </row>
    <row r="878" spans="1:2">
      <c r="A878">
        <v>771</v>
      </c>
      <c r="B878" t="s">
        <v>243</v>
      </c>
    </row>
    <row r="879" spans="1:2">
      <c r="A879">
        <v>772</v>
      </c>
      <c r="B879" t="s">
        <v>279</v>
      </c>
    </row>
    <row r="880" spans="1:2">
      <c r="A880">
        <v>773</v>
      </c>
      <c r="B880" t="s">
        <v>279</v>
      </c>
    </row>
    <row r="881" spans="1:2">
      <c r="A881">
        <v>774</v>
      </c>
      <c r="B881" t="s">
        <v>218</v>
      </c>
    </row>
    <row r="882" spans="1:2">
      <c r="A882">
        <v>775</v>
      </c>
      <c r="B882" t="s">
        <v>218</v>
      </c>
    </row>
    <row r="883" spans="1:2">
      <c r="A883">
        <v>776</v>
      </c>
      <c r="B883" t="s">
        <v>243</v>
      </c>
    </row>
    <row r="884" spans="1:2">
      <c r="A884">
        <v>777</v>
      </c>
      <c r="B884" t="s">
        <v>218</v>
      </c>
    </row>
    <row r="885" spans="1:2">
      <c r="A885">
        <v>778</v>
      </c>
      <c r="B885" t="s">
        <v>315</v>
      </c>
    </row>
    <row r="886" spans="1:2">
      <c r="A886">
        <v>779</v>
      </c>
      <c r="B886" t="s">
        <v>315</v>
      </c>
    </row>
    <row r="887" spans="1:2">
      <c r="A887">
        <v>780</v>
      </c>
      <c r="B887" t="s">
        <v>243</v>
      </c>
    </row>
    <row r="888" spans="1:2">
      <c r="A888">
        <v>781</v>
      </c>
      <c r="B888" t="s">
        <v>315</v>
      </c>
    </row>
    <row r="889" spans="1:2">
      <c r="A889">
        <v>782</v>
      </c>
      <c r="B889" t="s">
        <v>266</v>
      </c>
    </row>
    <row r="890" spans="1:2">
      <c r="A890">
        <v>783</v>
      </c>
      <c r="B890" t="s">
        <v>243</v>
      </c>
    </row>
    <row r="891" spans="1:2">
      <c r="A891">
        <v>784</v>
      </c>
      <c r="B891" t="s">
        <v>315</v>
      </c>
    </row>
    <row r="892" spans="1:2">
      <c r="A892">
        <v>785</v>
      </c>
      <c r="B892" t="s">
        <v>266</v>
      </c>
    </row>
    <row r="893" spans="1:2">
      <c r="A893">
        <v>786</v>
      </c>
      <c r="B893" t="s">
        <v>315</v>
      </c>
    </row>
    <row r="894" spans="1:2">
      <c r="A894">
        <v>787</v>
      </c>
      <c r="B894" t="s">
        <v>315</v>
      </c>
    </row>
    <row r="895" spans="1:2">
      <c r="A895">
        <v>788</v>
      </c>
      <c r="B895" t="s">
        <v>315</v>
      </c>
    </row>
    <row r="896" spans="1:2">
      <c r="A896">
        <v>789</v>
      </c>
      <c r="B896" t="s">
        <v>243</v>
      </c>
    </row>
    <row r="897" spans="1:2">
      <c r="A897">
        <v>790</v>
      </c>
      <c r="B897" t="s">
        <v>315</v>
      </c>
    </row>
    <row r="898" spans="1:2">
      <c r="A898">
        <v>791</v>
      </c>
      <c r="B898" t="s">
        <v>218</v>
      </c>
    </row>
    <row r="899" spans="1:2">
      <c r="A899">
        <v>792</v>
      </c>
      <c r="B899" t="s">
        <v>243</v>
      </c>
    </row>
    <row r="900" spans="1:2">
      <c r="A900">
        <v>793</v>
      </c>
      <c r="B900" t="s">
        <v>243</v>
      </c>
    </row>
    <row r="901" spans="1:2">
      <c r="A901">
        <v>794</v>
      </c>
      <c r="B901" t="s">
        <v>218</v>
      </c>
    </row>
    <row r="902" spans="1:2">
      <c r="A902">
        <v>795</v>
      </c>
      <c r="B902" t="s">
        <v>315</v>
      </c>
    </row>
    <row r="903" spans="1:2">
      <c r="A903">
        <v>796</v>
      </c>
      <c r="B903" t="s">
        <v>315</v>
      </c>
    </row>
    <row r="904" spans="1:2">
      <c r="A904">
        <v>797</v>
      </c>
      <c r="B904" t="s">
        <v>315</v>
      </c>
    </row>
    <row r="905" spans="1:2">
      <c r="A905">
        <v>798</v>
      </c>
      <c r="B905" t="s">
        <v>315</v>
      </c>
    </row>
    <row r="906" spans="1:2">
      <c r="A906">
        <v>799</v>
      </c>
      <c r="B906" t="s">
        <v>218</v>
      </c>
    </row>
    <row r="907" spans="1:2">
      <c r="A907">
        <v>800</v>
      </c>
      <c r="B907" t="s">
        <v>315</v>
      </c>
    </row>
    <row r="908" spans="1:2">
      <c r="A908">
        <v>801</v>
      </c>
      <c r="B908" t="s">
        <v>243</v>
      </c>
    </row>
    <row r="909" spans="1:2">
      <c r="A909">
        <v>802</v>
      </c>
      <c r="B909" t="s">
        <v>315</v>
      </c>
    </row>
    <row r="910" spans="1:2">
      <c r="A910">
        <v>802</v>
      </c>
      <c r="B910" t="s">
        <v>266</v>
      </c>
    </row>
    <row r="911" spans="1:2">
      <c r="A911">
        <v>803</v>
      </c>
      <c r="B911" t="s">
        <v>266</v>
      </c>
    </row>
    <row r="912" spans="1:2">
      <c r="A912">
        <v>803</v>
      </c>
      <c r="B912" t="s">
        <v>243</v>
      </c>
    </row>
    <row r="913" spans="1:2">
      <c r="A913">
        <v>803</v>
      </c>
      <c r="B913" t="s">
        <v>315</v>
      </c>
    </row>
    <row r="914" spans="1:2">
      <c r="A914">
        <v>803</v>
      </c>
      <c r="B914" t="s">
        <v>279</v>
      </c>
    </row>
    <row r="915" spans="1:2">
      <c r="A915">
        <v>803</v>
      </c>
      <c r="B915" t="s">
        <v>218</v>
      </c>
    </row>
    <row r="916" spans="1:2">
      <c r="A916">
        <v>804</v>
      </c>
      <c r="B916" t="s">
        <v>315</v>
      </c>
    </row>
    <row r="917" spans="1:2">
      <c r="A917">
        <v>805</v>
      </c>
      <c r="B917" t="s">
        <v>315</v>
      </c>
    </row>
    <row r="918" spans="1:2">
      <c r="A918">
        <v>806</v>
      </c>
      <c r="B918" t="s">
        <v>266</v>
      </c>
    </row>
    <row r="919" spans="1:2">
      <c r="A919">
        <v>807</v>
      </c>
      <c r="B919" t="s">
        <v>243</v>
      </c>
    </row>
    <row r="920" spans="1:2">
      <c r="A920">
        <v>808</v>
      </c>
      <c r="B920" t="s">
        <v>243</v>
      </c>
    </row>
    <row r="921" spans="1:2">
      <c r="A921">
        <v>809</v>
      </c>
      <c r="B921" t="s">
        <v>315</v>
      </c>
    </row>
    <row r="922" spans="1:2">
      <c r="A922">
        <v>810</v>
      </c>
      <c r="B922" t="s">
        <v>218</v>
      </c>
    </row>
    <row r="923" spans="1:2">
      <c r="A923">
        <v>811</v>
      </c>
      <c r="B923" t="s">
        <v>266</v>
      </c>
    </row>
    <row r="924" spans="1:2">
      <c r="A924">
        <v>812</v>
      </c>
      <c r="B924" t="s">
        <v>315</v>
      </c>
    </row>
    <row r="925" spans="1:2">
      <c r="A925">
        <v>813</v>
      </c>
      <c r="B925" t="s">
        <v>266</v>
      </c>
    </row>
    <row r="926" spans="1:2">
      <c r="A926">
        <v>814</v>
      </c>
      <c r="B926" t="s">
        <v>243</v>
      </c>
    </row>
    <row r="927" spans="1:2">
      <c r="A927">
        <v>815</v>
      </c>
      <c r="B927" t="s">
        <v>243</v>
      </c>
    </row>
    <row r="928" spans="1:2">
      <c r="A928">
        <v>816</v>
      </c>
      <c r="B928" t="s">
        <v>315</v>
      </c>
    </row>
    <row r="929" spans="1:2">
      <c r="A929">
        <v>817</v>
      </c>
      <c r="B929" t="s">
        <v>243</v>
      </c>
    </row>
    <row r="930" spans="1:2">
      <c r="A930">
        <v>818</v>
      </c>
      <c r="B930" t="s">
        <v>243</v>
      </c>
    </row>
    <row r="931" spans="1:2">
      <c r="A931">
        <v>819</v>
      </c>
      <c r="B931" t="s">
        <v>279</v>
      </c>
    </row>
    <row r="932" spans="1:2">
      <c r="A932">
        <v>820</v>
      </c>
      <c r="B932" t="s">
        <v>243</v>
      </c>
    </row>
    <row r="933" spans="1:2">
      <c r="A933">
        <v>821</v>
      </c>
      <c r="B933" t="s">
        <v>315</v>
      </c>
    </row>
    <row r="934" spans="1:2">
      <c r="A934">
        <v>822</v>
      </c>
      <c r="B934" t="s">
        <v>315</v>
      </c>
    </row>
    <row r="935" spans="1:2">
      <c r="A935">
        <v>823</v>
      </c>
      <c r="B935" t="s">
        <v>315</v>
      </c>
    </row>
    <row r="936" spans="1:2">
      <c r="A936">
        <v>824</v>
      </c>
      <c r="B936" t="s">
        <v>266</v>
      </c>
    </row>
    <row r="937" spans="1:2">
      <c r="A937">
        <v>825</v>
      </c>
      <c r="B937" t="s">
        <v>266</v>
      </c>
    </row>
    <row r="938" spans="1:2">
      <c r="A938">
        <v>826</v>
      </c>
      <c r="B938" t="s">
        <v>243</v>
      </c>
    </row>
    <row r="939" spans="1:2">
      <c r="A939">
        <v>827</v>
      </c>
      <c r="B939" t="s">
        <v>243</v>
      </c>
    </row>
    <row r="940" spans="1:2">
      <c r="A940">
        <v>828</v>
      </c>
      <c r="B940" t="s">
        <v>266</v>
      </c>
    </row>
    <row r="941" spans="1:2">
      <c r="A941">
        <v>829</v>
      </c>
      <c r="B941" t="s">
        <v>315</v>
      </c>
    </row>
    <row r="942" spans="1:2">
      <c r="A942">
        <v>830</v>
      </c>
      <c r="B942" t="s">
        <v>315</v>
      </c>
    </row>
    <row r="943" spans="1:2">
      <c r="A943">
        <v>831</v>
      </c>
      <c r="B943" t="s">
        <v>218</v>
      </c>
    </row>
    <row r="944" spans="1:2">
      <c r="A944">
        <v>832</v>
      </c>
      <c r="B944" t="s">
        <v>315</v>
      </c>
    </row>
    <row r="945" spans="1:2">
      <c r="A945">
        <v>833</v>
      </c>
      <c r="B945" t="s">
        <v>243</v>
      </c>
    </row>
    <row r="946" spans="1:2">
      <c r="A946">
        <v>834</v>
      </c>
      <c r="B946" t="s">
        <v>243</v>
      </c>
    </row>
    <row r="947" spans="1:2">
      <c r="A947">
        <v>835</v>
      </c>
      <c r="B947" t="s">
        <v>315</v>
      </c>
    </row>
    <row r="948" spans="1:2">
      <c r="A948">
        <v>836</v>
      </c>
      <c r="B948" t="s">
        <v>266</v>
      </c>
    </row>
    <row r="949" spans="1:2">
      <c r="A949">
        <v>837</v>
      </c>
      <c r="B949" t="s">
        <v>266</v>
      </c>
    </row>
    <row r="950" spans="1:2">
      <c r="A950">
        <v>838</v>
      </c>
      <c r="B950" t="s">
        <v>243</v>
      </c>
    </row>
    <row r="951" spans="1:2">
      <c r="A951">
        <v>838</v>
      </c>
      <c r="B951" t="s">
        <v>266</v>
      </c>
    </row>
    <row r="952" spans="1:2">
      <c r="A952">
        <v>838</v>
      </c>
      <c r="B952" t="s">
        <v>315</v>
      </c>
    </row>
    <row r="953" spans="1:2">
      <c r="A953">
        <v>838</v>
      </c>
      <c r="B953" t="s">
        <v>279</v>
      </c>
    </row>
    <row r="954" spans="1:2">
      <c r="A954">
        <v>839</v>
      </c>
      <c r="B954" t="s">
        <v>243</v>
      </c>
    </row>
    <row r="955" spans="1:2">
      <c r="A955">
        <v>840</v>
      </c>
      <c r="B955" t="s">
        <v>243</v>
      </c>
    </row>
    <row r="956" spans="1:2">
      <c r="A956">
        <v>841</v>
      </c>
      <c r="B956" t="s">
        <v>279</v>
      </c>
    </row>
    <row r="957" spans="1:2">
      <c r="A957">
        <v>842</v>
      </c>
      <c r="B957" t="s">
        <v>315</v>
      </c>
    </row>
    <row r="958" spans="1:2">
      <c r="A958">
        <v>843</v>
      </c>
      <c r="B958" t="s">
        <v>218</v>
      </c>
    </row>
    <row r="959" spans="1:2">
      <c r="A959">
        <v>844</v>
      </c>
      <c r="B959" t="s">
        <v>218</v>
      </c>
    </row>
    <row r="960" spans="1:2">
      <c r="A960">
        <v>845</v>
      </c>
      <c r="B960" t="s">
        <v>315</v>
      </c>
    </row>
    <row r="961" spans="1:2">
      <c r="A961">
        <v>846</v>
      </c>
      <c r="B961" t="s">
        <v>243</v>
      </c>
    </row>
    <row r="962" spans="1:2">
      <c r="A962">
        <v>847</v>
      </c>
      <c r="B962" t="s">
        <v>243</v>
      </c>
    </row>
    <row r="963" spans="1:2">
      <c r="A963">
        <v>848</v>
      </c>
      <c r="B963" t="s">
        <v>315</v>
      </c>
    </row>
    <row r="964" spans="1:2">
      <c r="A964">
        <v>849</v>
      </c>
      <c r="B964" t="s">
        <v>315</v>
      </c>
    </row>
    <row r="965" spans="1:2">
      <c r="A965">
        <v>850</v>
      </c>
      <c r="B965" t="s">
        <v>266</v>
      </c>
    </row>
    <row r="966" spans="1:2">
      <c r="A966">
        <v>850</v>
      </c>
      <c r="B966" t="s">
        <v>243</v>
      </c>
    </row>
    <row r="967" spans="1:2">
      <c r="A967">
        <v>850</v>
      </c>
      <c r="B967" t="s">
        <v>315</v>
      </c>
    </row>
    <row r="968" spans="1:2">
      <c r="A968">
        <v>850</v>
      </c>
      <c r="B968" t="s">
        <v>279</v>
      </c>
    </row>
    <row r="969" spans="1:2">
      <c r="A969">
        <v>850</v>
      </c>
      <c r="B969" t="s">
        <v>218</v>
      </c>
    </row>
    <row r="970" spans="1:2">
      <c r="A970">
        <v>851</v>
      </c>
      <c r="B970" t="s">
        <v>315</v>
      </c>
    </row>
    <row r="971" spans="1:2">
      <c r="A971">
        <v>852</v>
      </c>
      <c r="B971" t="s">
        <v>243</v>
      </c>
    </row>
    <row r="972" spans="1:2">
      <c r="A972">
        <v>853</v>
      </c>
      <c r="B972" t="s">
        <v>266</v>
      </c>
    </row>
    <row r="973" spans="1:2">
      <c r="A973">
        <v>854</v>
      </c>
      <c r="B973" t="s">
        <v>218</v>
      </c>
    </row>
    <row r="974" spans="1:2">
      <c r="A974">
        <v>855</v>
      </c>
      <c r="B974" t="s">
        <v>315</v>
      </c>
    </row>
    <row r="975" spans="1:2">
      <c r="A975">
        <v>856</v>
      </c>
      <c r="B975" t="s">
        <v>315</v>
      </c>
    </row>
    <row r="976" spans="1:2">
      <c r="A976">
        <v>856</v>
      </c>
      <c r="B976" t="s">
        <v>266</v>
      </c>
    </row>
    <row r="977" spans="1:2">
      <c r="A977">
        <v>856</v>
      </c>
      <c r="B977" t="s">
        <v>218</v>
      </c>
    </row>
    <row r="978" spans="1:2">
      <c r="A978">
        <v>857</v>
      </c>
      <c r="B978" t="s">
        <v>243</v>
      </c>
    </row>
    <row r="979" spans="1:2">
      <c r="A979">
        <v>858</v>
      </c>
      <c r="B979" t="s">
        <v>218</v>
      </c>
    </row>
    <row r="980" spans="1:2">
      <c r="A980">
        <v>859</v>
      </c>
      <c r="B980" t="s">
        <v>243</v>
      </c>
    </row>
    <row r="981" spans="1:2">
      <c r="A981">
        <v>859</v>
      </c>
      <c r="B981" t="s">
        <v>315</v>
      </c>
    </row>
    <row r="982" spans="1:2">
      <c r="A982">
        <v>860</v>
      </c>
      <c r="B982" t="s">
        <v>315</v>
      </c>
    </row>
    <row r="983" spans="1:2">
      <c r="A983">
        <v>861</v>
      </c>
      <c r="B983" t="s">
        <v>315</v>
      </c>
    </row>
    <row r="984" spans="1:2">
      <c r="A984">
        <v>862</v>
      </c>
      <c r="B984" t="s">
        <v>315</v>
      </c>
    </row>
    <row r="985" spans="1:2">
      <c r="A985">
        <v>863</v>
      </c>
      <c r="B985" t="s">
        <v>315</v>
      </c>
    </row>
    <row r="986" spans="1:2">
      <c r="A986">
        <v>864</v>
      </c>
      <c r="B986" t="s">
        <v>243</v>
      </c>
    </row>
    <row r="987" spans="1:2">
      <c r="A987">
        <v>865</v>
      </c>
      <c r="B987" t="s">
        <v>266</v>
      </c>
    </row>
    <row r="988" spans="1:2">
      <c r="A988">
        <v>866</v>
      </c>
      <c r="B988" t="s">
        <v>266</v>
      </c>
    </row>
    <row r="989" spans="1:2">
      <c r="A989">
        <v>867</v>
      </c>
      <c r="B989" t="s">
        <v>218</v>
      </c>
    </row>
    <row r="990" spans="1:2">
      <c r="A990">
        <v>868</v>
      </c>
      <c r="B990" t="s">
        <v>218</v>
      </c>
    </row>
    <row r="991" spans="1:2">
      <c r="A991">
        <v>869</v>
      </c>
      <c r="B991" t="s">
        <v>315</v>
      </c>
    </row>
    <row r="992" spans="1:2">
      <c r="A992">
        <v>870</v>
      </c>
      <c r="B992" t="s">
        <v>243</v>
      </c>
    </row>
    <row r="993" spans="1:2">
      <c r="A993">
        <v>871</v>
      </c>
      <c r="B993" t="s">
        <v>315</v>
      </c>
    </row>
    <row r="994" spans="1:2">
      <c r="A994">
        <v>872</v>
      </c>
      <c r="B994" t="s">
        <v>243</v>
      </c>
    </row>
    <row r="995" spans="1:2">
      <c r="A995">
        <v>872</v>
      </c>
      <c r="B995" t="s">
        <v>315</v>
      </c>
    </row>
    <row r="996" spans="1:2">
      <c r="A996">
        <v>873</v>
      </c>
      <c r="B996" t="s">
        <v>315</v>
      </c>
    </row>
    <row r="997" spans="1:2">
      <c r="A997">
        <v>874</v>
      </c>
      <c r="B997" t="s">
        <v>218</v>
      </c>
    </row>
    <row r="998" spans="1:2">
      <c r="A998">
        <v>875</v>
      </c>
      <c r="B998" t="s">
        <v>218</v>
      </c>
    </row>
    <row r="999" spans="1:2">
      <c r="A999">
        <v>876</v>
      </c>
      <c r="B999" t="s">
        <v>218</v>
      </c>
    </row>
    <row r="1000" spans="1:2">
      <c r="A1000">
        <v>877</v>
      </c>
      <c r="B1000" t="s">
        <v>218</v>
      </c>
    </row>
    <row r="1001" spans="1:2">
      <c r="A1001">
        <v>878</v>
      </c>
      <c r="B1001" t="s">
        <v>243</v>
      </c>
    </row>
    <row r="1002" spans="1:2">
      <c r="A1002">
        <v>879</v>
      </c>
      <c r="B1002" t="s">
        <v>315</v>
      </c>
    </row>
    <row r="1003" spans="1:2">
      <c r="A1003">
        <v>880</v>
      </c>
      <c r="B1003" t="s">
        <v>243</v>
      </c>
    </row>
    <row r="1004" spans="1:2">
      <c r="A1004">
        <v>881</v>
      </c>
      <c r="B1004" t="s">
        <v>218</v>
      </c>
    </row>
    <row r="1005" spans="1:2">
      <c r="A1005">
        <v>882</v>
      </c>
      <c r="B1005" t="s">
        <v>218</v>
      </c>
    </row>
    <row r="1006" spans="1:2">
      <c r="A1006">
        <v>883</v>
      </c>
      <c r="B1006" t="s">
        <v>279</v>
      </c>
    </row>
    <row r="1007" spans="1:2">
      <c r="A1007">
        <v>884</v>
      </c>
      <c r="B1007" t="s">
        <v>243</v>
      </c>
    </row>
    <row r="1008" spans="1:2">
      <c r="A1008">
        <v>885</v>
      </c>
      <c r="B1008" t="s">
        <v>266</v>
      </c>
    </row>
    <row r="1009" spans="1:2">
      <c r="A1009">
        <v>886</v>
      </c>
      <c r="B1009" t="s">
        <v>218</v>
      </c>
    </row>
    <row r="1010" spans="1:2">
      <c r="A1010">
        <v>887</v>
      </c>
      <c r="B1010" t="s">
        <v>279</v>
      </c>
    </row>
    <row r="1011" spans="1:2">
      <c r="A1011">
        <v>888</v>
      </c>
      <c r="B1011" t="s">
        <v>243</v>
      </c>
    </row>
    <row r="1012" spans="1:2">
      <c r="A1012">
        <v>889</v>
      </c>
      <c r="B1012" t="s">
        <v>315</v>
      </c>
    </row>
    <row r="1013" spans="1:2">
      <c r="A1013">
        <v>890</v>
      </c>
      <c r="B1013" t="s">
        <v>315</v>
      </c>
    </row>
    <row r="1014" spans="1:2">
      <c r="A1014">
        <v>891</v>
      </c>
      <c r="B1014" t="s">
        <v>243</v>
      </c>
    </row>
    <row r="1015" spans="1:2">
      <c r="A1015">
        <v>892</v>
      </c>
      <c r="B1015" t="s">
        <v>266</v>
      </c>
    </row>
    <row r="1016" spans="1:2">
      <c r="A1016">
        <v>893</v>
      </c>
      <c r="B1016" t="s">
        <v>266</v>
      </c>
    </row>
    <row r="1017" spans="1:2">
      <c r="A1017">
        <v>894</v>
      </c>
      <c r="B1017" t="s">
        <v>243</v>
      </c>
    </row>
    <row r="1018" spans="1:2">
      <c r="A1018">
        <v>895</v>
      </c>
      <c r="B1018" t="s">
        <v>315</v>
      </c>
    </row>
    <row r="1019" spans="1:2">
      <c r="A1019">
        <v>896</v>
      </c>
      <c r="B1019" t="s">
        <v>243</v>
      </c>
    </row>
    <row r="1020" spans="1:2">
      <c r="A1020">
        <v>897</v>
      </c>
      <c r="B1020" t="s">
        <v>218</v>
      </c>
    </row>
    <row r="1021" spans="1:2">
      <c r="A1021">
        <v>898</v>
      </c>
      <c r="B1021" t="s">
        <v>315</v>
      </c>
    </row>
    <row r="1022" spans="1:2">
      <c r="A1022">
        <v>899</v>
      </c>
      <c r="B1022" t="s">
        <v>315</v>
      </c>
    </row>
    <row r="1023" spans="1:2">
      <c r="A1023">
        <v>900</v>
      </c>
      <c r="B1023" t="s">
        <v>315</v>
      </c>
    </row>
    <row r="1024" spans="1:2">
      <c r="A1024">
        <v>901</v>
      </c>
      <c r="B1024" t="s">
        <v>243</v>
      </c>
    </row>
    <row r="1025" spans="1:2">
      <c r="A1025">
        <v>902</v>
      </c>
      <c r="B1025" t="s">
        <v>243</v>
      </c>
    </row>
    <row r="1026" spans="1:2">
      <c r="A1026">
        <v>903</v>
      </c>
      <c r="B1026" t="s">
        <v>266</v>
      </c>
    </row>
    <row r="1027" spans="1:2">
      <c r="A1027">
        <v>904</v>
      </c>
      <c r="B1027" t="s">
        <v>243</v>
      </c>
    </row>
    <row r="1028" spans="1:2">
      <c r="A1028">
        <v>905</v>
      </c>
      <c r="B1028" t="s">
        <v>218</v>
      </c>
    </row>
    <row r="1029" spans="1:2">
      <c r="A1029">
        <v>906</v>
      </c>
      <c r="B1029" t="s">
        <v>266</v>
      </c>
    </row>
    <row r="1030" spans="1:2">
      <c r="A1030">
        <v>907</v>
      </c>
      <c r="B1030" t="s">
        <v>243</v>
      </c>
    </row>
    <row r="1031" spans="1:2">
      <c r="A1031">
        <v>908</v>
      </c>
      <c r="B1031" t="s">
        <v>315</v>
      </c>
    </row>
    <row r="1032" spans="1:2">
      <c r="A1032">
        <v>909</v>
      </c>
      <c r="B1032" t="s">
        <v>218</v>
      </c>
    </row>
    <row r="1033" spans="1:2">
      <c r="A1033">
        <v>910</v>
      </c>
      <c r="B1033" t="s">
        <v>243</v>
      </c>
    </row>
    <row r="1034" spans="1:2">
      <c r="A1034">
        <v>911</v>
      </c>
      <c r="B1034" t="s">
        <v>243</v>
      </c>
    </row>
    <row r="1035" spans="1:2">
      <c r="A1035">
        <v>912</v>
      </c>
      <c r="B1035" t="s">
        <v>266</v>
      </c>
    </row>
    <row r="1036" spans="1:2">
      <c r="A1036">
        <v>913</v>
      </c>
      <c r="B1036" t="s">
        <v>243</v>
      </c>
    </row>
    <row r="1037" spans="1:2">
      <c r="A1037">
        <v>914</v>
      </c>
      <c r="B1037" t="s">
        <v>266</v>
      </c>
    </row>
    <row r="1038" spans="1:2">
      <c r="A1038">
        <v>914</v>
      </c>
      <c r="B1038" t="s">
        <v>243</v>
      </c>
    </row>
    <row r="1039" spans="1:2">
      <c r="A1039">
        <v>914</v>
      </c>
      <c r="B1039" t="s">
        <v>315</v>
      </c>
    </row>
    <row r="1040" spans="1:2">
      <c r="A1040">
        <v>914</v>
      </c>
      <c r="B1040" t="s">
        <v>279</v>
      </c>
    </row>
    <row r="1041" spans="1:2">
      <c r="A1041">
        <v>914</v>
      </c>
      <c r="B1041" t="s">
        <v>218</v>
      </c>
    </row>
    <row r="1042" spans="1:2">
      <c r="A1042">
        <v>915</v>
      </c>
      <c r="B1042" t="s">
        <v>218</v>
      </c>
    </row>
    <row r="1043" spans="1:2">
      <c r="A1043">
        <v>916</v>
      </c>
      <c r="B1043" t="s">
        <v>243</v>
      </c>
    </row>
    <row r="1044" spans="1:2">
      <c r="A1044">
        <v>917</v>
      </c>
      <c r="B1044" t="s">
        <v>218</v>
      </c>
    </row>
    <row r="1045" spans="1:2">
      <c r="A1045">
        <v>918</v>
      </c>
      <c r="B1045" t="s">
        <v>266</v>
      </c>
    </row>
    <row r="1046" spans="1:2">
      <c r="A1046">
        <v>919</v>
      </c>
      <c r="B1046" t="s">
        <v>315</v>
      </c>
    </row>
    <row r="1047" spans="1:2">
      <c r="A1047">
        <v>920</v>
      </c>
      <c r="B1047" t="s">
        <v>315</v>
      </c>
    </row>
    <row r="1048" spans="1:2">
      <c r="A1048">
        <v>921</v>
      </c>
      <c r="B1048" t="s">
        <v>243</v>
      </c>
    </row>
    <row r="1049" spans="1:2">
      <c r="A1049">
        <v>922</v>
      </c>
      <c r="B1049" t="s">
        <v>315</v>
      </c>
    </row>
    <row r="1050" spans="1:2">
      <c r="A1050">
        <v>923</v>
      </c>
      <c r="B1050" t="s">
        <v>243</v>
      </c>
    </row>
    <row r="1051" spans="1:2">
      <c r="A1051">
        <v>924</v>
      </c>
      <c r="B1051" t="s">
        <v>243</v>
      </c>
    </row>
    <row r="1052" spans="1:2">
      <c r="A1052">
        <v>925</v>
      </c>
      <c r="B1052" t="s">
        <v>266</v>
      </c>
    </row>
    <row r="1053" spans="1:2">
      <c r="A1053">
        <v>926</v>
      </c>
      <c r="B1053" t="s">
        <v>218</v>
      </c>
    </row>
    <row r="1054" spans="1:2">
      <c r="A1054">
        <v>927</v>
      </c>
      <c r="B1054" t="s">
        <v>266</v>
      </c>
    </row>
    <row r="1055" spans="1:2">
      <c r="A1055">
        <v>928</v>
      </c>
      <c r="B1055" t="s">
        <v>243</v>
      </c>
    </row>
    <row r="1056" spans="1:2">
      <c r="A1056">
        <v>929</v>
      </c>
      <c r="B1056" t="s">
        <v>243</v>
      </c>
    </row>
    <row r="1057" spans="1:2">
      <c r="A1057">
        <v>929</v>
      </c>
      <c r="B1057" t="s">
        <v>279</v>
      </c>
    </row>
    <row r="1058" spans="1:2">
      <c r="A1058">
        <v>930</v>
      </c>
      <c r="B1058" t="s">
        <v>266</v>
      </c>
    </row>
    <row r="1059" spans="1:2">
      <c r="A1059">
        <v>931</v>
      </c>
      <c r="B1059" t="s">
        <v>243</v>
      </c>
    </row>
    <row r="1060" spans="1:2">
      <c r="A1060">
        <v>932</v>
      </c>
      <c r="B1060" t="s">
        <v>243</v>
      </c>
    </row>
    <row r="1061" spans="1:2">
      <c r="A1061">
        <v>933</v>
      </c>
      <c r="B1061" t="s">
        <v>243</v>
      </c>
    </row>
    <row r="1062" spans="1:2">
      <c r="A1062">
        <v>934</v>
      </c>
      <c r="B1062" t="s">
        <v>315</v>
      </c>
    </row>
    <row r="1063" spans="1:2">
      <c r="A1063">
        <v>935</v>
      </c>
      <c r="B1063" t="s">
        <v>315</v>
      </c>
    </row>
    <row r="1064" spans="1:2">
      <c r="A1064">
        <v>936</v>
      </c>
      <c r="B1064" t="s">
        <v>315</v>
      </c>
    </row>
    <row r="1065" spans="1:2">
      <c r="A1065">
        <v>937</v>
      </c>
      <c r="B1065" t="s">
        <v>218</v>
      </c>
    </row>
    <row r="1066" spans="1:2">
      <c r="A1066">
        <v>937</v>
      </c>
      <c r="B1066" t="s">
        <v>315</v>
      </c>
    </row>
    <row r="1067" spans="1:2">
      <c r="A1067">
        <v>938</v>
      </c>
      <c r="B1067" t="s">
        <v>266</v>
      </c>
    </row>
    <row r="1068" spans="1:2">
      <c r="A1068">
        <v>939</v>
      </c>
      <c r="B1068" t="s">
        <v>315</v>
      </c>
    </row>
    <row r="1069" spans="1:2">
      <c r="A1069">
        <v>940</v>
      </c>
      <c r="B1069" t="s">
        <v>315</v>
      </c>
    </row>
    <row r="1070" spans="1:2">
      <c r="A1070">
        <v>941</v>
      </c>
      <c r="B1070" t="s">
        <v>315</v>
      </c>
    </row>
    <row r="1071" spans="1:2">
      <c r="A1071">
        <v>942</v>
      </c>
      <c r="B1071" t="s">
        <v>218</v>
      </c>
    </row>
    <row r="1072" spans="1:2">
      <c r="A1072">
        <v>943</v>
      </c>
      <c r="B1072" t="s">
        <v>315</v>
      </c>
    </row>
    <row r="1073" spans="1:2">
      <c r="A1073">
        <v>944</v>
      </c>
      <c r="B1073" t="s">
        <v>266</v>
      </c>
    </row>
    <row r="1074" spans="1:2">
      <c r="A1074">
        <v>944</v>
      </c>
      <c r="B1074" t="s">
        <v>243</v>
      </c>
    </row>
    <row r="1075" spans="1:2">
      <c r="A1075">
        <v>944</v>
      </c>
      <c r="B1075" t="s">
        <v>315</v>
      </c>
    </row>
    <row r="1076" spans="1:2">
      <c r="A1076">
        <v>944</v>
      </c>
      <c r="B1076" t="s">
        <v>279</v>
      </c>
    </row>
    <row r="1077" spans="1:2">
      <c r="A1077">
        <v>944</v>
      </c>
      <c r="B1077" t="s">
        <v>218</v>
      </c>
    </row>
    <row r="1078" spans="1:2">
      <c r="A1078">
        <v>945</v>
      </c>
      <c r="B1078" t="s">
        <v>243</v>
      </c>
    </row>
    <row r="1079" spans="1:2">
      <c r="A1079">
        <v>946</v>
      </c>
      <c r="B1079" t="s">
        <v>243</v>
      </c>
    </row>
    <row r="1080" spans="1:2">
      <c r="A1080">
        <v>947</v>
      </c>
      <c r="B1080" t="s">
        <v>243</v>
      </c>
    </row>
    <row r="1081" spans="1:2">
      <c r="A1081">
        <v>948</v>
      </c>
      <c r="B1081" t="s">
        <v>243</v>
      </c>
    </row>
    <row r="1082" spans="1:2">
      <c r="A1082">
        <v>949</v>
      </c>
      <c r="B1082" t="s">
        <v>243</v>
      </c>
    </row>
    <row r="1083" spans="1:2">
      <c r="A1083">
        <v>950</v>
      </c>
      <c r="B1083" t="s">
        <v>243</v>
      </c>
    </row>
    <row r="1084" spans="1:2">
      <c r="A1084">
        <v>951</v>
      </c>
      <c r="B1084" t="s">
        <v>266</v>
      </c>
    </row>
    <row r="1085" spans="1:2">
      <c r="A1085">
        <v>952</v>
      </c>
      <c r="B1085" t="s">
        <v>243</v>
      </c>
    </row>
    <row r="1086" spans="1:2">
      <c r="A1086">
        <v>953</v>
      </c>
      <c r="B1086" t="s">
        <v>243</v>
      </c>
    </row>
    <row r="1087" spans="1:2">
      <c r="A1087">
        <v>954</v>
      </c>
      <c r="B1087" t="s">
        <v>218</v>
      </c>
    </row>
    <row r="1088" spans="1:2">
      <c r="A1088">
        <v>955</v>
      </c>
      <c r="B1088" t="s">
        <v>243</v>
      </c>
    </row>
    <row r="1089" spans="1:2">
      <c r="A1089">
        <v>956</v>
      </c>
      <c r="B1089" t="s">
        <v>218</v>
      </c>
    </row>
    <row r="1090" spans="1:2">
      <c r="A1090">
        <v>957</v>
      </c>
      <c r="B1090" t="s">
        <v>218</v>
      </c>
    </row>
    <row r="1091" spans="1:2">
      <c r="A1091">
        <v>958</v>
      </c>
      <c r="B1091" t="s">
        <v>243</v>
      </c>
    </row>
    <row r="1092" spans="1:2">
      <c r="A1092">
        <v>959</v>
      </c>
      <c r="B1092" t="s">
        <v>243</v>
      </c>
    </row>
    <row r="1093" spans="1:2">
      <c r="A1093">
        <v>960</v>
      </c>
      <c r="B1093" t="s">
        <v>315</v>
      </c>
    </row>
    <row r="1094" spans="1:2">
      <c r="A1094">
        <v>961</v>
      </c>
      <c r="B1094" t="s">
        <v>243</v>
      </c>
    </row>
    <row r="1095" spans="1:2">
      <c r="A1095">
        <v>962</v>
      </c>
      <c r="B1095" t="s">
        <v>279</v>
      </c>
    </row>
    <row r="1096" spans="1:2">
      <c r="A1096">
        <v>963</v>
      </c>
      <c r="B1096" t="s">
        <v>279</v>
      </c>
    </row>
    <row r="1097" spans="1:2">
      <c r="A1097">
        <v>964</v>
      </c>
      <c r="B1097" t="s">
        <v>266</v>
      </c>
    </row>
    <row r="1098" spans="1:2">
      <c r="A1098">
        <v>965</v>
      </c>
      <c r="B1098" t="s">
        <v>266</v>
      </c>
    </row>
    <row r="1099" spans="1:2">
      <c r="A1099">
        <v>966</v>
      </c>
      <c r="B1099" t="s">
        <v>315</v>
      </c>
    </row>
    <row r="1100" spans="1:2">
      <c r="A1100">
        <v>967</v>
      </c>
      <c r="B1100" t="s">
        <v>243</v>
      </c>
    </row>
    <row r="1101" spans="1:2">
      <c r="A1101">
        <v>968</v>
      </c>
      <c r="B1101" t="s">
        <v>243</v>
      </c>
    </row>
    <row r="1102" spans="1:2">
      <c r="A1102">
        <v>969</v>
      </c>
      <c r="B1102" t="s">
        <v>279</v>
      </c>
    </row>
    <row r="1103" spans="1:2">
      <c r="A1103">
        <v>970</v>
      </c>
      <c r="B1103" t="s">
        <v>315</v>
      </c>
    </row>
    <row r="1104" spans="1:2">
      <c r="A1104">
        <v>970</v>
      </c>
      <c r="B1104" t="s">
        <v>266</v>
      </c>
    </row>
    <row r="1105" spans="1:2">
      <c r="A1105">
        <v>971</v>
      </c>
      <c r="B1105" t="s">
        <v>218</v>
      </c>
    </row>
    <row r="1106" spans="1:2">
      <c r="A1106">
        <v>972</v>
      </c>
      <c r="B1106" t="s">
        <v>315</v>
      </c>
    </row>
    <row r="1107" spans="1:2">
      <c r="A1107">
        <v>973</v>
      </c>
      <c r="B1107" t="s">
        <v>266</v>
      </c>
    </row>
    <row r="1108" spans="1:2">
      <c r="A1108">
        <v>974</v>
      </c>
      <c r="B1108" t="s">
        <v>243</v>
      </c>
    </row>
    <row r="1109" spans="1:2">
      <c r="A1109">
        <v>975</v>
      </c>
      <c r="B1109" t="s">
        <v>279</v>
      </c>
    </row>
    <row r="1110" spans="1:2">
      <c r="A1110">
        <v>976</v>
      </c>
      <c r="B1110" t="s">
        <v>243</v>
      </c>
    </row>
    <row r="1111" spans="1:2">
      <c r="A1111">
        <v>977</v>
      </c>
      <c r="B1111" t="s">
        <v>266</v>
      </c>
    </row>
    <row r="1112" spans="1:2">
      <c r="A1112">
        <v>978</v>
      </c>
      <c r="B1112" t="s">
        <v>243</v>
      </c>
    </row>
    <row r="1113" spans="1:2">
      <c r="A1113">
        <v>979</v>
      </c>
      <c r="B1113" t="s">
        <v>218</v>
      </c>
    </row>
    <row r="1114" spans="1:2">
      <c r="A1114">
        <v>980</v>
      </c>
      <c r="B1114" t="s">
        <v>315</v>
      </c>
    </row>
    <row r="1115" spans="1:2">
      <c r="A1115">
        <v>981</v>
      </c>
      <c r="B1115" t="s">
        <v>266</v>
      </c>
    </row>
    <row r="1116" spans="1:2">
      <c r="A1116">
        <v>982</v>
      </c>
      <c r="B1116" t="s">
        <v>243</v>
      </c>
    </row>
    <row r="1117" spans="1:2">
      <c r="A1117">
        <v>983</v>
      </c>
      <c r="B1117" t="s">
        <v>315</v>
      </c>
    </row>
    <row r="1118" spans="1:2">
      <c r="A1118">
        <v>984</v>
      </c>
      <c r="B1118" t="s">
        <v>243</v>
      </c>
    </row>
    <row r="1119" spans="1:2">
      <c r="A1119">
        <v>985</v>
      </c>
      <c r="B1119" t="s">
        <v>243</v>
      </c>
    </row>
    <row r="1120" spans="1:2">
      <c r="A1120">
        <v>986</v>
      </c>
      <c r="B1120" t="s">
        <v>315</v>
      </c>
    </row>
    <row r="1121" spans="1:2">
      <c r="A1121">
        <v>987</v>
      </c>
      <c r="B1121" t="s">
        <v>315</v>
      </c>
    </row>
    <row r="1122" spans="1:2">
      <c r="A1122">
        <v>988</v>
      </c>
      <c r="B1122" t="s">
        <v>243</v>
      </c>
    </row>
    <row r="1123" spans="1:2">
      <c r="A1123">
        <v>989</v>
      </c>
      <c r="B1123" t="s">
        <v>243</v>
      </c>
    </row>
    <row r="1124" spans="1:2">
      <c r="A1124">
        <v>990</v>
      </c>
      <c r="B1124" t="s">
        <v>243</v>
      </c>
    </row>
    <row r="1125" spans="1:2">
      <c r="A1125">
        <v>991</v>
      </c>
      <c r="B1125" t="s">
        <v>266</v>
      </c>
    </row>
    <row r="1126" spans="1:2">
      <c r="A1126">
        <v>992</v>
      </c>
      <c r="B1126" t="s">
        <v>218</v>
      </c>
    </row>
    <row r="1127" spans="1:2">
      <c r="A1127">
        <v>993</v>
      </c>
      <c r="B1127" t="s">
        <v>315</v>
      </c>
    </row>
    <row r="1128" spans="1:2">
      <c r="A1128">
        <v>994</v>
      </c>
      <c r="B1128" t="s">
        <v>315</v>
      </c>
    </row>
    <row r="1129" spans="1:2">
      <c r="A1129">
        <v>995</v>
      </c>
      <c r="B1129" t="s">
        <v>243</v>
      </c>
    </row>
    <row r="1130" spans="1:2">
      <c r="A1130">
        <v>996</v>
      </c>
      <c r="B1130" t="s">
        <v>243</v>
      </c>
    </row>
    <row r="1131" spans="1:2">
      <c r="A1131">
        <v>997</v>
      </c>
      <c r="B1131" t="s">
        <v>243</v>
      </c>
    </row>
    <row r="1132" spans="1:2">
      <c r="A1132">
        <v>998</v>
      </c>
      <c r="B1132" t="s">
        <v>243</v>
      </c>
    </row>
    <row r="1133" spans="1:2">
      <c r="A1133">
        <v>999</v>
      </c>
      <c r="B1133" t="s">
        <v>243</v>
      </c>
    </row>
    <row r="1134" spans="1:2">
      <c r="A1134">
        <v>1000</v>
      </c>
      <c r="B1134" t="s">
        <v>243</v>
      </c>
    </row>
    <row r="1135" spans="1:2">
      <c r="A1135">
        <v>1001</v>
      </c>
      <c r="B1135" t="s">
        <v>243</v>
      </c>
    </row>
    <row r="1136" spans="1:2">
      <c r="A1136">
        <v>1002</v>
      </c>
      <c r="B1136" t="s">
        <v>218</v>
      </c>
    </row>
    <row r="1137" spans="1:2">
      <c r="A1137">
        <v>1003</v>
      </c>
      <c r="B1137" t="s">
        <v>243</v>
      </c>
    </row>
    <row r="1138" spans="1:2">
      <c r="A1138">
        <v>1004</v>
      </c>
      <c r="B1138" t="s">
        <v>243</v>
      </c>
    </row>
    <row r="1139" spans="1:2">
      <c r="A1139">
        <v>1005</v>
      </c>
      <c r="B1139" t="s">
        <v>243</v>
      </c>
    </row>
    <row r="1140" spans="1:2">
      <c r="A1140">
        <v>1006</v>
      </c>
      <c r="B1140" t="s">
        <v>243</v>
      </c>
    </row>
    <row r="1141" spans="1:2">
      <c r="A1141">
        <v>1007</v>
      </c>
      <c r="B1141" t="s">
        <v>243</v>
      </c>
    </row>
    <row r="1142" spans="1:2">
      <c r="A1142">
        <v>1008</v>
      </c>
      <c r="B1142" t="s">
        <v>243</v>
      </c>
    </row>
    <row r="1143" spans="1:2">
      <c r="A1143">
        <v>1009</v>
      </c>
      <c r="B1143" t="s">
        <v>266</v>
      </c>
    </row>
    <row r="1144" spans="1:2">
      <c r="A1144">
        <v>1010</v>
      </c>
      <c r="B1144" t="s">
        <v>315</v>
      </c>
    </row>
    <row r="1145" spans="1:2">
      <c r="A1145">
        <v>1011</v>
      </c>
      <c r="B1145" t="s">
        <v>315</v>
      </c>
    </row>
    <row r="1146" spans="1:2">
      <c r="A1146">
        <v>1012</v>
      </c>
      <c r="B1146" t="s">
        <v>266</v>
      </c>
    </row>
    <row r="1147" spans="1:2">
      <c r="A1147">
        <v>1013</v>
      </c>
      <c r="B1147" t="s">
        <v>315</v>
      </c>
    </row>
    <row r="1148" spans="1:2">
      <c r="A1148">
        <v>1014</v>
      </c>
      <c r="B1148" t="s">
        <v>218</v>
      </c>
    </row>
    <row r="1149" spans="1:2">
      <c r="A1149">
        <v>1015</v>
      </c>
      <c r="B1149" t="s">
        <v>243</v>
      </c>
    </row>
    <row r="1150" spans="1:2">
      <c r="A1150">
        <v>1016</v>
      </c>
      <c r="B1150" t="s">
        <v>266</v>
      </c>
    </row>
    <row r="1151" spans="1:2">
      <c r="A1151">
        <v>1017</v>
      </c>
      <c r="B1151" t="s">
        <v>266</v>
      </c>
    </row>
    <row r="1152" spans="1:2">
      <c r="A1152">
        <v>1018</v>
      </c>
      <c r="B1152" t="s">
        <v>315</v>
      </c>
    </row>
    <row r="1153" spans="1:2">
      <c r="A1153">
        <v>1019</v>
      </c>
      <c r="B1153" t="s">
        <v>243</v>
      </c>
    </row>
    <row r="1154" spans="1:2">
      <c r="A1154">
        <v>1020</v>
      </c>
      <c r="B1154" t="s">
        <v>315</v>
      </c>
    </row>
    <row r="1155" spans="1:2">
      <c r="A1155">
        <v>1021</v>
      </c>
      <c r="B1155" t="s">
        <v>218</v>
      </c>
    </row>
    <row r="1156" spans="1:2">
      <c r="A1156">
        <v>1022</v>
      </c>
      <c r="B1156" t="s">
        <v>315</v>
      </c>
    </row>
    <row r="1157" spans="1:2">
      <c r="A1157">
        <v>1023</v>
      </c>
      <c r="B1157" t="s">
        <v>243</v>
      </c>
    </row>
    <row r="1158" spans="1:2">
      <c r="A1158">
        <v>1024</v>
      </c>
      <c r="B1158" t="s">
        <v>315</v>
      </c>
    </row>
    <row r="1159" spans="1:2">
      <c r="A1159">
        <v>1025</v>
      </c>
      <c r="B1159" t="s">
        <v>315</v>
      </c>
    </row>
    <row r="1160" spans="1:2">
      <c r="A1160">
        <v>1026</v>
      </c>
      <c r="B1160" t="s">
        <v>243</v>
      </c>
    </row>
    <row r="1161" spans="1:2">
      <c r="A1161">
        <v>1027</v>
      </c>
      <c r="B1161" t="s">
        <v>218</v>
      </c>
    </row>
    <row r="1162" spans="1:2">
      <c r="A1162">
        <v>1028</v>
      </c>
      <c r="B1162" t="s">
        <v>243</v>
      </c>
    </row>
    <row r="1163" spans="1:2">
      <c r="A1163">
        <v>1029</v>
      </c>
      <c r="B1163" t="s">
        <v>218</v>
      </c>
    </row>
    <row r="1164" spans="1:2">
      <c r="A1164">
        <v>1030</v>
      </c>
      <c r="B1164" t="s">
        <v>315</v>
      </c>
    </row>
    <row r="1165" spans="1:2">
      <c r="A1165">
        <v>1031</v>
      </c>
      <c r="B1165" t="s">
        <v>243</v>
      </c>
    </row>
    <row r="1166" spans="1:2">
      <c r="A1166">
        <v>1032</v>
      </c>
      <c r="B1166" t="s">
        <v>243</v>
      </c>
    </row>
    <row r="1167" spans="1:2">
      <c r="A1167">
        <v>1032</v>
      </c>
      <c r="B1167" t="s">
        <v>315</v>
      </c>
    </row>
    <row r="1168" spans="1:2">
      <c r="A1168">
        <v>1032</v>
      </c>
      <c r="B1168" t="s">
        <v>279</v>
      </c>
    </row>
    <row r="1169" spans="1:2">
      <c r="A1169">
        <v>1032</v>
      </c>
      <c r="B1169" t="s">
        <v>266</v>
      </c>
    </row>
    <row r="1170" spans="1:2">
      <c r="A1170">
        <v>1033</v>
      </c>
      <c r="B1170" t="s">
        <v>315</v>
      </c>
    </row>
    <row r="1171" spans="1:2">
      <c r="A1171">
        <v>1034</v>
      </c>
      <c r="B1171" t="s">
        <v>218</v>
      </c>
    </row>
    <row r="1172" spans="1:2">
      <c r="A1172">
        <v>1035</v>
      </c>
      <c r="B1172" t="s">
        <v>315</v>
      </c>
    </row>
    <row r="1173" spans="1:2">
      <c r="A1173">
        <v>1036</v>
      </c>
      <c r="B1173" t="s">
        <v>315</v>
      </c>
    </row>
    <row r="1174" spans="1:2">
      <c r="A1174">
        <v>1037</v>
      </c>
      <c r="B1174" t="s">
        <v>218</v>
      </c>
    </row>
    <row r="1175" spans="1:2">
      <c r="A1175">
        <v>1038</v>
      </c>
      <c r="B1175" t="s">
        <v>279</v>
      </c>
    </row>
    <row r="1176" spans="1:2">
      <c r="A1176">
        <v>1039</v>
      </c>
      <c r="B1176" t="s">
        <v>243</v>
      </c>
    </row>
    <row r="1177" spans="1:2">
      <c r="A1177">
        <v>1040</v>
      </c>
      <c r="B1177" t="s">
        <v>218</v>
      </c>
    </row>
    <row r="1178" spans="1:2">
      <c r="A1178">
        <v>1041</v>
      </c>
      <c r="B1178" t="s">
        <v>218</v>
      </c>
    </row>
    <row r="1179" spans="1:2">
      <c r="A1179">
        <v>1042</v>
      </c>
      <c r="B1179" t="s">
        <v>243</v>
      </c>
    </row>
    <row r="1180" spans="1:2">
      <c r="A1180">
        <v>1043</v>
      </c>
      <c r="B1180" t="s">
        <v>279</v>
      </c>
    </row>
    <row r="1181" spans="1:2">
      <c r="A1181">
        <v>1044</v>
      </c>
      <c r="B1181" t="s">
        <v>315</v>
      </c>
    </row>
    <row r="1182" spans="1:2">
      <c r="A1182">
        <v>1045</v>
      </c>
      <c r="B1182" t="s">
        <v>218</v>
      </c>
    </row>
    <row r="1183" spans="1:2">
      <c r="A1183">
        <v>1046</v>
      </c>
      <c r="B1183" t="s">
        <v>315</v>
      </c>
    </row>
    <row r="1184" spans="1:2">
      <c r="A1184">
        <v>1047</v>
      </c>
      <c r="B1184" t="s">
        <v>266</v>
      </c>
    </row>
    <row r="1185" spans="1:2">
      <c r="A1185">
        <v>1048</v>
      </c>
      <c r="B1185" t="s">
        <v>315</v>
      </c>
    </row>
    <row r="1186" spans="1:2">
      <c r="A1186">
        <v>1049</v>
      </c>
      <c r="B1186" t="s">
        <v>243</v>
      </c>
    </row>
    <row r="1187" spans="1:2">
      <c r="A1187">
        <v>1050</v>
      </c>
      <c r="B1187" t="s">
        <v>243</v>
      </c>
    </row>
    <row r="1188" spans="1:2">
      <c r="A1188">
        <v>1051</v>
      </c>
      <c r="B1188" t="s">
        <v>266</v>
      </c>
    </row>
    <row r="1189" spans="1:2">
      <c r="A1189">
        <v>1052</v>
      </c>
      <c r="B1189" t="s">
        <v>315</v>
      </c>
    </row>
    <row r="1190" spans="1:2">
      <c r="A1190">
        <v>1053</v>
      </c>
      <c r="B1190" t="s">
        <v>279</v>
      </c>
    </row>
  </sheetData>
  <dataValidations count="2">
    <dataValidation type="list" allowBlank="1" showInputMessage="1" showErrorMessage="1" sqref="B2:B119 B144:B276" xr:uid="{D6A50E77-844E-4A07-9554-42EB7484475B}">
      <formula1>$B$2:$B$6</formula1>
    </dataValidation>
    <dataValidation type="list" allowBlank="1" showInputMessage="1" showErrorMessage="1" sqref="B120:B143"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4" activePane="bottomLeft" state="frozen"/>
      <selection pane="bottomLeft" activeCell="E34" sqref="E34"/>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2140</v>
      </c>
      <c r="B1" s="96" t="s">
        <v>2141</v>
      </c>
      <c r="C1" s="96" t="s">
        <v>2171</v>
      </c>
      <c r="D1" s="96" t="s">
        <v>10</v>
      </c>
      <c r="E1" s="96" t="s">
        <v>2172</v>
      </c>
      <c r="F1" s="96" t="s">
        <v>2173</v>
      </c>
      <c r="G1" s="96" t="s">
        <v>2174</v>
      </c>
      <c r="H1" s="98" t="s">
        <v>4536</v>
      </c>
      <c r="I1" s="98" t="s">
        <v>2175</v>
      </c>
      <c r="J1" s="96" t="s">
        <v>2176</v>
      </c>
      <c r="K1" s="96" t="s">
        <v>4538</v>
      </c>
      <c r="L1" s="96" t="s">
        <v>2177</v>
      </c>
      <c r="M1" s="96" t="s">
        <v>2178</v>
      </c>
      <c r="N1" s="98" t="s">
        <v>4539</v>
      </c>
      <c r="O1" s="98" t="s">
        <v>4540</v>
      </c>
    </row>
    <row r="2" spans="1:15">
      <c r="A2" t="s">
        <v>790</v>
      </c>
      <c r="B2" t="str">
        <f>VLOOKUP(A2,iso_code!B:C,2,FALSE)</f>
        <v>DZA</v>
      </c>
      <c r="C2" t="s">
        <v>2179</v>
      </c>
      <c r="D2" t="s">
        <v>218</v>
      </c>
      <c r="E2" t="s">
        <v>2180</v>
      </c>
      <c r="F2" t="s">
        <v>2181</v>
      </c>
      <c r="G2">
        <f>COUNTIF(study_countries!B:B,A2)</f>
        <v>91</v>
      </c>
      <c r="H2">
        <v>1</v>
      </c>
      <c r="I2" t="s">
        <v>4537</v>
      </c>
      <c r="J2" s="69">
        <v>100</v>
      </c>
      <c r="K2" s="100">
        <v>2024</v>
      </c>
      <c r="L2" t="s">
        <v>62</v>
      </c>
      <c r="M2" t="s">
        <v>63</v>
      </c>
      <c r="N2" t="s">
        <v>4541</v>
      </c>
      <c r="O2" t="s">
        <v>4542</v>
      </c>
    </row>
    <row r="3" spans="1:15">
      <c r="A3" t="s">
        <v>2143</v>
      </c>
      <c r="B3" t="str">
        <f>VLOOKUP(A3,iso_code!B:C,2,FALSE)</f>
        <v>AGO</v>
      </c>
      <c r="C3" t="s">
        <v>2183</v>
      </c>
      <c r="D3" t="s">
        <v>266</v>
      </c>
      <c r="E3" t="s">
        <v>2184</v>
      </c>
      <c r="F3" t="s">
        <v>260</v>
      </c>
      <c r="G3">
        <f>COUNTIF(study_countries!B:B,A3)</f>
        <v>33</v>
      </c>
      <c r="H3">
        <v>0</v>
      </c>
      <c r="I3" t="s">
        <v>101</v>
      </c>
      <c r="J3" s="69">
        <v>55.5</v>
      </c>
      <c r="K3" s="100">
        <v>2024</v>
      </c>
      <c r="L3" t="s">
        <v>62</v>
      </c>
      <c r="M3" t="s">
        <v>63</v>
      </c>
      <c r="N3" t="s">
        <v>4543</v>
      </c>
      <c r="O3" t="s">
        <v>4542</v>
      </c>
    </row>
    <row r="4" spans="1:15">
      <c r="A4" t="s">
        <v>2144</v>
      </c>
      <c r="B4" t="str">
        <f>VLOOKUP(A4,iso_code!B:C,2,FALSE)</f>
        <v>BEN</v>
      </c>
      <c r="C4" t="s">
        <v>2185</v>
      </c>
      <c r="D4" t="s">
        <v>243</v>
      </c>
      <c r="E4" t="s">
        <v>2186</v>
      </c>
      <c r="F4" t="s">
        <v>224</v>
      </c>
      <c r="G4">
        <f>COUNTIF(study_countries!B:B,A4)</f>
        <v>43</v>
      </c>
      <c r="H4">
        <v>0</v>
      </c>
      <c r="I4" t="s">
        <v>101</v>
      </c>
      <c r="J4" s="69">
        <v>59</v>
      </c>
      <c r="K4" s="100">
        <v>2024</v>
      </c>
      <c r="L4" t="s">
        <v>62</v>
      </c>
      <c r="M4" t="s">
        <v>62</v>
      </c>
      <c r="N4" t="s">
        <v>4544</v>
      </c>
      <c r="O4" t="s">
        <v>2182</v>
      </c>
    </row>
    <row r="5" spans="1:15">
      <c r="A5" t="s">
        <v>1787</v>
      </c>
      <c r="B5" t="str">
        <f>VLOOKUP(A5,iso_code!B:C,2,FALSE)</f>
        <v>BWA</v>
      </c>
      <c r="C5" t="s">
        <v>2187</v>
      </c>
      <c r="D5" t="s">
        <v>266</v>
      </c>
      <c r="E5" t="s">
        <v>2184</v>
      </c>
      <c r="F5" t="s">
        <v>2188</v>
      </c>
      <c r="G5">
        <f>COUNTIF(study_countries!B:B,A5)</f>
        <v>39</v>
      </c>
      <c r="H5">
        <v>1</v>
      </c>
      <c r="I5" t="s">
        <v>4537</v>
      </c>
      <c r="J5" s="69">
        <v>80.2</v>
      </c>
      <c r="K5" s="100">
        <v>2024</v>
      </c>
      <c r="L5" t="s">
        <v>62</v>
      </c>
      <c r="M5" t="s">
        <v>63</v>
      </c>
    </row>
    <row r="6" spans="1:15">
      <c r="A6" t="s">
        <v>2145</v>
      </c>
      <c r="B6" t="str">
        <f>VLOOKUP(A6,iso_code!B:C,2,FALSE)</f>
        <v>BFA</v>
      </c>
      <c r="C6" t="s">
        <v>2189</v>
      </c>
      <c r="D6" t="s">
        <v>243</v>
      </c>
      <c r="E6" t="s">
        <v>2186</v>
      </c>
      <c r="F6" t="s">
        <v>224</v>
      </c>
      <c r="G6">
        <f>COUNTIF(study_countries!B:B,A6)</f>
        <v>49</v>
      </c>
      <c r="H6">
        <v>2</v>
      </c>
      <c r="I6" t="s">
        <v>4537</v>
      </c>
      <c r="J6" s="69">
        <v>34</v>
      </c>
      <c r="K6" s="100">
        <v>2024</v>
      </c>
      <c r="L6" t="s">
        <v>62</v>
      </c>
      <c r="M6" t="s">
        <v>62</v>
      </c>
      <c r="N6" t="s">
        <v>4545</v>
      </c>
      <c r="O6" t="s">
        <v>4542</v>
      </c>
    </row>
    <row r="7" spans="1:15">
      <c r="A7" t="s">
        <v>2146</v>
      </c>
      <c r="B7" t="str">
        <f>VLOOKUP(A7,iso_code!B:C,2,FALSE)</f>
        <v>BDI</v>
      </c>
      <c r="C7" t="s">
        <v>2190</v>
      </c>
      <c r="D7" t="s">
        <v>315</v>
      </c>
      <c r="E7" t="s">
        <v>2191</v>
      </c>
      <c r="F7" t="s">
        <v>224</v>
      </c>
      <c r="G7">
        <f>COUNTIF(study_countries!B:B,A7)</f>
        <v>34</v>
      </c>
      <c r="H7">
        <v>3</v>
      </c>
      <c r="I7" t="s">
        <v>2202</v>
      </c>
      <c r="J7" s="69">
        <v>20.100000000000001</v>
      </c>
      <c r="K7" s="100">
        <v>2024</v>
      </c>
      <c r="L7" t="s">
        <v>62</v>
      </c>
      <c r="M7" t="s">
        <v>63</v>
      </c>
      <c r="N7" t="s">
        <v>4546</v>
      </c>
      <c r="O7" t="s">
        <v>4547</v>
      </c>
    </row>
    <row r="8" spans="1:15">
      <c r="A8" t="s">
        <v>1606</v>
      </c>
      <c r="B8" t="str">
        <f>VLOOKUP(A8,iso_code!B:C,2,FALSE)</f>
        <v>CPV</v>
      </c>
      <c r="C8" t="s">
        <v>2192</v>
      </c>
      <c r="D8" t="s">
        <v>243</v>
      </c>
      <c r="E8" t="s">
        <v>2186</v>
      </c>
      <c r="F8" t="s">
        <v>260</v>
      </c>
      <c r="G8">
        <f>COUNTIF(study_countries!B:B,A8)</f>
        <v>18</v>
      </c>
      <c r="H8">
        <v>0</v>
      </c>
      <c r="I8" t="s">
        <v>101</v>
      </c>
      <c r="J8" s="69">
        <v>98.4</v>
      </c>
      <c r="K8" s="100">
        <v>2024</v>
      </c>
      <c r="L8" t="s">
        <v>62</v>
      </c>
      <c r="M8" t="s">
        <v>63</v>
      </c>
    </row>
    <row r="9" spans="1:15">
      <c r="A9" t="s">
        <v>285</v>
      </c>
      <c r="B9" t="str">
        <f>VLOOKUP(A9,iso_code!B:C,2,FALSE)</f>
        <v>CMR</v>
      </c>
      <c r="C9" t="s">
        <v>2193</v>
      </c>
      <c r="D9" t="s">
        <v>279</v>
      </c>
      <c r="E9" t="s">
        <v>2194</v>
      </c>
      <c r="F9" t="s">
        <v>224</v>
      </c>
      <c r="G9">
        <f>COUNTIF(study_countries!B:B,A9)</f>
        <v>64</v>
      </c>
      <c r="H9">
        <v>0</v>
      </c>
      <c r="I9" t="s">
        <v>101</v>
      </c>
      <c r="J9" s="69">
        <v>72</v>
      </c>
      <c r="K9" s="100">
        <v>2024</v>
      </c>
      <c r="L9" t="s">
        <v>62</v>
      </c>
      <c r="M9" t="s">
        <v>63</v>
      </c>
      <c r="N9" t="s">
        <v>4548</v>
      </c>
      <c r="O9" t="s">
        <v>2182</v>
      </c>
    </row>
    <row r="10" spans="1:15">
      <c r="A10" t="s">
        <v>1632</v>
      </c>
      <c r="B10" t="str">
        <f>VLOOKUP(A10,iso_code!B:C,2,FALSE)</f>
        <v>CAF</v>
      </c>
      <c r="C10" t="s">
        <v>2195</v>
      </c>
      <c r="D10" t="s">
        <v>279</v>
      </c>
      <c r="E10" t="s">
        <v>2194</v>
      </c>
      <c r="F10" t="s">
        <v>224</v>
      </c>
      <c r="G10">
        <f>COUNTIF(study_countries!B:B,A10)</f>
        <v>29</v>
      </c>
      <c r="H10">
        <v>0</v>
      </c>
      <c r="I10" t="s">
        <v>101</v>
      </c>
      <c r="J10" s="69">
        <v>18.2</v>
      </c>
      <c r="K10" s="100">
        <v>2024</v>
      </c>
      <c r="L10" t="s">
        <v>62</v>
      </c>
      <c r="M10" t="s">
        <v>63</v>
      </c>
      <c r="N10" t="s">
        <v>4535</v>
      </c>
      <c r="O10" t="s">
        <v>2182</v>
      </c>
    </row>
    <row r="11" spans="1:15">
      <c r="A11" t="s">
        <v>2147</v>
      </c>
      <c r="B11" t="str">
        <f>VLOOKUP(A11,iso_code!B:C,2,FALSE)</f>
        <v>TCD</v>
      </c>
      <c r="C11" t="s">
        <v>2196</v>
      </c>
      <c r="D11" t="s">
        <v>279</v>
      </c>
      <c r="E11" t="s">
        <v>2194</v>
      </c>
      <c r="F11" t="s">
        <v>224</v>
      </c>
      <c r="G11">
        <f>COUNTIF(study_countries!B:B,A11)</f>
        <v>37</v>
      </c>
      <c r="H11">
        <v>0</v>
      </c>
      <c r="I11" t="s">
        <v>101</v>
      </c>
      <c r="J11" s="69">
        <v>13.4</v>
      </c>
      <c r="K11" s="100">
        <v>2024</v>
      </c>
      <c r="L11" t="s">
        <v>62</v>
      </c>
      <c r="M11" t="s">
        <v>63</v>
      </c>
      <c r="N11" t="s">
        <v>4549</v>
      </c>
      <c r="O11" t="s">
        <v>2182</v>
      </c>
    </row>
    <row r="12" spans="1:15">
      <c r="A12" t="s">
        <v>2148</v>
      </c>
      <c r="B12" t="str">
        <f>VLOOKUP(A12,iso_code!B:C,2,FALSE)</f>
        <v>COM</v>
      </c>
      <c r="C12" t="s">
        <v>2197</v>
      </c>
      <c r="D12" t="s">
        <v>315</v>
      </c>
      <c r="E12" t="s">
        <v>2191</v>
      </c>
      <c r="F12" t="s">
        <v>224</v>
      </c>
      <c r="G12">
        <f>COUNTIF(study_countries!B:B,A12)</f>
        <v>13</v>
      </c>
      <c r="H12">
        <v>0</v>
      </c>
      <c r="I12" t="s">
        <v>101</v>
      </c>
      <c r="J12" s="69">
        <v>91.7</v>
      </c>
      <c r="K12" s="100">
        <v>2024</v>
      </c>
      <c r="L12" t="s">
        <v>62</v>
      </c>
      <c r="M12" t="s">
        <v>63</v>
      </c>
    </row>
    <row r="13" spans="1:15">
      <c r="A13" t="s">
        <v>1976</v>
      </c>
      <c r="B13" t="str">
        <f>VLOOKUP(A13,iso_code!B:C,2,FALSE)</f>
        <v>COD</v>
      </c>
      <c r="C13" t="s">
        <v>2198</v>
      </c>
      <c r="D13" t="s">
        <v>266</v>
      </c>
      <c r="E13" t="s">
        <v>2194</v>
      </c>
      <c r="F13" t="s">
        <v>224</v>
      </c>
      <c r="G13">
        <f>COUNTIF(study_countries!B:B,A13)</f>
        <v>42</v>
      </c>
      <c r="H13">
        <v>1</v>
      </c>
      <c r="I13" t="s">
        <v>4537</v>
      </c>
      <c r="J13" s="69">
        <v>22.5</v>
      </c>
      <c r="K13" s="100">
        <v>2024</v>
      </c>
      <c r="L13" t="s">
        <v>62</v>
      </c>
      <c r="M13" t="s">
        <v>63</v>
      </c>
      <c r="N13" t="s">
        <v>4550</v>
      </c>
      <c r="O13" t="s">
        <v>4547</v>
      </c>
    </row>
    <row r="14" spans="1:15">
      <c r="A14" t="s">
        <v>2149</v>
      </c>
      <c r="B14" t="str">
        <f>VLOOKUP(A14,iso_code!B:C,2,FALSE)</f>
        <v>COG</v>
      </c>
      <c r="C14" t="s">
        <v>2199</v>
      </c>
      <c r="D14" t="s">
        <v>279</v>
      </c>
      <c r="E14" t="s">
        <v>2194</v>
      </c>
      <c r="F14" t="s">
        <v>224</v>
      </c>
      <c r="G14">
        <f>COUNTIF(study_countries!B:B,A14)</f>
        <v>29</v>
      </c>
      <c r="H14">
        <v>1</v>
      </c>
      <c r="I14" t="s">
        <v>4537</v>
      </c>
      <c r="J14" s="69">
        <v>53</v>
      </c>
      <c r="K14" s="100">
        <v>2024</v>
      </c>
      <c r="L14" t="s">
        <v>62</v>
      </c>
      <c r="M14" t="s">
        <v>63</v>
      </c>
      <c r="N14" t="s">
        <v>4551</v>
      </c>
      <c r="O14" t="s">
        <v>4547</v>
      </c>
    </row>
    <row r="15" spans="1:15">
      <c r="A15" t="s">
        <v>2150</v>
      </c>
      <c r="B15" t="str">
        <f>VLOOKUP(A15,iso_code!B:C,2,FALSE)</f>
        <v>DJI</v>
      </c>
      <c r="C15" t="s">
        <v>2200</v>
      </c>
      <c r="D15" t="s">
        <v>315</v>
      </c>
      <c r="E15" t="s">
        <v>2191</v>
      </c>
      <c r="F15" t="s">
        <v>224</v>
      </c>
      <c r="G15">
        <f>COUNTIF(study_countries!B:B,A15)</f>
        <v>30</v>
      </c>
      <c r="H15">
        <v>0</v>
      </c>
      <c r="I15" t="s">
        <v>101</v>
      </c>
      <c r="J15" s="69">
        <v>69.2</v>
      </c>
      <c r="K15" s="100">
        <v>2024</v>
      </c>
      <c r="L15" t="s">
        <v>62</v>
      </c>
      <c r="M15" t="s">
        <v>63</v>
      </c>
    </row>
    <row r="16" spans="1:15">
      <c r="A16" t="s">
        <v>840</v>
      </c>
      <c r="B16" t="str">
        <f>VLOOKUP(A16,iso_code!B:C,2,FALSE)</f>
        <v>EGY</v>
      </c>
      <c r="C16" t="s">
        <v>2201</v>
      </c>
      <c r="D16" t="s">
        <v>315</v>
      </c>
      <c r="E16" t="s">
        <v>2180</v>
      </c>
      <c r="F16" t="s">
        <v>2181</v>
      </c>
      <c r="G16">
        <f>COUNTIF(study_countries!B:B,A16)</f>
        <v>101</v>
      </c>
      <c r="H16">
        <v>1</v>
      </c>
      <c r="I16" t="s">
        <v>4537</v>
      </c>
      <c r="J16" s="69">
        <v>100</v>
      </c>
      <c r="K16" s="100">
        <v>2024</v>
      </c>
      <c r="L16" t="s">
        <v>62</v>
      </c>
      <c r="M16" t="s">
        <v>63</v>
      </c>
      <c r="N16" t="s">
        <v>4552</v>
      </c>
      <c r="O16" t="s">
        <v>4542</v>
      </c>
    </row>
    <row r="17" spans="1:15">
      <c r="A17" t="s">
        <v>2151</v>
      </c>
      <c r="B17" t="str">
        <f>VLOOKUP(A17,iso_code!B:C,2,FALSE)</f>
        <v>GNQ</v>
      </c>
      <c r="C17" t="s">
        <v>2203</v>
      </c>
      <c r="D17" t="s">
        <v>279</v>
      </c>
      <c r="E17" t="s">
        <v>2194</v>
      </c>
      <c r="F17" t="s">
        <v>2204</v>
      </c>
      <c r="G17">
        <f>COUNTIF(study_countries!B:B,A17)</f>
        <v>27</v>
      </c>
      <c r="H17">
        <v>1</v>
      </c>
      <c r="I17" t="s">
        <v>4537</v>
      </c>
      <c r="J17" s="69">
        <v>65.099999999999994</v>
      </c>
      <c r="K17" s="100">
        <v>2024</v>
      </c>
      <c r="L17" t="s">
        <v>62</v>
      </c>
      <c r="M17" t="s">
        <v>62</v>
      </c>
    </row>
    <row r="18" spans="1:15">
      <c r="A18" t="s">
        <v>2152</v>
      </c>
      <c r="B18" t="str">
        <f>VLOOKUP(A18,iso_code!B:C,2,FALSE)</f>
        <v>ERI</v>
      </c>
      <c r="C18" t="s">
        <v>2205</v>
      </c>
      <c r="D18" t="s">
        <v>315</v>
      </c>
      <c r="E18" t="s">
        <v>2191</v>
      </c>
      <c r="F18" t="s">
        <v>2206</v>
      </c>
      <c r="G18">
        <f>COUNTIF(study_countries!B:B,A18)</f>
        <v>27</v>
      </c>
      <c r="H18">
        <v>0</v>
      </c>
      <c r="I18" t="s">
        <v>101</v>
      </c>
      <c r="J18" s="69">
        <v>55.3</v>
      </c>
      <c r="K18" s="100">
        <v>2024</v>
      </c>
      <c r="L18" t="s">
        <v>62</v>
      </c>
      <c r="M18" t="s">
        <v>63</v>
      </c>
      <c r="N18" t="s">
        <v>4553</v>
      </c>
      <c r="O18" t="s">
        <v>4547</v>
      </c>
    </row>
    <row r="19" spans="1:15">
      <c r="A19" t="s">
        <v>2168</v>
      </c>
      <c r="B19" t="str">
        <f>VLOOKUP(A19,iso_code!B:C,2,FALSE)</f>
        <v>SWZ</v>
      </c>
      <c r="C19" t="s">
        <v>2207</v>
      </c>
      <c r="D19" t="s">
        <v>266</v>
      </c>
      <c r="E19" t="s">
        <v>2184</v>
      </c>
      <c r="F19" t="s">
        <v>2188</v>
      </c>
      <c r="G19">
        <f>COUNTIF(study_countries!B:B,A19)</f>
        <v>25</v>
      </c>
      <c r="H19">
        <v>0</v>
      </c>
      <c r="I19" t="s">
        <v>101</v>
      </c>
      <c r="J19" s="69">
        <v>89.3</v>
      </c>
      <c r="K19" s="100">
        <v>2024</v>
      </c>
      <c r="L19" t="s">
        <v>62</v>
      </c>
      <c r="M19" t="s">
        <v>63</v>
      </c>
    </row>
    <row r="20" spans="1:15">
      <c r="A20" t="s">
        <v>194</v>
      </c>
      <c r="B20" t="str">
        <f>VLOOKUP(A20,iso_code!B:C,2,FALSE)</f>
        <v>ETH</v>
      </c>
      <c r="C20" t="s">
        <v>2208</v>
      </c>
      <c r="D20" t="s">
        <v>315</v>
      </c>
      <c r="E20" t="s">
        <v>2191</v>
      </c>
      <c r="F20" t="s">
        <v>2206</v>
      </c>
      <c r="G20">
        <f>COUNTIF(study_countries!B:B,A20)</f>
        <v>120</v>
      </c>
      <c r="H20">
        <v>0</v>
      </c>
      <c r="I20" t="s">
        <v>101</v>
      </c>
      <c r="J20" s="69">
        <v>56.6</v>
      </c>
      <c r="K20" s="100">
        <v>2024</v>
      </c>
      <c r="L20" t="s">
        <v>62</v>
      </c>
      <c r="M20" t="s">
        <v>62</v>
      </c>
      <c r="N20" t="s">
        <v>4554</v>
      </c>
      <c r="O20" t="s">
        <v>4542</v>
      </c>
    </row>
    <row r="21" spans="1:15">
      <c r="A21" t="s">
        <v>2153</v>
      </c>
      <c r="B21" t="str">
        <f>VLOOKUP(A21,iso_code!B:C,2,FALSE)</f>
        <v>GAB</v>
      </c>
      <c r="C21" t="s">
        <v>2209</v>
      </c>
      <c r="D21" t="s">
        <v>279</v>
      </c>
      <c r="E21" t="s">
        <v>2194</v>
      </c>
      <c r="F21" t="s">
        <v>224</v>
      </c>
      <c r="G21">
        <f>COUNTIF(study_countries!B:B,A21)</f>
        <v>28</v>
      </c>
      <c r="H21">
        <v>1</v>
      </c>
      <c r="I21" t="s">
        <v>4537</v>
      </c>
      <c r="J21" s="69">
        <v>95.1</v>
      </c>
      <c r="K21" s="100">
        <v>2024</v>
      </c>
      <c r="L21" t="s">
        <v>62</v>
      </c>
      <c r="M21" t="s">
        <v>63</v>
      </c>
    </row>
    <row r="22" spans="1:15">
      <c r="A22" t="s">
        <v>2154</v>
      </c>
      <c r="B22" t="str">
        <f>VLOOKUP(A22,iso_code!B:C,2,FALSE)</f>
        <v>GMB</v>
      </c>
      <c r="C22" t="s">
        <v>2210</v>
      </c>
      <c r="D22" t="s">
        <v>243</v>
      </c>
      <c r="E22" t="s">
        <v>2186</v>
      </c>
      <c r="F22" t="s">
        <v>2188</v>
      </c>
      <c r="G22">
        <f>COUNTIF(study_countries!B:B,A22)</f>
        <v>40</v>
      </c>
      <c r="H22">
        <v>0</v>
      </c>
      <c r="I22" t="s">
        <v>101</v>
      </c>
      <c r="J22" s="69">
        <v>69</v>
      </c>
      <c r="K22" s="100">
        <v>2024</v>
      </c>
      <c r="L22" t="s">
        <v>62</v>
      </c>
      <c r="M22" t="s">
        <v>62</v>
      </c>
    </row>
    <row r="23" spans="1:15">
      <c r="A23" t="s">
        <v>250</v>
      </c>
      <c r="B23" t="str">
        <f>VLOOKUP(A23,iso_code!B:C,2,FALSE)</f>
        <v>GHA</v>
      </c>
      <c r="C23" t="s">
        <v>2211</v>
      </c>
      <c r="D23" t="s">
        <v>243</v>
      </c>
      <c r="E23" t="s">
        <v>2186</v>
      </c>
      <c r="F23" t="s">
        <v>2188</v>
      </c>
      <c r="G23">
        <f>COUNTIF(study_countries!B:B,A23)</f>
        <v>97</v>
      </c>
      <c r="H23">
        <v>3</v>
      </c>
      <c r="I23" t="s">
        <v>2202</v>
      </c>
      <c r="J23" s="69">
        <v>91.9</v>
      </c>
      <c r="K23" s="100">
        <v>2024</v>
      </c>
      <c r="L23" t="s">
        <v>62</v>
      </c>
      <c r="M23" t="s">
        <v>63</v>
      </c>
      <c r="N23" t="s">
        <v>4555</v>
      </c>
      <c r="O23" t="s">
        <v>4542</v>
      </c>
    </row>
    <row r="24" spans="1:15">
      <c r="A24" t="s">
        <v>2155</v>
      </c>
      <c r="B24" t="str">
        <f>VLOOKUP(A24,iso_code!B:C,2,FALSE)</f>
        <v>GIN</v>
      </c>
      <c r="C24" t="s">
        <v>2212</v>
      </c>
      <c r="D24" t="s">
        <v>243</v>
      </c>
      <c r="E24" t="s">
        <v>2186</v>
      </c>
      <c r="F24" t="s">
        <v>224</v>
      </c>
      <c r="G24">
        <f>COUNTIF(study_countries!B:B,A24)</f>
        <v>37</v>
      </c>
      <c r="H24">
        <v>2</v>
      </c>
      <c r="I24" t="s">
        <v>4537</v>
      </c>
      <c r="J24" s="69">
        <v>53.8</v>
      </c>
      <c r="K24" s="100">
        <v>2024</v>
      </c>
      <c r="L24" t="s">
        <v>62</v>
      </c>
      <c r="M24" t="s">
        <v>63</v>
      </c>
      <c r="N24" t="s">
        <v>4556</v>
      </c>
      <c r="O24" t="s">
        <v>2182</v>
      </c>
    </row>
    <row r="25" spans="1:15">
      <c r="A25" t="s">
        <v>2156</v>
      </c>
      <c r="B25" t="str">
        <f>VLOOKUP(A25,iso_code!B:C,2,FALSE)</f>
        <v>GNB</v>
      </c>
      <c r="C25" t="s">
        <v>2213</v>
      </c>
      <c r="D25" t="s">
        <v>243</v>
      </c>
      <c r="E25" t="s">
        <v>2186</v>
      </c>
      <c r="F25" t="s">
        <v>260</v>
      </c>
      <c r="G25">
        <f>COUNTIF(study_countries!B:B,A25)</f>
        <v>37</v>
      </c>
      <c r="H25">
        <v>0</v>
      </c>
      <c r="I25" t="s">
        <v>101</v>
      </c>
      <c r="J25" s="69">
        <v>43.7</v>
      </c>
      <c r="K25" s="100">
        <v>2024</v>
      </c>
      <c r="L25" t="s">
        <v>62</v>
      </c>
      <c r="M25" t="s">
        <v>63</v>
      </c>
    </row>
    <row r="26" spans="1:15">
      <c r="A26" t="s">
        <v>2157</v>
      </c>
      <c r="B26" t="str">
        <f>VLOOKUP(A26,iso_code!B:C,2,FALSE)</f>
        <v>CIV</v>
      </c>
      <c r="C26" t="s">
        <v>2214</v>
      </c>
      <c r="D26" t="s">
        <v>243</v>
      </c>
      <c r="E26" t="s">
        <v>2186</v>
      </c>
      <c r="F26" t="s">
        <v>224</v>
      </c>
      <c r="G26">
        <f>COUNTIF(study_countries!B:B,A26)</f>
        <v>43</v>
      </c>
      <c r="H26">
        <v>0</v>
      </c>
      <c r="I26" t="s">
        <v>101</v>
      </c>
      <c r="J26" s="69">
        <v>72.900000000000006</v>
      </c>
      <c r="K26" s="100">
        <v>2024</v>
      </c>
      <c r="L26" t="s">
        <v>62</v>
      </c>
      <c r="M26" t="s">
        <v>63</v>
      </c>
      <c r="N26" t="s">
        <v>4557</v>
      </c>
      <c r="O26" t="s">
        <v>4542</v>
      </c>
    </row>
    <row r="27" spans="1:15">
      <c r="A27" t="s">
        <v>428</v>
      </c>
      <c r="B27" t="str">
        <f>VLOOKUP(A27,iso_code!B:C,2,FALSE)</f>
        <v>KEN</v>
      </c>
      <c r="C27" t="s">
        <v>2215</v>
      </c>
      <c r="D27" t="s">
        <v>315</v>
      </c>
      <c r="E27" t="s">
        <v>2191</v>
      </c>
      <c r="F27" t="s">
        <v>2188</v>
      </c>
      <c r="G27">
        <f>COUNTIF(study_countries!B:B,A27)</f>
        <v>91</v>
      </c>
      <c r="H27">
        <v>3</v>
      </c>
      <c r="I27" t="s">
        <v>2202</v>
      </c>
      <c r="J27" s="69">
        <v>77</v>
      </c>
      <c r="K27" s="100">
        <v>2024</v>
      </c>
      <c r="L27" t="s">
        <v>62</v>
      </c>
      <c r="M27" t="s">
        <v>63</v>
      </c>
      <c r="N27" t="s">
        <v>4533</v>
      </c>
      <c r="O27" t="s">
        <v>4542</v>
      </c>
    </row>
    <row r="28" spans="1:15">
      <c r="A28" t="s">
        <v>2158</v>
      </c>
      <c r="B28" t="str">
        <f>VLOOKUP(A28,iso_code!B:C,2,FALSE)</f>
        <v>LSO</v>
      </c>
      <c r="C28" t="s">
        <v>2216</v>
      </c>
      <c r="D28" t="s">
        <v>266</v>
      </c>
      <c r="E28" t="s">
        <v>2184</v>
      </c>
      <c r="F28" t="s">
        <v>2188</v>
      </c>
      <c r="G28">
        <f>COUNTIF(study_countries!B:B,A28)</f>
        <v>34</v>
      </c>
      <c r="H28">
        <v>1</v>
      </c>
      <c r="I28" t="s">
        <v>4537</v>
      </c>
      <c r="J28" s="69">
        <v>60.6</v>
      </c>
      <c r="K28" s="100">
        <v>2024</v>
      </c>
      <c r="L28" t="s">
        <v>62</v>
      </c>
      <c r="M28" t="s">
        <v>63</v>
      </c>
    </row>
    <row r="29" spans="1:15">
      <c r="A29" t="s">
        <v>2159</v>
      </c>
      <c r="B29" t="str">
        <f>VLOOKUP(A29,iso_code!B:C,2,FALSE)</f>
        <v>LBR</v>
      </c>
      <c r="C29" t="s">
        <v>2217</v>
      </c>
      <c r="D29" t="s">
        <v>243</v>
      </c>
      <c r="E29" t="s">
        <v>2186</v>
      </c>
      <c r="F29" t="s">
        <v>2188</v>
      </c>
      <c r="G29">
        <f>COUNTIF(study_countries!B:B,A29)</f>
        <v>36</v>
      </c>
      <c r="H29">
        <v>0</v>
      </c>
      <c r="I29" t="s">
        <v>101</v>
      </c>
      <c r="J29" s="69">
        <v>34.9</v>
      </c>
      <c r="K29" s="100">
        <v>2024</v>
      </c>
      <c r="L29" t="s">
        <v>62</v>
      </c>
      <c r="M29" t="s">
        <v>63</v>
      </c>
      <c r="N29" t="s">
        <v>4558</v>
      </c>
      <c r="O29" t="s">
        <v>2182</v>
      </c>
    </row>
    <row r="30" spans="1:15">
      <c r="A30" t="s">
        <v>1944</v>
      </c>
      <c r="B30" t="str">
        <f>VLOOKUP(A30,iso_code!B:C,2,FALSE)</f>
        <v>LBY</v>
      </c>
      <c r="C30" t="s">
        <v>2218</v>
      </c>
      <c r="D30" t="s">
        <v>218</v>
      </c>
      <c r="E30" t="s">
        <v>2180</v>
      </c>
      <c r="F30" t="s">
        <v>2181</v>
      </c>
      <c r="G30">
        <f>COUNTIF(study_countries!B:B,A30)</f>
        <v>41</v>
      </c>
      <c r="H30">
        <v>0</v>
      </c>
      <c r="I30" t="s">
        <v>101</v>
      </c>
      <c r="J30" s="69">
        <v>77.400000000000006</v>
      </c>
      <c r="K30" s="100">
        <v>2024</v>
      </c>
      <c r="L30" t="s">
        <v>63</v>
      </c>
      <c r="M30" t="s">
        <v>63</v>
      </c>
    </row>
    <row r="31" spans="1:15">
      <c r="A31" t="s">
        <v>2160</v>
      </c>
      <c r="B31" t="str">
        <f>VLOOKUP(A31,iso_code!B:C,2,FALSE)</f>
        <v>MDG</v>
      </c>
      <c r="C31" t="s">
        <v>2219</v>
      </c>
      <c r="D31" t="s">
        <v>315</v>
      </c>
      <c r="E31" t="s">
        <v>2191</v>
      </c>
      <c r="F31" t="s">
        <v>224</v>
      </c>
      <c r="G31">
        <f>COUNTIF(study_countries!B:B,A31)</f>
        <v>20</v>
      </c>
      <c r="H31">
        <v>2</v>
      </c>
      <c r="I31" t="s">
        <v>4537</v>
      </c>
      <c r="J31" s="69">
        <v>42.5</v>
      </c>
      <c r="K31" s="100">
        <v>2024</v>
      </c>
      <c r="L31" t="s">
        <v>62</v>
      </c>
      <c r="M31" t="s">
        <v>63</v>
      </c>
      <c r="N31" t="s">
        <v>4559</v>
      </c>
      <c r="O31" t="s">
        <v>4547</v>
      </c>
    </row>
    <row r="32" spans="1:15">
      <c r="A32" t="s">
        <v>1147</v>
      </c>
      <c r="B32" t="str">
        <f>VLOOKUP(A32,iso_code!B:C,2,FALSE)</f>
        <v>MWI</v>
      </c>
      <c r="C32" t="s">
        <v>2220</v>
      </c>
      <c r="D32" t="s">
        <v>266</v>
      </c>
      <c r="E32" t="s">
        <v>2184</v>
      </c>
      <c r="F32" t="s">
        <v>2188</v>
      </c>
      <c r="G32">
        <f>COUNTIF(study_countries!B:B,A32)</f>
        <v>42</v>
      </c>
      <c r="H32">
        <v>1</v>
      </c>
      <c r="I32" t="s">
        <v>4537</v>
      </c>
      <c r="J32" s="69">
        <v>15.6</v>
      </c>
      <c r="K32" s="100">
        <v>2024</v>
      </c>
      <c r="L32" t="s">
        <v>62</v>
      </c>
      <c r="M32" t="s">
        <v>63</v>
      </c>
      <c r="N32" t="s">
        <v>4557</v>
      </c>
      <c r="O32" t="s">
        <v>4542</v>
      </c>
    </row>
    <row r="33" spans="1:15">
      <c r="A33" t="s">
        <v>2161</v>
      </c>
      <c r="B33" t="str">
        <f>VLOOKUP(A33,iso_code!B:C,2,FALSE)</f>
        <v>MLI</v>
      </c>
      <c r="C33" t="s">
        <v>2221</v>
      </c>
      <c r="D33" t="s">
        <v>243</v>
      </c>
      <c r="E33" t="s">
        <v>2186</v>
      </c>
      <c r="F33" t="s">
        <v>224</v>
      </c>
      <c r="G33">
        <f>COUNTIF(study_countries!B:B,A33)</f>
        <v>42</v>
      </c>
      <c r="H33">
        <v>0</v>
      </c>
      <c r="I33" t="s">
        <v>101</v>
      </c>
      <c r="J33" s="69">
        <v>49.5</v>
      </c>
      <c r="K33" s="100">
        <v>2024</v>
      </c>
      <c r="L33" t="s">
        <v>62</v>
      </c>
      <c r="M33" t="s">
        <v>63</v>
      </c>
      <c r="N33" t="s">
        <v>4560</v>
      </c>
      <c r="O33" t="s">
        <v>2182</v>
      </c>
    </row>
    <row r="34" spans="1:15">
      <c r="A34" t="s">
        <v>2062</v>
      </c>
      <c r="B34" t="str">
        <f>VLOOKUP(A34,iso_code!B:C,2,FALSE)</f>
        <v>MRT</v>
      </c>
      <c r="C34" t="s">
        <v>2222</v>
      </c>
      <c r="D34" t="s">
        <v>218</v>
      </c>
      <c r="E34" t="s">
        <v>2180</v>
      </c>
      <c r="F34" t="s">
        <v>2181</v>
      </c>
      <c r="G34">
        <f>COUNTIF(study_countries!B:B,A34)</f>
        <v>30</v>
      </c>
      <c r="H34">
        <v>1</v>
      </c>
      <c r="I34" t="s">
        <v>4537</v>
      </c>
      <c r="J34" s="69">
        <v>52.2</v>
      </c>
      <c r="K34" s="100">
        <v>2024</v>
      </c>
      <c r="L34" t="s">
        <v>62</v>
      </c>
      <c r="M34" t="s">
        <v>63</v>
      </c>
      <c r="N34" t="s">
        <v>4561</v>
      </c>
      <c r="O34" t="s">
        <v>2182</v>
      </c>
    </row>
    <row r="35" spans="1:15">
      <c r="A35" t="s">
        <v>953</v>
      </c>
      <c r="B35" t="str">
        <f>VLOOKUP(A35,iso_code!B:C,2,FALSE)</f>
        <v>MUS</v>
      </c>
      <c r="C35" t="s">
        <v>2223</v>
      </c>
      <c r="D35" t="s">
        <v>315</v>
      </c>
      <c r="E35" t="s">
        <v>2191</v>
      </c>
      <c r="F35" t="s">
        <v>2188</v>
      </c>
      <c r="G35">
        <f>COUNTIF(study_countries!B:B,A35)</f>
        <v>21</v>
      </c>
      <c r="H35">
        <v>2</v>
      </c>
      <c r="I35" t="s">
        <v>4537</v>
      </c>
      <c r="J35" s="69">
        <v>100</v>
      </c>
      <c r="K35" s="100">
        <v>2024</v>
      </c>
      <c r="L35" t="s">
        <v>62</v>
      </c>
      <c r="M35" t="s">
        <v>63</v>
      </c>
    </row>
    <row r="36" spans="1:15">
      <c r="A36" t="s">
        <v>509</v>
      </c>
      <c r="B36" t="str">
        <f>VLOOKUP(A36,iso_code!B:C,2,FALSE)</f>
        <v>MAR</v>
      </c>
      <c r="C36" t="s">
        <v>2224</v>
      </c>
      <c r="D36" t="s">
        <v>218</v>
      </c>
      <c r="E36" t="s">
        <v>2180</v>
      </c>
      <c r="F36" t="s">
        <v>2181</v>
      </c>
      <c r="G36">
        <f>COUNTIF(study_countries!B:B,A36)</f>
        <v>71</v>
      </c>
      <c r="H36">
        <v>2</v>
      </c>
      <c r="I36" t="s">
        <v>4537</v>
      </c>
      <c r="J36" s="69">
        <v>100</v>
      </c>
      <c r="K36" s="100">
        <v>2024</v>
      </c>
      <c r="L36" t="s">
        <v>62</v>
      </c>
      <c r="M36" t="s">
        <v>63</v>
      </c>
      <c r="N36" t="s">
        <v>4562</v>
      </c>
      <c r="O36" t="s">
        <v>4542</v>
      </c>
    </row>
    <row r="37" spans="1:15">
      <c r="A37" t="s">
        <v>1431</v>
      </c>
      <c r="B37" t="str">
        <f>VLOOKUP(A37,iso_code!B:C,2,FALSE)</f>
        <v>MOZ</v>
      </c>
      <c r="C37" t="s">
        <v>2225</v>
      </c>
      <c r="D37" t="s">
        <v>266</v>
      </c>
      <c r="E37" t="s">
        <v>2184</v>
      </c>
      <c r="F37" t="s">
        <v>260</v>
      </c>
      <c r="G37">
        <f>COUNTIF(study_countries!B:B,A37)</f>
        <v>43</v>
      </c>
      <c r="H37">
        <v>2</v>
      </c>
      <c r="I37" t="s">
        <v>4537</v>
      </c>
      <c r="J37" s="69">
        <v>36.9</v>
      </c>
      <c r="K37" s="100">
        <v>2024</v>
      </c>
      <c r="L37" t="s">
        <v>62</v>
      </c>
      <c r="M37" t="s">
        <v>63</v>
      </c>
      <c r="N37" t="s">
        <v>4563</v>
      </c>
      <c r="O37" t="s">
        <v>2182</v>
      </c>
    </row>
    <row r="38" spans="1:15">
      <c r="A38" t="s">
        <v>2022</v>
      </c>
      <c r="B38" t="str">
        <f>VLOOKUP(A38,iso_code!B:C,2,FALSE)</f>
        <v>NAM</v>
      </c>
      <c r="C38" t="s">
        <v>2226</v>
      </c>
      <c r="D38" t="s">
        <v>266</v>
      </c>
      <c r="E38" t="s">
        <v>2184</v>
      </c>
      <c r="F38" t="s">
        <v>2188</v>
      </c>
      <c r="G38">
        <f>COUNTIF(study_countries!B:B,A38)</f>
        <v>36</v>
      </c>
      <c r="H38">
        <v>3</v>
      </c>
      <c r="I38" t="s">
        <v>2202</v>
      </c>
      <c r="J38" s="69">
        <v>59.3</v>
      </c>
      <c r="K38" s="99"/>
      <c r="L38" t="s">
        <v>62</v>
      </c>
      <c r="M38" t="s">
        <v>63</v>
      </c>
    </row>
    <row r="39" spans="1:15">
      <c r="A39" t="s">
        <v>988</v>
      </c>
      <c r="B39" t="str">
        <f>VLOOKUP(A39,iso_code!B:C,2,FALSE)</f>
        <v>NER</v>
      </c>
      <c r="C39" t="s">
        <v>2227</v>
      </c>
      <c r="D39" t="s">
        <v>243</v>
      </c>
      <c r="E39" t="s">
        <v>2186</v>
      </c>
      <c r="F39" t="s">
        <v>224</v>
      </c>
      <c r="G39">
        <f>COUNTIF(study_countries!B:B,A39)</f>
        <v>46</v>
      </c>
      <c r="H39">
        <v>2</v>
      </c>
      <c r="I39" t="s">
        <v>4537</v>
      </c>
      <c r="J39" s="69">
        <v>21.3</v>
      </c>
      <c r="K39" s="99">
        <v>2024</v>
      </c>
      <c r="L39" t="s">
        <v>62</v>
      </c>
      <c r="M39" t="s">
        <v>63</v>
      </c>
      <c r="N39" t="s">
        <v>4564</v>
      </c>
      <c r="O39" t="s">
        <v>4542</v>
      </c>
    </row>
    <row r="40" spans="1:15">
      <c r="A40" t="s">
        <v>1215</v>
      </c>
      <c r="B40" t="str">
        <f>VLOOKUP(A40,iso_code!B:C,2,FALSE)</f>
        <v>NGA</v>
      </c>
      <c r="C40" t="s">
        <v>2228</v>
      </c>
      <c r="D40" t="s">
        <v>243</v>
      </c>
      <c r="E40" t="s">
        <v>2186</v>
      </c>
      <c r="F40" t="s">
        <v>2188</v>
      </c>
      <c r="G40">
        <f>COUNTIF(study_countries!B:B,A40)</f>
        <v>256</v>
      </c>
      <c r="H40">
        <v>1</v>
      </c>
      <c r="I40" t="s">
        <v>4537</v>
      </c>
      <c r="J40" s="69">
        <v>62.5</v>
      </c>
      <c r="K40" s="99">
        <v>2024</v>
      </c>
      <c r="L40" t="s">
        <v>62</v>
      </c>
      <c r="M40" t="s">
        <v>62</v>
      </c>
      <c r="N40" t="s">
        <v>4565</v>
      </c>
      <c r="O40" t="s">
        <v>4542</v>
      </c>
    </row>
    <row r="41" spans="1:15">
      <c r="A41" t="s">
        <v>2162</v>
      </c>
      <c r="B41" t="str">
        <f>VLOOKUP(A41,iso_code!B:C,2,FALSE)</f>
        <v>RWA</v>
      </c>
      <c r="C41" t="s">
        <v>2229</v>
      </c>
      <c r="D41" t="s">
        <v>315</v>
      </c>
      <c r="E41" t="s">
        <v>2191</v>
      </c>
      <c r="F41" t="s">
        <v>2188</v>
      </c>
      <c r="G41">
        <f>COUNTIF(study_countries!B:B,A41)</f>
        <v>53</v>
      </c>
      <c r="H41">
        <v>2</v>
      </c>
      <c r="I41" t="s">
        <v>4537</v>
      </c>
      <c r="J41" s="69">
        <v>72</v>
      </c>
      <c r="K41" s="99">
        <v>2024</v>
      </c>
      <c r="L41" t="s">
        <v>62</v>
      </c>
      <c r="M41" t="s">
        <v>63</v>
      </c>
      <c r="N41" t="s">
        <v>4566</v>
      </c>
      <c r="O41" t="s">
        <v>4542</v>
      </c>
    </row>
    <row r="42" spans="1:15">
      <c r="A42" t="s">
        <v>2163</v>
      </c>
      <c r="B42" t="str">
        <f>VLOOKUP(A42,iso_code!B:C,2,FALSE)</f>
        <v>STP</v>
      </c>
      <c r="C42" t="s">
        <v>2230</v>
      </c>
      <c r="D42" t="s">
        <v>279</v>
      </c>
      <c r="E42" t="s">
        <v>2194</v>
      </c>
      <c r="F42" t="s">
        <v>260</v>
      </c>
      <c r="G42">
        <f>COUNTIF(study_countries!B:B,A42)</f>
        <v>10</v>
      </c>
      <c r="H42">
        <v>0</v>
      </c>
      <c r="I42" t="s">
        <v>101</v>
      </c>
      <c r="J42" s="69">
        <v>77.7</v>
      </c>
      <c r="K42" s="99">
        <v>2024</v>
      </c>
      <c r="L42" t="s">
        <v>62</v>
      </c>
      <c r="M42" t="s">
        <v>63</v>
      </c>
    </row>
    <row r="43" spans="1:15">
      <c r="A43" t="s">
        <v>1657</v>
      </c>
      <c r="B43" t="str">
        <f>VLOOKUP(A43,iso_code!B:C,2,FALSE)</f>
        <v>SEN</v>
      </c>
      <c r="C43" t="s">
        <v>2231</v>
      </c>
      <c r="D43" t="s">
        <v>243</v>
      </c>
      <c r="E43" t="s">
        <v>2186</v>
      </c>
      <c r="F43" t="s">
        <v>224</v>
      </c>
      <c r="G43">
        <f>COUNTIF(study_countries!B:B,A43)</f>
        <v>46</v>
      </c>
      <c r="H43">
        <v>1</v>
      </c>
      <c r="I43" t="s">
        <v>4537</v>
      </c>
      <c r="J43" s="69">
        <v>82.9</v>
      </c>
      <c r="K43" s="99">
        <v>2024</v>
      </c>
      <c r="L43" t="s">
        <v>62</v>
      </c>
      <c r="M43" t="s">
        <v>63</v>
      </c>
      <c r="N43" t="s">
        <v>4567</v>
      </c>
      <c r="O43" t="s">
        <v>4542</v>
      </c>
    </row>
    <row r="44" spans="1:15">
      <c r="A44" t="s">
        <v>2164</v>
      </c>
      <c r="B44" t="str">
        <f>VLOOKUP(A44,iso_code!B:C,2,FALSE)</f>
        <v>SYC</v>
      </c>
      <c r="C44" t="s">
        <v>2232</v>
      </c>
      <c r="D44" t="s">
        <v>315</v>
      </c>
      <c r="E44" t="s">
        <v>2191</v>
      </c>
      <c r="F44" t="s">
        <v>2188</v>
      </c>
      <c r="G44">
        <f>COUNTIF(study_countries!B:B,A44)</f>
        <v>12</v>
      </c>
      <c r="H44">
        <v>2</v>
      </c>
      <c r="I44" t="s">
        <v>4537</v>
      </c>
      <c r="J44" s="69">
        <v>100</v>
      </c>
      <c r="K44" s="99">
        <v>2024</v>
      </c>
      <c r="L44" t="s">
        <v>62</v>
      </c>
      <c r="M44" t="s">
        <v>63</v>
      </c>
    </row>
    <row r="45" spans="1:15">
      <c r="A45" t="s">
        <v>2046</v>
      </c>
      <c r="B45" t="str">
        <f>VLOOKUP(A45,iso_code!B:C,2,FALSE)</f>
        <v>SLE</v>
      </c>
      <c r="C45" t="s">
        <v>2233</v>
      </c>
      <c r="D45" t="s">
        <v>243</v>
      </c>
      <c r="E45" t="s">
        <v>2186</v>
      </c>
      <c r="F45" t="s">
        <v>2188</v>
      </c>
      <c r="G45">
        <f>COUNTIF(study_countries!B:B,A45)</f>
        <v>43</v>
      </c>
      <c r="H45">
        <v>0</v>
      </c>
      <c r="I45" t="s">
        <v>101</v>
      </c>
      <c r="J45" s="69">
        <v>39.200000000000003</v>
      </c>
      <c r="K45" s="99">
        <v>2024</v>
      </c>
      <c r="L45" t="s">
        <v>62</v>
      </c>
      <c r="M45" t="s">
        <v>63</v>
      </c>
      <c r="N45" t="s">
        <v>4568</v>
      </c>
      <c r="O45" t="s">
        <v>2182</v>
      </c>
    </row>
    <row r="46" spans="1:15">
      <c r="A46" t="s">
        <v>2165</v>
      </c>
      <c r="B46" t="str">
        <f>VLOOKUP(A46,iso_code!B:C,2,FALSE)</f>
        <v>SOM</v>
      </c>
      <c r="C46" t="s">
        <v>2234</v>
      </c>
      <c r="D46" t="s">
        <v>315</v>
      </c>
      <c r="E46" t="s">
        <v>2191</v>
      </c>
      <c r="F46" t="s">
        <v>2206</v>
      </c>
      <c r="G46">
        <f>COUNTIF(study_countries!B:B,A46)</f>
        <v>35</v>
      </c>
      <c r="H46">
        <v>0</v>
      </c>
      <c r="I46" t="s">
        <v>101</v>
      </c>
      <c r="J46" s="69">
        <v>54.4</v>
      </c>
      <c r="K46" s="99">
        <v>2024</v>
      </c>
      <c r="L46" t="s">
        <v>62</v>
      </c>
      <c r="M46" t="s">
        <v>63</v>
      </c>
      <c r="N46" t="s">
        <v>4569</v>
      </c>
      <c r="O46" t="s">
        <v>2182</v>
      </c>
    </row>
    <row r="47" spans="1:15">
      <c r="A47" t="s">
        <v>608</v>
      </c>
      <c r="B47" t="str">
        <f>VLOOKUP(A47,iso_code!B:C,2,FALSE)</f>
        <v>ZAF</v>
      </c>
      <c r="C47" t="s">
        <v>2235</v>
      </c>
      <c r="D47" t="s">
        <v>266</v>
      </c>
      <c r="E47" t="s">
        <v>2184</v>
      </c>
      <c r="F47" t="s">
        <v>2188</v>
      </c>
      <c r="G47">
        <f>COUNTIF(study_countries!B:B,A47)</f>
        <v>97</v>
      </c>
      <c r="H47">
        <v>4</v>
      </c>
      <c r="I47" t="s">
        <v>2202</v>
      </c>
      <c r="J47" s="69">
        <v>90.2</v>
      </c>
      <c r="K47" s="99">
        <v>2024</v>
      </c>
      <c r="L47" t="s">
        <v>62</v>
      </c>
      <c r="M47" t="s">
        <v>62</v>
      </c>
      <c r="N47" t="s">
        <v>4534</v>
      </c>
      <c r="O47" t="s">
        <v>4542</v>
      </c>
    </row>
    <row r="48" spans="1:15">
      <c r="A48" t="s">
        <v>2166</v>
      </c>
      <c r="B48" t="str">
        <f>VLOOKUP(A48,iso_code!B:C,2,FALSE)</f>
        <v>SSD</v>
      </c>
      <c r="C48" t="s">
        <v>2236</v>
      </c>
      <c r="D48" t="s">
        <v>315</v>
      </c>
      <c r="E48" t="s">
        <v>2191</v>
      </c>
      <c r="F48" t="s">
        <v>2188</v>
      </c>
      <c r="G48">
        <f>COUNTIF(study_countries!B:B,A48)</f>
        <v>27</v>
      </c>
      <c r="H48">
        <v>0</v>
      </c>
      <c r="I48" t="s">
        <v>101</v>
      </c>
      <c r="J48" s="69">
        <v>5.4</v>
      </c>
      <c r="K48" s="99">
        <v>2024</v>
      </c>
      <c r="L48" t="s">
        <v>62</v>
      </c>
      <c r="M48" t="s">
        <v>63</v>
      </c>
      <c r="N48" t="s">
        <v>4570</v>
      </c>
      <c r="O48" t="s">
        <v>4547</v>
      </c>
    </row>
    <row r="49" spans="1:15">
      <c r="A49" t="s">
        <v>2167</v>
      </c>
      <c r="B49" t="str">
        <f>VLOOKUP(A49,iso_code!B:C,2,FALSE)</f>
        <v>SDN</v>
      </c>
      <c r="C49" t="s">
        <v>2237</v>
      </c>
      <c r="D49" t="s">
        <v>315</v>
      </c>
      <c r="E49" t="s">
        <v>2191</v>
      </c>
      <c r="F49" t="s">
        <v>2181</v>
      </c>
      <c r="G49">
        <f>COUNTIF(study_countries!B:B,A49)</f>
        <v>46</v>
      </c>
      <c r="H49">
        <v>0</v>
      </c>
      <c r="I49" t="s">
        <v>101</v>
      </c>
      <c r="J49" s="69">
        <v>66</v>
      </c>
      <c r="K49" s="99">
        <v>2024</v>
      </c>
      <c r="L49" t="s">
        <v>62</v>
      </c>
      <c r="M49" t="s">
        <v>63</v>
      </c>
      <c r="N49" t="s">
        <v>4571</v>
      </c>
      <c r="O49" t="s">
        <v>2182</v>
      </c>
    </row>
    <row r="50" spans="1:15">
      <c r="A50" t="s">
        <v>842</v>
      </c>
      <c r="B50" t="str">
        <f>VLOOKUP(A50,iso_code!B:C,2,FALSE)</f>
        <v>TZA</v>
      </c>
      <c r="C50" t="s">
        <v>2238</v>
      </c>
      <c r="D50" t="s">
        <v>315</v>
      </c>
      <c r="E50" t="s">
        <v>2191</v>
      </c>
      <c r="F50" t="s">
        <v>2188</v>
      </c>
      <c r="G50">
        <f>COUNTIF(study_countries!B:B,A50)</f>
        <v>64</v>
      </c>
      <c r="H50">
        <v>1</v>
      </c>
      <c r="I50" t="s">
        <v>4537</v>
      </c>
      <c r="J50" s="69">
        <v>52.4</v>
      </c>
      <c r="K50" s="99">
        <v>2024</v>
      </c>
      <c r="L50" t="s">
        <v>62</v>
      </c>
      <c r="M50" t="s">
        <v>63</v>
      </c>
      <c r="N50" t="s">
        <v>4572</v>
      </c>
      <c r="O50" t="s">
        <v>2182</v>
      </c>
    </row>
    <row r="51" spans="1:15">
      <c r="A51" t="s">
        <v>1968</v>
      </c>
      <c r="B51" t="str">
        <f>VLOOKUP(A51,iso_code!B:C,2,FALSE)</f>
        <v>TGO</v>
      </c>
      <c r="C51" t="s">
        <v>2239</v>
      </c>
      <c r="D51" t="s">
        <v>243</v>
      </c>
      <c r="E51" t="s">
        <v>2186</v>
      </c>
      <c r="F51" t="s">
        <v>224</v>
      </c>
      <c r="G51">
        <f>COUNTIF(study_countries!B:B,A51)</f>
        <v>43</v>
      </c>
      <c r="H51">
        <v>1</v>
      </c>
      <c r="I51" t="s">
        <v>4537</v>
      </c>
      <c r="J51" s="69">
        <v>61.1</v>
      </c>
      <c r="K51" s="99">
        <v>2024</v>
      </c>
      <c r="L51" t="s">
        <v>62</v>
      </c>
      <c r="M51" t="s">
        <v>62</v>
      </c>
      <c r="N51" t="s">
        <v>4573</v>
      </c>
      <c r="O51" t="s">
        <v>2182</v>
      </c>
    </row>
    <row r="52" spans="1:15">
      <c r="A52" t="s">
        <v>935</v>
      </c>
      <c r="B52" t="str">
        <f>VLOOKUP(A52,iso_code!B:C,2,FALSE)</f>
        <v>TUN</v>
      </c>
      <c r="C52" t="s">
        <v>2240</v>
      </c>
      <c r="D52" t="s">
        <v>218</v>
      </c>
      <c r="E52" t="s">
        <v>2180</v>
      </c>
      <c r="F52" t="s">
        <v>2181</v>
      </c>
      <c r="G52">
        <f>COUNTIF(study_countries!B:B,A52)</f>
        <v>43</v>
      </c>
      <c r="H52">
        <v>2</v>
      </c>
      <c r="I52" t="s">
        <v>4537</v>
      </c>
      <c r="J52" s="69">
        <v>100</v>
      </c>
      <c r="K52" s="99">
        <v>2024</v>
      </c>
      <c r="L52" t="s">
        <v>62</v>
      </c>
      <c r="M52" t="s">
        <v>62</v>
      </c>
      <c r="N52" t="s">
        <v>4574</v>
      </c>
      <c r="O52" t="s">
        <v>4542</v>
      </c>
    </row>
    <row r="53" spans="1:15">
      <c r="A53" t="s">
        <v>1443</v>
      </c>
      <c r="B53" t="str">
        <f>VLOOKUP(A53,iso_code!B:C,2,FALSE)</f>
        <v>UGA</v>
      </c>
      <c r="C53" t="s">
        <v>2241</v>
      </c>
      <c r="D53" t="s">
        <v>315</v>
      </c>
      <c r="E53" t="s">
        <v>2191</v>
      </c>
      <c r="F53" t="s">
        <v>2188</v>
      </c>
      <c r="G53">
        <f>COUNTIF(study_countries!B:B,A53)</f>
        <v>47</v>
      </c>
      <c r="H53">
        <v>3</v>
      </c>
      <c r="I53" t="s">
        <v>2202</v>
      </c>
      <c r="J53" s="69">
        <v>55.3</v>
      </c>
      <c r="K53" s="99">
        <v>2024</v>
      </c>
      <c r="L53" t="s">
        <v>62</v>
      </c>
      <c r="M53" t="s">
        <v>63</v>
      </c>
      <c r="N53" t="s">
        <v>4575</v>
      </c>
      <c r="O53" t="s">
        <v>4542</v>
      </c>
    </row>
    <row r="54" spans="1:15">
      <c r="A54" t="s">
        <v>737</v>
      </c>
      <c r="B54" t="str">
        <f>VLOOKUP(A54,iso_code!B:C,2,FALSE)</f>
        <v>ZMB</v>
      </c>
      <c r="C54" t="s">
        <v>2242</v>
      </c>
      <c r="D54" t="s">
        <v>266</v>
      </c>
      <c r="E54" t="s">
        <v>2184</v>
      </c>
      <c r="F54" t="s">
        <v>2188</v>
      </c>
      <c r="G54">
        <f>COUNTIF(study_countries!B:B,A54)</f>
        <v>47</v>
      </c>
      <c r="H54">
        <v>0</v>
      </c>
      <c r="I54" t="s">
        <v>101</v>
      </c>
      <c r="J54" s="69">
        <v>53.6</v>
      </c>
      <c r="K54" s="99">
        <v>2024</v>
      </c>
      <c r="L54" t="s">
        <v>62</v>
      </c>
      <c r="M54" t="s">
        <v>63</v>
      </c>
      <c r="N54" t="s">
        <v>4576</v>
      </c>
      <c r="O54" t="s">
        <v>4542</v>
      </c>
    </row>
    <row r="55" spans="1:15">
      <c r="A55" t="s">
        <v>2169</v>
      </c>
      <c r="B55" t="str">
        <f>VLOOKUP(A55,iso_code!B:C,2,FALSE)</f>
        <v>ZWE</v>
      </c>
      <c r="C55" t="s">
        <v>2243</v>
      </c>
      <c r="D55" t="s">
        <v>266</v>
      </c>
      <c r="E55" t="s">
        <v>2184</v>
      </c>
      <c r="F55" t="s">
        <v>2188</v>
      </c>
      <c r="G55">
        <f>COUNTIF(study_countries!B:B,A55)</f>
        <v>40</v>
      </c>
      <c r="H55">
        <v>2</v>
      </c>
      <c r="I55" t="s">
        <v>4537</v>
      </c>
      <c r="J55" s="69">
        <v>62</v>
      </c>
      <c r="K55" s="99">
        <v>2024</v>
      </c>
      <c r="L55" t="s">
        <v>62</v>
      </c>
      <c r="M55" t="s">
        <v>62</v>
      </c>
      <c r="N55" t="s">
        <v>4577</v>
      </c>
      <c r="O55" t="s">
        <v>2182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2170</v>
      </c>
      <c r="B1" s="37" t="s">
        <v>2244</v>
      </c>
      <c r="C1" s="37" t="s">
        <v>2245</v>
      </c>
      <c r="D1" s="37" t="s">
        <v>2174</v>
      </c>
    </row>
    <row r="2" spans="1:4">
      <c r="A2" t="s">
        <v>243</v>
      </c>
      <c r="B2" t="s">
        <v>2246</v>
      </c>
      <c r="C2" t="s">
        <v>2247</v>
      </c>
      <c r="D2">
        <f>COUNTIF(study_pools!B:B,A2)</f>
        <v>385</v>
      </c>
    </row>
    <row r="3" spans="1:4">
      <c r="A3" t="s">
        <v>315</v>
      </c>
      <c r="B3" t="s">
        <v>2248</v>
      </c>
      <c r="C3" t="s">
        <v>2249</v>
      </c>
      <c r="D3">
        <f>COUNTIF(study_pools!B:B,A3)</f>
        <v>368</v>
      </c>
    </row>
    <row r="4" spans="1:4">
      <c r="A4" t="s">
        <v>279</v>
      </c>
      <c r="B4" t="s">
        <v>2250</v>
      </c>
      <c r="C4" t="s">
        <v>2251</v>
      </c>
      <c r="D4">
        <f>COUNTIF(study_pools!B:B,A4)</f>
        <v>75</v>
      </c>
    </row>
    <row r="5" spans="1:4">
      <c r="A5" t="s">
        <v>266</v>
      </c>
      <c r="B5" t="s">
        <v>2252</v>
      </c>
      <c r="C5" t="s">
        <v>2253</v>
      </c>
      <c r="D5">
        <f>COUNTIF(study_pools!B:B,A5)</f>
        <v>175</v>
      </c>
    </row>
    <row r="6" spans="1:4">
      <c r="A6" t="s">
        <v>218</v>
      </c>
      <c r="B6" t="s">
        <v>2254</v>
      </c>
      <c r="C6" t="s">
        <v>2255</v>
      </c>
      <c r="D6">
        <f>COUNTIF(study_pools!B:B,A6)</f>
        <v>186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AC102"/>
  <sheetViews>
    <sheetView topLeftCell="A97" zoomScaleNormal="100" workbookViewId="0">
      <pane xSplit="1" topLeftCell="B1" activePane="topRight" state="frozen"/>
      <selection pane="topRight" activeCell="B107" sqref="B107"/>
    </sheetView>
  </sheetViews>
  <sheetFormatPr baseColWidth="10" defaultColWidth="8.83203125" defaultRowHeight="16"/>
  <cols>
    <col min="1" max="1" width="14.33203125" style="106" bestFit="1" customWidth="1"/>
    <col min="2" max="2" width="37.33203125" style="106" customWidth="1"/>
    <col min="3" max="3" width="24.1640625" style="106" customWidth="1"/>
    <col min="4" max="4" width="16" style="106" customWidth="1"/>
    <col min="5" max="5" width="28.33203125" style="106" bestFit="1" customWidth="1"/>
    <col min="6" max="6" width="12.1640625" style="106" bestFit="1" customWidth="1"/>
    <col min="7" max="7" width="11.1640625" style="106" customWidth="1"/>
    <col min="8" max="11" width="21.1640625" style="106" customWidth="1"/>
    <col min="12" max="12" width="16.33203125" style="106" customWidth="1"/>
    <col min="13" max="13" width="13.33203125" style="106" customWidth="1"/>
    <col min="14" max="14" width="18.83203125" style="106" customWidth="1"/>
    <col min="15" max="15" width="13.33203125" style="106" customWidth="1"/>
    <col min="16" max="16" width="23.33203125" style="106" customWidth="1"/>
    <col min="17" max="17" width="21.83203125" style="106" customWidth="1"/>
    <col min="18" max="18" width="8.6640625" style="106" bestFit="1" customWidth="1"/>
    <col min="19" max="19" width="25" style="106" customWidth="1"/>
    <col min="20" max="20" width="36.6640625" style="106" customWidth="1"/>
    <col min="21" max="21" width="23.6640625" style="106" customWidth="1"/>
    <col min="22" max="22" width="33.33203125" style="106" customWidth="1"/>
    <col min="23" max="23" width="54" style="106" customWidth="1"/>
    <col min="24" max="24" width="43.33203125" style="106" customWidth="1"/>
    <col min="25" max="25" width="34.33203125" style="106" customWidth="1"/>
    <col min="26" max="26" width="21.83203125" style="106" customWidth="1"/>
    <col min="27" max="27" width="15" style="106" customWidth="1"/>
    <col min="28" max="28" width="77.33203125" style="106" customWidth="1"/>
    <col min="29" max="29" width="42.33203125" style="106" customWidth="1"/>
    <col min="30" max="16384" width="8.83203125" style="106"/>
  </cols>
  <sheetData>
    <row r="1" spans="1:29" ht="34">
      <c r="A1" s="103" t="s">
        <v>2106</v>
      </c>
      <c r="B1" s="104" t="s">
        <v>2256</v>
      </c>
      <c r="C1" s="104" t="s">
        <v>2257</v>
      </c>
      <c r="D1" s="104" t="s">
        <v>2258</v>
      </c>
      <c r="E1" s="104" t="s">
        <v>2259</v>
      </c>
      <c r="F1" s="104" t="s">
        <v>2260</v>
      </c>
      <c r="G1" s="104" t="s">
        <v>2261</v>
      </c>
      <c r="H1" s="104" t="s">
        <v>2262</v>
      </c>
      <c r="I1" s="104" t="s">
        <v>10678</v>
      </c>
      <c r="J1" s="104" t="s">
        <v>7</v>
      </c>
      <c r="K1" s="104" t="s">
        <v>10679</v>
      </c>
      <c r="L1" s="104" t="s">
        <v>2263</v>
      </c>
      <c r="M1" s="104" t="s">
        <v>2264</v>
      </c>
      <c r="N1" s="104" t="s">
        <v>2265</v>
      </c>
      <c r="O1" s="104" t="s">
        <v>2266</v>
      </c>
      <c r="P1" s="104" t="s">
        <v>2267</v>
      </c>
      <c r="Q1" s="104" t="s">
        <v>2268</v>
      </c>
      <c r="R1" s="104" t="s">
        <v>2269</v>
      </c>
      <c r="S1" s="104" t="s">
        <v>2270</v>
      </c>
      <c r="T1" s="104" t="s">
        <v>2271</v>
      </c>
      <c r="U1" s="104" t="s">
        <v>2272</v>
      </c>
      <c r="V1" s="104" t="s">
        <v>47</v>
      </c>
      <c r="W1" s="105" t="s">
        <v>2273</v>
      </c>
      <c r="X1" s="105" t="s">
        <v>40</v>
      </c>
      <c r="Y1" s="105" t="s">
        <v>2274</v>
      </c>
      <c r="Z1" s="105" t="s">
        <v>2275</v>
      </c>
      <c r="AA1" s="105" t="s">
        <v>5193</v>
      </c>
      <c r="AB1" s="105" t="s">
        <v>10680</v>
      </c>
      <c r="AC1" s="105" t="s">
        <v>10681</v>
      </c>
    </row>
    <row r="2" spans="1:29" ht="118" customHeight="1">
      <c r="A2" s="107" t="s">
        <v>381</v>
      </c>
      <c r="B2" s="107" t="s">
        <v>2276</v>
      </c>
      <c r="C2" s="108" t="s">
        <v>188</v>
      </c>
      <c r="D2" s="107" t="s">
        <v>2277</v>
      </c>
      <c r="E2" s="107" t="s">
        <v>2278</v>
      </c>
      <c r="F2" s="107" t="s">
        <v>2279</v>
      </c>
      <c r="G2" s="108" t="s">
        <v>10682</v>
      </c>
      <c r="H2" s="107" t="s">
        <v>62</v>
      </c>
      <c r="I2" s="109" t="s">
        <v>10683</v>
      </c>
      <c r="J2" s="109" t="s">
        <v>10870</v>
      </c>
      <c r="K2" s="109" t="s">
        <v>2280</v>
      </c>
      <c r="L2" s="107" t="s">
        <v>2280</v>
      </c>
      <c r="M2" s="107" t="s">
        <v>2281</v>
      </c>
      <c r="N2" s="107" t="s">
        <v>62</v>
      </c>
      <c r="O2" s="107" t="s">
        <v>62</v>
      </c>
      <c r="P2" s="107" t="s">
        <v>101</v>
      </c>
      <c r="Q2" s="107" t="s">
        <v>62</v>
      </c>
      <c r="R2" s="107" t="s">
        <v>2282</v>
      </c>
      <c r="S2" s="110">
        <f>COUNTIF(study_tools!B:B,A2)</f>
        <v>85</v>
      </c>
      <c r="T2" s="107" t="s">
        <v>10871</v>
      </c>
      <c r="U2" s="107" t="s">
        <v>62</v>
      </c>
      <c r="V2" s="107" t="s">
        <v>63</v>
      </c>
      <c r="W2" s="107" t="s">
        <v>10872</v>
      </c>
      <c r="X2" s="107" t="s">
        <v>5177</v>
      </c>
      <c r="Y2" s="107" t="s">
        <v>5178</v>
      </c>
      <c r="Z2" s="111" t="s">
        <v>10873</v>
      </c>
      <c r="AA2" s="107" t="s">
        <v>101</v>
      </c>
      <c r="AB2" s="112" t="s">
        <v>10869</v>
      </c>
      <c r="AC2" s="112" t="s">
        <v>10723</v>
      </c>
    </row>
    <row r="3" spans="1:29" ht="60" customHeight="1">
      <c r="A3" s="107" t="s">
        <v>264</v>
      </c>
      <c r="B3" s="107" t="s">
        <v>2284</v>
      </c>
      <c r="C3" s="107" t="s">
        <v>2107</v>
      </c>
      <c r="D3" s="107" t="s">
        <v>465</v>
      </c>
      <c r="E3" s="107" t="s">
        <v>2285</v>
      </c>
      <c r="F3" s="107" t="s">
        <v>28</v>
      </c>
      <c r="G3" s="107">
        <v>0</v>
      </c>
      <c r="H3" s="107" t="s">
        <v>62</v>
      </c>
      <c r="I3" s="109" t="s">
        <v>10683</v>
      </c>
      <c r="J3" s="109" t="s">
        <v>10686</v>
      </c>
      <c r="K3" s="109" t="s">
        <v>2280</v>
      </c>
      <c r="L3" s="107" t="s">
        <v>2281</v>
      </c>
      <c r="M3" s="107" t="s">
        <v>2280</v>
      </c>
      <c r="N3" s="107" t="s">
        <v>62</v>
      </c>
      <c r="O3" s="107" t="s">
        <v>62</v>
      </c>
      <c r="P3" s="107" t="s">
        <v>2286</v>
      </c>
      <c r="Q3" s="107" t="s">
        <v>63</v>
      </c>
      <c r="R3" s="107" t="s">
        <v>2287</v>
      </c>
      <c r="S3" s="110">
        <f>COUNTIF(study_tools!B:B,A3)</f>
        <v>76</v>
      </c>
      <c r="T3" s="107" t="s">
        <v>2283</v>
      </c>
      <c r="U3" s="107" t="s">
        <v>132</v>
      </c>
      <c r="V3" s="107" t="s">
        <v>63</v>
      </c>
      <c r="W3" s="107" t="s">
        <v>5182</v>
      </c>
      <c r="X3" s="107" t="s">
        <v>5183</v>
      </c>
      <c r="Y3" s="107" t="s">
        <v>5184</v>
      </c>
      <c r="Z3" s="111" t="s">
        <v>10724</v>
      </c>
      <c r="AA3" s="107" t="s">
        <v>101</v>
      </c>
      <c r="AB3" s="107"/>
      <c r="AC3" s="107"/>
    </row>
    <row r="4" spans="1:29" ht="60" customHeight="1">
      <c r="A4" s="107" t="s">
        <v>773</v>
      </c>
      <c r="B4" s="107" t="s">
        <v>2288</v>
      </c>
      <c r="C4" s="107" t="s">
        <v>2107</v>
      </c>
      <c r="D4" s="107" t="s">
        <v>2289</v>
      </c>
      <c r="E4" s="107" t="s">
        <v>2290</v>
      </c>
      <c r="F4" s="107" t="s">
        <v>28</v>
      </c>
      <c r="G4" s="107">
        <v>0</v>
      </c>
      <c r="H4" s="107" t="s">
        <v>62</v>
      </c>
      <c r="I4" s="109" t="s">
        <v>10687</v>
      </c>
      <c r="J4" s="109" t="s">
        <v>10688</v>
      </c>
      <c r="K4" s="109" t="s">
        <v>2281</v>
      </c>
      <c r="L4" s="107" t="s">
        <v>2281</v>
      </c>
      <c r="M4" s="107" t="s">
        <v>2281</v>
      </c>
      <c r="N4" s="107" t="s">
        <v>62</v>
      </c>
      <c r="O4" s="107" t="s">
        <v>62</v>
      </c>
      <c r="P4" s="107" t="s">
        <v>2286</v>
      </c>
      <c r="Q4" s="107" t="s">
        <v>63</v>
      </c>
      <c r="R4" s="107" t="s">
        <v>2282</v>
      </c>
      <c r="S4" s="110">
        <f>COUNTIF(study_tools!B:B,A4)</f>
        <v>32</v>
      </c>
      <c r="T4" s="107" t="s">
        <v>2283</v>
      </c>
      <c r="U4" s="107" t="s">
        <v>132</v>
      </c>
      <c r="V4" s="107" t="s">
        <v>63</v>
      </c>
      <c r="W4" s="107" t="s">
        <v>5185</v>
      </c>
      <c r="X4" s="107" t="s">
        <v>5186</v>
      </c>
      <c r="Y4" s="107" t="s">
        <v>5187</v>
      </c>
      <c r="Z4" s="111" t="s">
        <v>10725</v>
      </c>
      <c r="AA4" s="107" t="s">
        <v>5194</v>
      </c>
      <c r="AB4" s="112" t="s">
        <v>10726</v>
      </c>
      <c r="AC4" s="107"/>
    </row>
    <row r="5" spans="1:29" ht="60" customHeight="1">
      <c r="A5" s="107" t="s">
        <v>1716</v>
      </c>
      <c r="B5" s="107" t="s">
        <v>2291</v>
      </c>
      <c r="C5" s="107" t="s">
        <v>2107</v>
      </c>
      <c r="D5" s="107" t="s">
        <v>2289</v>
      </c>
      <c r="E5" s="107" t="s">
        <v>2290</v>
      </c>
      <c r="F5" s="107" t="s">
        <v>28</v>
      </c>
      <c r="G5" s="107">
        <v>0</v>
      </c>
      <c r="H5" s="107" t="s">
        <v>62</v>
      </c>
      <c r="I5" s="109" t="s">
        <v>10687</v>
      </c>
      <c r="J5" s="109" t="s">
        <v>10689</v>
      </c>
      <c r="K5" s="109" t="s">
        <v>2281</v>
      </c>
      <c r="L5" s="107" t="s">
        <v>2281</v>
      </c>
      <c r="M5" s="107" t="s">
        <v>2281</v>
      </c>
      <c r="N5" s="107" t="s">
        <v>62</v>
      </c>
      <c r="O5" s="107" t="s">
        <v>62</v>
      </c>
      <c r="P5" s="107" t="s">
        <v>2286</v>
      </c>
      <c r="Q5" s="107" t="s">
        <v>63</v>
      </c>
      <c r="R5" s="107" t="s">
        <v>2282</v>
      </c>
      <c r="S5" s="110">
        <f>COUNTIF(study_tools!B:B,A5)</f>
        <v>5</v>
      </c>
      <c r="T5" s="107" t="s">
        <v>2283</v>
      </c>
      <c r="U5" s="107" t="s">
        <v>132</v>
      </c>
      <c r="V5" s="107" t="s">
        <v>63</v>
      </c>
      <c r="W5" s="107" t="s">
        <v>5188</v>
      </c>
      <c r="X5" s="107" t="s">
        <v>5189</v>
      </c>
      <c r="Y5" s="107" t="s">
        <v>5187</v>
      </c>
      <c r="Z5" s="111" t="s">
        <v>10727</v>
      </c>
      <c r="AA5" s="107" t="s">
        <v>5195</v>
      </c>
      <c r="AB5" s="107"/>
      <c r="AC5" s="107"/>
    </row>
    <row r="6" spans="1:29" ht="60" customHeight="1">
      <c r="A6" s="107" t="s">
        <v>369</v>
      </c>
      <c r="B6" s="107" t="s">
        <v>2292</v>
      </c>
      <c r="C6" s="109" t="s">
        <v>2107</v>
      </c>
      <c r="D6" s="107" t="s">
        <v>2289</v>
      </c>
      <c r="E6" s="107" t="s">
        <v>2293</v>
      </c>
      <c r="F6" s="107" t="s">
        <v>28</v>
      </c>
      <c r="G6" s="107">
        <v>0</v>
      </c>
      <c r="H6" s="107" t="s">
        <v>62</v>
      </c>
      <c r="I6" s="109" t="s">
        <v>10687</v>
      </c>
      <c r="J6" s="109" t="s">
        <v>10690</v>
      </c>
      <c r="K6" s="109" t="s">
        <v>2281</v>
      </c>
      <c r="L6" s="107" t="s">
        <v>2281</v>
      </c>
      <c r="M6" s="107" t="s">
        <v>2280</v>
      </c>
      <c r="N6" s="107" t="s">
        <v>62</v>
      </c>
      <c r="O6" s="107" t="s">
        <v>62</v>
      </c>
      <c r="P6" s="107" t="s">
        <v>2286</v>
      </c>
      <c r="Q6" s="109" t="s">
        <v>62</v>
      </c>
      <c r="R6" s="107" t="s">
        <v>2287</v>
      </c>
      <c r="S6" s="110">
        <f>COUNTIF(study_tools!B:B,A6)</f>
        <v>24</v>
      </c>
      <c r="T6" s="107" t="s">
        <v>2294</v>
      </c>
      <c r="U6" s="109" t="s">
        <v>132</v>
      </c>
      <c r="V6" s="109" t="s">
        <v>63</v>
      </c>
      <c r="W6" s="107"/>
      <c r="X6" s="107"/>
      <c r="Y6" s="107"/>
      <c r="Z6" s="111" t="s">
        <v>10728</v>
      </c>
      <c r="AA6" s="109" t="s">
        <v>10729</v>
      </c>
      <c r="AB6" s="112" t="s">
        <v>10730</v>
      </c>
      <c r="AC6" s="107"/>
    </row>
    <row r="7" spans="1:29" ht="60" customHeight="1">
      <c r="A7" s="107" t="s">
        <v>2112</v>
      </c>
      <c r="B7" s="107" t="s">
        <v>2296</v>
      </c>
      <c r="C7" s="109" t="s">
        <v>2107</v>
      </c>
      <c r="D7" s="107" t="s">
        <v>321</v>
      </c>
      <c r="E7" s="107" t="s">
        <v>2297</v>
      </c>
      <c r="F7" s="107" t="s">
        <v>28</v>
      </c>
      <c r="G7" s="107">
        <v>0</v>
      </c>
      <c r="H7" s="107" t="s">
        <v>62</v>
      </c>
      <c r="I7" s="109" t="s">
        <v>10691</v>
      </c>
      <c r="J7" s="109" t="s">
        <v>10686</v>
      </c>
      <c r="K7" s="109" t="s">
        <v>2281</v>
      </c>
      <c r="L7" s="107" t="s">
        <v>2281</v>
      </c>
      <c r="M7" s="107" t="s">
        <v>2281</v>
      </c>
      <c r="N7" s="107" t="s">
        <v>62</v>
      </c>
      <c r="O7" s="107" t="s">
        <v>62</v>
      </c>
      <c r="P7" s="107" t="s">
        <v>2286</v>
      </c>
      <c r="Q7" s="109" t="s">
        <v>63</v>
      </c>
      <c r="R7" s="107" t="s">
        <v>2287</v>
      </c>
      <c r="S7" s="110">
        <f>COUNTIF(study_tools!B:B,A7)</f>
        <v>6</v>
      </c>
      <c r="T7" s="107" t="s">
        <v>5199</v>
      </c>
      <c r="U7" s="109" t="s">
        <v>63</v>
      </c>
      <c r="V7" s="109" t="s">
        <v>63</v>
      </c>
      <c r="W7" s="107"/>
      <c r="X7" s="107"/>
      <c r="Y7" s="107"/>
      <c r="Z7" s="111" t="s">
        <v>10731</v>
      </c>
      <c r="AA7" s="109" t="s">
        <v>101</v>
      </c>
      <c r="AB7" s="107"/>
      <c r="AC7" s="107"/>
    </row>
    <row r="8" spans="1:29" ht="60" customHeight="1">
      <c r="A8" s="107" t="s">
        <v>2111</v>
      </c>
      <c r="B8" s="107" t="s">
        <v>2111</v>
      </c>
      <c r="C8" s="109" t="s">
        <v>2107</v>
      </c>
      <c r="D8" s="107" t="s">
        <v>2298</v>
      </c>
      <c r="E8" s="107" t="s">
        <v>2299</v>
      </c>
      <c r="F8" s="107" t="s">
        <v>28</v>
      </c>
      <c r="G8" s="107">
        <v>0</v>
      </c>
      <c r="H8" s="107" t="s">
        <v>62</v>
      </c>
      <c r="I8" s="109" t="s">
        <v>10691</v>
      </c>
      <c r="J8" s="109" t="s">
        <v>10692</v>
      </c>
      <c r="K8" s="109" t="s">
        <v>2281</v>
      </c>
      <c r="L8" s="107" t="s">
        <v>2281</v>
      </c>
      <c r="M8" s="107" t="s">
        <v>2281</v>
      </c>
      <c r="N8" s="107" t="s">
        <v>62</v>
      </c>
      <c r="O8" s="107" t="s">
        <v>62</v>
      </c>
      <c r="P8" s="107" t="s">
        <v>2286</v>
      </c>
      <c r="Q8" s="109" t="s">
        <v>63</v>
      </c>
      <c r="R8" s="107" t="s">
        <v>2287</v>
      </c>
      <c r="S8" s="110">
        <f>COUNTIF(study_tools!B:B,A8)</f>
        <v>4</v>
      </c>
      <c r="T8" s="107" t="s">
        <v>5199</v>
      </c>
      <c r="U8" s="109" t="s">
        <v>63</v>
      </c>
      <c r="V8" s="109" t="s">
        <v>63</v>
      </c>
      <c r="W8" s="107"/>
      <c r="X8" s="107"/>
      <c r="Y8" s="107"/>
      <c r="Z8" s="111" t="s">
        <v>101</v>
      </c>
      <c r="AA8" s="109" t="s">
        <v>101</v>
      </c>
      <c r="AB8" s="112" t="s">
        <v>10732</v>
      </c>
      <c r="AC8" s="107"/>
    </row>
    <row r="9" spans="1:29" ht="60" customHeight="1">
      <c r="A9" s="107" t="s">
        <v>289</v>
      </c>
      <c r="B9" s="107" t="s">
        <v>2300</v>
      </c>
      <c r="C9" s="107" t="s">
        <v>2109</v>
      </c>
      <c r="D9" s="107" t="s">
        <v>465</v>
      </c>
      <c r="E9" s="107" t="s">
        <v>2301</v>
      </c>
      <c r="F9" s="107" t="s">
        <v>28</v>
      </c>
      <c r="G9" s="107">
        <v>0</v>
      </c>
      <c r="H9" s="107" t="s">
        <v>62</v>
      </c>
      <c r="I9" s="109" t="s">
        <v>10683</v>
      </c>
      <c r="J9" s="109" t="s">
        <v>10686</v>
      </c>
      <c r="K9" s="109" t="s">
        <v>2281</v>
      </c>
      <c r="L9" s="107" t="s">
        <v>2280</v>
      </c>
      <c r="M9" s="107" t="s">
        <v>2280</v>
      </c>
      <c r="N9" s="107" t="s">
        <v>62</v>
      </c>
      <c r="O9" s="107" t="s">
        <v>62</v>
      </c>
      <c r="P9" s="107" t="s">
        <v>2286</v>
      </c>
      <c r="Q9" s="107" t="s">
        <v>63</v>
      </c>
      <c r="R9" s="107" t="s">
        <v>2287</v>
      </c>
      <c r="S9" s="110">
        <f>COUNTIF(study_tools!B:B,A9)</f>
        <v>52</v>
      </c>
      <c r="T9" s="107" t="s">
        <v>5200</v>
      </c>
      <c r="U9" s="107" t="s">
        <v>63</v>
      </c>
      <c r="V9" s="107" t="s">
        <v>63</v>
      </c>
      <c r="W9" s="107" t="s">
        <v>5190</v>
      </c>
      <c r="X9" s="107" t="s">
        <v>5191</v>
      </c>
      <c r="Y9" s="107" t="s">
        <v>5192</v>
      </c>
      <c r="Z9" s="111" t="s">
        <v>10733</v>
      </c>
      <c r="AA9" s="107" t="s">
        <v>101</v>
      </c>
      <c r="AB9" s="107"/>
      <c r="AC9" s="107"/>
    </row>
    <row r="10" spans="1:29" ht="60" customHeight="1">
      <c r="A10" s="107" t="s">
        <v>2110</v>
      </c>
      <c r="B10" s="107" t="s">
        <v>2302</v>
      </c>
      <c r="C10" s="107" t="s">
        <v>2107</v>
      </c>
      <c r="D10" s="107" t="s">
        <v>2303</v>
      </c>
      <c r="E10" s="107" t="s">
        <v>2304</v>
      </c>
      <c r="F10" s="107" t="s">
        <v>28</v>
      </c>
      <c r="G10" s="107">
        <v>0</v>
      </c>
      <c r="H10" s="107" t="s">
        <v>62</v>
      </c>
      <c r="I10" s="109" t="s">
        <v>10691</v>
      </c>
      <c r="J10" s="109" t="s">
        <v>10689</v>
      </c>
      <c r="K10" s="109" t="s">
        <v>2281</v>
      </c>
      <c r="L10" s="107" t="s">
        <v>2281</v>
      </c>
      <c r="M10" s="107" t="s">
        <v>2280</v>
      </c>
      <c r="N10" s="107" t="s">
        <v>62</v>
      </c>
      <c r="O10" s="107" t="s">
        <v>62</v>
      </c>
      <c r="P10" s="107" t="s">
        <v>2286</v>
      </c>
      <c r="Q10" s="107" t="s">
        <v>63</v>
      </c>
      <c r="R10" s="107" t="s">
        <v>2287</v>
      </c>
      <c r="S10" s="110">
        <f>COUNTIF(study_tools!B:B,A10)</f>
        <v>1</v>
      </c>
      <c r="T10" s="107" t="s">
        <v>5201</v>
      </c>
      <c r="U10" s="107" t="s">
        <v>63</v>
      </c>
      <c r="V10" s="107" t="s">
        <v>2305</v>
      </c>
      <c r="W10" s="107" t="s">
        <v>2306</v>
      </c>
      <c r="X10" s="107" t="s">
        <v>2307</v>
      </c>
      <c r="Y10" s="107" t="s">
        <v>2308</v>
      </c>
      <c r="Z10" s="111" t="s">
        <v>101</v>
      </c>
      <c r="AA10" s="107" t="s">
        <v>5196</v>
      </c>
      <c r="AB10" s="112" t="s">
        <v>10734</v>
      </c>
      <c r="AC10" s="107"/>
    </row>
    <row r="11" spans="1:29" ht="60" customHeight="1">
      <c r="A11" s="107" t="s">
        <v>522</v>
      </c>
      <c r="B11" s="107" t="s">
        <v>2309</v>
      </c>
      <c r="C11" s="109" t="s">
        <v>2121</v>
      </c>
      <c r="D11" s="107" t="s">
        <v>2310</v>
      </c>
      <c r="E11" s="107" t="s">
        <v>2311</v>
      </c>
      <c r="F11" s="107" t="s">
        <v>65</v>
      </c>
      <c r="G11" s="108" t="s">
        <v>10682</v>
      </c>
      <c r="H11" s="108" t="s">
        <v>62</v>
      </c>
      <c r="I11" s="109" t="s">
        <v>10693</v>
      </c>
      <c r="J11" s="109" t="s">
        <v>10684</v>
      </c>
      <c r="K11" s="109" t="s">
        <v>2281</v>
      </c>
      <c r="L11" s="107" t="s">
        <v>2281</v>
      </c>
      <c r="M11" s="107" t="s">
        <v>2281</v>
      </c>
      <c r="N11" s="107" t="s">
        <v>62</v>
      </c>
      <c r="O11" s="107" t="s">
        <v>62</v>
      </c>
      <c r="P11" s="107" t="s">
        <v>101</v>
      </c>
      <c r="Q11" s="109" t="s">
        <v>62</v>
      </c>
      <c r="R11" s="107" t="s">
        <v>2282</v>
      </c>
      <c r="S11" s="110">
        <f>COUNTIF(study_tools!B:B,A11)</f>
        <v>7</v>
      </c>
      <c r="T11" s="107" t="s">
        <v>5202</v>
      </c>
      <c r="U11" s="109" t="s">
        <v>63</v>
      </c>
      <c r="V11" s="109" t="s">
        <v>2305</v>
      </c>
      <c r="W11" s="107"/>
      <c r="X11" s="107"/>
      <c r="Y11" s="107"/>
      <c r="Z11" s="111" t="s">
        <v>10735</v>
      </c>
      <c r="AA11" s="109" t="s">
        <v>101</v>
      </c>
      <c r="AB11" s="112" t="s">
        <v>10736</v>
      </c>
      <c r="AC11" s="107"/>
    </row>
    <row r="12" spans="1:29" ht="60" customHeight="1">
      <c r="A12" s="107" t="s">
        <v>735</v>
      </c>
      <c r="B12" s="107" t="s">
        <v>2312</v>
      </c>
      <c r="C12" s="107" t="s">
        <v>2127</v>
      </c>
      <c r="D12" s="107" t="s">
        <v>366</v>
      </c>
      <c r="E12" s="108" t="s">
        <v>10694</v>
      </c>
      <c r="F12" s="107" t="s">
        <v>65</v>
      </c>
      <c r="G12" s="108">
        <v>1575</v>
      </c>
      <c r="H12" s="107" t="s">
        <v>63</v>
      </c>
      <c r="I12" s="109" t="s">
        <v>10695</v>
      </c>
      <c r="J12" s="109" t="s">
        <v>10696</v>
      </c>
      <c r="K12" s="109" t="s">
        <v>2280</v>
      </c>
      <c r="L12" s="107" t="s">
        <v>2280</v>
      </c>
      <c r="M12" s="107" t="s">
        <v>2281</v>
      </c>
      <c r="N12" s="107" t="s">
        <v>62</v>
      </c>
      <c r="O12" s="107" t="s">
        <v>62</v>
      </c>
      <c r="P12" s="107" t="s">
        <v>101</v>
      </c>
      <c r="Q12" s="107" t="s">
        <v>62</v>
      </c>
      <c r="R12" s="107" t="s">
        <v>2282</v>
      </c>
      <c r="S12" s="110">
        <f>COUNTIF(study_tools!B:B,A12)</f>
        <v>512</v>
      </c>
      <c r="T12" s="107" t="s">
        <v>5203</v>
      </c>
      <c r="U12" s="107" t="s">
        <v>63</v>
      </c>
      <c r="V12" s="107" t="s">
        <v>2305</v>
      </c>
      <c r="W12" s="107" t="s">
        <v>5179</v>
      </c>
      <c r="X12" s="107" t="s">
        <v>5180</v>
      </c>
      <c r="Y12" s="107" t="s">
        <v>5181</v>
      </c>
      <c r="Z12" s="111" t="s">
        <v>10737</v>
      </c>
      <c r="AA12" s="107" t="s">
        <v>5197</v>
      </c>
      <c r="AB12" s="112" t="s">
        <v>10738</v>
      </c>
      <c r="AC12" s="112" t="s">
        <v>1479</v>
      </c>
    </row>
    <row r="13" spans="1:29" ht="60" customHeight="1">
      <c r="A13" s="107" t="s">
        <v>2120</v>
      </c>
      <c r="B13" s="108" t="s">
        <v>10697</v>
      </c>
      <c r="C13" s="109" t="s">
        <v>2121</v>
      </c>
      <c r="D13" s="107" t="s">
        <v>2289</v>
      </c>
      <c r="E13" s="107" t="s">
        <v>2315</v>
      </c>
      <c r="F13" s="107" t="s">
        <v>28</v>
      </c>
      <c r="G13" s="107">
        <v>0</v>
      </c>
      <c r="H13" s="107" t="s">
        <v>62</v>
      </c>
      <c r="I13" s="109" t="s">
        <v>10691</v>
      </c>
      <c r="J13" s="109" t="s">
        <v>10689</v>
      </c>
      <c r="K13" s="109" t="s">
        <v>2280</v>
      </c>
      <c r="L13" s="107" t="s">
        <v>2280</v>
      </c>
      <c r="M13" s="107" t="s">
        <v>2280</v>
      </c>
      <c r="N13" s="107" t="s">
        <v>62</v>
      </c>
      <c r="O13" s="107" t="s">
        <v>62</v>
      </c>
      <c r="P13" s="107" t="s">
        <v>101</v>
      </c>
      <c r="Q13" s="109" t="s">
        <v>63</v>
      </c>
      <c r="R13" s="107" t="s">
        <v>2282</v>
      </c>
      <c r="S13" s="110">
        <f>COUNTIF(study_tools!B:B,A13)</f>
        <v>7</v>
      </c>
      <c r="T13" s="107" t="s">
        <v>5202</v>
      </c>
      <c r="U13" s="109" t="s">
        <v>63</v>
      </c>
      <c r="V13" s="109" t="s">
        <v>63</v>
      </c>
      <c r="W13" s="107"/>
      <c r="X13" s="107"/>
      <c r="Y13" s="107"/>
      <c r="Z13" s="111" t="s">
        <v>10739</v>
      </c>
      <c r="AA13" s="109" t="s">
        <v>10740</v>
      </c>
      <c r="AB13" s="112" t="s">
        <v>10741</v>
      </c>
      <c r="AC13" s="107"/>
    </row>
    <row r="14" spans="1:29" ht="60" customHeight="1">
      <c r="A14" s="107" t="s">
        <v>2117</v>
      </c>
      <c r="B14" s="107" t="s">
        <v>2316</v>
      </c>
      <c r="C14" s="109" t="s">
        <v>2113</v>
      </c>
      <c r="D14" s="107" t="s">
        <v>2289</v>
      </c>
      <c r="E14" s="107" t="s">
        <v>2317</v>
      </c>
      <c r="F14" s="107" t="s">
        <v>2279</v>
      </c>
      <c r="G14" s="107">
        <v>0</v>
      </c>
      <c r="H14" s="107" t="s">
        <v>62</v>
      </c>
      <c r="I14" s="109" t="s">
        <v>10687</v>
      </c>
      <c r="J14" s="109" t="s">
        <v>233</v>
      </c>
      <c r="K14" s="109" t="s">
        <v>2280</v>
      </c>
      <c r="L14" s="107" t="s">
        <v>2280</v>
      </c>
      <c r="M14" s="107" t="s">
        <v>2280</v>
      </c>
      <c r="N14" s="107" t="s">
        <v>62</v>
      </c>
      <c r="O14" s="107" t="s">
        <v>62</v>
      </c>
      <c r="P14" s="107" t="s">
        <v>101</v>
      </c>
      <c r="Q14" s="109" t="s">
        <v>62</v>
      </c>
      <c r="R14" s="107" t="s">
        <v>2282</v>
      </c>
      <c r="S14" s="110">
        <f>COUNTIF(study_tools!B:B,A14)</f>
        <v>13</v>
      </c>
      <c r="T14" s="107" t="s">
        <v>2318</v>
      </c>
      <c r="U14" s="109" t="s">
        <v>62</v>
      </c>
      <c r="V14" s="109" t="s">
        <v>63</v>
      </c>
      <c r="W14" s="107"/>
      <c r="X14" s="107"/>
      <c r="Y14" s="107"/>
      <c r="Z14" s="111" t="s">
        <v>10742</v>
      </c>
      <c r="AA14" s="109" t="s">
        <v>101</v>
      </c>
      <c r="AB14" s="107"/>
      <c r="AC14" s="107"/>
    </row>
    <row r="15" spans="1:29" ht="60" customHeight="1">
      <c r="A15" s="107" t="s">
        <v>706</v>
      </c>
      <c r="B15" s="107" t="s">
        <v>706</v>
      </c>
      <c r="C15" s="109" t="s">
        <v>431</v>
      </c>
      <c r="D15" s="107" t="s">
        <v>2303</v>
      </c>
      <c r="E15" s="107" t="s">
        <v>2319</v>
      </c>
      <c r="F15" s="108" t="s">
        <v>10631</v>
      </c>
      <c r="G15" s="107">
        <v>0</v>
      </c>
      <c r="H15" s="107" t="s">
        <v>62</v>
      </c>
      <c r="I15" s="109" t="s">
        <v>10695</v>
      </c>
      <c r="J15" s="109" t="s">
        <v>10698</v>
      </c>
      <c r="K15" s="109" t="s">
        <v>2280</v>
      </c>
      <c r="L15" s="107" t="s">
        <v>2280</v>
      </c>
      <c r="M15" s="107" t="s">
        <v>2281</v>
      </c>
      <c r="N15" s="107" t="s">
        <v>62</v>
      </c>
      <c r="O15" s="107" t="s">
        <v>62</v>
      </c>
      <c r="P15" s="107" t="s">
        <v>101</v>
      </c>
      <c r="Q15" s="109" t="s">
        <v>63</v>
      </c>
      <c r="R15" s="107" t="s">
        <v>2282</v>
      </c>
      <c r="S15" s="110">
        <f>COUNTIF(study_tools!B:B,A15)</f>
        <v>23</v>
      </c>
      <c r="T15" s="107" t="s">
        <v>5199</v>
      </c>
      <c r="U15" s="109" t="s">
        <v>63</v>
      </c>
      <c r="V15" s="109" t="s">
        <v>63</v>
      </c>
      <c r="W15" s="107"/>
      <c r="X15" s="107"/>
      <c r="Y15" s="107"/>
      <c r="Z15" s="111" t="s">
        <v>10743</v>
      </c>
      <c r="AA15" s="109" t="s">
        <v>101</v>
      </c>
      <c r="AB15" s="112" t="s">
        <v>10744</v>
      </c>
      <c r="AC15" s="112" t="s">
        <v>1478</v>
      </c>
    </row>
    <row r="16" spans="1:29" ht="60" customHeight="1">
      <c r="A16" s="107" t="s">
        <v>2118</v>
      </c>
      <c r="B16" s="107" t="s">
        <v>2322</v>
      </c>
      <c r="C16" s="109" t="s">
        <v>2107</v>
      </c>
      <c r="D16" s="107" t="s">
        <v>2277</v>
      </c>
      <c r="E16" s="107" t="s">
        <v>2278</v>
      </c>
      <c r="F16" s="107" t="s">
        <v>28</v>
      </c>
      <c r="G16" s="107">
        <v>0</v>
      </c>
      <c r="H16" s="107" t="s">
        <v>62</v>
      </c>
      <c r="I16" s="109" t="s">
        <v>10683</v>
      </c>
      <c r="J16" s="109" t="s">
        <v>10684</v>
      </c>
      <c r="K16" s="109" t="s">
        <v>2280</v>
      </c>
      <c r="L16" s="107" t="s">
        <v>2281</v>
      </c>
      <c r="M16" s="107" t="s">
        <v>2280</v>
      </c>
      <c r="N16" s="107" t="s">
        <v>62</v>
      </c>
      <c r="O16" s="107" t="s">
        <v>62</v>
      </c>
      <c r="P16" s="107" t="s">
        <v>2286</v>
      </c>
      <c r="Q16" s="109" t="s">
        <v>63</v>
      </c>
      <c r="R16" s="107" t="s">
        <v>2287</v>
      </c>
      <c r="S16" s="110">
        <f>COUNTIF(study_tools!B:B,A16)</f>
        <v>7</v>
      </c>
      <c r="T16" s="107" t="s">
        <v>2283</v>
      </c>
      <c r="U16" s="109" t="s">
        <v>63</v>
      </c>
      <c r="V16" s="109" t="s">
        <v>63</v>
      </c>
      <c r="W16" s="107"/>
      <c r="X16" s="107"/>
      <c r="Y16" s="107"/>
      <c r="Z16" s="111" t="s">
        <v>10745</v>
      </c>
      <c r="AA16" s="109" t="s">
        <v>101</v>
      </c>
      <c r="AB16" s="112" t="s">
        <v>10746</v>
      </c>
      <c r="AC16" s="107"/>
    </row>
    <row r="17" spans="1:29" ht="60" customHeight="1">
      <c r="A17" s="107" t="s">
        <v>2124</v>
      </c>
      <c r="B17" s="107" t="s">
        <v>10874</v>
      </c>
      <c r="C17" s="109" t="s">
        <v>201</v>
      </c>
      <c r="D17" s="107" t="s">
        <v>2277</v>
      </c>
      <c r="E17" s="107" t="s">
        <v>2278</v>
      </c>
      <c r="F17" s="107" t="s">
        <v>2279</v>
      </c>
      <c r="G17" s="108" t="s">
        <v>10682</v>
      </c>
      <c r="H17" s="107" t="s">
        <v>62</v>
      </c>
      <c r="I17" s="109" t="s">
        <v>10683</v>
      </c>
      <c r="J17" s="109" t="s">
        <v>10684</v>
      </c>
      <c r="K17" s="109" t="s">
        <v>2280</v>
      </c>
      <c r="L17" s="107" t="s">
        <v>2280</v>
      </c>
      <c r="M17" s="107" t="s">
        <v>2281</v>
      </c>
      <c r="N17" s="107" t="s">
        <v>62</v>
      </c>
      <c r="O17" s="107" t="s">
        <v>62</v>
      </c>
      <c r="P17" s="107" t="s">
        <v>101</v>
      </c>
      <c r="Q17" s="109" t="s">
        <v>62</v>
      </c>
      <c r="R17" s="107" t="s">
        <v>2282</v>
      </c>
      <c r="S17" s="110">
        <f>COUNTIF(study_tools!B:B,A17)</f>
        <v>5</v>
      </c>
      <c r="T17" s="107" t="s">
        <v>5204</v>
      </c>
      <c r="U17" s="109" t="s">
        <v>63</v>
      </c>
      <c r="V17" s="109" t="s">
        <v>63</v>
      </c>
      <c r="W17" s="107"/>
      <c r="X17" s="107"/>
      <c r="Y17" s="107"/>
      <c r="Z17" s="111" t="s">
        <v>10747</v>
      </c>
      <c r="AA17" s="109" t="s">
        <v>101</v>
      </c>
      <c r="AB17" s="112" t="s">
        <v>10748</v>
      </c>
      <c r="AC17" s="107"/>
    </row>
    <row r="18" spans="1:29" ht="60" customHeight="1">
      <c r="A18" s="107" t="s">
        <v>2114</v>
      </c>
      <c r="B18" s="107" t="s">
        <v>2323</v>
      </c>
      <c r="C18" s="109" t="s">
        <v>2121</v>
      </c>
      <c r="D18" s="108" t="s">
        <v>10666</v>
      </c>
      <c r="E18" s="107" t="s">
        <v>2324</v>
      </c>
      <c r="F18" s="107" t="s">
        <v>28</v>
      </c>
      <c r="G18" s="107">
        <v>0</v>
      </c>
      <c r="H18" s="107" t="s">
        <v>62</v>
      </c>
      <c r="I18" s="109" t="s">
        <v>10695</v>
      </c>
      <c r="J18" s="109" t="s">
        <v>10689</v>
      </c>
      <c r="K18" s="109" t="s">
        <v>2281</v>
      </c>
      <c r="L18" s="107" t="s">
        <v>2281</v>
      </c>
      <c r="M18" s="107" t="s">
        <v>2280</v>
      </c>
      <c r="N18" s="107" t="s">
        <v>62</v>
      </c>
      <c r="O18" s="107" t="s">
        <v>62</v>
      </c>
      <c r="P18" s="107" t="s">
        <v>2286</v>
      </c>
      <c r="Q18" s="109" t="s">
        <v>63</v>
      </c>
      <c r="R18" s="107" t="s">
        <v>2287</v>
      </c>
      <c r="S18" s="110">
        <f>COUNTIF(study_tools!B:B,A18)</f>
        <v>1</v>
      </c>
      <c r="T18" s="107" t="s">
        <v>5205</v>
      </c>
      <c r="U18" s="109" t="s">
        <v>63</v>
      </c>
      <c r="V18" s="109" t="s">
        <v>63</v>
      </c>
      <c r="W18" s="107"/>
      <c r="X18" s="107"/>
      <c r="Y18" s="107"/>
      <c r="Z18" s="111" t="s">
        <v>10749</v>
      </c>
      <c r="AA18" s="109" t="s">
        <v>5196</v>
      </c>
      <c r="AB18" s="112" t="s">
        <v>10750</v>
      </c>
      <c r="AC18" s="107"/>
    </row>
    <row r="19" spans="1:29" ht="60" customHeight="1">
      <c r="A19" s="107" t="s">
        <v>2126</v>
      </c>
      <c r="B19" s="107" t="s">
        <v>2325</v>
      </c>
      <c r="C19" s="109" t="s">
        <v>188</v>
      </c>
      <c r="D19" s="107" t="s">
        <v>588</v>
      </c>
      <c r="E19" s="107" t="s">
        <v>2326</v>
      </c>
      <c r="F19" s="107" t="s">
        <v>28</v>
      </c>
      <c r="G19" s="107">
        <v>0</v>
      </c>
      <c r="H19" s="107" t="s">
        <v>62</v>
      </c>
      <c r="I19" s="109" t="s">
        <v>10687</v>
      </c>
      <c r="J19" s="109" t="s">
        <v>233</v>
      </c>
      <c r="K19" s="109" t="s">
        <v>2327</v>
      </c>
      <c r="L19" s="107" t="s">
        <v>2327</v>
      </c>
      <c r="M19" s="107" t="s">
        <v>2280</v>
      </c>
      <c r="N19" s="107" t="s">
        <v>62</v>
      </c>
      <c r="O19" s="107" t="s">
        <v>63</v>
      </c>
      <c r="P19" s="107" t="s">
        <v>101</v>
      </c>
      <c r="Q19" s="109" t="s">
        <v>63</v>
      </c>
      <c r="R19" s="107" t="s">
        <v>2287</v>
      </c>
      <c r="S19" s="110">
        <f>COUNTIF(study_tools!B:B,A19)</f>
        <v>3</v>
      </c>
      <c r="T19" s="107" t="s">
        <v>2283</v>
      </c>
      <c r="U19" s="109" t="s">
        <v>62</v>
      </c>
      <c r="V19" s="109" t="s">
        <v>63</v>
      </c>
      <c r="W19" s="107"/>
      <c r="X19" s="107"/>
      <c r="Y19" s="107"/>
      <c r="Z19" s="111" t="s">
        <v>10751</v>
      </c>
      <c r="AA19" s="109" t="s">
        <v>10752</v>
      </c>
      <c r="AB19" s="107"/>
      <c r="AC19" s="107"/>
    </row>
    <row r="20" spans="1:29" ht="60" customHeight="1">
      <c r="A20" s="107" t="s">
        <v>2119</v>
      </c>
      <c r="B20" s="107" t="s">
        <v>2328</v>
      </c>
      <c r="C20" s="109" t="s">
        <v>2107</v>
      </c>
      <c r="D20" s="107" t="s">
        <v>366</v>
      </c>
      <c r="E20" s="107" t="s">
        <v>2329</v>
      </c>
      <c r="F20" s="107" t="s">
        <v>28</v>
      </c>
      <c r="G20" s="107">
        <v>0</v>
      </c>
      <c r="H20" s="107" t="s">
        <v>62</v>
      </c>
      <c r="I20" s="109" t="s">
        <v>10687</v>
      </c>
      <c r="J20" s="109" t="s">
        <v>10689</v>
      </c>
      <c r="K20" s="109" t="s">
        <v>2281</v>
      </c>
      <c r="L20" s="107" t="s">
        <v>2281</v>
      </c>
      <c r="M20" s="107" t="s">
        <v>2280</v>
      </c>
      <c r="N20" s="107" t="s">
        <v>62</v>
      </c>
      <c r="O20" s="107" t="s">
        <v>62</v>
      </c>
      <c r="P20" s="107" t="s">
        <v>2286</v>
      </c>
      <c r="Q20" s="109" t="s">
        <v>63</v>
      </c>
      <c r="R20" s="107" t="s">
        <v>2287</v>
      </c>
      <c r="S20" s="110">
        <f>COUNTIF(study_tools!B:B,A20)</f>
        <v>2</v>
      </c>
      <c r="T20" s="107" t="s">
        <v>5199</v>
      </c>
      <c r="U20" s="109" t="s">
        <v>63</v>
      </c>
      <c r="V20" s="109" t="s">
        <v>63</v>
      </c>
      <c r="W20" s="107"/>
      <c r="X20" s="107"/>
      <c r="Y20" s="107"/>
      <c r="Z20" s="111" t="s">
        <v>10753</v>
      </c>
      <c r="AA20" s="109" t="s">
        <v>101</v>
      </c>
      <c r="AB20" s="112" t="s">
        <v>10754</v>
      </c>
      <c r="AC20" s="107"/>
    </row>
    <row r="21" spans="1:29" ht="60" customHeight="1">
      <c r="A21" s="107" t="s">
        <v>2125</v>
      </c>
      <c r="B21" s="107" t="s">
        <v>2330</v>
      </c>
      <c r="C21" s="109" t="s">
        <v>188</v>
      </c>
      <c r="D21" s="107" t="s">
        <v>2289</v>
      </c>
      <c r="E21" s="107" t="s">
        <v>2317</v>
      </c>
      <c r="F21" s="107" t="s">
        <v>2279</v>
      </c>
      <c r="G21" s="107">
        <v>0</v>
      </c>
      <c r="H21" s="107" t="s">
        <v>62</v>
      </c>
      <c r="I21" s="109" t="s">
        <v>10695</v>
      </c>
      <c r="J21" s="109" t="s">
        <v>10699</v>
      </c>
      <c r="K21" s="109" t="s">
        <v>2327</v>
      </c>
      <c r="L21" s="107" t="s">
        <v>2280</v>
      </c>
      <c r="M21" s="107" t="s">
        <v>2280</v>
      </c>
      <c r="N21" s="107" t="s">
        <v>62</v>
      </c>
      <c r="O21" s="107" t="s">
        <v>62</v>
      </c>
      <c r="P21" s="107" t="s">
        <v>101</v>
      </c>
      <c r="Q21" s="109" t="s">
        <v>62</v>
      </c>
      <c r="R21" s="107" t="s">
        <v>2282</v>
      </c>
      <c r="S21" s="110">
        <f>COUNTIF(study_tools!B:B,A21)</f>
        <v>2</v>
      </c>
      <c r="T21" s="107" t="s">
        <v>5206</v>
      </c>
      <c r="U21" s="109" t="s">
        <v>63</v>
      </c>
      <c r="V21" s="109" t="s">
        <v>63</v>
      </c>
      <c r="W21" s="107"/>
      <c r="X21" s="107"/>
      <c r="Y21" s="107"/>
      <c r="Z21" s="111" t="s">
        <v>10755</v>
      </c>
      <c r="AA21" s="109" t="s">
        <v>101</v>
      </c>
      <c r="AB21" s="107"/>
      <c r="AC21" s="107"/>
    </row>
    <row r="22" spans="1:29" ht="60" customHeight="1">
      <c r="A22" s="107" t="s">
        <v>739</v>
      </c>
      <c r="B22" s="107" t="s">
        <v>1095</v>
      </c>
      <c r="C22" s="107" t="s">
        <v>431</v>
      </c>
      <c r="D22" s="107" t="s">
        <v>366</v>
      </c>
      <c r="E22" s="107" t="s">
        <v>2313</v>
      </c>
      <c r="F22" s="107" t="s">
        <v>28</v>
      </c>
      <c r="G22" s="107">
        <v>0</v>
      </c>
      <c r="H22" s="107" t="s">
        <v>62</v>
      </c>
      <c r="I22" s="109" t="s">
        <v>10695</v>
      </c>
      <c r="J22" s="109" t="s">
        <v>10699</v>
      </c>
      <c r="K22" s="109" t="s">
        <v>2280</v>
      </c>
      <c r="L22" s="107" t="s">
        <v>2280</v>
      </c>
      <c r="M22" s="107" t="s">
        <v>2281</v>
      </c>
      <c r="N22" s="107" t="s">
        <v>62</v>
      </c>
      <c r="O22" s="107" t="s">
        <v>62</v>
      </c>
      <c r="P22" s="107" t="s">
        <v>101</v>
      </c>
      <c r="Q22" s="109" t="s">
        <v>63</v>
      </c>
      <c r="R22" s="107" t="s">
        <v>2287</v>
      </c>
      <c r="S22" s="110">
        <f>COUNTIF(study_tools!B:B,A22)</f>
        <v>33</v>
      </c>
      <c r="T22" s="107" t="s">
        <v>5137</v>
      </c>
      <c r="U22" s="109" t="s">
        <v>63</v>
      </c>
      <c r="V22" s="109" t="s">
        <v>2286</v>
      </c>
      <c r="W22" s="107"/>
      <c r="X22" s="107"/>
      <c r="Y22" s="107"/>
      <c r="Z22" s="111" t="s">
        <v>10756</v>
      </c>
      <c r="AA22" s="109" t="s">
        <v>101</v>
      </c>
      <c r="AB22" s="112" t="s">
        <v>10757</v>
      </c>
      <c r="AC22" s="107"/>
    </row>
    <row r="23" spans="1:29" ht="60" customHeight="1">
      <c r="A23" s="107" t="s">
        <v>1142</v>
      </c>
      <c r="B23" s="107" t="s">
        <v>5135</v>
      </c>
      <c r="C23" s="108" t="s">
        <v>188</v>
      </c>
      <c r="D23" s="107" t="s">
        <v>2440</v>
      </c>
      <c r="E23" s="107" t="s">
        <v>5136</v>
      </c>
      <c r="F23" s="107" t="s">
        <v>2279</v>
      </c>
      <c r="G23" s="107">
        <v>0</v>
      </c>
      <c r="H23" s="107" t="s">
        <v>62</v>
      </c>
      <c r="I23" s="109" t="s">
        <v>10695</v>
      </c>
      <c r="J23" s="109" t="s">
        <v>10699</v>
      </c>
      <c r="K23" s="109" t="s">
        <v>2327</v>
      </c>
      <c r="L23" s="107" t="s">
        <v>2327</v>
      </c>
      <c r="M23" s="107" t="s">
        <v>2281</v>
      </c>
      <c r="N23" s="107" t="s">
        <v>62</v>
      </c>
      <c r="O23" s="107" t="s">
        <v>62</v>
      </c>
      <c r="P23" s="107" t="s">
        <v>101</v>
      </c>
      <c r="Q23" s="109" t="s">
        <v>62</v>
      </c>
      <c r="R23" s="107" t="s">
        <v>2282</v>
      </c>
      <c r="S23" s="110">
        <f>COUNTIF(study_tools!B:B,A23)</f>
        <v>55</v>
      </c>
      <c r="T23" s="107" t="s">
        <v>5137</v>
      </c>
      <c r="U23" s="109" t="s">
        <v>63</v>
      </c>
      <c r="V23" s="109" t="s">
        <v>2286</v>
      </c>
      <c r="W23" s="107"/>
      <c r="X23" s="107"/>
      <c r="Y23" s="107"/>
      <c r="Z23" s="111" t="s">
        <v>10758</v>
      </c>
      <c r="AA23" s="109" t="s">
        <v>101</v>
      </c>
      <c r="AB23" s="112" t="s">
        <v>10759</v>
      </c>
      <c r="AC23" s="107"/>
    </row>
    <row r="24" spans="1:29" ht="60" customHeight="1">
      <c r="A24" s="107" t="s">
        <v>1655</v>
      </c>
      <c r="B24" s="107" t="s">
        <v>5138</v>
      </c>
      <c r="C24" s="107" t="s">
        <v>2121</v>
      </c>
      <c r="D24" s="107" t="s">
        <v>2879</v>
      </c>
      <c r="E24" s="107" t="s">
        <v>5139</v>
      </c>
      <c r="F24" s="107" t="s">
        <v>65</v>
      </c>
      <c r="G24" s="107">
        <v>775</v>
      </c>
      <c r="H24" s="108" t="s">
        <v>62</v>
      </c>
      <c r="I24" s="109" t="s">
        <v>10695</v>
      </c>
      <c r="J24" s="109" t="s">
        <v>10699</v>
      </c>
      <c r="K24" s="109" t="s">
        <v>2280</v>
      </c>
      <c r="L24" s="107" t="s">
        <v>2280</v>
      </c>
      <c r="M24" s="107" t="s">
        <v>2281</v>
      </c>
      <c r="N24" s="107" t="s">
        <v>62</v>
      </c>
      <c r="O24" s="107" t="s">
        <v>62</v>
      </c>
      <c r="P24" s="107" t="s">
        <v>101</v>
      </c>
      <c r="Q24" s="109" t="s">
        <v>62</v>
      </c>
      <c r="R24" s="107" t="s">
        <v>2282</v>
      </c>
      <c r="S24" s="110">
        <f>COUNTIF(study_tools!B:B,A24)</f>
        <v>38</v>
      </c>
      <c r="T24" s="107" t="s">
        <v>5137</v>
      </c>
      <c r="U24" s="109" t="s">
        <v>63</v>
      </c>
      <c r="V24" s="109" t="s">
        <v>2305</v>
      </c>
      <c r="W24" s="107"/>
      <c r="X24" s="107"/>
      <c r="Y24" s="107"/>
      <c r="Z24" s="111" t="s">
        <v>10760</v>
      </c>
      <c r="AA24" s="109" t="s">
        <v>101</v>
      </c>
      <c r="AB24" s="112" t="s">
        <v>10761</v>
      </c>
      <c r="AC24" s="112" t="s">
        <v>1479</v>
      </c>
    </row>
    <row r="25" spans="1:29" ht="60" customHeight="1">
      <c r="A25" s="107" t="s">
        <v>625</v>
      </c>
      <c r="B25" s="107" t="s">
        <v>5140</v>
      </c>
      <c r="C25" s="107" t="s">
        <v>2107</v>
      </c>
      <c r="D25" s="107" t="s">
        <v>366</v>
      </c>
      <c r="E25" s="107" t="s">
        <v>5141</v>
      </c>
      <c r="F25" s="107" t="s">
        <v>28</v>
      </c>
      <c r="G25" s="107">
        <v>0</v>
      </c>
      <c r="H25" s="107" t="s">
        <v>62</v>
      </c>
      <c r="I25" s="109" t="s">
        <v>10687</v>
      </c>
      <c r="J25" s="109" t="s">
        <v>10689</v>
      </c>
      <c r="K25" s="109" t="s">
        <v>2280</v>
      </c>
      <c r="L25" s="107" t="s">
        <v>2281</v>
      </c>
      <c r="M25" s="107" t="s">
        <v>2280</v>
      </c>
      <c r="N25" s="107" t="s">
        <v>62</v>
      </c>
      <c r="O25" s="107" t="s">
        <v>62</v>
      </c>
      <c r="P25" s="107" t="s">
        <v>2286</v>
      </c>
      <c r="Q25" s="109" t="s">
        <v>63</v>
      </c>
      <c r="R25" s="107" t="s">
        <v>2287</v>
      </c>
      <c r="S25" s="110">
        <f>COUNTIF(study_tools!B:B,A25)</f>
        <v>3</v>
      </c>
      <c r="T25" s="107" t="s">
        <v>2283</v>
      </c>
      <c r="U25" s="109" t="s">
        <v>132</v>
      </c>
      <c r="V25" s="109" t="s">
        <v>63</v>
      </c>
      <c r="W25" s="107"/>
      <c r="X25" s="107"/>
      <c r="Y25" s="107"/>
      <c r="Z25" s="111" t="s">
        <v>101</v>
      </c>
      <c r="AA25" s="109" t="s">
        <v>101</v>
      </c>
      <c r="AB25" s="112" t="s">
        <v>10762</v>
      </c>
      <c r="AC25" s="107"/>
    </row>
    <row r="26" spans="1:29" ht="60" customHeight="1">
      <c r="A26" s="107" t="s">
        <v>1402</v>
      </c>
      <c r="B26" s="107" t="s">
        <v>5142</v>
      </c>
      <c r="C26" s="107" t="s">
        <v>2129</v>
      </c>
      <c r="D26" s="107" t="s">
        <v>366</v>
      </c>
      <c r="E26" s="107" t="s">
        <v>5143</v>
      </c>
      <c r="F26" s="107" t="s">
        <v>65</v>
      </c>
      <c r="G26" s="112" t="s">
        <v>10682</v>
      </c>
      <c r="H26" s="107" t="s">
        <v>63</v>
      </c>
      <c r="I26" s="109" t="s">
        <v>10695</v>
      </c>
      <c r="J26" s="109" t="s">
        <v>10700</v>
      </c>
      <c r="K26" s="109" t="s">
        <v>2281</v>
      </c>
      <c r="L26" s="107" t="s">
        <v>2281</v>
      </c>
      <c r="M26" s="107" t="s">
        <v>2281</v>
      </c>
      <c r="N26" s="107" t="s">
        <v>62</v>
      </c>
      <c r="O26" s="107" t="s">
        <v>62</v>
      </c>
      <c r="P26" s="107" t="s">
        <v>101</v>
      </c>
      <c r="Q26" s="109" t="s">
        <v>62</v>
      </c>
      <c r="R26" s="107" t="s">
        <v>2282</v>
      </c>
      <c r="S26" s="110">
        <f>COUNTIF(study_tools!B:B,A26)</f>
        <v>5</v>
      </c>
      <c r="T26" s="107" t="s">
        <v>5207</v>
      </c>
      <c r="U26" s="109" t="s">
        <v>63</v>
      </c>
      <c r="V26" s="109" t="s">
        <v>63</v>
      </c>
      <c r="W26" s="107"/>
      <c r="X26" s="107"/>
      <c r="Y26" s="107"/>
      <c r="Z26" s="111" t="s">
        <v>10763</v>
      </c>
      <c r="AA26" s="109" t="s">
        <v>101</v>
      </c>
      <c r="AB26" s="107"/>
      <c r="AC26" s="107"/>
    </row>
    <row r="27" spans="1:29" ht="60" customHeight="1">
      <c r="A27" s="107" t="s">
        <v>1309</v>
      </c>
      <c r="B27" s="107" t="s">
        <v>1309</v>
      </c>
      <c r="C27" s="107" t="s">
        <v>2129</v>
      </c>
      <c r="D27" s="107" t="s">
        <v>321</v>
      </c>
      <c r="E27" s="107" t="s">
        <v>5144</v>
      </c>
      <c r="F27" s="107" t="s">
        <v>65</v>
      </c>
      <c r="G27" s="112" t="s">
        <v>10682</v>
      </c>
      <c r="H27" s="107" t="s">
        <v>63</v>
      </c>
      <c r="I27" s="109" t="s">
        <v>10695</v>
      </c>
      <c r="J27" s="109" t="s">
        <v>10700</v>
      </c>
      <c r="K27" s="109" t="s">
        <v>2281</v>
      </c>
      <c r="L27" s="107" t="s">
        <v>2281</v>
      </c>
      <c r="M27" s="107" t="s">
        <v>2281</v>
      </c>
      <c r="N27" s="107" t="s">
        <v>62</v>
      </c>
      <c r="O27" s="107" t="s">
        <v>62</v>
      </c>
      <c r="P27" s="107" t="s">
        <v>101</v>
      </c>
      <c r="Q27" s="109" t="s">
        <v>62</v>
      </c>
      <c r="R27" s="107" t="s">
        <v>2282</v>
      </c>
      <c r="S27" s="110">
        <f>COUNTIF(study_tools!B:B,A27)</f>
        <v>5</v>
      </c>
      <c r="T27" s="107" t="s">
        <v>5207</v>
      </c>
      <c r="U27" s="109" t="s">
        <v>63</v>
      </c>
      <c r="V27" s="109" t="s">
        <v>63</v>
      </c>
      <c r="W27" s="107"/>
      <c r="X27" s="107"/>
      <c r="Y27" s="107"/>
      <c r="Z27" s="111" t="s">
        <v>10764</v>
      </c>
      <c r="AA27" s="109" t="s">
        <v>101</v>
      </c>
      <c r="AB27" s="107"/>
      <c r="AC27" s="107"/>
    </row>
    <row r="28" spans="1:29" ht="60" customHeight="1">
      <c r="A28" s="107" t="s">
        <v>2130</v>
      </c>
      <c r="B28" s="107" t="s">
        <v>5145</v>
      </c>
      <c r="C28" s="107" t="s">
        <v>2129</v>
      </c>
      <c r="D28" s="107" t="s">
        <v>366</v>
      </c>
      <c r="E28" s="107" t="s">
        <v>5146</v>
      </c>
      <c r="F28" s="107" t="s">
        <v>65</v>
      </c>
      <c r="G28" s="112" t="s">
        <v>10682</v>
      </c>
      <c r="H28" s="107" t="s">
        <v>63</v>
      </c>
      <c r="I28" s="109" t="s">
        <v>10695</v>
      </c>
      <c r="J28" s="109" t="s">
        <v>10698</v>
      </c>
      <c r="K28" s="109" t="s">
        <v>2281</v>
      </c>
      <c r="L28" s="107" t="s">
        <v>2281</v>
      </c>
      <c r="M28" s="107" t="s">
        <v>2281</v>
      </c>
      <c r="N28" s="107" t="s">
        <v>62</v>
      </c>
      <c r="O28" s="107" t="s">
        <v>62</v>
      </c>
      <c r="P28" s="107" t="s">
        <v>101</v>
      </c>
      <c r="Q28" s="109" t="s">
        <v>62</v>
      </c>
      <c r="R28" s="107" t="s">
        <v>2282</v>
      </c>
      <c r="S28" s="110">
        <f>COUNTIF(study_tools!B:B,A28)</f>
        <v>1</v>
      </c>
      <c r="T28" s="107" t="s">
        <v>5207</v>
      </c>
      <c r="U28" s="109" t="s">
        <v>63</v>
      </c>
      <c r="V28" s="109" t="s">
        <v>63</v>
      </c>
      <c r="W28" s="107"/>
      <c r="X28" s="107"/>
      <c r="Y28" s="107"/>
      <c r="Z28" s="111" t="s">
        <v>10765</v>
      </c>
      <c r="AA28" s="109" t="s">
        <v>101</v>
      </c>
      <c r="AB28" s="107"/>
      <c r="AC28" s="107"/>
    </row>
    <row r="29" spans="1:29" ht="60" customHeight="1">
      <c r="A29" s="107" t="s">
        <v>4580</v>
      </c>
      <c r="B29" s="107" t="s">
        <v>4580</v>
      </c>
      <c r="C29" s="108" t="s">
        <v>431</v>
      </c>
      <c r="D29" s="107" t="s">
        <v>366</v>
      </c>
      <c r="E29" s="107" t="s">
        <v>5147</v>
      </c>
      <c r="F29" s="107" t="s">
        <v>28</v>
      </c>
      <c r="G29" s="107">
        <v>0</v>
      </c>
      <c r="H29" s="107" t="s">
        <v>62</v>
      </c>
      <c r="I29" s="109" t="s">
        <v>10695</v>
      </c>
      <c r="J29" s="109" t="s">
        <v>10699</v>
      </c>
      <c r="K29" s="109" t="s">
        <v>2281</v>
      </c>
      <c r="L29" s="107" t="s">
        <v>2281</v>
      </c>
      <c r="M29" s="107" t="s">
        <v>2281</v>
      </c>
      <c r="N29" s="107" t="s">
        <v>62</v>
      </c>
      <c r="O29" s="107" t="s">
        <v>62</v>
      </c>
      <c r="P29" s="107" t="s">
        <v>2305</v>
      </c>
      <c r="Q29" s="109" t="s">
        <v>63</v>
      </c>
      <c r="R29" s="107" t="s">
        <v>2287</v>
      </c>
      <c r="S29" s="110">
        <f>COUNTIF(study_tools!B:B,A29)</f>
        <v>2</v>
      </c>
      <c r="T29" s="107" t="s">
        <v>5208</v>
      </c>
      <c r="U29" s="109" t="s">
        <v>63</v>
      </c>
      <c r="V29" s="109" t="s">
        <v>63</v>
      </c>
      <c r="W29" s="107"/>
      <c r="X29" s="107"/>
      <c r="Y29" s="107"/>
      <c r="Z29" s="111" t="s">
        <v>10766</v>
      </c>
      <c r="AA29" s="109" t="s">
        <v>101</v>
      </c>
      <c r="AB29" s="112" t="s">
        <v>10767</v>
      </c>
      <c r="AC29" s="107"/>
    </row>
    <row r="30" spans="1:29" ht="60" customHeight="1">
      <c r="A30" s="107" t="s">
        <v>4579</v>
      </c>
      <c r="B30" s="107" t="s">
        <v>4579</v>
      </c>
      <c r="C30" s="108" t="s">
        <v>431</v>
      </c>
      <c r="D30" s="107" t="s">
        <v>272</v>
      </c>
      <c r="E30" s="107" t="s">
        <v>5148</v>
      </c>
      <c r="F30" s="107" t="s">
        <v>65</v>
      </c>
      <c r="G30" s="112">
        <v>1600</v>
      </c>
      <c r="H30" s="107" t="s">
        <v>63</v>
      </c>
      <c r="I30" s="109" t="s">
        <v>10695</v>
      </c>
      <c r="J30" s="109" t="s">
        <v>10699</v>
      </c>
      <c r="K30" s="109" t="s">
        <v>2281</v>
      </c>
      <c r="L30" s="107" t="s">
        <v>2280</v>
      </c>
      <c r="M30" s="107" t="s">
        <v>2281</v>
      </c>
      <c r="N30" s="107" t="s">
        <v>62</v>
      </c>
      <c r="O30" s="107" t="s">
        <v>62</v>
      </c>
      <c r="P30" s="107" t="s">
        <v>101</v>
      </c>
      <c r="Q30" s="109" t="s">
        <v>62</v>
      </c>
      <c r="R30" s="107" t="s">
        <v>2282</v>
      </c>
      <c r="S30" s="110">
        <f>COUNTIF(study_tools!B:B,A30)</f>
        <v>2</v>
      </c>
      <c r="T30" s="107" t="s">
        <v>5208</v>
      </c>
      <c r="U30" s="109" t="s">
        <v>63</v>
      </c>
      <c r="V30" s="109" t="s">
        <v>63</v>
      </c>
      <c r="W30" s="107"/>
      <c r="X30" s="107"/>
      <c r="Y30" s="107"/>
      <c r="Z30" s="111" t="s">
        <v>10768</v>
      </c>
      <c r="AA30" s="109" t="s">
        <v>101</v>
      </c>
      <c r="AB30" s="112" t="s">
        <v>10769</v>
      </c>
      <c r="AC30" s="107"/>
    </row>
    <row r="31" spans="1:29" ht="60" customHeight="1">
      <c r="A31" s="107" t="s">
        <v>4578</v>
      </c>
      <c r="B31" s="107" t="s">
        <v>5149</v>
      </c>
      <c r="C31" s="107" t="s">
        <v>431</v>
      </c>
      <c r="D31" s="107" t="s">
        <v>366</v>
      </c>
      <c r="E31" s="107" t="s">
        <v>5150</v>
      </c>
      <c r="F31" s="107" t="s">
        <v>65</v>
      </c>
      <c r="G31" s="112">
        <v>5160</v>
      </c>
      <c r="H31" s="107" t="s">
        <v>63</v>
      </c>
      <c r="I31" s="109" t="s">
        <v>10695</v>
      </c>
      <c r="J31" s="109" t="s">
        <v>10699</v>
      </c>
      <c r="K31" s="109" t="s">
        <v>2281</v>
      </c>
      <c r="L31" s="107" t="s">
        <v>2281</v>
      </c>
      <c r="M31" s="107" t="s">
        <v>2281</v>
      </c>
      <c r="N31" s="107" t="s">
        <v>62</v>
      </c>
      <c r="O31" s="107" t="s">
        <v>62</v>
      </c>
      <c r="P31" s="107" t="s">
        <v>2305</v>
      </c>
      <c r="Q31" s="109" t="s">
        <v>62</v>
      </c>
      <c r="R31" s="107" t="s">
        <v>2282</v>
      </c>
      <c r="S31" s="110">
        <f>COUNTIF(study_tools!B:B,A31)</f>
        <v>6</v>
      </c>
      <c r="T31" s="107" t="s">
        <v>5208</v>
      </c>
      <c r="U31" s="109" t="s">
        <v>63</v>
      </c>
      <c r="V31" s="109" t="s">
        <v>63</v>
      </c>
      <c r="W31" s="107"/>
      <c r="X31" s="107"/>
      <c r="Y31" s="107"/>
      <c r="Z31" s="111" t="s">
        <v>10770</v>
      </c>
      <c r="AA31" s="109" t="s">
        <v>101</v>
      </c>
      <c r="AB31" s="112" t="s">
        <v>10771</v>
      </c>
      <c r="AC31" s="107"/>
    </row>
    <row r="32" spans="1:29" ht="60" customHeight="1">
      <c r="A32" s="107" t="s">
        <v>802</v>
      </c>
      <c r="B32" s="107" t="s">
        <v>5151</v>
      </c>
      <c r="C32" s="107" t="s">
        <v>2127</v>
      </c>
      <c r="D32" s="107" t="s">
        <v>2204</v>
      </c>
      <c r="E32" s="107" t="s">
        <v>5152</v>
      </c>
      <c r="F32" s="107" t="s">
        <v>2279</v>
      </c>
      <c r="G32" s="112">
        <v>3500</v>
      </c>
      <c r="H32" s="108" t="s">
        <v>62</v>
      </c>
      <c r="I32" s="109" t="s">
        <v>10695</v>
      </c>
      <c r="J32" s="109" t="s">
        <v>10696</v>
      </c>
      <c r="K32" s="109" t="s">
        <v>2280</v>
      </c>
      <c r="L32" s="107" t="s">
        <v>2280</v>
      </c>
      <c r="M32" s="107" t="s">
        <v>2280</v>
      </c>
      <c r="N32" s="107" t="s">
        <v>63</v>
      </c>
      <c r="O32" s="107" t="s">
        <v>63</v>
      </c>
      <c r="P32" s="107" t="s">
        <v>101</v>
      </c>
      <c r="Q32" s="109" t="s">
        <v>63</v>
      </c>
      <c r="R32" s="107" t="s">
        <v>2282</v>
      </c>
      <c r="S32" s="110">
        <f>COUNTIF(study_tools!B:B,A32)</f>
        <v>3</v>
      </c>
      <c r="T32" s="107" t="s">
        <v>5209</v>
      </c>
      <c r="U32" s="109" t="s">
        <v>63</v>
      </c>
      <c r="V32" s="109" t="s">
        <v>2305</v>
      </c>
      <c r="W32" s="107"/>
      <c r="X32" s="107"/>
      <c r="Y32" s="107"/>
      <c r="Z32" s="111" t="s">
        <v>101</v>
      </c>
      <c r="AA32" s="109" t="s">
        <v>101</v>
      </c>
      <c r="AB32" s="112" t="s">
        <v>10772</v>
      </c>
      <c r="AC32" s="112" t="s">
        <v>1479</v>
      </c>
    </row>
    <row r="33" spans="1:29" ht="60" customHeight="1">
      <c r="A33" s="107" t="s">
        <v>756</v>
      </c>
      <c r="B33" s="107" t="s">
        <v>5153</v>
      </c>
      <c r="C33" s="107" t="s">
        <v>2113</v>
      </c>
      <c r="D33" s="107" t="s">
        <v>105</v>
      </c>
      <c r="E33" s="107" t="s">
        <v>5154</v>
      </c>
      <c r="F33" s="107" t="s">
        <v>28</v>
      </c>
      <c r="G33" s="107">
        <v>0</v>
      </c>
      <c r="H33" s="107" t="s">
        <v>62</v>
      </c>
      <c r="I33" s="109" t="s">
        <v>10695</v>
      </c>
      <c r="J33" s="109" t="s">
        <v>10696</v>
      </c>
      <c r="K33" s="109" t="s">
        <v>2327</v>
      </c>
      <c r="L33" s="107" t="s">
        <v>2280</v>
      </c>
      <c r="M33" s="107" t="s">
        <v>2280</v>
      </c>
      <c r="N33" s="107" t="s">
        <v>62</v>
      </c>
      <c r="O33" s="107" t="s">
        <v>62</v>
      </c>
      <c r="P33" s="107" t="s">
        <v>2286</v>
      </c>
      <c r="Q33" s="109" t="s">
        <v>63</v>
      </c>
      <c r="R33" s="107" t="s">
        <v>2287</v>
      </c>
      <c r="S33" s="110">
        <f>COUNTIF(study_tools!B:B,A33)</f>
        <v>9</v>
      </c>
      <c r="T33" s="107" t="s">
        <v>2318</v>
      </c>
      <c r="U33" s="109" t="s">
        <v>63</v>
      </c>
      <c r="V33" s="109" t="s">
        <v>63</v>
      </c>
      <c r="W33" s="107"/>
      <c r="X33" s="107"/>
      <c r="Y33" s="107"/>
      <c r="Z33" s="111" t="s">
        <v>10773</v>
      </c>
      <c r="AA33" s="109" t="s">
        <v>101</v>
      </c>
      <c r="AB33" s="112" t="s">
        <v>10774</v>
      </c>
      <c r="AC33" s="107"/>
    </row>
    <row r="34" spans="1:29" ht="60" customHeight="1">
      <c r="A34" s="107" t="s">
        <v>1428</v>
      </c>
      <c r="B34" s="107" t="s">
        <v>5155</v>
      </c>
      <c r="C34" s="107" t="s">
        <v>2109</v>
      </c>
      <c r="D34" s="107" t="s">
        <v>105</v>
      </c>
      <c r="E34" s="107" t="s">
        <v>5154</v>
      </c>
      <c r="F34" s="107" t="s">
        <v>28</v>
      </c>
      <c r="G34" s="107">
        <v>0</v>
      </c>
      <c r="H34" s="107" t="s">
        <v>62</v>
      </c>
      <c r="I34" s="109" t="s">
        <v>10695</v>
      </c>
      <c r="J34" s="109" t="s">
        <v>10701</v>
      </c>
      <c r="K34" s="109" t="s">
        <v>2281</v>
      </c>
      <c r="L34" s="107" t="s">
        <v>2281</v>
      </c>
      <c r="M34" s="107" t="s">
        <v>2280</v>
      </c>
      <c r="N34" s="107" t="s">
        <v>63</v>
      </c>
      <c r="O34" s="107" t="s">
        <v>62</v>
      </c>
      <c r="P34" s="107" t="s">
        <v>2286</v>
      </c>
      <c r="Q34" s="109" t="s">
        <v>63</v>
      </c>
      <c r="R34" s="107" t="s">
        <v>2287</v>
      </c>
      <c r="S34" s="110">
        <f>COUNTIF(study_tools!B:B,A34)</f>
        <v>3</v>
      </c>
      <c r="T34" s="107" t="s">
        <v>5200</v>
      </c>
      <c r="U34" s="109" t="s">
        <v>63</v>
      </c>
      <c r="V34" s="109" t="s">
        <v>63</v>
      </c>
      <c r="W34" s="107"/>
      <c r="X34" s="107"/>
      <c r="Y34" s="107"/>
      <c r="Z34" s="111" t="s">
        <v>10775</v>
      </c>
      <c r="AA34" s="109" t="s">
        <v>101</v>
      </c>
      <c r="AB34" s="107"/>
      <c r="AC34" s="107"/>
    </row>
    <row r="35" spans="1:29" ht="60" customHeight="1">
      <c r="A35" s="107" t="s">
        <v>2136</v>
      </c>
      <c r="B35" s="107" t="s">
        <v>5156</v>
      </c>
      <c r="C35" s="108" t="s">
        <v>431</v>
      </c>
      <c r="D35" s="108" t="s">
        <v>10666</v>
      </c>
      <c r="E35" s="107" t="s">
        <v>2324</v>
      </c>
      <c r="F35" s="107" t="s">
        <v>28</v>
      </c>
      <c r="G35" s="107">
        <v>0</v>
      </c>
      <c r="H35" s="107" t="s">
        <v>62</v>
      </c>
      <c r="I35" s="109" t="s">
        <v>10695</v>
      </c>
      <c r="J35" s="109" t="s">
        <v>10699</v>
      </c>
      <c r="K35" s="109" t="s">
        <v>2327</v>
      </c>
      <c r="L35" s="107" t="s">
        <v>2327</v>
      </c>
      <c r="M35" s="107" t="s">
        <v>2281</v>
      </c>
      <c r="N35" s="107" t="s">
        <v>63</v>
      </c>
      <c r="O35" s="107" t="s">
        <v>63</v>
      </c>
      <c r="P35" s="107" t="s">
        <v>101</v>
      </c>
      <c r="Q35" s="109" t="s">
        <v>63</v>
      </c>
      <c r="R35" s="107" t="s">
        <v>2287</v>
      </c>
      <c r="S35" s="110">
        <f>COUNTIF(study_tools!B:B,A35)</f>
        <v>10</v>
      </c>
      <c r="T35" s="107" t="s">
        <v>5210</v>
      </c>
      <c r="U35" s="109" t="s">
        <v>63</v>
      </c>
      <c r="V35" s="109" t="s">
        <v>63</v>
      </c>
      <c r="W35" s="107"/>
      <c r="X35" s="107"/>
      <c r="Y35" s="107"/>
      <c r="Z35" s="111" t="s">
        <v>10776</v>
      </c>
      <c r="AA35" s="109" t="s">
        <v>101</v>
      </c>
      <c r="AB35" s="107"/>
      <c r="AC35" s="107"/>
    </row>
    <row r="36" spans="1:29" ht="60" customHeight="1">
      <c r="A36" s="107" t="s">
        <v>2137</v>
      </c>
      <c r="B36" s="107" t="s">
        <v>5157</v>
      </c>
      <c r="C36" s="107" t="s">
        <v>431</v>
      </c>
      <c r="D36" s="107" t="s">
        <v>366</v>
      </c>
      <c r="E36" s="107" t="s">
        <v>2313</v>
      </c>
      <c r="F36" s="107" t="s">
        <v>28</v>
      </c>
      <c r="G36" s="107">
        <v>0</v>
      </c>
      <c r="H36" s="107" t="s">
        <v>62</v>
      </c>
      <c r="I36" s="109" t="s">
        <v>10695</v>
      </c>
      <c r="J36" s="109" t="s">
        <v>10699</v>
      </c>
      <c r="K36" s="109" t="s">
        <v>2327</v>
      </c>
      <c r="L36" s="107" t="s">
        <v>2327</v>
      </c>
      <c r="M36" s="107" t="s">
        <v>2281</v>
      </c>
      <c r="N36" s="107" t="s">
        <v>63</v>
      </c>
      <c r="O36" s="107" t="s">
        <v>63</v>
      </c>
      <c r="P36" s="107" t="s">
        <v>101</v>
      </c>
      <c r="Q36" s="109" t="s">
        <v>63</v>
      </c>
      <c r="R36" s="107" t="s">
        <v>2287</v>
      </c>
      <c r="S36" s="110">
        <f>COUNTIF(study_tools!B:B,A36)</f>
        <v>2</v>
      </c>
      <c r="T36" s="107" t="s">
        <v>5211</v>
      </c>
      <c r="U36" s="109" t="s">
        <v>63</v>
      </c>
      <c r="V36" s="109" t="s">
        <v>63</v>
      </c>
      <c r="W36" s="107"/>
      <c r="X36" s="107"/>
      <c r="Y36" s="107"/>
      <c r="Z36" s="111" t="s">
        <v>10777</v>
      </c>
      <c r="AA36" s="109" t="s">
        <v>101</v>
      </c>
      <c r="AB36" s="107"/>
      <c r="AC36" s="107"/>
    </row>
    <row r="37" spans="1:29" ht="60" customHeight="1">
      <c r="A37" s="107" t="s">
        <v>1630</v>
      </c>
      <c r="B37" s="107" t="s">
        <v>5158</v>
      </c>
      <c r="C37" s="107" t="s">
        <v>2109</v>
      </c>
      <c r="D37" s="107" t="s">
        <v>2303</v>
      </c>
      <c r="E37" s="107" t="s">
        <v>5159</v>
      </c>
      <c r="F37" s="107" t="s">
        <v>65</v>
      </c>
      <c r="G37" s="112">
        <v>2300</v>
      </c>
      <c r="H37" s="107" t="s">
        <v>63</v>
      </c>
      <c r="I37" s="109" t="s">
        <v>10695</v>
      </c>
      <c r="J37" s="109" t="s">
        <v>10699</v>
      </c>
      <c r="K37" s="109" t="s">
        <v>2280</v>
      </c>
      <c r="L37" s="107" t="s">
        <v>2280</v>
      </c>
      <c r="M37" s="107" t="s">
        <v>2281</v>
      </c>
      <c r="N37" s="107" t="s">
        <v>62</v>
      </c>
      <c r="O37" s="107" t="s">
        <v>62</v>
      </c>
      <c r="P37" s="107" t="s">
        <v>101</v>
      </c>
      <c r="Q37" s="109" t="s">
        <v>62</v>
      </c>
      <c r="R37" s="107" t="s">
        <v>2282</v>
      </c>
      <c r="S37" s="110">
        <f>COUNTIF(study_tools!B:B,A37)</f>
        <v>6</v>
      </c>
      <c r="T37" s="107" t="s">
        <v>5210</v>
      </c>
      <c r="U37" s="109" t="s">
        <v>63</v>
      </c>
      <c r="V37" s="109" t="s">
        <v>63</v>
      </c>
      <c r="W37" s="107"/>
      <c r="X37" s="107"/>
      <c r="Y37" s="107"/>
      <c r="Z37" s="111" t="s">
        <v>10778</v>
      </c>
      <c r="AA37" s="109" t="s">
        <v>101</v>
      </c>
      <c r="AB37" s="112" t="s">
        <v>10779</v>
      </c>
      <c r="AC37" s="107"/>
    </row>
    <row r="38" spans="1:29" ht="60" customHeight="1">
      <c r="A38" s="107" t="s">
        <v>5160</v>
      </c>
      <c r="B38" s="107" t="s">
        <v>5160</v>
      </c>
      <c r="C38" s="107" t="s">
        <v>2109</v>
      </c>
      <c r="D38" s="107" t="s">
        <v>2849</v>
      </c>
      <c r="E38" s="107" t="s">
        <v>5161</v>
      </c>
      <c r="F38" s="107" t="s">
        <v>65</v>
      </c>
      <c r="G38" s="112">
        <v>2800</v>
      </c>
      <c r="H38" s="107" t="s">
        <v>63</v>
      </c>
      <c r="I38" s="109" t="s">
        <v>10695</v>
      </c>
      <c r="J38" s="109" t="s">
        <v>10699</v>
      </c>
      <c r="K38" s="109" t="s">
        <v>2327</v>
      </c>
      <c r="L38" s="107" t="s">
        <v>2327</v>
      </c>
      <c r="M38" s="107" t="s">
        <v>2281</v>
      </c>
      <c r="N38" s="107" t="s">
        <v>62</v>
      </c>
      <c r="O38" s="107" t="s">
        <v>63</v>
      </c>
      <c r="P38" s="107" t="s">
        <v>101</v>
      </c>
      <c r="Q38" s="109" t="s">
        <v>62</v>
      </c>
      <c r="R38" s="107" t="s">
        <v>2287</v>
      </c>
      <c r="S38" s="110">
        <f>COUNTIF(study_tools!B:B,A38)</f>
        <v>3</v>
      </c>
      <c r="T38" s="107" t="s">
        <v>5210</v>
      </c>
      <c r="U38" s="109" t="s">
        <v>63</v>
      </c>
      <c r="V38" s="109" t="s">
        <v>63</v>
      </c>
      <c r="W38" s="107"/>
      <c r="X38" s="107"/>
      <c r="Y38" s="107"/>
      <c r="Z38" s="111" t="s">
        <v>10780</v>
      </c>
      <c r="AA38" s="109" t="s">
        <v>101</v>
      </c>
      <c r="AB38" s="112" t="s">
        <v>10781</v>
      </c>
      <c r="AC38" s="112" t="s">
        <v>1479</v>
      </c>
    </row>
    <row r="39" spans="1:29" ht="60" customHeight="1">
      <c r="A39" s="107" t="s">
        <v>2026</v>
      </c>
      <c r="B39" s="107" t="s">
        <v>5162</v>
      </c>
      <c r="C39" s="107" t="s">
        <v>2121</v>
      </c>
      <c r="D39" s="107" t="s">
        <v>321</v>
      </c>
      <c r="E39" s="107" t="s">
        <v>5163</v>
      </c>
      <c r="F39" s="107" t="s">
        <v>28</v>
      </c>
      <c r="G39" s="107">
        <v>0</v>
      </c>
      <c r="H39" s="107" t="s">
        <v>62</v>
      </c>
      <c r="I39" s="109" t="s">
        <v>10702</v>
      </c>
      <c r="J39" s="109" t="s">
        <v>10689</v>
      </c>
      <c r="K39" s="109" t="s">
        <v>2281</v>
      </c>
      <c r="L39" s="107" t="s">
        <v>2281</v>
      </c>
      <c r="M39" s="107" t="s">
        <v>2280</v>
      </c>
      <c r="N39" s="107" t="s">
        <v>63</v>
      </c>
      <c r="O39" s="107" t="s">
        <v>62</v>
      </c>
      <c r="P39" s="107" t="s">
        <v>2286</v>
      </c>
      <c r="Q39" s="109" t="s">
        <v>63</v>
      </c>
      <c r="R39" s="107" t="s">
        <v>2287</v>
      </c>
      <c r="S39" s="110">
        <f>COUNTIF(study_tools!B:B,A39)</f>
        <v>1</v>
      </c>
      <c r="T39" s="107" t="s">
        <v>5205</v>
      </c>
      <c r="U39" s="109" t="s">
        <v>63</v>
      </c>
      <c r="V39" s="109" t="s">
        <v>63</v>
      </c>
      <c r="W39" s="107"/>
      <c r="X39" s="107"/>
      <c r="Y39" s="107"/>
      <c r="Z39" s="111" t="s">
        <v>101</v>
      </c>
      <c r="AA39" s="109" t="s">
        <v>101</v>
      </c>
      <c r="AB39" s="107"/>
      <c r="AC39" s="107"/>
    </row>
    <row r="40" spans="1:29" ht="60" customHeight="1">
      <c r="A40" s="107" t="s">
        <v>1410</v>
      </c>
      <c r="B40" s="107" t="s">
        <v>5164</v>
      </c>
      <c r="C40" s="107" t="s">
        <v>188</v>
      </c>
      <c r="D40" s="108" t="s">
        <v>2289</v>
      </c>
      <c r="E40" s="107" t="s">
        <v>2293</v>
      </c>
      <c r="F40" s="108" t="s">
        <v>10631</v>
      </c>
      <c r="G40" s="107">
        <v>0</v>
      </c>
      <c r="H40" s="107" t="s">
        <v>62</v>
      </c>
      <c r="I40" s="109" t="s">
        <v>10683</v>
      </c>
      <c r="J40" s="109" t="s">
        <v>10690</v>
      </c>
      <c r="K40" s="109" t="s">
        <v>2327</v>
      </c>
      <c r="L40" s="107" t="s">
        <v>2280</v>
      </c>
      <c r="M40" s="107" t="s">
        <v>2280</v>
      </c>
      <c r="N40" s="107" t="s">
        <v>62</v>
      </c>
      <c r="O40" s="107" t="s">
        <v>63</v>
      </c>
      <c r="P40" s="107" t="s">
        <v>101</v>
      </c>
      <c r="Q40" s="109" t="s">
        <v>63</v>
      </c>
      <c r="R40" s="108" t="s">
        <v>10703</v>
      </c>
      <c r="S40" s="110">
        <f>COUNTIF(study_tools!B:B,A40)</f>
        <v>1</v>
      </c>
      <c r="T40" s="107" t="s">
        <v>5206</v>
      </c>
      <c r="U40" s="109" t="s">
        <v>132</v>
      </c>
      <c r="V40" s="109" t="s">
        <v>63</v>
      </c>
      <c r="W40" s="107"/>
      <c r="X40" s="107"/>
      <c r="Y40" s="107"/>
      <c r="Z40" s="111" t="s">
        <v>101</v>
      </c>
      <c r="AA40" s="109" t="s">
        <v>101</v>
      </c>
      <c r="AB40" s="112" t="s">
        <v>10782</v>
      </c>
      <c r="AC40" s="112" t="s">
        <v>10783</v>
      </c>
    </row>
    <row r="41" spans="1:29" ht="60" customHeight="1">
      <c r="A41" s="107" t="s">
        <v>4187</v>
      </c>
      <c r="B41" s="107" t="s">
        <v>4187</v>
      </c>
      <c r="C41" s="107" t="s">
        <v>188</v>
      </c>
      <c r="D41" s="107" t="s">
        <v>837</v>
      </c>
      <c r="E41" s="107" t="s">
        <v>5165</v>
      </c>
      <c r="F41" s="107" t="s">
        <v>28</v>
      </c>
      <c r="G41" s="107">
        <v>0</v>
      </c>
      <c r="H41" s="107" t="s">
        <v>62</v>
      </c>
      <c r="I41" s="109" t="s">
        <v>10687</v>
      </c>
      <c r="J41" s="109" t="s">
        <v>233</v>
      </c>
      <c r="K41" s="109" t="s">
        <v>2327</v>
      </c>
      <c r="L41" s="107" t="s">
        <v>2327</v>
      </c>
      <c r="M41" s="107" t="s">
        <v>2280</v>
      </c>
      <c r="N41" s="107" t="s">
        <v>62</v>
      </c>
      <c r="O41" s="107" t="s">
        <v>63</v>
      </c>
      <c r="P41" s="107" t="s">
        <v>101</v>
      </c>
      <c r="Q41" s="109" t="s">
        <v>63</v>
      </c>
      <c r="R41" s="107" t="s">
        <v>2282</v>
      </c>
      <c r="S41" s="110">
        <f>COUNTIF(study_tools!B:B,A41)</f>
        <v>1</v>
      </c>
      <c r="T41" s="107" t="s">
        <v>5206</v>
      </c>
      <c r="U41" s="109" t="s">
        <v>132</v>
      </c>
      <c r="V41" s="109" t="s">
        <v>63</v>
      </c>
      <c r="W41" s="107"/>
      <c r="X41" s="107"/>
      <c r="Y41" s="107"/>
      <c r="Z41" s="111" t="s">
        <v>101</v>
      </c>
      <c r="AA41" s="109" t="s">
        <v>10752</v>
      </c>
      <c r="AB41" s="107"/>
      <c r="AC41" s="107"/>
    </row>
    <row r="42" spans="1:29" ht="60" customHeight="1">
      <c r="A42" s="107" t="s">
        <v>2132</v>
      </c>
      <c r="B42" s="107" t="s">
        <v>2132</v>
      </c>
      <c r="C42" s="107" t="s">
        <v>431</v>
      </c>
      <c r="D42" s="107" t="s">
        <v>366</v>
      </c>
      <c r="E42" s="107" t="s">
        <v>5166</v>
      </c>
      <c r="F42" s="107" t="s">
        <v>65</v>
      </c>
      <c r="G42" s="112" t="s">
        <v>10682</v>
      </c>
      <c r="H42" s="107" t="s">
        <v>63</v>
      </c>
      <c r="I42" s="109" t="s">
        <v>10695</v>
      </c>
      <c r="J42" s="109" t="s">
        <v>10699</v>
      </c>
      <c r="K42" s="109" t="s">
        <v>2281</v>
      </c>
      <c r="L42" s="107" t="s">
        <v>2281</v>
      </c>
      <c r="M42" s="107" t="s">
        <v>2281</v>
      </c>
      <c r="N42" s="107" t="s">
        <v>62</v>
      </c>
      <c r="O42" s="107" t="s">
        <v>62</v>
      </c>
      <c r="P42" s="107" t="s">
        <v>101</v>
      </c>
      <c r="Q42" s="109" t="s">
        <v>62</v>
      </c>
      <c r="R42" s="107" t="s">
        <v>2282</v>
      </c>
      <c r="S42" s="110">
        <f>COUNTIF(study_tools!B:B,A42)</f>
        <v>2</v>
      </c>
      <c r="T42" s="107" t="s">
        <v>5137</v>
      </c>
      <c r="U42" s="109" t="s">
        <v>63</v>
      </c>
      <c r="V42" s="109" t="s">
        <v>63</v>
      </c>
      <c r="W42" s="107"/>
      <c r="X42" s="107"/>
      <c r="Y42" s="107"/>
      <c r="Z42" s="111" t="s">
        <v>10784</v>
      </c>
      <c r="AA42" s="109" t="s">
        <v>101</v>
      </c>
      <c r="AB42" s="107"/>
      <c r="AC42" s="107"/>
    </row>
    <row r="43" spans="1:29" ht="60" customHeight="1">
      <c r="A43" s="107" t="s">
        <v>2135</v>
      </c>
      <c r="B43" s="107" t="s">
        <v>5167</v>
      </c>
      <c r="C43" s="107" t="s">
        <v>201</v>
      </c>
      <c r="D43" s="107" t="s">
        <v>366</v>
      </c>
      <c r="E43" s="107" t="s">
        <v>5168</v>
      </c>
      <c r="F43" s="107" t="s">
        <v>28</v>
      </c>
      <c r="G43" s="107">
        <v>0</v>
      </c>
      <c r="H43" s="107" t="s">
        <v>62</v>
      </c>
      <c r="I43" s="109" t="s">
        <v>10683</v>
      </c>
      <c r="J43" s="109" t="s">
        <v>10698</v>
      </c>
      <c r="K43" s="109" t="s">
        <v>2281</v>
      </c>
      <c r="L43" s="107" t="s">
        <v>2281</v>
      </c>
      <c r="M43" s="107" t="s">
        <v>2281</v>
      </c>
      <c r="N43" s="107" t="s">
        <v>62</v>
      </c>
      <c r="O43" s="107" t="s">
        <v>62</v>
      </c>
      <c r="P43" s="107" t="s">
        <v>2305</v>
      </c>
      <c r="Q43" s="109" t="s">
        <v>63</v>
      </c>
      <c r="R43" s="107" t="s">
        <v>2282</v>
      </c>
      <c r="S43" s="110">
        <f>COUNTIF(study_tools!B:B,A43)</f>
        <v>2</v>
      </c>
      <c r="T43" s="107" t="s">
        <v>5204</v>
      </c>
      <c r="U43" s="109" t="s">
        <v>63</v>
      </c>
      <c r="V43" s="109" t="s">
        <v>63</v>
      </c>
      <c r="W43" s="107"/>
      <c r="X43" s="107"/>
      <c r="Y43" s="107"/>
      <c r="Z43" s="111" t="s">
        <v>10785</v>
      </c>
      <c r="AA43" s="109" t="s">
        <v>10786</v>
      </c>
      <c r="AB43" s="112" t="s">
        <v>10787</v>
      </c>
      <c r="AC43" s="107"/>
    </row>
    <row r="44" spans="1:29" ht="60" customHeight="1">
      <c r="A44" s="107" t="s">
        <v>1778</v>
      </c>
      <c r="B44" s="107" t="s">
        <v>5169</v>
      </c>
      <c r="C44" s="107" t="s">
        <v>201</v>
      </c>
      <c r="D44" s="107" t="s">
        <v>366</v>
      </c>
      <c r="E44" s="107" t="s">
        <v>5170</v>
      </c>
      <c r="F44" s="107" t="s">
        <v>28</v>
      </c>
      <c r="G44" s="107">
        <v>0</v>
      </c>
      <c r="H44" s="107" t="s">
        <v>62</v>
      </c>
      <c r="I44" s="109" t="s">
        <v>10695</v>
      </c>
      <c r="J44" s="109" t="s">
        <v>10701</v>
      </c>
      <c r="K44" s="109" t="s">
        <v>2280</v>
      </c>
      <c r="L44" s="107" t="s">
        <v>2280</v>
      </c>
      <c r="M44" s="107" t="s">
        <v>2281</v>
      </c>
      <c r="N44" s="107" t="s">
        <v>62</v>
      </c>
      <c r="O44" s="107" t="s">
        <v>62</v>
      </c>
      <c r="P44" s="107" t="s">
        <v>101</v>
      </c>
      <c r="Q44" s="109" t="s">
        <v>63</v>
      </c>
      <c r="R44" s="107" t="s">
        <v>2282</v>
      </c>
      <c r="S44" s="110">
        <f>COUNTIF(study_tools!B:B,A44)</f>
        <v>1</v>
      </c>
      <c r="T44" s="107" t="s">
        <v>5204</v>
      </c>
      <c r="U44" s="109" t="s">
        <v>63</v>
      </c>
      <c r="V44" s="109" t="s">
        <v>63</v>
      </c>
      <c r="W44" s="107"/>
      <c r="X44" s="107"/>
      <c r="Y44" s="107"/>
      <c r="Z44" s="111" t="s">
        <v>10788</v>
      </c>
      <c r="AA44" s="109" t="s">
        <v>101</v>
      </c>
      <c r="AB44" s="112" t="s">
        <v>10789</v>
      </c>
      <c r="AC44" s="107"/>
    </row>
    <row r="45" spans="1:29" ht="60" customHeight="1">
      <c r="A45" s="107" t="s">
        <v>2115</v>
      </c>
      <c r="B45" s="107" t="s">
        <v>5171</v>
      </c>
      <c r="C45" s="107" t="s">
        <v>2116</v>
      </c>
      <c r="D45" s="107" t="s">
        <v>2289</v>
      </c>
      <c r="E45" s="107" t="s">
        <v>2324</v>
      </c>
      <c r="F45" s="107" t="s">
        <v>28</v>
      </c>
      <c r="G45" s="107">
        <v>0</v>
      </c>
      <c r="H45" s="107" t="s">
        <v>62</v>
      </c>
      <c r="I45" s="109" t="s">
        <v>10691</v>
      </c>
      <c r="J45" s="109" t="s">
        <v>10704</v>
      </c>
      <c r="K45" s="109" t="s">
        <v>2281</v>
      </c>
      <c r="L45" s="107" t="s">
        <v>2281</v>
      </c>
      <c r="M45" s="107" t="s">
        <v>2280</v>
      </c>
      <c r="N45" s="107" t="s">
        <v>63</v>
      </c>
      <c r="O45" s="107" t="s">
        <v>62</v>
      </c>
      <c r="P45" s="107" t="s">
        <v>2286</v>
      </c>
      <c r="Q45" s="109" t="s">
        <v>63</v>
      </c>
      <c r="R45" s="107" t="s">
        <v>2287</v>
      </c>
      <c r="S45" s="110">
        <f>COUNTIF(study_tools!B:B,A45)</f>
        <v>1</v>
      </c>
      <c r="T45" s="107" t="s">
        <v>5204</v>
      </c>
      <c r="U45" s="109" t="s">
        <v>63</v>
      </c>
      <c r="V45" s="109" t="s">
        <v>63</v>
      </c>
      <c r="W45" s="107"/>
      <c r="X45" s="107"/>
      <c r="Y45" s="107"/>
      <c r="Z45" s="111" t="s">
        <v>10790</v>
      </c>
      <c r="AA45" s="109" t="s">
        <v>101</v>
      </c>
      <c r="AB45" s="107"/>
      <c r="AC45" s="107"/>
    </row>
    <row r="46" spans="1:29" ht="60" customHeight="1">
      <c r="A46" s="107" t="s">
        <v>2139</v>
      </c>
      <c r="B46" s="107" t="s">
        <v>5172</v>
      </c>
      <c r="C46" s="107" t="s">
        <v>2121</v>
      </c>
      <c r="D46" s="107" t="s">
        <v>321</v>
      </c>
      <c r="E46" s="107" t="s">
        <v>5163</v>
      </c>
      <c r="F46" s="108" t="s">
        <v>10631</v>
      </c>
      <c r="G46" s="107">
        <v>0</v>
      </c>
      <c r="H46" s="107" t="s">
        <v>62</v>
      </c>
      <c r="I46" s="109" t="s">
        <v>10695</v>
      </c>
      <c r="J46" s="109" t="s">
        <v>10699</v>
      </c>
      <c r="K46" s="109" t="s">
        <v>2327</v>
      </c>
      <c r="L46" s="107" t="s">
        <v>2280</v>
      </c>
      <c r="M46" s="107" t="s">
        <v>2280</v>
      </c>
      <c r="N46" s="107" t="s">
        <v>62</v>
      </c>
      <c r="O46" s="107" t="s">
        <v>63</v>
      </c>
      <c r="P46" s="107" t="s">
        <v>101</v>
      </c>
      <c r="Q46" s="109" t="s">
        <v>63</v>
      </c>
      <c r="R46" s="107" t="s">
        <v>2282</v>
      </c>
      <c r="S46" s="110">
        <f>COUNTIF(study_tools!B:B,A46)</f>
        <v>3</v>
      </c>
      <c r="T46" s="107" t="s">
        <v>5137</v>
      </c>
      <c r="U46" s="109" t="s">
        <v>63</v>
      </c>
      <c r="V46" s="109" t="s">
        <v>2305</v>
      </c>
      <c r="W46" s="107"/>
      <c r="X46" s="107"/>
      <c r="Y46" s="107"/>
      <c r="Z46" s="111" t="s">
        <v>10791</v>
      </c>
      <c r="AA46" s="109" t="s">
        <v>101</v>
      </c>
      <c r="AB46" s="112" t="s">
        <v>10792</v>
      </c>
      <c r="AC46" s="112" t="s">
        <v>10793</v>
      </c>
    </row>
    <row r="47" spans="1:29" ht="60" customHeight="1">
      <c r="A47" s="107" t="s">
        <v>2133</v>
      </c>
      <c r="B47" s="107" t="s">
        <v>5173</v>
      </c>
      <c r="C47" s="107" t="s">
        <v>201</v>
      </c>
      <c r="D47" s="107" t="s">
        <v>465</v>
      </c>
      <c r="E47" s="107" t="s">
        <v>2301</v>
      </c>
      <c r="F47" s="107" t="s">
        <v>28</v>
      </c>
      <c r="G47" s="107">
        <v>0</v>
      </c>
      <c r="H47" s="107" t="s">
        <v>62</v>
      </c>
      <c r="I47" s="109" t="s">
        <v>10687</v>
      </c>
      <c r="J47" s="109" t="s">
        <v>233</v>
      </c>
      <c r="K47" s="109" t="s">
        <v>2281</v>
      </c>
      <c r="L47" s="107" t="s">
        <v>2281</v>
      </c>
      <c r="M47" s="107" t="s">
        <v>2280</v>
      </c>
      <c r="N47" s="107" t="s">
        <v>63</v>
      </c>
      <c r="O47" s="107" t="s">
        <v>62</v>
      </c>
      <c r="P47" s="107" t="s">
        <v>2286</v>
      </c>
      <c r="Q47" s="109" t="s">
        <v>63</v>
      </c>
      <c r="R47" s="107" t="s">
        <v>2287</v>
      </c>
      <c r="S47" s="110">
        <f>COUNTIF(study_tools!B:B,A47)</f>
        <v>1</v>
      </c>
      <c r="T47" s="107" t="s">
        <v>5212</v>
      </c>
      <c r="U47" s="109" t="s">
        <v>63</v>
      </c>
      <c r="V47" s="109" t="s">
        <v>63</v>
      </c>
      <c r="W47" s="107"/>
      <c r="X47" s="107"/>
      <c r="Y47" s="107"/>
      <c r="Z47" s="111" t="s">
        <v>10794</v>
      </c>
      <c r="AA47" s="109" t="s">
        <v>101</v>
      </c>
      <c r="AB47" s="107"/>
      <c r="AC47" s="107"/>
    </row>
    <row r="48" spans="1:29" ht="60" customHeight="1">
      <c r="A48" s="107" t="s">
        <v>2134</v>
      </c>
      <c r="B48" s="107" t="s">
        <v>5174</v>
      </c>
      <c r="C48" s="107" t="s">
        <v>201</v>
      </c>
      <c r="D48" s="107" t="s">
        <v>465</v>
      </c>
      <c r="E48" s="107" t="s">
        <v>2301</v>
      </c>
      <c r="F48" s="107" t="s">
        <v>28</v>
      </c>
      <c r="G48" s="107">
        <v>0</v>
      </c>
      <c r="H48" s="107" t="s">
        <v>62</v>
      </c>
      <c r="I48" s="109" t="s">
        <v>10687</v>
      </c>
      <c r="J48" s="109" t="s">
        <v>233</v>
      </c>
      <c r="K48" s="109" t="s">
        <v>2281</v>
      </c>
      <c r="L48" s="107" t="s">
        <v>2281</v>
      </c>
      <c r="M48" s="107" t="s">
        <v>2327</v>
      </c>
      <c r="N48" s="107" t="s">
        <v>63</v>
      </c>
      <c r="O48" s="107" t="s">
        <v>62</v>
      </c>
      <c r="P48" s="107" t="s">
        <v>2286</v>
      </c>
      <c r="Q48" s="109" t="s">
        <v>63</v>
      </c>
      <c r="R48" s="107" t="s">
        <v>2287</v>
      </c>
      <c r="S48" s="110">
        <f>COUNTIF(study_tools!B:B,A48)</f>
        <v>1</v>
      </c>
      <c r="T48" s="107" t="s">
        <v>5204</v>
      </c>
      <c r="U48" s="109" t="s">
        <v>63</v>
      </c>
      <c r="V48" s="109" t="s">
        <v>63</v>
      </c>
      <c r="W48" s="107"/>
      <c r="X48" s="107"/>
      <c r="Y48" s="107"/>
      <c r="Z48" s="111" t="s">
        <v>10795</v>
      </c>
      <c r="AA48" s="109" t="s">
        <v>101</v>
      </c>
      <c r="AB48" s="107"/>
      <c r="AC48" s="107"/>
    </row>
    <row r="49" spans="1:29" ht="60" customHeight="1">
      <c r="A49" s="107" t="s">
        <v>2138</v>
      </c>
      <c r="B49" s="107" t="s">
        <v>1664</v>
      </c>
      <c r="C49" s="107" t="s">
        <v>2107</v>
      </c>
      <c r="D49" s="107" t="s">
        <v>528</v>
      </c>
      <c r="E49" s="107" t="s">
        <v>1672</v>
      </c>
      <c r="F49" s="108" t="s">
        <v>10645</v>
      </c>
      <c r="G49" s="107"/>
      <c r="H49" s="107" t="s">
        <v>63</v>
      </c>
      <c r="I49" s="109" t="s">
        <v>10687</v>
      </c>
      <c r="J49" s="109" t="s">
        <v>10690</v>
      </c>
      <c r="K49" s="109" t="s">
        <v>2281</v>
      </c>
      <c r="L49" s="107" t="s">
        <v>2281</v>
      </c>
      <c r="M49" s="107" t="s">
        <v>2327</v>
      </c>
      <c r="N49" s="107" t="s">
        <v>63</v>
      </c>
      <c r="O49" s="107" t="s">
        <v>63</v>
      </c>
      <c r="P49" s="107" t="s">
        <v>2286</v>
      </c>
      <c r="Q49" s="109" t="s">
        <v>63</v>
      </c>
      <c r="R49" s="107"/>
      <c r="S49" s="110">
        <f>COUNTIF(study_tools!B:B,A49)</f>
        <v>6</v>
      </c>
      <c r="T49" s="107" t="s">
        <v>2294</v>
      </c>
      <c r="U49" s="109" t="s">
        <v>63</v>
      </c>
      <c r="V49" s="109" t="s">
        <v>63</v>
      </c>
      <c r="W49" s="107"/>
      <c r="X49" s="107"/>
      <c r="Y49" s="107"/>
      <c r="Z49" s="111" t="s">
        <v>101</v>
      </c>
      <c r="AA49" s="107"/>
      <c r="AB49" s="107"/>
      <c r="AC49" s="107"/>
    </row>
    <row r="50" spans="1:29" ht="60" customHeight="1">
      <c r="A50" s="107" t="s">
        <v>5175</v>
      </c>
      <c r="B50" s="107" t="s">
        <v>5175</v>
      </c>
      <c r="C50" s="107" t="s">
        <v>2109</v>
      </c>
      <c r="D50" s="107" t="s">
        <v>465</v>
      </c>
      <c r="E50" s="107" t="s">
        <v>5176</v>
      </c>
      <c r="F50" s="107" t="s">
        <v>28</v>
      </c>
      <c r="G50" s="107">
        <v>0</v>
      </c>
      <c r="H50" s="107" t="s">
        <v>62</v>
      </c>
      <c r="I50" s="109" t="s">
        <v>10695</v>
      </c>
      <c r="J50" s="109" t="s">
        <v>10690</v>
      </c>
      <c r="K50" s="109" t="s">
        <v>2280</v>
      </c>
      <c r="L50" s="107" t="s">
        <v>2281</v>
      </c>
      <c r="M50" s="107" t="s">
        <v>2280</v>
      </c>
      <c r="N50" s="107" t="s">
        <v>63</v>
      </c>
      <c r="O50" s="107" t="s">
        <v>62</v>
      </c>
      <c r="P50" s="107" t="s">
        <v>2286</v>
      </c>
      <c r="Q50" s="109" t="s">
        <v>63</v>
      </c>
      <c r="R50" s="107" t="s">
        <v>2287</v>
      </c>
      <c r="S50" s="110">
        <f>COUNTIF(study_tools!B:B,A50)</f>
        <v>2</v>
      </c>
      <c r="T50" s="107" t="s">
        <v>5213</v>
      </c>
      <c r="U50" s="109" t="s">
        <v>63</v>
      </c>
      <c r="V50" s="109" t="s">
        <v>63</v>
      </c>
      <c r="W50" s="107"/>
      <c r="X50" s="107"/>
      <c r="Y50" s="107"/>
      <c r="Z50" s="111" t="s">
        <v>10796</v>
      </c>
      <c r="AA50" s="109" t="s">
        <v>101</v>
      </c>
      <c r="AB50" s="112" t="s">
        <v>10797</v>
      </c>
      <c r="AC50" s="107"/>
    </row>
    <row r="51" spans="1:29" ht="60" customHeight="1">
      <c r="A51" s="107" t="s">
        <v>2122</v>
      </c>
      <c r="B51" s="109" t="s">
        <v>10705</v>
      </c>
      <c r="C51" s="111" t="s">
        <v>2107</v>
      </c>
      <c r="D51" s="111" t="s">
        <v>8785</v>
      </c>
      <c r="E51" s="111" t="s">
        <v>475</v>
      </c>
      <c r="F51" s="111" t="s">
        <v>10645</v>
      </c>
      <c r="G51" s="111" t="s">
        <v>10706</v>
      </c>
      <c r="H51" s="111" t="s">
        <v>10706</v>
      </c>
      <c r="I51" s="111" t="s">
        <v>10687</v>
      </c>
      <c r="J51" s="111" t="s">
        <v>97</v>
      </c>
      <c r="K51" s="107"/>
      <c r="L51" s="111" t="s">
        <v>10706</v>
      </c>
      <c r="M51" s="111" t="s">
        <v>10706</v>
      </c>
      <c r="N51" s="111" t="s">
        <v>10706</v>
      </c>
      <c r="O51" s="111" t="s">
        <v>10706</v>
      </c>
      <c r="P51" s="109" t="s">
        <v>2286</v>
      </c>
      <c r="Q51" s="111" t="s">
        <v>10706</v>
      </c>
      <c r="R51" s="111" t="s">
        <v>10706</v>
      </c>
      <c r="S51" s="110">
        <f>COUNTIF(study_tools!B:B,A51)</f>
        <v>2</v>
      </c>
      <c r="T51" s="111" t="s">
        <v>2283</v>
      </c>
      <c r="U51" s="111" t="s">
        <v>63</v>
      </c>
      <c r="V51" s="111" t="s">
        <v>63</v>
      </c>
      <c r="W51" s="111" t="s">
        <v>473</v>
      </c>
      <c r="X51" s="111" t="s">
        <v>474</v>
      </c>
      <c r="Y51" s="107"/>
      <c r="Z51" s="111" t="s">
        <v>101</v>
      </c>
      <c r="AA51" s="107"/>
      <c r="AB51" s="111" t="s">
        <v>10798</v>
      </c>
      <c r="AC51" s="111" t="s">
        <v>1575</v>
      </c>
    </row>
    <row r="52" spans="1:29" ht="60" customHeight="1">
      <c r="A52" s="107" t="s">
        <v>4228</v>
      </c>
      <c r="B52" s="107"/>
      <c r="C52" s="107" t="s">
        <v>2107</v>
      </c>
      <c r="D52" s="111" t="s">
        <v>428</v>
      </c>
      <c r="E52" s="111" t="s">
        <v>4459</v>
      </c>
      <c r="F52" s="111" t="s">
        <v>10645</v>
      </c>
      <c r="G52" s="111" t="s">
        <v>10706</v>
      </c>
      <c r="H52" s="111" t="s">
        <v>10706</v>
      </c>
      <c r="I52" s="107"/>
      <c r="J52" s="111" t="s">
        <v>217</v>
      </c>
      <c r="K52" s="107"/>
      <c r="L52" s="111" t="s">
        <v>10706</v>
      </c>
      <c r="M52" s="111" t="s">
        <v>10706</v>
      </c>
      <c r="N52" s="111" t="s">
        <v>10706</v>
      </c>
      <c r="O52" s="111" t="s">
        <v>10706</v>
      </c>
      <c r="P52" s="107"/>
      <c r="Q52" s="111" t="s">
        <v>10706</v>
      </c>
      <c r="R52" s="111" t="s">
        <v>10706</v>
      </c>
      <c r="S52" s="110">
        <f>COUNTIF(study_tools!B:B,A52)</f>
        <v>1</v>
      </c>
      <c r="T52" s="107" t="s">
        <v>2283</v>
      </c>
      <c r="U52" s="111" t="s">
        <v>63</v>
      </c>
      <c r="V52" s="107"/>
      <c r="W52" s="107"/>
      <c r="X52" s="107"/>
      <c r="Y52" s="107"/>
      <c r="Z52" s="111" t="s">
        <v>10799</v>
      </c>
      <c r="AA52" s="107"/>
      <c r="AB52" s="111" t="s">
        <v>10800</v>
      </c>
      <c r="AC52" s="111" t="s">
        <v>1505</v>
      </c>
    </row>
    <row r="53" spans="1:29" ht="60" customHeight="1">
      <c r="A53" s="107" t="s">
        <v>4582</v>
      </c>
      <c r="B53" s="107"/>
      <c r="C53" s="107" t="s">
        <v>2127</v>
      </c>
      <c r="D53" s="111" t="s">
        <v>7645</v>
      </c>
      <c r="E53" s="111" t="s">
        <v>4954</v>
      </c>
      <c r="F53" s="111" t="s">
        <v>10645</v>
      </c>
      <c r="G53" s="111" t="s">
        <v>10706</v>
      </c>
      <c r="H53" s="111" t="s">
        <v>10706</v>
      </c>
      <c r="I53" s="111" t="s">
        <v>10687</v>
      </c>
      <c r="J53" s="111" t="s">
        <v>217</v>
      </c>
      <c r="K53" s="107"/>
      <c r="L53" s="111" t="s">
        <v>10706</v>
      </c>
      <c r="M53" s="111" t="s">
        <v>10706</v>
      </c>
      <c r="N53" s="111" t="s">
        <v>10706</v>
      </c>
      <c r="O53" s="111" t="s">
        <v>10706</v>
      </c>
      <c r="P53" s="107"/>
      <c r="Q53" s="111" t="s">
        <v>10706</v>
      </c>
      <c r="R53" s="111" t="s">
        <v>10706</v>
      </c>
      <c r="S53" s="110">
        <f>COUNTIF(study_tools!B:B,A53)</f>
        <v>2</v>
      </c>
      <c r="T53" s="107" t="s">
        <v>5209</v>
      </c>
      <c r="U53" s="111" t="s">
        <v>62</v>
      </c>
      <c r="V53" s="111" t="s">
        <v>63</v>
      </c>
      <c r="W53" s="111" t="s">
        <v>7642</v>
      </c>
      <c r="X53" s="111" t="s">
        <v>7643</v>
      </c>
      <c r="Y53" s="107"/>
      <c r="Z53" s="111" t="s">
        <v>10801</v>
      </c>
      <c r="AA53" s="107"/>
      <c r="AB53" s="111" t="s">
        <v>10802</v>
      </c>
      <c r="AC53" s="111" t="s">
        <v>1478</v>
      </c>
    </row>
    <row r="54" spans="1:29" ht="60" customHeight="1">
      <c r="A54" s="107" t="s">
        <v>4581</v>
      </c>
      <c r="B54" s="107"/>
      <c r="C54" s="107" t="s">
        <v>2109</v>
      </c>
      <c r="D54" s="111" t="s">
        <v>10666</v>
      </c>
      <c r="E54" s="111" t="s">
        <v>10707</v>
      </c>
      <c r="F54" s="111" t="s">
        <v>10645</v>
      </c>
      <c r="G54" s="111" t="s">
        <v>10706</v>
      </c>
      <c r="H54" s="111" t="s">
        <v>10706</v>
      </c>
      <c r="I54" s="107"/>
      <c r="J54" s="111" t="s">
        <v>233</v>
      </c>
      <c r="K54" s="107"/>
      <c r="L54" s="111" t="s">
        <v>10706</v>
      </c>
      <c r="M54" s="111" t="s">
        <v>10706</v>
      </c>
      <c r="N54" s="111" t="s">
        <v>10706</v>
      </c>
      <c r="O54" s="111" t="s">
        <v>10706</v>
      </c>
      <c r="P54" s="107"/>
      <c r="Q54" s="111" t="s">
        <v>10706</v>
      </c>
      <c r="R54" s="111" t="s">
        <v>10706</v>
      </c>
      <c r="S54" s="110">
        <f>COUNTIF(study_tools!B:B,A54)</f>
        <v>1</v>
      </c>
      <c r="T54" s="107" t="s">
        <v>5214</v>
      </c>
      <c r="U54" s="111" t="s">
        <v>63</v>
      </c>
      <c r="V54" s="107"/>
      <c r="W54" s="107"/>
      <c r="X54" s="107"/>
      <c r="Y54" s="107"/>
      <c r="Z54" s="111" t="s">
        <v>101</v>
      </c>
      <c r="AA54" s="107"/>
      <c r="AB54" s="111" t="s">
        <v>10803</v>
      </c>
      <c r="AC54" s="111" t="s">
        <v>1486</v>
      </c>
    </row>
    <row r="55" spans="1:29" ht="60" customHeight="1">
      <c r="A55" s="107" t="s">
        <v>2131</v>
      </c>
      <c r="B55" s="107" t="s">
        <v>5216</v>
      </c>
      <c r="C55" s="108" t="s">
        <v>431</v>
      </c>
      <c r="D55" s="112" t="s">
        <v>2879</v>
      </c>
      <c r="E55" s="112" t="s">
        <v>10708</v>
      </c>
      <c r="F55" s="112" t="s">
        <v>28</v>
      </c>
      <c r="G55" s="112">
        <v>0</v>
      </c>
      <c r="H55" s="112" t="s">
        <v>62</v>
      </c>
      <c r="I55" s="109" t="s">
        <v>10695</v>
      </c>
      <c r="J55" s="109" t="s">
        <v>10701</v>
      </c>
      <c r="K55" s="109" t="s">
        <v>2281</v>
      </c>
      <c r="L55" s="109" t="s">
        <v>2281</v>
      </c>
      <c r="M55" s="109" t="s">
        <v>2281</v>
      </c>
      <c r="N55" s="109" t="s">
        <v>62</v>
      </c>
      <c r="O55" s="109" t="s">
        <v>62</v>
      </c>
      <c r="P55" s="109" t="s">
        <v>2305</v>
      </c>
      <c r="Q55" s="109" t="s">
        <v>63</v>
      </c>
      <c r="R55" s="112" t="s">
        <v>2287</v>
      </c>
      <c r="S55" s="110">
        <f>COUNTIF(study_tools!B:B,A55)</f>
        <v>1</v>
      </c>
      <c r="T55" s="112" t="s">
        <v>5208</v>
      </c>
      <c r="U55" s="109" t="s">
        <v>63</v>
      </c>
      <c r="V55" s="109" t="s">
        <v>2305</v>
      </c>
      <c r="W55" s="107"/>
      <c r="X55" s="107"/>
      <c r="Y55" s="107"/>
      <c r="Z55" s="111" t="s">
        <v>101</v>
      </c>
      <c r="AA55" s="109" t="s">
        <v>101</v>
      </c>
      <c r="AB55" s="112" t="s">
        <v>10804</v>
      </c>
      <c r="AC55" s="107"/>
    </row>
    <row r="56" spans="1:29" ht="60" customHeight="1">
      <c r="A56" s="107" t="s">
        <v>5241</v>
      </c>
      <c r="B56" s="107" t="s">
        <v>10627</v>
      </c>
      <c r="C56" s="107" t="s">
        <v>2107</v>
      </c>
      <c r="D56" s="107" t="s">
        <v>321</v>
      </c>
      <c r="E56" s="107" t="s">
        <v>10628</v>
      </c>
      <c r="F56" s="107" t="s">
        <v>28</v>
      </c>
      <c r="G56" s="112">
        <v>0</v>
      </c>
      <c r="H56" s="112" t="s">
        <v>62</v>
      </c>
      <c r="I56" s="109" t="s">
        <v>10687</v>
      </c>
      <c r="J56" s="109" t="s">
        <v>10689</v>
      </c>
      <c r="K56" s="109" t="s">
        <v>2281</v>
      </c>
      <c r="L56" s="109" t="s">
        <v>2281</v>
      </c>
      <c r="M56" s="109" t="s">
        <v>2280</v>
      </c>
      <c r="N56" s="109" t="s">
        <v>63</v>
      </c>
      <c r="O56" s="109" t="s">
        <v>62</v>
      </c>
      <c r="P56" s="112" t="s">
        <v>2286</v>
      </c>
      <c r="Q56" s="109" t="s">
        <v>63</v>
      </c>
      <c r="R56" s="112" t="s">
        <v>2287</v>
      </c>
      <c r="S56" s="110">
        <f>COUNTIF(study_tools!B:B,A56)</f>
        <v>1</v>
      </c>
      <c r="T56" s="109" t="s">
        <v>2283</v>
      </c>
      <c r="U56" s="109" t="s">
        <v>63</v>
      </c>
      <c r="V56" s="109" t="s">
        <v>63</v>
      </c>
      <c r="W56" s="107"/>
      <c r="X56" s="107"/>
      <c r="Y56" s="107"/>
      <c r="Z56" s="111" t="s">
        <v>101</v>
      </c>
      <c r="AA56" s="109" t="s">
        <v>101</v>
      </c>
      <c r="AB56" s="112" t="s">
        <v>10805</v>
      </c>
      <c r="AC56" s="107"/>
    </row>
    <row r="57" spans="1:29" ht="60" customHeight="1">
      <c r="A57" s="107" t="s">
        <v>5233</v>
      </c>
      <c r="B57" s="107" t="s">
        <v>10629</v>
      </c>
      <c r="C57" s="107" t="s">
        <v>201</v>
      </c>
      <c r="D57" s="107" t="s">
        <v>105</v>
      </c>
      <c r="E57" s="107" t="s">
        <v>10630</v>
      </c>
      <c r="F57" s="107" t="s">
        <v>10631</v>
      </c>
      <c r="G57" s="109">
        <v>0</v>
      </c>
      <c r="H57" s="109" t="s">
        <v>62</v>
      </c>
      <c r="I57" s="109" t="s">
        <v>10695</v>
      </c>
      <c r="J57" s="109" t="s">
        <v>233</v>
      </c>
      <c r="K57" s="109" t="s">
        <v>2327</v>
      </c>
      <c r="L57" s="109" t="s">
        <v>2327</v>
      </c>
      <c r="M57" s="109" t="s">
        <v>2281</v>
      </c>
      <c r="N57" s="109" t="s">
        <v>62</v>
      </c>
      <c r="O57" s="109" t="s">
        <v>63</v>
      </c>
      <c r="P57" s="109" t="s">
        <v>2305</v>
      </c>
      <c r="Q57" s="109" t="s">
        <v>63</v>
      </c>
      <c r="R57" s="109" t="s">
        <v>2282</v>
      </c>
      <c r="S57" s="110">
        <f>COUNTIF(study_tools!B:B,A57)</f>
        <v>1</v>
      </c>
      <c r="T57" s="109" t="s">
        <v>10806</v>
      </c>
      <c r="U57" s="109" t="s">
        <v>63</v>
      </c>
      <c r="V57" s="109" t="s">
        <v>63</v>
      </c>
      <c r="W57" s="107"/>
      <c r="X57" s="107"/>
      <c r="Y57" s="107"/>
      <c r="Z57" s="111" t="s">
        <v>101</v>
      </c>
      <c r="AA57" s="109" t="s">
        <v>10752</v>
      </c>
      <c r="AB57" s="107"/>
      <c r="AC57" s="107"/>
    </row>
    <row r="58" spans="1:29" ht="60" customHeight="1">
      <c r="A58" s="107" t="s">
        <v>7473</v>
      </c>
      <c r="B58" s="107" t="s">
        <v>10632</v>
      </c>
      <c r="C58" s="107" t="s">
        <v>2113</v>
      </c>
      <c r="D58" s="107" t="s">
        <v>366</v>
      </c>
      <c r="E58" s="107" t="s">
        <v>10633</v>
      </c>
      <c r="F58" s="107" t="s">
        <v>10631</v>
      </c>
      <c r="G58" s="109">
        <v>0</v>
      </c>
      <c r="H58" s="109" t="s">
        <v>62</v>
      </c>
      <c r="I58" s="109" t="s">
        <v>10687</v>
      </c>
      <c r="J58" s="109" t="s">
        <v>10709</v>
      </c>
      <c r="K58" s="109" t="s">
        <v>2280</v>
      </c>
      <c r="L58" s="109" t="s">
        <v>2280</v>
      </c>
      <c r="M58" s="109" t="s">
        <v>2280</v>
      </c>
      <c r="N58" s="109" t="s">
        <v>63</v>
      </c>
      <c r="O58" s="109" t="s">
        <v>63</v>
      </c>
      <c r="P58" s="109" t="s">
        <v>2305</v>
      </c>
      <c r="Q58" s="109" t="s">
        <v>63</v>
      </c>
      <c r="R58" s="107"/>
      <c r="S58" s="110">
        <f>COUNTIF(study_tools!B:B,A58)</f>
        <v>1</v>
      </c>
      <c r="T58" s="109" t="s">
        <v>2318</v>
      </c>
      <c r="U58" s="109" t="s">
        <v>63</v>
      </c>
      <c r="V58" s="109" t="s">
        <v>63</v>
      </c>
      <c r="W58" s="107"/>
      <c r="X58" s="107"/>
      <c r="Y58" s="107"/>
      <c r="Z58" s="111" t="s">
        <v>10807</v>
      </c>
      <c r="AA58" s="107"/>
      <c r="AB58" s="107"/>
      <c r="AC58" s="107"/>
    </row>
    <row r="59" spans="1:29" ht="60" customHeight="1">
      <c r="A59" s="107" t="s">
        <v>5235</v>
      </c>
      <c r="B59" s="107" t="s">
        <v>10634</v>
      </c>
      <c r="C59" s="107" t="s">
        <v>2127</v>
      </c>
      <c r="D59" s="107" t="s">
        <v>272</v>
      </c>
      <c r="E59" s="107" t="s">
        <v>273</v>
      </c>
      <c r="F59" s="107" t="s">
        <v>28</v>
      </c>
      <c r="G59" s="112">
        <v>0</v>
      </c>
      <c r="H59" s="112" t="s">
        <v>62</v>
      </c>
      <c r="I59" s="109" t="s">
        <v>10687</v>
      </c>
      <c r="J59" s="109" t="s">
        <v>2266</v>
      </c>
      <c r="K59" s="109" t="s">
        <v>2280</v>
      </c>
      <c r="L59" s="109" t="s">
        <v>2281</v>
      </c>
      <c r="M59" s="109" t="s">
        <v>2280</v>
      </c>
      <c r="N59" s="109" t="s">
        <v>63</v>
      </c>
      <c r="O59" s="109" t="s">
        <v>62</v>
      </c>
      <c r="P59" s="112" t="s">
        <v>2286</v>
      </c>
      <c r="Q59" s="109" t="s">
        <v>63</v>
      </c>
      <c r="R59" s="112" t="s">
        <v>2287</v>
      </c>
      <c r="S59" s="110">
        <f>COUNTIF(study_tools!B:B,A59)</f>
        <v>2</v>
      </c>
      <c r="T59" s="109" t="s">
        <v>5209</v>
      </c>
      <c r="U59" s="109" t="s">
        <v>63</v>
      </c>
      <c r="V59" s="109" t="s">
        <v>2305</v>
      </c>
      <c r="W59" s="107"/>
      <c r="X59" s="107"/>
      <c r="Y59" s="107"/>
      <c r="Z59" s="111" t="s">
        <v>101</v>
      </c>
      <c r="AA59" s="109" t="s">
        <v>101</v>
      </c>
      <c r="AB59" s="112" t="s">
        <v>10808</v>
      </c>
      <c r="AC59" s="107"/>
    </row>
    <row r="60" spans="1:29" ht="60" customHeight="1">
      <c r="A60" s="107" t="s">
        <v>7466</v>
      </c>
      <c r="B60" s="107"/>
      <c r="C60" s="111" t="s">
        <v>2107</v>
      </c>
      <c r="D60" s="111" t="s">
        <v>10710</v>
      </c>
      <c r="E60" s="111" t="s">
        <v>8794</v>
      </c>
      <c r="F60" s="111" t="s">
        <v>28</v>
      </c>
      <c r="G60" s="111" t="s">
        <v>10706</v>
      </c>
      <c r="H60" s="111" t="s">
        <v>10706</v>
      </c>
      <c r="I60" s="111" t="s">
        <v>10687</v>
      </c>
      <c r="J60" s="111" t="s">
        <v>233</v>
      </c>
      <c r="K60" s="107"/>
      <c r="L60" s="111" t="s">
        <v>10706</v>
      </c>
      <c r="M60" s="111" t="s">
        <v>10706</v>
      </c>
      <c r="N60" s="111" t="s">
        <v>10706</v>
      </c>
      <c r="O60" s="111" t="s">
        <v>10706</v>
      </c>
      <c r="P60" s="109" t="s">
        <v>2305</v>
      </c>
      <c r="Q60" s="111" t="s">
        <v>10706</v>
      </c>
      <c r="R60" s="111" t="s">
        <v>10706</v>
      </c>
      <c r="S60" s="110">
        <f>COUNTIF(study_tools!B:B,A60)</f>
        <v>1</v>
      </c>
      <c r="T60" s="111" t="s">
        <v>2283</v>
      </c>
      <c r="U60" s="111" t="s">
        <v>63</v>
      </c>
      <c r="V60" s="111" t="s">
        <v>63</v>
      </c>
      <c r="W60" s="111" t="s">
        <v>8792</v>
      </c>
      <c r="X60" s="111" t="s">
        <v>8793</v>
      </c>
      <c r="Y60" s="107"/>
      <c r="Z60" s="111" t="s">
        <v>101</v>
      </c>
      <c r="AA60" s="107"/>
      <c r="AB60" s="111" t="s">
        <v>10809</v>
      </c>
      <c r="AC60" s="111" t="s">
        <v>1430</v>
      </c>
    </row>
    <row r="61" spans="1:29" ht="60" customHeight="1">
      <c r="A61" s="107" t="s">
        <v>7456</v>
      </c>
      <c r="B61" s="107" t="s">
        <v>10635</v>
      </c>
      <c r="C61" s="107" t="s">
        <v>431</v>
      </c>
      <c r="D61" s="107" t="s">
        <v>366</v>
      </c>
      <c r="E61" s="107" t="s">
        <v>10636</v>
      </c>
      <c r="F61" s="107" t="s">
        <v>10631</v>
      </c>
      <c r="G61" s="109">
        <v>0</v>
      </c>
      <c r="H61" s="109" t="s">
        <v>62</v>
      </c>
      <c r="I61" s="109" t="s">
        <v>10687</v>
      </c>
      <c r="J61" s="109" t="s">
        <v>233</v>
      </c>
      <c r="K61" s="109" t="s">
        <v>2280</v>
      </c>
      <c r="L61" s="109" t="s">
        <v>2280</v>
      </c>
      <c r="M61" s="109" t="s">
        <v>2280</v>
      </c>
      <c r="N61" s="109" t="s">
        <v>62</v>
      </c>
      <c r="O61" s="109" t="s">
        <v>63</v>
      </c>
      <c r="P61" s="109" t="s">
        <v>101</v>
      </c>
      <c r="Q61" s="109" t="s">
        <v>62</v>
      </c>
      <c r="R61" s="109" t="s">
        <v>2282</v>
      </c>
      <c r="S61" s="110">
        <f>COUNTIF(study_tools!B:B,A61)</f>
        <v>1</v>
      </c>
      <c r="T61" s="109" t="s">
        <v>2283</v>
      </c>
      <c r="U61" s="109" t="s">
        <v>132</v>
      </c>
      <c r="V61" s="109" t="s">
        <v>63</v>
      </c>
      <c r="W61" s="107"/>
      <c r="X61" s="107"/>
      <c r="Y61" s="107"/>
      <c r="Z61" s="111" t="s">
        <v>10810</v>
      </c>
      <c r="AA61" s="109" t="s">
        <v>101</v>
      </c>
      <c r="AB61" s="107"/>
      <c r="AC61" s="107"/>
    </row>
    <row r="62" spans="1:29" ht="60" customHeight="1">
      <c r="A62" s="107" t="s">
        <v>7463</v>
      </c>
      <c r="B62" s="107" t="s">
        <v>10637</v>
      </c>
      <c r="C62" s="107" t="s">
        <v>2107</v>
      </c>
      <c r="D62" s="108" t="s">
        <v>2289</v>
      </c>
      <c r="E62" s="107" t="s">
        <v>9838</v>
      </c>
      <c r="F62" s="107" t="s">
        <v>28</v>
      </c>
      <c r="G62" s="112">
        <v>0</v>
      </c>
      <c r="H62" s="112" t="s">
        <v>62</v>
      </c>
      <c r="I62" s="109" t="s">
        <v>10687</v>
      </c>
      <c r="J62" s="109" t="s">
        <v>10689</v>
      </c>
      <c r="K62" s="109" t="s">
        <v>2281</v>
      </c>
      <c r="L62" s="109" t="s">
        <v>2281</v>
      </c>
      <c r="M62" s="109" t="s">
        <v>2280</v>
      </c>
      <c r="N62" s="109" t="s">
        <v>63</v>
      </c>
      <c r="O62" s="109" t="s">
        <v>62</v>
      </c>
      <c r="P62" s="112" t="s">
        <v>2286</v>
      </c>
      <c r="Q62" s="109" t="s">
        <v>63</v>
      </c>
      <c r="R62" s="112" t="s">
        <v>2287</v>
      </c>
      <c r="S62" s="110">
        <f>COUNTIF(study_tools!B:B,A62)</f>
        <v>1</v>
      </c>
      <c r="T62" s="109" t="s">
        <v>2294</v>
      </c>
      <c r="U62" s="109" t="s">
        <v>63</v>
      </c>
      <c r="V62" s="109" t="s">
        <v>2305</v>
      </c>
      <c r="W62" s="107"/>
      <c r="X62" s="107"/>
      <c r="Y62" s="107"/>
      <c r="Z62" s="111" t="s">
        <v>101</v>
      </c>
      <c r="AA62" s="112" t="s">
        <v>5196</v>
      </c>
      <c r="AB62" s="112" t="s">
        <v>10811</v>
      </c>
      <c r="AC62" s="107"/>
    </row>
    <row r="63" spans="1:29" ht="60" customHeight="1">
      <c r="A63" s="107" t="s">
        <v>7469</v>
      </c>
      <c r="B63" s="107"/>
      <c r="C63" s="111" t="s">
        <v>2107</v>
      </c>
      <c r="D63" s="111" t="s">
        <v>366</v>
      </c>
      <c r="E63" s="111" t="s">
        <v>9158</v>
      </c>
      <c r="F63" s="111" t="s">
        <v>28</v>
      </c>
      <c r="G63" s="111" t="s">
        <v>10706</v>
      </c>
      <c r="H63" s="111" t="s">
        <v>10706</v>
      </c>
      <c r="I63" s="111" t="s">
        <v>10687</v>
      </c>
      <c r="J63" s="111" t="s">
        <v>233</v>
      </c>
      <c r="K63" s="107"/>
      <c r="L63" s="111" t="s">
        <v>10706</v>
      </c>
      <c r="M63" s="111" t="s">
        <v>10706</v>
      </c>
      <c r="N63" s="111" t="s">
        <v>10706</v>
      </c>
      <c r="O63" s="111" t="s">
        <v>10706</v>
      </c>
      <c r="P63" s="109" t="s">
        <v>2286</v>
      </c>
      <c r="Q63" s="111" t="s">
        <v>10706</v>
      </c>
      <c r="R63" s="111" t="s">
        <v>10706</v>
      </c>
      <c r="S63" s="110">
        <f>COUNTIF(study_tools!B:B,A63)</f>
        <v>1</v>
      </c>
      <c r="T63" s="111" t="s">
        <v>2283</v>
      </c>
      <c r="U63" s="111" t="s">
        <v>63</v>
      </c>
      <c r="V63" s="111" t="s">
        <v>2305</v>
      </c>
      <c r="W63" s="111" t="s">
        <v>9156</v>
      </c>
      <c r="X63" s="111" t="s">
        <v>9157</v>
      </c>
      <c r="Y63" s="107"/>
      <c r="Z63" s="111" t="s">
        <v>10812</v>
      </c>
      <c r="AA63" s="107"/>
      <c r="AB63" s="111" t="s">
        <v>10813</v>
      </c>
      <c r="AC63" s="111" t="s">
        <v>1486</v>
      </c>
    </row>
    <row r="64" spans="1:29" ht="60" customHeight="1">
      <c r="A64" s="107" t="s">
        <v>7470</v>
      </c>
      <c r="B64" s="107" t="s">
        <v>10638</v>
      </c>
      <c r="C64" s="107" t="s">
        <v>2107</v>
      </c>
      <c r="D64" s="107" t="s">
        <v>321</v>
      </c>
      <c r="E64" s="107" t="s">
        <v>10639</v>
      </c>
      <c r="F64" s="107" t="s">
        <v>28</v>
      </c>
      <c r="G64" s="112">
        <v>0</v>
      </c>
      <c r="H64" s="112" t="s">
        <v>62</v>
      </c>
      <c r="I64" s="109" t="s">
        <v>10687</v>
      </c>
      <c r="J64" s="109" t="s">
        <v>10690</v>
      </c>
      <c r="K64" s="109" t="s">
        <v>2281</v>
      </c>
      <c r="L64" s="109" t="s">
        <v>2281</v>
      </c>
      <c r="M64" s="109" t="s">
        <v>2280</v>
      </c>
      <c r="N64" s="109" t="s">
        <v>63</v>
      </c>
      <c r="O64" s="109" t="s">
        <v>62</v>
      </c>
      <c r="P64" s="112" t="s">
        <v>2286</v>
      </c>
      <c r="Q64" s="109" t="s">
        <v>63</v>
      </c>
      <c r="R64" s="112" t="s">
        <v>2287</v>
      </c>
      <c r="S64" s="110">
        <f>COUNTIF(study_tools!B:B,A64)</f>
        <v>2</v>
      </c>
      <c r="T64" s="109" t="s">
        <v>2294</v>
      </c>
      <c r="U64" s="109" t="s">
        <v>132</v>
      </c>
      <c r="V64" s="109" t="s">
        <v>63</v>
      </c>
      <c r="W64" s="107"/>
      <c r="X64" s="107"/>
      <c r="Y64" s="107"/>
      <c r="Z64" s="111" t="s">
        <v>10814</v>
      </c>
      <c r="AA64" s="112" t="s">
        <v>5196</v>
      </c>
      <c r="AB64" s="112" t="s">
        <v>10815</v>
      </c>
      <c r="AC64" s="107"/>
    </row>
    <row r="65" spans="1:29" ht="60" customHeight="1">
      <c r="A65" s="107" t="s">
        <v>5220</v>
      </c>
      <c r="B65" s="107" t="s">
        <v>10640</v>
      </c>
      <c r="C65" s="107" t="s">
        <v>189</v>
      </c>
      <c r="D65" s="112" t="s">
        <v>272</v>
      </c>
      <c r="E65" s="112" t="s">
        <v>10711</v>
      </c>
      <c r="F65" s="107" t="s">
        <v>28</v>
      </c>
      <c r="G65" s="112">
        <v>0</v>
      </c>
      <c r="H65" s="112" t="s">
        <v>62</v>
      </c>
      <c r="I65" s="109" t="s">
        <v>10695</v>
      </c>
      <c r="J65" s="109" t="s">
        <v>233</v>
      </c>
      <c r="K65" s="109" t="s">
        <v>2280</v>
      </c>
      <c r="L65" s="109" t="s">
        <v>2281</v>
      </c>
      <c r="M65" s="109" t="s">
        <v>2280</v>
      </c>
      <c r="N65" s="109" t="s">
        <v>63</v>
      </c>
      <c r="O65" s="109" t="s">
        <v>62</v>
      </c>
      <c r="P65" s="112" t="s">
        <v>2286</v>
      </c>
      <c r="Q65" s="109" t="s">
        <v>63</v>
      </c>
      <c r="R65" s="112" t="s">
        <v>2287</v>
      </c>
      <c r="S65" s="110">
        <f>COUNTIF(study_tools!B:B,A65)</f>
        <v>1</v>
      </c>
      <c r="T65" s="109" t="s">
        <v>10816</v>
      </c>
      <c r="U65" s="109" t="s">
        <v>63</v>
      </c>
      <c r="V65" s="109" t="s">
        <v>2305</v>
      </c>
      <c r="W65" s="107"/>
      <c r="X65" s="107"/>
      <c r="Y65" s="107"/>
      <c r="Z65" s="111" t="s">
        <v>101</v>
      </c>
      <c r="AA65" s="109" t="s">
        <v>101</v>
      </c>
      <c r="AB65" s="112" t="s">
        <v>10817</v>
      </c>
      <c r="AC65" s="107"/>
    </row>
    <row r="66" spans="1:29" ht="60" customHeight="1">
      <c r="A66" s="107" t="s">
        <v>7478</v>
      </c>
      <c r="B66" s="107" t="s">
        <v>10641</v>
      </c>
      <c r="C66" s="107" t="s">
        <v>189</v>
      </c>
      <c r="D66" s="107" t="s">
        <v>321</v>
      </c>
      <c r="E66" s="107" t="s">
        <v>10642</v>
      </c>
      <c r="F66" s="107" t="s">
        <v>28</v>
      </c>
      <c r="G66" s="112">
        <v>0</v>
      </c>
      <c r="H66" s="112" t="s">
        <v>62</v>
      </c>
      <c r="I66" s="109" t="s">
        <v>10695</v>
      </c>
      <c r="J66" s="109" t="s">
        <v>10698</v>
      </c>
      <c r="K66" s="109" t="s">
        <v>2280</v>
      </c>
      <c r="L66" s="109" t="s">
        <v>2281</v>
      </c>
      <c r="M66" s="109" t="s">
        <v>2280</v>
      </c>
      <c r="N66" s="109" t="s">
        <v>63</v>
      </c>
      <c r="O66" s="109" t="s">
        <v>62</v>
      </c>
      <c r="P66" s="112" t="s">
        <v>2286</v>
      </c>
      <c r="Q66" s="109" t="s">
        <v>63</v>
      </c>
      <c r="R66" s="112" t="s">
        <v>2287</v>
      </c>
      <c r="S66" s="110">
        <f>COUNTIF(study_tools!B:B,A66)</f>
        <v>1</v>
      </c>
      <c r="T66" s="109" t="s">
        <v>10818</v>
      </c>
      <c r="U66" s="109" t="s">
        <v>63</v>
      </c>
      <c r="V66" s="109" t="s">
        <v>63</v>
      </c>
      <c r="W66" s="107"/>
      <c r="X66" s="107"/>
      <c r="Y66" s="107"/>
      <c r="Z66" s="111" t="s">
        <v>101</v>
      </c>
      <c r="AA66" s="109" t="s">
        <v>101</v>
      </c>
      <c r="AB66" s="112" t="s">
        <v>10819</v>
      </c>
      <c r="AC66" s="107"/>
    </row>
    <row r="67" spans="1:29" ht="60" customHeight="1">
      <c r="A67" s="107" t="s">
        <v>5219</v>
      </c>
      <c r="B67" s="111" t="s">
        <v>10712</v>
      </c>
      <c r="C67" s="109" t="s">
        <v>431</v>
      </c>
      <c r="D67" s="111" t="s">
        <v>608</v>
      </c>
      <c r="E67" s="111" t="s">
        <v>5498</v>
      </c>
      <c r="F67" s="111" t="s">
        <v>28</v>
      </c>
      <c r="G67" s="111" t="s">
        <v>10706</v>
      </c>
      <c r="H67" s="111" t="s">
        <v>10706</v>
      </c>
      <c r="I67" s="107"/>
      <c r="J67" s="111" t="s">
        <v>217</v>
      </c>
      <c r="K67" s="107"/>
      <c r="L67" s="111" t="s">
        <v>10706</v>
      </c>
      <c r="M67" s="111" t="s">
        <v>10706</v>
      </c>
      <c r="N67" s="111" t="s">
        <v>10706</v>
      </c>
      <c r="O67" s="111" t="s">
        <v>10706</v>
      </c>
      <c r="P67" s="109" t="s">
        <v>2286</v>
      </c>
      <c r="Q67" s="111" t="s">
        <v>10706</v>
      </c>
      <c r="R67" s="111" t="s">
        <v>10706</v>
      </c>
      <c r="S67" s="110">
        <f>COUNTIF(study_tools!B:B,A67)</f>
        <v>1</v>
      </c>
      <c r="T67" s="111" t="s">
        <v>5209</v>
      </c>
      <c r="U67" s="111" t="s">
        <v>63</v>
      </c>
      <c r="V67" s="107"/>
      <c r="W67" s="107"/>
      <c r="X67" s="107"/>
      <c r="Y67" s="107"/>
      <c r="Z67" s="111" t="s">
        <v>10820</v>
      </c>
      <c r="AA67" s="107"/>
      <c r="AB67" s="111" t="s">
        <v>10821</v>
      </c>
      <c r="AC67" s="111" t="s">
        <v>1452</v>
      </c>
    </row>
    <row r="68" spans="1:29" ht="60" customHeight="1">
      <c r="A68" s="107" t="s">
        <v>5243</v>
      </c>
      <c r="B68" s="107" t="s">
        <v>10643</v>
      </c>
      <c r="C68" s="107" t="s">
        <v>431</v>
      </c>
      <c r="D68" s="107" t="s">
        <v>2477</v>
      </c>
      <c r="E68" s="107" t="s">
        <v>10644</v>
      </c>
      <c r="F68" s="107" t="s">
        <v>10645</v>
      </c>
      <c r="G68" s="107"/>
      <c r="H68" s="107"/>
      <c r="I68" s="109" t="s">
        <v>10695</v>
      </c>
      <c r="J68" s="109" t="s">
        <v>10701</v>
      </c>
      <c r="K68" s="109" t="s">
        <v>2280</v>
      </c>
      <c r="L68" s="107"/>
      <c r="M68" s="107"/>
      <c r="N68" s="107"/>
      <c r="O68" s="107"/>
      <c r="P68" s="107"/>
      <c r="Q68" s="107"/>
      <c r="R68" s="107"/>
      <c r="S68" s="110">
        <f>COUNTIF(study_tools!B:B,A68)</f>
        <v>2</v>
      </c>
      <c r="T68" s="109" t="s">
        <v>5205</v>
      </c>
      <c r="U68" s="109" t="s">
        <v>63</v>
      </c>
      <c r="V68" s="109" t="s">
        <v>63</v>
      </c>
      <c r="W68" s="107"/>
      <c r="X68" s="107"/>
      <c r="Y68" s="107"/>
      <c r="Z68" s="111" t="s">
        <v>10822</v>
      </c>
      <c r="AA68" s="107"/>
      <c r="AB68" s="107"/>
      <c r="AC68" s="107"/>
    </row>
    <row r="69" spans="1:29" ht="60" customHeight="1">
      <c r="A69" s="107" t="s">
        <v>7479</v>
      </c>
      <c r="B69" s="107" t="s">
        <v>10646</v>
      </c>
      <c r="C69" s="107" t="s">
        <v>2113</v>
      </c>
      <c r="D69" s="107" t="s">
        <v>224</v>
      </c>
      <c r="E69" s="107" t="s">
        <v>10647</v>
      </c>
      <c r="F69" s="107" t="s">
        <v>10645</v>
      </c>
      <c r="G69" s="109" t="s">
        <v>10706</v>
      </c>
      <c r="H69" s="109" t="s">
        <v>10706</v>
      </c>
      <c r="I69" s="109" t="s">
        <v>10687</v>
      </c>
      <c r="J69" s="109" t="s">
        <v>10690</v>
      </c>
      <c r="K69" s="109" t="s">
        <v>2281</v>
      </c>
      <c r="L69" s="107"/>
      <c r="M69" s="107"/>
      <c r="N69" s="107"/>
      <c r="O69" s="107"/>
      <c r="P69" s="107"/>
      <c r="Q69" s="107"/>
      <c r="R69" s="109" t="s">
        <v>10706</v>
      </c>
      <c r="S69" s="110">
        <f>COUNTIF(study_tools!B:B,A69)</f>
        <v>1</v>
      </c>
      <c r="T69" s="109" t="s">
        <v>2318</v>
      </c>
      <c r="U69" s="109" t="s">
        <v>63</v>
      </c>
      <c r="V69" s="109" t="s">
        <v>63</v>
      </c>
      <c r="W69" s="107"/>
      <c r="X69" s="107"/>
      <c r="Y69" s="107"/>
      <c r="Z69" s="111" t="s">
        <v>10822</v>
      </c>
      <c r="AA69" s="107"/>
      <c r="AB69" s="107"/>
      <c r="AC69" s="107"/>
    </row>
    <row r="70" spans="1:29" ht="60" customHeight="1">
      <c r="A70" s="107" t="s">
        <v>5242</v>
      </c>
      <c r="B70" s="107" t="s">
        <v>10648</v>
      </c>
      <c r="C70" s="107" t="s">
        <v>2107</v>
      </c>
      <c r="D70" s="107" t="s">
        <v>837</v>
      </c>
      <c r="E70" s="107" t="s">
        <v>10649</v>
      </c>
      <c r="F70" s="107" t="s">
        <v>10645</v>
      </c>
      <c r="G70" s="109" t="s">
        <v>10706</v>
      </c>
      <c r="H70" s="109" t="s">
        <v>10706</v>
      </c>
      <c r="I70" s="109" t="s">
        <v>10687</v>
      </c>
      <c r="J70" s="109" t="s">
        <v>10713</v>
      </c>
      <c r="K70" s="109" t="s">
        <v>2281</v>
      </c>
      <c r="L70" s="107"/>
      <c r="M70" s="107"/>
      <c r="N70" s="107"/>
      <c r="O70" s="107"/>
      <c r="P70" s="109" t="s">
        <v>2286</v>
      </c>
      <c r="Q70" s="107"/>
      <c r="R70" s="109" t="s">
        <v>10706</v>
      </c>
      <c r="S70" s="110">
        <f>COUNTIF(study_tools!B:B,A70)</f>
        <v>2</v>
      </c>
      <c r="T70" s="109" t="s">
        <v>5198</v>
      </c>
      <c r="U70" s="109" t="s">
        <v>62</v>
      </c>
      <c r="V70" s="109" t="s">
        <v>63</v>
      </c>
      <c r="W70" s="107"/>
      <c r="X70" s="107"/>
      <c r="Y70" s="107"/>
      <c r="Z70" s="111" t="s">
        <v>10823</v>
      </c>
      <c r="AA70" s="107"/>
      <c r="AB70" s="107"/>
      <c r="AC70" s="107"/>
    </row>
    <row r="71" spans="1:29" ht="60" customHeight="1">
      <c r="A71" s="107" t="s">
        <v>5240</v>
      </c>
      <c r="B71" s="107" t="s">
        <v>10650</v>
      </c>
      <c r="C71" s="107" t="s">
        <v>188</v>
      </c>
      <c r="D71" s="111" t="s">
        <v>10714</v>
      </c>
      <c r="E71" s="111" t="s">
        <v>6876</v>
      </c>
      <c r="F71" s="111" t="s">
        <v>28</v>
      </c>
      <c r="G71" s="111" t="s">
        <v>10706</v>
      </c>
      <c r="H71" s="111" t="s">
        <v>10706</v>
      </c>
      <c r="I71" s="111" t="s">
        <v>10687</v>
      </c>
      <c r="J71" s="111" t="s">
        <v>233</v>
      </c>
      <c r="K71" s="107"/>
      <c r="L71" s="111" t="s">
        <v>10706</v>
      </c>
      <c r="M71" s="111" t="s">
        <v>10706</v>
      </c>
      <c r="N71" s="111" t="s">
        <v>10706</v>
      </c>
      <c r="O71" s="111" t="s">
        <v>10706</v>
      </c>
      <c r="P71" s="109" t="s">
        <v>2305</v>
      </c>
      <c r="Q71" s="111" t="s">
        <v>10706</v>
      </c>
      <c r="R71" s="111" t="s">
        <v>10706</v>
      </c>
      <c r="S71" s="110">
        <f>COUNTIF(study_tools!B:B,A71)</f>
        <v>1</v>
      </c>
      <c r="T71" s="111" t="s">
        <v>2283</v>
      </c>
      <c r="U71" s="111" t="s">
        <v>62</v>
      </c>
      <c r="V71" s="107"/>
      <c r="W71" s="107"/>
      <c r="X71" s="107"/>
      <c r="Y71" s="107"/>
      <c r="Z71" s="111" t="s">
        <v>101</v>
      </c>
      <c r="AA71" s="107"/>
      <c r="AB71" s="111" t="s">
        <v>10824</v>
      </c>
      <c r="AC71" s="111" t="s">
        <v>1452</v>
      </c>
    </row>
    <row r="72" spans="1:29" ht="60" customHeight="1">
      <c r="A72" s="107" t="s">
        <v>10626</v>
      </c>
      <c r="B72" s="107" t="s">
        <v>10651</v>
      </c>
      <c r="C72" s="107" t="s">
        <v>2113</v>
      </c>
      <c r="D72" s="107" t="s">
        <v>105</v>
      </c>
      <c r="E72" s="107" t="s">
        <v>5154</v>
      </c>
      <c r="F72" s="107" t="s">
        <v>10631</v>
      </c>
      <c r="G72" s="109">
        <v>0</v>
      </c>
      <c r="H72" s="109" t="s">
        <v>62</v>
      </c>
      <c r="I72" s="109" t="s">
        <v>10695</v>
      </c>
      <c r="J72" s="109" t="s">
        <v>2266</v>
      </c>
      <c r="K72" s="109" t="s">
        <v>2327</v>
      </c>
      <c r="L72" s="109" t="s">
        <v>2280</v>
      </c>
      <c r="M72" s="109" t="s">
        <v>2327</v>
      </c>
      <c r="N72" s="109" t="s">
        <v>63</v>
      </c>
      <c r="O72" s="109" t="s">
        <v>63</v>
      </c>
      <c r="P72" s="109" t="s">
        <v>2305</v>
      </c>
      <c r="Q72" s="109" t="s">
        <v>63</v>
      </c>
      <c r="R72" s="109" t="s">
        <v>2287</v>
      </c>
      <c r="S72" s="110">
        <f>COUNTIF(study_tools!B:B,A72)</f>
        <v>1</v>
      </c>
      <c r="T72" s="109" t="s">
        <v>2318</v>
      </c>
      <c r="U72" s="109" t="s">
        <v>63</v>
      </c>
      <c r="V72" s="109" t="s">
        <v>63</v>
      </c>
      <c r="W72" s="107"/>
      <c r="X72" s="107"/>
      <c r="Y72" s="107"/>
      <c r="Z72" s="111" t="s">
        <v>10825</v>
      </c>
      <c r="AA72" s="112" t="s">
        <v>10826</v>
      </c>
      <c r="AB72" s="112" t="s">
        <v>10827</v>
      </c>
      <c r="AC72" s="107"/>
    </row>
    <row r="73" spans="1:29" ht="60" customHeight="1">
      <c r="A73" s="107" t="s">
        <v>5225</v>
      </c>
      <c r="B73" s="107" t="s">
        <v>10652</v>
      </c>
      <c r="C73" s="107" t="s">
        <v>2113</v>
      </c>
      <c r="D73" s="107" t="s">
        <v>105</v>
      </c>
      <c r="E73" s="107" t="s">
        <v>10653</v>
      </c>
      <c r="F73" s="107" t="s">
        <v>28</v>
      </c>
      <c r="G73" s="109">
        <v>0</v>
      </c>
      <c r="H73" s="109" t="s">
        <v>62</v>
      </c>
      <c r="I73" s="109" t="s">
        <v>10683</v>
      </c>
      <c r="J73" s="109" t="s">
        <v>10698</v>
      </c>
      <c r="K73" s="109" t="s">
        <v>2281</v>
      </c>
      <c r="L73" s="109" t="s">
        <v>2281</v>
      </c>
      <c r="M73" s="109" t="s">
        <v>2280</v>
      </c>
      <c r="N73" s="109" t="s">
        <v>63</v>
      </c>
      <c r="O73" s="109" t="s">
        <v>63</v>
      </c>
      <c r="P73" s="109" t="s">
        <v>2286</v>
      </c>
      <c r="Q73" s="109" t="s">
        <v>63</v>
      </c>
      <c r="R73" s="109" t="s">
        <v>2287</v>
      </c>
      <c r="S73" s="110">
        <f>COUNTIF(study_tools!B:B,A73)</f>
        <v>4</v>
      </c>
      <c r="T73" s="109" t="s">
        <v>10828</v>
      </c>
      <c r="U73" s="109" t="s">
        <v>63</v>
      </c>
      <c r="V73" s="109" t="s">
        <v>63</v>
      </c>
      <c r="W73" s="107"/>
      <c r="X73" s="107"/>
      <c r="Y73" s="107"/>
      <c r="Z73" s="111" t="s">
        <v>10829</v>
      </c>
      <c r="AA73" s="109" t="s">
        <v>101</v>
      </c>
      <c r="AB73" s="107"/>
      <c r="AC73" s="107"/>
    </row>
    <row r="74" spans="1:29" ht="60" customHeight="1">
      <c r="A74" s="107" t="s">
        <v>7467</v>
      </c>
      <c r="B74" s="107"/>
      <c r="C74" s="111" t="s">
        <v>2107</v>
      </c>
      <c r="D74" s="111" t="s">
        <v>1215</v>
      </c>
      <c r="E74" s="111" t="s">
        <v>8904</v>
      </c>
      <c r="F74" s="111" t="s">
        <v>10645</v>
      </c>
      <c r="G74" s="111" t="s">
        <v>10706</v>
      </c>
      <c r="H74" s="111" t="s">
        <v>10706</v>
      </c>
      <c r="I74" s="111" t="s">
        <v>10687</v>
      </c>
      <c r="J74" s="111" t="s">
        <v>233</v>
      </c>
      <c r="K74" s="107"/>
      <c r="L74" s="111" t="s">
        <v>10706</v>
      </c>
      <c r="M74" s="111" t="s">
        <v>10706</v>
      </c>
      <c r="N74" s="111" t="s">
        <v>10706</v>
      </c>
      <c r="O74" s="111" t="s">
        <v>10706</v>
      </c>
      <c r="P74" s="109" t="s">
        <v>2286</v>
      </c>
      <c r="Q74" s="111" t="s">
        <v>10706</v>
      </c>
      <c r="R74" s="111" t="s">
        <v>10706</v>
      </c>
      <c r="S74" s="110">
        <f>COUNTIF(study_tools!B:B,A74)</f>
        <v>1</v>
      </c>
      <c r="T74" s="111" t="s">
        <v>2283</v>
      </c>
      <c r="U74" s="111" t="s">
        <v>132</v>
      </c>
      <c r="V74" s="111" t="s">
        <v>63</v>
      </c>
      <c r="W74" s="111" t="s">
        <v>8902</v>
      </c>
      <c r="X74" s="111" t="s">
        <v>8903</v>
      </c>
      <c r="Y74" s="107"/>
      <c r="Z74" s="111" t="s">
        <v>10830</v>
      </c>
      <c r="AA74" s="107"/>
      <c r="AB74" s="111" t="s">
        <v>10831</v>
      </c>
      <c r="AC74" s="111" t="s">
        <v>5544</v>
      </c>
    </row>
    <row r="75" spans="1:29" ht="60" customHeight="1">
      <c r="A75" s="107" t="s">
        <v>5237</v>
      </c>
      <c r="B75" s="107" t="s">
        <v>10654</v>
      </c>
      <c r="C75" s="107" t="s">
        <v>2107</v>
      </c>
      <c r="D75" s="107" t="s">
        <v>321</v>
      </c>
      <c r="E75" s="107" t="s">
        <v>10655</v>
      </c>
      <c r="F75" s="108" t="s">
        <v>65</v>
      </c>
      <c r="G75" s="112" t="s">
        <v>10682</v>
      </c>
      <c r="H75" s="109" t="s">
        <v>63</v>
      </c>
      <c r="I75" s="109" t="s">
        <v>10687</v>
      </c>
      <c r="J75" s="109" t="s">
        <v>10698</v>
      </c>
      <c r="K75" s="109" t="s">
        <v>2281</v>
      </c>
      <c r="L75" s="109" t="s">
        <v>2281</v>
      </c>
      <c r="M75" s="109" t="s">
        <v>2280</v>
      </c>
      <c r="N75" s="109" t="s">
        <v>62</v>
      </c>
      <c r="O75" s="109" t="s">
        <v>63</v>
      </c>
      <c r="P75" s="109" t="s">
        <v>101</v>
      </c>
      <c r="Q75" s="109" t="s">
        <v>62</v>
      </c>
      <c r="R75" s="109" t="s">
        <v>2282</v>
      </c>
      <c r="S75" s="110">
        <f>COUNTIF(study_tools!B:B,A75)</f>
        <v>1</v>
      </c>
      <c r="T75" s="109" t="s">
        <v>2283</v>
      </c>
      <c r="U75" s="109" t="s">
        <v>132</v>
      </c>
      <c r="V75" s="109" t="s">
        <v>63</v>
      </c>
      <c r="W75" s="107"/>
      <c r="X75" s="107"/>
      <c r="Y75" s="107"/>
      <c r="Z75" s="111" t="s">
        <v>101</v>
      </c>
      <c r="AA75" s="109" t="s">
        <v>101</v>
      </c>
      <c r="AB75" s="107"/>
      <c r="AC75" s="107"/>
    </row>
    <row r="76" spans="1:29" ht="60" customHeight="1">
      <c r="A76" s="107" t="s">
        <v>7459</v>
      </c>
      <c r="B76" s="107" t="s">
        <v>10656</v>
      </c>
      <c r="C76" s="107" t="s">
        <v>2129</v>
      </c>
      <c r="D76" s="107" t="s">
        <v>2879</v>
      </c>
      <c r="E76" s="107" t="s">
        <v>10657</v>
      </c>
      <c r="F76" s="108" t="s">
        <v>65</v>
      </c>
      <c r="G76" s="112" t="s">
        <v>10682</v>
      </c>
      <c r="H76" s="109" t="s">
        <v>63</v>
      </c>
      <c r="I76" s="109" t="s">
        <v>10695</v>
      </c>
      <c r="J76" s="109" t="s">
        <v>10700</v>
      </c>
      <c r="K76" s="109" t="s">
        <v>2281</v>
      </c>
      <c r="L76" s="109" t="s">
        <v>2281</v>
      </c>
      <c r="M76" s="109" t="s">
        <v>2281</v>
      </c>
      <c r="N76" s="109" t="s">
        <v>62</v>
      </c>
      <c r="O76" s="109" t="s">
        <v>63</v>
      </c>
      <c r="P76" s="109" t="s">
        <v>101</v>
      </c>
      <c r="Q76" s="109" t="s">
        <v>62</v>
      </c>
      <c r="R76" s="109" t="s">
        <v>10715</v>
      </c>
      <c r="S76" s="110">
        <f>COUNTIF(study_tools!B:B,A76)</f>
        <v>1</v>
      </c>
      <c r="T76" s="109" t="s">
        <v>5207</v>
      </c>
      <c r="U76" s="109" t="s">
        <v>63</v>
      </c>
      <c r="V76" s="109" t="s">
        <v>63</v>
      </c>
      <c r="W76" s="107"/>
      <c r="X76" s="107"/>
      <c r="Y76" s="107"/>
      <c r="Z76" s="111" t="s">
        <v>10799</v>
      </c>
      <c r="AA76" s="109" t="s">
        <v>101</v>
      </c>
      <c r="AB76" s="107"/>
      <c r="AC76" s="107"/>
    </row>
    <row r="77" spans="1:29" ht="60" customHeight="1">
      <c r="A77" s="107" t="s">
        <v>5224</v>
      </c>
      <c r="B77" s="107" t="s">
        <v>10658</v>
      </c>
      <c r="C77" s="107" t="s">
        <v>188</v>
      </c>
      <c r="D77" s="107" t="s">
        <v>366</v>
      </c>
      <c r="E77" s="107" t="s">
        <v>2313</v>
      </c>
      <c r="F77" s="107" t="s">
        <v>10631</v>
      </c>
      <c r="G77" s="109">
        <v>0</v>
      </c>
      <c r="H77" s="109" t="s">
        <v>62</v>
      </c>
      <c r="I77" s="109" t="s">
        <v>10695</v>
      </c>
      <c r="J77" s="109" t="s">
        <v>10699</v>
      </c>
      <c r="K77" s="109" t="s">
        <v>2327</v>
      </c>
      <c r="L77" s="109" t="s">
        <v>2327</v>
      </c>
      <c r="M77" s="109" t="s">
        <v>2280</v>
      </c>
      <c r="N77" s="109" t="s">
        <v>63</v>
      </c>
      <c r="O77" s="109" t="s">
        <v>63</v>
      </c>
      <c r="P77" s="109" t="s">
        <v>101</v>
      </c>
      <c r="Q77" s="109" t="s">
        <v>63</v>
      </c>
      <c r="R77" s="109" t="s">
        <v>10703</v>
      </c>
      <c r="S77" s="110">
        <f>COUNTIF(study_tools!B:B,A77)</f>
        <v>1</v>
      </c>
      <c r="T77" s="109" t="s">
        <v>5137</v>
      </c>
      <c r="U77" s="109" t="s">
        <v>63</v>
      </c>
      <c r="V77" s="109" t="s">
        <v>2305</v>
      </c>
      <c r="W77" s="107"/>
      <c r="X77" s="107"/>
      <c r="Y77" s="107"/>
      <c r="Z77" s="111" t="s">
        <v>101</v>
      </c>
      <c r="AA77" s="109" t="s">
        <v>101</v>
      </c>
      <c r="AB77" s="107"/>
      <c r="AC77" s="107"/>
    </row>
    <row r="78" spans="1:29" ht="60" customHeight="1">
      <c r="A78" s="107" t="s">
        <v>5229</v>
      </c>
      <c r="B78" s="107" t="s">
        <v>5229</v>
      </c>
      <c r="C78" s="107" t="s">
        <v>2109</v>
      </c>
      <c r="D78" s="107" t="s">
        <v>366</v>
      </c>
      <c r="E78" s="107" t="s">
        <v>10659</v>
      </c>
      <c r="F78" s="107" t="s">
        <v>28</v>
      </c>
      <c r="G78" s="109">
        <v>0</v>
      </c>
      <c r="H78" s="109" t="s">
        <v>62</v>
      </c>
      <c r="I78" s="109" t="s">
        <v>10716</v>
      </c>
      <c r="J78" s="109" t="s">
        <v>10698</v>
      </c>
      <c r="K78" s="109" t="s">
        <v>2280</v>
      </c>
      <c r="L78" s="107"/>
      <c r="M78" s="107"/>
      <c r="N78" s="107"/>
      <c r="O78" s="107"/>
      <c r="P78" s="109" t="s">
        <v>101</v>
      </c>
      <c r="Q78" s="107"/>
      <c r="R78" s="109" t="s">
        <v>10703</v>
      </c>
      <c r="S78" s="110">
        <f>COUNTIF(study_tools!B:B,A78)</f>
        <v>2</v>
      </c>
      <c r="T78" s="109" t="s">
        <v>5214</v>
      </c>
      <c r="U78" s="109" t="s">
        <v>63</v>
      </c>
      <c r="V78" s="109" t="s">
        <v>2305</v>
      </c>
      <c r="W78" s="107"/>
      <c r="X78" s="107"/>
      <c r="Y78" s="107"/>
      <c r="Z78" s="111" t="s">
        <v>101</v>
      </c>
      <c r="AA78" s="107"/>
      <c r="AB78" s="107"/>
      <c r="AC78" s="107"/>
    </row>
    <row r="79" spans="1:29" ht="60" customHeight="1">
      <c r="A79" s="107" t="s">
        <v>5244</v>
      </c>
      <c r="B79" s="107" t="s">
        <v>5244</v>
      </c>
      <c r="C79" s="107" t="s">
        <v>2127</v>
      </c>
      <c r="D79" s="107" t="s">
        <v>321</v>
      </c>
      <c r="E79" s="107" t="s">
        <v>10660</v>
      </c>
      <c r="F79" s="107" t="s">
        <v>28</v>
      </c>
      <c r="G79" s="112">
        <v>0</v>
      </c>
      <c r="H79" s="112" t="s">
        <v>62</v>
      </c>
      <c r="I79" s="109" t="s">
        <v>10695</v>
      </c>
      <c r="J79" s="109" t="s">
        <v>2266</v>
      </c>
      <c r="K79" s="109" t="s">
        <v>2280</v>
      </c>
      <c r="L79" s="109" t="s">
        <v>2281</v>
      </c>
      <c r="M79" s="109" t="s">
        <v>2280</v>
      </c>
      <c r="N79" s="109" t="s">
        <v>63</v>
      </c>
      <c r="O79" s="109" t="s">
        <v>63</v>
      </c>
      <c r="P79" s="112" t="s">
        <v>2286</v>
      </c>
      <c r="Q79" s="109" t="s">
        <v>63</v>
      </c>
      <c r="R79" s="112" t="s">
        <v>2287</v>
      </c>
      <c r="S79" s="110">
        <f>COUNTIF(study_tools!B:B,A79)</f>
        <v>1</v>
      </c>
      <c r="T79" s="109" t="s">
        <v>5209</v>
      </c>
      <c r="U79" s="109" t="s">
        <v>63</v>
      </c>
      <c r="V79" s="109" t="s">
        <v>2305</v>
      </c>
      <c r="W79" s="107"/>
      <c r="X79" s="112" t="s">
        <v>10832</v>
      </c>
      <c r="Y79" s="107"/>
      <c r="Z79" s="111" t="s">
        <v>10833</v>
      </c>
      <c r="AA79" s="109" t="s">
        <v>101</v>
      </c>
      <c r="AB79" s="112" t="s">
        <v>10834</v>
      </c>
      <c r="AC79" s="107"/>
    </row>
    <row r="80" spans="1:29" ht="60" customHeight="1">
      <c r="A80" s="107" t="s">
        <v>5223</v>
      </c>
      <c r="B80" s="107" t="s">
        <v>10661</v>
      </c>
      <c r="C80" s="107" t="s">
        <v>189</v>
      </c>
      <c r="D80" s="107" t="s">
        <v>465</v>
      </c>
      <c r="E80" s="107" t="s">
        <v>464</v>
      </c>
      <c r="F80" s="107" t="s">
        <v>28</v>
      </c>
      <c r="G80" s="112">
        <v>0</v>
      </c>
      <c r="H80" s="112" t="s">
        <v>62</v>
      </c>
      <c r="I80" s="109" t="s">
        <v>10683</v>
      </c>
      <c r="J80" s="109" t="s">
        <v>10717</v>
      </c>
      <c r="K80" s="109" t="s">
        <v>2281</v>
      </c>
      <c r="L80" s="109" t="s">
        <v>2281</v>
      </c>
      <c r="M80" s="109" t="s">
        <v>2280</v>
      </c>
      <c r="N80" s="109" t="s">
        <v>63</v>
      </c>
      <c r="O80" s="109" t="s">
        <v>62</v>
      </c>
      <c r="P80" s="112" t="s">
        <v>2286</v>
      </c>
      <c r="Q80" s="109" t="s">
        <v>63</v>
      </c>
      <c r="R80" s="112" t="s">
        <v>2287</v>
      </c>
      <c r="S80" s="110">
        <f>COUNTIF(study_tools!B:B,A80)</f>
        <v>2</v>
      </c>
      <c r="T80" s="112" t="s">
        <v>36</v>
      </c>
      <c r="U80" s="112" t="s">
        <v>62</v>
      </c>
      <c r="V80" s="109" t="s">
        <v>63</v>
      </c>
      <c r="W80" s="107"/>
      <c r="X80" s="107"/>
      <c r="Y80" s="107"/>
      <c r="Z80" s="111" t="s">
        <v>10835</v>
      </c>
      <c r="AA80" s="109" t="s">
        <v>101</v>
      </c>
      <c r="AB80" s="112" t="s">
        <v>10836</v>
      </c>
      <c r="AC80" s="107"/>
    </row>
    <row r="81" spans="1:29" ht="60" customHeight="1">
      <c r="A81" s="107" t="s">
        <v>5245</v>
      </c>
      <c r="B81" s="107" t="s">
        <v>10662</v>
      </c>
      <c r="C81" s="107" t="s">
        <v>2129</v>
      </c>
      <c r="D81" s="107" t="s">
        <v>366</v>
      </c>
      <c r="E81" s="107" t="s">
        <v>10663</v>
      </c>
      <c r="F81" s="107" t="s">
        <v>28</v>
      </c>
      <c r="G81" s="112">
        <v>0</v>
      </c>
      <c r="H81" s="112" t="s">
        <v>62</v>
      </c>
      <c r="I81" s="109" t="s">
        <v>10695</v>
      </c>
      <c r="J81" s="109" t="s">
        <v>10701</v>
      </c>
      <c r="K81" s="109" t="s">
        <v>2281</v>
      </c>
      <c r="L81" s="109" t="s">
        <v>2281</v>
      </c>
      <c r="M81" s="109" t="s">
        <v>2281</v>
      </c>
      <c r="N81" s="109" t="s">
        <v>63</v>
      </c>
      <c r="O81" s="109" t="s">
        <v>62</v>
      </c>
      <c r="P81" s="109" t="s">
        <v>2305</v>
      </c>
      <c r="Q81" s="109" t="s">
        <v>63</v>
      </c>
      <c r="R81" s="109" t="s">
        <v>2282</v>
      </c>
      <c r="S81" s="110">
        <f>COUNTIF(study_tools!B:B,A81)</f>
        <v>1</v>
      </c>
      <c r="T81" s="109" t="s">
        <v>5207</v>
      </c>
      <c r="U81" s="109" t="s">
        <v>63</v>
      </c>
      <c r="V81" s="109" t="s">
        <v>63</v>
      </c>
      <c r="W81" s="107"/>
      <c r="X81" s="107"/>
      <c r="Y81" s="107"/>
      <c r="Z81" s="111" t="s">
        <v>10735</v>
      </c>
      <c r="AA81" s="109" t="s">
        <v>101</v>
      </c>
      <c r="AB81" s="112" t="s">
        <v>10837</v>
      </c>
      <c r="AC81" s="107"/>
    </row>
    <row r="82" spans="1:29" ht="60" customHeight="1">
      <c r="A82" s="107" t="s">
        <v>7480</v>
      </c>
      <c r="B82" s="107" t="s">
        <v>7480</v>
      </c>
      <c r="C82" s="107" t="s">
        <v>431</v>
      </c>
      <c r="D82" s="107" t="s">
        <v>2310</v>
      </c>
      <c r="E82" s="107" t="s">
        <v>7480</v>
      </c>
      <c r="F82" s="107" t="s">
        <v>10631</v>
      </c>
      <c r="G82" s="109">
        <v>0</v>
      </c>
      <c r="H82" s="109" t="s">
        <v>62</v>
      </c>
      <c r="I82" s="109" t="s">
        <v>10695</v>
      </c>
      <c r="J82" s="109" t="s">
        <v>10699</v>
      </c>
      <c r="K82" s="109" t="s">
        <v>2327</v>
      </c>
      <c r="L82" s="109" t="s">
        <v>2327</v>
      </c>
      <c r="M82" s="109" t="s">
        <v>2280</v>
      </c>
      <c r="N82" s="109" t="s">
        <v>62</v>
      </c>
      <c r="O82" s="109" t="s">
        <v>63</v>
      </c>
      <c r="P82" s="109" t="s">
        <v>101</v>
      </c>
      <c r="Q82" s="109" t="s">
        <v>62</v>
      </c>
      <c r="R82" s="109" t="s">
        <v>10703</v>
      </c>
      <c r="S82" s="110">
        <f>COUNTIF(study_tools!B:B,A82)</f>
        <v>1</v>
      </c>
      <c r="T82" s="109" t="s">
        <v>5137</v>
      </c>
      <c r="U82" s="109" t="s">
        <v>63</v>
      </c>
      <c r="V82" s="109" t="s">
        <v>2305</v>
      </c>
      <c r="W82" s="107"/>
      <c r="X82" s="107"/>
      <c r="Y82" s="107"/>
      <c r="Z82" s="111" t="s">
        <v>10838</v>
      </c>
      <c r="AA82" s="109" t="s">
        <v>101</v>
      </c>
      <c r="AB82" s="107"/>
      <c r="AC82" s="107"/>
    </row>
    <row r="83" spans="1:29" ht="60" customHeight="1">
      <c r="A83" s="107" t="s">
        <v>5227</v>
      </c>
      <c r="B83" s="107" t="s">
        <v>5227</v>
      </c>
      <c r="C83" s="107" t="s">
        <v>2107</v>
      </c>
      <c r="D83" s="107" t="s">
        <v>2420</v>
      </c>
      <c r="E83" s="107" t="s">
        <v>10664</v>
      </c>
      <c r="F83" s="108" t="s">
        <v>65</v>
      </c>
      <c r="G83" s="112" t="s">
        <v>10682</v>
      </c>
      <c r="H83" s="109" t="s">
        <v>63</v>
      </c>
      <c r="I83" s="109" t="s">
        <v>10687</v>
      </c>
      <c r="J83" s="109" t="s">
        <v>10689</v>
      </c>
      <c r="K83" s="109" t="s">
        <v>2281</v>
      </c>
      <c r="L83" s="109" t="s">
        <v>2281</v>
      </c>
      <c r="M83" s="109" t="s">
        <v>2280</v>
      </c>
      <c r="N83" s="109" t="s">
        <v>62</v>
      </c>
      <c r="O83" s="109" t="s">
        <v>63</v>
      </c>
      <c r="P83" s="109" t="s">
        <v>101</v>
      </c>
      <c r="Q83" s="109" t="s">
        <v>62</v>
      </c>
      <c r="R83" s="109" t="s">
        <v>2282</v>
      </c>
      <c r="S83" s="110">
        <f>COUNTIF(study_tools!B:B,A83)</f>
        <v>1</v>
      </c>
      <c r="T83" s="109" t="s">
        <v>2294</v>
      </c>
      <c r="U83" s="109" t="s">
        <v>63</v>
      </c>
      <c r="V83" s="109" t="s">
        <v>63</v>
      </c>
      <c r="W83" s="107"/>
      <c r="X83" s="107"/>
      <c r="Y83" s="107"/>
      <c r="Z83" s="111" t="s">
        <v>10839</v>
      </c>
      <c r="AA83" s="109" t="s">
        <v>101</v>
      </c>
      <c r="AB83" s="107"/>
      <c r="AC83" s="107"/>
    </row>
    <row r="84" spans="1:29" ht="60" customHeight="1">
      <c r="A84" s="107" t="s">
        <v>7464</v>
      </c>
      <c r="B84" s="111" t="s">
        <v>10718</v>
      </c>
      <c r="C84" s="109" t="s">
        <v>2113</v>
      </c>
      <c r="D84" s="111" t="s">
        <v>790</v>
      </c>
      <c r="E84" s="111" t="s">
        <v>8543</v>
      </c>
      <c r="F84" s="111" t="s">
        <v>10645</v>
      </c>
      <c r="G84" s="111" t="s">
        <v>10706</v>
      </c>
      <c r="H84" s="111" t="s">
        <v>10706</v>
      </c>
      <c r="I84" s="107"/>
      <c r="J84" s="111" t="s">
        <v>233</v>
      </c>
      <c r="K84" s="107"/>
      <c r="L84" s="111" t="s">
        <v>10706</v>
      </c>
      <c r="M84" s="111" t="s">
        <v>10706</v>
      </c>
      <c r="N84" s="111" t="s">
        <v>10706</v>
      </c>
      <c r="O84" s="111" t="s">
        <v>10706</v>
      </c>
      <c r="P84" s="109" t="s">
        <v>101</v>
      </c>
      <c r="Q84" s="111" t="s">
        <v>10706</v>
      </c>
      <c r="R84" s="109" t="s">
        <v>2282</v>
      </c>
      <c r="S84" s="110">
        <f>COUNTIF(study_tools!B:B,A84)</f>
        <v>1</v>
      </c>
      <c r="T84" s="111" t="s">
        <v>5205</v>
      </c>
      <c r="U84" s="111" t="s">
        <v>63</v>
      </c>
      <c r="V84" s="107"/>
      <c r="W84" s="107"/>
      <c r="X84" s="107"/>
      <c r="Y84" s="107"/>
      <c r="Z84" s="111" t="s">
        <v>101</v>
      </c>
      <c r="AA84" s="107"/>
      <c r="AB84" s="111" t="s">
        <v>10840</v>
      </c>
      <c r="AC84" s="111" t="s">
        <v>1486</v>
      </c>
    </row>
    <row r="85" spans="1:29" ht="60" customHeight="1">
      <c r="A85" s="107" t="s">
        <v>7475</v>
      </c>
      <c r="B85" s="107"/>
      <c r="C85" s="111" t="s">
        <v>2107</v>
      </c>
      <c r="D85" s="111" t="s">
        <v>366</v>
      </c>
      <c r="E85" s="111" t="s">
        <v>9158</v>
      </c>
      <c r="F85" s="111" t="s">
        <v>28</v>
      </c>
      <c r="G85" s="111" t="s">
        <v>10706</v>
      </c>
      <c r="H85" s="111" t="s">
        <v>10706</v>
      </c>
      <c r="I85" s="111" t="s">
        <v>10687</v>
      </c>
      <c r="J85" s="111" t="s">
        <v>233</v>
      </c>
      <c r="K85" s="107"/>
      <c r="L85" s="111" t="s">
        <v>10706</v>
      </c>
      <c r="M85" s="111" t="s">
        <v>10706</v>
      </c>
      <c r="N85" s="111" t="s">
        <v>10706</v>
      </c>
      <c r="O85" s="111" t="s">
        <v>10706</v>
      </c>
      <c r="P85" s="107"/>
      <c r="Q85" s="111" t="s">
        <v>10706</v>
      </c>
      <c r="R85" s="111" t="s">
        <v>10706</v>
      </c>
      <c r="S85" s="110">
        <f>COUNTIF(study_tools!B:B,A85)</f>
        <v>1</v>
      </c>
      <c r="T85" s="111" t="s">
        <v>2283</v>
      </c>
      <c r="U85" s="111" t="s">
        <v>63</v>
      </c>
      <c r="V85" s="111" t="s">
        <v>63</v>
      </c>
      <c r="W85" s="111" t="s">
        <v>9332</v>
      </c>
      <c r="X85" s="111" t="s">
        <v>9333</v>
      </c>
      <c r="Y85" s="107"/>
      <c r="Z85" s="111" t="s">
        <v>101</v>
      </c>
      <c r="AA85" s="107"/>
      <c r="AB85" s="111" t="s">
        <v>10841</v>
      </c>
      <c r="AC85" s="111" t="s">
        <v>1494</v>
      </c>
    </row>
    <row r="86" spans="1:29" ht="60" customHeight="1">
      <c r="A86" s="107" t="s">
        <v>5232</v>
      </c>
      <c r="B86" s="107" t="s">
        <v>5232</v>
      </c>
      <c r="C86" s="107" t="s">
        <v>431</v>
      </c>
      <c r="D86" s="107" t="s">
        <v>321</v>
      </c>
      <c r="E86" s="107" t="s">
        <v>10665</v>
      </c>
      <c r="F86" s="108" t="s">
        <v>65</v>
      </c>
      <c r="G86" s="112">
        <v>990</v>
      </c>
      <c r="H86" s="109" t="s">
        <v>63</v>
      </c>
      <c r="I86" s="109" t="s">
        <v>10695</v>
      </c>
      <c r="J86" s="109" t="s">
        <v>10699</v>
      </c>
      <c r="K86" s="109" t="s">
        <v>2280</v>
      </c>
      <c r="L86" s="109" t="s">
        <v>2280</v>
      </c>
      <c r="M86" s="109" t="s">
        <v>2281</v>
      </c>
      <c r="N86" s="109" t="s">
        <v>62</v>
      </c>
      <c r="O86" s="109" t="s">
        <v>63</v>
      </c>
      <c r="P86" s="109" t="s">
        <v>101</v>
      </c>
      <c r="Q86" s="109" t="s">
        <v>62</v>
      </c>
      <c r="R86" s="109" t="s">
        <v>2282</v>
      </c>
      <c r="S86" s="110">
        <f>COUNTIF(study_tools!B:B,A86)</f>
        <v>5</v>
      </c>
      <c r="T86" s="109" t="s">
        <v>5137</v>
      </c>
      <c r="U86" s="109" t="s">
        <v>63</v>
      </c>
      <c r="V86" s="109" t="s">
        <v>2305</v>
      </c>
      <c r="W86" s="107"/>
      <c r="X86" s="107"/>
      <c r="Y86" s="107"/>
      <c r="Z86" s="111" t="s">
        <v>10842</v>
      </c>
      <c r="AA86" s="109" t="s">
        <v>101</v>
      </c>
      <c r="AB86" s="112" t="s">
        <v>10843</v>
      </c>
      <c r="AC86" s="112" t="s">
        <v>1479</v>
      </c>
    </row>
    <row r="87" spans="1:29" ht="60" customHeight="1">
      <c r="A87" s="107" t="s">
        <v>7462</v>
      </c>
      <c r="B87" s="111" t="s">
        <v>10719</v>
      </c>
      <c r="C87" s="109" t="s">
        <v>431</v>
      </c>
      <c r="D87" s="111" t="s">
        <v>840</v>
      </c>
      <c r="E87" s="111" t="s">
        <v>8478</v>
      </c>
      <c r="F87" s="111" t="s">
        <v>10645</v>
      </c>
      <c r="G87" s="111" t="s">
        <v>10706</v>
      </c>
      <c r="H87" s="111" t="s">
        <v>10706</v>
      </c>
      <c r="I87" s="107"/>
      <c r="J87" s="111" t="s">
        <v>217</v>
      </c>
      <c r="K87" s="107"/>
      <c r="L87" s="111" t="s">
        <v>10706</v>
      </c>
      <c r="M87" s="111" t="s">
        <v>10706</v>
      </c>
      <c r="N87" s="111" t="s">
        <v>10706</v>
      </c>
      <c r="O87" s="111" t="s">
        <v>10706</v>
      </c>
      <c r="P87" s="109" t="s">
        <v>101</v>
      </c>
      <c r="Q87" s="111" t="s">
        <v>10706</v>
      </c>
      <c r="R87" s="109" t="s">
        <v>10703</v>
      </c>
      <c r="S87" s="110">
        <f>COUNTIF(study_tools!B:B,A87)</f>
        <v>1</v>
      </c>
      <c r="T87" s="111" t="s">
        <v>5137</v>
      </c>
      <c r="U87" s="111" t="s">
        <v>63</v>
      </c>
      <c r="V87" s="107"/>
      <c r="W87" s="107"/>
      <c r="X87" s="107"/>
      <c r="Y87" s="107"/>
      <c r="Z87" s="111" t="s">
        <v>10844</v>
      </c>
      <c r="AA87" s="107"/>
      <c r="AB87" s="111" t="s">
        <v>10845</v>
      </c>
      <c r="AC87" s="111" t="s">
        <v>1461</v>
      </c>
    </row>
    <row r="88" spans="1:29" ht="60" customHeight="1">
      <c r="A88" s="107" t="s">
        <v>7472</v>
      </c>
      <c r="B88" s="107" t="s">
        <v>7472</v>
      </c>
      <c r="C88" s="107" t="s">
        <v>2107</v>
      </c>
      <c r="D88" s="107" t="s">
        <v>10666</v>
      </c>
      <c r="E88" s="107" t="s">
        <v>10667</v>
      </c>
      <c r="F88" s="107" t="s">
        <v>28</v>
      </c>
      <c r="G88" s="109">
        <v>0</v>
      </c>
      <c r="H88" s="109" t="s">
        <v>62</v>
      </c>
      <c r="I88" s="109" t="s">
        <v>10691</v>
      </c>
      <c r="J88" s="109" t="s">
        <v>10689</v>
      </c>
      <c r="K88" s="109" t="s">
        <v>2281</v>
      </c>
      <c r="L88" s="109" t="s">
        <v>2281</v>
      </c>
      <c r="M88" s="109" t="s">
        <v>2280</v>
      </c>
      <c r="N88" s="109" t="s">
        <v>63</v>
      </c>
      <c r="O88" s="109" t="s">
        <v>63</v>
      </c>
      <c r="P88" s="109" t="s">
        <v>2286</v>
      </c>
      <c r="Q88" s="109" t="s">
        <v>63</v>
      </c>
      <c r="R88" s="109" t="s">
        <v>2287</v>
      </c>
      <c r="S88" s="110">
        <f>COUNTIF(study_tools!B:B,A88)</f>
        <v>1</v>
      </c>
      <c r="T88" s="109" t="s">
        <v>5199</v>
      </c>
      <c r="U88" s="109" t="s">
        <v>63</v>
      </c>
      <c r="V88" s="109" t="s">
        <v>63</v>
      </c>
      <c r="W88" s="107"/>
      <c r="X88" s="107"/>
      <c r="Y88" s="107"/>
      <c r="Z88" s="111" t="s">
        <v>10846</v>
      </c>
      <c r="AA88" s="109" t="s">
        <v>101</v>
      </c>
      <c r="AB88" s="107"/>
      <c r="AC88" s="107"/>
    </row>
    <row r="89" spans="1:29" ht="60" customHeight="1">
      <c r="A89" s="107" t="s">
        <v>5234</v>
      </c>
      <c r="B89" s="107" t="s">
        <v>5234</v>
      </c>
      <c r="C89" s="107" t="s">
        <v>431</v>
      </c>
      <c r="D89" s="107" t="s">
        <v>366</v>
      </c>
      <c r="E89" s="107" t="s">
        <v>10668</v>
      </c>
      <c r="F89" s="107" t="s">
        <v>10631</v>
      </c>
      <c r="G89" s="109">
        <v>0</v>
      </c>
      <c r="H89" s="109" t="s">
        <v>62</v>
      </c>
      <c r="I89" s="109" t="s">
        <v>10695</v>
      </c>
      <c r="J89" s="109" t="s">
        <v>10699</v>
      </c>
      <c r="K89" s="109" t="s">
        <v>2280</v>
      </c>
      <c r="L89" s="109" t="s">
        <v>2280</v>
      </c>
      <c r="M89" s="109" t="s">
        <v>2280</v>
      </c>
      <c r="N89" s="109" t="s">
        <v>63</v>
      </c>
      <c r="O89" s="109" t="s">
        <v>63</v>
      </c>
      <c r="P89" s="109" t="s">
        <v>101</v>
      </c>
      <c r="Q89" s="109" t="s">
        <v>63</v>
      </c>
      <c r="R89" s="109" t="s">
        <v>10703</v>
      </c>
      <c r="S89" s="110">
        <f>COUNTIF(study_tools!B:B,A89)</f>
        <v>1</v>
      </c>
      <c r="T89" s="109" t="s">
        <v>5137</v>
      </c>
      <c r="U89" s="109" t="s">
        <v>63</v>
      </c>
      <c r="V89" s="109" t="s">
        <v>63</v>
      </c>
      <c r="W89" s="107"/>
      <c r="X89" s="107"/>
      <c r="Y89" s="107"/>
      <c r="Z89" s="111" t="s">
        <v>101</v>
      </c>
      <c r="AA89" s="109" t="s">
        <v>101</v>
      </c>
      <c r="AB89" s="107"/>
      <c r="AC89" s="107"/>
    </row>
    <row r="90" spans="1:29" ht="60" customHeight="1">
      <c r="A90" s="107" t="s">
        <v>5238</v>
      </c>
      <c r="B90" s="107" t="s">
        <v>10669</v>
      </c>
      <c r="C90" s="107" t="s">
        <v>189</v>
      </c>
      <c r="D90" s="107" t="s">
        <v>10666</v>
      </c>
      <c r="E90" s="107" t="s">
        <v>10670</v>
      </c>
      <c r="F90" s="107" t="s">
        <v>10631</v>
      </c>
      <c r="G90" s="109">
        <v>0</v>
      </c>
      <c r="H90" s="109" t="s">
        <v>62</v>
      </c>
      <c r="I90" s="109" t="s">
        <v>10716</v>
      </c>
      <c r="J90" s="109" t="s">
        <v>10717</v>
      </c>
      <c r="K90" s="109" t="s">
        <v>2280</v>
      </c>
      <c r="L90" s="109" t="s">
        <v>2327</v>
      </c>
      <c r="M90" s="109" t="s">
        <v>2280</v>
      </c>
      <c r="N90" s="109" t="s">
        <v>63</v>
      </c>
      <c r="O90" s="109" t="s">
        <v>63</v>
      </c>
      <c r="P90" s="109" t="s">
        <v>101</v>
      </c>
      <c r="Q90" s="109" t="s">
        <v>63</v>
      </c>
      <c r="R90" s="109" t="s">
        <v>10703</v>
      </c>
      <c r="S90" s="110">
        <f>COUNTIF(study_tools!B:B,A90)</f>
        <v>1</v>
      </c>
      <c r="T90" s="109" t="s">
        <v>5200</v>
      </c>
      <c r="U90" s="109" t="s">
        <v>63</v>
      </c>
      <c r="V90" s="109" t="s">
        <v>2305</v>
      </c>
      <c r="W90" s="107"/>
      <c r="X90" s="107"/>
      <c r="Y90" s="107"/>
      <c r="Z90" s="111" t="s">
        <v>10847</v>
      </c>
      <c r="AA90" s="109" t="s">
        <v>101</v>
      </c>
      <c r="AB90" s="107"/>
      <c r="AC90" s="107"/>
    </row>
    <row r="91" spans="1:29" ht="60" customHeight="1">
      <c r="A91" s="107" t="s">
        <v>5239</v>
      </c>
      <c r="B91" s="107"/>
      <c r="C91" s="111" t="s">
        <v>2107</v>
      </c>
      <c r="D91" s="111" t="s">
        <v>366</v>
      </c>
      <c r="E91" s="111" t="s">
        <v>6688</v>
      </c>
      <c r="F91" s="111" t="s">
        <v>10645</v>
      </c>
      <c r="G91" s="111" t="s">
        <v>10706</v>
      </c>
      <c r="H91" s="111" t="s">
        <v>10706</v>
      </c>
      <c r="I91" s="111" t="s">
        <v>10687</v>
      </c>
      <c r="J91" s="111" t="s">
        <v>97</v>
      </c>
      <c r="K91" s="107"/>
      <c r="L91" s="111" t="s">
        <v>10706</v>
      </c>
      <c r="M91" s="111" t="s">
        <v>10706</v>
      </c>
      <c r="N91" s="111" t="s">
        <v>10706</v>
      </c>
      <c r="O91" s="111" t="s">
        <v>10706</v>
      </c>
      <c r="P91" s="109" t="s">
        <v>2286</v>
      </c>
      <c r="Q91" s="111" t="s">
        <v>10706</v>
      </c>
      <c r="R91" s="111" t="s">
        <v>10706</v>
      </c>
      <c r="S91" s="110">
        <f>COUNTIF(study_tools!B:B,A91)</f>
        <v>1</v>
      </c>
      <c r="T91" s="111" t="s">
        <v>2283</v>
      </c>
      <c r="U91" s="111" t="s">
        <v>63</v>
      </c>
      <c r="V91" s="111" t="s">
        <v>63</v>
      </c>
      <c r="W91" s="111" t="s">
        <v>6686</v>
      </c>
      <c r="X91" s="111" t="s">
        <v>6687</v>
      </c>
      <c r="Y91" s="107"/>
      <c r="Z91" s="111" t="s">
        <v>10848</v>
      </c>
      <c r="AA91" s="107"/>
      <c r="AB91" s="111" t="s">
        <v>10849</v>
      </c>
      <c r="AC91" s="111" t="s">
        <v>1478</v>
      </c>
    </row>
    <row r="92" spans="1:29" ht="60" customHeight="1">
      <c r="A92" s="107" t="s">
        <v>5228</v>
      </c>
      <c r="B92" s="107" t="s">
        <v>10671</v>
      </c>
      <c r="C92" s="107" t="s">
        <v>2121</v>
      </c>
      <c r="D92" s="107" t="s">
        <v>2420</v>
      </c>
      <c r="E92" s="107" t="s">
        <v>10664</v>
      </c>
      <c r="F92" s="108" t="s">
        <v>65</v>
      </c>
      <c r="G92" s="112" t="s">
        <v>10682</v>
      </c>
      <c r="H92" s="109" t="s">
        <v>63</v>
      </c>
      <c r="I92" s="109" t="s">
        <v>10716</v>
      </c>
      <c r="J92" s="109" t="s">
        <v>10689</v>
      </c>
      <c r="K92" s="109" t="s">
        <v>2281</v>
      </c>
      <c r="L92" s="109" t="s">
        <v>2281</v>
      </c>
      <c r="M92" s="109" t="s">
        <v>2280</v>
      </c>
      <c r="N92" s="109" t="s">
        <v>62</v>
      </c>
      <c r="O92" s="109" t="s">
        <v>63</v>
      </c>
      <c r="P92" s="109" t="s">
        <v>101</v>
      </c>
      <c r="Q92" s="109" t="s">
        <v>62</v>
      </c>
      <c r="R92" s="109" t="s">
        <v>2282</v>
      </c>
      <c r="S92" s="110">
        <f>COUNTIF(study_tools!B:B,A92)</f>
        <v>1</v>
      </c>
      <c r="T92" s="109" t="s">
        <v>10850</v>
      </c>
      <c r="U92" s="109" t="s">
        <v>63</v>
      </c>
      <c r="V92" s="109" t="s">
        <v>63</v>
      </c>
      <c r="W92" s="107"/>
      <c r="X92" s="107"/>
      <c r="Y92" s="107"/>
      <c r="Z92" s="111" t="s">
        <v>10851</v>
      </c>
      <c r="AA92" s="109" t="s">
        <v>101</v>
      </c>
      <c r="AB92" s="107"/>
      <c r="AC92" s="107"/>
    </row>
    <row r="93" spans="1:29" ht="60" customHeight="1">
      <c r="A93" s="107" t="s">
        <v>7458</v>
      </c>
      <c r="B93" s="109" t="s">
        <v>10720</v>
      </c>
      <c r="C93" s="109" t="s">
        <v>431</v>
      </c>
      <c r="D93" s="111" t="s">
        <v>366</v>
      </c>
      <c r="E93" s="111" t="s">
        <v>7880</v>
      </c>
      <c r="F93" s="111" t="s">
        <v>10645</v>
      </c>
      <c r="G93" s="111" t="s">
        <v>10706</v>
      </c>
      <c r="H93" s="111" t="s">
        <v>10706</v>
      </c>
      <c r="I93" s="107"/>
      <c r="J93" s="111" t="s">
        <v>233</v>
      </c>
      <c r="K93" s="107"/>
      <c r="L93" s="111" t="s">
        <v>10706</v>
      </c>
      <c r="M93" s="111" t="s">
        <v>10706</v>
      </c>
      <c r="N93" s="111" t="s">
        <v>10706</v>
      </c>
      <c r="O93" s="111" t="s">
        <v>10706</v>
      </c>
      <c r="P93" s="107"/>
      <c r="Q93" s="111" t="s">
        <v>10706</v>
      </c>
      <c r="R93" s="111" t="s">
        <v>10706</v>
      </c>
      <c r="S93" s="110">
        <f>COUNTIF(study_tools!B:B,A93)</f>
        <v>1</v>
      </c>
      <c r="T93" s="111" t="s">
        <v>5209</v>
      </c>
      <c r="U93" s="111" t="s">
        <v>63</v>
      </c>
      <c r="V93" s="107"/>
      <c r="W93" s="107"/>
      <c r="X93" s="107"/>
      <c r="Y93" s="107"/>
      <c r="Z93" s="111" t="s">
        <v>10799</v>
      </c>
      <c r="AA93" s="107"/>
      <c r="AB93" s="111" t="s">
        <v>10852</v>
      </c>
      <c r="AC93" s="111" t="s">
        <v>1565</v>
      </c>
    </row>
    <row r="94" spans="1:29" ht="60" customHeight="1">
      <c r="A94" s="107" t="s">
        <v>7465</v>
      </c>
      <c r="B94" s="107"/>
      <c r="C94" s="109" t="s">
        <v>2107</v>
      </c>
      <c r="D94" s="111" t="s">
        <v>366</v>
      </c>
      <c r="E94" s="111" t="s">
        <v>8553</v>
      </c>
      <c r="F94" s="111" t="s">
        <v>10645</v>
      </c>
      <c r="G94" s="111" t="s">
        <v>10706</v>
      </c>
      <c r="H94" s="111" t="s">
        <v>10706</v>
      </c>
      <c r="I94" s="111" t="s">
        <v>10687</v>
      </c>
      <c r="J94" s="111" t="s">
        <v>97</v>
      </c>
      <c r="K94" s="107"/>
      <c r="L94" s="111" t="s">
        <v>10706</v>
      </c>
      <c r="M94" s="111" t="s">
        <v>10706</v>
      </c>
      <c r="N94" s="111" t="s">
        <v>10706</v>
      </c>
      <c r="O94" s="111" t="s">
        <v>10706</v>
      </c>
      <c r="P94" s="107"/>
      <c r="Q94" s="111" t="s">
        <v>10706</v>
      </c>
      <c r="R94" s="111" t="s">
        <v>10706</v>
      </c>
      <c r="S94" s="110">
        <f>COUNTIF(study_tools!B:B,A94)</f>
        <v>1</v>
      </c>
      <c r="T94" s="111" t="s">
        <v>2283</v>
      </c>
      <c r="U94" s="111" t="s">
        <v>63</v>
      </c>
      <c r="V94" s="111" t="s">
        <v>63</v>
      </c>
      <c r="W94" s="111" t="s">
        <v>8551</v>
      </c>
      <c r="X94" s="111" t="s">
        <v>8552</v>
      </c>
      <c r="Y94" s="107"/>
      <c r="Z94" s="111" t="s">
        <v>101</v>
      </c>
      <c r="AA94" s="107"/>
      <c r="AB94" s="111" t="s">
        <v>10853</v>
      </c>
      <c r="AC94" s="111" t="s">
        <v>1486</v>
      </c>
    </row>
    <row r="95" spans="1:29" ht="60" customHeight="1">
      <c r="A95" s="107" t="s">
        <v>5217</v>
      </c>
      <c r="B95" s="109" t="s">
        <v>10721</v>
      </c>
      <c r="C95" s="109" t="s">
        <v>431</v>
      </c>
      <c r="D95" s="111" t="s">
        <v>5431</v>
      </c>
      <c r="E95" s="111" t="s">
        <v>5430</v>
      </c>
      <c r="F95" s="111" t="s">
        <v>28</v>
      </c>
      <c r="G95" s="111" t="s">
        <v>10706</v>
      </c>
      <c r="H95" s="111" t="s">
        <v>10706</v>
      </c>
      <c r="I95" s="111" t="s">
        <v>10687</v>
      </c>
      <c r="J95" s="111" t="s">
        <v>233</v>
      </c>
      <c r="K95" s="107"/>
      <c r="L95" s="111" t="s">
        <v>10706</v>
      </c>
      <c r="M95" s="111" t="s">
        <v>10706</v>
      </c>
      <c r="N95" s="111" t="s">
        <v>10706</v>
      </c>
      <c r="O95" s="111" t="s">
        <v>10706</v>
      </c>
      <c r="P95" s="107"/>
      <c r="Q95" s="111" t="s">
        <v>10706</v>
      </c>
      <c r="R95" s="111" t="s">
        <v>10706</v>
      </c>
      <c r="S95" s="110">
        <f>COUNTIF(study_tools!B:B,A95)</f>
        <v>1</v>
      </c>
      <c r="T95" s="111" t="s">
        <v>5204</v>
      </c>
      <c r="U95" s="111" t="s">
        <v>63</v>
      </c>
      <c r="V95" s="107"/>
      <c r="W95" s="107"/>
      <c r="X95" s="107"/>
      <c r="Y95" s="107"/>
      <c r="Z95" s="111" t="s">
        <v>101</v>
      </c>
      <c r="AA95" s="107"/>
      <c r="AB95" s="111" t="s">
        <v>10854</v>
      </c>
      <c r="AC95" s="111" t="s">
        <v>1502</v>
      </c>
    </row>
    <row r="96" spans="1:29" ht="60" customHeight="1">
      <c r="A96" s="107" t="s">
        <v>5236</v>
      </c>
      <c r="B96" s="107"/>
      <c r="C96" s="107"/>
      <c r="D96" s="111" t="s">
        <v>321</v>
      </c>
      <c r="E96" s="111" t="s">
        <v>6395</v>
      </c>
      <c r="F96" s="111" t="s">
        <v>10645</v>
      </c>
      <c r="G96" s="111" t="s">
        <v>10706</v>
      </c>
      <c r="H96" s="111" t="s">
        <v>10706</v>
      </c>
      <c r="I96" s="111" t="s">
        <v>10687</v>
      </c>
      <c r="J96" s="111" t="s">
        <v>217</v>
      </c>
      <c r="K96" s="107"/>
      <c r="L96" s="111" t="s">
        <v>10706</v>
      </c>
      <c r="M96" s="111" t="s">
        <v>10706</v>
      </c>
      <c r="N96" s="111" t="s">
        <v>10706</v>
      </c>
      <c r="O96" s="111" t="s">
        <v>10706</v>
      </c>
      <c r="P96" s="109" t="s">
        <v>2286</v>
      </c>
      <c r="Q96" s="111" t="s">
        <v>10706</v>
      </c>
      <c r="R96" s="111" t="s">
        <v>10706</v>
      </c>
      <c r="S96" s="110">
        <f>COUNTIF(study_tools!B:B,A96)</f>
        <v>1</v>
      </c>
      <c r="T96" s="111" t="s">
        <v>2283</v>
      </c>
      <c r="U96" s="111" t="s">
        <v>63</v>
      </c>
      <c r="V96" s="111" t="s">
        <v>63</v>
      </c>
      <c r="W96" s="111" t="s">
        <v>6393</v>
      </c>
      <c r="X96" s="111" t="s">
        <v>6394</v>
      </c>
      <c r="Y96" s="107"/>
      <c r="Z96" s="111" t="s">
        <v>10735</v>
      </c>
      <c r="AA96" s="107"/>
      <c r="AB96" s="111" t="s">
        <v>10855</v>
      </c>
      <c r="AC96" s="111" t="s">
        <v>1748</v>
      </c>
    </row>
    <row r="97" spans="1:29" ht="60" customHeight="1">
      <c r="A97" s="107" t="s">
        <v>5222</v>
      </c>
      <c r="B97" s="107"/>
      <c r="C97" s="109" t="s">
        <v>2109</v>
      </c>
      <c r="D97" s="111" t="s">
        <v>105</v>
      </c>
      <c r="E97" s="111" t="s">
        <v>5551</v>
      </c>
      <c r="F97" s="111" t="s">
        <v>28</v>
      </c>
      <c r="G97" s="111" t="s">
        <v>10706</v>
      </c>
      <c r="H97" s="111" t="s">
        <v>10706</v>
      </c>
      <c r="I97" s="107"/>
      <c r="J97" s="111" t="s">
        <v>217</v>
      </c>
      <c r="K97" s="107"/>
      <c r="L97" s="111" t="s">
        <v>10706</v>
      </c>
      <c r="M97" s="111" t="s">
        <v>10706</v>
      </c>
      <c r="N97" s="111" t="s">
        <v>10706</v>
      </c>
      <c r="O97" s="111" t="s">
        <v>10706</v>
      </c>
      <c r="P97" s="107"/>
      <c r="Q97" s="111" t="s">
        <v>10706</v>
      </c>
      <c r="R97" s="111" t="s">
        <v>10706</v>
      </c>
      <c r="S97" s="110">
        <f>COUNTIF(study_tools!B:B,A97)</f>
        <v>1</v>
      </c>
      <c r="T97" s="111" t="s">
        <v>10856</v>
      </c>
      <c r="U97" s="111" t="s">
        <v>63</v>
      </c>
      <c r="V97" s="107"/>
      <c r="W97" s="107"/>
      <c r="X97" s="107"/>
      <c r="Y97" s="107"/>
      <c r="Z97" s="111" t="s">
        <v>10857</v>
      </c>
      <c r="AA97" s="107"/>
      <c r="AB97" s="111" t="s">
        <v>10858</v>
      </c>
      <c r="AC97" s="111" t="s">
        <v>1502</v>
      </c>
    </row>
    <row r="98" spans="1:29" ht="60" customHeight="1">
      <c r="A98" s="107" t="s">
        <v>5226</v>
      </c>
      <c r="B98" s="107" t="s">
        <v>5226</v>
      </c>
      <c r="C98" s="107" t="s">
        <v>201</v>
      </c>
      <c r="D98" s="107" t="s">
        <v>105</v>
      </c>
      <c r="E98" s="107" t="s">
        <v>10672</v>
      </c>
      <c r="F98" s="107"/>
      <c r="G98" s="107"/>
      <c r="H98" s="107"/>
      <c r="I98" s="109" t="s">
        <v>10695</v>
      </c>
      <c r="J98" s="109" t="s">
        <v>10698</v>
      </c>
      <c r="K98" s="109" t="s">
        <v>2280</v>
      </c>
      <c r="L98" s="107"/>
      <c r="M98" s="107"/>
      <c r="N98" s="107"/>
      <c r="O98" s="107"/>
      <c r="P98" s="109" t="s">
        <v>2286</v>
      </c>
      <c r="Q98" s="107"/>
      <c r="R98" s="109" t="s">
        <v>2287</v>
      </c>
      <c r="S98" s="110">
        <f>COUNTIF(study_tools!B:B,A98)</f>
        <v>2</v>
      </c>
      <c r="T98" s="109" t="s">
        <v>5204</v>
      </c>
      <c r="U98" s="109" t="s">
        <v>63</v>
      </c>
      <c r="V98" s="109" t="s">
        <v>63</v>
      </c>
      <c r="W98" s="107"/>
      <c r="X98" s="107"/>
      <c r="Y98" s="107"/>
      <c r="Z98" s="111" t="s">
        <v>10859</v>
      </c>
      <c r="AA98" s="107"/>
      <c r="AB98" s="107"/>
      <c r="AC98" s="107"/>
    </row>
    <row r="99" spans="1:29" ht="60" customHeight="1">
      <c r="A99" s="107" t="s">
        <v>5230</v>
      </c>
      <c r="B99" s="107" t="s">
        <v>7481</v>
      </c>
      <c r="C99" s="107" t="s">
        <v>431</v>
      </c>
      <c r="D99" s="107" t="s">
        <v>2303</v>
      </c>
      <c r="E99" s="107" t="s">
        <v>10673</v>
      </c>
      <c r="F99" s="108" t="s">
        <v>65</v>
      </c>
      <c r="G99" s="112">
        <v>1900</v>
      </c>
      <c r="H99" s="109" t="s">
        <v>63</v>
      </c>
      <c r="I99" s="109" t="s">
        <v>10695</v>
      </c>
      <c r="J99" s="109" t="s">
        <v>10699</v>
      </c>
      <c r="K99" s="109" t="s">
        <v>2280</v>
      </c>
      <c r="L99" s="109" t="s">
        <v>2280</v>
      </c>
      <c r="M99" s="109" t="s">
        <v>2281</v>
      </c>
      <c r="N99" s="109" t="s">
        <v>62</v>
      </c>
      <c r="O99" s="109" t="s">
        <v>63</v>
      </c>
      <c r="P99" s="109" t="s">
        <v>101</v>
      </c>
      <c r="Q99" s="109" t="s">
        <v>62</v>
      </c>
      <c r="R99" s="109" t="s">
        <v>2282</v>
      </c>
      <c r="S99" s="110">
        <f>COUNTIF(study_tools!B:B,A99)</f>
        <v>2</v>
      </c>
      <c r="T99" s="109" t="s">
        <v>5211</v>
      </c>
      <c r="U99" s="109" t="s">
        <v>63</v>
      </c>
      <c r="V99" s="109" t="s">
        <v>2305</v>
      </c>
      <c r="W99" s="107"/>
      <c r="X99" s="107"/>
      <c r="Y99" s="107"/>
      <c r="Z99" s="111" t="s">
        <v>10860</v>
      </c>
      <c r="AA99" s="109" t="s">
        <v>101</v>
      </c>
      <c r="AB99" s="112" t="s">
        <v>10861</v>
      </c>
      <c r="AC99" s="112" t="s">
        <v>1479</v>
      </c>
    </row>
    <row r="100" spans="1:29" ht="60" customHeight="1">
      <c r="A100" s="107" t="s">
        <v>7471</v>
      </c>
      <c r="B100" s="107" t="s">
        <v>10674</v>
      </c>
      <c r="C100" s="107" t="s">
        <v>2107</v>
      </c>
      <c r="D100" s="107" t="s">
        <v>2204</v>
      </c>
      <c r="E100" s="107" t="s">
        <v>10675</v>
      </c>
      <c r="F100" s="107" t="s">
        <v>28</v>
      </c>
      <c r="G100" s="112">
        <v>0</v>
      </c>
      <c r="H100" s="112" t="s">
        <v>62</v>
      </c>
      <c r="I100" s="109" t="s">
        <v>10691</v>
      </c>
      <c r="J100" s="109" t="s">
        <v>10689</v>
      </c>
      <c r="K100" s="109" t="s">
        <v>2281</v>
      </c>
      <c r="L100" s="109" t="s">
        <v>2281</v>
      </c>
      <c r="M100" s="109" t="s">
        <v>2281</v>
      </c>
      <c r="N100" s="109" t="s">
        <v>63</v>
      </c>
      <c r="O100" s="109" t="s">
        <v>62</v>
      </c>
      <c r="P100" s="112" t="s">
        <v>2286</v>
      </c>
      <c r="Q100" s="109" t="s">
        <v>63</v>
      </c>
      <c r="R100" s="112" t="s">
        <v>2287</v>
      </c>
      <c r="S100" s="110">
        <f>COUNTIF(study_tools!B:B,A100)</f>
        <v>2</v>
      </c>
      <c r="T100" s="109" t="s">
        <v>5199</v>
      </c>
      <c r="U100" s="109" t="s">
        <v>63</v>
      </c>
      <c r="V100" s="109" t="s">
        <v>63</v>
      </c>
      <c r="W100" s="107"/>
      <c r="X100" s="107"/>
      <c r="Y100" s="107"/>
      <c r="Z100" s="111" t="s">
        <v>10862</v>
      </c>
      <c r="AA100" s="109" t="s">
        <v>101</v>
      </c>
      <c r="AB100" s="112" t="s">
        <v>10863</v>
      </c>
      <c r="AC100" s="107"/>
    </row>
    <row r="101" spans="1:29" ht="60" customHeight="1">
      <c r="A101" s="107" t="s">
        <v>10625</v>
      </c>
      <c r="B101" s="107" t="s">
        <v>10676</v>
      </c>
      <c r="C101" s="107" t="s">
        <v>189</v>
      </c>
      <c r="D101" s="109" t="s">
        <v>10706</v>
      </c>
      <c r="E101" s="109" t="s">
        <v>10706</v>
      </c>
      <c r="F101" s="109" t="s">
        <v>10722</v>
      </c>
      <c r="G101" s="109" t="s">
        <v>10722</v>
      </c>
      <c r="H101" s="109" t="s">
        <v>10722</v>
      </c>
      <c r="I101" s="109" t="s">
        <v>10695</v>
      </c>
      <c r="J101" s="109" t="s">
        <v>10722</v>
      </c>
      <c r="K101" s="109" t="s">
        <v>2280</v>
      </c>
      <c r="L101" s="109" t="s">
        <v>2280</v>
      </c>
      <c r="M101" s="109" t="s">
        <v>10722</v>
      </c>
      <c r="N101" s="109" t="s">
        <v>10722</v>
      </c>
      <c r="O101" s="109" t="s">
        <v>10722</v>
      </c>
      <c r="P101" s="109" t="s">
        <v>101</v>
      </c>
      <c r="Q101" s="109" t="s">
        <v>10722</v>
      </c>
      <c r="R101" s="109" t="s">
        <v>2287</v>
      </c>
      <c r="S101" s="110">
        <f>COUNTIF(study_tools!B:B,A101)</f>
        <v>56</v>
      </c>
      <c r="T101" s="109" t="s">
        <v>10818</v>
      </c>
      <c r="U101" s="109" t="s">
        <v>63</v>
      </c>
      <c r="V101" s="109" t="s">
        <v>63</v>
      </c>
      <c r="W101" s="107"/>
      <c r="X101" s="107"/>
      <c r="Y101" s="109" t="s">
        <v>10864</v>
      </c>
      <c r="Z101" s="111" t="s">
        <v>101</v>
      </c>
      <c r="AA101" s="109" t="s">
        <v>10865</v>
      </c>
      <c r="AB101" s="107"/>
      <c r="AC101" s="107"/>
    </row>
    <row r="102" spans="1:29" ht="60" customHeight="1">
      <c r="A102" s="107" t="s">
        <v>8961</v>
      </c>
      <c r="B102" s="107" t="s">
        <v>10677</v>
      </c>
      <c r="C102" s="107" t="s">
        <v>2128</v>
      </c>
      <c r="D102" s="109" t="s">
        <v>10706</v>
      </c>
      <c r="E102" s="109" t="s">
        <v>10706</v>
      </c>
      <c r="F102" s="109" t="s">
        <v>10722</v>
      </c>
      <c r="G102" s="109" t="s">
        <v>10722</v>
      </c>
      <c r="H102" s="109" t="s">
        <v>10722</v>
      </c>
      <c r="I102" s="109" t="s">
        <v>10683</v>
      </c>
      <c r="J102" s="109" t="s">
        <v>10722</v>
      </c>
      <c r="K102" s="109" t="s">
        <v>2327</v>
      </c>
      <c r="L102" s="109" t="s">
        <v>2280</v>
      </c>
      <c r="M102" s="109" t="s">
        <v>10722</v>
      </c>
      <c r="N102" s="109" t="s">
        <v>10722</v>
      </c>
      <c r="O102" s="109" t="s">
        <v>10722</v>
      </c>
      <c r="P102" s="109" t="s">
        <v>2305</v>
      </c>
      <c r="Q102" s="109" t="s">
        <v>10722</v>
      </c>
      <c r="R102" s="109" t="s">
        <v>2282</v>
      </c>
      <c r="S102" s="113">
        <f>COUNTIF(study_tools!B:B,A102)</f>
        <v>27</v>
      </c>
      <c r="T102" s="109" t="s">
        <v>2283</v>
      </c>
      <c r="U102" s="109" t="s">
        <v>132</v>
      </c>
      <c r="V102" s="109" t="s">
        <v>2305</v>
      </c>
      <c r="W102" s="107"/>
      <c r="X102" s="107"/>
      <c r="Y102" s="109" t="s">
        <v>10866</v>
      </c>
      <c r="Z102" s="111" t="s">
        <v>10867</v>
      </c>
      <c r="AA102" s="109" t="s">
        <v>10868</v>
      </c>
      <c r="AB102" s="107"/>
      <c r="AC102" s="107"/>
    </row>
  </sheetData>
  <dataValidations count="1">
    <dataValidation type="list" allowBlank="1" showInputMessage="1" showErrorMessage="1" sqref="C103:C1048576" xr:uid="{C7930ED5-7C5C-4A7D-A443-1C039739CF7C}">
      <formula1>"long_term_planning ,geospatial,dispatch,microgrid,nexus,economic"</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28" workbookViewId="0">
      <selection activeCell="C11" sqref="C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2332</v>
      </c>
      <c r="B1" s="67" t="s">
        <v>2333</v>
      </c>
      <c r="C1" s="67" t="s">
        <v>2334</v>
      </c>
      <c r="D1" s="68" t="s">
        <v>2335</v>
      </c>
      <c r="G1" s="67" t="s">
        <v>2333</v>
      </c>
      <c r="H1" s="66" t="s">
        <v>2332</v>
      </c>
    </row>
    <row r="2" spans="1:8" ht="18" thickBot="1">
      <c r="A2" s="60" t="s">
        <v>2336</v>
      </c>
      <c r="B2" s="61" t="s">
        <v>2337</v>
      </c>
      <c r="C2" s="61" t="s">
        <v>2338</v>
      </c>
      <c r="D2" s="62">
        <v>4</v>
      </c>
      <c r="G2" s="61" t="s">
        <v>2337</v>
      </c>
      <c r="H2" s="60" t="s">
        <v>2336</v>
      </c>
    </row>
    <row r="3" spans="1:8" ht="35" thickBot="1">
      <c r="A3" s="60" t="s">
        <v>2339</v>
      </c>
      <c r="B3" s="61" t="s">
        <v>2340</v>
      </c>
      <c r="C3" s="61" t="s">
        <v>2341</v>
      </c>
      <c r="D3" s="62">
        <v>248</v>
      </c>
      <c r="G3" s="61" t="s">
        <v>2340</v>
      </c>
      <c r="H3" s="60" t="s">
        <v>2339</v>
      </c>
    </row>
    <row r="4" spans="1:8" ht="18" thickBot="1">
      <c r="A4" s="60" t="s">
        <v>2342</v>
      </c>
      <c r="B4" s="61" t="s">
        <v>2343</v>
      </c>
      <c r="C4" s="61" t="s">
        <v>2344</v>
      </c>
      <c r="D4" s="62">
        <v>8</v>
      </c>
      <c r="G4" s="61" t="s">
        <v>2343</v>
      </c>
      <c r="H4" s="60" t="s">
        <v>2342</v>
      </c>
    </row>
    <row r="5" spans="1:8" ht="18" thickBot="1">
      <c r="A5" s="60" t="s">
        <v>2179</v>
      </c>
      <c r="B5" s="61" t="s">
        <v>790</v>
      </c>
      <c r="C5" s="61" t="s">
        <v>2345</v>
      </c>
      <c r="D5" s="62">
        <v>12</v>
      </c>
      <c r="G5" s="61" t="s">
        <v>790</v>
      </c>
      <c r="H5" s="60" t="s">
        <v>2179</v>
      </c>
    </row>
    <row r="6" spans="1:8" ht="35" thickBot="1">
      <c r="A6" s="60" t="s">
        <v>2346</v>
      </c>
      <c r="B6" s="61" t="s">
        <v>2347</v>
      </c>
      <c r="C6" s="61" t="s">
        <v>2348</v>
      </c>
      <c r="D6" s="62">
        <v>16</v>
      </c>
      <c r="G6" s="61" t="s">
        <v>2347</v>
      </c>
      <c r="H6" s="60" t="s">
        <v>2346</v>
      </c>
    </row>
    <row r="7" spans="1:8" ht="18" thickBot="1">
      <c r="A7" s="60" t="s">
        <v>2349</v>
      </c>
      <c r="B7" s="61" t="s">
        <v>2350</v>
      </c>
      <c r="C7" s="61" t="s">
        <v>2351</v>
      </c>
      <c r="D7" s="62">
        <v>20</v>
      </c>
      <c r="G7" s="61" t="s">
        <v>2350</v>
      </c>
      <c r="H7" s="60" t="s">
        <v>2349</v>
      </c>
    </row>
    <row r="8" spans="1:8" ht="18" thickBot="1">
      <c r="A8" s="60" t="s">
        <v>2183</v>
      </c>
      <c r="B8" s="61" t="s">
        <v>2143</v>
      </c>
      <c r="C8" s="61" t="s">
        <v>2352</v>
      </c>
      <c r="D8" s="62">
        <v>24</v>
      </c>
      <c r="G8" s="61" t="s">
        <v>2143</v>
      </c>
      <c r="H8" s="60" t="s">
        <v>2183</v>
      </c>
    </row>
    <row r="9" spans="1:8" ht="18" thickBot="1">
      <c r="A9" s="60" t="s">
        <v>2353</v>
      </c>
      <c r="B9" s="61" t="s">
        <v>2354</v>
      </c>
      <c r="C9" s="61" t="s">
        <v>2355</v>
      </c>
      <c r="D9" s="62">
        <v>660</v>
      </c>
      <c r="G9" s="61" t="s">
        <v>2354</v>
      </c>
      <c r="H9" s="60" t="s">
        <v>2353</v>
      </c>
    </row>
    <row r="10" spans="1:8" ht="18" thickBot="1">
      <c r="A10" s="60" t="s">
        <v>2356</v>
      </c>
      <c r="B10" s="61" t="s">
        <v>2357</v>
      </c>
      <c r="C10" s="61" t="s">
        <v>2358</v>
      </c>
      <c r="D10" s="62">
        <v>10</v>
      </c>
      <c r="G10" s="61" t="s">
        <v>2357</v>
      </c>
      <c r="H10" s="60" t="s">
        <v>2356</v>
      </c>
    </row>
    <row r="11" spans="1:8" ht="35" thickBot="1">
      <c r="A11" s="60" t="s">
        <v>2359</v>
      </c>
      <c r="B11" s="61" t="s">
        <v>2360</v>
      </c>
      <c r="C11" s="61" t="s">
        <v>2361</v>
      </c>
      <c r="D11" s="62">
        <v>28</v>
      </c>
      <c r="G11" s="61" t="s">
        <v>2360</v>
      </c>
      <c r="H11" s="60" t="s">
        <v>2359</v>
      </c>
    </row>
    <row r="12" spans="1:8" ht="18" thickBot="1">
      <c r="A12" s="60" t="s">
        <v>2362</v>
      </c>
      <c r="B12" s="61" t="s">
        <v>2181</v>
      </c>
      <c r="C12" s="61" t="s">
        <v>2363</v>
      </c>
      <c r="D12" s="62">
        <v>32</v>
      </c>
      <c r="G12" s="61" t="s">
        <v>2181</v>
      </c>
      <c r="H12" s="60" t="s">
        <v>2362</v>
      </c>
    </row>
    <row r="13" spans="1:8" ht="18" thickBot="1">
      <c r="A13" s="60" t="s">
        <v>2364</v>
      </c>
      <c r="B13" s="61" t="s">
        <v>2365</v>
      </c>
      <c r="C13" s="61" t="s">
        <v>2366</v>
      </c>
      <c r="D13" s="62">
        <v>51</v>
      </c>
      <c r="G13" s="61" t="s">
        <v>2365</v>
      </c>
      <c r="H13" s="60" t="s">
        <v>2364</v>
      </c>
    </row>
    <row r="14" spans="1:8" ht="18" thickBot="1">
      <c r="A14" s="60" t="s">
        <v>2367</v>
      </c>
      <c r="B14" s="61" t="s">
        <v>2368</v>
      </c>
      <c r="C14" s="61" t="s">
        <v>2369</v>
      </c>
      <c r="D14" s="62">
        <v>533</v>
      </c>
      <c r="G14" s="61" t="s">
        <v>2368</v>
      </c>
      <c r="H14" s="60" t="s">
        <v>2367</v>
      </c>
    </row>
    <row r="15" spans="1:8" ht="18" thickBot="1">
      <c r="A15" s="60" t="s">
        <v>2370</v>
      </c>
      <c r="B15" s="61" t="s">
        <v>2310</v>
      </c>
      <c r="C15" s="61" t="s">
        <v>2371</v>
      </c>
      <c r="D15" s="62">
        <v>36</v>
      </c>
      <c r="G15" s="61" t="s">
        <v>2310</v>
      </c>
      <c r="H15" s="60" t="s">
        <v>2370</v>
      </c>
    </row>
    <row r="16" spans="1:8" ht="18" thickBot="1">
      <c r="A16" s="60" t="s">
        <v>2372</v>
      </c>
      <c r="B16" s="61" t="s">
        <v>2373</v>
      </c>
      <c r="C16" s="61" t="s">
        <v>2374</v>
      </c>
      <c r="D16" s="62">
        <v>40</v>
      </c>
      <c r="G16" s="61" t="s">
        <v>2373</v>
      </c>
      <c r="H16" s="60" t="s">
        <v>2372</v>
      </c>
    </row>
    <row r="17" spans="1:8" ht="18" thickBot="1">
      <c r="A17" s="60" t="s">
        <v>2375</v>
      </c>
      <c r="B17" s="61" t="s">
        <v>2376</v>
      </c>
      <c r="C17" s="61" t="s">
        <v>2377</v>
      </c>
      <c r="D17" s="62">
        <v>31</v>
      </c>
      <c r="G17" s="61" t="s">
        <v>2376</v>
      </c>
      <c r="H17" s="60" t="s">
        <v>2375</v>
      </c>
    </row>
    <row r="18" spans="1:8" ht="35" thickBot="1">
      <c r="A18" s="60" t="s">
        <v>2378</v>
      </c>
      <c r="B18" s="61" t="s">
        <v>2379</v>
      </c>
      <c r="C18" s="61" t="s">
        <v>2380</v>
      </c>
      <c r="D18" s="62">
        <v>44</v>
      </c>
      <c r="G18" s="61" t="s">
        <v>2379</v>
      </c>
      <c r="H18" s="60" t="s">
        <v>2378</v>
      </c>
    </row>
    <row r="19" spans="1:8" ht="18" thickBot="1">
      <c r="A19" s="60" t="s">
        <v>2381</v>
      </c>
      <c r="B19" s="61" t="s">
        <v>2382</v>
      </c>
      <c r="C19" s="61" t="s">
        <v>2383</v>
      </c>
      <c r="D19" s="62">
        <v>48</v>
      </c>
      <c r="G19" s="61" t="s">
        <v>2382</v>
      </c>
      <c r="H19" s="60" t="s">
        <v>2381</v>
      </c>
    </row>
    <row r="20" spans="1:8" ht="18" thickBot="1">
      <c r="A20" s="60" t="s">
        <v>2384</v>
      </c>
      <c r="B20" s="61" t="s">
        <v>2385</v>
      </c>
      <c r="C20" s="61" t="s">
        <v>2386</v>
      </c>
      <c r="D20" s="62">
        <v>50</v>
      </c>
      <c r="G20" s="61" t="s">
        <v>2385</v>
      </c>
      <c r="H20" s="60" t="s">
        <v>2384</v>
      </c>
    </row>
    <row r="21" spans="1:8" ht="18" thickBot="1">
      <c r="A21" s="60" t="s">
        <v>2387</v>
      </c>
      <c r="B21" s="61" t="s">
        <v>2388</v>
      </c>
      <c r="C21" s="61" t="s">
        <v>2389</v>
      </c>
      <c r="D21" s="62">
        <v>52</v>
      </c>
      <c r="G21" s="61" t="s">
        <v>2388</v>
      </c>
      <c r="H21" s="60" t="s">
        <v>2387</v>
      </c>
    </row>
    <row r="22" spans="1:8" ht="18" thickBot="1">
      <c r="A22" s="60" t="s">
        <v>2390</v>
      </c>
      <c r="B22" s="61" t="s">
        <v>2391</v>
      </c>
      <c r="C22" s="61" t="s">
        <v>2392</v>
      </c>
      <c r="D22" s="62">
        <v>112</v>
      </c>
      <c r="G22" s="61" t="s">
        <v>2391</v>
      </c>
      <c r="H22" s="60" t="s">
        <v>2390</v>
      </c>
    </row>
    <row r="23" spans="1:8" ht="18" thickBot="1">
      <c r="A23" s="60" t="s">
        <v>2393</v>
      </c>
      <c r="B23" s="61" t="s">
        <v>2394</v>
      </c>
      <c r="C23" s="61" t="s">
        <v>2395</v>
      </c>
      <c r="D23" s="62">
        <v>56</v>
      </c>
      <c r="G23" s="61" t="s">
        <v>2394</v>
      </c>
      <c r="H23" s="60" t="s">
        <v>2393</v>
      </c>
    </row>
    <row r="24" spans="1:8" ht="18" thickBot="1">
      <c r="A24" s="60" t="s">
        <v>2396</v>
      </c>
      <c r="B24" s="61" t="s">
        <v>2397</v>
      </c>
      <c r="C24" s="61" t="s">
        <v>2398</v>
      </c>
      <c r="D24" s="62">
        <v>84</v>
      </c>
      <c r="G24" s="61" t="s">
        <v>2397</v>
      </c>
      <c r="H24" s="60" t="s">
        <v>2396</v>
      </c>
    </row>
    <row r="25" spans="1:8" ht="18" thickBot="1">
      <c r="A25" s="60" t="s">
        <v>2185</v>
      </c>
      <c r="B25" s="61" t="s">
        <v>2144</v>
      </c>
      <c r="C25" s="61" t="s">
        <v>2399</v>
      </c>
      <c r="D25" s="62">
        <v>204</v>
      </c>
      <c r="G25" s="61" t="s">
        <v>2144</v>
      </c>
      <c r="H25" s="60" t="s">
        <v>2185</v>
      </c>
    </row>
    <row r="26" spans="1:8" ht="18" thickBot="1">
      <c r="A26" s="60" t="s">
        <v>2400</v>
      </c>
      <c r="B26" s="61" t="s">
        <v>2401</v>
      </c>
      <c r="C26" s="61" t="s">
        <v>2402</v>
      </c>
      <c r="D26" s="62">
        <v>60</v>
      </c>
      <c r="G26" s="61" t="s">
        <v>2401</v>
      </c>
      <c r="H26" s="60" t="s">
        <v>2400</v>
      </c>
    </row>
    <row r="27" spans="1:8" ht="18" thickBot="1">
      <c r="A27" s="60" t="s">
        <v>2403</v>
      </c>
      <c r="B27" s="61" t="s">
        <v>2404</v>
      </c>
      <c r="C27" s="61" t="s">
        <v>2405</v>
      </c>
      <c r="D27" s="62">
        <v>64</v>
      </c>
      <c r="G27" s="61" t="s">
        <v>2404</v>
      </c>
      <c r="H27" s="60" t="s">
        <v>2403</v>
      </c>
    </row>
    <row r="28" spans="1:8" ht="52" thickBot="1">
      <c r="A28" s="60" t="s">
        <v>2406</v>
      </c>
      <c r="B28" s="61" t="s">
        <v>2407</v>
      </c>
      <c r="C28" s="61" t="s">
        <v>2408</v>
      </c>
      <c r="D28" s="62">
        <v>68</v>
      </c>
      <c r="G28" s="61" t="s">
        <v>2407</v>
      </c>
      <c r="H28" s="60" t="s">
        <v>2406</v>
      </c>
    </row>
    <row r="29" spans="1:8" ht="69" thickBot="1">
      <c r="A29" s="60" t="s">
        <v>2409</v>
      </c>
      <c r="B29" s="61" t="s">
        <v>2410</v>
      </c>
      <c r="C29" s="61" t="s">
        <v>2411</v>
      </c>
      <c r="D29" s="62">
        <v>535</v>
      </c>
      <c r="G29" s="61" t="s">
        <v>2410</v>
      </c>
      <c r="H29" s="60" t="s">
        <v>2409</v>
      </c>
    </row>
    <row r="30" spans="1:8" ht="52" thickBot="1">
      <c r="A30" s="60" t="s">
        <v>2412</v>
      </c>
      <c r="B30" s="61" t="s">
        <v>2413</v>
      </c>
      <c r="C30" s="61" t="s">
        <v>2414</v>
      </c>
      <c r="D30" s="62">
        <v>70</v>
      </c>
      <c r="G30" s="61" t="s">
        <v>2413</v>
      </c>
      <c r="H30" s="60" t="s">
        <v>2412</v>
      </c>
    </row>
    <row r="31" spans="1:8" ht="18" thickBot="1">
      <c r="A31" s="60" t="s">
        <v>2187</v>
      </c>
      <c r="B31" s="61" t="s">
        <v>1787</v>
      </c>
      <c r="C31" s="61" t="s">
        <v>2415</v>
      </c>
      <c r="D31" s="62">
        <v>72</v>
      </c>
      <c r="G31" s="61" t="s">
        <v>1787</v>
      </c>
      <c r="H31" s="60" t="s">
        <v>2187</v>
      </c>
    </row>
    <row r="32" spans="1:8" ht="35" thickBot="1">
      <c r="A32" s="60" t="s">
        <v>2416</v>
      </c>
      <c r="B32" s="61" t="s">
        <v>2417</v>
      </c>
      <c r="C32" s="61" t="s">
        <v>2418</v>
      </c>
      <c r="D32" s="62">
        <v>74</v>
      </c>
      <c r="G32" s="61" t="s">
        <v>2417</v>
      </c>
      <c r="H32" s="60" t="s">
        <v>2416</v>
      </c>
    </row>
    <row r="33" spans="1:8" ht="18" thickBot="1">
      <c r="A33" s="60" t="s">
        <v>2419</v>
      </c>
      <c r="B33" s="61" t="s">
        <v>2420</v>
      </c>
      <c r="C33" s="61" t="s">
        <v>2421</v>
      </c>
      <c r="D33" s="62">
        <v>76</v>
      </c>
      <c r="G33" s="61" t="s">
        <v>2420</v>
      </c>
      <c r="H33" s="60" t="s">
        <v>2419</v>
      </c>
    </row>
    <row r="34" spans="1:8" ht="86" thickBot="1">
      <c r="A34" s="60" t="s">
        <v>2422</v>
      </c>
      <c r="B34" s="61" t="s">
        <v>2423</v>
      </c>
      <c r="C34" s="61" t="s">
        <v>2424</v>
      </c>
      <c r="D34" s="62">
        <v>86</v>
      </c>
      <c r="G34" s="61" t="s">
        <v>2423</v>
      </c>
      <c r="H34" s="60" t="s">
        <v>2422</v>
      </c>
    </row>
    <row r="35" spans="1:8" ht="35" thickBot="1">
      <c r="A35" s="60" t="s">
        <v>2425</v>
      </c>
      <c r="B35" s="61" t="s">
        <v>2426</v>
      </c>
      <c r="C35" s="61" t="s">
        <v>2427</v>
      </c>
      <c r="D35" s="62">
        <v>96</v>
      </c>
      <c r="G35" s="61" t="s">
        <v>2426</v>
      </c>
      <c r="H35" s="60" t="s">
        <v>2425</v>
      </c>
    </row>
    <row r="36" spans="1:8" ht="18" thickBot="1">
      <c r="A36" s="60" t="s">
        <v>2428</v>
      </c>
      <c r="B36" s="61" t="s">
        <v>2429</v>
      </c>
      <c r="C36" s="61" t="s">
        <v>2430</v>
      </c>
      <c r="D36" s="62">
        <v>100</v>
      </c>
      <c r="G36" s="61" t="s">
        <v>2429</v>
      </c>
      <c r="H36" s="60" t="s">
        <v>2428</v>
      </c>
    </row>
    <row r="37" spans="1:8" ht="35" thickBot="1">
      <c r="A37" s="60" t="s">
        <v>2189</v>
      </c>
      <c r="B37" s="61" t="s">
        <v>2145</v>
      </c>
      <c r="C37" s="61" t="s">
        <v>2431</v>
      </c>
      <c r="D37" s="62">
        <v>854</v>
      </c>
      <c r="G37" s="61" t="s">
        <v>2145</v>
      </c>
      <c r="H37" s="60" t="s">
        <v>2189</v>
      </c>
    </row>
    <row r="38" spans="1:8" ht="18" thickBot="1">
      <c r="A38" s="60" t="s">
        <v>2190</v>
      </c>
      <c r="B38" s="61" t="s">
        <v>2146</v>
      </c>
      <c r="C38" s="61" t="s">
        <v>2432</v>
      </c>
      <c r="D38" s="62">
        <v>108</v>
      </c>
      <c r="G38" s="61" t="s">
        <v>2146</v>
      </c>
      <c r="H38" s="60" t="s">
        <v>2190</v>
      </c>
    </row>
    <row r="39" spans="1:8" ht="18" thickBot="1">
      <c r="A39" s="60" t="s">
        <v>2433</v>
      </c>
      <c r="B39" s="61" t="s">
        <v>1606</v>
      </c>
      <c r="C39" s="61" t="s">
        <v>2434</v>
      </c>
      <c r="D39" s="62">
        <v>132</v>
      </c>
      <c r="G39" s="61" t="s">
        <v>1606</v>
      </c>
      <c r="H39" s="60" t="s">
        <v>2433</v>
      </c>
    </row>
    <row r="40" spans="1:8" ht="18" thickBot="1">
      <c r="A40" s="60" t="s">
        <v>2435</v>
      </c>
      <c r="B40" s="61" t="s">
        <v>2436</v>
      </c>
      <c r="C40" s="61" t="s">
        <v>2437</v>
      </c>
      <c r="D40" s="62">
        <v>116</v>
      </c>
      <c r="G40" s="61" t="s">
        <v>2436</v>
      </c>
      <c r="H40" s="60" t="s">
        <v>2435</v>
      </c>
    </row>
    <row r="41" spans="1:8" ht="18" thickBot="1">
      <c r="A41" s="60" t="s">
        <v>2193</v>
      </c>
      <c r="B41" s="61" t="s">
        <v>285</v>
      </c>
      <c r="C41" s="61" t="s">
        <v>2438</v>
      </c>
      <c r="D41" s="62">
        <v>120</v>
      </c>
      <c r="G41" s="61" t="s">
        <v>285</v>
      </c>
      <c r="H41" s="60" t="s">
        <v>2193</v>
      </c>
    </row>
    <row r="42" spans="1:8" ht="18" thickBot="1">
      <c r="A42" s="60" t="s">
        <v>2439</v>
      </c>
      <c r="B42" s="61" t="s">
        <v>2440</v>
      </c>
      <c r="C42" s="61" t="s">
        <v>2441</v>
      </c>
      <c r="D42" s="62">
        <v>124</v>
      </c>
      <c r="G42" s="61" t="s">
        <v>2440</v>
      </c>
      <c r="H42" s="60" t="s">
        <v>2439</v>
      </c>
    </row>
    <row r="43" spans="1:8" ht="35" thickBot="1">
      <c r="A43" s="60" t="s">
        <v>2442</v>
      </c>
      <c r="B43" s="61" t="s">
        <v>2443</v>
      </c>
      <c r="C43" s="61" t="s">
        <v>2444</v>
      </c>
      <c r="D43" s="62">
        <v>136</v>
      </c>
      <c r="G43" s="61" t="s">
        <v>2443</v>
      </c>
      <c r="H43" s="60" t="s">
        <v>2442</v>
      </c>
    </row>
    <row r="44" spans="1:8" ht="69" thickBot="1">
      <c r="A44" s="60" t="s">
        <v>2445</v>
      </c>
      <c r="B44" s="61" t="s">
        <v>1632</v>
      </c>
      <c r="C44" s="61" t="s">
        <v>2446</v>
      </c>
      <c r="D44" s="62">
        <v>140</v>
      </c>
      <c r="G44" s="61" t="s">
        <v>1632</v>
      </c>
      <c r="H44" s="60" t="s">
        <v>2445</v>
      </c>
    </row>
    <row r="45" spans="1:8" ht="18" thickBot="1">
      <c r="A45" s="60" t="s">
        <v>2196</v>
      </c>
      <c r="B45" s="61" t="s">
        <v>2147</v>
      </c>
      <c r="C45" s="61" t="s">
        <v>2447</v>
      </c>
      <c r="D45" s="62">
        <v>148</v>
      </c>
      <c r="G45" s="61" t="s">
        <v>2147</v>
      </c>
      <c r="H45" s="60" t="s">
        <v>2196</v>
      </c>
    </row>
    <row r="46" spans="1:8" ht="18" thickBot="1">
      <c r="A46" s="60" t="s">
        <v>2448</v>
      </c>
      <c r="B46" s="61" t="s">
        <v>2449</v>
      </c>
      <c r="C46" s="61" t="s">
        <v>2450</v>
      </c>
      <c r="D46" s="62">
        <v>152</v>
      </c>
      <c r="G46" s="61" t="s">
        <v>2449</v>
      </c>
      <c r="H46" s="60" t="s">
        <v>2448</v>
      </c>
    </row>
    <row r="47" spans="1:8" ht="18" thickBot="1">
      <c r="A47" s="60" t="s">
        <v>2451</v>
      </c>
      <c r="B47" s="61" t="s">
        <v>1052</v>
      </c>
      <c r="C47" s="61" t="s">
        <v>2452</v>
      </c>
      <c r="D47" s="62">
        <v>156</v>
      </c>
      <c r="G47" s="61" t="s">
        <v>1052</v>
      </c>
      <c r="H47" s="60" t="s">
        <v>2451</v>
      </c>
    </row>
    <row r="48" spans="1:8" ht="35" thickBot="1">
      <c r="A48" s="60" t="s">
        <v>2453</v>
      </c>
      <c r="B48" s="61" t="s">
        <v>2454</v>
      </c>
      <c r="C48" s="61" t="s">
        <v>2455</v>
      </c>
      <c r="D48" s="62">
        <v>162</v>
      </c>
      <c r="G48" s="61" t="s">
        <v>2454</v>
      </c>
      <c r="H48" s="60" t="s">
        <v>2453</v>
      </c>
    </row>
    <row r="49" spans="1:8" ht="52" thickBot="1">
      <c r="A49" s="60" t="s">
        <v>2456</v>
      </c>
      <c r="B49" s="61" t="s">
        <v>2457</v>
      </c>
      <c r="C49" s="61" t="s">
        <v>2458</v>
      </c>
      <c r="D49" s="62">
        <v>166</v>
      </c>
      <c r="G49" s="61" t="s">
        <v>2457</v>
      </c>
      <c r="H49" s="60" t="s">
        <v>2456</v>
      </c>
    </row>
    <row r="50" spans="1:8" ht="18" thickBot="1">
      <c r="A50" s="60" t="s">
        <v>2459</v>
      </c>
      <c r="B50" s="61" t="s">
        <v>2460</v>
      </c>
      <c r="C50" s="61" t="s">
        <v>2461</v>
      </c>
      <c r="D50" s="62">
        <v>170</v>
      </c>
      <c r="G50" s="61" t="s">
        <v>2460</v>
      </c>
      <c r="H50" s="60" t="s">
        <v>2459</v>
      </c>
    </row>
    <row r="51" spans="1:8" ht="35" thickBot="1">
      <c r="A51" s="60" t="s">
        <v>2462</v>
      </c>
      <c r="B51" s="61" t="s">
        <v>2148</v>
      </c>
      <c r="C51" s="61" t="s">
        <v>2463</v>
      </c>
      <c r="D51" s="62">
        <v>174</v>
      </c>
      <c r="G51" s="61" t="s">
        <v>2148</v>
      </c>
      <c r="H51" s="60" t="s">
        <v>2462</v>
      </c>
    </row>
    <row r="52" spans="1:8" ht="69" thickBot="1">
      <c r="A52" s="60" t="s">
        <v>2464</v>
      </c>
      <c r="B52" s="61" t="s">
        <v>1976</v>
      </c>
      <c r="C52" s="61" t="s">
        <v>2465</v>
      </c>
      <c r="D52" s="62">
        <v>180</v>
      </c>
      <c r="G52" s="61" t="s">
        <v>1976</v>
      </c>
      <c r="H52" s="60" t="s">
        <v>2464</v>
      </c>
    </row>
    <row r="53" spans="1:8" ht="18" thickBot="1">
      <c r="A53" s="60" t="s">
        <v>2466</v>
      </c>
      <c r="B53" s="61" t="s">
        <v>2149</v>
      </c>
      <c r="C53" s="61" t="s">
        <v>2467</v>
      </c>
      <c r="D53" s="62">
        <v>178</v>
      </c>
      <c r="G53" s="61" t="s">
        <v>2149</v>
      </c>
      <c r="H53" s="60" t="s">
        <v>2466</v>
      </c>
    </row>
    <row r="54" spans="1:8" ht="35" thickBot="1">
      <c r="A54" s="60" t="s">
        <v>2468</v>
      </c>
      <c r="B54" s="61" t="s">
        <v>2469</v>
      </c>
      <c r="C54" s="61" t="s">
        <v>2470</v>
      </c>
      <c r="D54" s="62">
        <v>184</v>
      </c>
      <c r="G54" s="61" t="s">
        <v>2469</v>
      </c>
      <c r="H54" s="60" t="s">
        <v>2468</v>
      </c>
    </row>
    <row r="55" spans="1:8" ht="18" thickBot="1">
      <c r="A55" s="60" t="s">
        <v>2471</v>
      </c>
      <c r="B55" s="61" t="s">
        <v>2472</v>
      </c>
      <c r="C55" s="61" t="s">
        <v>2473</v>
      </c>
      <c r="D55" s="62">
        <v>188</v>
      </c>
      <c r="G55" s="61" t="s">
        <v>2472</v>
      </c>
      <c r="H55" s="60" t="s">
        <v>2471</v>
      </c>
    </row>
    <row r="56" spans="1:8" ht="35" thickBot="1">
      <c r="A56" s="60" t="s">
        <v>2474</v>
      </c>
      <c r="B56" s="61" t="s">
        <v>2157</v>
      </c>
      <c r="C56" s="61" t="s">
        <v>2475</v>
      </c>
      <c r="D56" s="62">
        <v>384</v>
      </c>
      <c r="G56" s="61" t="s">
        <v>2157</v>
      </c>
      <c r="H56" s="60" t="s">
        <v>2474</v>
      </c>
    </row>
    <row r="57" spans="1:8" ht="18" thickBot="1">
      <c r="A57" s="60" t="s">
        <v>2476</v>
      </c>
      <c r="B57" s="61" t="s">
        <v>2477</v>
      </c>
      <c r="C57" s="61" t="s">
        <v>2478</v>
      </c>
      <c r="D57" s="62">
        <v>191</v>
      </c>
      <c r="G57" s="61" t="s">
        <v>2477</v>
      </c>
      <c r="H57" s="60" t="s">
        <v>2476</v>
      </c>
    </row>
    <row r="58" spans="1:8" ht="18" thickBot="1">
      <c r="A58" s="60" t="s">
        <v>2479</v>
      </c>
      <c r="B58" s="61" t="s">
        <v>2480</v>
      </c>
      <c r="C58" s="61" t="s">
        <v>2481</v>
      </c>
      <c r="D58" s="62">
        <v>192</v>
      </c>
      <c r="G58" s="61" t="s">
        <v>2480</v>
      </c>
      <c r="H58" s="60" t="s">
        <v>2479</v>
      </c>
    </row>
    <row r="59" spans="1:8" ht="18" thickBot="1">
      <c r="A59" s="60" t="s">
        <v>2482</v>
      </c>
      <c r="B59" s="61" t="s">
        <v>2483</v>
      </c>
      <c r="C59" s="61" t="s">
        <v>2484</v>
      </c>
      <c r="D59" s="62">
        <v>531</v>
      </c>
      <c r="G59" s="61" t="s">
        <v>2483</v>
      </c>
      <c r="H59" s="60" t="s">
        <v>2482</v>
      </c>
    </row>
    <row r="60" spans="1:8" ht="18" thickBot="1">
      <c r="A60" s="60" t="s">
        <v>2485</v>
      </c>
      <c r="B60" s="61" t="s">
        <v>2486</v>
      </c>
      <c r="C60" s="61" t="s">
        <v>2487</v>
      </c>
      <c r="D60" s="62">
        <v>196</v>
      </c>
      <c r="G60" s="61" t="s">
        <v>2486</v>
      </c>
      <c r="H60" s="60" t="s">
        <v>2485</v>
      </c>
    </row>
    <row r="61" spans="1:8" ht="18" thickBot="1">
      <c r="A61" s="60" t="s">
        <v>2488</v>
      </c>
      <c r="B61" s="61" t="s">
        <v>2489</v>
      </c>
      <c r="C61" s="61" t="s">
        <v>2490</v>
      </c>
      <c r="D61" s="62">
        <v>203</v>
      </c>
      <c r="G61" s="61" t="s">
        <v>2489</v>
      </c>
      <c r="H61" s="60" t="s">
        <v>2488</v>
      </c>
    </row>
    <row r="62" spans="1:8" ht="18" thickBot="1">
      <c r="A62" s="60" t="s">
        <v>2491</v>
      </c>
      <c r="B62" s="61" t="s">
        <v>2303</v>
      </c>
      <c r="C62" s="61" t="s">
        <v>2492</v>
      </c>
      <c r="D62" s="62">
        <v>208</v>
      </c>
      <c r="G62" s="61" t="s">
        <v>2303</v>
      </c>
      <c r="H62" s="60" t="s">
        <v>2491</v>
      </c>
    </row>
    <row r="63" spans="1:8" ht="18" thickBot="1">
      <c r="A63" s="60" t="s">
        <v>2200</v>
      </c>
      <c r="B63" s="61" t="s">
        <v>2150</v>
      </c>
      <c r="C63" s="61" t="s">
        <v>2493</v>
      </c>
      <c r="D63" s="62">
        <v>262</v>
      </c>
      <c r="G63" s="61" t="s">
        <v>2150</v>
      </c>
      <c r="H63" s="60" t="s">
        <v>2200</v>
      </c>
    </row>
    <row r="64" spans="1:8" ht="18" thickBot="1">
      <c r="A64" s="60" t="s">
        <v>2494</v>
      </c>
      <c r="B64" s="61" t="s">
        <v>2495</v>
      </c>
      <c r="C64" s="61" t="s">
        <v>2496</v>
      </c>
      <c r="D64" s="62">
        <v>212</v>
      </c>
      <c r="G64" s="61" t="s">
        <v>2495</v>
      </c>
      <c r="H64" s="60" t="s">
        <v>2494</v>
      </c>
    </row>
    <row r="65" spans="1:8" ht="52" thickBot="1">
      <c r="A65" s="60" t="s">
        <v>2497</v>
      </c>
      <c r="B65" s="61" t="s">
        <v>2498</v>
      </c>
      <c r="C65" s="61" t="s">
        <v>2499</v>
      </c>
      <c r="D65" s="62">
        <v>214</v>
      </c>
      <c r="G65" s="61" t="s">
        <v>2498</v>
      </c>
      <c r="H65" s="60" t="s">
        <v>2497</v>
      </c>
    </row>
    <row r="66" spans="1:8" ht="18" thickBot="1">
      <c r="A66" s="60" t="s">
        <v>2500</v>
      </c>
      <c r="B66" s="61" t="s">
        <v>2501</v>
      </c>
      <c r="C66" s="61" t="s">
        <v>2502</v>
      </c>
      <c r="D66" s="62">
        <v>218</v>
      </c>
      <c r="G66" s="61" t="s">
        <v>2501</v>
      </c>
      <c r="H66" s="60" t="s">
        <v>2500</v>
      </c>
    </row>
    <row r="67" spans="1:8" ht="18" thickBot="1">
      <c r="A67" s="60" t="s">
        <v>2201</v>
      </c>
      <c r="B67" s="61" t="s">
        <v>840</v>
      </c>
      <c r="C67" s="61" t="s">
        <v>2503</v>
      </c>
      <c r="D67" s="62">
        <v>818</v>
      </c>
      <c r="G67" s="61" t="s">
        <v>840</v>
      </c>
      <c r="H67" s="60" t="s">
        <v>2201</v>
      </c>
    </row>
    <row r="68" spans="1:8" ht="18" thickBot="1">
      <c r="A68" s="60" t="s">
        <v>2504</v>
      </c>
      <c r="B68" s="61" t="s">
        <v>2505</v>
      </c>
      <c r="C68" s="61" t="s">
        <v>2506</v>
      </c>
      <c r="D68" s="62">
        <v>222</v>
      </c>
      <c r="G68" s="61" t="s">
        <v>2505</v>
      </c>
      <c r="H68" s="60" t="s">
        <v>2504</v>
      </c>
    </row>
    <row r="69" spans="1:8" ht="35" thickBot="1">
      <c r="A69" s="60" t="s">
        <v>2203</v>
      </c>
      <c r="B69" s="61" t="s">
        <v>2151</v>
      </c>
      <c r="C69" s="61" t="s">
        <v>2507</v>
      </c>
      <c r="D69" s="62">
        <v>226</v>
      </c>
      <c r="G69" s="61" t="s">
        <v>2151</v>
      </c>
      <c r="H69" s="60" t="s">
        <v>2203</v>
      </c>
    </row>
    <row r="70" spans="1:8" ht="18" thickBot="1">
      <c r="A70" s="60" t="s">
        <v>2205</v>
      </c>
      <c r="B70" s="61" t="s">
        <v>2152</v>
      </c>
      <c r="C70" s="61" t="s">
        <v>2508</v>
      </c>
      <c r="D70" s="62">
        <v>232</v>
      </c>
      <c r="G70" s="61" t="s">
        <v>2152</v>
      </c>
      <c r="H70" s="60" t="s">
        <v>2205</v>
      </c>
    </row>
    <row r="71" spans="1:8" ht="18" thickBot="1">
      <c r="A71" s="60" t="s">
        <v>2509</v>
      </c>
      <c r="B71" s="61" t="s">
        <v>2510</v>
      </c>
      <c r="C71" s="61" t="s">
        <v>2511</v>
      </c>
      <c r="D71" s="62">
        <v>233</v>
      </c>
      <c r="G71" s="61" t="s">
        <v>2510</v>
      </c>
      <c r="H71" s="60" t="s">
        <v>2509</v>
      </c>
    </row>
    <row r="72" spans="1:8" ht="18" thickBot="1">
      <c r="A72" s="60" t="s">
        <v>2207</v>
      </c>
      <c r="B72" s="61" t="s">
        <v>2168</v>
      </c>
      <c r="C72" s="61" t="s">
        <v>2512</v>
      </c>
      <c r="D72" s="62">
        <v>748</v>
      </c>
      <c r="G72" s="61" t="s">
        <v>2168</v>
      </c>
      <c r="H72" s="60" t="s">
        <v>2207</v>
      </c>
    </row>
    <row r="73" spans="1:8" ht="18" thickBot="1">
      <c r="A73" s="60" t="s">
        <v>2208</v>
      </c>
      <c r="B73" s="61" t="s">
        <v>194</v>
      </c>
      <c r="C73" s="61" t="s">
        <v>2513</v>
      </c>
      <c r="D73" s="62">
        <v>231</v>
      </c>
      <c r="G73" s="61" t="s">
        <v>194</v>
      </c>
      <c r="H73" s="60" t="s">
        <v>2208</v>
      </c>
    </row>
    <row r="74" spans="1:8" ht="52" thickBot="1">
      <c r="A74" s="60" t="s">
        <v>2514</v>
      </c>
      <c r="B74" s="61" t="s">
        <v>2515</v>
      </c>
      <c r="C74" s="61" t="s">
        <v>2516</v>
      </c>
      <c r="D74" s="62">
        <v>238</v>
      </c>
      <c r="G74" s="61" t="s">
        <v>2515</v>
      </c>
      <c r="H74" s="60" t="s">
        <v>2514</v>
      </c>
    </row>
    <row r="75" spans="1:8" ht="35" thickBot="1">
      <c r="A75" s="60" t="s">
        <v>2517</v>
      </c>
      <c r="B75" s="61" t="s">
        <v>2518</v>
      </c>
      <c r="C75" s="61" t="s">
        <v>2519</v>
      </c>
      <c r="D75" s="62">
        <v>234</v>
      </c>
      <c r="G75" s="61" t="s">
        <v>2518</v>
      </c>
      <c r="H75" s="60" t="s">
        <v>2517</v>
      </c>
    </row>
    <row r="76" spans="1:8" ht="18" thickBot="1">
      <c r="A76" s="60" t="s">
        <v>2520</v>
      </c>
      <c r="B76" s="61" t="s">
        <v>2521</v>
      </c>
      <c r="C76" s="61" t="s">
        <v>2522</v>
      </c>
      <c r="D76" s="62">
        <v>242</v>
      </c>
      <c r="G76" s="61" t="s">
        <v>2521</v>
      </c>
      <c r="H76" s="60" t="s">
        <v>2520</v>
      </c>
    </row>
    <row r="77" spans="1:8" ht="18" thickBot="1">
      <c r="A77" s="60" t="s">
        <v>2523</v>
      </c>
      <c r="B77" s="61" t="s">
        <v>528</v>
      </c>
      <c r="C77" s="61" t="s">
        <v>2524</v>
      </c>
      <c r="D77" s="62">
        <v>246</v>
      </c>
      <c r="G77" s="61" t="s">
        <v>528</v>
      </c>
      <c r="H77" s="60" t="s">
        <v>2523</v>
      </c>
    </row>
    <row r="78" spans="1:8" ht="18" thickBot="1">
      <c r="A78" s="60" t="s">
        <v>2525</v>
      </c>
      <c r="B78" s="61" t="s">
        <v>224</v>
      </c>
      <c r="C78" s="61" t="s">
        <v>2526</v>
      </c>
      <c r="D78" s="62">
        <v>250</v>
      </c>
      <c r="G78" s="61" t="s">
        <v>224</v>
      </c>
      <c r="H78" s="60" t="s">
        <v>2525</v>
      </c>
    </row>
    <row r="79" spans="1:8" ht="35" thickBot="1">
      <c r="A79" s="60" t="s">
        <v>2527</v>
      </c>
      <c r="B79" s="61" t="s">
        <v>2528</v>
      </c>
      <c r="C79" s="61" t="s">
        <v>2529</v>
      </c>
      <c r="D79" s="62">
        <v>254</v>
      </c>
      <c r="G79" s="61" t="s">
        <v>2528</v>
      </c>
      <c r="H79" s="60" t="s">
        <v>2527</v>
      </c>
    </row>
    <row r="80" spans="1:8" ht="35" thickBot="1">
      <c r="A80" s="60" t="s">
        <v>2530</v>
      </c>
      <c r="B80" s="61" t="s">
        <v>2531</v>
      </c>
      <c r="C80" s="61" t="s">
        <v>2532</v>
      </c>
      <c r="D80" s="62">
        <v>258</v>
      </c>
      <c r="G80" s="61" t="s">
        <v>2531</v>
      </c>
      <c r="H80" s="60" t="s">
        <v>2530</v>
      </c>
    </row>
    <row r="81" spans="1:8" ht="69" thickBot="1">
      <c r="A81" s="60" t="s">
        <v>2533</v>
      </c>
      <c r="B81" s="61" t="s">
        <v>2534</v>
      </c>
      <c r="C81" s="61" t="s">
        <v>2535</v>
      </c>
      <c r="D81" s="62">
        <v>260</v>
      </c>
      <c r="G81" s="61" t="s">
        <v>2534</v>
      </c>
      <c r="H81" s="60" t="s">
        <v>2533</v>
      </c>
    </row>
    <row r="82" spans="1:8" ht="18" thickBot="1">
      <c r="A82" s="60" t="s">
        <v>2209</v>
      </c>
      <c r="B82" s="61" t="s">
        <v>2153</v>
      </c>
      <c r="C82" s="61" t="s">
        <v>2536</v>
      </c>
      <c r="D82" s="62">
        <v>266</v>
      </c>
      <c r="G82" s="61" t="s">
        <v>2153</v>
      </c>
      <c r="H82" s="60" t="s">
        <v>2209</v>
      </c>
    </row>
    <row r="83" spans="1:8" ht="35" thickBot="1">
      <c r="A83" s="60" t="s">
        <v>2537</v>
      </c>
      <c r="B83" s="61" t="s">
        <v>2154</v>
      </c>
      <c r="C83" s="61" t="s">
        <v>2538</v>
      </c>
      <c r="D83" s="62">
        <v>270</v>
      </c>
      <c r="G83" s="61" t="s">
        <v>2154</v>
      </c>
      <c r="H83" s="60" t="s">
        <v>2537</v>
      </c>
    </row>
    <row r="84" spans="1:8" ht="18" thickBot="1">
      <c r="A84" s="60" t="s">
        <v>2539</v>
      </c>
      <c r="B84" s="61" t="s">
        <v>2540</v>
      </c>
      <c r="C84" s="61" t="s">
        <v>2541</v>
      </c>
      <c r="D84" s="62">
        <v>268</v>
      </c>
      <c r="G84" s="61" t="s">
        <v>2540</v>
      </c>
      <c r="H84" s="60" t="s">
        <v>2539</v>
      </c>
    </row>
    <row r="85" spans="1:8" ht="18" thickBot="1">
      <c r="A85" s="60" t="s">
        <v>2542</v>
      </c>
      <c r="B85" s="61" t="s">
        <v>321</v>
      </c>
      <c r="C85" s="61" t="s">
        <v>2543</v>
      </c>
      <c r="D85" s="62">
        <v>276</v>
      </c>
      <c r="G85" s="61" t="s">
        <v>321</v>
      </c>
      <c r="H85" s="60" t="s">
        <v>2542</v>
      </c>
    </row>
    <row r="86" spans="1:8" ht="18" thickBot="1">
      <c r="A86" s="60" t="s">
        <v>2211</v>
      </c>
      <c r="B86" s="61" t="s">
        <v>250</v>
      </c>
      <c r="C86" s="61" t="s">
        <v>2544</v>
      </c>
      <c r="D86" s="62">
        <v>288</v>
      </c>
      <c r="G86" s="61" t="s">
        <v>250</v>
      </c>
      <c r="H86" s="60" t="s">
        <v>2211</v>
      </c>
    </row>
    <row r="87" spans="1:8" ht="18" thickBot="1">
      <c r="A87" s="60" t="s">
        <v>2545</v>
      </c>
      <c r="B87" s="61" t="s">
        <v>2546</v>
      </c>
      <c r="C87" s="61" t="s">
        <v>2547</v>
      </c>
      <c r="D87" s="62">
        <v>292</v>
      </c>
      <c r="G87" s="61" t="s">
        <v>2546</v>
      </c>
      <c r="H87" s="60" t="s">
        <v>2545</v>
      </c>
    </row>
    <row r="88" spans="1:8" ht="18" thickBot="1">
      <c r="A88" s="60" t="s">
        <v>2548</v>
      </c>
      <c r="B88" s="61" t="s">
        <v>2549</v>
      </c>
      <c r="C88" s="61" t="s">
        <v>2550</v>
      </c>
      <c r="D88" s="62">
        <v>300</v>
      </c>
      <c r="G88" s="61" t="s">
        <v>2549</v>
      </c>
      <c r="H88" s="60" t="s">
        <v>2548</v>
      </c>
    </row>
    <row r="89" spans="1:8" ht="18" thickBot="1">
      <c r="A89" s="60" t="s">
        <v>2551</v>
      </c>
      <c r="B89" s="61" t="s">
        <v>2552</v>
      </c>
      <c r="C89" s="61" t="s">
        <v>2553</v>
      </c>
      <c r="D89" s="62">
        <v>304</v>
      </c>
      <c r="G89" s="61" t="s">
        <v>2552</v>
      </c>
      <c r="H89" s="60" t="s">
        <v>2551</v>
      </c>
    </row>
    <row r="90" spans="1:8" ht="18" thickBot="1">
      <c r="A90" s="60" t="s">
        <v>2554</v>
      </c>
      <c r="B90" s="61" t="s">
        <v>2555</v>
      </c>
      <c r="C90" s="61" t="s">
        <v>2556</v>
      </c>
      <c r="D90" s="62">
        <v>308</v>
      </c>
      <c r="G90" s="61" t="s">
        <v>2555</v>
      </c>
      <c r="H90" s="60" t="s">
        <v>2554</v>
      </c>
    </row>
    <row r="91" spans="1:8" ht="18" thickBot="1">
      <c r="A91" s="60" t="s">
        <v>2557</v>
      </c>
      <c r="B91" s="61" t="s">
        <v>2558</v>
      </c>
      <c r="C91" s="61" t="s">
        <v>2559</v>
      </c>
      <c r="D91" s="62">
        <v>312</v>
      </c>
      <c r="G91" s="61" t="s">
        <v>2558</v>
      </c>
      <c r="H91" s="60" t="s">
        <v>2557</v>
      </c>
    </row>
    <row r="92" spans="1:8" ht="18" thickBot="1">
      <c r="A92" s="60" t="s">
        <v>2560</v>
      </c>
      <c r="B92" s="61" t="s">
        <v>2561</v>
      </c>
      <c r="C92" s="61" t="s">
        <v>2562</v>
      </c>
      <c r="D92" s="62">
        <v>316</v>
      </c>
      <c r="G92" s="61" t="s">
        <v>2561</v>
      </c>
      <c r="H92" s="60" t="s">
        <v>2560</v>
      </c>
    </row>
    <row r="93" spans="1:8" ht="18" thickBot="1">
      <c r="A93" s="60" t="s">
        <v>2563</v>
      </c>
      <c r="B93" s="61" t="s">
        <v>2564</v>
      </c>
      <c r="C93" s="61" t="s">
        <v>2565</v>
      </c>
      <c r="D93" s="62">
        <v>320</v>
      </c>
      <c r="G93" s="61" t="s">
        <v>2564</v>
      </c>
      <c r="H93" s="60" t="s">
        <v>2563</v>
      </c>
    </row>
    <row r="94" spans="1:8" ht="18" thickBot="1">
      <c r="A94" s="60" t="s">
        <v>2566</v>
      </c>
      <c r="B94" s="61" t="s">
        <v>2567</v>
      </c>
      <c r="C94" s="61" t="s">
        <v>2568</v>
      </c>
      <c r="D94" s="62">
        <v>831</v>
      </c>
      <c r="G94" s="61" t="s">
        <v>2567</v>
      </c>
      <c r="H94" s="60" t="s">
        <v>2566</v>
      </c>
    </row>
    <row r="95" spans="1:8" ht="18" thickBot="1">
      <c r="A95" s="60" t="s">
        <v>2212</v>
      </c>
      <c r="B95" s="61" t="s">
        <v>2155</v>
      </c>
      <c r="C95" s="61" t="s">
        <v>2569</v>
      </c>
      <c r="D95" s="62">
        <v>324</v>
      </c>
      <c r="G95" s="61" t="s">
        <v>2155</v>
      </c>
      <c r="H95" s="60" t="s">
        <v>2212</v>
      </c>
    </row>
    <row r="96" spans="1:8" ht="35" thickBot="1">
      <c r="A96" s="60" t="s">
        <v>2213</v>
      </c>
      <c r="B96" s="61" t="s">
        <v>2156</v>
      </c>
      <c r="C96" s="61" t="s">
        <v>2570</v>
      </c>
      <c r="D96" s="62">
        <v>624</v>
      </c>
      <c r="G96" s="61" t="s">
        <v>2156</v>
      </c>
      <c r="H96" s="60" t="s">
        <v>2213</v>
      </c>
    </row>
    <row r="97" spans="1:8" ht="18" thickBot="1">
      <c r="A97" s="60" t="s">
        <v>2571</v>
      </c>
      <c r="B97" s="61" t="s">
        <v>2572</v>
      </c>
      <c r="C97" s="61" t="s">
        <v>2573</v>
      </c>
      <c r="D97" s="62">
        <v>328</v>
      </c>
      <c r="G97" s="61" t="s">
        <v>2572</v>
      </c>
      <c r="H97" s="60" t="s">
        <v>2571</v>
      </c>
    </row>
    <row r="98" spans="1:8" ht="18" thickBot="1">
      <c r="A98" s="60" t="s">
        <v>2574</v>
      </c>
      <c r="B98" s="61" t="s">
        <v>2575</v>
      </c>
      <c r="C98" s="61" t="s">
        <v>2576</v>
      </c>
      <c r="D98" s="62">
        <v>332</v>
      </c>
      <c r="G98" s="61" t="s">
        <v>2575</v>
      </c>
      <c r="H98" s="60" t="s">
        <v>2574</v>
      </c>
    </row>
    <row r="99" spans="1:8" ht="69" thickBot="1">
      <c r="A99" s="60" t="s">
        <v>2577</v>
      </c>
      <c r="B99" s="61" t="s">
        <v>2578</v>
      </c>
      <c r="C99" s="61" t="s">
        <v>2579</v>
      </c>
      <c r="D99" s="62">
        <v>334</v>
      </c>
      <c r="G99" s="61" t="s">
        <v>2578</v>
      </c>
      <c r="H99" s="60" t="s">
        <v>2577</v>
      </c>
    </row>
    <row r="100" spans="1:8" ht="35" thickBot="1">
      <c r="A100" s="60" t="s">
        <v>2580</v>
      </c>
      <c r="B100" s="61" t="s">
        <v>2581</v>
      </c>
      <c r="C100" s="61" t="s">
        <v>2582</v>
      </c>
      <c r="D100" s="62">
        <v>336</v>
      </c>
      <c r="G100" s="61" t="s">
        <v>2581</v>
      </c>
      <c r="H100" s="60" t="s">
        <v>2580</v>
      </c>
    </row>
    <row r="101" spans="1:8" ht="18" thickBot="1">
      <c r="A101" s="60" t="s">
        <v>2583</v>
      </c>
      <c r="B101" s="61" t="s">
        <v>2584</v>
      </c>
      <c r="C101" s="61" t="s">
        <v>2585</v>
      </c>
      <c r="D101" s="62">
        <v>340</v>
      </c>
      <c r="G101" s="61" t="s">
        <v>2584</v>
      </c>
      <c r="H101" s="60" t="s">
        <v>2583</v>
      </c>
    </row>
    <row r="102" spans="1:8" ht="18" thickBot="1">
      <c r="A102" s="60" t="s">
        <v>2586</v>
      </c>
      <c r="B102" s="61" t="s">
        <v>2587</v>
      </c>
      <c r="C102" s="61" t="s">
        <v>2588</v>
      </c>
      <c r="D102" s="62">
        <v>344</v>
      </c>
      <c r="G102" s="61" t="s">
        <v>2587</v>
      </c>
      <c r="H102" s="60" t="s">
        <v>2586</v>
      </c>
    </row>
    <row r="103" spans="1:8" ht="18" thickBot="1">
      <c r="A103" s="60" t="s">
        <v>2589</v>
      </c>
      <c r="B103" s="61" t="s">
        <v>2590</v>
      </c>
      <c r="C103" s="61" t="s">
        <v>2591</v>
      </c>
      <c r="D103" s="62">
        <v>348</v>
      </c>
      <c r="G103" s="61" t="s">
        <v>2590</v>
      </c>
      <c r="H103" s="60" t="s">
        <v>2589</v>
      </c>
    </row>
    <row r="104" spans="1:8" ht="18" thickBot="1">
      <c r="A104" s="60" t="s">
        <v>2592</v>
      </c>
      <c r="B104" s="61" t="s">
        <v>2593</v>
      </c>
      <c r="C104" s="61" t="s">
        <v>2594</v>
      </c>
      <c r="D104" s="62">
        <v>352</v>
      </c>
      <c r="G104" s="61" t="s">
        <v>2593</v>
      </c>
      <c r="H104" s="60" t="s">
        <v>2592</v>
      </c>
    </row>
    <row r="105" spans="1:8" ht="18" thickBot="1">
      <c r="A105" s="60" t="s">
        <v>2595</v>
      </c>
      <c r="B105" s="61" t="s">
        <v>2596</v>
      </c>
      <c r="C105" s="61" t="s">
        <v>2597</v>
      </c>
      <c r="D105" s="62">
        <v>356</v>
      </c>
      <c r="G105" s="61" t="s">
        <v>2596</v>
      </c>
      <c r="H105" s="60" t="s">
        <v>2595</v>
      </c>
    </row>
    <row r="106" spans="1:8" ht="18" thickBot="1">
      <c r="A106" s="60" t="s">
        <v>2598</v>
      </c>
      <c r="B106" s="61" t="s">
        <v>2599</v>
      </c>
      <c r="C106" s="61" t="s">
        <v>2600</v>
      </c>
      <c r="D106" s="62">
        <v>360</v>
      </c>
      <c r="G106" s="61" t="s">
        <v>2599</v>
      </c>
      <c r="H106" s="60" t="s">
        <v>2598</v>
      </c>
    </row>
    <row r="107" spans="1:8" ht="52" thickBot="1">
      <c r="A107" s="60" t="s">
        <v>2601</v>
      </c>
      <c r="B107" s="61" t="s">
        <v>2602</v>
      </c>
      <c r="C107" s="61" t="s">
        <v>2603</v>
      </c>
      <c r="D107" s="62">
        <v>364</v>
      </c>
      <c r="G107" s="61" t="s">
        <v>2602</v>
      </c>
      <c r="H107" s="60" t="s">
        <v>2601</v>
      </c>
    </row>
    <row r="108" spans="1:8" ht="18" thickBot="1">
      <c r="A108" s="60" t="s">
        <v>2604</v>
      </c>
      <c r="B108" s="61" t="s">
        <v>2605</v>
      </c>
      <c r="C108" s="61" t="s">
        <v>2606</v>
      </c>
      <c r="D108" s="62">
        <v>368</v>
      </c>
      <c r="G108" s="61" t="s">
        <v>2605</v>
      </c>
      <c r="H108" s="60" t="s">
        <v>2604</v>
      </c>
    </row>
    <row r="109" spans="1:8" ht="18" thickBot="1">
      <c r="A109" s="60" t="s">
        <v>2607</v>
      </c>
      <c r="B109" s="61" t="s">
        <v>1774</v>
      </c>
      <c r="C109" s="61" t="s">
        <v>2608</v>
      </c>
      <c r="D109" s="62">
        <v>372</v>
      </c>
      <c r="G109" s="61" t="s">
        <v>1774</v>
      </c>
      <c r="H109" s="60" t="s">
        <v>2607</v>
      </c>
    </row>
    <row r="110" spans="1:8" ht="18" thickBot="1">
      <c r="A110" s="60" t="s">
        <v>2609</v>
      </c>
      <c r="B110" s="61" t="s">
        <v>2610</v>
      </c>
      <c r="C110" s="61" t="s">
        <v>2611</v>
      </c>
      <c r="D110" s="62">
        <v>833</v>
      </c>
      <c r="G110" s="61" t="s">
        <v>2610</v>
      </c>
      <c r="H110" s="60" t="s">
        <v>2609</v>
      </c>
    </row>
    <row r="111" spans="1:8" ht="18" thickBot="1">
      <c r="A111" s="60" t="s">
        <v>2612</v>
      </c>
      <c r="B111" s="61" t="s">
        <v>2613</v>
      </c>
      <c r="C111" s="61" t="s">
        <v>2614</v>
      </c>
      <c r="D111" s="62">
        <v>376</v>
      </c>
      <c r="G111" s="61" t="s">
        <v>2613</v>
      </c>
      <c r="H111" s="60" t="s">
        <v>2612</v>
      </c>
    </row>
    <row r="112" spans="1:8" ht="18" thickBot="1">
      <c r="A112" s="60" t="s">
        <v>2615</v>
      </c>
      <c r="B112" s="61" t="s">
        <v>105</v>
      </c>
      <c r="C112" s="61" t="s">
        <v>2616</v>
      </c>
      <c r="D112" s="62">
        <v>380</v>
      </c>
      <c r="G112" s="61" t="s">
        <v>105</v>
      </c>
      <c r="H112" s="60" t="s">
        <v>2615</v>
      </c>
    </row>
    <row r="113" spans="1:8" ht="18" thickBot="1">
      <c r="A113" s="60" t="s">
        <v>2617</v>
      </c>
      <c r="B113" s="61" t="s">
        <v>2618</v>
      </c>
      <c r="C113" s="61" t="s">
        <v>2619</v>
      </c>
      <c r="D113" s="62">
        <v>388</v>
      </c>
      <c r="G113" s="61" t="s">
        <v>2618</v>
      </c>
      <c r="H113" s="60" t="s">
        <v>2617</v>
      </c>
    </row>
    <row r="114" spans="1:8" ht="18" thickBot="1">
      <c r="A114" s="60" t="s">
        <v>2620</v>
      </c>
      <c r="B114" s="61" t="s">
        <v>2621</v>
      </c>
      <c r="C114" s="61" t="s">
        <v>2622</v>
      </c>
      <c r="D114" s="62">
        <v>392</v>
      </c>
      <c r="G114" s="61" t="s">
        <v>2621</v>
      </c>
      <c r="H114" s="60" t="s">
        <v>2620</v>
      </c>
    </row>
    <row r="115" spans="1:8" ht="18" thickBot="1">
      <c r="A115" s="60" t="s">
        <v>2623</v>
      </c>
      <c r="B115" s="61" t="s">
        <v>2624</v>
      </c>
      <c r="C115" s="61" t="s">
        <v>2625</v>
      </c>
      <c r="D115" s="62">
        <v>832</v>
      </c>
      <c r="G115" s="61" t="s">
        <v>2624</v>
      </c>
      <c r="H115" s="60" t="s">
        <v>2623</v>
      </c>
    </row>
    <row r="116" spans="1:8" ht="18" thickBot="1">
      <c r="A116" s="60" t="s">
        <v>2626</v>
      </c>
      <c r="B116" s="61" t="s">
        <v>2627</v>
      </c>
      <c r="C116" s="61" t="s">
        <v>2628</v>
      </c>
      <c r="D116" s="62">
        <v>400</v>
      </c>
      <c r="G116" s="61" t="s">
        <v>2627</v>
      </c>
      <c r="H116" s="60" t="s">
        <v>2626</v>
      </c>
    </row>
    <row r="117" spans="1:8" ht="18" thickBot="1">
      <c r="A117" s="60" t="s">
        <v>2629</v>
      </c>
      <c r="B117" s="61" t="s">
        <v>2630</v>
      </c>
      <c r="C117" s="61" t="s">
        <v>2631</v>
      </c>
      <c r="D117" s="62">
        <v>398</v>
      </c>
      <c r="G117" s="61" t="s">
        <v>2630</v>
      </c>
      <c r="H117" s="60" t="s">
        <v>2629</v>
      </c>
    </row>
    <row r="118" spans="1:8" ht="18" thickBot="1">
      <c r="A118" s="60" t="s">
        <v>2215</v>
      </c>
      <c r="B118" s="61" t="s">
        <v>428</v>
      </c>
      <c r="C118" s="61" t="s">
        <v>2632</v>
      </c>
      <c r="D118" s="62">
        <v>404</v>
      </c>
      <c r="G118" s="61" t="s">
        <v>428</v>
      </c>
      <c r="H118" s="60" t="s">
        <v>2215</v>
      </c>
    </row>
    <row r="119" spans="1:8" ht="18" thickBot="1">
      <c r="A119" s="60" t="s">
        <v>2633</v>
      </c>
      <c r="B119" s="61" t="s">
        <v>2634</v>
      </c>
      <c r="C119" s="61" t="s">
        <v>2635</v>
      </c>
      <c r="D119" s="62">
        <v>296</v>
      </c>
      <c r="G119" s="61" t="s">
        <v>2634</v>
      </c>
      <c r="H119" s="60" t="s">
        <v>2633</v>
      </c>
    </row>
    <row r="120" spans="1:8" ht="69" thickBot="1">
      <c r="A120" s="60" t="s">
        <v>2636</v>
      </c>
      <c r="B120" s="61" t="s">
        <v>2637</v>
      </c>
      <c r="C120" s="61" t="s">
        <v>2638</v>
      </c>
      <c r="D120" s="62">
        <v>408</v>
      </c>
      <c r="G120" s="61" t="s">
        <v>2637</v>
      </c>
      <c r="H120" s="60" t="s">
        <v>2636</v>
      </c>
    </row>
    <row r="121" spans="1:8" ht="35" thickBot="1">
      <c r="A121" s="60" t="s">
        <v>2639</v>
      </c>
      <c r="B121" s="61" t="s">
        <v>558</v>
      </c>
      <c r="C121" s="61" t="s">
        <v>2640</v>
      </c>
      <c r="D121" s="62">
        <v>410</v>
      </c>
      <c r="G121" s="61" t="s">
        <v>558</v>
      </c>
      <c r="H121" s="60" t="s">
        <v>2639</v>
      </c>
    </row>
    <row r="122" spans="1:8" ht="18" thickBot="1">
      <c r="A122" s="60" t="s">
        <v>2641</v>
      </c>
      <c r="B122" s="61" t="s">
        <v>2642</v>
      </c>
      <c r="C122" s="61" t="s">
        <v>2643</v>
      </c>
      <c r="D122" s="62">
        <v>414</v>
      </c>
      <c r="G122" s="61" t="s">
        <v>2642</v>
      </c>
      <c r="H122" s="60" t="s">
        <v>2641</v>
      </c>
    </row>
    <row r="123" spans="1:8" ht="18" thickBot="1">
      <c r="A123" s="60" t="s">
        <v>2644</v>
      </c>
      <c r="B123" s="61" t="s">
        <v>2645</v>
      </c>
      <c r="C123" s="61" t="s">
        <v>2646</v>
      </c>
      <c r="D123" s="62">
        <v>417</v>
      </c>
      <c r="G123" s="61" t="s">
        <v>2645</v>
      </c>
      <c r="H123" s="60" t="s">
        <v>2644</v>
      </c>
    </row>
    <row r="124" spans="1:8" ht="86" thickBot="1">
      <c r="A124" s="60" t="s">
        <v>2647</v>
      </c>
      <c r="B124" s="61" t="s">
        <v>2648</v>
      </c>
      <c r="C124" s="61" t="s">
        <v>2649</v>
      </c>
      <c r="D124" s="62">
        <v>418</v>
      </c>
      <c r="G124" s="61" t="s">
        <v>2648</v>
      </c>
      <c r="H124" s="60" t="s">
        <v>2647</v>
      </c>
    </row>
    <row r="125" spans="1:8" ht="18" thickBot="1">
      <c r="A125" s="60" t="s">
        <v>2650</v>
      </c>
      <c r="B125" s="61" t="s">
        <v>2651</v>
      </c>
      <c r="C125" s="61" t="s">
        <v>2652</v>
      </c>
      <c r="D125" s="62">
        <v>428</v>
      </c>
      <c r="G125" s="61" t="s">
        <v>2651</v>
      </c>
      <c r="H125" s="60" t="s">
        <v>2650</v>
      </c>
    </row>
    <row r="126" spans="1:8" ht="18" thickBot="1">
      <c r="A126" s="60" t="s">
        <v>2653</v>
      </c>
      <c r="B126" s="61" t="s">
        <v>2654</v>
      </c>
      <c r="C126" s="61" t="s">
        <v>2655</v>
      </c>
      <c r="D126" s="62">
        <v>422</v>
      </c>
      <c r="G126" s="61" t="s">
        <v>2654</v>
      </c>
      <c r="H126" s="60" t="s">
        <v>2653</v>
      </c>
    </row>
    <row r="127" spans="1:8" ht="18" thickBot="1">
      <c r="A127" s="60" t="s">
        <v>2216</v>
      </c>
      <c r="B127" s="61" t="s">
        <v>2158</v>
      </c>
      <c r="C127" s="61" t="s">
        <v>2656</v>
      </c>
      <c r="D127" s="62">
        <v>426</v>
      </c>
      <c r="G127" s="61" t="s">
        <v>2158</v>
      </c>
      <c r="H127" s="60" t="s">
        <v>2216</v>
      </c>
    </row>
    <row r="128" spans="1:8" ht="18" thickBot="1">
      <c r="A128" s="60" t="s">
        <v>2217</v>
      </c>
      <c r="B128" s="61" t="s">
        <v>2159</v>
      </c>
      <c r="C128" s="61" t="s">
        <v>2657</v>
      </c>
      <c r="D128" s="62">
        <v>430</v>
      </c>
      <c r="G128" s="61" t="s">
        <v>2159</v>
      </c>
      <c r="H128" s="60" t="s">
        <v>2217</v>
      </c>
    </row>
    <row r="129" spans="1:8" ht="18" thickBot="1">
      <c r="A129" s="60" t="s">
        <v>2218</v>
      </c>
      <c r="B129" s="61" t="s">
        <v>1944</v>
      </c>
      <c r="C129" s="61" t="s">
        <v>2658</v>
      </c>
      <c r="D129" s="62">
        <v>434</v>
      </c>
      <c r="G129" s="61" t="s">
        <v>1944</v>
      </c>
      <c r="H129" s="60" t="s">
        <v>2218</v>
      </c>
    </row>
    <row r="130" spans="1:8" ht="35" thickBot="1">
      <c r="A130" s="60" t="s">
        <v>2659</v>
      </c>
      <c r="B130" s="61" t="s">
        <v>2660</v>
      </c>
      <c r="C130" s="61" t="s">
        <v>2661</v>
      </c>
      <c r="D130" s="62">
        <v>438</v>
      </c>
      <c r="G130" s="61" t="s">
        <v>2660</v>
      </c>
      <c r="H130" s="60" t="s">
        <v>2659</v>
      </c>
    </row>
    <row r="131" spans="1:8" ht="18" thickBot="1">
      <c r="A131" s="60" t="s">
        <v>2662</v>
      </c>
      <c r="B131" s="61" t="s">
        <v>2663</v>
      </c>
      <c r="C131" s="61" t="s">
        <v>2664</v>
      </c>
      <c r="D131" s="62">
        <v>440</v>
      </c>
      <c r="G131" s="61" t="s">
        <v>2663</v>
      </c>
      <c r="H131" s="60" t="s">
        <v>2662</v>
      </c>
    </row>
    <row r="132" spans="1:8" ht="35" thickBot="1">
      <c r="A132" s="60" t="s">
        <v>2665</v>
      </c>
      <c r="B132" s="61" t="s">
        <v>2666</v>
      </c>
      <c r="C132" s="61" t="s">
        <v>2667</v>
      </c>
      <c r="D132" s="62">
        <v>442</v>
      </c>
      <c r="G132" s="61" t="s">
        <v>2666</v>
      </c>
      <c r="H132" s="60" t="s">
        <v>2665</v>
      </c>
    </row>
    <row r="133" spans="1:8" ht="18" thickBot="1">
      <c r="A133" s="60" t="s">
        <v>2668</v>
      </c>
      <c r="B133" s="61" t="s">
        <v>2669</v>
      </c>
      <c r="C133" s="61" t="s">
        <v>2670</v>
      </c>
      <c r="D133" s="62">
        <v>446</v>
      </c>
      <c r="G133" s="61" t="s">
        <v>2669</v>
      </c>
      <c r="H133" s="60" t="s">
        <v>2668</v>
      </c>
    </row>
    <row r="134" spans="1:8" ht="18" thickBot="1">
      <c r="A134" s="60" t="s">
        <v>2219</v>
      </c>
      <c r="B134" s="61" t="s">
        <v>2160</v>
      </c>
      <c r="C134" s="61" t="s">
        <v>2671</v>
      </c>
      <c r="D134" s="62">
        <v>450</v>
      </c>
      <c r="G134" s="61" t="s">
        <v>2160</v>
      </c>
      <c r="H134" s="60" t="s">
        <v>2219</v>
      </c>
    </row>
    <row r="135" spans="1:8" ht="18" thickBot="1">
      <c r="A135" s="60" t="s">
        <v>2220</v>
      </c>
      <c r="B135" s="61" t="s">
        <v>1147</v>
      </c>
      <c r="C135" s="61" t="s">
        <v>2672</v>
      </c>
      <c r="D135" s="62">
        <v>454</v>
      </c>
      <c r="G135" s="61" t="s">
        <v>1147</v>
      </c>
      <c r="H135" s="60" t="s">
        <v>2220</v>
      </c>
    </row>
    <row r="136" spans="1:8" ht="18" thickBot="1">
      <c r="A136" s="60" t="s">
        <v>2673</v>
      </c>
      <c r="B136" s="61" t="s">
        <v>2674</v>
      </c>
      <c r="C136" s="61" t="s">
        <v>2675</v>
      </c>
      <c r="D136" s="62">
        <v>458</v>
      </c>
      <c r="G136" s="61" t="s">
        <v>2674</v>
      </c>
      <c r="H136" s="60" t="s">
        <v>2673</v>
      </c>
    </row>
    <row r="137" spans="1:8" ht="18" thickBot="1">
      <c r="A137" s="60" t="s">
        <v>2676</v>
      </c>
      <c r="B137" s="61" t="s">
        <v>2677</v>
      </c>
      <c r="C137" s="61" t="s">
        <v>2678</v>
      </c>
      <c r="D137" s="62">
        <v>462</v>
      </c>
      <c r="G137" s="61" t="s">
        <v>2677</v>
      </c>
      <c r="H137" s="60" t="s">
        <v>2676</v>
      </c>
    </row>
    <row r="138" spans="1:8" ht="18" thickBot="1">
      <c r="A138" s="60" t="s">
        <v>2221</v>
      </c>
      <c r="B138" s="61" t="s">
        <v>2161</v>
      </c>
      <c r="C138" s="61" t="s">
        <v>2679</v>
      </c>
      <c r="D138" s="62">
        <v>466</v>
      </c>
      <c r="G138" s="61" t="s">
        <v>2161</v>
      </c>
      <c r="H138" s="60" t="s">
        <v>2221</v>
      </c>
    </row>
    <row r="139" spans="1:8" ht="18" thickBot="1">
      <c r="A139" s="60" t="s">
        <v>2680</v>
      </c>
      <c r="B139" s="61" t="s">
        <v>2681</v>
      </c>
      <c r="C139" s="61" t="s">
        <v>2682</v>
      </c>
      <c r="D139" s="62">
        <v>470</v>
      </c>
      <c r="G139" s="61" t="s">
        <v>2681</v>
      </c>
      <c r="H139" s="60" t="s">
        <v>2680</v>
      </c>
    </row>
    <row r="140" spans="1:8" ht="35" thickBot="1">
      <c r="A140" s="60" t="s">
        <v>2683</v>
      </c>
      <c r="B140" s="61" t="s">
        <v>2684</v>
      </c>
      <c r="C140" s="61" t="s">
        <v>2685</v>
      </c>
      <c r="D140" s="62">
        <v>584</v>
      </c>
      <c r="G140" s="61" t="s">
        <v>2684</v>
      </c>
      <c r="H140" s="60" t="s">
        <v>2683</v>
      </c>
    </row>
    <row r="141" spans="1:8" ht="18" thickBot="1">
      <c r="A141" s="60" t="s">
        <v>2686</v>
      </c>
      <c r="B141" s="61" t="s">
        <v>2687</v>
      </c>
      <c r="C141" s="61" t="s">
        <v>2688</v>
      </c>
      <c r="D141" s="62">
        <v>474</v>
      </c>
      <c r="G141" s="61" t="s">
        <v>2687</v>
      </c>
      <c r="H141" s="60" t="s">
        <v>2686</v>
      </c>
    </row>
    <row r="142" spans="1:8" ht="18" thickBot="1">
      <c r="A142" s="60" t="s">
        <v>2222</v>
      </c>
      <c r="B142" s="61" t="s">
        <v>2062</v>
      </c>
      <c r="C142" s="61" t="s">
        <v>2689</v>
      </c>
      <c r="D142" s="62">
        <v>478</v>
      </c>
      <c r="G142" s="61" t="s">
        <v>2062</v>
      </c>
      <c r="H142" s="60" t="s">
        <v>2222</v>
      </c>
    </row>
    <row r="143" spans="1:8" ht="18" thickBot="1">
      <c r="A143" s="60" t="s">
        <v>2223</v>
      </c>
      <c r="B143" s="61" t="s">
        <v>953</v>
      </c>
      <c r="C143" s="61" t="s">
        <v>2690</v>
      </c>
      <c r="D143" s="62">
        <v>480</v>
      </c>
      <c r="G143" s="61" t="s">
        <v>953</v>
      </c>
      <c r="H143" s="60" t="s">
        <v>2223</v>
      </c>
    </row>
    <row r="144" spans="1:8" ht="18" thickBot="1">
      <c r="A144" s="60" t="s">
        <v>2691</v>
      </c>
      <c r="B144" s="61" t="s">
        <v>2692</v>
      </c>
      <c r="C144" s="61" t="s">
        <v>2693</v>
      </c>
      <c r="D144" s="62">
        <v>175</v>
      </c>
      <c r="G144" s="61" t="s">
        <v>2692</v>
      </c>
      <c r="H144" s="60" t="s">
        <v>2691</v>
      </c>
    </row>
    <row r="145" spans="1:8" ht="18" thickBot="1">
      <c r="A145" s="60" t="s">
        <v>2694</v>
      </c>
      <c r="B145" s="61" t="s">
        <v>2695</v>
      </c>
      <c r="C145" s="61" t="s">
        <v>2696</v>
      </c>
      <c r="D145" s="62">
        <v>484</v>
      </c>
      <c r="G145" s="61" t="s">
        <v>2695</v>
      </c>
      <c r="H145" s="60" t="s">
        <v>2694</v>
      </c>
    </row>
    <row r="146" spans="1:8" ht="52" thickBot="1">
      <c r="A146" s="60" t="s">
        <v>2697</v>
      </c>
      <c r="B146" s="61" t="s">
        <v>2698</v>
      </c>
      <c r="C146" s="61" t="s">
        <v>2699</v>
      </c>
      <c r="D146" s="62">
        <v>583</v>
      </c>
      <c r="G146" s="61" t="s">
        <v>2698</v>
      </c>
      <c r="H146" s="60" t="s">
        <v>2697</v>
      </c>
    </row>
    <row r="147" spans="1:8" ht="52" thickBot="1">
      <c r="A147" s="60" t="s">
        <v>2700</v>
      </c>
      <c r="B147" s="61" t="s">
        <v>2701</v>
      </c>
      <c r="C147" s="61" t="s">
        <v>2702</v>
      </c>
      <c r="D147" s="62">
        <v>498</v>
      </c>
      <c r="G147" s="61" t="s">
        <v>2701</v>
      </c>
      <c r="H147" s="60" t="s">
        <v>2700</v>
      </c>
    </row>
    <row r="148" spans="1:8" ht="18" thickBot="1">
      <c r="A148" s="60" t="s">
        <v>2703</v>
      </c>
      <c r="B148" s="61" t="s">
        <v>2704</v>
      </c>
      <c r="C148" s="61" t="s">
        <v>2705</v>
      </c>
      <c r="D148" s="62">
        <v>492</v>
      </c>
      <c r="G148" s="61" t="s">
        <v>2704</v>
      </c>
      <c r="H148" s="60" t="s">
        <v>2703</v>
      </c>
    </row>
    <row r="149" spans="1:8" ht="18" thickBot="1">
      <c r="A149" s="60" t="s">
        <v>2706</v>
      </c>
      <c r="B149" s="61" t="s">
        <v>2707</v>
      </c>
      <c r="C149" s="61" t="s">
        <v>2708</v>
      </c>
      <c r="D149" s="62">
        <v>496</v>
      </c>
      <c r="G149" s="61" t="s">
        <v>2707</v>
      </c>
      <c r="H149" s="60" t="s">
        <v>2706</v>
      </c>
    </row>
    <row r="150" spans="1:8" ht="18" thickBot="1">
      <c r="A150" s="60" t="s">
        <v>2709</v>
      </c>
      <c r="B150" s="61" t="s">
        <v>2710</v>
      </c>
      <c r="C150" s="61" t="s">
        <v>2711</v>
      </c>
      <c r="D150" s="62">
        <v>499</v>
      </c>
      <c r="G150" s="61" t="s">
        <v>2710</v>
      </c>
      <c r="H150" s="60" t="s">
        <v>2709</v>
      </c>
    </row>
    <row r="151" spans="1:8" ht="18" thickBot="1">
      <c r="A151" s="60" t="s">
        <v>2712</v>
      </c>
      <c r="B151" s="61" t="s">
        <v>2713</v>
      </c>
      <c r="C151" s="61" t="s">
        <v>2714</v>
      </c>
      <c r="D151" s="62">
        <v>500</v>
      </c>
      <c r="G151" s="61" t="s">
        <v>2713</v>
      </c>
      <c r="H151" s="60" t="s">
        <v>2712</v>
      </c>
    </row>
    <row r="152" spans="1:8" ht="18" thickBot="1">
      <c r="A152" s="60" t="s">
        <v>2224</v>
      </c>
      <c r="B152" s="61" t="s">
        <v>509</v>
      </c>
      <c r="C152" s="61" t="s">
        <v>2715</v>
      </c>
      <c r="D152" s="62">
        <v>504</v>
      </c>
      <c r="G152" s="61" t="s">
        <v>509</v>
      </c>
      <c r="H152" s="60" t="s">
        <v>2224</v>
      </c>
    </row>
    <row r="153" spans="1:8" ht="35" thickBot="1">
      <c r="A153" s="60" t="s">
        <v>2225</v>
      </c>
      <c r="B153" s="61" t="s">
        <v>1431</v>
      </c>
      <c r="C153" s="61" t="s">
        <v>2716</v>
      </c>
      <c r="D153" s="62">
        <v>508</v>
      </c>
      <c r="G153" s="61" t="s">
        <v>1431</v>
      </c>
      <c r="H153" s="60" t="s">
        <v>2225</v>
      </c>
    </row>
    <row r="154" spans="1:8" ht="18" thickBot="1">
      <c r="A154" s="60" t="s">
        <v>2717</v>
      </c>
      <c r="B154" s="61" t="s">
        <v>2718</v>
      </c>
      <c r="C154" s="61" t="s">
        <v>2719</v>
      </c>
      <c r="D154" s="62">
        <v>104</v>
      </c>
      <c r="G154" s="61" t="s">
        <v>2718</v>
      </c>
      <c r="H154" s="60" t="s">
        <v>2717</v>
      </c>
    </row>
    <row r="155" spans="1:8" ht="18" thickBot="1">
      <c r="A155" s="60" t="s">
        <v>2226</v>
      </c>
      <c r="B155" s="61" t="s">
        <v>2022</v>
      </c>
      <c r="C155" s="61" t="s">
        <v>2720</v>
      </c>
      <c r="D155" s="62">
        <v>516</v>
      </c>
      <c r="G155" s="61" t="s">
        <v>2022</v>
      </c>
      <c r="H155" s="60" t="s">
        <v>2226</v>
      </c>
    </row>
    <row r="156" spans="1:8" ht="18" thickBot="1">
      <c r="A156" s="60" t="s">
        <v>2721</v>
      </c>
      <c r="B156" s="61" t="s">
        <v>2722</v>
      </c>
      <c r="C156" s="61" t="s">
        <v>2723</v>
      </c>
      <c r="D156" s="62">
        <v>520</v>
      </c>
      <c r="G156" s="61" t="s">
        <v>2722</v>
      </c>
      <c r="H156" s="60" t="s">
        <v>2721</v>
      </c>
    </row>
    <row r="157" spans="1:8" ht="18" thickBot="1">
      <c r="A157" s="60" t="s">
        <v>2724</v>
      </c>
      <c r="B157" s="61" t="s">
        <v>2725</v>
      </c>
      <c r="C157" s="61" t="s">
        <v>2726</v>
      </c>
      <c r="D157" s="62">
        <v>524</v>
      </c>
      <c r="G157" s="61" t="s">
        <v>2725</v>
      </c>
      <c r="H157" s="60" t="s">
        <v>2724</v>
      </c>
    </row>
    <row r="158" spans="1:8" ht="35" thickBot="1">
      <c r="A158" s="60" t="s">
        <v>2727</v>
      </c>
      <c r="B158" s="61" t="s">
        <v>837</v>
      </c>
      <c r="C158" s="61" t="s">
        <v>2728</v>
      </c>
      <c r="D158" s="62">
        <v>528</v>
      </c>
      <c r="G158" s="61" t="s">
        <v>837</v>
      </c>
      <c r="H158" s="60" t="s">
        <v>2727</v>
      </c>
    </row>
    <row r="159" spans="1:8" ht="35" thickBot="1">
      <c r="A159" s="60" t="s">
        <v>2729</v>
      </c>
      <c r="B159" s="61" t="s">
        <v>2730</v>
      </c>
      <c r="C159" s="61" t="s">
        <v>2731</v>
      </c>
      <c r="D159" s="62">
        <v>540</v>
      </c>
      <c r="G159" s="61" t="s">
        <v>2730</v>
      </c>
      <c r="H159" s="60" t="s">
        <v>2729</v>
      </c>
    </row>
    <row r="160" spans="1:8" ht="35" thickBot="1">
      <c r="A160" s="60" t="s">
        <v>2732</v>
      </c>
      <c r="B160" s="61" t="s">
        <v>2733</v>
      </c>
      <c r="C160" s="61" t="s">
        <v>2734</v>
      </c>
      <c r="D160" s="62">
        <v>554</v>
      </c>
      <c r="G160" s="61" t="s">
        <v>2733</v>
      </c>
      <c r="H160" s="60" t="s">
        <v>2732</v>
      </c>
    </row>
    <row r="161" spans="1:8" ht="18" thickBot="1">
      <c r="A161" s="60" t="s">
        <v>2735</v>
      </c>
      <c r="B161" s="61" t="s">
        <v>2736</v>
      </c>
      <c r="C161" s="61" t="s">
        <v>2737</v>
      </c>
      <c r="D161" s="62">
        <v>558</v>
      </c>
      <c r="G161" s="61" t="s">
        <v>2736</v>
      </c>
      <c r="H161" s="60" t="s">
        <v>2735</v>
      </c>
    </row>
    <row r="162" spans="1:8" ht="18" thickBot="1">
      <c r="A162" s="60" t="s">
        <v>2738</v>
      </c>
      <c r="B162" s="61" t="s">
        <v>988</v>
      </c>
      <c r="C162" s="61" t="s">
        <v>2739</v>
      </c>
      <c r="D162" s="62">
        <v>562</v>
      </c>
      <c r="G162" s="61" t="s">
        <v>988</v>
      </c>
      <c r="H162" s="60" t="s">
        <v>2738</v>
      </c>
    </row>
    <row r="163" spans="1:8" ht="18" thickBot="1">
      <c r="A163" s="60" t="s">
        <v>2228</v>
      </c>
      <c r="B163" s="61" t="s">
        <v>1215</v>
      </c>
      <c r="C163" s="61" t="s">
        <v>2740</v>
      </c>
      <c r="D163" s="62">
        <v>566</v>
      </c>
      <c r="G163" s="61" t="s">
        <v>1215</v>
      </c>
      <c r="H163" s="60" t="s">
        <v>2228</v>
      </c>
    </row>
    <row r="164" spans="1:8" ht="18" thickBot="1">
      <c r="A164" s="60" t="s">
        <v>2741</v>
      </c>
      <c r="B164" s="61" t="s">
        <v>2742</v>
      </c>
      <c r="C164" s="61" t="s">
        <v>2743</v>
      </c>
      <c r="D164" s="62">
        <v>570</v>
      </c>
      <c r="G164" s="61" t="s">
        <v>2742</v>
      </c>
      <c r="H164" s="60" t="s">
        <v>2741</v>
      </c>
    </row>
    <row r="165" spans="1:8" ht="35" thickBot="1">
      <c r="A165" s="60" t="s">
        <v>2744</v>
      </c>
      <c r="B165" s="61" t="s">
        <v>2745</v>
      </c>
      <c r="C165" s="61" t="s">
        <v>2746</v>
      </c>
      <c r="D165" s="62">
        <v>574</v>
      </c>
      <c r="G165" s="61" t="s">
        <v>2745</v>
      </c>
      <c r="H165" s="60" t="s">
        <v>2744</v>
      </c>
    </row>
    <row r="166" spans="1:8" ht="52" thickBot="1">
      <c r="A166" s="60" t="s">
        <v>2747</v>
      </c>
      <c r="B166" s="61" t="s">
        <v>2748</v>
      </c>
      <c r="C166" s="61" t="s">
        <v>2749</v>
      </c>
      <c r="D166" s="62">
        <v>580</v>
      </c>
      <c r="G166" s="61" t="s">
        <v>2748</v>
      </c>
      <c r="H166" s="60" t="s">
        <v>2747</v>
      </c>
    </row>
    <row r="167" spans="1:8" ht="18" thickBot="1">
      <c r="A167" s="60" t="s">
        <v>2750</v>
      </c>
      <c r="B167" s="61" t="s">
        <v>89</v>
      </c>
      <c r="C167" s="61" t="s">
        <v>2751</v>
      </c>
      <c r="D167" s="62">
        <v>578</v>
      </c>
      <c r="G167" s="61" t="s">
        <v>89</v>
      </c>
      <c r="H167" s="60" t="s">
        <v>2750</v>
      </c>
    </row>
    <row r="168" spans="1:8" ht="18" thickBot="1">
      <c r="A168" s="60" t="s">
        <v>2752</v>
      </c>
      <c r="B168" s="61" t="s">
        <v>2753</v>
      </c>
      <c r="C168" s="61" t="s">
        <v>2754</v>
      </c>
      <c r="D168" s="62">
        <v>512</v>
      </c>
      <c r="G168" s="61" t="s">
        <v>2753</v>
      </c>
      <c r="H168" s="60" t="s">
        <v>2752</v>
      </c>
    </row>
    <row r="169" spans="1:8" ht="18" thickBot="1">
      <c r="A169" s="60" t="s">
        <v>2755</v>
      </c>
      <c r="B169" s="61" t="s">
        <v>2756</v>
      </c>
      <c r="C169" s="61" t="s">
        <v>2757</v>
      </c>
      <c r="D169" s="62">
        <v>586</v>
      </c>
      <c r="G169" s="61" t="s">
        <v>2756</v>
      </c>
      <c r="H169" s="60" t="s">
        <v>2755</v>
      </c>
    </row>
    <row r="170" spans="1:8" ht="18" thickBot="1">
      <c r="A170" s="60" t="s">
        <v>2758</v>
      </c>
      <c r="B170" s="61" t="s">
        <v>2759</v>
      </c>
      <c r="C170" s="61" t="s">
        <v>2760</v>
      </c>
      <c r="D170" s="62">
        <v>585</v>
      </c>
      <c r="G170" s="61" t="s">
        <v>2759</v>
      </c>
      <c r="H170" s="60" t="s">
        <v>2758</v>
      </c>
    </row>
    <row r="171" spans="1:8" ht="35" thickBot="1">
      <c r="A171" s="60" t="s">
        <v>2761</v>
      </c>
      <c r="B171" s="61" t="s">
        <v>2762</v>
      </c>
      <c r="C171" s="61" t="s">
        <v>2763</v>
      </c>
      <c r="D171" s="62">
        <v>275</v>
      </c>
      <c r="G171" s="61" t="s">
        <v>2762</v>
      </c>
      <c r="H171" s="60" t="s">
        <v>2761</v>
      </c>
    </row>
    <row r="172" spans="1:8" ht="18" thickBot="1">
      <c r="A172" s="60" t="s">
        <v>2764</v>
      </c>
      <c r="B172" s="61" t="s">
        <v>2765</v>
      </c>
      <c r="C172" s="61" t="s">
        <v>2766</v>
      </c>
      <c r="D172" s="62">
        <v>591</v>
      </c>
      <c r="G172" s="61" t="s">
        <v>2765</v>
      </c>
      <c r="H172" s="60" t="s">
        <v>2764</v>
      </c>
    </row>
    <row r="173" spans="1:8" ht="35" thickBot="1">
      <c r="A173" s="60" t="s">
        <v>2767</v>
      </c>
      <c r="B173" s="61" t="s">
        <v>2768</v>
      </c>
      <c r="C173" s="61" t="s">
        <v>2769</v>
      </c>
      <c r="D173" s="62">
        <v>598</v>
      </c>
      <c r="G173" s="61" t="s">
        <v>2768</v>
      </c>
      <c r="H173" s="60" t="s">
        <v>2767</v>
      </c>
    </row>
    <row r="174" spans="1:8" ht="18" thickBot="1">
      <c r="A174" s="60" t="s">
        <v>2770</v>
      </c>
      <c r="B174" s="61" t="s">
        <v>2771</v>
      </c>
      <c r="C174" s="61" t="s">
        <v>2772</v>
      </c>
      <c r="D174" s="62">
        <v>600</v>
      </c>
      <c r="G174" s="61" t="s">
        <v>2771</v>
      </c>
      <c r="H174" s="60" t="s">
        <v>2770</v>
      </c>
    </row>
    <row r="175" spans="1:8" ht="18" thickBot="1">
      <c r="A175" s="60" t="s">
        <v>2773</v>
      </c>
      <c r="B175" s="61" t="s">
        <v>2774</v>
      </c>
      <c r="C175" s="61" t="s">
        <v>2775</v>
      </c>
      <c r="D175" s="62">
        <v>604</v>
      </c>
      <c r="G175" s="61" t="s">
        <v>2774</v>
      </c>
      <c r="H175" s="60" t="s">
        <v>2773</v>
      </c>
    </row>
    <row r="176" spans="1:8" ht="35" thickBot="1">
      <c r="A176" s="60" t="s">
        <v>2776</v>
      </c>
      <c r="B176" s="61" t="s">
        <v>2777</v>
      </c>
      <c r="C176" s="61" t="s">
        <v>2778</v>
      </c>
      <c r="D176" s="62">
        <v>608</v>
      </c>
      <c r="G176" s="61" t="s">
        <v>2777</v>
      </c>
      <c r="H176" s="60" t="s">
        <v>2776</v>
      </c>
    </row>
    <row r="177" spans="1:8" ht="18" thickBot="1">
      <c r="A177" s="60" t="s">
        <v>2779</v>
      </c>
      <c r="B177" s="61" t="s">
        <v>2780</v>
      </c>
      <c r="C177" s="61" t="s">
        <v>2781</v>
      </c>
      <c r="D177" s="62">
        <v>612</v>
      </c>
      <c r="G177" s="61" t="s">
        <v>2780</v>
      </c>
      <c r="H177" s="60" t="s">
        <v>2779</v>
      </c>
    </row>
    <row r="178" spans="1:8" ht="18" thickBot="1">
      <c r="A178" s="60" t="s">
        <v>2782</v>
      </c>
      <c r="B178" s="61" t="s">
        <v>2783</v>
      </c>
      <c r="C178" s="61" t="s">
        <v>2784</v>
      </c>
      <c r="D178" s="62">
        <v>616</v>
      </c>
      <c r="G178" s="61" t="s">
        <v>2783</v>
      </c>
      <c r="H178" s="60" t="s">
        <v>2782</v>
      </c>
    </row>
    <row r="179" spans="1:8" ht="18" thickBot="1">
      <c r="A179" s="60" t="s">
        <v>2785</v>
      </c>
      <c r="B179" s="61" t="s">
        <v>260</v>
      </c>
      <c r="C179" s="61" t="s">
        <v>2786</v>
      </c>
      <c r="D179" s="62">
        <v>620</v>
      </c>
      <c r="G179" s="61" t="s">
        <v>260</v>
      </c>
      <c r="H179" s="60" t="s">
        <v>2785</v>
      </c>
    </row>
    <row r="180" spans="1:8" ht="18" thickBot="1">
      <c r="A180" s="60" t="s">
        <v>2787</v>
      </c>
      <c r="B180" s="61" t="s">
        <v>2788</v>
      </c>
      <c r="C180" s="61" t="s">
        <v>2789</v>
      </c>
      <c r="D180" s="62">
        <v>630</v>
      </c>
      <c r="G180" s="61" t="s">
        <v>2788</v>
      </c>
      <c r="H180" s="60" t="s">
        <v>2787</v>
      </c>
    </row>
    <row r="181" spans="1:8" ht="18" thickBot="1">
      <c r="A181" s="60" t="s">
        <v>2790</v>
      </c>
      <c r="B181" s="61" t="s">
        <v>2791</v>
      </c>
      <c r="C181" s="61" t="s">
        <v>2792</v>
      </c>
      <c r="D181" s="62">
        <v>634</v>
      </c>
      <c r="G181" s="61" t="s">
        <v>2791</v>
      </c>
      <c r="H181" s="60" t="s">
        <v>2790</v>
      </c>
    </row>
    <row r="182" spans="1:8" ht="52" thickBot="1">
      <c r="A182" s="60" t="s">
        <v>2793</v>
      </c>
      <c r="B182" s="61" t="s">
        <v>2794</v>
      </c>
      <c r="C182" s="61" t="s">
        <v>2795</v>
      </c>
      <c r="D182" s="62">
        <v>807</v>
      </c>
      <c r="G182" s="61" t="s">
        <v>2794</v>
      </c>
      <c r="H182" s="60" t="s">
        <v>2793</v>
      </c>
    </row>
    <row r="183" spans="1:8" ht="18" thickBot="1">
      <c r="A183" s="60" t="s">
        <v>2796</v>
      </c>
      <c r="B183" s="61" t="s">
        <v>2797</v>
      </c>
      <c r="C183" s="61" t="s">
        <v>2798</v>
      </c>
      <c r="D183" s="62">
        <v>638</v>
      </c>
      <c r="G183" s="61" t="s">
        <v>2797</v>
      </c>
      <c r="H183" s="60" t="s">
        <v>2796</v>
      </c>
    </row>
    <row r="184" spans="1:8" ht="18" thickBot="1">
      <c r="A184" s="60" t="s">
        <v>2799</v>
      </c>
      <c r="B184" s="61" t="s">
        <v>2800</v>
      </c>
      <c r="C184" s="61" t="s">
        <v>2801</v>
      </c>
      <c r="D184" s="62">
        <v>642</v>
      </c>
      <c r="G184" s="61" t="s">
        <v>2800</v>
      </c>
      <c r="H184" s="60" t="s">
        <v>2799</v>
      </c>
    </row>
    <row r="185" spans="1:8" ht="52" thickBot="1">
      <c r="A185" s="60" t="s">
        <v>2802</v>
      </c>
      <c r="B185" s="61" t="s">
        <v>2803</v>
      </c>
      <c r="C185" s="61" t="s">
        <v>2804</v>
      </c>
      <c r="D185" s="62">
        <v>643</v>
      </c>
      <c r="G185" s="61" t="s">
        <v>2803</v>
      </c>
      <c r="H185" s="60" t="s">
        <v>2802</v>
      </c>
    </row>
    <row r="186" spans="1:8" ht="18" thickBot="1">
      <c r="A186" s="60" t="s">
        <v>2229</v>
      </c>
      <c r="B186" s="61" t="s">
        <v>2162</v>
      </c>
      <c r="C186" s="61" t="s">
        <v>2805</v>
      </c>
      <c r="D186" s="62">
        <v>646</v>
      </c>
      <c r="G186" s="61" t="s">
        <v>2162</v>
      </c>
      <c r="H186" s="60" t="s">
        <v>2229</v>
      </c>
    </row>
    <row r="187" spans="1:8" ht="35" thickBot="1">
      <c r="A187" s="60" t="s">
        <v>2806</v>
      </c>
      <c r="B187" s="61" t="s">
        <v>2807</v>
      </c>
      <c r="C187" s="61" t="s">
        <v>2808</v>
      </c>
      <c r="D187" s="62">
        <v>652</v>
      </c>
      <c r="G187" s="61" t="s">
        <v>2807</v>
      </c>
      <c r="H187" s="60" t="s">
        <v>2806</v>
      </c>
    </row>
    <row r="188" spans="1:8" ht="86" thickBot="1">
      <c r="A188" s="60" t="s">
        <v>2809</v>
      </c>
      <c r="B188" s="61" t="s">
        <v>2810</v>
      </c>
      <c r="C188" s="61" t="s">
        <v>2811</v>
      </c>
      <c r="D188" s="62">
        <v>654</v>
      </c>
      <c r="G188" s="61" t="s">
        <v>2810</v>
      </c>
      <c r="H188" s="60" t="s">
        <v>2809</v>
      </c>
    </row>
    <row r="189" spans="1:8" ht="35" thickBot="1">
      <c r="A189" s="60" t="s">
        <v>2812</v>
      </c>
      <c r="B189" s="61" t="s">
        <v>2813</v>
      </c>
      <c r="C189" s="61" t="s">
        <v>2814</v>
      </c>
      <c r="D189" s="62">
        <v>659</v>
      </c>
      <c r="G189" s="61" t="s">
        <v>2813</v>
      </c>
      <c r="H189" s="60" t="s">
        <v>2812</v>
      </c>
    </row>
    <row r="190" spans="1:8" ht="18" thickBot="1">
      <c r="A190" s="60" t="s">
        <v>2815</v>
      </c>
      <c r="B190" s="61" t="s">
        <v>2816</v>
      </c>
      <c r="C190" s="61" t="s">
        <v>2817</v>
      </c>
      <c r="D190" s="62">
        <v>662</v>
      </c>
      <c r="G190" s="61" t="s">
        <v>2816</v>
      </c>
      <c r="H190" s="60" t="s">
        <v>2815</v>
      </c>
    </row>
    <row r="191" spans="1:8" ht="52" thickBot="1">
      <c r="A191" s="60" t="s">
        <v>2818</v>
      </c>
      <c r="B191" s="61" t="s">
        <v>2819</v>
      </c>
      <c r="C191" s="61" t="s">
        <v>2820</v>
      </c>
      <c r="D191" s="62">
        <v>663</v>
      </c>
      <c r="G191" s="61" t="s">
        <v>2819</v>
      </c>
      <c r="H191" s="60" t="s">
        <v>2818</v>
      </c>
    </row>
    <row r="192" spans="1:8" ht="52" thickBot="1">
      <c r="A192" s="60" t="s">
        <v>2821</v>
      </c>
      <c r="B192" s="61" t="s">
        <v>2822</v>
      </c>
      <c r="C192" s="61" t="s">
        <v>2823</v>
      </c>
      <c r="D192" s="62">
        <v>666</v>
      </c>
      <c r="G192" s="61" t="s">
        <v>2822</v>
      </c>
      <c r="H192" s="60" t="s">
        <v>2821</v>
      </c>
    </row>
    <row r="193" spans="1:8" ht="69" thickBot="1">
      <c r="A193" s="60" t="s">
        <v>2824</v>
      </c>
      <c r="B193" s="61" t="s">
        <v>2825</v>
      </c>
      <c r="C193" s="61" t="s">
        <v>2826</v>
      </c>
      <c r="D193" s="62">
        <v>670</v>
      </c>
      <c r="G193" s="61" t="s">
        <v>2825</v>
      </c>
      <c r="H193" s="60" t="s">
        <v>2824</v>
      </c>
    </row>
    <row r="194" spans="1:8" ht="18" thickBot="1">
      <c r="A194" s="60" t="s">
        <v>2827</v>
      </c>
      <c r="B194" s="61" t="s">
        <v>2828</v>
      </c>
      <c r="C194" s="61" t="s">
        <v>2829</v>
      </c>
      <c r="D194" s="62">
        <v>882</v>
      </c>
      <c r="G194" s="61" t="s">
        <v>2828</v>
      </c>
      <c r="H194" s="60" t="s">
        <v>2827</v>
      </c>
    </row>
    <row r="195" spans="1:8" ht="18" thickBot="1">
      <c r="A195" s="60" t="s">
        <v>2830</v>
      </c>
      <c r="B195" s="61" t="s">
        <v>2831</v>
      </c>
      <c r="C195" s="61" t="s">
        <v>2832</v>
      </c>
      <c r="D195" s="62">
        <v>674</v>
      </c>
      <c r="G195" s="61" t="s">
        <v>2831</v>
      </c>
      <c r="H195" s="60" t="s">
        <v>2830</v>
      </c>
    </row>
    <row r="196" spans="1:8" ht="35" thickBot="1">
      <c r="A196" s="60" t="s">
        <v>2230</v>
      </c>
      <c r="B196" s="61" t="s">
        <v>2163</v>
      </c>
      <c r="C196" s="61" t="s">
        <v>2833</v>
      </c>
      <c r="D196" s="62">
        <v>678</v>
      </c>
      <c r="G196" s="61" t="s">
        <v>2163</v>
      </c>
      <c r="H196" s="60" t="s">
        <v>2230</v>
      </c>
    </row>
    <row r="197" spans="1:8" ht="35" thickBot="1">
      <c r="A197" s="60" t="s">
        <v>2834</v>
      </c>
      <c r="B197" s="61" t="s">
        <v>979</v>
      </c>
      <c r="C197" s="61" t="s">
        <v>2835</v>
      </c>
      <c r="D197" s="62">
        <v>682</v>
      </c>
      <c r="G197" s="61" t="s">
        <v>979</v>
      </c>
      <c r="H197" s="60" t="s">
        <v>2834</v>
      </c>
    </row>
    <row r="198" spans="1:8" ht="18" thickBot="1">
      <c r="A198" s="60" t="s">
        <v>2231</v>
      </c>
      <c r="B198" s="61" t="s">
        <v>1657</v>
      </c>
      <c r="C198" s="61" t="s">
        <v>2836</v>
      </c>
      <c r="D198" s="62">
        <v>686</v>
      </c>
      <c r="G198" s="61" t="s">
        <v>1657</v>
      </c>
      <c r="H198" s="60" t="s">
        <v>2231</v>
      </c>
    </row>
    <row r="199" spans="1:8" ht="18" thickBot="1">
      <c r="A199" s="60" t="s">
        <v>2837</v>
      </c>
      <c r="B199" s="61" t="s">
        <v>2838</v>
      </c>
      <c r="C199" s="61" t="s">
        <v>2839</v>
      </c>
      <c r="D199" s="62">
        <v>688</v>
      </c>
      <c r="G199" s="61" t="s">
        <v>2838</v>
      </c>
      <c r="H199" s="60" t="s">
        <v>2837</v>
      </c>
    </row>
    <row r="200" spans="1:8" ht="18" thickBot="1">
      <c r="A200" s="60" t="s">
        <v>2232</v>
      </c>
      <c r="B200" s="61" t="s">
        <v>2164</v>
      </c>
      <c r="C200" s="61" t="s">
        <v>2840</v>
      </c>
      <c r="D200" s="62">
        <v>690</v>
      </c>
      <c r="G200" s="61" t="s">
        <v>2164</v>
      </c>
      <c r="H200" s="60" t="s">
        <v>2232</v>
      </c>
    </row>
    <row r="201" spans="1:8" ht="35" thickBot="1">
      <c r="A201" s="60" t="s">
        <v>2233</v>
      </c>
      <c r="B201" s="61" t="s">
        <v>2046</v>
      </c>
      <c r="C201" s="61" t="s">
        <v>2841</v>
      </c>
      <c r="D201" s="62">
        <v>694</v>
      </c>
      <c r="G201" s="61" t="s">
        <v>2046</v>
      </c>
      <c r="H201" s="60" t="s">
        <v>2233</v>
      </c>
    </row>
    <row r="202" spans="1:8" ht="18" thickBot="1">
      <c r="A202" s="60" t="s">
        <v>2842</v>
      </c>
      <c r="B202" s="61" t="s">
        <v>2843</v>
      </c>
      <c r="C202" s="61" t="s">
        <v>2844</v>
      </c>
      <c r="D202" s="62">
        <v>702</v>
      </c>
      <c r="G202" s="61" t="s">
        <v>2843</v>
      </c>
      <c r="H202" s="60" t="s">
        <v>2842</v>
      </c>
    </row>
    <row r="203" spans="1:8" ht="52" thickBot="1">
      <c r="A203" s="60" t="s">
        <v>2845</v>
      </c>
      <c r="B203" s="61" t="s">
        <v>2846</v>
      </c>
      <c r="C203" s="61" t="s">
        <v>2847</v>
      </c>
      <c r="D203" s="62">
        <v>534</v>
      </c>
      <c r="G203" s="61" t="s">
        <v>2846</v>
      </c>
      <c r="H203" s="60" t="s">
        <v>2845</v>
      </c>
    </row>
    <row r="204" spans="1:8" ht="18" thickBot="1">
      <c r="A204" s="60" t="s">
        <v>2848</v>
      </c>
      <c r="B204" s="61" t="s">
        <v>2849</v>
      </c>
      <c r="C204" s="61" t="s">
        <v>2850</v>
      </c>
      <c r="D204" s="62">
        <v>703</v>
      </c>
      <c r="G204" s="61" t="s">
        <v>2849</v>
      </c>
      <c r="H204" s="60" t="s">
        <v>2848</v>
      </c>
    </row>
    <row r="205" spans="1:8" ht="18" thickBot="1">
      <c r="A205" s="60" t="s">
        <v>2851</v>
      </c>
      <c r="B205" s="61" t="s">
        <v>2852</v>
      </c>
      <c r="C205" s="61" t="s">
        <v>2853</v>
      </c>
      <c r="D205" s="62">
        <v>705</v>
      </c>
      <c r="G205" s="61" t="s">
        <v>2852</v>
      </c>
      <c r="H205" s="60" t="s">
        <v>2851</v>
      </c>
    </row>
    <row r="206" spans="1:8" ht="35" thickBot="1">
      <c r="A206" s="60" t="s">
        <v>2854</v>
      </c>
      <c r="B206" s="61" t="s">
        <v>2855</v>
      </c>
      <c r="C206" s="61" t="s">
        <v>2856</v>
      </c>
      <c r="D206" s="62">
        <v>90</v>
      </c>
      <c r="G206" s="61" t="s">
        <v>2855</v>
      </c>
      <c r="H206" s="60" t="s">
        <v>2854</v>
      </c>
    </row>
    <row r="207" spans="1:8" ht="18" thickBot="1">
      <c r="A207" s="60" t="s">
        <v>2234</v>
      </c>
      <c r="B207" s="61" t="s">
        <v>2165</v>
      </c>
      <c r="C207" s="61" t="s">
        <v>2857</v>
      </c>
      <c r="D207" s="62">
        <v>706</v>
      </c>
      <c r="G207" s="61" t="s">
        <v>2165</v>
      </c>
      <c r="H207" s="60" t="s">
        <v>2234</v>
      </c>
    </row>
    <row r="208" spans="1:8" ht="35" thickBot="1">
      <c r="A208" s="60" t="s">
        <v>2235</v>
      </c>
      <c r="B208" s="61" t="s">
        <v>608</v>
      </c>
      <c r="C208" s="61" t="s">
        <v>2858</v>
      </c>
      <c r="D208" s="62">
        <v>710</v>
      </c>
      <c r="G208" s="61" t="s">
        <v>608</v>
      </c>
      <c r="H208" s="60" t="s">
        <v>2235</v>
      </c>
    </row>
    <row r="209" spans="1:8" ht="86" thickBot="1">
      <c r="A209" s="60" t="s">
        <v>2859</v>
      </c>
      <c r="B209" s="61" t="s">
        <v>2860</v>
      </c>
      <c r="C209" s="61" t="s">
        <v>2861</v>
      </c>
      <c r="D209" s="62">
        <v>239</v>
      </c>
      <c r="G209" s="61" t="s">
        <v>2860</v>
      </c>
      <c r="H209" s="60" t="s">
        <v>2859</v>
      </c>
    </row>
    <row r="210" spans="1:8" ht="35" thickBot="1">
      <c r="A210" s="60" t="s">
        <v>2236</v>
      </c>
      <c r="B210" s="61" t="s">
        <v>2166</v>
      </c>
      <c r="C210" s="61" t="s">
        <v>2862</v>
      </c>
      <c r="D210" s="62">
        <v>728</v>
      </c>
      <c r="G210" s="61" t="s">
        <v>2166</v>
      </c>
      <c r="H210" s="60" t="s">
        <v>2236</v>
      </c>
    </row>
    <row r="211" spans="1:8" ht="18" thickBot="1">
      <c r="A211" s="60" t="s">
        <v>2863</v>
      </c>
      <c r="B211" s="61" t="s">
        <v>2204</v>
      </c>
      <c r="C211" s="61" t="s">
        <v>2864</v>
      </c>
      <c r="D211" s="62">
        <v>724</v>
      </c>
      <c r="G211" s="61" t="s">
        <v>2204</v>
      </c>
      <c r="H211" s="60" t="s">
        <v>2863</v>
      </c>
    </row>
    <row r="212" spans="1:8" ht="18" thickBot="1">
      <c r="A212" s="60" t="s">
        <v>2865</v>
      </c>
      <c r="B212" s="61" t="s">
        <v>2866</v>
      </c>
      <c r="C212" s="61" t="s">
        <v>2867</v>
      </c>
      <c r="D212" s="62">
        <v>144</v>
      </c>
      <c r="G212" s="61" t="s">
        <v>2866</v>
      </c>
      <c r="H212" s="60" t="s">
        <v>2865</v>
      </c>
    </row>
    <row r="213" spans="1:8" ht="18" thickBot="1">
      <c r="A213" s="60" t="s">
        <v>2868</v>
      </c>
      <c r="B213" s="61" t="s">
        <v>2167</v>
      </c>
      <c r="C213" s="61" t="s">
        <v>2869</v>
      </c>
      <c r="D213" s="62">
        <v>729</v>
      </c>
      <c r="G213" s="61" t="s">
        <v>2167</v>
      </c>
      <c r="H213" s="60" t="s">
        <v>2868</v>
      </c>
    </row>
    <row r="214" spans="1:8" ht="18" thickBot="1">
      <c r="A214" s="60" t="s">
        <v>2870</v>
      </c>
      <c r="B214" s="61" t="s">
        <v>2871</v>
      </c>
      <c r="C214" s="61" t="s">
        <v>2872</v>
      </c>
      <c r="D214" s="62">
        <v>740</v>
      </c>
      <c r="G214" s="61" t="s">
        <v>2871</v>
      </c>
      <c r="H214" s="60" t="s">
        <v>2870</v>
      </c>
    </row>
    <row r="215" spans="1:8" ht="52" thickBot="1">
      <c r="A215" s="60" t="s">
        <v>2873</v>
      </c>
      <c r="B215" s="61" t="s">
        <v>2874</v>
      </c>
      <c r="C215" s="61" t="s">
        <v>2875</v>
      </c>
      <c r="D215" s="62">
        <v>744</v>
      </c>
      <c r="G215" s="61" t="s">
        <v>2874</v>
      </c>
      <c r="H215" s="60" t="s">
        <v>2873</v>
      </c>
    </row>
    <row r="216" spans="1:8" ht="18" thickBot="1">
      <c r="A216" s="60" t="s">
        <v>2876</v>
      </c>
      <c r="B216" s="61" t="s">
        <v>465</v>
      </c>
      <c r="C216" s="61" t="s">
        <v>2877</v>
      </c>
      <c r="D216" s="62">
        <v>752</v>
      </c>
      <c r="G216" s="61" t="s">
        <v>465</v>
      </c>
      <c r="H216" s="60" t="s">
        <v>2876</v>
      </c>
    </row>
    <row r="217" spans="1:8" ht="18" thickBot="1">
      <c r="A217" s="60" t="s">
        <v>2878</v>
      </c>
      <c r="B217" s="61" t="s">
        <v>2879</v>
      </c>
      <c r="C217" s="61" t="s">
        <v>2880</v>
      </c>
      <c r="D217" s="62">
        <v>756</v>
      </c>
      <c r="G217" s="61" t="s">
        <v>2879</v>
      </c>
      <c r="H217" s="60" t="s">
        <v>2878</v>
      </c>
    </row>
    <row r="218" spans="1:8" ht="35" thickBot="1">
      <c r="A218" s="60" t="s">
        <v>2881</v>
      </c>
      <c r="B218" s="61" t="s">
        <v>2882</v>
      </c>
      <c r="C218" s="61" t="s">
        <v>2883</v>
      </c>
      <c r="D218" s="62">
        <v>760</v>
      </c>
      <c r="G218" s="61" t="s">
        <v>2882</v>
      </c>
      <c r="H218" s="60" t="s">
        <v>2881</v>
      </c>
    </row>
    <row r="219" spans="1:8" ht="52" thickBot="1">
      <c r="A219" s="60" t="s">
        <v>2884</v>
      </c>
      <c r="B219" s="61" t="s">
        <v>2885</v>
      </c>
      <c r="C219" s="61" t="s">
        <v>2886</v>
      </c>
      <c r="D219" s="62">
        <v>158</v>
      </c>
      <c r="G219" s="61" t="s">
        <v>2885</v>
      </c>
      <c r="H219" s="60" t="s">
        <v>2884</v>
      </c>
    </row>
    <row r="220" spans="1:8" ht="18" thickBot="1">
      <c r="A220" s="60" t="s">
        <v>2887</v>
      </c>
      <c r="B220" s="61" t="s">
        <v>2888</v>
      </c>
      <c r="C220" s="61" t="s">
        <v>2889</v>
      </c>
      <c r="D220" s="62">
        <v>762</v>
      </c>
      <c r="G220" s="61" t="s">
        <v>2888</v>
      </c>
      <c r="H220" s="60" t="s">
        <v>2887</v>
      </c>
    </row>
    <row r="221" spans="1:8" ht="52" thickBot="1">
      <c r="A221" s="60" t="s">
        <v>2890</v>
      </c>
      <c r="B221" s="61" t="s">
        <v>842</v>
      </c>
      <c r="C221" s="61" t="s">
        <v>2891</v>
      </c>
      <c r="D221" s="62">
        <v>834</v>
      </c>
      <c r="G221" s="61" t="s">
        <v>842</v>
      </c>
      <c r="H221" s="60" t="s">
        <v>2890</v>
      </c>
    </row>
    <row r="222" spans="1:8" ht="18" thickBot="1">
      <c r="A222" s="60" t="s">
        <v>2892</v>
      </c>
      <c r="B222" s="61" t="s">
        <v>377</v>
      </c>
      <c r="C222" s="61" t="s">
        <v>2893</v>
      </c>
      <c r="D222" s="62">
        <v>764</v>
      </c>
      <c r="G222" s="61" t="s">
        <v>377</v>
      </c>
      <c r="H222" s="60" t="s">
        <v>2892</v>
      </c>
    </row>
    <row r="223" spans="1:8" ht="18" thickBot="1">
      <c r="A223" s="60" t="s">
        <v>2894</v>
      </c>
      <c r="B223" s="61" t="s">
        <v>2895</v>
      </c>
      <c r="C223" s="61" t="s">
        <v>2896</v>
      </c>
      <c r="D223" s="62">
        <v>626</v>
      </c>
      <c r="G223" s="61" t="s">
        <v>2895</v>
      </c>
      <c r="H223" s="60" t="s">
        <v>2894</v>
      </c>
    </row>
    <row r="224" spans="1:8" ht="18" thickBot="1">
      <c r="A224" s="60" t="s">
        <v>2239</v>
      </c>
      <c r="B224" s="61" t="s">
        <v>1968</v>
      </c>
      <c r="C224" s="61" t="s">
        <v>2897</v>
      </c>
      <c r="D224" s="62">
        <v>768</v>
      </c>
      <c r="G224" s="61" t="s">
        <v>1968</v>
      </c>
      <c r="H224" s="60" t="s">
        <v>2239</v>
      </c>
    </row>
    <row r="225" spans="1:8" ht="18" thickBot="1">
      <c r="A225" s="60" t="s">
        <v>2898</v>
      </c>
      <c r="B225" s="61" t="s">
        <v>2899</v>
      </c>
      <c r="C225" s="61" t="s">
        <v>2900</v>
      </c>
      <c r="D225" s="62">
        <v>772</v>
      </c>
      <c r="G225" s="61" t="s">
        <v>2899</v>
      </c>
      <c r="H225" s="60" t="s">
        <v>2898</v>
      </c>
    </row>
    <row r="226" spans="1:8" ht="18" thickBot="1">
      <c r="A226" s="60" t="s">
        <v>2901</v>
      </c>
      <c r="B226" s="61" t="s">
        <v>2902</v>
      </c>
      <c r="C226" s="61" t="s">
        <v>2903</v>
      </c>
      <c r="D226" s="62">
        <v>776</v>
      </c>
      <c r="G226" s="61" t="s">
        <v>2902</v>
      </c>
      <c r="H226" s="60" t="s">
        <v>2901</v>
      </c>
    </row>
    <row r="227" spans="1:8" ht="35" thickBot="1">
      <c r="A227" s="60" t="s">
        <v>2904</v>
      </c>
      <c r="B227" s="61" t="s">
        <v>2905</v>
      </c>
      <c r="C227" s="61" t="s">
        <v>2906</v>
      </c>
      <c r="D227" s="62">
        <v>780</v>
      </c>
      <c r="G227" s="61" t="s">
        <v>2905</v>
      </c>
      <c r="H227" s="60" t="s">
        <v>2904</v>
      </c>
    </row>
    <row r="228" spans="1:8" ht="18" thickBot="1">
      <c r="A228" s="60" t="s">
        <v>2240</v>
      </c>
      <c r="B228" s="61" t="s">
        <v>935</v>
      </c>
      <c r="C228" s="61" t="s">
        <v>2907</v>
      </c>
      <c r="D228" s="62">
        <v>788</v>
      </c>
      <c r="G228" s="61" t="s">
        <v>935</v>
      </c>
      <c r="H228" s="60" t="s">
        <v>2240</v>
      </c>
    </row>
    <row r="229" spans="1:8" ht="18" thickBot="1">
      <c r="A229" s="60" t="s">
        <v>2908</v>
      </c>
      <c r="B229" s="61" t="s">
        <v>711</v>
      </c>
      <c r="C229" s="61" t="s">
        <v>2909</v>
      </c>
      <c r="D229" s="62">
        <v>792</v>
      </c>
      <c r="G229" s="61" t="s">
        <v>711</v>
      </c>
      <c r="H229" s="60" t="s">
        <v>2908</v>
      </c>
    </row>
    <row r="230" spans="1:8" ht="35" thickBot="1">
      <c r="A230" s="60" t="s">
        <v>2910</v>
      </c>
      <c r="B230" s="61" t="s">
        <v>2911</v>
      </c>
      <c r="C230" s="61" t="s">
        <v>2912</v>
      </c>
      <c r="D230" s="62">
        <v>795</v>
      </c>
      <c r="G230" s="61" t="s">
        <v>2911</v>
      </c>
      <c r="H230" s="60" t="s">
        <v>2910</v>
      </c>
    </row>
    <row r="231" spans="1:8" ht="52" thickBot="1">
      <c r="A231" s="60" t="s">
        <v>2913</v>
      </c>
      <c r="B231" s="61" t="s">
        <v>2914</v>
      </c>
      <c r="C231" s="61" t="s">
        <v>2915</v>
      </c>
      <c r="D231" s="62">
        <v>796</v>
      </c>
      <c r="G231" s="61" t="s">
        <v>2914</v>
      </c>
      <c r="H231" s="60" t="s">
        <v>2913</v>
      </c>
    </row>
    <row r="232" spans="1:8" ht="18" thickBot="1">
      <c r="A232" s="60" t="s">
        <v>2916</v>
      </c>
      <c r="B232" s="61" t="s">
        <v>2917</v>
      </c>
      <c r="C232" s="61" t="s">
        <v>2918</v>
      </c>
      <c r="D232" s="62">
        <v>798</v>
      </c>
      <c r="G232" s="61" t="s">
        <v>2917</v>
      </c>
      <c r="H232" s="60" t="s">
        <v>2916</v>
      </c>
    </row>
    <row r="233" spans="1:8" ht="18" thickBot="1">
      <c r="A233" s="60" t="s">
        <v>2241</v>
      </c>
      <c r="B233" s="61" t="s">
        <v>1443</v>
      </c>
      <c r="C233" s="61" t="s">
        <v>2919</v>
      </c>
      <c r="D233" s="62">
        <v>800</v>
      </c>
      <c r="G233" s="61" t="s">
        <v>1443</v>
      </c>
      <c r="H233" s="60" t="s">
        <v>2241</v>
      </c>
    </row>
    <row r="234" spans="1:8" ht="18" thickBot="1">
      <c r="A234" s="60" t="s">
        <v>2920</v>
      </c>
      <c r="B234" s="61" t="s">
        <v>2921</v>
      </c>
      <c r="C234" s="61" t="s">
        <v>2922</v>
      </c>
      <c r="D234" s="62">
        <v>804</v>
      </c>
      <c r="G234" s="61" t="s">
        <v>2921</v>
      </c>
      <c r="H234" s="60" t="s">
        <v>2920</v>
      </c>
    </row>
    <row r="235" spans="1:8" ht="52" thickBot="1">
      <c r="A235" s="60" t="s">
        <v>2923</v>
      </c>
      <c r="B235" s="61" t="s">
        <v>159</v>
      </c>
      <c r="C235" s="61" t="s">
        <v>2924</v>
      </c>
      <c r="D235" s="62">
        <v>784</v>
      </c>
      <c r="G235" s="61" t="s">
        <v>159</v>
      </c>
      <c r="H235" s="60" t="s">
        <v>2923</v>
      </c>
    </row>
    <row r="236" spans="1:8" ht="103" thickBot="1">
      <c r="A236" s="60" t="s">
        <v>2925</v>
      </c>
      <c r="B236" s="61" t="s">
        <v>272</v>
      </c>
      <c r="C236" s="61" t="s">
        <v>2926</v>
      </c>
      <c r="D236" s="62">
        <v>826</v>
      </c>
      <c r="G236" s="61" t="s">
        <v>272</v>
      </c>
      <c r="H236" s="60" t="s">
        <v>2925</v>
      </c>
    </row>
    <row r="237" spans="1:8" ht="86" thickBot="1">
      <c r="A237" s="60" t="s">
        <v>2927</v>
      </c>
      <c r="B237" s="61" t="s">
        <v>2928</v>
      </c>
      <c r="C237" s="61" t="s">
        <v>2929</v>
      </c>
      <c r="D237" s="62">
        <v>581</v>
      </c>
      <c r="G237" s="61" t="s">
        <v>2928</v>
      </c>
      <c r="H237" s="60" t="s">
        <v>2927</v>
      </c>
    </row>
    <row r="238" spans="1:8" ht="69" thickBot="1">
      <c r="A238" s="60" t="s">
        <v>2930</v>
      </c>
      <c r="B238" s="61" t="s">
        <v>366</v>
      </c>
      <c r="C238" s="61" t="s">
        <v>2931</v>
      </c>
      <c r="D238" s="62">
        <v>840</v>
      </c>
      <c r="G238" s="61" t="s">
        <v>366</v>
      </c>
      <c r="H238" s="60" t="s">
        <v>2930</v>
      </c>
    </row>
    <row r="239" spans="1:8" ht="18" thickBot="1">
      <c r="A239" s="60" t="s">
        <v>2932</v>
      </c>
      <c r="B239" s="61" t="s">
        <v>2933</v>
      </c>
      <c r="C239" s="61" t="s">
        <v>2934</v>
      </c>
      <c r="D239" s="62">
        <v>858</v>
      </c>
      <c r="G239" s="61" t="s">
        <v>2933</v>
      </c>
      <c r="H239" s="60" t="s">
        <v>2932</v>
      </c>
    </row>
    <row r="240" spans="1:8" ht="18" thickBot="1">
      <c r="A240" s="60" t="s">
        <v>2935</v>
      </c>
      <c r="B240" s="61" t="s">
        <v>2936</v>
      </c>
      <c r="C240" s="61" t="s">
        <v>2937</v>
      </c>
      <c r="D240" s="62">
        <v>860</v>
      </c>
      <c r="G240" s="61" t="s">
        <v>2936</v>
      </c>
      <c r="H240" s="60" t="s">
        <v>2935</v>
      </c>
    </row>
    <row r="241" spans="1:8" ht="18" thickBot="1">
      <c r="A241" s="60" t="s">
        <v>2938</v>
      </c>
      <c r="B241" s="61" t="s">
        <v>2939</v>
      </c>
      <c r="C241" s="61" t="s">
        <v>2940</v>
      </c>
      <c r="D241" s="62">
        <v>548</v>
      </c>
      <c r="G241" s="61" t="s">
        <v>2939</v>
      </c>
      <c r="H241" s="60" t="s">
        <v>2938</v>
      </c>
    </row>
    <row r="242" spans="1:8" ht="52" thickBot="1">
      <c r="A242" s="60" t="s">
        <v>2941</v>
      </c>
      <c r="B242" s="61" t="s">
        <v>2942</v>
      </c>
      <c r="C242" s="61" t="s">
        <v>2943</v>
      </c>
      <c r="D242" s="62">
        <v>862</v>
      </c>
      <c r="G242" s="61" t="s">
        <v>2942</v>
      </c>
      <c r="H242" s="60" t="s">
        <v>2941</v>
      </c>
    </row>
    <row r="243" spans="1:8" ht="18" thickBot="1">
      <c r="A243" s="60" t="s">
        <v>2944</v>
      </c>
      <c r="B243" s="61" t="s">
        <v>1587</v>
      </c>
      <c r="C243" s="61" t="s">
        <v>2945</v>
      </c>
      <c r="D243" s="62">
        <v>704</v>
      </c>
      <c r="G243" s="61" t="s">
        <v>1587</v>
      </c>
      <c r="H243" s="60" t="s">
        <v>2944</v>
      </c>
    </row>
    <row r="244" spans="1:8" ht="52" thickBot="1">
      <c r="A244" s="60" t="s">
        <v>2946</v>
      </c>
      <c r="B244" s="61" t="s">
        <v>2947</v>
      </c>
      <c r="C244" s="61" t="s">
        <v>2948</v>
      </c>
      <c r="D244" s="62">
        <v>92</v>
      </c>
      <c r="G244" s="61" t="s">
        <v>2947</v>
      </c>
      <c r="H244" s="60" t="s">
        <v>2946</v>
      </c>
    </row>
    <row r="245" spans="1:8" ht="52" thickBot="1">
      <c r="A245" s="60" t="s">
        <v>2949</v>
      </c>
      <c r="B245" s="61" t="s">
        <v>2950</v>
      </c>
      <c r="C245" s="61" t="s">
        <v>2951</v>
      </c>
      <c r="D245" s="62">
        <v>850</v>
      </c>
      <c r="G245" s="61" t="s">
        <v>2950</v>
      </c>
      <c r="H245" s="60" t="s">
        <v>2949</v>
      </c>
    </row>
    <row r="246" spans="1:8" ht="35" thickBot="1">
      <c r="A246" s="60" t="s">
        <v>2952</v>
      </c>
      <c r="B246" s="61" t="s">
        <v>2953</v>
      </c>
      <c r="C246" s="61" t="s">
        <v>2954</v>
      </c>
      <c r="D246" s="62">
        <v>876</v>
      </c>
      <c r="G246" s="61" t="s">
        <v>2953</v>
      </c>
      <c r="H246" s="60" t="s">
        <v>2952</v>
      </c>
    </row>
    <row r="247" spans="1:8" ht="35" thickBot="1">
      <c r="A247" s="60" t="s">
        <v>2955</v>
      </c>
      <c r="B247" s="61" t="s">
        <v>2956</v>
      </c>
      <c r="C247" s="61" t="s">
        <v>2957</v>
      </c>
      <c r="D247" s="62">
        <v>732</v>
      </c>
      <c r="G247" s="61" t="s">
        <v>2956</v>
      </c>
      <c r="H247" s="60" t="s">
        <v>2955</v>
      </c>
    </row>
    <row r="248" spans="1:8" ht="18" thickBot="1">
      <c r="A248" s="60" t="s">
        <v>2958</v>
      </c>
      <c r="B248" s="61" t="s">
        <v>2959</v>
      </c>
      <c r="C248" s="61" t="s">
        <v>2960</v>
      </c>
      <c r="D248" s="62">
        <v>887</v>
      </c>
      <c r="G248" s="61" t="s">
        <v>2959</v>
      </c>
      <c r="H248" s="60" t="s">
        <v>2958</v>
      </c>
    </row>
    <row r="249" spans="1:8" ht="18" thickBot="1">
      <c r="A249" s="60" t="s">
        <v>2242</v>
      </c>
      <c r="B249" s="61" t="s">
        <v>737</v>
      </c>
      <c r="C249" s="61" t="s">
        <v>2961</v>
      </c>
      <c r="D249" s="62">
        <v>894</v>
      </c>
      <c r="G249" s="61" t="s">
        <v>737</v>
      </c>
      <c r="H249" s="60" t="s">
        <v>2242</v>
      </c>
    </row>
    <row r="250" spans="1:8" ht="17">
      <c r="A250" s="63" t="s">
        <v>2243</v>
      </c>
      <c r="B250" s="64" t="s">
        <v>2169</v>
      </c>
      <c r="C250" s="64" t="s">
        <v>2962</v>
      </c>
      <c r="D250" s="65">
        <v>716</v>
      </c>
      <c r="G250" s="64" t="s">
        <v>2169</v>
      </c>
      <c r="H250" s="63" t="s">
        <v>2243</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5" sqref="E5"/>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2963</v>
      </c>
      <c r="B1" s="49" t="s">
        <v>2964</v>
      </c>
      <c r="C1" s="49" t="s">
        <v>2965</v>
      </c>
      <c r="D1" s="49" t="s">
        <v>2966</v>
      </c>
      <c r="E1" s="49" t="s">
        <v>2967</v>
      </c>
      <c r="F1" s="49" t="s">
        <v>2968</v>
      </c>
      <c r="G1" s="49" t="s">
        <v>2969</v>
      </c>
      <c r="H1" s="49" t="s">
        <v>2970</v>
      </c>
      <c r="I1" s="49" t="s">
        <v>2971</v>
      </c>
      <c r="J1" s="49" t="s">
        <v>2972</v>
      </c>
      <c r="K1" s="49" t="s">
        <v>2973</v>
      </c>
      <c r="L1" s="49" t="s">
        <v>2974</v>
      </c>
    </row>
    <row r="2" spans="1:12" ht="98.25" customHeight="1">
      <c r="A2" s="46" t="s">
        <v>2975</v>
      </c>
      <c r="B2" s="42" t="s">
        <v>2976</v>
      </c>
      <c r="C2" s="43">
        <f>COUNTIF(models_list_studies!B:B,"*LEAP*")</f>
        <v>13</v>
      </c>
      <c r="D2" s="43" t="s">
        <v>2977</v>
      </c>
      <c r="E2" s="43" t="s">
        <v>2978</v>
      </c>
      <c r="F2" s="43" t="s">
        <v>2979</v>
      </c>
      <c r="G2" s="43" t="s">
        <v>2980</v>
      </c>
      <c r="H2" s="43" t="s">
        <v>2981</v>
      </c>
      <c r="I2" s="43" t="s">
        <v>2982</v>
      </c>
      <c r="J2" s="43" t="s">
        <v>2983</v>
      </c>
      <c r="K2" s="44" t="s">
        <v>2984</v>
      </c>
      <c r="L2" s="44" t="s">
        <v>2985</v>
      </c>
    </row>
    <row r="3" spans="1:12" ht="87" customHeight="1">
      <c r="A3" s="46" t="s">
        <v>264</v>
      </c>
      <c r="B3" s="42" t="s">
        <v>2986</v>
      </c>
      <c r="C3" s="43">
        <f>COUNTIF(models_list_studies!B:B,"*OSeMOSYS*")</f>
        <v>17</v>
      </c>
      <c r="D3" s="43" t="s">
        <v>2987</v>
      </c>
      <c r="E3" s="43" t="s">
        <v>2978</v>
      </c>
      <c r="F3" s="43" t="s">
        <v>2988</v>
      </c>
      <c r="G3" s="43" t="s">
        <v>2981</v>
      </c>
      <c r="H3" s="43" t="s">
        <v>2989</v>
      </c>
      <c r="I3" s="43" t="s">
        <v>2990</v>
      </c>
      <c r="J3" s="43" t="s">
        <v>2991</v>
      </c>
      <c r="K3" s="43" t="s">
        <v>2992</v>
      </c>
      <c r="L3" s="43" t="s">
        <v>2993</v>
      </c>
    </row>
    <row r="4" spans="1:12" ht="102" customHeight="1">
      <c r="A4" s="46" t="s">
        <v>2994</v>
      </c>
      <c r="B4" s="42" t="s">
        <v>2995</v>
      </c>
      <c r="C4" s="43">
        <f>COUNTIF(models_list_studies!B:B,"*TIMES*")+COUNTIF(models_list_studies!B:B,"*MARKAL*")</f>
        <v>7</v>
      </c>
      <c r="D4" s="43" t="s">
        <v>2996</v>
      </c>
      <c r="E4" s="52" t="s">
        <v>2978</v>
      </c>
      <c r="F4" s="43" t="s">
        <v>2997</v>
      </c>
      <c r="G4" s="43" t="s">
        <v>2981</v>
      </c>
      <c r="H4" s="43" t="s">
        <v>2981</v>
      </c>
      <c r="I4" s="43" t="s">
        <v>2998</v>
      </c>
      <c r="J4" s="43" t="s">
        <v>2999</v>
      </c>
      <c r="K4" s="43" t="s">
        <v>2984</v>
      </c>
      <c r="L4" s="43" t="s">
        <v>3000</v>
      </c>
    </row>
    <row r="5" spans="1:12" ht="95.25" customHeight="1">
      <c r="A5" s="46" t="s">
        <v>369</v>
      </c>
      <c r="B5" s="42" t="s">
        <v>3001</v>
      </c>
      <c r="C5" s="43">
        <f>COUNTIF(models_list_studies!B:B,"*MESSAGE*")</f>
        <v>5</v>
      </c>
      <c r="D5" s="43" t="s">
        <v>3002</v>
      </c>
      <c r="E5" s="43" t="s">
        <v>2978</v>
      </c>
      <c r="F5" s="43" t="s">
        <v>3003</v>
      </c>
      <c r="G5" s="43" t="s">
        <v>2981</v>
      </c>
      <c r="H5" s="43" t="s">
        <v>2989</v>
      </c>
      <c r="I5" s="43" t="s">
        <v>3004</v>
      </c>
      <c r="J5" s="43" t="s">
        <v>3005</v>
      </c>
      <c r="K5" s="43" t="s">
        <v>2992</v>
      </c>
      <c r="L5" s="43" t="s">
        <v>3006</v>
      </c>
    </row>
    <row r="6" spans="1:12" ht="87.75" customHeight="1">
      <c r="A6" s="46" t="s">
        <v>2295</v>
      </c>
      <c r="B6" s="42" t="s">
        <v>3007</v>
      </c>
      <c r="C6" s="43">
        <f>COUNTIF(models_list_studies!B:B,"*SPLAT*")</f>
        <v>2</v>
      </c>
      <c r="D6" s="43" t="s">
        <v>3008</v>
      </c>
      <c r="E6" s="43" t="s">
        <v>2978</v>
      </c>
      <c r="F6" s="43" t="s">
        <v>3009</v>
      </c>
      <c r="G6" s="43" t="s">
        <v>2981</v>
      </c>
      <c r="H6" s="43" t="s">
        <v>2989</v>
      </c>
      <c r="I6" s="43" t="s">
        <v>3010</v>
      </c>
      <c r="J6" s="43" t="s">
        <v>3011</v>
      </c>
      <c r="K6" s="43" t="s">
        <v>2984</v>
      </c>
      <c r="L6" s="43" t="s">
        <v>3012</v>
      </c>
    </row>
    <row r="7" spans="1:12" ht="58.5" customHeight="1">
      <c r="A7" s="47" t="s">
        <v>3013</v>
      </c>
      <c r="B7" s="42" t="s">
        <v>3014</v>
      </c>
      <c r="C7" s="43">
        <f>COUNTIF(models_list_studies!B:B,"*PyPSA*")</f>
        <v>2</v>
      </c>
      <c r="D7" s="43" t="s">
        <v>3015</v>
      </c>
      <c r="E7" s="43" t="s">
        <v>2978</v>
      </c>
      <c r="F7" s="43" t="s">
        <v>2988</v>
      </c>
      <c r="G7" s="43" t="s">
        <v>2981</v>
      </c>
      <c r="H7" s="43" t="s">
        <v>2981</v>
      </c>
      <c r="I7" s="43" t="s">
        <v>3016</v>
      </c>
      <c r="J7" s="43" t="s">
        <v>2991</v>
      </c>
      <c r="K7" s="43" t="s">
        <v>2992</v>
      </c>
      <c r="L7" s="43" t="s">
        <v>3017</v>
      </c>
    </row>
    <row r="8" spans="1:12" ht="54.75" customHeight="1">
      <c r="A8" s="47" t="s">
        <v>2111</v>
      </c>
      <c r="B8" s="42" t="s">
        <v>3018</v>
      </c>
      <c r="C8" s="43">
        <f>COUNTIF(models_list_studies!B:B,"*Calliope*")</f>
        <v>1</v>
      </c>
      <c r="D8" s="43" t="s">
        <v>3019</v>
      </c>
      <c r="E8" s="43" t="s">
        <v>2978</v>
      </c>
      <c r="F8" s="43" t="s">
        <v>2988</v>
      </c>
      <c r="G8" s="43" t="s">
        <v>3020</v>
      </c>
      <c r="H8" s="43" t="s">
        <v>2981</v>
      </c>
      <c r="I8" s="43" t="s">
        <v>3021</v>
      </c>
      <c r="J8" s="43" t="s">
        <v>2991</v>
      </c>
      <c r="K8" s="43" t="s">
        <v>2992</v>
      </c>
      <c r="L8" s="43" t="s">
        <v>3022</v>
      </c>
    </row>
    <row r="9" spans="1:12" ht="32">
      <c r="A9" s="47" t="s">
        <v>3023</v>
      </c>
      <c r="B9" s="42" t="s">
        <v>3024</v>
      </c>
      <c r="C9" s="43">
        <f>COUNTIF(models_list_studies!B:B,"*ONSSET*")</f>
        <v>6</v>
      </c>
      <c r="D9" s="43" t="s">
        <v>3025</v>
      </c>
      <c r="E9" s="43" t="s">
        <v>2978</v>
      </c>
      <c r="F9" s="43" t="s">
        <v>2988</v>
      </c>
      <c r="G9" s="43" t="s">
        <v>2980</v>
      </c>
      <c r="H9" s="43" t="s">
        <v>2989</v>
      </c>
      <c r="I9" s="43" t="s">
        <v>3026</v>
      </c>
      <c r="J9" s="43" t="s">
        <v>2991</v>
      </c>
      <c r="K9" s="43" t="s">
        <v>2992</v>
      </c>
      <c r="L9" s="43" t="s">
        <v>3027</v>
      </c>
    </row>
    <row r="10" spans="1:12" ht="55.5" customHeight="1">
      <c r="A10" s="46" t="s">
        <v>2110</v>
      </c>
      <c r="B10" s="42" t="s">
        <v>3028</v>
      </c>
      <c r="C10" s="43">
        <f>COUNTIF(models_list_studies!B:B,"*Balmorel*")</f>
        <v>1</v>
      </c>
      <c r="D10" s="43" t="s">
        <v>3029</v>
      </c>
      <c r="E10" s="43" t="s">
        <v>2978</v>
      </c>
      <c r="F10" s="43" t="s">
        <v>2988</v>
      </c>
      <c r="G10" s="43" t="s">
        <v>2981</v>
      </c>
      <c r="H10" s="43" t="s">
        <v>2989</v>
      </c>
      <c r="I10" s="43" t="s">
        <v>3030</v>
      </c>
      <c r="J10" s="43" t="s">
        <v>3031</v>
      </c>
      <c r="K10" s="43" t="s">
        <v>2992</v>
      </c>
      <c r="L10" s="43" t="s">
        <v>3032</v>
      </c>
    </row>
    <row r="11" spans="1:12" ht="39.75" customHeight="1">
      <c r="A11" s="46" t="s">
        <v>1677</v>
      </c>
      <c r="B11" s="43" t="s">
        <v>3033</v>
      </c>
      <c r="C11" s="43">
        <f>COUNTIF(models_list_studies!B:B,"*PLEXOS*")</f>
        <v>2</v>
      </c>
      <c r="D11" s="43" t="s">
        <v>3034</v>
      </c>
      <c r="E11" s="43" t="s">
        <v>2978</v>
      </c>
      <c r="F11" s="43" t="s">
        <v>3035</v>
      </c>
      <c r="G11" s="43" t="s">
        <v>2981</v>
      </c>
      <c r="H11" s="43" t="s">
        <v>2981</v>
      </c>
      <c r="I11" s="43" t="s">
        <v>3036</v>
      </c>
      <c r="J11" s="43" t="s">
        <v>3037</v>
      </c>
      <c r="K11" s="43" t="s">
        <v>2984</v>
      </c>
      <c r="L11" s="43" t="s">
        <v>2985</v>
      </c>
    </row>
    <row r="12" spans="1:12" ht="16">
      <c r="A12" s="47" t="s">
        <v>3038</v>
      </c>
      <c r="B12" s="43" t="s">
        <v>3039</v>
      </c>
      <c r="C12" s="43">
        <f>COUNTIF(models_list_studies!B:B,"*HOMER*")+COUNTIF(models_list_studies!B:B,"*Homer*")</f>
        <v>4</v>
      </c>
      <c r="D12" s="43" t="s">
        <v>3040</v>
      </c>
      <c r="E12" s="43" t="s">
        <v>2978</v>
      </c>
      <c r="F12" s="43" t="s">
        <v>3035</v>
      </c>
      <c r="G12" s="43" t="s">
        <v>2980</v>
      </c>
      <c r="H12" s="43" t="s">
        <v>2981</v>
      </c>
      <c r="I12" s="43" t="s">
        <v>3041</v>
      </c>
      <c r="J12" s="43" t="s">
        <v>3042</v>
      </c>
      <c r="K12" s="43" t="s">
        <v>2984</v>
      </c>
      <c r="L12" s="43" t="s">
        <v>2985</v>
      </c>
    </row>
    <row r="13" spans="1:12" ht="32">
      <c r="A13" s="47" t="s">
        <v>1563</v>
      </c>
      <c r="B13" s="42" t="s">
        <v>3043</v>
      </c>
      <c r="C13" s="43">
        <f>COUNTIF(models_list_studies!B:B,"*Vensim*")</f>
        <v>1</v>
      </c>
      <c r="D13" s="43" t="s">
        <v>3044</v>
      </c>
      <c r="E13" s="43" t="s">
        <v>2978</v>
      </c>
      <c r="F13" s="43" t="s">
        <v>3035</v>
      </c>
      <c r="G13" s="43" t="s">
        <v>2980</v>
      </c>
      <c r="H13" s="43" t="s">
        <v>2981</v>
      </c>
      <c r="I13" s="43" t="s">
        <v>3045</v>
      </c>
      <c r="J13" s="43" t="s">
        <v>3046</v>
      </c>
      <c r="K13" s="43" t="s">
        <v>3047</v>
      </c>
      <c r="L13" s="43" t="s">
        <v>3048</v>
      </c>
    </row>
    <row r="14" spans="1:12" ht="50.25" customHeight="1">
      <c r="A14" s="47" t="s">
        <v>2314</v>
      </c>
      <c r="B14" s="43" t="s">
        <v>3049</v>
      </c>
      <c r="C14" s="43">
        <f>COUNTIF(models_list_studies!B:B,"*FlexTool*")+COUNTIF(models_list_studies!B:B,"*Flextool*")</f>
        <v>6</v>
      </c>
      <c r="D14" s="43" t="s">
        <v>3008</v>
      </c>
      <c r="E14" s="43" t="s">
        <v>2978</v>
      </c>
      <c r="F14" s="43" t="s">
        <v>3009</v>
      </c>
      <c r="G14" s="43" t="s">
        <v>2980</v>
      </c>
      <c r="H14" s="43" t="s">
        <v>2989</v>
      </c>
      <c r="I14" s="43" t="s">
        <v>3050</v>
      </c>
      <c r="J14" s="43" t="s">
        <v>3011</v>
      </c>
      <c r="K14" s="43" t="s">
        <v>2984</v>
      </c>
      <c r="L14" s="43" t="s">
        <v>3051</v>
      </c>
    </row>
    <row r="15" spans="1:12" ht="16">
      <c r="A15" s="46" t="s">
        <v>2117</v>
      </c>
      <c r="B15" s="43" t="s">
        <v>3052</v>
      </c>
      <c r="C15" s="43">
        <f>COUNTIF(models_list_studies!B:B,"*MAED*")</f>
        <v>1</v>
      </c>
      <c r="D15" s="43" t="s">
        <v>3002</v>
      </c>
      <c r="E15" s="43" t="s">
        <v>2978</v>
      </c>
      <c r="F15" s="43" t="s">
        <v>3003</v>
      </c>
      <c r="G15" s="43" t="s">
        <v>2980</v>
      </c>
      <c r="H15" s="43" t="s">
        <v>2989</v>
      </c>
      <c r="I15" s="43" t="s">
        <v>3053</v>
      </c>
      <c r="J15" s="43" t="s">
        <v>3054</v>
      </c>
      <c r="K15" s="43" t="s">
        <v>2984</v>
      </c>
      <c r="L15" s="43" t="s">
        <v>2985</v>
      </c>
    </row>
    <row r="16" spans="1:12" ht="32">
      <c r="A16" s="46" t="s">
        <v>706</v>
      </c>
      <c r="B16" s="43" t="s">
        <v>3055</v>
      </c>
      <c r="C16" s="43">
        <f>COUNTIF(models_list_studies!B:B,"*EnergyPLAN*")</f>
        <v>1</v>
      </c>
      <c r="D16" s="43" t="s">
        <v>3056</v>
      </c>
      <c r="E16" s="43" t="s">
        <v>2978</v>
      </c>
      <c r="F16" s="43" t="s">
        <v>3057</v>
      </c>
      <c r="G16" s="43" t="s">
        <v>2980</v>
      </c>
      <c r="H16" s="43" t="s">
        <v>2981</v>
      </c>
      <c r="I16" s="43" t="s">
        <v>3058</v>
      </c>
      <c r="J16" s="43" t="s">
        <v>3059</v>
      </c>
      <c r="K16" s="43" t="s">
        <v>2984</v>
      </c>
      <c r="L16" s="43" t="s">
        <v>2985</v>
      </c>
    </row>
    <row r="17" spans="1:12" ht="16">
      <c r="A17" s="46" t="s">
        <v>2123</v>
      </c>
      <c r="B17" s="43" t="s">
        <v>3060</v>
      </c>
      <c r="C17" s="43">
        <f>COUNTIF(models_list_studies!B:B,"*QGIS*")</f>
        <v>1</v>
      </c>
      <c r="D17" s="43" t="s">
        <v>3061</v>
      </c>
      <c r="E17" s="43" t="s">
        <v>2978</v>
      </c>
      <c r="F17" s="43" t="s">
        <v>2988</v>
      </c>
      <c r="G17" s="43" t="s">
        <v>3020</v>
      </c>
      <c r="H17" s="43" t="s">
        <v>2981</v>
      </c>
      <c r="I17" s="43" t="s">
        <v>3062</v>
      </c>
      <c r="J17" s="43" t="s">
        <v>2991</v>
      </c>
      <c r="K17" s="43" t="s">
        <v>2992</v>
      </c>
      <c r="L17" s="43" t="s">
        <v>3063</v>
      </c>
    </row>
    <row r="18" spans="1:12" ht="16">
      <c r="A18" s="46" t="s">
        <v>1110</v>
      </c>
      <c r="B18" s="43" t="s">
        <v>3060</v>
      </c>
      <c r="C18" s="43">
        <f>COUNTIF(models_list_studies!B:B,"*ArcGIS*")</f>
        <v>0</v>
      </c>
      <c r="D18" s="43" t="s">
        <v>3064</v>
      </c>
      <c r="E18" s="43" t="s">
        <v>2978</v>
      </c>
      <c r="F18" s="43" t="s">
        <v>3035</v>
      </c>
      <c r="G18" s="43" t="s">
        <v>2981</v>
      </c>
      <c r="H18" s="43" t="s">
        <v>2981</v>
      </c>
      <c r="I18" s="43" t="s">
        <v>3065</v>
      </c>
      <c r="J18" s="43" t="s">
        <v>3066</v>
      </c>
      <c r="K18" s="43" t="s">
        <v>2984</v>
      </c>
      <c r="L18" s="43" t="s">
        <v>3067</v>
      </c>
    </row>
    <row r="19" spans="1:12" ht="16">
      <c r="A19" s="46" t="s">
        <v>2320</v>
      </c>
      <c r="B19" s="43" t="s">
        <v>3068</v>
      </c>
      <c r="C19" s="43">
        <f>COUNTIF(models_list_studies!B:B,"*CLEW*")</f>
        <v>1</v>
      </c>
      <c r="D19" s="43" t="s">
        <v>3069</v>
      </c>
      <c r="E19" s="43" t="s">
        <v>2978</v>
      </c>
      <c r="F19" s="43" t="s">
        <v>2988</v>
      </c>
      <c r="G19" s="43" t="s">
        <v>2981</v>
      </c>
      <c r="H19" s="43" t="s">
        <v>2989</v>
      </c>
      <c r="I19" s="43" t="s">
        <v>3070</v>
      </c>
      <c r="J19" s="43" t="s">
        <v>2991</v>
      </c>
      <c r="K19" s="43" t="s">
        <v>2992</v>
      </c>
      <c r="L19" s="43" t="s">
        <v>3071</v>
      </c>
    </row>
    <row r="20" spans="1:12" ht="16">
      <c r="A20" s="46" t="s">
        <v>2321</v>
      </c>
      <c r="B20" s="43" t="s">
        <v>3072</v>
      </c>
      <c r="C20" s="43">
        <f>COUNTIF(models_list_studies!B:B,"*WASP*")</f>
        <v>0</v>
      </c>
      <c r="D20" s="43" t="s">
        <v>3002</v>
      </c>
      <c r="E20" s="43" t="s">
        <v>2978</v>
      </c>
      <c r="F20" s="43" t="s">
        <v>3003</v>
      </c>
      <c r="G20" s="43" t="s">
        <v>2981</v>
      </c>
      <c r="H20" s="43" t="s">
        <v>3073</v>
      </c>
      <c r="I20" s="43" t="s">
        <v>3074</v>
      </c>
      <c r="J20" s="43" t="s">
        <v>3054</v>
      </c>
      <c r="K20" s="43" t="s">
        <v>2984</v>
      </c>
      <c r="L20" s="43" t="s">
        <v>2985</v>
      </c>
    </row>
    <row r="21" spans="1:12" ht="16">
      <c r="A21" s="46" t="s">
        <v>2118</v>
      </c>
      <c r="B21" s="43" t="s">
        <v>3075</v>
      </c>
      <c r="C21" s="43">
        <f>COUNTIF(models_list_studies!B:B,"*NEMO*")</f>
        <v>1</v>
      </c>
      <c r="D21" s="43" t="s">
        <v>3076</v>
      </c>
      <c r="E21" s="43" t="s">
        <v>2978</v>
      </c>
      <c r="F21" s="43" t="s">
        <v>3077</v>
      </c>
      <c r="G21" s="43" t="s">
        <v>2981</v>
      </c>
      <c r="H21" s="43" t="s">
        <v>2989</v>
      </c>
      <c r="I21" s="43" t="s">
        <v>3078</v>
      </c>
      <c r="J21" s="43" t="s">
        <v>2991</v>
      </c>
      <c r="K21" s="43" t="s">
        <v>2992</v>
      </c>
      <c r="L21" s="43" t="s">
        <v>3079</v>
      </c>
    </row>
    <row r="22" spans="1:12" ht="32">
      <c r="A22" s="46" t="s">
        <v>2124</v>
      </c>
      <c r="B22" s="43" t="s">
        <v>3080</v>
      </c>
      <c r="C22" s="43">
        <f>COUNTIF(models_list_studies!B:B,"*WEAP*")</f>
        <v>1</v>
      </c>
      <c r="D22" s="43" t="s">
        <v>3081</v>
      </c>
      <c r="E22" s="43" t="s">
        <v>2978</v>
      </c>
      <c r="F22" s="43" t="s">
        <v>2979</v>
      </c>
      <c r="G22" s="43" t="s">
        <v>2980</v>
      </c>
      <c r="H22" s="43" t="s">
        <v>2981</v>
      </c>
      <c r="I22" s="43" t="s">
        <v>3078</v>
      </c>
      <c r="J22" s="43" t="s">
        <v>3082</v>
      </c>
      <c r="K22" s="43" t="s">
        <v>2984</v>
      </c>
      <c r="L22" s="43" t="s">
        <v>2985</v>
      </c>
    </row>
    <row r="23" spans="1:12" ht="16">
      <c r="A23" s="46" t="s">
        <v>2114</v>
      </c>
      <c r="B23" s="43" t="s">
        <v>3083</v>
      </c>
      <c r="C23" s="43">
        <f>COUNTIF(models_list_studies!B:B,"*Dispa-SET*")</f>
        <v>1</v>
      </c>
      <c r="D23" s="43" t="s">
        <v>3084</v>
      </c>
      <c r="E23" s="43" t="s">
        <v>2978</v>
      </c>
      <c r="F23" s="43" t="s">
        <v>2988</v>
      </c>
      <c r="G23" s="43" t="s">
        <v>2981</v>
      </c>
      <c r="H23" s="43" t="s">
        <v>2989</v>
      </c>
      <c r="I23" s="43" t="s">
        <v>3085</v>
      </c>
      <c r="J23" s="43" t="s">
        <v>2991</v>
      </c>
      <c r="K23" s="43" t="s">
        <v>2992</v>
      </c>
      <c r="L23" s="43" t="s">
        <v>3071</v>
      </c>
    </row>
    <row r="24" spans="1:12" ht="32">
      <c r="A24" s="46" t="s">
        <v>2126</v>
      </c>
      <c r="B24" s="43" t="s">
        <v>3086</v>
      </c>
      <c r="C24" s="43">
        <f>COUNTIF(models_list_studies!B:B,"*NECAL2050*")</f>
        <v>1</v>
      </c>
      <c r="D24" s="43" t="s">
        <v>3087</v>
      </c>
      <c r="E24" s="43" t="s">
        <v>3088</v>
      </c>
      <c r="F24" s="43" t="s">
        <v>3088</v>
      </c>
      <c r="G24" s="43" t="s">
        <v>3089</v>
      </c>
      <c r="H24" s="43" t="s">
        <v>2980</v>
      </c>
      <c r="I24" s="43" t="s">
        <v>3090</v>
      </c>
      <c r="J24" s="43" t="s">
        <v>3091</v>
      </c>
      <c r="K24" s="43" t="s">
        <v>3092</v>
      </c>
      <c r="L24" s="43" t="s">
        <v>3093</v>
      </c>
    </row>
    <row r="25" spans="1:12" ht="16">
      <c r="A25" s="46" t="s">
        <v>2119</v>
      </c>
      <c r="B25" s="43" t="s">
        <v>3094</v>
      </c>
      <c r="C25" s="43">
        <f>COUNTIF(models_list_studies!B:B,"*SWITCH*")</f>
        <v>1</v>
      </c>
      <c r="D25" s="43" t="s">
        <v>3095</v>
      </c>
      <c r="E25" s="43" t="s">
        <v>2978</v>
      </c>
      <c r="F25" s="43" t="s">
        <v>2988</v>
      </c>
      <c r="G25" s="43" t="s">
        <v>2981</v>
      </c>
      <c r="H25" s="43" t="s">
        <v>2989</v>
      </c>
      <c r="I25" s="43" t="s">
        <v>3096</v>
      </c>
      <c r="J25" s="43" t="s">
        <v>2991</v>
      </c>
      <c r="K25" s="43" t="s">
        <v>2992</v>
      </c>
      <c r="L25" s="43" t="s">
        <v>3097</v>
      </c>
    </row>
    <row r="26" spans="1:12" ht="16">
      <c r="A26" s="46" t="s">
        <v>1883</v>
      </c>
      <c r="B26" s="43" t="s">
        <v>3098</v>
      </c>
      <c r="C26" s="43">
        <f>COUNTIF(models_list_studies!B:B,"*SATIM*")</f>
        <v>1</v>
      </c>
      <c r="D26" s="43" t="s">
        <v>3099</v>
      </c>
      <c r="E26" s="43" t="s">
        <v>3088</v>
      </c>
      <c r="F26" s="43" t="s">
        <v>3088</v>
      </c>
      <c r="G26" s="43" t="s">
        <v>2981</v>
      </c>
      <c r="H26" s="43" t="s">
        <v>2980</v>
      </c>
      <c r="I26" s="43" t="s">
        <v>3100</v>
      </c>
      <c r="J26" s="43" t="s">
        <v>3101</v>
      </c>
      <c r="K26" s="43" t="s">
        <v>2984</v>
      </c>
      <c r="L26" s="43" t="s">
        <v>3102</v>
      </c>
    </row>
    <row r="27" spans="1:12" ht="16">
      <c r="A27" s="46" t="s">
        <v>123</v>
      </c>
      <c r="B27" s="43" t="s">
        <v>3103</v>
      </c>
      <c r="C27" s="43">
        <f>COUNTIF(models_list_studies!B:B,"*TEMBA*")</f>
        <v>1</v>
      </c>
      <c r="D27" s="43" t="s">
        <v>3104</v>
      </c>
      <c r="E27" s="43" t="s">
        <v>2978</v>
      </c>
      <c r="F27" s="43" t="s">
        <v>2988</v>
      </c>
      <c r="G27" s="43" t="s">
        <v>2981</v>
      </c>
      <c r="H27" s="43" t="s">
        <v>2980</v>
      </c>
      <c r="I27" s="43" t="s">
        <v>3070</v>
      </c>
      <c r="J27" s="43" t="s">
        <v>3105</v>
      </c>
      <c r="K27" s="43" t="s">
        <v>2992</v>
      </c>
      <c r="L27" s="43" t="s">
        <v>3071</v>
      </c>
    </row>
    <row r="28" spans="1:12" ht="33.75" customHeight="1">
      <c r="A28" s="50" t="s">
        <v>2125</v>
      </c>
      <c r="B28" s="51" t="s">
        <v>3106</v>
      </c>
      <c r="C28" s="51">
        <f>COUNTIF(models_list_studies!B:B,"*SIMPACTS*")</f>
        <v>1</v>
      </c>
      <c r="D28" s="51" t="s">
        <v>3002</v>
      </c>
      <c r="E28" s="51" t="s">
        <v>2978</v>
      </c>
      <c r="F28" s="51" t="s">
        <v>3003</v>
      </c>
      <c r="G28" s="51" t="s">
        <v>2980</v>
      </c>
      <c r="H28" s="51" t="s">
        <v>2980</v>
      </c>
      <c r="I28" s="51" t="s">
        <v>3107</v>
      </c>
      <c r="J28" s="51" t="s">
        <v>3054</v>
      </c>
      <c r="K28" s="51" t="s">
        <v>2984</v>
      </c>
      <c r="L28" s="51" t="s">
        <v>2985</v>
      </c>
    </row>
    <row r="29" spans="1:12" ht="16">
      <c r="A29" s="50" t="s">
        <v>2331</v>
      </c>
      <c r="B29" s="51" t="s">
        <v>3108</v>
      </c>
      <c r="C29" s="51">
        <f>COUNTIF(models_list_studies!B:B,"*CERC*")</f>
        <v>1</v>
      </c>
      <c r="D29" s="51" t="s">
        <v>3109</v>
      </c>
      <c r="E29" s="51" t="s">
        <v>2978</v>
      </c>
      <c r="F29" s="51" t="s">
        <v>3035</v>
      </c>
      <c r="G29" s="51" t="s">
        <v>3020</v>
      </c>
      <c r="H29" s="51" t="s">
        <v>2981</v>
      </c>
      <c r="I29" s="51" t="s">
        <v>3110</v>
      </c>
      <c r="J29" s="51" t="s">
        <v>3111</v>
      </c>
      <c r="K29" s="51" t="s">
        <v>2984</v>
      </c>
      <c r="L29" s="51" t="s">
        <v>2985</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3112</v>
      </c>
      <c r="B1" s="30" t="s">
        <v>3113</v>
      </c>
      <c r="C1" s="30" t="s">
        <v>3114</v>
      </c>
      <c r="D1" s="30" t="s">
        <v>3115</v>
      </c>
      <c r="E1" s="30" t="s">
        <v>3116</v>
      </c>
      <c r="F1" s="30" t="s">
        <v>3117</v>
      </c>
      <c r="G1" s="30" t="s">
        <v>3118</v>
      </c>
      <c r="H1" s="30" t="s">
        <v>18</v>
      </c>
      <c r="I1" s="30" t="s">
        <v>3119</v>
      </c>
      <c r="J1" s="30" t="s">
        <v>20</v>
      </c>
      <c r="K1" s="30" t="s">
        <v>21</v>
      </c>
      <c r="L1" s="30" t="s">
        <v>3120</v>
      </c>
      <c r="M1" s="30" t="s">
        <v>3121</v>
      </c>
      <c r="N1" s="30" t="s">
        <v>3122</v>
      </c>
      <c r="O1" s="30" t="s">
        <v>3123</v>
      </c>
      <c r="P1" s="30" t="s">
        <v>26</v>
      </c>
      <c r="Q1" s="30" t="s">
        <v>3124</v>
      </c>
      <c r="R1" s="30" t="s">
        <v>3125</v>
      </c>
      <c r="S1" s="30" t="s">
        <v>3126</v>
      </c>
      <c r="T1" s="30" t="s">
        <v>3127</v>
      </c>
      <c r="U1" s="30" t="s">
        <v>3128</v>
      </c>
      <c r="V1" s="30" t="s">
        <v>3129</v>
      </c>
      <c r="W1" s="30" t="s">
        <v>3130</v>
      </c>
      <c r="X1" s="30" t="s">
        <v>3131</v>
      </c>
      <c r="Y1" s="30" t="s">
        <v>3132</v>
      </c>
      <c r="Z1" s="30" t="s">
        <v>3133</v>
      </c>
      <c r="AA1" s="30" t="s">
        <v>3134</v>
      </c>
      <c r="AB1" s="30" t="s">
        <v>3135</v>
      </c>
      <c r="AC1" s="30" t="s">
        <v>3136</v>
      </c>
      <c r="AD1" s="30" t="s">
        <v>3137</v>
      </c>
    </row>
    <row r="2" spans="1:30" s="1" customFormat="1" ht="189.75" customHeight="1">
      <c r="A2" s="8" t="s">
        <v>3138</v>
      </c>
      <c r="B2" s="8" t="s">
        <v>52</v>
      </c>
      <c r="C2" s="8" t="s">
        <v>3139</v>
      </c>
      <c r="D2" s="8" t="s">
        <v>58</v>
      </c>
      <c r="E2" s="8" t="s">
        <v>3140</v>
      </c>
      <c r="F2" s="8">
        <v>2050</v>
      </c>
      <c r="G2" s="8" t="s">
        <v>3141</v>
      </c>
      <c r="H2" s="8" t="s">
        <v>2978</v>
      </c>
      <c r="I2" s="8" t="s">
        <v>2978</v>
      </c>
      <c r="J2" s="8" t="s">
        <v>2978</v>
      </c>
      <c r="K2" s="8" t="s">
        <v>3088</v>
      </c>
      <c r="L2" s="8" t="s">
        <v>3088</v>
      </c>
      <c r="M2" s="8" t="s">
        <v>3088</v>
      </c>
      <c r="N2" s="8" t="s">
        <v>2978</v>
      </c>
      <c r="O2" s="8" t="s">
        <v>3088</v>
      </c>
      <c r="P2" s="8" t="s">
        <v>3088</v>
      </c>
      <c r="Q2" s="8" t="s">
        <v>3142</v>
      </c>
      <c r="R2" s="8" t="s">
        <v>3143</v>
      </c>
      <c r="S2" s="8" t="s">
        <v>3144</v>
      </c>
      <c r="T2" s="8" t="s">
        <v>3145</v>
      </c>
      <c r="U2" s="8" t="s">
        <v>3146</v>
      </c>
      <c r="V2" s="8" t="s">
        <v>3088</v>
      </c>
      <c r="W2" s="8" t="s">
        <v>3147</v>
      </c>
      <c r="X2" s="8" t="s">
        <v>3148</v>
      </c>
      <c r="Y2" s="8" t="s">
        <v>3149</v>
      </c>
      <c r="Z2" s="8" t="s">
        <v>3150</v>
      </c>
      <c r="AA2" s="8" t="s">
        <v>3149</v>
      </c>
      <c r="AB2" s="8" t="s">
        <v>3151</v>
      </c>
      <c r="AC2" s="9" t="s">
        <v>3152</v>
      </c>
      <c r="AD2" s="10" t="s">
        <v>3153</v>
      </c>
    </row>
    <row r="3" spans="1:30" s="1" customFormat="1" ht="158" customHeight="1">
      <c r="A3" s="8" t="s">
        <v>3154</v>
      </c>
      <c r="B3" s="8" t="s">
        <v>3155</v>
      </c>
      <c r="C3" s="8" t="s">
        <v>3139</v>
      </c>
      <c r="D3" s="8" t="s">
        <v>3156</v>
      </c>
      <c r="E3" s="8" t="s">
        <v>3157</v>
      </c>
      <c r="F3" s="8">
        <v>2060</v>
      </c>
      <c r="G3" s="8" t="s">
        <v>3158</v>
      </c>
      <c r="H3" s="8" t="s">
        <v>2978</v>
      </c>
      <c r="I3" s="8" t="s">
        <v>2978</v>
      </c>
      <c r="J3" s="8" t="s">
        <v>2978</v>
      </c>
      <c r="K3" s="8" t="s">
        <v>2978</v>
      </c>
      <c r="L3" s="8" t="s">
        <v>2978</v>
      </c>
      <c r="M3" s="8" t="s">
        <v>3088</v>
      </c>
      <c r="N3" s="8" t="s">
        <v>2978</v>
      </c>
      <c r="O3" s="8" t="s">
        <v>2978</v>
      </c>
      <c r="P3" s="8" t="s">
        <v>2978</v>
      </c>
      <c r="Q3" s="8" t="s">
        <v>3159</v>
      </c>
      <c r="R3" s="8" t="s">
        <v>3160</v>
      </c>
      <c r="S3" s="8" t="s">
        <v>3161</v>
      </c>
      <c r="T3" s="8" t="s">
        <v>3162</v>
      </c>
      <c r="U3" s="8" t="s">
        <v>3146</v>
      </c>
      <c r="V3" s="8" t="s">
        <v>3088</v>
      </c>
      <c r="W3" s="8" t="s">
        <v>3163</v>
      </c>
      <c r="X3" s="8" t="s">
        <v>3164</v>
      </c>
      <c r="Y3" s="8" t="s">
        <v>3149</v>
      </c>
      <c r="Z3" s="8" t="s">
        <v>3165</v>
      </c>
      <c r="AA3" s="8" t="s">
        <v>3166</v>
      </c>
      <c r="AB3" s="8" t="s">
        <v>3167</v>
      </c>
      <c r="AC3" s="9" t="s">
        <v>92</v>
      </c>
      <c r="AD3" s="9" t="s">
        <v>3168</v>
      </c>
    </row>
    <row r="4" spans="1:30" s="1" customFormat="1" ht="138" customHeight="1">
      <c r="A4" s="8" t="s">
        <v>3169</v>
      </c>
      <c r="B4" s="8" t="s">
        <v>94</v>
      </c>
      <c r="C4" s="8" t="s">
        <v>3170</v>
      </c>
      <c r="D4" s="8" t="s">
        <v>98</v>
      </c>
      <c r="E4" s="8" t="s">
        <v>3171</v>
      </c>
      <c r="F4" s="8">
        <v>2030</v>
      </c>
      <c r="G4" s="8" t="s">
        <v>3172</v>
      </c>
      <c r="H4" s="8" t="s">
        <v>2978</v>
      </c>
      <c r="I4" s="8" t="s">
        <v>2978</v>
      </c>
      <c r="J4" s="8" t="s">
        <v>2978</v>
      </c>
      <c r="K4" s="8" t="s">
        <v>3088</v>
      </c>
      <c r="L4" s="8" t="s">
        <v>3088</v>
      </c>
      <c r="M4" s="8" t="s">
        <v>3088</v>
      </c>
      <c r="N4" s="8" t="s">
        <v>3088</v>
      </c>
      <c r="O4" s="8" t="s">
        <v>3088</v>
      </c>
      <c r="P4" s="8" t="s">
        <v>3088</v>
      </c>
      <c r="Q4" s="8" t="s">
        <v>3173</v>
      </c>
      <c r="R4" s="8" t="s">
        <v>3174</v>
      </c>
      <c r="S4" s="8" t="s">
        <v>3175</v>
      </c>
      <c r="T4" s="8" t="s">
        <v>3176</v>
      </c>
      <c r="U4" s="8" t="s">
        <v>3177</v>
      </c>
      <c r="V4" s="8" t="s">
        <v>3088</v>
      </c>
      <c r="W4" s="8" t="s">
        <v>3178</v>
      </c>
      <c r="X4" s="8" t="s">
        <v>3179</v>
      </c>
      <c r="Y4" s="8" t="s">
        <v>3149</v>
      </c>
      <c r="Z4" s="8" t="s">
        <v>3180</v>
      </c>
      <c r="AA4" s="8" t="s">
        <v>3181</v>
      </c>
      <c r="AB4" s="8" t="s">
        <v>3182</v>
      </c>
      <c r="AC4" s="9" t="s">
        <v>3183</v>
      </c>
      <c r="AD4" s="9" t="s">
        <v>108</v>
      </c>
    </row>
    <row r="5" spans="1:30" s="2" customFormat="1" ht="236.25" customHeight="1">
      <c r="A5" s="8" t="s">
        <v>3184</v>
      </c>
      <c r="B5" s="8" t="s">
        <v>3185</v>
      </c>
      <c r="C5" s="8" t="s">
        <v>3139</v>
      </c>
      <c r="D5" s="8" t="s">
        <v>113</v>
      </c>
      <c r="E5" s="8" t="s">
        <v>3140</v>
      </c>
      <c r="F5" s="8">
        <v>2050</v>
      </c>
      <c r="G5" s="8" t="s">
        <v>3186</v>
      </c>
      <c r="H5" s="8" t="s">
        <v>2978</v>
      </c>
      <c r="I5" s="8" t="s">
        <v>2978</v>
      </c>
      <c r="J5" s="8" t="s">
        <v>2978</v>
      </c>
      <c r="K5" s="8" t="s">
        <v>3088</v>
      </c>
      <c r="L5" s="8" t="s">
        <v>3088</v>
      </c>
      <c r="M5" s="8" t="s">
        <v>3088</v>
      </c>
      <c r="N5" s="8" t="s">
        <v>2978</v>
      </c>
      <c r="O5" s="8" t="s">
        <v>2978</v>
      </c>
      <c r="P5" s="8" t="s">
        <v>3088</v>
      </c>
      <c r="Q5" s="8" t="s">
        <v>3187</v>
      </c>
      <c r="R5" s="8" t="s">
        <v>3188</v>
      </c>
      <c r="S5" s="8" t="s">
        <v>3189</v>
      </c>
      <c r="T5" s="8" t="s">
        <v>3190</v>
      </c>
      <c r="U5" s="8" t="s">
        <v>3191</v>
      </c>
      <c r="V5" s="8" t="s">
        <v>3088</v>
      </c>
      <c r="W5" s="8" t="s">
        <v>3192</v>
      </c>
      <c r="X5" s="8" t="s">
        <v>3193</v>
      </c>
      <c r="Y5" s="8" t="s">
        <v>3149</v>
      </c>
      <c r="Z5" s="8" t="s">
        <v>3149</v>
      </c>
      <c r="AA5" s="8" t="s">
        <v>3194</v>
      </c>
      <c r="AB5" s="8" t="s">
        <v>3195</v>
      </c>
      <c r="AC5" s="9" t="s">
        <v>3196</v>
      </c>
      <c r="AD5" s="9" t="s">
        <v>3197</v>
      </c>
    </row>
    <row r="6" spans="1:30" s="2" customFormat="1" ht="213" customHeight="1">
      <c r="A6" s="11" t="s">
        <v>3198</v>
      </c>
      <c r="B6" s="11" t="s">
        <v>3199</v>
      </c>
      <c r="C6" s="8" t="s">
        <v>3200</v>
      </c>
      <c r="D6" s="11" t="s">
        <v>3201</v>
      </c>
      <c r="E6" s="11" t="s">
        <v>3202</v>
      </c>
      <c r="F6" s="11">
        <v>2040</v>
      </c>
      <c r="G6" s="11" t="s">
        <v>3203</v>
      </c>
      <c r="H6" s="12" t="s">
        <v>2978</v>
      </c>
      <c r="I6" s="12" t="s">
        <v>2978</v>
      </c>
      <c r="J6" s="12" t="s">
        <v>2978</v>
      </c>
      <c r="K6" s="12" t="s">
        <v>2978</v>
      </c>
      <c r="L6" s="11" t="s">
        <v>2978</v>
      </c>
      <c r="M6" s="11" t="s">
        <v>3088</v>
      </c>
      <c r="N6" s="8" t="s">
        <v>62</v>
      </c>
      <c r="O6" s="11" t="s">
        <v>3088</v>
      </c>
      <c r="P6" s="11" t="s">
        <v>2978</v>
      </c>
      <c r="Q6" s="11" t="s">
        <v>3204</v>
      </c>
      <c r="R6" s="11" t="s">
        <v>3205</v>
      </c>
      <c r="S6" s="11" t="s">
        <v>3206</v>
      </c>
      <c r="T6" s="11" t="s">
        <v>3207</v>
      </c>
      <c r="U6" s="11" t="s">
        <v>3208</v>
      </c>
      <c r="V6" s="11" t="s">
        <v>3088</v>
      </c>
      <c r="W6" s="11" t="s">
        <v>3209</v>
      </c>
      <c r="X6" s="11" t="s">
        <v>3210</v>
      </c>
      <c r="Y6" s="8" t="s">
        <v>3149</v>
      </c>
      <c r="Z6" s="11" t="s">
        <v>3211</v>
      </c>
      <c r="AA6" s="11" t="s">
        <v>3212</v>
      </c>
      <c r="AB6" s="11" t="s">
        <v>3213</v>
      </c>
      <c r="AC6" s="9" t="s">
        <v>3214</v>
      </c>
      <c r="AD6" s="9" t="s">
        <v>135</v>
      </c>
    </row>
    <row r="7" spans="1:30" s="2" customFormat="1" ht="214.5" customHeight="1">
      <c r="A7" s="11" t="s">
        <v>3215</v>
      </c>
      <c r="B7" s="11" t="s">
        <v>3216</v>
      </c>
      <c r="C7" s="8" t="s">
        <v>3217</v>
      </c>
      <c r="D7" s="11" t="s">
        <v>140</v>
      </c>
      <c r="E7" s="11" t="s">
        <v>3218</v>
      </c>
      <c r="F7" s="11">
        <v>2065</v>
      </c>
      <c r="G7" s="11" t="s">
        <v>3219</v>
      </c>
      <c r="H7" s="12" t="s">
        <v>2978</v>
      </c>
      <c r="I7" s="12" t="s">
        <v>2978</v>
      </c>
      <c r="J7" s="12" t="s">
        <v>2978</v>
      </c>
      <c r="K7" s="12" t="s">
        <v>2978</v>
      </c>
      <c r="L7" s="12" t="s">
        <v>2978</v>
      </c>
      <c r="M7" s="12" t="s">
        <v>3088</v>
      </c>
      <c r="N7" s="12" t="s">
        <v>2978</v>
      </c>
      <c r="O7" s="11" t="s">
        <v>3088</v>
      </c>
      <c r="P7" s="11" t="s">
        <v>2978</v>
      </c>
      <c r="Q7" s="11" t="s">
        <v>3220</v>
      </c>
      <c r="R7" s="11" t="s">
        <v>3221</v>
      </c>
      <c r="S7" s="8" t="s">
        <v>3222</v>
      </c>
      <c r="T7" s="11" t="s">
        <v>3223</v>
      </c>
      <c r="U7" s="8" t="s">
        <v>3146</v>
      </c>
      <c r="V7" s="8" t="s">
        <v>3088</v>
      </c>
      <c r="W7" s="8" t="s">
        <v>3224</v>
      </c>
      <c r="X7" s="8" t="s">
        <v>3225</v>
      </c>
      <c r="Y7" s="8" t="s">
        <v>3149</v>
      </c>
      <c r="Z7" s="8" t="s">
        <v>3226</v>
      </c>
      <c r="AA7" s="8" t="s">
        <v>3227</v>
      </c>
      <c r="AB7" s="11" t="s">
        <v>3228</v>
      </c>
      <c r="AC7" s="9" t="s">
        <v>148</v>
      </c>
      <c r="AD7" s="9" t="s">
        <v>149</v>
      </c>
    </row>
    <row r="8" spans="1:30" s="2" customFormat="1" ht="261" customHeight="1">
      <c r="A8" s="11" t="s">
        <v>3229</v>
      </c>
      <c r="B8" s="11" t="s">
        <v>3230</v>
      </c>
      <c r="C8" s="8" t="s">
        <v>3231</v>
      </c>
      <c r="D8" s="11" t="s">
        <v>3232</v>
      </c>
      <c r="E8" s="11" t="s">
        <v>3233</v>
      </c>
      <c r="F8" s="11">
        <v>2040</v>
      </c>
      <c r="G8" s="11" t="s">
        <v>3234</v>
      </c>
      <c r="H8" s="12" t="s">
        <v>2978</v>
      </c>
      <c r="I8" s="12" t="s">
        <v>2978</v>
      </c>
      <c r="J8" s="12" t="s">
        <v>2978</v>
      </c>
      <c r="K8" s="12" t="s">
        <v>2978</v>
      </c>
      <c r="L8" s="11" t="s">
        <v>2978</v>
      </c>
      <c r="M8" s="8" t="s">
        <v>62</v>
      </c>
      <c r="N8" s="8" t="s">
        <v>62</v>
      </c>
      <c r="O8" s="11" t="s">
        <v>2978</v>
      </c>
      <c r="P8" s="8" t="s">
        <v>62</v>
      </c>
      <c r="Q8" s="11" t="s">
        <v>3235</v>
      </c>
      <c r="R8" s="11" t="s">
        <v>3236</v>
      </c>
      <c r="S8" s="11" t="s">
        <v>3237</v>
      </c>
      <c r="T8" s="11" t="s">
        <v>3238</v>
      </c>
      <c r="U8" s="11" t="s">
        <v>3191</v>
      </c>
      <c r="V8" s="11" t="s">
        <v>3239</v>
      </c>
      <c r="W8" s="11" t="s">
        <v>3240</v>
      </c>
      <c r="X8" s="11" t="s">
        <v>3241</v>
      </c>
      <c r="Y8" s="8" t="s">
        <v>3149</v>
      </c>
      <c r="Z8" s="11" t="s">
        <v>3242</v>
      </c>
      <c r="AA8" s="11" t="s">
        <v>3243</v>
      </c>
      <c r="AB8" s="11" t="s">
        <v>3244</v>
      </c>
      <c r="AC8" s="9" t="s">
        <v>3245</v>
      </c>
      <c r="AD8" s="11" t="s">
        <v>150</v>
      </c>
    </row>
    <row r="9" spans="1:30" s="2" customFormat="1" ht="201" customHeight="1">
      <c r="A9" s="8" t="s">
        <v>3246</v>
      </c>
      <c r="B9" s="8" t="s">
        <v>2120</v>
      </c>
      <c r="C9" s="8" t="s">
        <v>3247</v>
      </c>
      <c r="D9" s="8" t="s">
        <v>3248</v>
      </c>
      <c r="E9" s="8" t="s">
        <v>3149</v>
      </c>
      <c r="F9" s="8" t="s">
        <v>3149</v>
      </c>
      <c r="G9" s="8" t="s">
        <v>3249</v>
      </c>
      <c r="H9" s="8" t="s">
        <v>2978</v>
      </c>
      <c r="I9" s="8" t="s">
        <v>2978</v>
      </c>
      <c r="J9" s="8" t="s">
        <v>2978</v>
      </c>
      <c r="K9" s="8" t="s">
        <v>2978</v>
      </c>
      <c r="L9" s="8" t="s">
        <v>2978</v>
      </c>
      <c r="M9" s="8" t="s">
        <v>2978</v>
      </c>
      <c r="N9" s="8" t="s">
        <v>2978</v>
      </c>
      <c r="O9" s="8" t="s">
        <v>2978</v>
      </c>
      <c r="P9" s="8" t="s">
        <v>2978</v>
      </c>
      <c r="Q9" s="8" t="s">
        <v>3250</v>
      </c>
      <c r="R9" s="8" t="s">
        <v>3251</v>
      </c>
      <c r="S9" s="8" t="s">
        <v>3252</v>
      </c>
      <c r="T9" s="8" t="s">
        <v>3253</v>
      </c>
      <c r="U9" s="8" t="s">
        <v>3191</v>
      </c>
      <c r="V9" s="8" t="s">
        <v>3088</v>
      </c>
      <c r="W9" s="8" t="s">
        <v>2978</v>
      </c>
      <c r="X9" s="8" t="s">
        <v>3241</v>
      </c>
      <c r="Y9" s="8" t="s">
        <v>3149</v>
      </c>
      <c r="Z9" s="8" t="s">
        <v>3254</v>
      </c>
      <c r="AA9" s="8" t="s">
        <v>3255</v>
      </c>
      <c r="AB9" s="8" t="s">
        <v>3256</v>
      </c>
      <c r="AC9" s="9" t="s">
        <v>3257</v>
      </c>
      <c r="AD9" s="9" t="s">
        <v>3258</v>
      </c>
    </row>
    <row r="10" spans="1:30" s="1" customFormat="1" ht="208.25" customHeight="1">
      <c r="A10" s="8" t="s">
        <v>3259</v>
      </c>
      <c r="B10" s="8" t="s">
        <v>183</v>
      </c>
      <c r="C10" s="8" t="s">
        <v>3260</v>
      </c>
      <c r="D10" s="8" t="s">
        <v>186</v>
      </c>
      <c r="E10" s="8" t="s">
        <v>3261</v>
      </c>
      <c r="F10" s="8">
        <v>2040</v>
      </c>
      <c r="G10" s="8" t="s">
        <v>3262</v>
      </c>
      <c r="H10" s="8" t="s">
        <v>2978</v>
      </c>
      <c r="I10" s="12" t="s">
        <v>2978</v>
      </c>
      <c r="J10" s="12" t="s">
        <v>2978</v>
      </c>
      <c r="K10" s="8" t="s">
        <v>2978</v>
      </c>
      <c r="L10" s="8" t="s">
        <v>3088</v>
      </c>
      <c r="M10" s="8" t="s">
        <v>3088</v>
      </c>
      <c r="N10" s="8" t="s">
        <v>2978</v>
      </c>
      <c r="O10" s="8" t="s">
        <v>3088</v>
      </c>
      <c r="P10" s="8" t="s">
        <v>2978</v>
      </c>
      <c r="Q10" s="8" t="s">
        <v>3149</v>
      </c>
      <c r="R10" s="8" t="s">
        <v>3221</v>
      </c>
      <c r="S10" s="11" t="s">
        <v>3263</v>
      </c>
      <c r="T10" s="11" t="s">
        <v>3264</v>
      </c>
      <c r="U10" s="11" t="s">
        <v>3146</v>
      </c>
      <c r="V10" s="11" t="s">
        <v>3088</v>
      </c>
      <c r="W10" s="11" t="s">
        <v>2978</v>
      </c>
      <c r="X10" s="11" t="s">
        <v>3265</v>
      </c>
      <c r="Y10" s="11" t="s">
        <v>3266</v>
      </c>
      <c r="Z10" s="8" t="s">
        <v>3149</v>
      </c>
      <c r="AA10" s="8" t="s">
        <v>3267</v>
      </c>
      <c r="AB10" s="8" t="s">
        <v>3268</v>
      </c>
      <c r="AC10" s="9" t="s">
        <v>3269</v>
      </c>
      <c r="AD10" s="9" t="s">
        <v>3270</v>
      </c>
    </row>
    <row r="11" spans="1:30" s="2" customFormat="1" ht="215.25" customHeight="1">
      <c r="A11" s="11" t="s">
        <v>3271</v>
      </c>
      <c r="B11" s="11" t="s">
        <v>199</v>
      </c>
      <c r="C11" s="8" t="s">
        <v>3272</v>
      </c>
      <c r="D11" s="11" t="s">
        <v>3273</v>
      </c>
      <c r="E11" s="11" t="s">
        <v>3274</v>
      </c>
      <c r="F11" s="11">
        <v>2025</v>
      </c>
      <c r="G11" s="11" t="s">
        <v>3275</v>
      </c>
      <c r="H11" s="11" t="s">
        <v>3276</v>
      </c>
      <c r="I11" s="12" t="s">
        <v>2978</v>
      </c>
      <c r="J11" s="12" t="s">
        <v>2978</v>
      </c>
      <c r="K11" s="11" t="s">
        <v>2978</v>
      </c>
      <c r="L11" s="11" t="s">
        <v>3088</v>
      </c>
      <c r="M11" s="11" t="s">
        <v>2978</v>
      </c>
      <c r="N11" s="11" t="s">
        <v>2978</v>
      </c>
      <c r="O11" s="11" t="s">
        <v>3088</v>
      </c>
      <c r="P11" s="11" t="s">
        <v>2978</v>
      </c>
      <c r="Q11" s="11" t="s">
        <v>3277</v>
      </c>
      <c r="R11" s="11" t="s">
        <v>3278</v>
      </c>
      <c r="S11" s="8" t="s">
        <v>3279</v>
      </c>
      <c r="T11" s="8" t="s">
        <v>3176</v>
      </c>
      <c r="U11" s="8" t="s">
        <v>3280</v>
      </c>
      <c r="V11" s="8" t="s">
        <v>3088</v>
      </c>
      <c r="W11" s="8" t="s">
        <v>3281</v>
      </c>
      <c r="X11" s="8" t="s">
        <v>3282</v>
      </c>
      <c r="Y11" s="8" t="s">
        <v>3149</v>
      </c>
      <c r="Z11" s="8" t="s">
        <v>3283</v>
      </c>
      <c r="AA11" s="8" t="s">
        <v>3284</v>
      </c>
      <c r="AB11" s="11" t="s">
        <v>3285</v>
      </c>
      <c r="AC11" s="9" t="s">
        <v>3286</v>
      </c>
      <c r="AD11" s="9" t="s">
        <v>213</v>
      </c>
    </row>
    <row r="12" spans="1:30" s="2" customFormat="1" ht="215.25" customHeight="1">
      <c r="A12" s="11" t="s">
        <v>3287</v>
      </c>
      <c r="B12" s="11" t="s">
        <v>215</v>
      </c>
      <c r="C12" s="8" t="s">
        <v>3288</v>
      </c>
      <c r="D12" s="11" t="s">
        <v>3289</v>
      </c>
      <c r="E12" s="11" t="s">
        <v>3290</v>
      </c>
      <c r="F12" s="11">
        <v>2070</v>
      </c>
      <c r="G12" s="11" t="s">
        <v>3291</v>
      </c>
      <c r="H12" s="11" t="s">
        <v>2978</v>
      </c>
      <c r="I12" s="11" t="s">
        <v>3292</v>
      </c>
      <c r="J12" s="11" t="s">
        <v>2978</v>
      </c>
      <c r="K12" s="11" t="s">
        <v>2978</v>
      </c>
      <c r="L12" s="11" t="s">
        <v>2978</v>
      </c>
      <c r="M12" s="11" t="s">
        <v>3088</v>
      </c>
      <c r="N12" s="11" t="s">
        <v>3293</v>
      </c>
      <c r="O12" s="11" t="s">
        <v>3294</v>
      </c>
      <c r="P12" s="11" t="s">
        <v>3088</v>
      </c>
      <c r="Q12" s="11" t="s">
        <v>3295</v>
      </c>
      <c r="R12" s="11" t="s">
        <v>3174</v>
      </c>
      <c r="S12" s="8" t="s">
        <v>3296</v>
      </c>
      <c r="T12" s="8" t="s">
        <v>3297</v>
      </c>
      <c r="U12" s="8" t="s">
        <v>3298</v>
      </c>
      <c r="V12" s="8" t="s">
        <v>3299</v>
      </c>
      <c r="W12" s="8" t="s">
        <v>3300</v>
      </c>
      <c r="X12" s="8" t="s">
        <v>3301</v>
      </c>
      <c r="Y12" s="8" t="s">
        <v>3149</v>
      </c>
      <c r="Z12" s="8" t="s">
        <v>3302</v>
      </c>
      <c r="AA12" s="8" t="s">
        <v>3303</v>
      </c>
      <c r="AB12" s="11" t="s">
        <v>3304</v>
      </c>
      <c r="AC12" s="9" t="s">
        <v>3305</v>
      </c>
      <c r="AD12" s="9" t="s">
        <v>3306</v>
      </c>
    </row>
    <row r="13" spans="1:30" s="2" customFormat="1" ht="215.25" customHeight="1">
      <c r="A13" s="11" t="s">
        <v>3307</v>
      </c>
      <c r="B13" s="11" t="s">
        <v>3308</v>
      </c>
      <c r="C13" s="8" t="s">
        <v>2179</v>
      </c>
      <c r="D13" s="11" t="s">
        <v>3309</v>
      </c>
      <c r="E13" s="11" t="s">
        <v>3310</v>
      </c>
      <c r="F13" s="11"/>
      <c r="G13" s="11" t="s">
        <v>3311</v>
      </c>
      <c r="H13" s="11" t="s">
        <v>3088</v>
      </c>
      <c r="I13" s="11" t="s">
        <v>3088</v>
      </c>
      <c r="J13" s="11" t="s">
        <v>2978</v>
      </c>
      <c r="K13" s="11" t="s">
        <v>3088</v>
      </c>
      <c r="L13" s="11" t="s">
        <v>3088</v>
      </c>
      <c r="M13" s="11" t="s">
        <v>3088</v>
      </c>
      <c r="N13" s="11" t="s">
        <v>2978</v>
      </c>
      <c r="O13" s="11" t="s">
        <v>2978</v>
      </c>
      <c r="P13" s="11" t="s">
        <v>3088</v>
      </c>
      <c r="Q13" s="11" t="s">
        <v>3312</v>
      </c>
      <c r="R13" s="11" t="s">
        <v>3313</v>
      </c>
      <c r="S13" s="8" t="s">
        <v>3314</v>
      </c>
      <c r="T13" s="8" t="s">
        <v>3315</v>
      </c>
      <c r="U13" s="8" t="s">
        <v>3146</v>
      </c>
      <c r="V13" s="8" t="s">
        <v>3316</v>
      </c>
      <c r="W13" s="8" t="s">
        <v>3317</v>
      </c>
      <c r="X13" s="8" t="s">
        <v>3318</v>
      </c>
      <c r="Y13" s="8" t="s">
        <v>3088</v>
      </c>
      <c r="Z13" s="8" t="s">
        <v>3319</v>
      </c>
      <c r="AA13" s="8" t="s">
        <v>3320</v>
      </c>
      <c r="AB13" s="11" t="s">
        <v>3321</v>
      </c>
      <c r="AC13" s="9" t="s">
        <v>3322</v>
      </c>
      <c r="AD13" s="9" t="s">
        <v>3323</v>
      </c>
    </row>
    <row r="14" spans="1:30" s="2" customFormat="1" ht="147" customHeight="1">
      <c r="A14" s="8" t="s">
        <v>3324</v>
      </c>
      <c r="B14" s="8" t="s">
        <v>3325</v>
      </c>
      <c r="C14" s="8" t="s">
        <v>2185</v>
      </c>
      <c r="D14" s="8" t="s">
        <v>244</v>
      </c>
      <c r="E14" s="8" t="s">
        <v>3326</v>
      </c>
      <c r="F14" s="8">
        <v>2050</v>
      </c>
      <c r="G14" s="8" t="s">
        <v>3327</v>
      </c>
      <c r="H14" s="8" t="s">
        <v>2978</v>
      </c>
      <c r="I14" s="12" t="s">
        <v>2978</v>
      </c>
      <c r="J14" s="12" t="s">
        <v>2978</v>
      </c>
      <c r="K14" s="8" t="s">
        <v>2978</v>
      </c>
      <c r="L14" s="8" t="s">
        <v>3088</v>
      </c>
      <c r="M14" s="8" t="s">
        <v>3088</v>
      </c>
      <c r="N14" s="8" t="s">
        <v>2978</v>
      </c>
      <c r="O14" s="8" t="s">
        <v>3088</v>
      </c>
      <c r="P14" s="8" t="s">
        <v>2978</v>
      </c>
      <c r="Q14" s="8" t="s">
        <v>3149</v>
      </c>
      <c r="R14" s="8" t="s">
        <v>3328</v>
      </c>
      <c r="S14" s="11" t="s">
        <v>3329</v>
      </c>
      <c r="T14" s="11" t="s">
        <v>3330</v>
      </c>
      <c r="U14" s="11" t="s">
        <v>3298</v>
      </c>
      <c r="V14" s="11" t="s">
        <v>3331</v>
      </c>
      <c r="W14" s="11" t="s">
        <v>3332</v>
      </c>
      <c r="X14" s="11" t="s">
        <v>3333</v>
      </c>
      <c r="Y14" s="11" t="s">
        <v>3149</v>
      </c>
      <c r="Z14" s="11" t="s">
        <v>3334</v>
      </c>
      <c r="AA14" s="11" t="s">
        <v>3335</v>
      </c>
      <c r="AB14" s="8" t="s">
        <v>3336</v>
      </c>
      <c r="AC14" s="24" t="s">
        <v>3337</v>
      </c>
      <c r="AD14" s="24" t="s">
        <v>252</v>
      </c>
    </row>
    <row r="15" spans="1:30" s="2" customFormat="1" ht="140.5" customHeight="1">
      <c r="A15" s="8" t="s">
        <v>3338</v>
      </c>
      <c r="B15" s="8" t="s">
        <v>3339</v>
      </c>
      <c r="C15" s="8" t="s">
        <v>2189</v>
      </c>
      <c r="D15" s="8" t="s">
        <v>3340</v>
      </c>
      <c r="E15" s="8" t="s">
        <v>3171</v>
      </c>
      <c r="F15" s="8">
        <v>2030</v>
      </c>
      <c r="G15" s="8" t="s">
        <v>3341</v>
      </c>
      <c r="H15" s="8" t="s">
        <v>2978</v>
      </c>
      <c r="I15" s="11" t="s">
        <v>62</v>
      </c>
      <c r="J15" s="11" t="s">
        <v>63</v>
      </c>
      <c r="K15" s="8" t="s">
        <v>63</v>
      </c>
      <c r="L15" s="8" t="s">
        <v>63</v>
      </c>
      <c r="M15" s="8" t="s">
        <v>63</v>
      </c>
      <c r="N15" s="8" t="s">
        <v>62</v>
      </c>
      <c r="O15" s="8" t="s">
        <v>63</v>
      </c>
      <c r="P15" s="8" t="s">
        <v>63</v>
      </c>
      <c r="Q15" s="8" t="s">
        <v>3342</v>
      </c>
      <c r="R15" s="8" t="s">
        <v>64</v>
      </c>
      <c r="S15" s="11" t="s">
        <v>3343</v>
      </c>
      <c r="T15" s="8" t="s">
        <v>3344</v>
      </c>
      <c r="U15" s="11" t="s">
        <v>3191</v>
      </c>
      <c r="V15" s="8" t="s">
        <v>3345</v>
      </c>
      <c r="W15" s="11" t="s">
        <v>3346</v>
      </c>
      <c r="X15" s="11" t="s">
        <v>3347</v>
      </c>
      <c r="Y15" s="11" t="s">
        <v>3348</v>
      </c>
      <c r="Z15" s="11" t="s">
        <v>3349</v>
      </c>
      <c r="AA15" s="8" t="s">
        <v>3350</v>
      </c>
      <c r="AB15" s="8" t="s">
        <v>3351</v>
      </c>
      <c r="AC15" s="9" t="s">
        <v>3352</v>
      </c>
      <c r="AD15" s="9" t="s">
        <v>3353</v>
      </c>
    </row>
    <row r="16" spans="1:30" s="2" customFormat="1" ht="108.75" customHeight="1">
      <c r="A16" s="8" t="s">
        <v>3354</v>
      </c>
      <c r="B16" s="8" t="s">
        <v>254</v>
      </c>
      <c r="C16" s="8" t="s">
        <v>3355</v>
      </c>
      <c r="D16" s="8" t="s">
        <v>3356</v>
      </c>
      <c r="E16" s="8" t="s">
        <v>3171</v>
      </c>
      <c r="F16" s="8">
        <v>2030</v>
      </c>
      <c r="G16" s="8" t="s">
        <v>3357</v>
      </c>
      <c r="H16" s="8" t="s">
        <v>2978</v>
      </c>
      <c r="I16" s="11" t="s">
        <v>2978</v>
      </c>
      <c r="J16" s="11" t="s">
        <v>2978</v>
      </c>
      <c r="K16" s="8" t="s">
        <v>3088</v>
      </c>
      <c r="L16" s="8" t="s">
        <v>3088</v>
      </c>
      <c r="M16" s="8" t="s">
        <v>3088</v>
      </c>
      <c r="N16" s="8" t="s">
        <v>2978</v>
      </c>
      <c r="O16" s="8" t="s">
        <v>3088</v>
      </c>
      <c r="P16" s="8" t="s">
        <v>3088</v>
      </c>
      <c r="Q16" s="8" t="s">
        <v>3342</v>
      </c>
      <c r="R16" s="8" t="s">
        <v>3358</v>
      </c>
      <c r="S16" s="11" t="s">
        <v>3359</v>
      </c>
      <c r="T16" s="8" t="s">
        <v>3360</v>
      </c>
      <c r="U16" s="11" t="s">
        <v>3191</v>
      </c>
      <c r="V16" s="8" t="s">
        <v>3149</v>
      </c>
      <c r="W16" s="11" t="s">
        <v>3361</v>
      </c>
      <c r="X16" s="11" t="s">
        <v>3362</v>
      </c>
      <c r="Y16" s="11" t="s">
        <v>3088</v>
      </c>
      <c r="Z16" s="11" t="s">
        <v>3363</v>
      </c>
      <c r="AA16" s="8" t="s">
        <v>3364</v>
      </c>
      <c r="AB16" s="8" t="s">
        <v>3365</v>
      </c>
      <c r="AC16" s="9" t="s">
        <v>3366</v>
      </c>
      <c r="AD16" s="9" t="s">
        <v>3367</v>
      </c>
    </row>
    <row r="17" spans="1:30" s="2" customFormat="1" ht="161.25" customHeight="1">
      <c r="A17" s="13" t="s">
        <v>3368</v>
      </c>
      <c r="B17" s="8" t="s">
        <v>3369</v>
      </c>
      <c r="C17" s="13" t="s">
        <v>2187</v>
      </c>
      <c r="D17" s="8" t="s">
        <v>267</v>
      </c>
      <c r="E17" s="13" t="s">
        <v>3370</v>
      </c>
      <c r="F17" s="13">
        <v>2050</v>
      </c>
      <c r="G17" s="8" t="s">
        <v>3371</v>
      </c>
      <c r="H17" s="8" t="s">
        <v>2978</v>
      </c>
      <c r="I17" s="12" t="s">
        <v>2978</v>
      </c>
      <c r="J17" s="12" t="s">
        <v>2978</v>
      </c>
      <c r="K17" s="8" t="s">
        <v>2978</v>
      </c>
      <c r="L17" s="8" t="s">
        <v>3088</v>
      </c>
      <c r="M17" s="8" t="s">
        <v>62</v>
      </c>
      <c r="N17" s="8" t="s">
        <v>2978</v>
      </c>
      <c r="O17" s="8" t="s">
        <v>3088</v>
      </c>
      <c r="P17" s="8" t="s">
        <v>2978</v>
      </c>
      <c r="Q17" s="8" t="s">
        <v>3372</v>
      </c>
      <c r="R17" s="13" t="s">
        <v>3221</v>
      </c>
      <c r="S17" s="11" t="s">
        <v>3373</v>
      </c>
      <c r="T17" s="11" t="s">
        <v>3149</v>
      </c>
      <c r="U17" s="11" t="s">
        <v>3374</v>
      </c>
      <c r="V17" s="11" t="s">
        <v>3375</v>
      </c>
      <c r="W17" s="11" t="s">
        <v>3376</v>
      </c>
      <c r="X17" s="8" t="s">
        <v>3377</v>
      </c>
      <c r="Y17" s="11" t="s">
        <v>3149</v>
      </c>
      <c r="Z17" s="11" t="s">
        <v>3378</v>
      </c>
      <c r="AA17" s="11" t="s">
        <v>3379</v>
      </c>
      <c r="AB17" s="8" t="s">
        <v>3380</v>
      </c>
      <c r="AC17" s="9" t="s">
        <v>3381</v>
      </c>
      <c r="AD17" s="9" t="s">
        <v>275</v>
      </c>
    </row>
    <row r="18" spans="1:30" s="1" customFormat="1" ht="197.25" customHeight="1">
      <c r="A18" s="8" t="s">
        <v>3382</v>
      </c>
      <c r="B18" s="8" t="s">
        <v>277</v>
      </c>
      <c r="C18" s="8" t="s">
        <v>2193</v>
      </c>
      <c r="D18" s="8" t="s">
        <v>3383</v>
      </c>
      <c r="E18" s="8" t="s">
        <v>3384</v>
      </c>
      <c r="F18" s="8">
        <v>2035</v>
      </c>
      <c r="G18" s="8" t="s">
        <v>3385</v>
      </c>
      <c r="H18" s="8" t="s">
        <v>2978</v>
      </c>
      <c r="I18" s="12" t="s">
        <v>2978</v>
      </c>
      <c r="J18" s="12" t="s">
        <v>2978</v>
      </c>
      <c r="K18" s="11" t="s">
        <v>2978</v>
      </c>
      <c r="L18" s="8" t="s">
        <v>3088</v>
      </c>
      <c r="M18" s="8" t="s">
        <v>3088</v>
      </c>
      <c r="N18" s="8" t="s">
        <v>2978</v>
      </c>
      <c r="O18" s="8" t="s">
        <v>3088</v>
      </c>
      <c r="P18" s="8" t="s">
        <v>3088</v>
      </c>
      <c r="Q18" s="8" t="s">
        <v>3386</v>
      </c>
      <c r="R18" s="8" t="s">
        <v>3174</v>
      </c>
      <c r="S18" s="11" t="s">
        <v>3387</v>
      </c>
      <c r="T18" s="11" t="s">
        <v>3149</v>
      </c>
      <c r="U18" s="11" t="s">
        <v>3298</v>
      </c>
      <c r="V18" s="11" t="s">
        <v>63</v>
      </c>
      <c r="W18" s="11" t="s">
        <v>3388</v>
      </c>
      <c r="X18" s="11" t="s">
        <v>3389</v>
      </c>
      <c r="Y18" s="11" t="s">
        <v>3149</v>
      </c>
      <c r="Z18" s="11" t="s">
        <v>3390</v>
      </c>
      <c r="AA18" s="11" t="s">
        <v>3391</v>
      </c>
      <c r="AB18" s="8" t="s">
        <v>3392</v>
      </c>
      <c r="AC18" s="9" t="s">
        <v>3393</v>
      </c>
      <c r="AD18" s="9" t="s">
        <v>287</v>
      </c>
    </row>
    <row r="19" spans="1:30" s="1" customFormat="1" ht="141.75" customHeight="1">
      <c r="A19" s="8" t="s">
        <v>3394</v>
      </c>
      <c r="B19" s="8" t="s">
        <v>289</v>
      </c>
      <c r="C19" s="8" t="s">
        <v>2193</v>
      </c>
      <c r="D19" s="8" t="s">
        <v>292</v>
      </c>
      <c r="E19" s="8" t="s">
        <v>3395</v>
      </c>
      <c r="F19" s="8">
        <v>2035</v>
      </c>
      <c r="G19" s="8" t="s">
        <v>3396</v>
      </c>
      <c r="H19" s="12" t="s">
        <v>2978</v>
      </c>
      <c r="I19" s="12" t="s">
        <v>2978</v>
      </c>
      <c r="J19" s="12" t="s">
        <v>2978</v>
      </c>
      <c r="K19" s="11" t="s">
        <v>3088</v>
      </c>
      <c r="L19" s="11" t="s">
        <v>3088</v>
      </c>
      <c r="M19" s="11" t="s">
        <v>3088</v>
      </c>
      <c r="N19" s="8" t="s">
        <v>3397</v>
      </c>
      <c r="O19" s="8" t="s">
        <v>3088</v>
      </c>
      <c r="P19" s="8" t="s">
        <v>3088</v>
      </c>
      <c r="Q19" s="8" t="s">
        <v>3398</v>
      </c>
      <c r="R19" s="8" t="s">
        <v>64</v>
      </c>
      <c r="S19" s="11" t="s">
        <v>3399</v>
      </c>
      <c r="T19" s="11" t="s">
        <v>3149</v>
      </c>
      <c r="U19" s="11" t="s">
        <v>3146</v>
      </c>
      <c r="V19" s="11" t="s">
        <v>3088</v>
      </c>
      <c r="W19" s="11" t="s">
        <v>3400</v>
      </c>
      <c r="X19" s="11" t="s">
        <v>3401</v>
      </c>
      <c r="Y19" s="11" t="s">
        <v>3149</v>
      </c>
      <c r="Z19" s="11" t="s">
        <v>3402</v>
      </c>
      <c r="AA19" s="11" t="s">
        <v>3403</v>
      </c>
      <c r="AB19" s="8" t="s">
        <v>3404</v>
      </c>
      <c r="AC19" s="9" t="s">
        <v>3405</v>
      </c>
      <c r="AD19" s="9" t="s">
        <v>297</v>
      </c>
    </row>
    <row r="20" spans="1:30" s="1" customFormat="1" ht="141.75" customHeight="1">
      <c r="A20" s="8" t="s">
        <v>3406</v>
      </c>
      <c r="B20" s="8" t="s">
        <v>3407</v>
      </c>
      <c r="C20" s="8" t="s">
        <v>2193</v>
      </c>
      <c r="D20" s="8" t="s">
        <v>3408</v>
      </c>
      <c r="E20" s="8" t="s">
        <v>3140</v>
      </c>
      <c r="F20" s="8">
        <v>2050</v>
      </c>
      <c r="G20" s="8" t="s">
        <v>3409</v>
      </c>
      <c r="H20" s="11" t="s">
        <v>2978</v>
      </c>
      <c r="I20" s="11" t="s">
        <v>2978</v>
      </c>
      <c r="J20" s="11" t="s">
        <v>2978</v>
      </c>
      <c r="K20" s="11" t="s">
        <v>2978</v>
      </c>
      <c r="L20" s="11" t="s">
        <v>3088</v>
      </c>
      <c r="M20" s="11" t="s">
        <v>2978</v>
      </c>
      <c r="N20" s="8" t="s">
        <v>2978</v>
      </c>
      <c r="O20" s="8" t="s">
        <v>3088</v>
      </c>
      <c r="P20" s="8" t="s">
        <v>3088</v>
      </c>
      <c r="Q20" s="8" t="s">
        <v>3410</v>
      </c>
      <c r="R20" s="8" t="s">
        <v>3174</v>
      </c>
      <c r="S20" s="11" t="s">
        <v>3411</v>
      </c>
      <c r="T20" s="8" t="s">
        <v>3412</v>
      </c>
      <c r="U20" s="11" t="s">
        <v>3149</v>
      </c>
      <c r="V20" s="8" t="s">
        <v>3413</v>
      </c>
      <c r="W20" s="11" t="s">
        <v>3414</v>
      </c>
      <c r="X20" s="11" t="s">
        <v>3415</v>
      </c>
      <c r="Y20" s="11" t="s">
        <v>3149</v>
      </c>
      <c r="Z20" s="11" t="s">
        <v>3416</v>
      </c>
      <c r="AA20" s="8" t="s">
        <v>3417</v>
      </c>
      <c r="AB20" s="8" t="s">
        <v>3418</v>
      </c>
      <c r="AC20" s="9" t="s">
        <v>3419</v>
      </c>
      <c r="AD20" s="8" t="s">
        <v>3149</v>
      </c>
    </row>
    <row r="21" spans="1:30" s="28" customFormat="1" ht="127.5" customHeight="1">
      <c r="A21" s="25" t="s">
        <v>3420</v>
      </c>
      <c r="B21" s="25" t="s">
        <v>3421</v>
      </c>
      <c r="C21" s="25" t="s">
        <v>3422</v>
      </c>
      <c r="D21" s="25" t="s">
        <v>3423</v>
      </c>
      <c r="E21" s="25" t="s">
        <v>3424</v>
      </c>
      <c r="F21" s="25">
        <v>2050</v>
      </c>
      <c r="G21" s="25" t="s">
        <v>3425</v>
      </c>
      <c r="H21" s="26" t="s">
        <v>2978</v>
      </c>
      <c r="I21" s="26" t="s">
        <v>2978</v>
      </c>
      <c r="J21" s="26" t="s">
        <v>2978</v>
      </c>
      <c r="K21" s="26" t="s">
        <v>2978</v>
      </c>
      <c r="L21" s="26" t="s">
        <v>3088</v>
      </c>
      <c r="M21" s="26" t="s">
        <v>3088</v>
      </c>
      <c r="N21" s="25" t="s">
        <v>2978</v>
      </c>
      <c r="O21" s="25" t="s">
        <v>3088</v>
      </c>
      <c r="P21" s="25" t="s">
        <v>2978</v>
      </c>
      <c r="Q21" s="25" t="s">
        <v>3426</v>
      </c>
      <c r="R21" s="25" t="s">
        <v>3174</v>
      </c>
      <c r="S21" s="25" t="s">
        <v>3427</v>
      </c>
      <c r="T21" s="25" t="s">
        <v>3176</v>
      </c>
      <c r="U21" s="25" t="s">
        <v>3146</v>
      </c>
      <c r="V21" s="25" t="s">
        <v>3428</v>
      </c>
      <c r="W21" s="25" t="s">
        <v>3429</v>
      </c>
      <c r="X21" s="25" t="s">
        <v>3430</v>
      </c>
      <c r="Y21" s="25" t="s">
        <v>3431</v>
      </c>
      <c r="Z21" s="25" t="s">
        <v>3432</v>
      </c>
      <c r="AA21" s="25" t="s">
        <v>3433</v>
      </c>
      <c r="AB21" s="25" t="s">
        <v>3434</v>
      </c>
      <c r="AC21" s="27" t="s">
        <v>3435</v>
      </c>
      <c r="AD21" s="27" t="s">
        <v>3436</v>
      </c>
    </row>
    <row r="22" spans="1:30" s="1" customFormat="1" ht="183" customHeight="1">
      <c r="A22" s="8" t="s">
        <v>3437</v>
      </c>
      <c r="B22" s="8" t="s">
        <v>264</v>
      </c>
      <c r="C22" s="8" t="s">
        <v>2201</v>
      </c>
      <c r="D22" s="8" t="s">
        <v>3438</v>
      </c>
      <c r="E22" s="8" t="s">
        <v>3439</v>
      </c>
      <c r="F22" s="8">
        <v>2042</v>
      </c>
      <c r="G22" s="8" t="s">
        <v>3440</v>
      </c>
      <c r="H22" s="8" t="s">
        <v>2978</v>
      </c>
      <c r="I22" s="8" t="s">
        <v>2978</v>
      </c>
      <c r="J22" s="8" t="s">
        <v>2978</v>
      </c>
      <c r="K22" s="8" t="s">
        <v>3088</v>
      </c>
      <c r="L22" s="8" t="s">
        <v>2978</v>
      </c>
      <c r="M22" s="8" t="s">
        <v>3088</v>
      </c>
      <c r="N22" s="8" t="s">
        <v>2978</v>
      </c>
      <c r="O22" s="8" t="s">
        <v>3088</v>
      </c>
      <c r="P22" s="8" t="s">
        <v>2978</v>
      </c>
      <c r="Q22" s="8" t="s">
        <v>3088</v>
      </c>
      <c r="R22" s="8" t="s">
        <v>3174</v>
      </c>
      <c r="S22" s="8" t="s">
        <v>3441</v>
      </c>
      <c r="T22" s="8" t="s">
        <v>3176</v>
      </c>
      <c r="U22" s="8" t="s">
        <v>3149</v>
      </c>
      <c r="V22" s="8" t="s">
        <v>3442</v>
      </c>
      <c r="W22" s="8" t="s">
        <v>3443</v>
      </c>
      <c r="X22" s="8" t="s">
        <v>3444</v>
      </c>
      <c r="Y22" s="8" t="s">
        <v>3149</v>
      </c>
      <c r="Z22" s="8" t="s">
        <v>3445</v>
      </c>
      <c r="AA22" s="8" t="s">
        <v>3446</v>
      </c>
      <c r="AB22" s="8" t="s">
        <v>3447</v>
      </c>
      <c r="AC22" s="9" t="s">
        <v>3448</v>
      </c>
      <c r="AD22" s="9" t="s">
        <v>3449</v>
      </c>
    </row>
    <row r="23" spans="1:30" s="1" customFormat="1" ht="173.25" customHeight="1">
      <c r="A23" s="8" t="s">
        <v>3450</v>
      </c>
      <c r="B23" s="8" t="s">
        <v>325</v>
      </c>
      <c r="C23" s="8" t="s">
        <v>3451</v>
      </c>
      <c r="D23" s="8" t="s">
        <v>3452</v>
      </c>
      <c r="E23" s="8" t="s">
        <v>3453</v>
      </c>
      <c r="F23" s="8">
        <v>2040</v>
      </c>
      <c r="G23" s="8" t="s">
        <v>3454</v>
      </c>
      <c r="H23" s="8" t="s">
        <v>2978</v>
      </c>
      <c r="I23" s="8" t="s">
        <v>2978</v>
      </c>
      <c r="J23" s="8" t="s">
        <v>2978</v>
      </c>
      <c r="K23" s="8" t="s">
        <v>3088</v>
      </c>
      <c r="L23" s="8" t="s">
        <v>2978</v>
      </c>
      <c r="M23" s="8" t="s">
        <v>3088</v>
      </c>
      <c r="N23" s="8" t="s">
        <v>2978</v>
      </c>
      <c r="O23" s="8" t="s">
        <v>3088</v>
      </c>
      <c r="P23" s="8" t="s">
        <v>2978</v>
      </c>
      <c r="Q23" s="8" t="s">
        <v>3455</v>
      </c>
      <c r="R23" s="8" t="s">
        <v>3174</v>
      </c>
      <c r="S23" s="8" t="s">
        <v>3252</v>
      </c>
      <c r="T23" s="8" t="s">
        <v>3456</v>
      </c>
      <c r="U23" s="8" t="s">
        <v>3149</v>
      </c>
      <c r="V23" s="8" t="s">
        <v>3457</v>
      </c>
      <c r="W23" s="8" t="s">
        <v>3458</v>
      </c>
      <c r="X23" s="8" t="s">
        <v>3459</v>
      </c>
      <c r="Y23" s="8" t="s">
        <v>3149</v>
      </c>
      <c r="Z23" s="8" t="s">
        <v>3460</v>
      </c>
      <c r="AA23" s="8" t="s">
        <v>3461</v>
      </c>
      <c r="AB23" s="8" t="s">
        <v>3462</v>
      </c>
      <c r="AC23" s="9" t="s">
        <v>3463</v>
      </c>
      <c r="AD23" s="8" t="s">
        <v>3464</v>
      </c>
    </row>
    <row r="24" spans="1:30" s="1" customFormat="1" ht="173.25" customHeight="1">
      <c r="A24" s="8" t="s">
        <v>3465</v>
      </c>
      <c r="B24" s="8" t="s">
        <v>3466</v>
      </c>
      <c r="C24" s="8" t="s">
        <v>3451</v>
      </c>
      <c r="D24" s="8" t="s">
        <v>338</v>
      </c>
      <c r="E24" s="8" t="s">
        <v>3467</v>
      </c>
      <c r="F24" s="8">
        <v>2050</v>
      </c>
      <c r="G24" s="8" t="s">
        <v>3468</v>
      </c>
      <c r="H24" s="8" t="s">
        <v>2978</v>
      </c>
      <c r="I24" s="8" t="s">
        <v>2978</v>
      </c>
      <c r="J24" s="8" t="s">
        <v>2978</v>
      </c>
      <c r="K24" s="8" t="s">
        <v>2978</v>
      </c>
      <c r="L24" s="8" t="s">
        <v>3469</v>
      </c>
      <c r="M24" s="8" t="s">
        <v>2978</v>
      </c>
      <c r="N24" s="8" t="s">
        <v>2978</v>
      </c>
      <c r="O24" s="8" t="s">
        <v>3088</v>
      </c>
      <c r="P24" s="8" t="s">
        <v>3088</v>
      </c>
      <c r="Q24" s="8" t="s">
        <v>3470</v>
      </c>
      <c r="R24" s="8" t="s">
        <v>3471</v>
      </c>
      <c r="S24" s="8" t="s">
        <v>3472</v>
      </c>
      <c r="T24" s="8" t="s">
        <v>3473</v>
      </c>
      <c r="U24" s="8" t="s">
        <v>3298</v>
      </c>
      <c r="V24" s="8" t="s">
        <v>2978</v>
      </c>
      <c r="W24" s="8" t="s">
        <v>3474</v>
      </c>
      <c r="X24" s="8" t="s">
        <v>3475</v>
      </c>
      <c r="Y24" s="8" t="s">
        <v>3088</v>
      </c>
      <c r="Z24" s="8" t="s">
        <v>3476</v>
      </c>
      <c r="AA24" s="8" t="s">
        <v>3477</v>
      </c>
      <c r="AB24" s="8" t="s">
        <v>3478</v>
      </c>
      <c r="AC24" s="9" t="s">
        <v>3479</v>
      </c>
      <c r="AD24" s="9" t="s">
        <v>346</v>
      </c>
    </row>
    <row r="25" spans="1:30" s="1" customFormat="1" ht="127.5" customHeight="1">
      <c r="A25" s="13" t="s">
        <v>3480</v>
      </c>
      <c r="B25" s="8" t="s">
        <v>348</v>
      </c>
      <c r="C25" s="13" t="s">
        <v>2208</v>
      </c>
      <c r="D25" s="8" t="s">
        <v>3481</v>
      </c>
      <c r="E25" s="13" t="s">
        <v>3482</v>
      </c>
      <c r="F25" s="13">
        <v>2050</v>
      </c>
      <c r="G25" s="13" t="s">
        <v>3483</v>
      </c>
      <c r="H25" s="8" t="s">
        <v>2978</v>
      </c>
      <c r="I25" s="8" t="s">
        <v>2978</v>
      </c>
      <c r="J25" s="8" t="s">
        <v>2978</v>
      </c>
      <c r="K25" s="12" t="s">
        <v>2978</v>
      </c>
      <c r="L25" s="12" t="s">
        <v>2978</v>
      </c>
      <c r="M25" s="8" t="s">
        <v>2978</v>
      </c>
      <c r="N25" s="8" t="s">
        <v>2978</v>
      </c>
      <c r="O25" s="8" t="s">
        <v>3088</v>
      </c>
      <c r="P25" s="8" t="s">
        <v>3088</v>
      </c>
      <c r="Q25" s="8" t="s">
        <v>3484</v>
      </c>
      <c r="R25" s="8" t="s">
        <v>3485</v>
      </c>
      <c r="S25" s="8" t="s">
        <v>3252</v>
      </c>
      <c r="T25" s="8" t="s">
        <v>3486</v>
      </c>
      <c r="U25" s="8" t="s">
        <v>3298</v>
      </c>
      <c r="V25" s="8" t="s">
        <v>3487</v>
      </c>
      <c r="W25" s="8" t="s">
        <v>3488</v>
      </c>
      <c r="X25" s="8" t="s">
        <v>3489</v>
      </c>
      <c r="Y25" s="8" t="s">
        <v>3490</v>
      </c>
      <c r="Z25" s="8" t="s">
        <v>3491</v>
      </c>
      <c r="AA25" s="8" t="s">
        <v>3492</v>
      </c>
      <c r="AB25" s="8" t="s">
        <v>3493</v>
      </c>
      <c r="AC25" s="9" t="s">
        <v>3494</v>
      </c>
      <c r="AD25" s="9" t="s">
        <v>356</v>
      </c>
    </row>
    <row r="26" spans="1:30" s="1" customFormat="1" ht="177" customHeight="1">
      <c r="A26" s="8" t="s">
        <v>3495</v>
      </c>
      <c r="B26" s="8" t="s">
        <v>3496</v>
      </c>
      <c r="C26" s="13" t="s">
        <v>2208</v>
      </c>
      <c r="D26" s="8" t="s">
        <v>3497</v>
      </c>
      <c r="E26" s="8" t="s">
        <v>3498</v>
      </c>
      <c r="F26" s="8">
        <v>2045</v>
      </c>
      <c r="G26" s="8" t="s">
        <v>3499</v>
      </c>
      <c r="H26" s="8" t="s">
        <v>2978</v>
      </c>
      <c r="I26" s="8" t="s">
        <v>2978</v>
      </c>
      <c r="J26" s="8" t="s">
        <v>2978</v>
      </c>
      <c r="K26" s="11" t="s">
        <v>3088</v>
      </c>
      <c r="L26" s="11" t="s">
        <v>3088</v>
      </c>
      <c r="M26" s="8" t="s">
        <v>2978</v>
      </c>
      <c r="N26" s="8" t="s">
        <v>2978</v>
      </c>
      <c r="O26" s="8" t="s">
        <v>3088</v>
      </c>
      <c r="P26" s="8" t="s">
        <v>2978</v>
      </c>
      <c r="Q26" s="8" t="s">
        <v>3500</v>
      </c>
      <c r="R26" s="8" t="s">
        <v>3501</v>
      </c>
      <c r="S26" s="8" t="s">
        <v>3502</v>
      </c>
      <c r="T26" s="8" t="s">
        <v>3503</v>
      </c>
      <c r="U26" s="8" t="s">
        <v>3298</v>
      </c>
      <c r="V26" s="8" t="s">
        <v>3504</v>
      </c>
      <c r="W26" s="8" t="s">
        <v>3505</v>
      </c>
      <c r="X26" s="8" t="s">
        <v>3506</v>
      </c>
      <c r="Y26" s="8" t="s">
        <v>3149</v>
      </c>
      <c r="Z26" s="8" t="s">
        <v>3507</v>
      </c>
      <c r="AA26" s="8" t="s">
        <v>3508</v>
      </c>
      <c r="AB26" s="8" t="s">
        <v>3509</v>
      </c>
      <c r="AC26" s="9" t="s">
        <v>3510</v>
      </c>
      <c r="AD26" s="9" t="s">
        <v>346</v>
      </c>
    </row>
    <row r="27" spans="1:30" s="1" customFormat="1" ht="127.5" customHeight="1">
      <c r="A27" s="8" t="s">
        <v>3511</v>
      </c>
      <c r="B27" s="8" t="s">
        <v>369</v>
      </c>
      <c r="C27" s="8" t="s">
        <v>2210</v>
      </c>
      <c r="D27" s="8" t="s">
        <v>371</v>
      </c>
      <c r="E27" s="8" t="s">
        <v>3512</v>
      </c>
      <c r="F27" s="8">
        <v>2030</v>
      </c>
      <c r="G27" s="8" t="s">
        <v>3513</v>
      </c>
      <c r="H27" s="8" t="s">
        <v>2978</v>
      </c>
      <c r="I27" s="8" t="s">
        <v>2978</v>
      </c>
      <c r="J27" s="8" t="s">
        <v>2978</v>
      </c>
      <c r="K27" s="8" t="s">
        <v>2978</v>
      </c>
      <c r="L27" s="11" t="s">
        <v>3088</v>
      </c>
      <c r="M27" s="11" t="s">
        <v>3088</v>
      </c>
      <c r="N27" s="8" t="s">
        <v>2978</v>
      </c>
      <c r="O27" s="8" t="s">
        <v>3088</v>
      </c>
      <c r="P27" s="8" t="s">
        <v>2978</v>
      </c>
      <c r="Q27" s="8" t="s">
        <v>3149</v>
      </c>
      <c r="R27" s="8" t="s">
        <v>3514</v>
      </c>
      <c r="S27" s="8" t="s">
        <v>3149</v>
      </c>
      <c r="T27" s="8" t="s">
        <v>3176</v>
      </c>
      <c r="U27" s="8" t="s">
        <v>3515</v>
      </c>
      <c r="V27" s="8" t="s">
        <v>3516</v>
      </c>
      <c r="W27" s="8" t="s">
        <v>3517</v>
      </c>
      <c r="X27" s="8" t="s">
        <v>3518</v>
      </c>
      <c r="Y27" s="8" t="s">
        <v>3149</v>
      </c>
      <c r="Z27" s="8" t="s">
        <v>3519</v>
      </c>
      <c r="AA27" s="8" t="s">
        <v>3520</v>
      </c>
      <c r="AB27" s="8" t="s">
        <v>3521</v>
      </c>
      <c r="AC27" s="9" t="s">
        <v>3522</v>
      </c>
      <c r="AD27" s="8" t="s">
        <v>3523</v>
      </c>
    </row>
    <row r="28" spans="1:30" s="1" customFormat="1" ht="220.25" customHeight="1">
      <c r="A28" s="8" t="s">
        <v>380</v>
      </c>
      <c r="B28" s="8" t="s">
        <v>381</v>
      </c>
      <c r="C28" s="8" t="s">
        <v>2211</v>
      </c>
      <c r="D28" s="8" t="s">
        <v>383</v>
      </c>
      <c r="E28" s="8" t="s">
        <v>3524</v>
      </c>
      <c r="F28" s="8">
        <v>2030</v>
      </c>
      <c r="G28" s="8" t="s">
        <v>3525</v>
      </c>
      <c r="H28" s="8" t="s">
        <v>2978</v>
      </c>
      <c r="I28" s="8" t="s">
        <v>3276</v>
      </c>
      <c r="J28" s="8" t="s">
        <v>2978</v>
      </c>
      <c r="K28" s="8" t="s">
        <v>2978</v>
      </c>
      <c r="L28" s="11" t="s">
        <v>3088</v>
      </c>
      <c r="M28" s="11" t="s">
        <v>2978</v>
      </c>
      <c r="N28" s="8" t="s">
        <v>2978</v>
      </c>
      <c r="O28" s="8" t="s">
        <v>3088</v>
      </c>
      <c r="P28" s="8" t="s">
        <v>3088</v>
      </c>
      <c r="Q28" s="8" t="s">
        <v>3149</v>
      </c>
      <c r="R28" s="8" t="s">
        <v>3526</v>
      </c>
      <c r="S28" s="8" t="s">
        <v>3527</v>
      </c>
      <c r="T28" s="8" t="s">
        <v>3176</v>
      </c>
      <c r="U28" s="8" t="s">
        <v>3146</v>
      </c>
      <c r="V28" s="8" t="s">
        <v>3528</v>
      </c>
      <c r="W28" s="8" t="s">
        <v>3529</v>
      </c>
      <c r="X28" s="8" t="s">
        <v>3530</v>
      </c>
      <c r="Y28" s="8" t="s">
        <v>3531</v>
      </c>
      <c r="Z28" s="8" t="s">
        <v>3532</v>
      </c>
      <c r="AA28" s="8" t="s">
        <v>3533</v>
      </c>
      <c r="AB28" s="8" t="s">
        <v>3534</v>
      </c>
      <c r="AC28" s="9" t="s">
        <v>3535</v>
      </c>
      <c r="AD28" s="9" t="s">
        <v>388</v>
      </c>
    </row>
    <row r="29" spans="1:30" s="1" customFormat="1" ht="127.5" customHeight="1">
      <c r="A29" s="8" t="s">
        <v>389</v>
      </c>
      <c r="B29" s="8" t="s">
        <v>369</v>
      </c>
      <c r="C29" s="8" t="s">
        <v>2211</v>
      </c>
      <c r="D29" s="8" t="s">
        <v>3536</v>
      </c>
      <c r="E29" s="8" t="s">
        <v>3537</v>
      </c>
      <c r="F29" s="8">
        <v>2048</v>
      </c>
      <c r="G29" s="8" t="s">
        <v>3538</v>
      </c>
      <c r="H29" s="8" t="s">
        <v>2978</v>
      </c>
      <c r="I29" s="8" t="s">
        <v>2978</v>
      </c>
      <c r="J29" s="8" t="s">
        <v>2978</v>
      </c>
      <c r="K29" s="8" t="s">
        <v>3088</v>
      </c>
      <c r="L29" s="8" t="s">
        <v>2978</v>
      </c>
      <c r="M29" s="11" t="s">
        <v>3088</v>
      </c>
      <c r="N29" s="8" t="s">
        <v>2978</v>
      </c>
      <c r="O29" s="8" t="s">
        <v>3088</v>
      </c>
      <c r="P29" s="8" t="s">
        <v>2978</v>
      </c>
      <c r="Q29" s="8" t="s">
        <v>3149</v>
      </c>
      <c r="R29" s="8" t="s">
        <v>3539</v>
      </c>
      <c r="S29" s="8" t="s">
        <v>3540</v>
      </c>
      <c r="T29" s="8" t="s">
        <v>3264</v>
      </c>
      <c r="U29" s="8" t="s">
        <v>3298</v>
      </c>
      <c r="V29" s="8" t="s">
        <v>2978</v>
      </c>
      <c r="W29" s="8" t="s">
        <v>3541</v>
      </c>
      <c r="X29" s="8" t="s">
        <v>3542</v>
      </c>
      <c r="Y29" s="8" t="s">
        <v>3543</v>
      </c>
      <c r="Z29" s="8" t="s">
        <v>3149</v>
      </c>
      <c r="AA29" s="8" t="s">
        <v>3544</v>
      </c>
      <c r="AB29" s="8" t="s">
        <v>3149</v>
      </c>
      <c r="AC29" s="9" t="s">
        <v>3545</v>
      </c>
      <c r="AD29" s="9" t="s">
        <v>395</v>
      </c>
    </row>
    <row r="30" spans="1:30" s="1" customFormat="1" ht="127.5" customHeight="1">
      <c r="A30" s="8" t="s">
        <v>396</v>
      </c>
      <c r="B30" s="8" t="s">
        <v>397</v>
      </c>
      <c r="C30" s="8" t="s">
        <v>2211</v>
      </c>
      <c r="D30" s="8" t="s">
        <v>399</v>
      </c>
      <c r="E30" s="8" t="s">
        <v>3261</v>
      </c>
      <c r="F30" s="8">
        <v>2040</v>
      </c>
      <c r="G30" s="8" t="s">
        <v>3546</v>
      </c>
      <c r="H30" s="12" t="s">
        <v>2978</v>
      </c>
      <c r="I30" s="12" t="s">
        <v>2978</v>
      </c>
      <c r="J30" s="12" t="s">
        <v>2978</v>
      </c>
      <c r="K30" s="8" t="s">
        <v>2978</v>
      </c>
      <c r="L30" s="11" t="s">
        <v>3088</v>
      </c>
      <c r="M30" s="11" t="s">
        <v>3088</v>
      </c>
      <c r="N30" s="8" t="s">
        <v>2978</v>
      </c>
      <c r="O30" s="8" t="s">
        <v>3088</v>
      </c>
      <c r="P30" s="8" t="s">
        <v>3088</v>
      </c>
      <c r="Q30" s="8" t="s">
        <v>3149</v>
      </c>
      <c r="R30" s="8" t="s">
        <v>3547</v>
      </c>
      <c r="S30" s="8" t="s">
        <v>3252</v>
      </c>
      <c r="T30" s="8" t="s">
        <v>3176</v>
      </c>
      <c r="U30" s="8" t="s">
        <v>3548</v>
      </c>
      <c r="V30" s="8" t="s">
        <v>2978</v>
      </c>
      <c r="W30" s="8" t="s">
        <v>3549</v>
      </c>
      <c r="X30" s="8" t="s">
        <v>3550</v>
      </c>
      <c r="Y30" s="8" t="s">
        <v>3531</v>
      </c>
      <c r="Z30" s="8" t="s">
        <v>3551</v>
      </c>
      <c r="AA30" s="8" t="s">
        <v>3552</v>
      </c>
      <c r="AB30" s="8" t="s">
        <v>3553</v>
      </c>
      <c r="AC30" s="9" t="s">
        <v>3554</v>
      </c>
      <c r="AD30" s="9" t="s">
        <v>408</v>
      </c>
    </row>
    <row r="31" spans="1:30" s="1" customFormat="1" ht="110.25" customHeight="1">
      <c r="A31" s="8" t="s">
        <v>3555</v>
      </c>
      <c r="B31" s="13" t="s">
        <v>410</v>
      </c>
      <c r="C31" s="13" t="s">
        <v>2215</v>
      </c>
      <c r="D31" s="8" t="s">
        <v>412</v>
      </c>
      <c r="E31" s="13" t="s">
        <v>3556</v>
      </c>
      <c r="F31" s="13">
        <v>2045</v>
      </c>
      <c r="G31" s="8" t="s">
        <v>3557</v>
      </c>
      <c r="H31" s="12" t="s">
        <v>2978</v>
      </c>
      <c r="I31" s="12" t="s">
        <v>2978</v>
      </c>
      <c r="J31" s="12" t="s">
        <v>2978</v>
      </c>
      <c r="K31" s="12" t="s">
        <v>3088</v>
      </c>
      <c r="L31" s="12" t="s">
        <v>2978</v>
      </c>
      <c r="M31" s="12" t="s">
        <v>2978</v>
      </c>
      <c r="N31" s="12" t="s">
        <v>2978</v>
      </c>
      <c r="O31" s="8" t="s">
        <v>3088</v>
      </c>
      <c r="P31" s="8" t="s">
        <v>62</v>
      </c>
      <c r="Q31" s="8" t="s">
        <v>3149</v>
      </c>
      <c r="R31" s="8" t="s">
        <v>3547</v>
      </c>
      <c r="S31" s="8" t="s">
        <v>3558</v>
      </c>
      <c r="T31" s="8" t="s">
        <v>3176</v>
      </c>
      <c r="U31" s="8" t="s">
        <v>3559</v>
      </c>
      <c r="V31" s="8" t="s">
        <v>3560</v>
      </c>
      <c r="W31" s="8" t="s">
        <v>3561</v>
      </c>
      <c r="X31" s="8" t="s">
        <v>3562</v>
      </c>
      <c r="Y31" s="8" t="s">
        <v>3149</v>
      </c>
      <c r="Z31" s="8" t="s">
        <v>3563</v>
      </c>
      <c r="AA31" s="8" t="s">
        <v>3564</v>
      </c>
      <c r="AB31" s="8" t="s">
        <v>3565</v>
      </c>
      <c r="AC31" s="9" t="s">
        <v>3566</v>
      </c>
      <c r="AD31" s="9" t="s">
        <v>420</v>
      </c>
    </row>
    <row r="32" spans="1:30" s="1" customFormat="1" ht="135.75" customHeight="1">
      <c r="A32" s="13" t="s">
        <v>3567</v>
      </c>
      <c r="B32" s="8" t="s">
        <v>3568</v>
      </c>
      <c r="C32" s="13" t="s">
        <v>2215</v>
      </c>
      <c r="D32" s="8" t="s">
        <v>3569</v>
      </c>
      <c r="E32" s="13" t="s">
        <v>3570</v>
      </c>
      <c r="F32" s="13">
        <v>2037</v>
      </c>
      <c r="G32" s="8" t="s">
        <v>3571</v>
      </c>
      <c r="H32" s="12" t="s">
        <v>2978</v>
      </c>
      <c r="I32" s="12" t="s">
        <v>2978</v>
      </c>
      <c r="J32" s="12" t="s">
        <v>2978</v>
      </c>
      <c r="K32" s="12" t="s">
        <v>3088</v>
      </c>
      <c r="L32" s="12" t="s">
        <v>2978</v>
      </c>
      <c r="M32" s="12" t="s">
        <v>2978</v>
      </c>
      <c r="N32" s="12" t="s">
        <v>2978</v>
      </c>
      <c r="O32" s="8" t="s">
        <v>3088</v>
      </c>
      <c r="P32" s="8" t="s">
        <v>62</v>
      </c>
      <c r="Q32" s="8" t="s">
        <v>3572</v>
      </c>
      <c r="R32" s="8" t="s">
        <v>3573</v>
      </c>
      <c r="S32" s="8" t="s">
        <v>3574</v>
      </c>
      <c r="T32" s="8" t="s">
        <v>3176</v>
      </c>
      <c r="U32" s="8" t="s">
        <v>3298</v>
      </c>
      <c r="V32" s="8" t="s">
        <v>3575</v>
      </c>
      <c r="W32" s="8" t="s">
        <v>3576</v>
      </c>
      <c r="X32" s="8" t="s">
        <v>3577</v>
      </c>
      <c r="Y32" s="8" t="s">
        <v>3149</v>
      </c>
      <c r="Z32" s="8" t="s">
        <v>3578</v>
      </c>
      <c r="AA32" s="8" t="s">
        <v>3579</v>
      </c>
      <c r="AB32" s="8" t="s">
        <v>3580</v>
      </c>
      <c r="AC32" s="9" t="s">
        <v>3581</v>
      </c>
      <c r="AD32" s="9" t="s">
        <v>430</v>
      </c>
    </row>
    <row r="33" spans="1:39" s="1" customFormat="1" ht="135.75" customHeight="1">
      <c r="A33" s="8" t="s">
        <v>3582</v>
      </c>
      <c r="B33" s="8" t="s">
        <v>381</v>
      </c>
      <c r="C33" s="13" t="s">
        <v>2215</v>
      </c>
      <c r="D33" s="8" t="s">
        <v>3583</v>
      </c>
      <c r="E33" s="8" t="s">
        <v>3584</v>
      </c>
      <c r="F33" s="8">
        <v>2030</v>
      </c>
      <c r="G33" s="8" t="s">
        <v>3585</v>
      </c>
      <c r="H33" s="12" t="s">
        <v>2978</v>
      </c>
      <c r="I33" s="12" t="s">
        <v>2978</v>
      </c>
      <c r="J33" s="12" t="s">
        <v>2978</v>
      </c>
      <c r="K33" s="11" t="s">
        <v>2978</v>
      </c>
      <c r="L33" s="11" t="s">
        <v>2978</v>
      </c>
      <c r="M33" s="11" t="s">
        <v>62</v>
      </c>
      <c r="N33" s="11" t="s">
        <v>2978</v>
      </c>
      <c r="O33" s="8" t="s">
        <v>3088</v>
      </c>
      <c r="P33" s="8" t="s">
        <v>2978</v>
      </c>
      <c r="Q33" s="8" t="s">
        <v>3586</v>
      </c>
      <c r="R33" s="8" t="s">
        <v>3174</v>
      </c>
      <c r="S33" s="8" t="s">
        <v>3587</v>
      </c>
      <c r="T33" s="8" t="s">
        <v>3176</v>
      </c>
      <c r="U33" s="8" t="s">
        <v>3298</v>
      </c>
      <c r="V33" s="8" t="s">
        <v>3088</v>
      </c>
      <c r="W33" s="8" t="s">
        <v>3588</v>
      </c>
      <c r="X33" s="8" t="s">
        <v>3589</v>
      </c>
      <c r="Y33" s="8" t="s">
        <v>3149</v>
      </c>
      <c r="Z33" s="8" t="s">
        <v>3590</v>
      </c>
      <c r="AA33" s="8" t="s">
        <v>3591</v>
      </c>
      <c r="AB33" s="8" t="s">
        <v>3592</v>
      </c>
      <c r="AC33" s="9" t="s">
        <v>433</v>
      </c>
      <c r="AD33" s="9" t="s">
        <v>3593</v>
      </c>
    </row>
    <row r="34" spans="1:39" s="1" customFormat="1" ht="147.75" customHeight="1">
      <c r="A34" s="8" t="s">
        <v>3594</v>
      </c>
      <c r="B34" s="8" t="s">
        <v>3595</v>
      </c>
      <c r="C34" s="8" t="s">
        <v>2215</v>
      </c>
      <c r="D34" s="8" t="s">
        <v>438</v>
      </c>
      <c r="E34" s="8" t="s">
        <v>3596</v>
      </c>
      <c r="F34" s="8">
        <v>2035</v>
      </c>
      <c r="G34" s="8" t="s">
        <v>3597</v>
      </c>
      <c r="H34" s="11" t="s">
        <v>3598</v>
      </c>
      <c r="I34" s="12" t="s">
        <v>2978</v>
      </c>
      <c r="J34" s="12" t="s">
        <v>2978</v>
      </c>
      <c r="K34" s="11" t="s">
        <v>3088</v>
      </c>
      <c r="L34" s="11" t="s">
        <v>3088</v>
      </c>
      <c r="M34" s="11" t="s">
        <v>2978</v>
      </c>
      <c r="N34" s="11" t="s">
        <v>2978</v>
      </c>
      <c r="O34" s="8" t="s">
        <v>3088</v>
      </c>
      <c r="P34" s="8" t="s">
        <v>2978</v>
      </c>
      <c r="Q34" s="8" t="s">
        <v>3599</v>
      </c>
      <c r="R34" s="8" t="s">
        <v>3174</v>
      </c>
      <c r="S34" s="8" t="s">
        <v>3600</v>
      </c>
      <c r="T34" s="8" t="s">
        <v>3176</v>
      </c>
      <c r="U34" s="8" t="s">
        <v>3601</v>
      </c>
      <c r="V34" s="8" t="s">
        <v>3602</v>
      </c>
      <c r="W34" s="8" t="s">
        <v>3603</v>
      </c>
      <c r="X34" s="8" t="s">
        <v>3604</v>
      </c>
      <c r="Y34" s="8" t="s">
        <v>3149</v>
      </c>
      <c r="Z34" s="8" t="s">
        <v>3605</v>
      </c>
      <c r="AA34" s="8" t="s">
        <v>3606</v>
      </c>
      <c r="AB34" s="8" t="s">
        <v>3149</v>
      </c>
      <c r="AC34" s="9" t="s">
        <v>3607</v>
      </c>
      <c r="AD34" s="9" t="s">
        <v>444</v>
      </c>
    </row>
    <row r="35" spans="1:39" s="1" customFormat="1" ht="202.5" customHeight="1">
      <c r="A35" s="8" t="s">
        <v>3608</v>
      </c>
      <c r="B35" s="8" t="s">
        <v>3609</v>
      </c>
      <c r="C35" s="8" t="s">
        <v>2215</v>
      </c>
      <c r="D35" s="8" t="s">
        <v>3610</v>
      </c>
      <c r="E35" s="8" t="s">
        <v>3611</v>
      </c>
      <c r="F35" s="8">
        <v>2041</v>
      </c>
      <c r="G35" s="8" t="s">
        <v>3612</v>
      </c>
      <c r="H35" s="11" t="s">
        <v>2978</v>
      </c>
      <c r="I35" s="11" t="s">
        <v>2978</v>
      </c>
      <c r="J35" s="11" t="s">
        <v>2978</v>
      </c>
      <c r="K35" s="11" t="s">
        <v>3088</v>
      </c>
      <c r="L35" s="11" t="s">
        <v>2978</v>
      </c>
      <c r="M35" s="11" t="s">
        <v>2978</v>
      </c>
      <c r="N35" s="11" t="s">
        <v>3613</v>
      </c>
      <c r="O35" s="8" t="s">
        <v>3088</v>
      </c>
      <c r="P35" s="8" t="s">
        <v>2978</v>
      </c>
      <c r="Q35" s="8" t="s">
        <v>3614</v>
      </c>
      <c r="R35" s="8" t="s">
        <v>3174</v>
      </c>
      <c r="S35" s="8" t="s">
        <v>3615</v>
      </c>
      <c r="T35" s="8" t="s">
        <v>3616</v>
      </c>
      <c r="U35" s="8" t="s">
        <v>3191</v>
      </c>
      <c r="V35" s="8" t="s">
        <v>3617</v>
      </c>
      <c r="W35" s="8" t="s">
        <v>3618</v>
      </c>
      <c r="X35" s="8" t="s">
        <v>3619</v>
      </c>
      <c r="Y35" s="8" t="s">
        <v>3088</v>
      </c>
      <c r="Z35" s="8" t="s">
        <v>3620</v>
      </c>
      <c r="AA35" s="8" t="s">
        <v>3621</v>
      </c>
      <c r="AB35" s="8" t="s">
        <v>3622</v>
      </c>
      <c r="AC35" s="9" t="s">
        <v>3623</v>
      </c>
      <c r="AD35" s="9" t="s">
        <v>455</v>
      </c>
    </row>
    <row r="36" spans="1:39" s="1" customFormat="1" ht="160.5" customHeight="1">
      <c r="A36" s="8" t="s">
        <v>3624</v>
      </c>
      <c r="B36" s="8" t="s">
        <v>457</v>
      </c>
      <c r="C36" s="8" t="s">
        <v>2215</v>
      </c>
      <c r="D36" s="8" t="s">
        <v>460</v>
      </c>
      <c r="E36" s="8" t="s">
        <v>3625</v>
      </c>
      <c r="F36" s="8">
        <v>2030</v>
      </c>
      <c r="G36" s="8" t="s">
        <v>3626</v>
      </c>
      <c r="H36" s="12" t="s">
        <v>2978</v>
      </c>
      <c r="I36" s="12" t="s">
        <v>2978</v>
      </c>
      <c r="J36" s="12" t="s">
        <v>2978</v>
      </c>
      <c r="K36" s="12" t="s">
        <v>2978</v>
      </c>
      <c r="L36" s="12" t="s">
        <v>3088</v>
      </c>
      <c r="M36" s="12" t="s">
        <v>2978</v>
      </c>
      <c r="N36" s="12" t="s">
        <v>2978</v>
      </c>
      <c r="O36" s="8" t="s">
        <v>3088</v>
      </c>
      <c r="P36" s="8" t="s">
        <v>62</v>
      </c>
      <c r="Q36" s="8" t="s">
        <v>3342</v>
      </c>
      <c r="R36" s="8" t="s">
        <v>3627</v>
      </c>
      <c r="S36" s="8" t="s">
        <v>3252</v>
      </c>
      <c r="T36" s="8" t="s">
        <v>3176</v>
      </c>
      <c r="U36" s="8" t="s">
        <v>3191</v>
      </c>
      <c r="V36" s="8" t="s">
        <v>3628</v>
      </c>
      <c r="W36" s="8" t="s">
        <v>3629</v>
      </c>
      <c r="X36" s="8" t="s">
        <v>3630</v>
      </c>
      <c r="Y36" s="8" t="s">
        <v>3149</v>
      </c>
      <c r="Z36" s="8" t="s">
        <v>3631</v>
      </c>
      <c r="AA36" s="8" t="s">
        <v>3632</v>
      </c>
      <c r="AB36" s="8" t="s">
        <v>3633</v>
      </c>
      <c r="AC36" s="9" t="s">
        <v>3634</v>
      </c>
      <c r="AD36" s="9" t="s">
        <v>467</v>
      </c>
    </row>
    <row r="37" spans="1:39" s="1" customFormat="1" ht="160.5" customHeight="1">
      <c r="A37" s="8" t="s">
        <v>3635</v>
      </c>
      <c r="B37" s="8" t="s">
        <v>469</v>
      </c>
      <c r="C37" s="8" t="s">
        <v>3636</v>
      </c>
      <c r="D37" s="8" t="s">
        <v>3637</v>
      </c>
      <c r="E37" s="8" t="s">
        <v>3638</v>
      </c>
      <c r="F37" s="8">
        <v>2025</v>
      </c>
      <c r="G37" s="8" t="s">
        <v>3639</v>
      </c>
      <c r="H37" s="11" t="s">
        <v>2978</v>
      </c>
      <c r="I37" s="11" t="s">
        <v>2978</v>
      </c>
      <c r="J37" s="11" t="s">
        <v>2978</v>
      </c>
      <c r="K37" s="11" t="s">
        <v>3088</v>
      </c>
      <c r="L37" s="11" t="s">
        <v>3088</v>
      </c>
      <c r="M37" s="11" t="s">
        <v>3088</v>
      </c>
      <c r="N37" s="11" t="s">
        <v>2978</v>
      </c>
      <c r="O37" s="8" t="s">
        <v>3088</v>
      </c>
      <c r="P37" s="8" t="s">
        <v>2978</v>
      </c>
      <c r="Q37" s="8" t="s">
        <v>3640</v>
      </c>
      <c r="R37" s="8" t="s">
        <v>3641</v>
      </c>
      <c r="S37" s="8" t="s">
        <v>3642</v>
      </c>
      <c r="T37" s="8" t="s">
        <v>3176</v>
      </c>
      <c r="U37" s="8" t="s">
        <v>3149</v>
      </c>
      <c r="V37" s="8" t="s">
        <v>3149</v>
      </c>
      <c r="W37" s="8" t="s">
        <v>3643</v>
      </c>
      <c r="X37" s="8" t="s">
        <v>3644</v>
      </c>
      <c r="Y37" s="8" t="s">
        <v>3088</v>
      </c>
      <c r="Z37" s="8" t="s">
        <v>3645</v>
      </c>
      <c r="AA37" s="8" t="s">
        <v>3646</v>
      </c>
      <c r="AB37" s="8" t="s">
        <v>3647</v>
      </c>
      <c r="AC37" s="9" t="s">
        <v>3648</v>
      </c>
      <c r="AD37" s="9" t="s">
        <v>477</v>
      </c>
    </row>
    <row r="38" spans="1:39" s="1" customFormat="1" ht="160.5" customHeight="1">
      <c r="A38" s="8" t="s">
        <v>3649</v>
      </c>
      <c r="B38" s="8" t="s">
        <v>479</v>
      </c>
      <c r="C38" s="8" t="s">
        <v>2221</v>
      </c>
      <c r="D38" s="8" t="s">
        <v>481</v>
      </c>
      <c r="E38" s="8" t="s">
        <v>3650</v>
      </c>
      <c r="F38" s="8">
        <v>2050</v>
      </c>
      <c r="G38" s="8" t="s">
        <v>3651</v>
      </c>
      <c r="H38" s="11" t="s">
        <v>2978</v>
      </c>
      <c r="I38" s="11" t="s">
        <v>2978</v>
      </c>
      <c r="J38" s="11" t="s">
        <v>2978</v>
      </c>
      <c r="K38" s="11" t="s">
        <v>2978</v>
      </c>
      <c r="L38" s="11" t="s">
        <v>3088</v>
      </c>
      <c r="M38" s="11" t="s">
        <v>3088</v>
      </c>
      <c r="N38" s="11" t="s">
        <v>2978</v>
      </c>
      <c r="O38" s="8" t="s">
        <v>3088</v>
      </c>
      <c r="P38" s="8" t="s">
        <v>3088</v>
      </c>
      <c r="Q38" s="8" t="s">
        <v>3652</v>
      </c>
      <c r="R38" s="8" t="s">
        <v>3653</v>
      </c>
      <c r="S38" s="8" t="s">
        <v>3654</v>
      </c>
      <c r="T38" s="8" t="s">
        <v>3176</v>
      </c>
      <c r="U38" s="8" t="s">
        <v>3655</v>
      </c>
      <c r="V38" s="8" t="s">
        <v>3149</v>
      </c>
      <c r="W38" s="8" t="s">
        <v>3656</v>
      </c>
      <c r="X38" s="8" t="s">
        <v>3657</v>
      </c>
      <c r="Y38" s="8" t="s">
        <v>3088</v>
      </c>
      <c r="Z38" s="8" t="s">
        <v>3658</v>
      </c>
      <c r="AA38" s="8" t="s">
        <v>3659</v>
      </c>
      <c r="AB38" s="8" t="s">
        <v>3149</v>
      </c>
      <c r="AC38" s="22" t="s">
        <v>3660</v>
      </c>
      <c r="AD38" s="22" t="s">
        <v>489</v>
      </c>
    </row>
    <row r="39" spans="1:39" s="1" customFormat="1" ht="160.5" customHeight="1">
      <c r="A39" s="8" t="s">
        <v>3661</v>
      </c>
      <c r="B39" s="8" t="s">
        <v>3662</v>
      </c>
      <c r="C39" s="8" t="s">
        <v>3663</v>
      </c>
      <c r="D39" s="8" t="s">
        <v>3664</v>
      </c>
      <c r="E39" s="8" t="s">
        <v>3665</v>
      </c>
      <c r="F39" s="8">
        <v>2030</v>
      </c>
      <c r="G39" s="8" t="s">
        <v>3666</v>
      </c>
      <c r="H39" s="11" t="s">
        <v>2978</v>
      </c>
      <c r="I39" s="11" t="s">
        <v>3088</v>
      </c>
      <c r="J39" s="11" t="s">
        <v>2978</v>
      </c>
      <c r="K39" s="11" t="s">
        <v>2978</v>
      </c>
      <c r="L39" s="11" t="s">
        <v>3088</v>
      </c>
      <c r="M39" s="11" t="s">
        <v>3088</v>
      </c>
      <c r="N39" s="11" t="s">
        <v>2978</v>
      </c>
      <c r="O39" s="8" t="s">
        <v>3088</v>
      </c>
      <c r="P39" s="8" t="s">
        <v>2978</v>
      </c>
      <c r="Q39" s="8" t="s">
        <v>3667</v>
      </c>
      <c r="R39" s="8" t="s">
        <v>3668</v>
      </c>
      <c r="S39" s="8" t="s">
        <v>3669</v>
      </c>
      <c r="T39" s="8" t="s">
        <v>167</v>
      </c>
      <c r="U39" s="8" t="s">
        <v>3670</v>
      </c>
      <c r="V39" s="8" t="s">
        <v>3088</v>
      </c>
      <c r="W39" s="8" t="s">
        <v>3671</v>
      </c>
      <c r="X39" s="8" t="s">
        <v>3672</v>
      </c>
      <c r="Y39" s="8" t="s">
        <v>3149</v>
      </c>
      <c r="Z39" s="8" t="s">
        <v>3673</v>
      </c>
      <c r="AA39" s="8" t="s">
        <v>3674</v>
      </c>
      <c r="AB39" s="8" t="s">
        <v>3675</v>
      </c>
      <c r="AC39" s="9" t="s">
        <v>3676</v>
      </c>
      <c r="AD39" s="9" t="s">
        <v>500</v>
      </c>
    </row>
    <row r="40" spans="1:39" s="1" customFormat="1" ht="124.5" customHeight="1">
      <c r="A40" s="11" t="s">
        <v>3677</v>
      </c>
      <c r="B40" s="11" t="s">
        <v>502</v>
      </c>
      <c r="C40" s="11" t="s">
        <v>3678</v>
      </c>
      <c r="D40" s="11" t="s">
        <v>504</v>
      </c>
      <c r="E40" s="11" t="s">
        <v>3679</v>
      </c>
      <c r="F40" s="11">
        <v>2050</v>
      </c>
      <c r="G40" s="11" t="s">
        <v>3680</v>
      </c>
      <c r="H40" s="12" t="s">
        <v>2978</v>
      </c>
      <c r="I40" s="12" t="s">
        <v>2978</v>
      </c>
      <c r="J40" s="12" t="s">
        <v>2978</v>
      </c>
      <c r="K40" s="11" t="s">
        <v>3088</v>
      </c>
      <c r="L40" s="11" t="s">
        <v>3088</v>
      </c>
      <c r="M40" s="11" t="s">
        <v>3088</v>
      </c>
      <c r="N40" s="8" t="s">
        <v>62</v>
      </c>
      <c r="O40" s="11" t="s">
        <v>3088</v>
      </c>
      <c r="P40" s="8" t="s">
        <v>62</v>
      </c>
      <c r="Q40" s="11" t="s">
        <v>3149</v>
      </c>
      <c r="R40" s="11" t="s">
        <v>3174</v>
      </c>
      <c r="S40" s="8" t="s">
        <v>3252</v>
      </c>
      <c r="T40" s="8" t="s">
        <v>3176</v>
      </c>
      <c r="U40" s="8" t="s">
        <v>3298</v>
      </c>
      <c r="V40" s="8" t="s">
        <v>3149</v>
      </c>
      <c r="W40" s="8" t="s">
        <v>3681</v>
      </c>
      <c r="X40" s="8" t="s">
        <v>3682</v>
      </c>
      <c r="Y40" s="8" t="s">
        <v>3683</v>
      </c>
      <c r="Z40" s="8" t="s">
        <v>3684</v>
      </c>
      <c r="AA40" s="8" t="s">
        <v>3685</v>
      </c>
      <c r="AB40" s="11" t="s">
        <v>3686</v>
      </c>
      <c r="AC40" s="9" t="s">
        <v>3687</v>
      </c>
      <c r="AD40" s="9" t="s">
        <v>511</v>
      </c>
    </row>
    <row r="41" spans="1:39" s="1" customFormat="1" ht="124.5" customHeight="1">
      <c r="A41" s="11" t="s">
        <v>3688</v>
      </c>
      <c r="B41" s="11" t="s">
        <v>3689</v>
      </c>
      <c r="C41" s="11" t="s">
        <v>3678</v>
      </c>
      <c r="D41" s="11" t="s">
        <v>3690</v>
      </c>
      <c r="E41" s="11" t="s">
        <v>3691</v>
      </c>
      <c r="F41" s="11">
        <v>2050</v>
      </c>
      <c r="G41" s="11" t="s">
        <v>3692</v>
      </c>
      <c r="H41" s="11" t="s">
        <v>3088</v>
      </c>
      <c r="I41" s="11" t="s">
        <v>2978</v>
      </c>
      <c r="J41" s="11" t="s">
        <v>3088</v>
      </c>
      <c r="K41" s="11" t="s">
        <v>3088</v>
      </c>
      <c r="L41" s="11" t="s">
        <v>3088</v>
      </c>
      <c r="M41" s="11" t="s">
        <v>3088</v>
      </c>
      <c r="N41" s="11" t="s">
        <v>3088</v>
      </c>
      <c r="O41" s="11" t="s">
        <v>3693</v>
      </c>
      <c r="P41" s="8" t="s">
        <v>3088</v>
      </c>
      <c r="Q41" s="11" t="s">
        <v>3694</v>
      </c>
      <c r="R41" s="11" t="s">
        <v>3695</v>
      </c>
      <c r="S41" s="8" t="s">
        <v>3696</v>
      </c>
      <c r="T41" s="8" t="s">
        <v>3616</v>
      </c>
      <c r="U41" s="8" t="s">
        <v>3697</v>
      </c>
      <c r="V41" s="8" t="s">
        <v>3698</v>
      </c>
      <c r="W41" s="8" t="s">
        <v>3699</v>
      </c>
      <c r="X41" s="8" t="s">
        <v>3700</v>
      </c>
      <c r="Y41" s="8" t="s">
        <v>3088</v>
      </c>
      <c r="Z41" s="8" t="s">
        <v>3701</v>
      </c>
      <c r="AA41" s="8" t="s">
        <v>3702</v>
      </c>
      <c r="AB41" s="11" t="s">
        <v>3703</v>
      </c>
      <c r="AC41" s="9" t="s">
        <v>3704</v>
      </c>
      <c r="AD41" s="9" t="s">
        <v>520</v>
      </c>
    </row>
    <row r="42" spans="1:39" s="1" customFormat="1" ht="124.5" customHeight="1">
      <c r="A42" s="11" t="s">
        <v>3705</v>
      </c>
      <c r="B42" s="11" t="s">
        <v>522</v>
      </c>
      <c r="C42" s="11" t="s">
        <v>2225</v>
      </c>
      <c r="D42" s="11" t="s">
        <v>3706</v>
      </c>
      <c r="E42" s="11" t="s">
        <v>3707</v>
      </c>
      <c r="F42" s="11">
        <v>2032</v>
      </c>
      <c r="G42" s="11" t="s">
        <v>3585</v>
      </c>
      <c r="H42" s="11" t="s">
        <v>2978</v>
      </c>
      <c r="I42" s="11" t="s">
        <v>2978</v>
      </c>
      <c r="J42" s="11" t="s">
        <v>2978</v>
      </c>
      <c r="K42" s="11" t="s">
        <v>3088</v>
      </c>
      <c r="L42" s="11" t="s">
        <v>3088</v>
      </c>
      <c r="M42" s="11" t="s">
        <v>3088</v>
      </c>
      <c r="N42" s="11" t="s">
        <v>2978</v>
      </c>
      <c r="O42" s="11" t="s">
        <v>2978</v>
      </c>
      <c r="P42" s="8" t="s">
        <v>3088</v>
      </c>
      <c r="Q42" s="11" t="s">
        <v>3708</v>
      </c>
      <c r="R42" s="11" t="s">
        <v>3174</v>
      </c>
      <c r="S42" s="8" t="s">
        <v>3709</v>
      </c>
      <c r="T42" s="8" t="s">
        <v>3145</v>
      </c>
      <c r="U42" s="8" t="s">
        <v>3191</v>
      </c>
      <c r="V42" s="8" t="s">
        <v>3088</v>
      </c>
      <c r="W42" s="8" t="s">
        <v>3710</v>
      </c>
      <c r="X42" s="8" t="s">
        <v>3711</v>
      </c>
      <c r="Y42" s="8" t="s">
        <v>3088</v>
      </c>
      <c r="Z42" s="8" t="s">
        <v>3712</v>
      </c>
      <c r="AA42" s="8" t="s">
        <v>3713</v>
      </c>
      <c r="AB42" s="11" t="s">
        <v>3714</v>
      </c>
      <c r="AC42" s="9" t="s">
        <v>530</v>
      </c>
      <c r="AD42" s="9" t="s">
        <v>531</v>
      </c>
    </row>
    <row r="43" spans="1:39" s="1" customFormat="1" ht="105" customHeight="1">
      <c r="A43" s="13" t="s">
        <v>3715</v>
      </c>
      <c r="B43" s="13" t="s">
        <v>3716</v>
      </c>
      <c r="C43" s="13" t="s">
        <v>2228</v>
      </c>
      <c r="D43" s="8" t="s">
        <v>3717</v>
      </c>
      <c r="E43" s="13" t="s">
        <v>3718</v>
      </c>
      <c r="F43" s="13">
        <v>2040</v>
      </c>
      <c r="G43" s="8" t="s">
        <v>3719</v>
      </c>
      <c r="H43" s="12" t="s">
        <v>2978</v>
      </c>
      <c r="I43" s="12" t="s">
        <v>2978</v>
      </c>
      <c r="J43" s="12" t="s">
        <v>2978</v>
      </c>
      <c r="K43" s="12" t="s">
        <v>2978</v>
      </c>
      <c r="L43" s="12" t="s">
        <v>2978</v>
      </c>
      <c r="M43" s="8" t="s">
        <v>3088</v>
      </c>
      <c r="N43" s="12" t="s">
        <v>2978</v>
      </c>
      <c r="O43" s="8" t="s">
        <v>3088</v>
      </c>
      <c r="P43" s="8" t="s">
        <v>62</v>
      </c>
      <c r="Q43" s="8" t="s">
        <v>3149</v>
      </c>
      <c r="R43" s="13" t="s">
        <v>3720</v>
      </c>
      <c r="S43" s="8" t="s">
        <v>3721</v>
      </c>
      <c r="T43" s="8" t="s">
        <v>3176</v>
      </c>
      <c r="U43" s="8" t="s">
        <v>3191</v>
      </c>
      <c r="V43" s="8" t="s">
        <v>3722</v>
      </c>
      <c r="W43" s="8" t="s">
        <v>3723</v>
      </c>
      <c r="X43" s="8" t="s">
        <v>3724</v>
      </c>
      <c r="Y43" s="8" t="s">
        <v>3149</v>
      </c>
      <c r="Z43" s="8" t="s">
        <v>3725</v>
      </c>
      <c r="AA43" s="8" t="s">
        <v>3726</v>
      </c>
      <c r="AB43" s="8" t="s">
        <v>3727</v>
      </c>
      <c r="AC43" s="9" t="s">
        <v>3728</v>
      </c>
      <c r="AD43" s="9" t="s">
        <v>3729</v>
      </c>
    </row>
    <row r="44" spans="1:39" s="1" customFormat="1" ht="171.75" customHeight="1">
      <c r="A44" s="8" t="s">
        <v>3730</v>
      </c>
      <c r="B44" s="8" t="s">
        <v>381</v>
      </c>
      <c r="C44" s="13" t="s">
        <v>2228</v>
      </c>
      <c r="D44" s="8" t="s">
        <v>3731</v>
      </c>
      <c r="E44" s="8" t="s">
        <v>3732</v>
      </c>
      <c r="F44" s="8">
        <v>2040</v>
      </c>
      <c r="G44" s="8" t="s">
        <v>3733</v>
      </c>
      <c r="H44" s="12" t="s">
        <v>2978</v>
      </c>
      <c r="I44" s="12" t="s">
        <v>2978</v>
      </c>
      <c r="J44" s="12" t="s">
        <v>2978</v>
      </c>
      <c r="K44" s="12" t="s">
        <v>2978</v>
      </c>
      <c r="L44" s="12" t="s">
        <v>2978</v>
      </c>
      <c r="M44" s="8" t="s">
        <v>62</v>
      </c>
      <c r="N44" s="12" t="s">
        <v>2978</v>
      </c>
      <c r="O44" s="8" t="s">
        <v>3088</v>
      </c>
      <c r="P44" s="8" t="s">
        <v>2978</v>
      </c>
      <c r="Q44" s="8" t="s">
        <v>3149</v>
      </c>
      <c r="R44" s="8" t="s">
        <v>3221</v>
      </c>
      <c r="S44" s="8" t="s">
        <v>3734</v>
      </c>
      <c r="T44" s="8" t="s">
        <v>3176</v>
      </c>
      <c r="U44" s="8" t="s">
        <v>3735</v>
      </c>
      <c r="V44" s="8" t="s">
        <v>3149</v>
      </c>
      <c r="W44" s="8" t="s">
        <v>3736</v>
      </c>
      <c r="X44" s="8" t="s">
        <v>3737</v>
      </c>
      <c r="Y44" s="8" t="s">
        <v>3149</v>
      </c>
      <c r="Z44" s="8" t="s">
        <v>3738</v>
      </c>
      <c r="AA44" s="8" t="s">
        <v>3739</v>
      </c>
      <c r="AB44" s="8" t="s">
        <v>3740</v>
      </c>
      <c r="AC44" s="9" t="s">
        <v>3741</v>
      </c>
      <c r="AD44" s="9" t="s">
        <v>549</v>
      </c>
    </row>
    <row r="45" spans="1:39" s="1" customFormat="1" ht="171.75" customHeight="1">
      <c r="A45" s="8" t="s">
        <v>3742</v>
      </c>
      <c r="B45" s="8" t="s">
        <v>551</v>
      </c>
      <c r="C45" s="8" t="s">
        <v>2228</v>
      </c>
      <c r="D45" s="8" t="s">
        <v>3743</v>
      </c>
      <c r="E45" s="8" t="s">
        <v>3744</v>
      </c>
      <c r="F45" s="8">
        <v>2060</v>
      </c>
      <c r="G45" s="8" t="s">
        <v>3745</v>
      </c>
      <c r="H45" s="12" t="s">
        <v>2978</v>
      </c>
      <c r="I45" s="12" t="s">
        <v>2978</v>
      </c>
      <c r="J45" s="12" t="s">
        <v>2978</v>
      </c>
      <c r="K45" s="11" t="s">
        <v>3088</v>
      </c>
      <c r="L45" s="11" t="s">
        <v>2978</v>
      </c>
      <c r="M45" s="8" t="s">
        <v>3088</v>
      </c>
      <c r="N45" s="11" t="s">
        <v>2978</v>
      </c>
      <c r="O45" s="8" t="s">
        <v>3088</v>
      </c>
      <c r="P45" s="8" t="s">
        <v>2978</v>
      </c>
      <c r="Q45" s="8" t="s">
        <v>3746</v>
      </c>
      <c r="R45" s="8" t="s">
        <v>3174</v>
      </c>
      <c r="S45" s="8" t="s">
        <v>3747</v>
      </c>
      <c r="T45" s="8" t="s">
        <v>3176</v>
      </c>
      <c r="U45" s="8" t="s">
        <v>3748</v>
      </c>
      <c r="V45" s="8" t="s">
        <v>3749</v>
      </c>
      <c r="W45" s="8" t="s">
        <v>3750</v>
      </c>
      <c r="X45" s="8" t="s">
        <v>3751</v>
      </c>
      <c r="Y45" s="8" t="s">
        <v>3149</v>
      </c>
      <c r="Z45" s="8" t="s">
        <v>3752</v>
      </c>
      <c r="AA45" s="8" t="s">
        <v>3753</v>
      </c>
      <c r="AB45" s="8" t="s">
        <v>3754</v>
      </c>
      <c r="AC45" s="9" t="s">
        <v>3755</v>
      </c>
      <c r="AD45" s="9" t="s">
        <v>560</v>
      </c>
    </row>
    <row r="46" spans="1:39" s="1" customFormat="1" ht="171.75" customHeight="1">
      <c r="A46" s="8" t="s">
        <v>3756</v>
      </c>
      <c r="B46" s="8" t="s">
        <v>3757</v>
      </c>
      <c r="C46" s="8" t="s">
        <v>2228</v>
      </c>
      <c r="D46" s="8" t="s">
        <v>3758</v>
      </c>
      <c r="E46" s="8" t="s">
        <v>3140</v>
      </c>
      <c r="F46" s="8">
        <v>2050</v>
      </c>
      <c r="G46" s="8" t="s">
        <v>3759</v>
      </c>
      <c r="H46" s="12" t="s">
        <v>2978</v>
      </c>
      <c r="I46" s="12" t="s">
        <v>2978</v>
      </c>
      <c r="J46" s="12" t="s">
        <v>2978</v>
      </c>
      <c r="K46" s="12" t="s">
        <v>2978</v>
      </c>
      <c r="L46" s="12" t="s">
        <v>2978</v>
      </c>
      <c r="M46" s="8" t="s">
        <v>3088</v>
      </c>
      <c r="N46" s="11" t="s">
        <v>2978</v>
      </c>
      <c r="O46" s="8" t="s">
        <v>3088</v>
      </c>
      <c r="P46" s="8" t="s">
        <v>2978</v>
      </c>
      <c r="Q46" s="8" t="s">
        <v>3760</v>
      </c>
      <c r="R46" s="8" t="s">
        <v>3761</v>
      </c>
      <c r="S46" s="8" t="s">
        <v>3762</v>
      </c>
      <c r="T46" s="8" t="s">
        <v>3238</v>
      </c>
      <c r="U46" s="8" t="s">
        <v>3298</v>
      </c>
      <c r="V46" s="8" t="s">
        <v>2978</v>
      </c>
      <c r="W46" s="8" t="s">
        <v>3763</v>
      </c>
      <c r="X46" s="8" t="s">
        <v>3764</v>
      </c>
      <c r="Y46" s="8" t="s">
        <v>3149</v>
      </c>
      <c r="Z46" s="8" t="s">
        <v>3765</v>
      </c>
      <c r="AA46" s="8" t="s">
        <v>3766</v>
      </c>
      <c r="AB46" s="8" t="s">
        <v>3767</v>
      </c>
      <c r="AC46" s="9" t="s">
        <v>3768</v>
      </c>
      <c r="AD46" s="9" t="s">
        <v>569</v>
      </c>
    </row>
    <row r="47" spans="1:39" s="1" customFormat="1" ht="105" customHeight="1">
      <c r="A47" s="8" t="s">
        <v>3769</v>
      </c>
      <c r="B47" s="8" t="s">
        <v>571</v>
      </c>
      <c r="C47" s="8" t="s">
        <v>3770</v>
      </c>
      <c r="D47" s="8" t="s">
        <v>573</v>
      </c>
      <c r="E47" s="8" t="s">
        <v>3771</v>
      </c>
      <c r="F47" s="8">
        <v>2040</v>
      </c>
      <c r="G47" s="8" t="s">
        <v>3772</v>
      </c>
      <c r="H47" s="11" t="s">
        <v>3088</v>
      </c>
      <c r="I47" s="12" t="s">
        <v>2978</v>
      </c>
      <c r="J47" s="11" t="s">
        <v>3088</v>
      </c>
      <c r="K47" s="11" t="s">
        <v>2978</v>
      </c>
      <c r="L47" s="11" t="s">
        <v>3088</v>
      </c>
      <c r="M47" s="11" t="s">
        <v>3088</v>
      </c>
      <c r="N47" s="11" t="s">
        <v>3088</v>
      </c>
      <c r="O47" s="11" t="s">
        <v>3088</v>
      </c>
      <c r="P47" s="11" t="s">
        <v>3088</v>
      </c>
      <c r="Q47" s="8" t="s">
        <v>3773</v>
      </c>
      <c r="R47" s="8" t="s">
        <v>3774</v>
      </c>
      <c r="S47" s="8" t="s">
        <v>3252</v>
      </c>
      <c r="T47" s="8" t="s">
        <v>3176</v>
      </c>
      <c r="U47" s="8" t="s">
        <v>3298</v>
      </c>
      <c r="V47" s="8" t="s">
        <v>3149</v>
      </c>
      <c r="W47" s="8" t="s">
        <v>3775</v>
      </c>
      <c r="X47" s="8" t="s">
        <v>3776</v>
      </c>
      <c r="Y47" s="8" t="s">
        <v>3149</v>
      </c>
      <c r="Z47" s="8" t="s">
        <v>3777</v>
      </c>
      <c r="AA47" s="8" t="s">
        <v>3778</v>
      </c>
      <c r="AB47" s="8" t="s">
        <v>3779</v>
      </c>
      <c r="AC47" s="9" t="s">
        <v>3780</v>
      </c>
      <c r="AD47" s="9" t="s">
        <v>580</v>
      </c>
      <c r="AM47" s="1" t="s">
        <v>3781</v>
      </c>
    </row>
    <row r="48" spans="1:39" s="1" customFormat="1" ht="105" customHeight="1">
      <c r="A48" s="8" t="s">
        <v>3782</v>
      </c>
      <c r="B48" s="8" t="s">
        <v>582</v>
      </c>
      <c r="C48" s="8" t="s">
        <v>3783</v>
      </c>
      <c r="D48" s="8" t="s">
        <v>585</v>
      </c>
      <c r="E48" s="8" t="s">
        <v>3784</v>
      </c>
      <c r="F48" s="8">
        <v>2030</v>
      </c>
      <c r="G48" s="8" t="s">
        <v>3785</v>
      </c>
      <c r="H48" s="12" t="s">
        <v>2978</v>
      </c>
      <c r="I48" s="12" t="s">
        <v>2978</v>
      </c>
      <c r="J48" s="11" t="s">
        <v>3088</v>
      </c>
      <c r="K48" s="11" t="s">
        <v>3088</v>
      </c>
      <c r="L48" s="11" t="s">
        <v>3088</v>
      </c>
      <c r="M48" s="11" t="s">
        <v>3088</v>
      </c>
      <c r="N48" s="11" t="s">
        <v>3088</v>
      </c>
      <c r="O48" s="11" t="s">
        <v>3088</v>
      </c>
      <c r="P48" s="11" t="s">
        <v>3088</v>
      </c>
      <c r="Q48" s="8" t="s">
        <v>3342</v>
      </c>
      <c r="R48" s="8" t="s">
        <v>3786</v>
      </c>
      <c r="S48" s="8" t="s">
        <v>3252</v>
      </c>
      <c r="T48" s="8" t="s">
        <v>3145</v>
      </c>
      <c r="U48" s="8" t="s">
        <v>3298</v>
      </c>
      <c r="V48" s="8" t="s">
        <v>3149</v>
      </c>
      <c r="W48" s="8" t="s">
        <v>3787</v>
      </c>
      <c r="X48" s="8" t="s">
        <v>3788</v>
      </c>
      <c r="Y48" s="8" t="s">
        <v>3149</v>
      </c>
      <c r="Z48" s="8" t="s">
        <v>3789</v>
      </c>
      <c r="AA48" s="8" t="s">
        <v>3790</v>
      </c>
      <c r="AB48" s="8" t="s">
        <v>3791</v>
      </c>
      <c r="AC48" s="9" t="s">
        <v>3792</v>
      </c>
      <c r="AD48" s="9" t="s">
        <v>590</v>
      </c>
    </row>
    <row r="49" spans="1:30" s="1" customFormat="1" ht="174" customHeight="1">
      <c r="A49" s="8" t="s">
        <v>3793</v>
      </c>
      <c r="B49" s="8" t="s">
        <v>3794</v>
      </c>
      <c r="C49" s="8" t="s">
        <v>3795</v>
      </c>
      <c r="D49" s="8" t="s">
        <v>3796</v>
      </c>
      <c r="E49" s="8" t="s">
        <v>3797</v>
      </c>
      <c r="F49" s="8">
        <v>2040</v>
      </c>
      <c r="G49" s="8" t="s">
        <v>3798</v>
      </c>
      <c r="H49" s="11" t="s">
        <v>3799</v>
      </c>
      <c r="I49" s="11" t="s">
        <v>2978</v>
      </c>
      <c r="J49" s="11" t="s">
        <v>2978</v>
      </c>
      <c r="K49" s="11" t="s">
        <v>3800</v>
      </c>
      <c r="L49" s="11" t="s">
        <v>3801</v>
      </c>
      <c r="M49" s="11" t="s">
        <v>2978</v>
      </c>
      <c r="N49" s="11" t="s">
        <v>3802</v>
      </c>
      <c r="O49" s="11" t="s">
        <v>3803</v>
      </c>
      <c r="P49" s="11" t="s">
        <v>3804</v>
      </c>
      <c r="Q49" s="8" t="s">
        <v>3805</v>
      </c>
      <c r="R49" s="8" t="s">
        <v>3806</v>
      </c>
      <c r="S49" s="8" t="s">
        <v>3807</v>
      </c>
      <c r="T49" s="8" t="s">
        <v>3238</v>
      </c>
      <c r="U49" s="8" t="s">
        <v>3149</v>
      </c>
      <c r="V49" s="8" t="s">
        <v>3808</v>
      </c>
      <c r="W49" s="8" t="s">
        <v>3809</v>
      </c>
      <c r="X49" s="8" t="s">
        <v>3810</v>
      </c>
      <c r="Y49" s="8" t="s">
        <v>3149</v>
      </c>
      <c r="Z49" s="8" t="s">
        <v>3811</v>
      </c>
      <c r="AA49" s="8" t="s">
        <v>3812</v>
      </c>
      <c r="AB49" s="8" t="s">
        <v>3813</v>
      </c>
      <c r="AC49" s="9" t="s">
        <v>3814</v>
      </c>
      <c r="AD49" s="9" t="s">
        <v>3815</v>
      </c>
    </row>
    <row r="50" spans="1:30" s="1" customFormat="1" ht="95.25" customHeight="1">
      <c r="A50" s="8" t="s">
        <v>3816</v>
      </c>
      <c r="B50" s="8" t="s">
        <v>3817</v>
      </c>
      <c r="C50" s="8" t="s">
        <v>3818</v>
      </c>
      <c r="D50" s="8" t="s">
        <v>3819</v>
      </c>
      <c r="E50" s="8" t="s">
        <v>3261</v>
      </c>
      <c r="F50" s="8">
        <v>2040</v>
      </c>
      <c r="G50" s="8" t="s">
        <v>3820</v>
      </c>
      <c r="H50" s="11" t="s">
        <v>2978</v>
      </c>
      <c r="I50" s="11" t="s">
        <v>2978</v>
      </c>
      <c r="J50" s="11" t="s">
        <v>2978</v>
      </c>
      <c r="K50" s="11" t="s">
        <v>2978</v>
      </c>
      <c r="L50" s="11" t="s">
        <v>3088</v>
      </c>
      <c r="M50" s="11" t="s">
        <v>2978</v>
      </c>
      <c r="N50" s="11" t="s">
        <v>2978</v>
      </c>
      <c r="O50" s="11" t="s">
        <v>3088</v>
      </c>
      <c r="P50" s="11" t="s">
        <v>3821</v>
      </c>
      <c r="Q50" s="8" t="s">
        <v>3149</v>
      </c>
      <c r="R50" s="8" t="s">
        <v>3822</v>
      </c>
      <c r="S50" s="8" t="s">
        <v>3252</v>
      </c>
      <c r="T50" s="8" t="s">
        <v>3176</v>
      </c>
      <c r="U50" s="8" t="s">
        <v>3298</v>
      </c>
      <c r="V50" s="8" t="s">
        <v>3149</v>
      </c>
      <c r="W50" s="8" t="s">
        <v>3823</v>
      </c>
      <c r="X50" s="8" t="s">
        <v>3824</v>
      </c>
      <c r="Y50" s="8" t="s">
        <v>3149</v>
      </c>
      <c r="Z50" s="8" t="s">
        <v>3825</v>
      </c>
      <c r="AA50" s="8" t="s">
        <v>3826</v>
      </c>
      <c r="AB50" s="8" t="s">
        <v>3827</v>
      </c>
      <c r="AC50" s="9" t="s">
        <v>3828</v>
      </c>
      <c r="AD50" s="9" t="s">
        <v>3829</v>
      </c>
    </row>
    <row r="51" spans="1:30" s="1" customFormat="1" ht="171.75" customHeight="1">
      <c r="A51" s="8" t="s">
        <v>3830</v>
      </c>
      <c r="B51" s="8" t="s">
        <v>3831</v>
      </c>
      <c r="C51" s="8" t="s">
        <v>2229</v>
      </c>
      <c r="D51" s="8" t="s">
        <v>3832</v>
      </c>
      <c r="E51" s="8" t="s">
        <v>3833</v>
      </c>
      <c r="F51" s="8"/>
      <c r="G51" s="8" t="s">
        <v>3834</v>
      </c>
      <c r="H51" s="11" t="s">
        <v>2978</v>
      </c>
      <c r="I51" s="11" t="s">
        <v>2978</v>
      </c>
      <c r="J51" s="11" t="s">
        <v>2978</v>
      </c>
      <c r="K51" s="11" t="s">
        <v>2978</v>
      </c>
      <c r="L51" s="11" t="s">
        <v>3088</v>
      </c>
      <c r="M51" s="11" t="s">
        <v>2978</v>
      </c>
      <c r="N51" s="11" t="s">
        <v>3088</v>
      </c>
      <c r="O51" s="11" t="s">
        <v>3088</v>
      </c>
      <c r="P51" s="11" t="s">
        <v>3088</v>
      </c>
      <c r="Q51" s="8" t="s">
        <v>3835</v>
      </c>
      <c r="R51" s="8" t="s">
        <v>3836</v>
      </c>
      <c r="S51" s="8" t="s">
        <v>3837</v>
      </c>
      <c r="T51" s="8" t="s">
        <v>3176</v>
      </c>
      <c r="U51" s="8" t="s">
        <v>3298</v>
      </c>
      <c r="V51" s="8" t="s">
        <v>3088</v>
      </c>
      <c r="W51" s="8" t="s">
        <v>3838</v>
      </c>
      <c r="X51" s="8" t="s">
        <v>3839</v>
      </c>
      <c r="Y51" s="8" t="s">
        <v>3840</v>
      </c>
      <c r="Z51" s="8" t="s">
        <v>3841</v>
      </c>
      <c r="AA51" s="8" t="s">
        <v>3842</v>
      </c>
      <c r="AB51" s="8" t="s">
        <v>3843</v>
      </c>
      <c r="AC51" s="9" t="s">
        <v>3844</v>
      </c>
      <c r="AD51" s="9" t="s">
        <v>599</v>
      </c>
    </row>
    <row r="52" spans="1:30" s="1" customFormat="1" ht="171.75" customHeight="1">
      <c r="A52" s="8" t="s">
        <v>3845</v>
      </c>
      <c r="B52" s="8" t="s">
        <v>3846</v>
      </c>
      <c r="C52" s="8" t="s">
        <v>3847</v>
      </c>
      <c r="D52" s="8" t="s">
        <v>3848</v>
      </c>
      <c r="E52" s="8" t="s">
        <v>3849</v>
      </c>
      <c r="F52" s="8"/>
      <c r="G52" s="8" t="s">
        <v>3850</v>
      </c>
      <c r="H52" s="11" t="s">
        <v>2978</v>
      </c>
      <c r="I52" s="11" t="s">
        <v>3088</v>
      </c>
      <c r="J52" s="11" t="s">
        <v>3088</v>
      </c>
      <c r="K52" s="11" t="s">
        <v>3088</v>
      </c>
      <c r="L52" s="11" t="s">
        <v>2978</v>
      </c>
      <c r="M52" s="11" t="s">
        <v>3088</v>
      </c>
      <c r="N52" s="11" t="s">
        <v>2978</v>
      </c>
      <c r="O52" s="11" t="s">
        <v>3088</v>
      </c>
      <c r="P52" s="11" t="s">
        <v>2978</v>
      </c>
      <c r="Q52" s="8" t="s">
        <v>3851</v>
      </c>
      <c r="R52" s="8" t="s">
        <v>3836</v>
      </c>
      <c r="S52" s="8" t="s">
        <v>3852</v>
      </c>
      <c r="T52" s="8" t="s">
        <v>3616</v>
      </c>
      <c r="U52" s="8" t="s">
        <v>3149</v>
      </c>
      <c r="V52" s="8" t="s">
        <v>3088</v>
      </c>
      <c r="W52" s="8" t="s">
        <v>3853</v>
      </c>
      <c r="X52" s="8" t="s">
        <v>3854</v>
      </c>
      <c r="Y52" s="8" t="s">
        <v>3088</v>
      </c>
      <c r="Z52" s="8" t="s">
        <v>3855</v>
      </c>
      <c r="AA52" s="8" t="s">
        <v>3856</v>
      </c>
      <c r="AB52" s="8" t="s">
        <v>3857</v>
      </c>
      <c r="AC52" s="9" t="s">
        <v>3858</v>
      </c>
      <c r="AD52" s="9" t="s">
        <v>3859</v>
      </c>
    </row>
    <row r="53" spans="1:30" s="1" customFormat="1" ht="157.5" customHeight="1">
      <c r="A53" s="8" t="s">
        <v>3860</v>
      </c>
      <c r="B53" s="8" t="s">
        <v>601</v>
      </c>
      <c r="C53" s="13" t="s">
        <v>2235</v>
      </c>
      <c r="D53" s="8" t="s">
        <v>3861</v>
      </c>
      <c r="E53" s="13" t="s">
        <v>3326</v>
      </c>
      <c r="F53" s="13">
        <v>2050</v>
      </c>
      <c r="G53" s="8" t="s">
        <v>3862</v>
      </c>
      <c r="H53" s="12" t="s">
        <v>2978</v>
      </c>
      <c r="I53" s="12" t="s">
        <v>2978</v>
      </c>
      <c r="J53" s="12" t="s">
        <v>2978</v>
      </c>
      <c r="K53" s="12" t="s">
        <v>2978</v>
      </c>
      <c r="L53" s="12" t="s">
        <v>2978</v>
      </c>
      <c r="M53" s="11" t="s">
        <v>3088</v>
      </c>
      <c r="N53" s="8" t="s">
        <v>62</v>
      </c>
      <c r="O53" s="8" t="s">
        <v>62</v>
      </c>
      <c r="P53" s="8" t="s">
        <v>62</v>
      </c>
      <c r="Q53" s="8" t="s">
        <v>3863</v>
      </c>
      <c r="R53" s="8" t="s">
        <v>3864</v>
      </c>
      <c r="S53" s="8" t="s">
        <v>3865</v>
      </c>
      <c r="T53" s="8" t="s">
        <v>3238</v>
      </c>
      <c r="U53" s="8" t="s">
        <v>3298</v>
      </c>
      <c r="V53" s="8" t="s">
        <v>2978</v>
      </c>
      <c r="W53" s="8" t="s">
        <v>3866</v>
      </c>
      <c r="X53" s="8" t="s">
        <v>3824</v>
      </c>
      <c r="Y53" s="8" t="s">
        <v>3867</v>
      </c>
      <c r="Z53" s="8" t="s">
        <v>3868</v>
      </c>
      <c r="AA53" s="8" t="s">
        <v>3869</v>
      </c>
      <c r="AB53" s="8" t="s">
        <v>3870</v>
      </c>
      <c r="AC53" s="9" t="s">
        <v>3871</v>
      </c>
      <c r="AD53" s="9" t="s">
        <v>611</v>
      </c>
    </row>
    <row r="54" spans="1:30" s="1" customFormat="1" ht="157.5" customHeight="1">
      <c r="A54" s="8" t="s">
        <v>3872</v>
      </c>
      <c r="B54" s="8" t="s">
        <v>612</v>
      </c>
      <c r="C54" s="8" t="s">
        <v>2235</v>
      </c>
      <c r="D54" s="8" t="s">
        <v>3873</v>
      </c>
      <c r="E54" s="8" t="s">
        <v>3171</v>
      </c>
      <c r="F54" s="8">
        <v>2030</v>
      </c>
      <c r="G54" s="8" t="s">
        <v>3874</v>
      </c>
      <c r="H54" s="11" t="s">
        <v>3149</v>
      </c>
      <c r="I54" s="11" t="s">
        <v>3149</v>
      </c>
      <c r="J54" s="11" t="s">
        <v>3149</v>
      </c>
      <c r="K54" s="11" t="s">
        <v>3149</v>
      </c>
      <c r="L54" s="11" t="s">
        <v>3149</v>
      </c>
      <c r="M54" s="11" t="s">
        <v>3149</v>
      </c>
      <c r="N54" s="11" t="s">
        <v>3149</v>
      </c>
      <c r="O54" s="11" t="s">
        <v>3149</v>
      </c>
      <c r="P54" s="11" t="s">
        <v>3149</v>
      </c>
      <c r="Q54" s="8" t="s">
        <v>3149</v>
      </c>
      <c r="R54" s="8" t="s">
        <v>3875</v>
      </c>
      <c r="S54" s="8" t="s">
        <v>3876</v>
      </c>
      <c r="T54" s="8" t="s">
        <v>3877</v>
      </c>
      <c r="U54" s="8" t="s">
        <v>3697</v>
      </c>
      <c r="V54" s="8" t="s">
        <v>3878</v>
      </c>
      <c r="W54" s="8" t="s">
        <v>3879</v>
      </c>
      <c r="X54" s="8" t="s">
        <v>3824</v>
      </c>
      <c r="Y54" s="8" t="s">
        <v>3149</v>
      </c>
      <c r="Z54" s="8" t="s">
        <v>3149</v>
      </c>
      <c r="AA54" s="8" t="s">
        <v>3880</v>
      </c>
      <c r="AB54" s="8" t="s">
        <v>3881</v>
      </c>
      <c r="AC54" s="9" t="s">
        <v>3882</v>
      </c>
      <c r="AD54" s="9" t="s">
        <v>613</v>
      </c>
    </row>
    <row r="55" spans="1:30" s="1" customFormat="1" ht="157.5" customHeight="1">
      <c r="A55" s="8" t="s">
        <v>3883</v>
      </c>
      <c r="B55" s="8" t="s">
        <v>381</v>
      </c>
      <c r="C55" s="8" t="s">
        <v>3884</v>
      </c>
      <c r="D55" s="8" t="s">
        <v>3885</v>
      </c>
      <c r="E55" s="8" t="s">
        <v>3886</v>
      </c>
      <c r="F55" s="8">
        <v>2050</v>
      </c>
      <c r="G55" s="8" t="s">
        <v>3585</v>
      </c>
      <c r="H55" s="11" t="s">
        <v>3088</v>
      </c>
      <c r="I55" s="11" t="s">
        <v>3088</v>
      </c>
      <c r="J55" s="11" t="s">
        <v>3088</v>
      </c>
      <c r="K55" s="11" t="s">
        <v>3088</v>
      </c>
      <c r="L55" s="11" t="s">
        <v>3088</v>
      </c>
      <c r="M55" s="11" t="s">
        <v>3088</v>
      </c>
      <c r="N55" s="11" t="s">
        <v>3887</v>
      </c>
      <c r="O55" s="11" t="s">
        <v>3149</v>
      </c>
      <c r="P55" s="11" t="s">
        <v>3149</v>
      </c>
      <c r="Q55" s="8" t="s">
        <v>3149</v>
      </c>
      <c r="R55" s="8" t="s">
        <v>3888</v>
      </c>
      <c r="S55" s="8" t="s">
        <v>3889</v>
      </c>
      <c r="T55" s="8" t="s">
        <v>3877</v>
      </c>
      <c r="U55" s="8" t="s">
        <v>3697</v>
      </c>
      <c r="V55" s="8" t="s">
        <v>3890</v>
      </c>
      <c r="W55" s="8" t="s">
        <v>3891</v>
      </c>
      <c r="X55" s="8" t="s">
        <v>3892</v>
      </c>
      <c r="Y55" s="8" t="s">
        <v>3893</v>
      </c>
      <c r="Z55" s="8" t="s">
        <v>3149</v>
      </c>
      <c r="AA55" s="8" t="s">
        <v>3894</v>
      </c>
      <c r="AB55" s="8" t="s">
        <v>3895</v>
      </c>
      <c r="AC55" s="9" t="s">
        <v>3896</v>
      </c>
      <c r="AD55" s="9" t="s">
        <v>623</v>
      </c>
    </row>
    <row r="56" spans="1:30" s="1" customFormat="1" ht="157.5" customHeight="1">
      <c r="A56" s="8" t="s">
        <v>3897</v>
      </c>
      <c r="B56" s="8" t="s">
        <v>3898</v>
      </c>
      <c r="C56" s="8" t="s">
        <v>2236</v>
      </c>
      <c r="D56" s="8" t="s">
        <v>3899</v>
      </c>
      <c r="E56" s="8" t="s">
        <v>3900</v>
      </c>
      <c r="F56" s="8">
        <v>2037</v>
      </c>
      <c r="G56" s="8" t="s">
        <v>3901</v>
      </c>
      <c r="H56" s="12" t="s">
        <v>2978</v>
      </c>
      <c r="I56" s="12" t="s">
        <v>2978</v>
      </c>
      <c r="J56" s="11" t="s">
        <v>3088</v>
      </c>
      <c r="K56" s="11" t="s">
        <v>3088</v>
      </c>
      <c r="L56" s="11" t="s">
        <v>3088</v>
      </c>
      <c r="M56" s="11" t="s">
        <v>3088</v>
      </c>
      <c r="N56" s="8" t="s">
        <v>3397</v>
      </c>
      <c r="O56" s="8" t="s">
        <v>3088</v>
      </c>
      <c r="P56" s="8" t="s">
        <v>3088</v>
      </c>
      <c r="Q56" s="8" t="s">
        <v>3902</v>
      </c>
      <c r="R56" s="8" t="s">
        <v>3174</v>
      </c>
      <c r="S56" s="8" t="s">
        <v>3252</v>
      </c>
      <c r="T56" s="8" t="s">
        <v>3877</v>
      </c>
      <c r="U56" s="8" t="s">
        <v>3903</v>
      </c>
      <c r="V56" s="8" t="s">
        <v>3088</v>
      </c>
      <c r="W56" s="8" t="s">
        <v>3904</v>
      </c>
      <c r="X56" s="8" t="s">
        <v>3905</v>
      </c>
      <c r="Y56" s="8" t="s">
        <v>3149</v>
      </c>
      <c r="Z56" s="8" t="s">
        <v>3906</v>
      </c>
      <c r="AA56" s="8" t="s">
        <v>3907</v>
      </c>
      <c r="AB56" s="8" t="s">
        <v>3908</v>
      </c>
      <c r="AC56" s="9" t="s">
        <v>3909</v>
      </c>
      <c r="AD56" s="9" t="s">
        <v>635</v>
      </c>
    </row>
    <row r="57" spans="1:30" s="1" customFormat="1" ht="197.25" customHeight="1">
      <c r="A57" s="8" t="s">
        <v>3910</v>
      </c>
      <c r="B57" s="8" t="s">
        <v>289</v>
      </c>
      <c r="C57" s="8" t="s">
        <v>3911</v>
      </c>
      <c r="D57" s="8" t="s">
        <v>639</v>
      </c>
      <c r="E57" s="8" t="s">
        <v>3171</v>
      </c>
      <c r="F57" s="8">
        <v>2030</v>
      </c>
      <c r="G57" s="8" t="s">
        <v>3912</v>
      </c>
      <c r="H57" s="12" t="s">
        <v>2978</v>
      </c>
      <c r="I57" s="12" t="s">
        <v>2978</v>
      </c>
      <c r="J57" s="12" t="s">
        <v>2978</v>
      </c>
      <c r="K57" s="11" t="s">
        <v>3088</v>
      </c>
      <c r="L57" s="11" t="s">
        <v>3088</v>
      </c>
      <c r="M57" s="11" t="s">
        <v>3088</v>
      </c>
      <c r="N57" s="8" t="s">
        <v>3397</v>
      </c>
      <c r="O57" s="8" t="s">
        <v>3088</v>
      </c>
      <c r="P57" s="8" t="s">
        <v>3088</v>
      </c>
      <c r="Q57" s="8" t="s">
        <v>3913</v>
      </c>
      <c r="R57" s="8" t="s">
        <v>3358</v>
      </c>
      <c r="S57" s="8" t="s">
        <v>3914</v>
      </c>
      <c r="T57" s="8" t="s">
        <v>3915</v>
      </c>
      <c r="U57" s="8" t="s">
        <v>3191</v>
      </c>
      <c r="V57" s="8" t="s">
        <v>3088</v>
      </c>
      <c r="W57" s="8" t="s">
        <v>3916</v>
      </c>
      <c r="X57" s="8" t="s">
        <v>3917</v>
      </c>
      <c r="Y57" s="8" t="s">
        <v>3149</v>
      </c>
      <c r="Z57" s="8" t="s">
        <v>3918</v>
      </c>
      <c r="AA57" s="8" t="s">
        <v>3919</v>
      </c>
      <c r="AB57" s="8" t="s">
        <v>3920</v>
      </c>
      <c r="AC57" s="9" t="s">
        <v>3921</v>
      </c>
      <c r="AD57" s="9" t="s">
        <v>644</v>
      </c>
    </row>
    <row r="58" spans="1:30" s="1" customFormat="1" ht="227.25" customHeight="1">
      <c r="A58" s="8" t="s">
        <v>3922</v>
      </c>
      <c r="B58" s="8" t="s">
        <v>264</v>
      </c>
      <c r="C58" s="8" t="s">
        <v>3923</v>
      </c>
      <c r="D58" s="8" t="s">
        <v>3924</v>
      </c>
      <c r="E58" s="8" t="s">
        <v>3171</v>
      </c>
      <c r="F58" s="8">
        <v>2030</v>
      </c>
      <c r="G58" s="8" t="s">
        <v>3925</v>
      </c>
      <c r="H58" s="12" t="s">
        <v>2978</v>
      </c>
      <c r="I58" s="12" t="s">
        <v>2978</v>
      </c>
      <c r="J58" s="12" t="s">
        <v>2978</v>
      </c>
      <c r="K58" s="12" t="s">
        <v>2978</v>
      </c>
      <c r="L58" s="12" t="s">
        <v>2978</v>
      </c>
      <c r="M58" s="11" t="s">
        <v>62</v>
      </c>
      <c r="N58" s="8" t="s">
        <v>2978</v>
      </c>
      <c r="O58" s="8" t="s">
        <v>3088</v>
      </c>
      <c r="P58" s="8" t="s">
        <v>2978</v>
      </c>
      <c r="Q58" s="8" t="s">
        <v>3149</v>
      </c>
      <c r="R58" s="8" t="s">
        <v>3174</v>
      </c>
      <c r="S58" s="8" t="s">
        <v>3926</v>
      </c>
      <c r="T58" s="8" t="s">
        <v>3927</v>
      </c>
      <c r="U58" s="8" t="s">
        <v>3191</v>
      </c>
      <c r="V58" s="8" t="s">
        <v>3088</v>
      </c>
      <c r="W58" s="8" t="s">
        <v>3928</v>
      </c>
      <c r="X58" s="8" t="s">
        <v>3929</v>
      </c>
      <c r="Y58" s="8" t="s">
        <v>3930</v>
      </c>
      <c r="Z58" s="8" t="s">
        <v>3149</v>
      </c>
      <c r="AA58" s="8" t="s">
        <v>3931</v>
      </c>
      <c r="AB58" s="8" t="s">
        <v>3932</v>
      </c>
      <c r="AC58" s="9" t="s">
        <v>3933</v>
      </c>
      <c r="AD58" s="9" t="s">
        <v>3934</v>
      </c>
    </row>
    <row r="59" spans="1:30" s="1" customFormat="1" ht="146.5" customHeight="1">
      <c r="A59" s="8" t="s">
        <v>3935</v>
      </c>
      <c r="B59" s="8" t="s">
        <v>3936</v>
      </c>
      <c r="C59" s="8" t="s">
        <v>2238</v>
      </c>
      <c r="D59" s="8" t="s">
        <v>3937</v>
      </c>
      <c r="E59" s="8" t="s">
        <v>3938</v>
      </c>
      <c r="F59" s="8">
        <v>2040</v>
      </c>
      <c r="G59" s="8" t="s">
        <v>3939</v>
      </c>
      <c r="H59" s="12" t="s">
        <v>2978</v>
      </c>
      <c r="I59" s="12" t="s">
        <v>2978</v>
      </c>
      <c r="J59" s="12" t="s">
        <v>2978</v>
      </c>
      <c r="K59" s="12" t="s">
        <v>2978</v>
      </c>
      <c r="L59" s="11" t="s">
        <v>3088</v>
      </c>
      <c r="M59" s="11" t="s">
        <v>2978</v>
      </c>
      <c r="N59" s="11" t="s">
        <v>2978</v>
      </c>
      <c r="O59" s="8" t="s">
        <v>3088</v>
      </c>
      <c r="P59" s="8" t="s">
        <v>2978</v>
      </c>
      <c r="Q59" s="8" t="s">
        <v>3940</v>
      </c>
      <c r="R59" s="8" t="s">
        <v>3236</v>
      </c>
      <c r="S59" s="8" t="s">
        <v>3941</v>
      </c>
      <c r="T59" s="8" t="s">
        <v>3176</v>
      </c>
      <c r="U59" s="8" t="s">
        <v>3298</v>
      </c>
      <c r="V59" s="8" t="s">
        <v>3942</v>
      </c>
      <c r="W59" s="11" t="s">
        <v>3943</v>
      </c>
      <c r="X59" s="11" t="s">
        <v>3944</v>
      </c>
      <c r="Y59" s="8" t="s">
        <v>3149</v>
      </c>
      <c r="Z59" s="8" t="s">
        <v>3149</v>
      </c>
      <c r="AA59" s="8" t="s">
        <v>3945</v>
      </c>
      <c r="AB59" s="8" t="s">
        <v>3946</v>
      </c>
      <c r="AC59" s="9" t="s">
        <v>3947</v>
      </c>
      <c r="AD59" s="9" t="s">
        <v>654</v>
      </c>
    </row>
    <row r="60" spans="1:30" s="1" customFormat="1" ht="192.75" customHeight="1">
      <c r="A60" s="8" t="s">
        <v>3948</v>
      </c>
      <c r="B60" s="8" t="s">
        <v>3949</v>
      </c>
      <c r="C60" s="8" t="s">
        <v>2239</v>
      </c>
      <c r="D60" s="8" t="s">
        <v>657</v>
      </c>
      <c r="E60" s="8" t="s">
        <v>3950</v>
      </c>
      <c r="F60" s="8">
        <v>2050</v>
      </c>
      <c r="G60" s="8" t="s">
        <v>3951</v>
      </c>
      <c r="H60" s="12" t="s">
        <v>2978</v>
      </c>
      <c r="I60" s="12" t="s">
        <v>2978</v>
      </c>
      <c r="J60" s="12" t="s">
        <v>2978</v>
      </c>
      <c r="K60" s="11" t="s">
        <v>3088</v>
      </c>
      <c r="L60" s="11" t="s">
        <v>3088</v>
      </c>
      <c r="M60" s="11" t="s">
        <v>3088</v>
      </c>
      <c r="N60" s="11" t="s">
        <v>2978</v>
      </c>
      <c r="O60" s="8" t="s">
        <v>3088</v>
      </c>
      <c r="P60" s="8" t="s">
        <v>3088</v>
      </c>
      <c r="Q60" s="8" t="s">
        <v>3149</v>
      </c>
      <c r="R60" s="8" t="s">
        <v>3952</v>
      </c>
      <c r="S60" s="8" t="s">
        <v>3252</v>
      </c>
      <c r="T60" s="8" t="s">
        <v>3176</v>
      </c>
      <c r="U60" s="8" t="s">
        <v>3191</v>
      </c>
      <c r="V60" s="8" t="s">
        <v>3088</v>
      </c>
      <c r="W60" s="8" t="s">
        <v>3953</v>
      </c>
      <c r="X60" s="8" t="s">
        <v>3954</v>
      </c>
      <c r="Y60" s="8" t="s">
        <v>3955</v>
      </c>
      <c r="Z60" s="8" t="s">
        <v>3956</v>
      </c>
      <c r="AA60" s="8" t="s">
        <v>3957</v>
      </c>
      <c r="AB60" s="8" t="s">
        <v>3958</v>
      </c>
      <c r="AC60" s="9" t="s">
        <v>3959</v>
      </c>
      <c r="AD60" s="9" t="s">
        <v>665</v>
      </c>
    </row>
    <row r="61" spans="1:30" s="1" customFormat="1" ht="192.75" customHeight="1">
      <c r="A61" s="8" t="s">
        <v>3960</v>
      </c>
      <c r="B61" s="8" t="s">
        <v>667</v>
      </c>
      <c r="C61" s="8" t="s">
        <v>3961</v>
      </c>
      <c r="D61" s="8" t="s">
        <v>3962</v>
      </c>
      <c r="E61" s="8" t="s">
        <v>3833</v>
      </c>
      <c r="F61" s="8"/>
      <c r="G61" s="8" t="s">
        <v>3963</v>
      </c>
      <c r="H61" s="11" t="s">
        <v>2978</v>
      </c>
      <c r="I61" s="11" t="s">
        <v>3964</v>
      </c>
      <c r="J61" s="11" t="s">
        <v>2978</v>
      </c>
      <c r="K61" s="11" t="s">
        <v>2978</v>
      </c>
      <c r="L61" s="11" t="s">
        <v>3088</v>
      </c>
      <c r="M61" s="11" t="s">
        <v>3088</v>
      </c>
      <c r="N61" s="11" t="s">
        <v>3965</v>
      </c>
      <c r="O61" s="8" t="s">
        <v>3088</v>
      </c>
      <c r="P61" s="8" t="s">
        <v>3088</v>
      </c>
      <c r="Q61" s="8" t="s">
        <v>3966</v>
      </c>
      <c r="R61" s="8" t="s">
        <v>3174</v>
      </c>
      <c r="S61" s="8" t="s">
        <v>3967</v>
      </c>
      <c r="T61" s="8" t="s">
        <v>3616</v>
      </c>
      <c r="U61" s="8" t="s">
        <v>3968</v>
      </c>
      <c r="V61" s="8" t="s">
        <v>3969</v>
      </c>
      <c r="W61" s="8" t="s">
        <v>3970</v>
      </c>
      <c r="X61" s="8" t="s">
        <v>3971</v>
      </c>
      <c r="Y61" s="8" t="s">
        <v>2978</v>
      </c>
      <c r="Z61" s="8" t="s">
        <v>3972</v>
      </c>
      <c r="AA61" s="8" t="s">
        <v>3973</v>
      </c>
      <c r="AB61" s="8" t="s">
        <v>3974</v>
      </c>
      <c r="AC61" s="9" t="s">
        <v>3975</v>
      </c>
      <c r="AD61" s="9" t="s">
        <v>674</v>
      </c>
    </row>
    <row r="62" spans="1:30" s="1" customFormat="1" ht="192.75" customHeight="1">
      <c r="A62" s="8" t="s">
        <v>3976</v>
      </c>
      <c r="B62" s="8" t="s">
        <v>264</v>
      </c>
      <c r="C62" s="8" t="s">
        <v>2240</v>
      </c>
      <c r="D62" s="8" t="s">
        <v>3977</v>
      </c>
      <c r="E62" s="8" t="s">
        <v>3978</v>
      </c>
      <c r="F62" s="8">
        <v>2030</v>
      </c>
      <c r="G62" s="8" t="s">
        <v>3979</v>
      </c>
      <c r="H62" s="11" t="s">
        <v>2978</v>
      </c>
      <c r="I62" s="11" t="s">
        <v>2978</v>
      </c>
      <c r="J62" s="11" t="s">
        <v>2978</v>
      </c>
      <c r="K62" s="11" t="s">
        <v>3088</v>
      </c>
      <c r="L62" s="11" t="s">
        <v>3088</v>
      </c>
      <c r="M62" s="11" t="s">
        <v>3088</v>
      </c>
      <c r="N62" s="11" t="s">
        <v>3980</v>
      </c>
      <c r="O62" s="8" t="s">
        <v>3088</v>
      </c>
      <c r="P62" s="8" t="s">
        <v>3088</v>
      </c>
      <c r="Q62" s="8" t="s">
        <v>3981</v>
      </c>
      <c r="R62" s="8" t="s">
        <v>3982</v>
      </c>
      <c r="S62" s="8" t="s">
        <v>3983</v>
      </c>
      <c r="T62" s="8" t="s">
        <v>3616</v>
      </c>
      <c r="U62" s="8" t="s">
        <v>3191</v>
      </c>
      <c r="V62" s="8" t="s">
        <v>3984</v>
      </c>
      <c r="W62" s="8" t="s">
        <v>3985</v>
      </c>
      <c r="X62" s="8" t="s">
        <v>3986</v>
      </c>
      <c r="Y62" s="8" t="s">
        <v>3088</v>
      </c>
      <c r="Z62" s="8" t="s">
        <v>3987</v>
      </c>
      <c r="AA62" s="8" t="s">
        <v>3988</v>
      </c>
      <c r="AB62" s="8" t="s">
        <v>3989</v>
      </c>
      <c r="AC62" s="9" t="s">
        <v>3990</v>
      </c>
      <c r="AD62" s="9" t="s">
        <v>684</v>
      </c>
    </row>
    <row r="63" spans="1:30" s="1" customFormat="1" ht="219" customHeight="1">
      <c r="A63" s="8" t="s">
        <v>3991</v>
      </c>
      <c r="B63" s="8" t="s">
        <v>686</v>
      </c>
      <c r="C63" s="8" t="s">
        <v>2240</v>
      </c>
      <c r="D63" s="8" t="s">
        <v>3992</v>
      </c>
      <c r="E63" s="8" t="s">
        <v>3993</v>
      </c>
      <c r="F63" s="8">
        <v>2040</v>
      </c>
      <c r="G63" s="8" t="s">
        <v>3994</v>
      </c>
      <c r="H63" s="12" t="s">
        <v>2978</v>
      </c>
      <c r="I63" s="12" t="s">
        <v>2978</v>
      </c>
      <c r="J63" s="12" t="s">
        <v>2978</v>
      </c>
      <c r="K63" s="11" t="s">
        <v>2978</v>
      </c>
      <c r="L63" s="11" t="s">
        <v>3088</v>
      </c>
      <c r="M63" s="11" t="s">
        <v>3088</v>
      </c>
      <c r="N63" s="11" t="s">
        <v>2978</v>
      </c>
      <c r="O63" s="8" t="s">
        <v>3088</v>
      </c>
      <c r="P63" s="8" t="s">
        <v>3088</v>
      </c>
      <c r="Q63" s="8" t="s">
        <v>3995</v>
      </c>
      <c r="R63" s="8" t="s">
        <v>3996</v>
      </c>
      <c r="S63" s="8" t="s">
        <v>3997</v>
      </c>
      <c r="T63" s="8" t="s">
        <v>3176</v>
      </c>
      <c r="U63" s="8" t="s">
        <v>3998</v>
      </c>
      <c r="V63" s="8" t="s">
        <v>3999</v>
      </c>
      <c r="W63" s="8" t="s">
        <v>4000</v>
      </c>
      <c r="X63" s="8" t="s">
        <v>4001</v>
      </c>
      <c r="Y63" s="8" t="s">
        <v>3149</v>
      </c>
      <c r="Z63" s="8" t="s">
        <v>4002</v>
      </c>
      <c r="AA63" s="8" t="s">
        <v>4003</v>
      </c>
      <c r="AB63" s="8" t="s">
        <v>4004</v>
      </c>
      <c r="AC63" s="9" t="s">
        <v>4005</v>
      </c>
      <c r="AD63" s="9" t="s">
        <v>695</v>
      </c>
    </row>
    <row r="64" spans="1:30" s="1" customFormat="1" ht="224.25" customHeight="1">
      <c r="A64" s="8" t="s">
        <v>4006</v>
      </c>
      <c r="B64" s="8" t="s">
        <v>4007</v>
      </c>
      <c r="C64" s="8" t="s">
        <v>2241</v>
      </c>
      <c r="D64" s="8" t="s">
        <v>4008</v>
      </c>
      <c r="E64" s="8" t="s">
        <v>4009</v>
      </c>
      <c r="F64" s="8">
        <v>2040</v>
      </c>
      <c r="G64" s="8" t="s">
        <v>4010</v>
      </c>
      <c r="H64" s="12" t="s">
        <v>2978</v>
      </c>
      <c r="I64" s="12" t="s">
        <v>2978</v>
      </c>
      <c r="J64" s="12" t="s">
        <v>2978</v>
      </c>
      <c r="K64" s="11" t="s">
        <v>2978</v>
      </c>
      <c r="L64" s="11" t="s">
        <v>2978</v>
      </c>
      <c r="M64" s="11" t="s">
        <v>2978</v>
      </c>
      <c r="N64" s="11" t="s">
        <v>2978</v>
      </c>
      <c r="O64" s="8" t="s">
        <v>3088</v>
      </c>
      <c r="P64" s="8" t="s">
        <v>2978</v>
      </c>
      <c r="Q64" s="8" t="s">
        <v>4011</v>
      </c>
      <c r="R64" s="8" t="s">
        <v>4012</v>
      </c>
      <c r="S64" s="8" t="s">
        <v>4013</v>
      </c>
      <c r="T64" s="8" t="s">
        <v>3176</v>
      </c>
      <c r="U64" s="8" t="s">
        <v>3191</v>
      </c>
      <c r="V64" s="8" t="s">
        <v>4014</v>
      </c>
      <c r="W64" s="8" t="s">
        <v>4015</v>
      </c>
      <c r="X64" s="8" t="s">
        <v>4016</v>
      </c>
      <c r="Y64" s="8" t="s">
        <v>3149</v>
      </c>
      <c r="Z64" s="8" t="s">
        <v>4017</v>
      </c>
      <c r="AA64" s="8" t="s">
        <v>4018</v>
      </c>
      <c r="AB64" s="8" t="s">
        <v>4019</v>
      </c>
      <c r="AC64" s="9" t="s">
        <v>4020</v>
      </c>
      <c r="AD64" s="9" t="s">
        <v>4021</v>
      </c>
    </row>
    <row r="65" spans="1:31" s="1" customFormat="1" ht="141" customHeight="1">
      <c r="A65" s="8" t="s">
        <v>4022</v>
      </c>
      <c r="B65" s="8" t="s">
        <v>4023</v>
      </c>
      <c r="C65" s="8" t="s">
        <v>4024</v>
      </c>
      <c r="D65" s="8" t="s">
        <v>698</v>
      </c>
      <c r="E65" s="8" t="s">
        <v>4025</v>
      </c>
      <c r="F65" s="8">
        <v>2030</v>
      </c>
      <c r="G65" s="8" t="s">
        <v>4026</v>
      </c>
      <c r="H65" s="8" t="s">
        <v>2978</v>
      </c>
      <c r="I65" s="8" t="s">
        <v>2978</v>
      </c>
      <c r="J65" s="8" t="s">
        <v>2978</v>
      </c>
      <c r="K65" s="8" t="s">
        <v>2978</v>
      </c>
      <c r="L65" s="8" t="s">
        <v>3088</v>
      </c>
      <c r="M65" s="8" t="s">
        <v>3088</v>
      </c>
      <c r="N65" s="8" t="s">
        <v>2978</v>
      </c>
      <c r="O65" s="8" t="s">
        <v>3088</v>
      </c>
      <c r="P65" s="8" t="s">
        <v>2978</v>
      </c>
      <c r="Q65" s="8" t="s">
        <v>4027</v>
      </c>
      <c r="R65" s="8" t="s">
        <v>4028</v>
      </c>
      <c r="S65" s="8" t="s">
        <v>4029</v>
      </c>
      <c r="T65" s="8" t="s">
        <v>3238</v>
      </c>
      <c r="U65" s="8" t="s">
        <v>3191</v>
      </c>
      <c r="V65" s="8" t="s">
        <v>3088</v>
      </c>
      <c r="W65" s="8" t="s">
        <v>4030</v>
      </c>
      <c r="X65" s="8" t="s">
        <v>4031</v>
      </c>
      <c r="Y65" s="8" t="s">
        <v>3149</v>
      </c>
      <c r="Z65" s="8" t="s">
        <v>4032</v>
      </c>
      <c r="AA65" s="8" t="s">
        <v>4033</v>
      </c>
      <c r="AB65" s="8" t="s">
        <v>4034</v>
      </c>
      <c r="AC65" s="9" t="s">
        <v>4035</v>
      </c>
      <c r="AD65" s="9" t="s">
        <v>704</v>
      </c>
    </row>
    <row r="66" spans="1:31" s="1" customFormat="1" ht="168" customHeight="1">
      <c r="A66" s="13" t="s">
        <v>4036</v>
      </c>
      <c r="B66" s="13" t="s">
        <v>706</v>
      </c>
      <c r="C66" s="8" t="s">
        <v>4037</v>
      </c>
      <c r="D66" s="8" t="s">
        <v>4038</v>
      </c>
      <c r="E66" s="13" t="s">
        <v>4025</v>
      </c>
      <c r="F66" s="13">
        <v>2030</v>
      </c>
      <c r="G66" s="13" t="s">
        <v>4039</v>
      </c>
      <c r="H66" s="12" t="s">
        <v>2978</v>
      </c>
      <c r="I66" s="12" t="s">
        <v>2978</v>
      </c>
      <c r="J66" s="12" t="s">
        <v>2978</v>
      </c>
      <c r="K66" s="8" t="s">
        <v>3088</v>
      </c>
      <c r="L66" s="8" t="s">
        <v>3088</v>
      </c>
      <c r="M66" s="8" t="s">
        <v>3088</v>
      </c>
      <c r="N66" s="8" t="s">
        <v>2978</v>
      </c>
      <c r="O66" s="8" t="s">
        <v>3088</v>
      </c>
      <c r="P66" s="8" t="s">
        <v>3088</v>
      </c>
      <c r="Q66" s="8" t="s">
        <v>4040</v>
      </c>
      <c r="R66" s="8" t="s">
        <v>4041</v>
      </c>
      <c r="S66" s="8" t="s">
        <v>3149</v>
      </c>
      <c r="T66" s="8" t="s">
        <v>3145</v>
      </c>
      <c r="U66" s="8" t="s">
        <v>4042</v>
      </c>
      <c r="V66" s="8" t="s">
        <v>3088</v>
      </c>
      <c r="W66" s="8" t="s">
        <v>4043</v>
      </c>
      <c r="X66" s="8" t="s">
        <v>4044</v>
      </c>
      <c r="Y66" s="8" t="s">
        <v>3149</v>
      </c>
      <c r="Z66" s="8" t="s">
        <v>3149</v>
      </c>
      <c r="AA66" s="8" t="s">
        <v>4045</v>
      </c>
      <c r="AB66" s="8" t="s">
        <v>4046</v>
      </c>
      <c r="AC66" s="9" t="s">
        <v>4047</v>
      </c>
      <c r="AD66" s="9" t="s">
        <v>713</v>
      </c>
    </row>
    <row r="67" spans="1:31" s="1" customFormat="1" ht="168" customHeight="1">
      <c r="A67" s="8" t="s">
        <v>4048</v>
      </c>
      <c r="B67" s="8" t="s">
        <v>4049</v>
      </c>
      <c r="C67" s="8" t="s">
        <v>2242</v>
      </c>
      <c r="D67" s="8" t="s">
        <v>4050</v>
      </c>
      <c r="E67" s="8" t="s">
        <v>4051</v>
      </c>
      <c r="F67" s="8">
        <v>2030</v>
      </c>
      <c r="G67" s="8" t="s">
        <v>4052</v>
      </c>
      <c r="H67" s="11" t="s">
        <v>2978</v>
      </c>
      <c r="I67" s="11" t="s">
        <v>2978</v>
      </c>
      <c r="J67" s="11" t="s">
        <v>2978</v>
      </c>
      <c r="K67" s="8" t="s">
        <v>2978</v>
      </c>
      <c r="L67" s="8" t="s">
        <v>3088</v>
      </c>
      <c r="M67" s="8" t="s">
        <v>3088</v>
      </c>
      <c r="N67" s="8" t="s">
        <v>2978</v>
      </c>
      <c r="O67" s="8" t="s">
        <v>3088</v>
      </c>
      <c r="P67" s="8" t="s">
        <v>2978</v>
      </c>
      <c r="Q67" s="8" t="s">
        <v>4053</v>
      </c>
      <c r="R67" s="8" t="s">
        <v>3174</v>
      </c>
      <c r="S67" s="8" t="s">
        <v>4054</v>
      </c>
      <c r="T67" s="8" t="s">
        <v>3616</v>
      </c>
      <c r="U67" s="8" t="s">
        <v>3146</v>
      </c>
      <c r="V67" s="8" t="s">
        <v>4055</v>
      </c>
      <c r="W67" s="8" t="s">
        <v>4056</v>
      </c>
      <c r="X67" s="8" t="s">
        <v>4057</v>
      </c>
      <c r="Y67" s="8" t="s">
        <v>3088</v>
      </c>
      <c r="Z67" s="8" t="s">
        <v>4058</v>
      </c>
      <c r="AA67" s="8" t="s">
        <v>4059</v>
      </c>
      <c r="AB67" s="8" t="s">
        <v>4060</v>
      </c>
      <c r="AC67" s="9" t="s">
        <v>4061</v>
      </c>
      <c r="AD67" s="9" t="s">
        <v>725</v>
      </c>
    </row>
    <row r="68" spans="1:31" s="1" customFormat="1" ht="149.25" customHeight="1">
      <c r="A68" s="8" t="s">
        <v>4062</v>
      </c>
      <c r="B68" s="8" t="s">
        <v>727</v>
      </c>
      <c r="C68" s="8" t="s">
        <v>2242</v>
      </c>
      <c r="D68" s="8" t="s">
        <v>729</v>
      </c>
      <c r="E68" s="8" t="s">
        <v>4063</v>
      </c>
      <c r="F68" s="8">
        <v>2063</v>
      </c>
      <c r="G68" s="8" t="s">
        <v>4064</v>
      </c>
      <c r="H68" s="12" t="s">
        <v>2978</v>
      </c>
      <c r="I68" s="12" t="s">
        <v>2978</v>
      </c>
      <c r="J68" s="12" t="s">
        <v>2978</v>
      </c>
      <c r="K68" s="12" t="s">
        <v>2978</v>
      </c>
      <c r="L68" s="8" t="s">
        <v>3088</v>
      </c>
      <c r="M68" s="8" t="s">
        <v>2978</v>
      </c>
      <c r="N68" s="8" t="s">
        <v>2978</v>
      </c>
      <c r="O68" s="8" t="s">
        <v>3088</v>
      </c>
      <c r="P68" s="8" t="s">
        <v>2978</v>
      </c>
      <c r="Q68" s="8" t="s">
        <v>4065</v>
      </c>
      <c r="R68" s="8" t="s">
        <v>4066</v>
      </c>
      <c r="S68" s="8" t="s">
        <v>4067</v>
      </c>
      <c r="T68" s="8" t="s">
        <v>3616</v>
      </c>
      <c r="U68" s="8" t="s">
        <v>3298</v>
      </c>
      <c r="V68" s="8" t="s">
        <v>3088</v>
      </c>
      <c r="W68" s="8" t="s">
        <v>4068</v>
      </c>
      <c r="X68" s="8" t="s">
        <v>4069</v>
      </c>
      <c r="Y68" s="8" t="s">
        <v>3149</v>
      </c>
      <c r="Z68" s="8" t="s">
        <v>4070</v>
      </c>
      <c r="AA68" s="8" t="s">
        <v>732</v>
      </c>
      <c r="AB68" s="8" t="s">
        <v>4071</v>
      </c>
      <c r="AC68" s="9" t="s">
        <v>4072</v>
      </c>
      <c r="AD68" s="14" t="s">
        <v>734</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4073</v>
      </c>
      <c r="B1" t="s">
        <v>4074</v>
      </c>
      <c r="C1" t="s">
        <v>4075</v>
      </c>
      <c r="P1" s="17" t="s">
        <v>4076</v>
      </c>
      <c r="Q1" s="20"/>
      <c r="R1" s="20"/>
      <c r="S1" s="20" t="s">
        <v>4077</v>
      </c>
      <c r="W1" s="16"/>
      <c r="X1" s="16"/>
    </row>
    <row r="2" spans="1:24" ht="14.5" customHeight="1">
      <c r="A2" t="s">
        <v>264</v>
      </c>
      <c r="B2">
        <f>COUNTIFS(models_list_studies!B:B, "*OSeMOSYS*",models_list_studies!B:B,"&lt;&gt;*LEAP*", models_list_studies!B:B,"&lt;&gt;*FlexTool*",models_list_studies!B:B,"&lt;&gt;*ONSSET*")</f>
        <v>12</v>
      </c>
      <c r="C2" s="5">
        <f t="shared" ref="C2:C10" si="0">B2/$B$17</f>
        <v>0.18181818181818182</v>
      </c>
      <c r="P2" s="19" t="s">
        <v>4078</v>
      </c>
      <c r="Q2" s="15"/>
      <c r="R2" s="15"/>
      <c r="S2" s="15" t="s">
        <v>2110</v>
      </c>
    </row>
    <row r="3" spans="1:24" ht="16">
      <c r="A3" t="s">
        <v>381</v>
      </c>
      <c r="B3">
        <f>COUNTIFS(models_list_studies!B:B,"*LEAP*",models_list_studies!B:B, "&lt;&gt;*OSeMOSYS*", models_list_studies!B:B, "&lt;&gt;*NEMO*", models_list_studies!B:B, "&lt;&gt;*MCDM*", models_list_studies!B:B, "&lt;&gt;*CLEWS*")</f>
        <v>8</v>
      </c>
      <c r="C3" s="5">
        <f t="shared" si="0"/>
        <v>0.12121212121212122</v>
      </c>
      <c r="P3" s="19" t="s">
        <v>4079</v>
      </c>
      <c r="Q3" s="15"/>
      <c r="R3" s="15"/>
      <c r="S3" s="15" t="s">
        <v>2111</v>
      </c>
    </row>
    <row r="4" spans="1:24" ht="16">
      <c r="A4" t="s">
        <v>2994</v>
      </c>
      <c r="B4">
        <f>COUNTIFS(models_list_studies!B:B, "*TIMES*") + COUNTIFS(models_list_studies!B:B, "*MARKAL*")-COUNTIFS(models_list_studies!B:B, "*TIMES*",models_list_studies!B:B, "*MARKAL*")</f>
        <v>6</v>
      </c>
      <c r="C4" s="5">
        <f t="shared" si="0"/>
        <v>9.0909090909090912E-2</v>
      </c>
      <c r="P4" s="19" t="s">
        <v>4080</v>
      </c>
      <c r="Q4" s="15"/>
      <c r="R4" s="15"/>
      <c r="S4" s="15" t="s">
        <v>2119</v>
      </c>
    </row>
    <row r="5" spans="1:24" ht="16">
      <c r="A5" t="s">
        <v>4081</v>
      </c>
      <c r="B5">
        <f>COUNTIFS(models_list_studies!B:B,"*MESSAGE*", models_list_studies!B:B, "&lt;&gt;*MAED*")+COUNTIFS(models_list_studies!B:B,"*SPLAT*")-COUNTIFS(models_list_studies!B:B,"*SPLAT*",models_list_studies!B:B,"*MESSAGE*")</f>
        <v>5</v>
      </c>
      <c r="C5" s="5">
        <f t="shared" si="0"/>
        <v>7.575757575757576E-2</v>
      </c>
      <c r="P5" s="19" t="s">
        <v>4082</v>
      </c>
      <c r="Q5" s="15"/>
      <c r="R5" s="15"/>
      <c r="S5" s="15" t="s">
        <v>706</v>
      </c>
    </row>
    <row r="6" spans="1:24" ht="16">
      <c r="A6" t="s">
        <v>254</v>
      </c>
      <c r="B6">
        <f>COUNTIFS(models_list_studies!B:B,"*ONSSET*", models_list_studies!B:B, "&lt;&gt;*OSEMOSYS*", models_list_studies!B:B, "&lt;&gt;*Pypsa*")</f>
        <v>4</v>
      </c>
      <c r="C6" s="5">
        <f t="shared" si="0"/>
        <v>6.0606060606060608E-2</v>
      </c>
      <c r="P6" s="19" t="s">
        <v>4083</v>
      </c>
      <c r="Q6" s="15"/>
      <c r="R6" s="15"/>
      <c r="S6" s="15" t="s">
        <v>2114</v>
      </c>
    </row>
    <row r="7" spans="1:24" ht="16">
      <c r="A7" t="s">
        <v>4084</v>
      </c>
      <c r="B7">
        <f>COUNTIFS(models_list_studies!B:B, "*GIS*", models_list_studies!B:B, "&lt;&gt;*TIMES*")</f>
        <v>4</v>
      </c>
      <c r="C7" s="5">
        <f t="shared" si="0"/>
        <v>6.0606060606060608E-2</v>
      </c>
      <c r="P7" s="19" t="s">
        <v>4085</v>
      </c>
      <c r="Q7" s="15"/>
      <c r="R7" s="15"/>
      <c r="S7" s="15" t="s">
        <v>1563</v>
      </c>
    </row>
    <row r="8" spans="1:24" ht="16">
      <c r="A8" t="s">
        <v>735</v>
      </c>
      <c r="B8">
        <f>COUNTIFS(models_list_studies!B:B, "*HOMER*")</f>
        <v>2</v>
      </c>
      <c r="C8" s="5">
        <f t="shared" si="0"/>
        <v>3.0303030303030304E-2</v>
      </c>
      <c r="P8" s="19" t="s">
        <v>4086</v>
      </c>
      <c r="Q8" s="15"/>
      <c r="R8" s="15"/>
      <c r="S8" s="15" t="s">
        <v>2122</v>
      </c>
    </row>
    <row r="9" spans="1:24" ht="16">
      <c r="A9" t="s">
        <v>522</v>
      </c>
      <c r="B9">
        <v>2</v>
      </c>
      <c r="C9" s="5">
        <f t="shared" si="0"/>
        <v>3.0303030303030304E-2</v>
      </c>
      <c r="P9" s="19" t="s">
        <v>4087</v>
      </c>
      <c r="Q9" s="15"/>
      <c r="R9" s="15"/>
      <c r="S9" s="15" t="s">
        <v>4088</v>
      </c>
    </row>
    <row r="10" spans="1:24">
      <c r="A10" t="s">
        <v>2331</v>
      </c>
      <c r="B10">
        <f>COUNTIFS(models_list_studies!B:B, "*CERC*")</f>
        <v>1</v>
      </c>
      <c r="C10" s="5">
        <f t="shared" si="0"/>
        <v>1.5151515151515152E-2</v>
      </c>
      <c r="P10" s="19" t="s">
        <v>4089</v>
      </c>
      <c r="Q10" s="15"/>
      <c r="R10" s="15"/>
      <c r="S10" t="s">
        <v>4090</v>
      </c>
    </row>
    <row r="11" spans="1:24">
      <c r="A11" t="s">
        <v>2314</v>
      </c>
      <c r="B11">
        <v>1</v>
      </c>
      <c r="C11" s="5">
        <f>B11/$B$17</f>
        <v>1.5151515151515152E-2</v>
      </c>
    </row>
    <row r="12" spans="1:24">
      <c r="A12" t="s">
        <v>2112</v>
      </c>
      <c r="B12">
        <v>1</v>
      </c>
      <c r="C12" s="5">
        <f>B12/$B$17</f>
        <v>1.5151515151515152E-2</v>
      </c>
    </row>
    <row r="13" spans="1:24">
      <c r="A13" t="s">
        <v>4076</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4077</v>
      </c>
      <c r="B14">
        <f>66-SUM(B2:B13)</f>
        <v>9</v>
      </c>
      <c r="C14" s="5">
        <f>B14/$B$17</f>
        <v>0.13636363636363635</v>
      </c>
    </row>
    <row r="17" spans="1:2">
      <c r="B17">
        <f>SUM(B2:B14)</f>
        <v>66</v>
      </c>
    </row>
    <row r="32" spans="1:2">
      <c r="A32" t="s">
        <v>4091</v>
      </c>
      <c r="B32" t="s">
        <v>4092</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4093</v>
      </c>
      <c r="B53" t="s">
        <v>4094</v>
      </c>
    </row>
    <row r="54" spans="1:2">
      <c r="A54" t="s">
        <v>4095</v>
      </c>
      <c r="B54">
        <v>32</v>
      </c>
    </row>
    <row r="55" spans="1:2">
      <c r="A55" t="s">
        <v>3399</v>
      </c>
      <c r="B55">
        <v>30</v>
      </c>
    </row>
    <row r="56" spans="1:2">
      <c r="A56" t="s">
        <v>4076</v>
      </c>
      <c r="B56">
        <v>5</v>
      </c>
    </row>
    <row r="61" spans="1:2" ht="16">
      <c r="A61" s="23" t="s">
        <v>4096</v>
      </c>
      <c r="B61" s="23" t="s">
        <v>4094</v>
      </c>
    </row>
    <row r="62" spans="1:2" ht="16">
      <c r="A62" s="23" t="s">
        <v>4097</v>
      </c>
      <c r="B62" s="23">
        <v>28</v>
      </c>
    </row>
    <row r="63" spans="1:2" ht="32">
      <c r="A63" s="23" t="s">
        <v>4098</v>
      </c>
      <c r="B63" s="23">
        <v>20</v>
      </c>
    </row>
    <row r="64" spans="1:2" ht="32">
      <c r="A64" s="23" t="s">
        <v>4099</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4100</v>
      </c>
      <c r="B1" t="s">
        <v>4075</v>
      </c>
    </row>
    <row r="2" spans="1:2">
      <c r="A2" t="s">
        <v>4101</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4102</v>
      </c>
      <c r="B3">
        <v>9</v>
      </c>
    </row>
    <row r="4" spans="1:2">
      <c r="A4" t="s">
        <v>2332</v>
      </c>
      <c r="B4">
        <f>66-B2-B5-B3</f>
        <v>45</v>
      </c>
    </row>
    <row r="5" spans="1:2">
      <c r="A5" t="s">
        <v>4103</v>
      </c>
      <c r="B5">
        <v>3</v>
      </c>
    </row>
    <row r="9" spans="1:2">
      <c r="A9" t="s">
        <v>4104</v>
      </c>
      <c r="B9" t="s">
        <v>4075</v>
      </c>
    </row>
    <row r="10" spans="1:2">
      <c r="A10" t="s">
        <v>4105</v>
      </c>
      <c r="B10">
        <v>14</v>
      </c>
    </row>
    <row r="11" spans="1:2">
      <c r="A11" t="s">
        <v>2235</v>
      </c>
      <c r="B11">
        <v>6</v>
      </c>
    </row>
    <row r="12" spans="1:2">
      <c r="A12" t="s">
        <v>4106</v>
      </c>
      <c r="B12">
        <v>3</v>
      </c>
    </row>
    <row r="13" spans="1:2">
      <c r="A13" t="s">
        <v>4107</v>
      </c>
      <c r="B13">
        <v>13</v>
      </c>
    </row>
    <row r="14" spans="1:2">
      <c r="A14" t="s">
        <v>4108</v>
      </c>
      <c r="B14">
        <v>10</v>
      </c>
    </row>
    <row r="15" spans="1:2">
      <c r="A15" t="s">
        <v>4109</v>
      </c>
      <c r="B15">
        <v>2</v>
      </c>
    </row>
    <row r="18" spans="1:2">
      <c r="B18">
        <f>SUM(B10:B15)</f>
        <v>48</v>
      </c>
    </row>
    <row r="22" spans="1:2">
      <c r="A22" t="s">
        <v>4110</v>
      </c>
      <c r="B22" t="s">
        <v>4111</v>
      </c>
    </row>
    <row r="23" spans="1:2">
      <c r="A23" t="s">
        <v>2228</v>
      </c>
      <c r="B23">
        <f>COUNTIF(models_list_studies!C:C,"*" &amp; A23 &amp; "*")</f>
        <v>19</v>
      </c>
    </row>
    <row r="24" spans="1:2">
      <c r="A24" t="s">
        <v>2208</v>
      </c>
      <c r="B24">
        <f>COUNTIF(models_list_studies!C:C,"*" &amp; A24 &amp; "*")</f>
        <v>12</v>
      </c>
    </row>
    <row r="25" spans="1:2">
      <c r="A25" t="s">
        <v>2201</v>
      </c>
      <c r="B25">
        <f>COUNTIF(models_list_studies!C:C,"*" &amp; A25 &amp; "*")</f>
        <v>14</v>
      </c>
    </row>
    <row r="26" spans="1:2">
      <c r="A26" t="s">
        <v>4112</v>
      </c>
      <c r="B26">
        <f>COUNTIF(models_list_studies!C:C,"*" &amp; A26 &amp; "*")</f>
        <v>11</v>
      </c>
    </row>
    <row r="27" spans="1:2">
      <c r="A27" t="s">
        <v>2235</v>
      </c>
      <c r="B27">
        <f>COUNTIF(models_list_studies!C:C,"*" &amp; A27 &amp; "*")</f>
        <v>14</v>
      </c>
    </row>
    <row r="28" spans="1:2">
      <c r="A28" t="s">
        <v>2238</v>
      </c>
      <c r="B28">
        <f>COUNTIF(models_list_studies!C:C,"*" &amp; A28 &amp; "*")</f>
        <v>12</v>
      </c>
    </row>
    <row r="29" spans="1:2">
      <c r="A29" t="s">
        <v>2215</v>
      </c>
      <c r="B29">
        <f>COUNTIF(models_list_studies!C:C,"*" &amp; A29 &amp; "*")</f>
        <v>17</v>
      </c>
    </row>
    <row r="30" spans="1:2">
      <c r="A30" t="s">
        <v>2179</v>
      </c>
      <c r="B30">
        <f>COUNTIF(models_list_studies!C:C,"*" &amp; A30 &amp; "*")</f>
        <v>12</v>
      </c>
    </row>
    <row r="31" spans="1:2">
      <c r="A31" t="s">
        <v>2241</v>
      </c>
      <c r="B31">
        <f>COUNTIF(models_list_studies!C:C,"*" &amp; A31 &amp; "*")</f>
        <v>11</v>
      </c>
    </row>
    <row r="32" spans="1:2">
      <c r="A32" t="s">
        <v>2237</v>
      </c>
      <c r="B32">
        <f t="array" ref="B32">SUMPRODUCT(--ISNUMBER(SEARCH("Sudan", SUBSTITUTE(models_list_studies!C:C, "South Sudan", ""))))</f>
        <v>10</v>
      </c>
    </row>
    <row r="33" spans="1:2">
      <c r="A33" t="s">
        <v>2224</v>
      </c>
      <c r="B33">
        <f>COUNTIF(models_list_studies!C:C,"*" &amp; A33 &amp; "*")</f>
        <v>10</v>
      </c>
    </row>
    <row r="34" spans="1:2">
      <c r="A34" t="s">
        <v>2211</v>
      </c>
      <c r="B34">
        <f>COUNTIF(models_list_studies!C:C,"*" &amp; A34 &amp; "*")</f>
        <v>15</v>
      </c>
    </row>
    <row r="35" spans="1:2">
      <c r="A35" t="s">
        <v>2225</v>
      </c>
      <c r="B35">
        <f>COUNTIF(models_list_studies!C:C,"*" &amp; A35 &amp; "*")</f>
        <v>12</v>
      </c>
    </row>
    <row r="36" spans="1:2">
      <c r="A36" t="s">
        <v>2214</v>
      </c>
      <c r="B36">
        <f>COUNTIF(models_list_studies!C:C,"*" &amp; A36 &amp; "*")+COUNTIF(models_list_studies!C:C,"*Côte d’Ivoire *")</f>
        <v>11</v>
      </c>
    </row>
    <row r="37" spans="1:2">
      <c r="A37" t="s">
        <v>2219</v>
      </c>
      <c r="B37">
        <f>COUNTIF(models_list_studies!C:C,"*" &amp; A37 &amp; "*")</f>
        <v>8</v>
      </c>
    </row>
    <row r="38" spans="1:2">
      <c r="A38" t="s">
        <v>2183</v>
      </c>
      <c r="B38">
        <f>COUNTIF(models_list_studies!C:C,"*" &amp; A38 &amp; "*")</f>
        <v>11</v>
      </c>
    </row>
    <row r="39" spans="1:2">
      <c r="A39" t="s">
        <v>2193</v>
      </c>
      <c r="B39">
        <f>COUNTIF(models_list_studies!C:C,"*" &amp; A39 &amp; "*")+COUNTIF(models_list_studies!C:C,"*Cameroun*")</f>
        <v>13</v>
      </c>
    </row>
    <row r="40" spans="1:2">
      <c r="A40" t="s">
        <v>4113</v>
      </c>
      <c r="B40">
        <f>COUNTIF(models_list_studies!C:C,"*" &amp; A40 &amp; "*")</f>
        <v>12</v>
      </c>
    </row>
    <row r="41" spans="1:2">
      <c r="A41" t="s">
        <v>2189</v>
      </c>
      <c r="B41">
        <f>COUNTIF(models_list_studies!C:C,"*" &amp; A41 &amp; "*")</f>
        <v>14</v>
      </c>
    </row>
    <row r="42" spans="1:2">
      <c r="A42" t="s">
        <v>2221</v>
      </c>
      <c r="B42">
        <f>COUNTIF(models_list_studies!C:C,"*" &amp; A42 &amp; "*")</f>
        <v>13</v>
      </c>
    </row>
    <row r="43" spans="1:2">
      <c r="A43" t="s">
        <v>2220</v>
      </c>
      <c r="B43">
        <f>COUNTIF(models_list_studies!C:C,"*" &amp; A43 &amp; "*")</f>
        <v>11</v>
      </c>
    </row>
    <row r="44" spans="1:2">
      <c r="A44" t="s">
        <v>2242</v>
      </c>
      <c r="B44">
        <f>COUNTIF(models_list_studies!C:C,"*" &amp; A44 &amp; "*")</f>
        <v>14</v>
      </c>
    </row>
    <row r="45" spans="1:2">
      <c r="A45" t="s">
        <v>2231</v>
      </c>
      <c r="B45">
        <f>COUNTIF(models_list_studies!C:C,"*" &amp; A45 &amp; "*")</f>
        <v>12</v>
      </c>
    </row>
    <row r="46" spans="1:2">
      <c r="A46" t="s">
        <v>2243</v>
      </c>
      <c r="B46">
        <f>COUNTIF(models_list_studies!C:C,"*" &amp; A46 &amp; "*")</f>
        <v>11</v>
      </c>
    </row>
    <row r="47" spans="1:2">
      <c r="A47" t="s">
        <v>2196</v>
      </c>
      <c r="B47">
        <f>COUNTIF(models_list_studies!C:C,"*" &amp; A47 &amp; "*")</f>
        <v>10</v>
      </c>
    </row>
    <row r="48" spans="1:2">
      <c r="A48" t="s">
        <v>2212</v>
      </c>
      <c r="B48">
        <f>COUNTIF(models_list_studies!C:C,"*" &amp; A48 &amp; "*")</f>
        <v>12</v>
      </c>
    </row>
    <row r="49" spans="1:2">
      <c r="A49" t="s">
        <v>2240</v>
      </c>
      <c r="B49">
        <f>COUNTIF(models_list_studies!C:C,"*" &amp; A49 &amp; "*")</f>
        <v>13</v>
      </c>
    </row>
    <row r="50" spans="1:2">
      <c r="A50" t="s">
        <v>2229</v>
      </c>
      <c r="B50">
        <f>COUNTIF(models_list_studies!C:C,"*" &amp; A50 &amp; "*")</f>
        <v>11</v>
      </c>
    </row>
    <row r="51" spans="1:2">
      <c r="A51" t="s">
        <v>2236</v>
      </c>
      <c r="B51">
        <f>COUNTIF(models_list_studies!C:C,"*" &amp; A51 &amp; "*")</f>
        <v>4</v>
      </c>
    </row>
    <row r="52" spans="1:2">
      <c r="A52" t="s">
        <v>2185</v>
      </c>
      <c r="B52">
        <f>COUNTIF(models_list_studies!C:C,"*" &amp; A52 &amp; "*")</f>
        <v>13</v>
      </c>
    </row>
    <row r="53" spans="1:2">
      <c r="A53" t="s">
        <v>2234</v>
      </c>
      <c r="B53">
        <f>COUNTIF(models_list_studies!C:C,"*" &amp; A53 &amp; "*")</f>
        <v>9</v>
      </c>
    </row>
    <row r="54" spans="1:2">
      <c r="A54" t="s">
        <v>2190</v>
      </c>
      <c r="B54">
        <f>COUNTIF(models_list_studies!C:C,"*" &amp; A54 &amp; "*")</f>
        <v>10</v>
      </c>
    </row>
    <row r="55" spans="1:2">
      <c r="A55" t="s">
        <v>2239</v>
      </c>
      <c r="B55">
        <f>COUNTIF(models_list_studies!C:C,"*" &amp; A55 &amp; "*")</f>
        <v>13</v>
      </c>
    </row>
    <row r="56" spans="1:2">
      <c r="A56" t="s">
        <v>2218</v>
      </c>
      <c r="B56">
        <f>COUNTIF(models_list_studies!C:C,"*" &amp; A56 &amp; "*")</f>
        <v>9</v>
      </c>
    </row>
    <row r="57" spans="1:2">
      <c r="A57" t="s">
        <v>2233</v>
      </c>
      <c r="B57">
        <f>COUNTIF(models_list_studies!C:C,"*" &amp; A57 &amp; "*")</f>
        <v>12</v>
      </c>
    </row>
    <row r="58" spans="1:2">
      <c r="A58" t="s">
        <v>2195</v>
      </c>
      <c r="B58">
        <f>COUNTIF(models_list_studies!C:C,"*" &amp; A58 &amp; "*")</f>
        <v>10</v>
      </c>
    </row>
    <row r="59" spans="1:2">
      <c r="A59" t="s">
        <v>2205</v>
      </c>
      <c r="B59">
        <f>COUNTIF(models_list_studies!C:C,"*" &amp; A59 &amp; "*")</f>
        <v>10</v>
      </c>
    </row>
    <row r="60" spans="1:2">
      <c r="A60" t="s">
        <v>2199</v>
      </c>
      <c r="B60">
        <f>COUNTIF(models_list_studies!C:C,"*" &amp; A60 &amp; "*")</f>
        <v>10</v>
      </c>
    </row>
    <row r="61" spans="1:2">
      <c r="A61" t="s">
        <v>2217</v>
      </c>
      <c r="B61">
        <f>COUNTIF(models_list_studies!C:C,"*" &amp; A61 &amp; "*")</f>
        <v>12</v>
      </c>
    </row>
    <row r="62" spans="1:2">
      <c r="A62" t="s">
        <v>2222</v>
      </c>
      <c r="B62">
        <f>COUNTIF(models_list_studies!C:C,"*" &amp; A62 &amp; "*")</f>
        <v>11</v>
      </c>
    </row>
    <row r="63" spans="1:2">
      <c r="A63" t="s">
        <v>2209</v>
      </c>
      <c r="B63">
        <f>COUNTIF(models_list_studies!C:C,"*" &amp; A63 &amp; "*")</f>
        <v>10</v>
      </c>
    </row>
    <row r="64" spans="1:2">
      <c r="A64" t="s">
        <v>2226</v>
      </c>
      <c r="B64">
        <f>COUNTIF(models_list_studies!C:C,"*" &amp; A64 &amp; "*")</f>
        <v>11</v>
      </c>
    </row>
    <row r="65" spans="1:2">
      <c r="A65" t="s">
        <v>2187</v>
      </c>
      <c r="B65">
        <f>COUNTIF(models_list_studies!C:C,"*" &amp; A65 &amp; "*")</f>
        <v>12</v>
      </c>
    </row>
    <row r="66" spans="1:2">
      <c r="A66" t="s">
        <v>2216</v>
      </c>
      <c r="B66">
        <f>COUNTIF(models_list_studies!C:C,"*" &amp; A66 &amp; "*")</f>
        <v>11</v>
      </c>
    </row>
    <row r="67" spans="1:2">
      <c r="A67" t="s">
        <v>2203</v>
      </c>
      <c r="B67">
        <f>COUNTIF(models_list_studies!C:C,"*" &amp; A67 &amp; "*")</f>
        <v>10</v>
      </c>
    </row>
    <row r="68" spans="1:2">
      <c r="A68" t="s">
        <v>2210</v>
      </c>
      <c r="B68">
        <f>COUNTIF(models_list_studies!C:C,"*" &amp; A68 &amp; "*")</f>
        <v>13</v>
      </c>
    </row>
    <row r="69" spans="1:2">
      <c r="A69" t="s">
        <v>4114</v>
      </c>
      <c r="B69">
        <f>COUNTIF(models_list_studies!C:C,"*" &amp; A69 &amp; "*")</f>
        <v>12</v>
      </c>
    </row>
    <row r="70" spans="1:2">
      <c r="A70" t="s">
        <v>2223</v>
      </c>
      <c r="B70">
        <f>COUNTIF(models_list_studies!C:C,"*" &amp; A70 &amp; "*")</f>
        <v>1</v>
      </c>
    </row>
    <row r="71" spans="1:2">
      <c r="A71" t="s">
        <v>2207</v>
      </c>
      <c r="B71">
        <f>COUNTIF(models_list_studies!C:C,"*" &amp; A71 &amp; "*")+COUNTIF(models_list_studies!C:C,"*Swaziland*")</f>
        <v>11</v>
      </c>
    </row>
    <row r="72" spans="1:2">
      <c r="A72" t="s">
        <v>2200</v>
      </c>
      <c r="B72">
        <f>COUNTIF(models_list_studies!C:C,"*" &amp; A72 &amp; "*")</f>
        <v>10</v>
      </c>
    </row>
    <row r="73" spans="1:2">
      <c r="A73" t="s">
        <v>4115</v>
      </c>
      <c r="B73">
        <f>COUNTIF(models_list_studies!C:C,"*" &amp; A73 &amp; "*")</f>
        <v>1</v>
      </c>
    </row>
    <row r="74" spans="1:2">
      <c r="A74" t="s">
        <v>2197</v>
      </c>
      <c r="B74">
        <f>COUNTIF(models_list_studies!C:C,"*" &amp; A74 &amp; "*")</f>
        <v>1</v>
      </c>
    </row>
    <row r="75" spans="1:2">
      <c r="A75" t="s">
        <v>2955</v>
      </c>
      <c r="B75">
        <f>COUNTIF(models_list_studies!C:C,"*" &amp; A75 &amp; "*")</f>
        <v>0</v>
      </c>
    </row>
    <row r="76" spans="1:2">
      <c r="A76" t="s">
        <v>2192</v>
      </c>
      <c r="B76">
        <f>COUNTIF(models_list_studies!C:C,"*" &amp; A76 &amp; "*")</f>
        <v>1</v>
      </c>
    </row>
    <row r="77" spans="1:2">
      <c r="A77" t="s">
        <v>2691</v>
      </c>
      <c r="B77">
        <f>COUNTIF(models_list_studies!C:C,"*" &amp; A77 &amp; "*")</f>
        <v>0</v>
      </c>
    </row>
    <row r="78" spans="1:2">
      <c r="A78" t="s">
        <v>2230</v>
      </c>
      <c r="B78">
        <f>COUNTIF(models_list_studies!C:C,"*" &amp; A78 &amp; "*")</f>
        <v>1</v>
      </c>
    </row>
    <row r="79" spans="1:2">
      <c r="A79" t="s">
        <v>2232</v>
      </c>
      <c r="B79">
        <f>COUNTIF(models_list_studies!C:C,"*" &amp; A79 &amp; "*")</f>
        <v>1</v>
      </c>
    </row>
    <row r="81" spans="1:2">
      <c r="B81">
        <f>SUM(B23:B79)</f>
        <v>574</v>
      </c>
    </row>
    <row r="84" spans="1:2">
      <c r="A84" t="s">
        <v>4116</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2332</v>
      </c>
      <c r="B104" t="s">
        <v>4117</v>
      </c>
    </row>
    <row r="105" spans="1:2">
      <c r="A105" t="s">
        <v>2179</v>
      </c>
      <c r="B105">
        <v>2</v>
      </c>
    </row>
    <row r="106" spans="1:2">
      <c r="A106" t="s">
        <v>2183</v>
      </c>
      <c r="B106">
        <v>0</v>
      </c>
    </row>
    <row r="107" spans="1:2">
      <c r="A107" t="s">
        <v>2185</v>
      </c>
      <c r="B107">
        <v>1</v>
      </c>
    </row>
    <row r="108" spans="1:2">
      <c r="A108" t="s">
        <v>2187</v>
      </c>
      <c r="B108">
        <v>1</v>
      </c>
    </row>
    <row r="109" spans="1:2">
      <c r="A109" t="s">
        <v>2189</v>
      </c>
      <c r="B109">
        <v>1</v>
      </c>
    </row>
    <row r="110" spans="1:2">
      <c r="A110" t="s">
        <v>2190</v>
      </c>
      <c r="B110">
        <v>0</v>
      </c>
    </row>
    <row r="111" spans="1:2">
      <c r="A111" t="s">
        <v>2193</v>
      </c>
      <c r="B111">
        <v>3</v>
      </c>
    </row>
    <row r="112" spans="1:2">
      <c r="A112" t="s">
        <v>2192</v>
      </c>
      <c r="B112">
        <v>0</v>
      </c>
    </row>
    <row r="113" spans="1:2">
      <c r="A113" t="s">
        <v>2195</v>
      </c>
      <c r="B113">
        <v>0</v>
      </c>
    </row>
    <row r="114" spans="1:2">
      <c r="A114" t="s">
        <v>2196</v>
      </c>
      <c r="B114">
        <v>0</v>
      </c>
    </row>
    <row r="115" spans="1:2">
      <c r="A115" t="s">
        <v>2197</v>
      </c>
      <c r="B115">
        <v>0</v>
      </c>
    </row>
    <row r="116" spans="1:2">
      <c r="A116" t="s">
        <v>2198</v>
      </c>
      <c r="B116">
        <v>0</v>
      </c>
    </row>
    <row r="117" spans="1:2">
      <c r="A117" t="s">
        <v>2200</v>
      </c>
      <c r="B117">
        <v>0</v>
      </c>
    </row>
    <row r="118" spans="1:2">
      <c r="A118" t="s">
        <v>2201</v>
      </c>
      <c r="B118">
        <v>3</v>
      </c>
    </row>
    <row r="119" spans="1:2">
      <c r="A119" t="s">
        <v>2203</v>
      </c>
      <c r="B119">
        <v>0</v>
      </c>
    </row>
    <row r="120" spans="1:2">
      <c r="A120" t="s">
        <v>2205</v>
      </c>
      <c r="B120">
        <v>0</v>
      </c>
    </row>
    <row r="121" spans="1:2">
      <c r="A121" t="s">
        <v>2208</v>
      </c>
      <c r="B121">
        <v>2</v>
      </c>
    </row>
    <row r="122" spans="1:2">
      <c r="A122" t="s">
        <v>2209</v>
      </c>
      <c r="B122">
        <v>0</v>
      </c>
    </row>
    <row r="123" spans="1:2">
      <c r="A123" t="s">
        <v>2210</v>
      </c>
      <c r="B123">
        <v>1</v>
      </c>
    </row>
    <row r="124" spans="1:2">
      <c r="A124" t="s">
        <v>2211</v>
      </c>
      <c r="B124">
        <v>3</v>
      </c>
    </row>
    <row r="125" spans="1:2">
      <c r="A125" t="s">
        <v>2212</v>
      </c>
      <c r="B125">
        <v>0</v>
      </c>
    </row>
    <row r="126" spans="1:2">
      <c r="A126" t="s">
        <v>2213</v>
      </c>
      <c r="B126">
        <v>0</v>
      </c>
    </row>
    <row r="127" spans="1:2">
      <c r="A127" t="s">
        <v>2214</v>
      </c>
      <c r="B127">
        <v>1</v>
      </c>
    </row>
    <row r="128" spans="1:2">
      <c r="A128" t="s">
        <v>2215</v>
      </c>
      <c r="B128">
        <v>6</v>
      </c>
    </row>
    <row r="129" spans="1:2">
      <c r="A129" t="s">
        <v>2216</v>
      </c>
      <c r="B129">
        <v>0</v>
      </c>
    </row>
    <row r="130" spans="1:2">
      <c r="A130" t="s">
        <v>2217</v>
      </c>
      <c r="B130">
        <v>0</v>
      </c>
    </row>
    <row r="131" spans="1:2">
      <c r="A131" t="s">
        <v>2218</v>
      </c>
      <c r="B131">
        <v>0</v>
      </c>
    </row>
    <row r="132" spans="1:2">
      <c r="A132" t="s">
        <v>2219</v>
      </c>
      <c r="B132">
        <v>0</v>
      </c>
    </row>
    <row r="133" spans="1:2">
      <c r="A133" t="s">
        <v>2220</v>
      </c>
      <c r="B133">
        <v>0</v>
      </c>
    </row>
    <row r="134" spans="1:2">
      <c r="A134" t="s">
        <v>2221</v>
      </c>
      <c r="B134">
        <v>0</v>
      </c>
    </row>
    <row r="135" spans="1:2">
      <c r="A135" t="s">
        <v>2222</v>
      </c>
      <c r="B135">
        <v>0</v>
      </c>
    </row>
    <row r="136" spans="1:2">
      <c r="A136" t="s">
        <v>2223</v>
      </c>
      <c r="B136">
        <v>1</v>
      </c>
    </row>
    <row r="137" spans="1:2">
      <c r="A137" t="s">
        <v>4118</v>
      </c>
      <c r="B137">
        <v>0</v>
      </c>
    </row>
    <row r="138" spans="1:2">
      <c r="A138" t="s">
        <v>2224</v>
      </c>
      <c r="B138">
        <v>2</v>
      </c>
    </row>
    <row r="139" spans="1:2">
      <c r="A139" t="s">
        <v>2225</v>
      </c>
      <c r="B139">
        <v>1</v>
      </c>
    </row>
    <row r="140" spans="1:2">
      <c r="A140" t="s">
        <v>2226</v>
      </c>
      <c r="B140">
        <v>0</v>
      </c>
    </row>
    <row r="141" spans="1:2">
      <c r="A141" t="s">
        <v>4113</v>
      </c>
      <c r="B141">
        <v>0</v>
      </c>
    </row>
    <row r="142" spans="1:2">
      <c r="A142" t="s">
        <v>2228</v>
      </c>
      <c r="B142">
        <v>6</v>
      </c>
    </row>
    <row r="143" spans="1:2">
      <c r="A143" t="s">
        <v>2199</v>
      </c>
      <c r="B143">
        <v>0</v>
      </c>
    </row>
    <row r="144" spans="1:2">
      <c r="A144" t="s">
        <v>4119</v>
      </c>
      <c r="B144">
        <v>1</v>
      </c>
    </row>
    <row r="145" spans="1:2">
      <c r="A145" t="s">
        <v>2229</v>
      </c>
      <c r="B145">
        <v>1</v>
      </c>
    </row>
    <row r="146" spans="1:2">
      <c r="A146" t="s">
        <v>2230</v>
      </c>
      <c r="B146">
        <v>3</v>
      </c>
    </row>
    <row r="147" spans="1:2">
      <c r="A147" t="s">
        <v>2231</v>
      </c>
      <c r="B147">
        <v>0</v>
      </c>
    </row>
    <row r="148" spans="1:2">
      <c r="A148" t="s">
        <v>2232</v>
      </c>
      <c r="B148">
        <v>0</v>
      </c>
    </row>
    <row r="149" spans="1:2">
      <c r="A149" t="s">
        <v>2233</v>
      </c>
      <c r="B149">
        <v>0</v>
      </c>
    </row>
    <row r="150" spans="1:2">
      <c r="A150" t="s">
        <v>2234</v>
      </c>
      <c r="B150">
        <v>0</v>
      </c>
    </row>
    <row r="151" spans="1:2">
      <c r="A151" t="s">
        <v>2235</v>
      </c>
      <c r="B151">
        <v>3</v>
      </c>
    </row>
    <row r="152" spans="1:2">
      <c r="A152" t="s">
        <v>2236</v>
      </c>
      <c r="B152">
        <v>1</v>
      </c>
    </row>
    <row r="153" spans="1:2">
      <c r="A153" t="s">
        <v>2237</v>
      </c>
      <c r="B153">
        <v>0</v>
      </c>
    </row>
    <row r="154" spans="1:2">
      <c r="A154" t="s">
        <v>4120</v>
      </c>
      <c r="B154">
        <v>0</v>
      </c>
    </row>
    <row r="155" spans="1:2">
      <c r="A155" t="s">
        <v>2238</v>
      </c>
      <c r="B155">
        <v>1</v>
      </c>
    </row>
    <row r="156" spans="1:2">
      <c r="A156" t="s">
        <v>2239</v>
      </c>
      <c r="B156">
        <v>1</v>
      </c>
    </row>
    <row r="157" spans="1:2">
      <c r="A157" t="s">
        <v>2240</v>
      </c>
      <c r="B157">
        <v>3</v>
      </c>
    </row>
    <row r="158" spans="1:2">
      <c r="A158" t="s">
        <v>2241</v>
      </c>
      <c r="B158">
        <v>1</v>
      </c>
    </row>
    <row r="159" spans="1:2">
      <c r="A159" t="s">
        <v>2955</v>
      </c>
      <c r="B159">
        <v>0</v>
      </c>
    </row>
    <row r="160" spans="1:2">
      <c r="A160" t="s">
        <v>2242</v>
      </c>
      <c r="B160">
        <v>2</v>
      </c>
    </row>
    <row r="161" spans="1:2">
      <c r="A161" t="s">
        <v>2243</v>
      </c>
      <c r="B161">
        <v>0</v>
      </c>
    </row>
    <row r="164" spans="1:2">
      <c r="B164">
        <f>SUM(B105:B161)</f>
        <v>51</v>
      </c>
    </row>
    <row r="174" spans="1:2">
      <c r="A174" t="s">
        <v>4110</v>
      </c>
      <c r="B174" t="s">
        <v>4111</v>
      </c>
    </row>
    <row r="175" spans="1:2">
      <c r="A175" t="s">
        <v>4121</v>
      </c>
      <c r="B175">
        <v>1</v>
      </c>
    </row>
    <row r="176" spans="1:2">
      <c r="A176" t="s">
        <v>4122</v>
      </c>
      <c r="B176">
        <f>COUNTIF(models_list_studies!X:X,"*" &amp; A176 &amp; "*")</f>
        <v>12</v>
      </c>
    </row>
    <row r="177" spans="1:2">
      <c r="A177" t="s">
        <v>2525</v>
      </c>
      <c r="B177">
        <f>COUNTIF(models_list_studies!X:X,"*" &amp; A177 &amp; "*")</f>
        <v>3</v>
      </c>
    </row>
    <row r="178" spans="1:2">
      <c r="A178" t="s">
        <v>2876</v>
      </c>
      <c r="B178">
        <f>COUNTIF(models_list_studies!X:X,"*" &amp; A178 &amp; "*")</f>
        <v>10</v>
      </c>
    </row>
    <row r="179" spans="1:2">
      <c r="A179" t="s">
        <v>2393</v>
      </c>
      <c r="B179">
        <f>COUNTIF(models_list_studies!X:X,"*" &amp; A179 &amp; "*")</f>
        <v>1</v>
      </c>
    </row>
    <row r="180" spans="1:2">
      <c r="A180" t="s">
        <v>2750</v>
      </c>
      <c r="B180">
        <f>COUNTIF(models_list_studies!X:X,"*" &amp; A180 &amp; "*")</f>
        <v>2</v>
      </c>
    </row>
    <row r="181" spans="1:2">
      <c r="A181" t="s">
        <v>4123</v>
      </c>
      <c r="B181">
        <f>COUNTIF(models_list_studies!X:X,"*" &amp; A181 &amp; "*")</f>
        <v>4</v>
      </c>
    </row>
    <row r="182" spans="1:2">
      <c r="A182" t="s">
        <v>2931</v>
      </c>
      <c r="B182">
        <f>COUNTIF(models_list_studies!X:X,"*" &amp; A182 &amp; "*")</f>
        <v>11</v>
      </c>
    </row>
    <row r="183" spans="1:2">
      <c r="A183" t="s">
        <v>2615</v>
      </c>
      <c r="B183">
        <f>COUNTIF(models_list_studies!X:X,"*" &amp; A183 &amp; "*")</f>
        <v>10</v>
      </c>
    </row>
    <row r="184" spans="1:2">
      <c r="A184" t="s">
        <v>2785</v>
      </c>
      <c r="B184">
        <f>COUNTIF(models_list_studies!X:X,"*" &amp; A184 &amp; "*")</f>
        <v>2</v>
      </c>
    </row>
    <row r="185" spans="1:2">
      <c r="A185" t="s">
        <v>2491</v>
      </c>
      <c r="B185">
        <f>COUNTIF(models_list_studies!X:X,"*" &amp; A185 &amp; "*")</f>
        <v>1</v>
      </c>
    </row>
    <row r="186" spans="1:2">
      <c r="A186" t="s">
        <v>4124</v>
      </c>
      <c r="B186">
        <f>COUNTIF(models_list_studies!X:X,"*" &amp; A186 &amp; "*")</f>
        <v>1</v>
      </c>
    </row>
    <row r="187" spans="1:2">
      <c r="A187" t="s">
        <v>2542</v>
      </c>
      <c r="B187">
        <f>COUNTIF(models_list_studies!X:X,"*" &amp; A187 &amp; "*")</f>
        <v>8</v>
      </c>
    </row>
    <row r="188" spans="1:2">
      <c r="A188" t="s">
        <v>2892</v>
      </c>
      <c r="B188">
        <f>COUNTIF(models_list_studies!X:X,"*" &amp; A188 &amp; "*")</f>
        <v>1</v>
      </c>
    </row>
    <row r="189" spans="1:2">
      <c r="A189" t="s">
        <v>2592</v>
      </c>
      <c r="B189">
        <f>COUNTIF(models_list_studies!X:X,"*" &amp; A189 &amp; "*")</f>
        <v>1</v>
      </c>
    </row>
    <row r="190" spans="1:2">
      <c r="A190" t="s">
        <v>2372</v>
      </c>
      <c r="B190">
        <f>COUNTIF(models_list_studies!X:X,"*" &amp; A190 &amp; "*")</f>
        <v>4</v>
      </c>
    </row>
    <row r="191" spans="1:2">
      <c r="A191" t="s">
        <v>2523</v>
      </c>
      <c r="B191">
        <f>COUNTIF(models_list_studies!X:X,"*" &amp; A191 &amp; "*")</f>
        <v>2</v>
      </c>
    </row>
    <row r="192" spans="1:2">
      <c r="A192" t="s">
        <v>2370</v>
      </c>
      <c r="B192">
        <f>COUNTIF(models_list_studies!X:X,"*" &amp; A192 &amp; "*")</f>
        <v>1</v>
      </c>
    </row>
    <row r="193" spans="1:2">
      <c r="A193" t="s">
        <v>2595</v>
      </c>
      <c r="B193">
        <f>COUNTIF(models_list_studies!X:X,"*" &amp; A193 &amp; "*")</f>
        <v>1</v>
      </c>
    </row>
    <row r="194" spans="1:2">
      <c r="A194" t="s">
        <v>2451</v>
      </c>
      <c r="B194">
        <f>COUNTIF(models_list_studies!X:X,"*" &amp; A194 &amp; "*")</f>
        <v>1</v>
      </c>
    </row>
    <row r="195" spans="1:2">
      <c r="A195" t="s">
        <v>2878</v>
      </c>
      <c r="B195">
        <f>COUNTIF(models_list_studies!X:X,"*" &amp; A195 &amp; "*")</f>
        <v>1</v>
      </c>
    </row>
    <row r="196" spans="1:2">
      <c r="A196" t="s">
        <v>2607</v>
      </c>
      <c r="B196">
        <f>COUNTIF(models_list_studies!X:X,"*" &amp; A196 &amp; "*")</f>
        <v>1</v>
      </c>
    </row>
    <row r="197" spans="1:2">
      <c r="A197" t="s">
        <v>2908</v>
      </c>
      <c r="B197">
        <f>COUNTIF(models_list_studies!X:X,"*" &amp; A197 &amp; "*")</f>
        <v>1</v>
      </c>
    </row>
    <row r="198" spans="1:2">
      <c r="A198" t="s">
        <v>2863</v>
      </c>
      <c r="B198">
        <f>COUNTIF(models_list_studies!X:X,"*" &amp; A198 &amp; "*")</f>
        <v>1</v>
      </c>
    </row>
    <row r="202" spans="1:2">
      <c r="A202" t="s">
        <v>2971</v>
      </c>
      <c r="B202" t="s">
        <v>4092</v>
      </c>
    </row>
    <row r="203" spans="1:2">
      <c r="A203" t="s">
        <v>3824</v>
      </c>
      <c r="B203">
        <f>COUNTIF(models_list_studies!X:X,"*" &amp; A203 &amp; "*")</f>
        <v>17</v>
      </c>
    </row>
    <row r="204" spans="1:2">
      <c r="A204" t="s">
        <v>4125</v>
      </c>
      <c r="B204">
        <f>COUNTIF(models_list_studies!X:X,"*" &amp; A204 &amp; "*")</f>
        <v>20</v>
      </c>
    </row>
    <row r="205" spans="1:2">
      <c r="A205" t="s">
        <v>4126</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02" t="s">
        <v>4127</v>
      </c>
      <c r="B1" s="102"/>
      <c r="C1" s="32"/>
      <c r="D1" s="32"/>
      <c r="E1" s="32"/>
      <c r="F1" s="32"/>
      <c r="G1" s="32"/>
      <c r="H1" s="32"/>
      <c r="I1" s="32"/>
    </row>
    <row r="2" spans="1:9">
      <c r="A2" s="21" t="s">
        <v>4128</v>
      </c>
      <c r="B2" s="21" t="s">
        <v>4074</v>
      </c>
      <c r="C2" t="s">
        <v>4129</v>
      </c>
    </row>
    <row r="3" spans="1:9">
      <c r="A3" s="21" t="s">
        <v>18</v>
      </c>
      <c r="B3" s="21">
        <f>COUNTIF(Table1[hydro], "*yes*")</f>
        <v>61</v>
      </c>
      <c r="C3" s="33">
        <f>B3/67</f>
        <v>0.91044776119402981</v>
      </c>
    </row>
    <row r="4" spans="1:9">
      <c r="A4" s="21" t="s">
        <v>3119</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3120</v>
      </c>
      <c r="B7" s="21">
        <f>COUNTIF(Table1[[Nuclear ]], "*yes*")</f>
        <v>24</v>
      </c>
      <c r="C7" s="33">
        <f t="shared" si="0"/>
        <v>0.35820895522388058</v>
      </c>
    </row>
    <row r="8" spans="1:9">
      <c r="A8" s="21" t="s">
        <v>3121</v>
      </c>
      <c r="B8" s="21">
        <f>COUNTIF(Table1[Geothermal], "*yes*")</f>
        <v>23</v>
      </c>
      <c r="C8" s="33">
        <f t="shared" si="0"/>
        <v>0.34328358208955223</v>
      </c>
    </row>
    <row r="9" spans="1:9">
      <c r="A9" s="21" t="s">
        <v>3122</v>
      </c>
      <c r="B9" s="21">
        <f>COUNTIF(Table1[Fossil Fuels], "*yes*")</f>
        <v>61</v>
      </c>
      <c r="C9" s="33">
        <f t="shared" si="0"/>
        <v>0.91044776119402981</v>
      </c>
    </row>
    <row r="10" spans="1:9">
      <c r="A10" s="21" t="s">
        <v>3123</v>
      </c>
      <c r="B10" s="21">
        <f>COUNTIF(Table1[H2], "*yes*")</f>
        <v>10</v>
      </c>
      <c r="C10" s="33">
        <f t="shared" si="0"/>
        <v>0.14925373134328357</v>
      </c>
    </row>
    <row r="11" spans="1:9">
      <c r="A11" s="21" t="s">
        <v>26</v>
      </c>
      <c r="B11" s="21">
        <f>COUNTIF(Table1[coal], "*yes*")</f>
        <v>38</v>
      </c>
      <c r="C11" s="33">
        <f t="shared" si="0"/>
        <v>0.56716417910447758</v>
      </c>
    </row>
    <row r="13" spans="1:9">
      <c r="A13" t="s">
        <v>4130</v>
      </c>
      <c r="B13" t="s">
        <v>4131</v>
      </c>
      <c r="C13" t="s">
        <v>4132</v>
      </c>
      <c r="D13" t="s">
        <v>4076</v>
      </c>
    </row>
    <row r="14" spans="1:9">
      <c r="A14" t="s">
        <v>4092</v>
      </c>
      <c r="B14">
        <v>63</v>
      </c>
      <c r="C14">
        <v>2</v>
      </c>
      <c r="D14">
        <v>2</v>
      </c>
      <c r="F14">
        <f>SUM(B14:E14)</f>
        <v>67</v>
      </c>
    </row>
    <row r="27" spans="1:2">
      <c r="A27" t="s">
        <v>4133</v>
      </c>
      <c r="B27" t="s">
        <v>4092</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4134</v>
      </c>
      <c r="B45" t="s">
        <v>4092</v>
      </c>
      <c r="D45" s="34">
        <f>24/62</f>
        <v>0.38709677419354838</v>
      </c>
    </row>
    <row r="46" spans="1:4">
      <c r="A46" t="s">
        <v>3174</v>
      </c>
      <c r="B46">
        <f>COUNTIF(Table1[Sector (Electricity/Full Energy System)],"*" &amp; A46 &amp; "*")</f>
        <v>53</v>
      </c>
    </row>
    <row r="47" spans="1:4">
      <c r="A47" t="s">
        <v>3313</v>
      </c>
      <c r="B47">
        <f>COUNTIFS(Table1[Sector (Electricity/Full Energy System)],"*" &amp; A47 &amp; "*")</f>
        <v>12</v>
      </c>
    </row>
    <row r="48" spans="1:4">
      <c r="A48" t="s">
        <v>4135</v>
      </c>
      <c r="B48">
        <f>COUNTIFS(models_list_studies!R:R,"*" &amp; A48 &amp; "*", models_list_studies!R:R,"&lt;&gt;*Full energy system*")</f>
        <v>1</v>
      </c>
    </row>
    <row r="49" spans="2:2">
      <c r="B49">
        <f>SUM(B46:B48)</f>
        <v>66</v>
      </c>
    </row>
    <row r="66" spans="1:2">
      <c r="A66" t="s">
        <v>4136</v>
      </c>
      <c r="B66" t="s">
        <v>4094</v>
      </c>
    </row>
    <row r="67" spans="1:2">
      <c r="A67" t="s">
        <v>2978</v>
      </c>
      <c r="B67">
        <v>8</v>
      </c>
    </row>
    <row r="68" spans="1:2">
      <c r="A68" t="s">
        <v>3088</v>
      </c>
      <c r="B68">
        <v>59</v>
      </c>
    </row>
    <row r="86" spans="1:2">
      <c r="A86" t="s">
        <v>4137</v>
      </c>
      <c r="B86" t="s">
        <v>4138</v>
      </c>
    </row>
    <row r="87" spans="1:2">
      <c r="A87" t="s">
        <v>3176</v>
      </c>
      <c r="B87">
        <v>47</v>
      </c>
    </row>
    <row r="88" spans="1:2">
      <c r="A88" t="s">
        <v>3238</v>
      </c>
      <c r="B88">
        <v>10</v>
      </c>
    </row>
    <row r="89" spans="1:2">
      <c r="A89" t="s">
        <v>3145</v>
      </c>
      <c r="B89">
        <v>7</v>
      </c>
    </row>
    <row r="90" spans="1:2">
      <c r="A90" t="s">
        <v>3149</v>
      </c>
      <c r="B90">
        <v>3</v>
      </c>
    </row>
    <row r="101" spans="1:3">
      <c r="A101" t="s">
        <v>4139</v>
      </c>
      <c r="B101" t="s">
        <v>4094</v>
      </c>
      <c r="C101" t="s">
        <v>4140</v>
      </c>
    </row>
    <row r="102" spans="1:3">
      <c r="A102">
        <v>1</v>
      </c>
      <c r="B102">
        <v>2</v>
      </c>
      <c r="C102" t="s">
        <v>4141</v>
      </c>
    </row>
    <row r="103" spans="1:3">
      <c r="A103">
        <v>2</v>
      </c>
      <c r="B103">
        <f>COUNTIF(Table1[Sustainable Development Goals (SDG) Coverage],"*" &amp; A103 &amp; "*")</f>
        <v>2</v>
      </c>
      <c r="C103" t="s">
        <v>4142</v>
      </c>
    </row>
    <row r="104" spans="1:3">
      <c r="A104">
        <v>3</v>
      </c>
      <c r="B104">
        <f>COUNTIFS(Table1[Sustainable Development Goals (SDG) Coverage],"*" &amp; A104 &amp; "*", Table1[Sustainable Development Goals (SDG) Coverage],"&lt;&gt;*13*")</f>
        <v>1</v>
      </c>
      <c r="C104" t="s">
        <v>4143</v>
      </c>
    </row>
    <row r="105" spans="1:3">
      <c r="A105">
        <v>6</v>
      </c>
      <c r="B105">
        <f>COUNTIF(Table1[Sustainable Development Goals (SDG) Coverage],"*" &amp; A105 &amp; "*")</f>
        <v>2</v>
      </c>
      <c r="C105" t="s">
        <v>4144</v>
      </c>
    </row>
    <row r="106" spans="1:3">
      <c r="A106">
        <v>7</v>
      </c>
      <c r="B106">
        <f>COUNTIF(Table1[Sustainable Development Goals (SDG) Coverage],"*" &amp; A106 &amp; "*")</f>
        <v>54</v>
      </c>
      <c r="C106" t="s">
        <v>4144</v>
      </c>
    </row>
    <row r="107" spans="1:3">
      <c r="A107">
        <v>8</v>
      </c>
      <c r="B107">
        <f>COUNTIF(Table1[Sustainable Development Goals (SDG) Coverage],"*" &amp; A107 &amp; "*")</f>
        <v>6</v>
      </c>
      <c r="C107" t="s">
        <v>4145</v>
      </c>
    </row>
    <row r="108" spans="1:3">
      <c r="A108">
        <v>9</v>
      </c>
      <c r="B108">
        <f>COUNTIF(Table1[Sustainable Development Goals (SDG) Coverage],"*" &amp; A108 &amp; "*")</f>
        <v>1</v>
      </c>
      <c r="C108" t="s">
        <v>4146</v>
      </c>
    </row>
    <row r="109" spans="1:3">
      <c r="A109">
        <v>10</v>
      </c>
      <c r="B109">
        <f>COUNTIF(Table1[Sustainable Development Goals (SDG) Coverage],"*" &amp; A109 &amp; "*")</f>
        <v>1</v>
      </c>
      <c r="C109" t="s">
        <v>4147</v>
      </c>
    </row>
    <row r="110" spans="1:3">
      <c r="A110">
        <v>12</v>
      </c>
      <c r="B110">
        <f>COUNTIF(Table1[Sustainable Development Goals (SDG) Coverage],"*" &amp; A110 &amp; "*")</f>
        <v>1</v>
      </c>
      <c r="C110" t="s">
        <v>4148</v>
      </c>
    </row>
    <row r="111" spans="1:3">
      <c r="A111">
        <v>13</v>
      </c>
      <c r="B111">
        <f>COUNTIF(Table1[Sustainable Development Goals (SDG) Coverage],"*" &amp; A111 &amp; "*")</f>
        <v>41</v>
      </c>
      <c r="C111" t="s">
        <v>4149</v>
      </c>
    </row>
    <row r="112" spans="1:3">
      <c r="A112">
        <v>15</v>
      </c>
      <c r="B112">
        <f>COUNTIF(Table1[Sustainable Development Goals (SDG) Coverage],"*" &amp; A112 &amp; "*")</f>
        <v>1</v>
      </c>
      <c r="C112" t="s">
        <v>4150</v>
      </c>
    </row>
    <row r="114" spans="1:3">
      <c r="A114" t="s">
        <v>4151</v>
      </c>
      <c r="B114" t="s">
        <v>4094</v>
      </c>
    </row>
    <row r="115" spans="1:3">
      <c r="A115" t="s">
        <v>2978</v>
      </c>
      <c r="B115">
        <v>32</v>
      </c>
    </row>
    <row r="116" spans="1:3">
      <c r="A116" t="s">
        <v>3088</v>
      </c>
      <c r="B116">
        <v>23</v>
      </c>
    </row>
    <row r="117" spans="1:3">
      <c r="A117" t="s">
        <v>3149</v>
      </c>
      <c r="B117">
        <v>12</v>
      </c>
    </row>
    <row r="127" spans="1:3">
      <c r="A127" t="s">
        <v>4152</v>
      </c>
      <c r="B127" t="s">
        <v>4138</v>
      </c>
      <c r="C127" t="s">
        <v>4153</v>
      </c>
    </row>
    <row r="128" spans="1:3">
      <c r="A128" t="s">
        <v>4154</v>
      </c>
      <c r="B128">
        <v>31</v>
      </c>
      <c r="C128" t="s">
        <v>4155</v>
      </c>
    </row>
    <row r="129" spans="1:3">
      <c r="A129" t="s">
        <v>4156</v>
      </c>
      <c r="B129">
        <v>18</v>
      </c>
      <c r="C129" t="s">
        <v>4157</v>
      </c>
    </row>
    <row r="130" spans="1:3">
      <c r="A130" t="s">
        <v>4158</v>
      </c>
      <c r="B130">
        <v>11</v>
      </c>
      <c r="C130" t="s">
        <v>4159</v>
      </c>
    </row>
    <row r="131" spans="1:3">
      <c r="A131" t="s">
        <v>4160</v>
      </c>
      <c r="B131">
        <v>7</v>
      </c>
      <c r="C131" t="s">
        <v>4161</v>
      </c>
    </row>
    <row r="134" spans="1:3">
      <c r="A134" t="s">
        <v>4162</v>
      </c>
      <c r="B134">
        <v>67</v>
      </c>
    </row>
    <row r="153" spans="1:2">
      <c r="A153" t="s">
        <v>4163</v>
      </c>
      <c r="B153" t="s">
        <v>4138</v>
      </c>
    </row>
    <row r="154" spans="1:2">
      <c r="A154" t="s">
        <v>629</v>
      </c>
      <c r="B154">
        <v>2</v>
      </c>
    </row>
    <row r="155" spans="1:2">
      <c r="A155" t="s">
        <v>4164</v>
      </c>
      <c r="B155">
        <v>65</v>
      </c>
    </row>
  </sheetData>
  <mergeCells count="1">
    <mergeCell ref="A1:B1"/>
  </mergeCells>
  <phoneticPr fontId="15"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4110</v>
      </c>
      <c r="B1" t="s">
        <v>4165</v>
      </c>
      <c r="C1" t="s">
        <v>4166</v>
      </c>
    </row>
    <row r="2" spans="1:3">
      <c r="A2" t="s">
        <v>2228</v>
      </c>
      <c r="B2">
        <v>6</v>
      </c>
      <c r="C2">
        <v>1</v>
      </c>
    </row>
    <row r="3" spans="1:3">
      <c r="A3" t="s">
        <v>2215</v>
      </c>
      <c r="B3">
        <v>5</v>
      </c>
      <c r="C3">
        <v>1</v>
      </c>
    </row>
    <row r="4" spans="1:3">
      <c r="A4" t="s">
        <v>4167</v>
      </c>
      <c r="B4">
        <v>3</v>
      </c>
      <c r="C4">
        <v>1</v>
      </c>
    </row>
    <row r="5" spans="1:3">
      <c r="A5" t="s">
        <v>2211</v>
      </c>
      <c r="B5">
        <v>3</v>
      </c>
      <c r="C5">
        <v>1</v>
      </c>
    </row>
    <row r="6" spans="1:3">
      <c r="A6" t="s">
        <v>4168</v>
      </c>
      <c r="B6">
        <v>2</v>
      </c>
      <c r="C6">
        <v>1</v>
      </c>
    </row>
    <row r="7" spans="1:3">
      <c r="A7" t="s">
        <v>4169</v>
      </c>
      <c r="B7">
        <v>2</v>
      </c>
      <c r="C7">
        <v>1</v>
      </c>
    </row>
    <row r="8" spans="1:3">
      <c r="A8" t="s">
        <v>4170</v>
      </c>
      <c r="B8">
        <v>2</v>
      </c>
      <c r="C8">
        <v>1</v>
      </c>
    </row>
    <row r="9" spans="1:3">
      <c r="A9" t="s">
        <v>4171</v>
      </c>
      <c r="B9">
        <v>1</v>
      </c>
      <c r="C9">
        <v>1</v>
      </c>
    </row>
    <row r="10" spans="1:3">
      <c r="A10" t="s">
        <v>2239</v>
      </c>
      <c r="B10">
        <v>1</v>
      </c>
      <c r="C10">
        <v>1</v>
      </c>
    </row>
    <row r="11" spans="1:3">
      <c r="A11" t="s">
        <v>4172</v>
      </c>
      <c r="B11">
        <v>1</v>
      </c>
      <c r="C11">
        <v>1</v>
      </c>
    </row>
    <row r="12" spans="1:3">
      <c r="A12" t="s">
        <v>2187</v>
      </c>
      <c r="B12">
        <v>1</v>
      </c>
      <c r="C12">
        <v>1</v>
      </c>
    </row>
    <row r="13" spans="1:3">
      <c r="A13" t="s">
        <v>4173</v>
      </c>
      <c r="B13">
        <v>1</v>
      </c>
      <c r="C13">
        <v>1</v>
      </c>
    </row>
    <row r="14" spans="1:3">
      <c r="A14" t="s">
        <v>4174</v>
      </c>
      <c r="B14">
        <v>1</v>
      </c>
      <c r="C14">
        <v>1</v>
      </c>
    </row>
    <row r="15" spans="1:3">
      <c r="A15" t="s">
        <v>4175</v>
      </c>
      <c r="B15">
        <v>1</v>
      </c>
      <c r="C15">
        <v>1</v>
      </c>
    </row>
    <row r="16" spans="1:3">
      <c r="A16" t="s">
        <v>2187</v>
      </c>
      <c r="B16">
        <v>1</v>
      </c>
      <c r="C16">
        <v>1</v>
      </c>
    </row>
    <row r="17" spans="1:3">
      <c r="A17" t="s">
        <v>4176</v>
      </c>
      <c r="B17">
        <v>1</v>
      </c>
      <c r="C17">
        <v>1</v>
      </c>
    </row>
    <row r="18" spans="1:3">
      <c r="A18" t="s">
        <v>4177</v>
      </c>
      <c r="B18">
        <v>1</v>
      </c>
      <c r="C18">
        <v>1</v>
      </c>
    </row>
    <row r="19" spans="1:3">
      <c r="A19" t="s">
        <v>4178</v>
      </c>
      <c r="B19">
        <v>1</v>
      </c>
      <c r="C19">
        <v>1</v>
      </c>
    </row>
    <row r="20" spans="1:3">
      <c r="A20" t="s">
        <v>2229</v>
      </c>
      <c r="B20">
        <v>1</v>
      </c>
      <c r="C20">
        <v>1</v>
      </c>
    </row>
    <row r="21" spans="1:3">
      <c r="A21" t="s">
        <v>4179</v>
      </c>
      <c r="B21">
        <v>1</v>
      </c>
      <c r="C21">
        <v>1</v>
      </c>
    </row>
    <row r="22" spans="1:3">
      <c r="A22" t="s">
        <v>4180</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243</v>
      </c>
      <c r="C1" s="7" t="s">
        <v>4181</v>
      </c>
      <c r="E1" s="7" t="s">
        <v>279</v>
      </c>
      <c r="G1" s="7" t="s">
        <v>315</v>
      </c>
    </row>
    <row r="2" spans="1:7">
      <c r="A2" s="6" t="s">
        <v>2185</v>
      </c>
      <c r="C2" s="6" t="s">
        <v>2179</v>
      </c>
      <c r="E2" s="6" t="s">
        <v>2183</v>
      </c>
      <c r="G2" s="6" t="s">
        <v>2190</v>
      </c>
    </row>
    <row r="3" spans="1:7">
      <c r="A3" s="6" t="s">
        <v>4182</v>
      </c>
      <c r="C3" s="6" t="s">
        <v>4183</v>
      </c>
      <c r="E3" s="6" t="s">
        <v>2190</v>
      </c>
      <c r="G3" s="6" t="s">
        <v>2200</v>
      </c>
    </row>
    <row r="4" spans="1:7">
      <c r="A4" s="6" t="s">
        <v>2211</v>
      </c>
      <c r="C4" s="6" t="s">
        <v>2224</v>
      </c>
      <c r="E4" s="6" t="s">
        <v>2193</v>
      </c>
      <c r="G4" s="6" t="s">
        <v>4112</v>
      </c>
    </row>
    <row r="5" spans="1:7">
      <c r="A5" s="6" t="s">
        <v>2212</v>
      </c>
      <c r="C5" s="6" t="s">
        <v>2222</v>
      </c>
      <c r="E5" s="6" t="s">
        <v>4184</v>
      </c>
      <c r="G5" s="6" t="s">
        <v>2201</v>
      </c>
    </row>
    <row r="6" spans="1:7">
      <c r="A6" s="6" t="s">
        <v>4114</v>
      </c>
      <c r="C6" s="6" t="s">
        <v>2240</v>
      </c>
      <c r="E6" s="6" t="s">
        <v>4185</v>
      </c>
      <c r="G6" s="6" t="s">
        <v>2208</v>
      </c>
    </row>
    <row r="7" spans="1:7">
      <c r="A7" s="6" t="s">
        <v>2214</v>
      </c>
      <c r="E7" s="6" t="s">
        <v>2196</v>
      </c>
      <c r="G7" s="6" t="s">
        <v>2215</v>
      </c>
    </row>
    <row r="8" spans="1:7">
      <c r="A8" s="6" t="s">
        <v>2217</v>
      </c>
      <c r="E8" s="6" t="s">
        <v>4112</v>
      </c>
      <c r="G8" s="6" t="s">
        <v>4183</v>
      </c>
    </row>
    <row r="9" spans="1:7">
      <c r="A9" s="6" t="s">
        <v>2221</v>
      </c>
      <c r="E9" s="6" t="s">
        <v>2209</v>
      </c>
      <c r="G9" s="6" t="s">
        <v>2229</v>
      </c>
    </row>
    <row r="10" spans="1:7">
      <c r="A10" s="6" t="s">
        <v>2227</v>
      </c>
      <c r="E10" s="6" t="s">
        <v>2203</v>
      </c>
      <c r="G10" s="6" t="s">
        <v>2234</v>
      </c>
    </row>
    <row r="11" spans="1:7">
      <c r="A11" s="6" t="s">
        <v>2228</v>
      </c>
      <c r="E11" s="6" t="s">
        <v>4186</v>
      </c>
      <c r="G11" s="6" t="s">
        <v>2236</v>
      </c>
    </row>
    <row r="12" spans="1:7">
      <c r="A12" s="6" t="s">
        <v>2210</v>
      </c>
      <c r="G12" s="6" t="s">
        <v>2237</v>
      </c>
    </row>
    <row r="13" spans="1:7">
      <c r="A13" s="6" t="s">
        <v>2239</v>
      </c>
      <c r="G13" s="6" t="s">
        <v>2238</v>
      </c>
    </row>
    <row r="14" spans="1:7">
      <c r="A14" s="6" t="s">
        <v>2231</v>
      </c>
      <c r="G14" s="6" t="s">
        <v>2241</v>
      </c>
    </row>
    <row r="15" spans="1:7">
      <c r="A15" s="6" t="s">
        <v>2233</v>
      </c>
    </row>
    <row r="18" spans="1:1">
      <c r="A18" s="7" t="s">
        <v>266</v>
      </c>
    </row>
    <row r="19" spans="1:1">
      <c r="A19" s="6" t="s">
        <v>2183</v>
      </c>
    </row>
    <row r="20" spans="1:1">
      <c r="A20" s="6" t="s">
        <v>2187</v>
      </c>
    </row>
    <row r="21" spans="1:1">
      <c r="A21" s="6" t="s">
        <v>4112</v>
      </c>
    </row>
    <row r="22" spans="1:1">
      <c r="A22" s="6" t="s">
        <v>2207</v>
      </c>
    </row>
    <row r="23" spans="1:1">
      <c r="A23" s="6" t="s">
        <v>2216</v>
      </c>
    </row>
    <row r="24" spans="1:1">
      <c r="A24" s="6" t="s">
        <v>2225</v>
      </c>
    </row>
    <row r="25" spans="1:1">
      <c r="A25" s="6" t="s">
        <v>2220</v>
      </c>
    </row>
    <row r="26" spans="1:1">
      <c r="A26" s="6" t="s">
        <v>2226</v>
      </c>
    </row>
    <row r="27" spans="1:1">
      <c r="A27" s="6" t="s">
        <v>2235</v>
      </c>
    </row>
    <row r="28" spans="1:1">
      <c r="A28" s="6" t="s">
        <v>2238</v>
      </c>
    </row>
    <row r="29" spans="1:1">
      <c r="A29" s="6" t="s">
        <v>2242</v>
      </c>
    </row>
    <row r="30" spans="1:1">
      <c r="A30" s="6"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1956B824-2ADA-4859-B000-141127A08134}">
  <ds:schemaRefs>
    <ds:schemaRef ds:uri="http://schemas.microsoft.com/office/infopath/2007/PartnerControls"/>
    <ds:schemaRef ds:uri="http://schemas.microsoft.com/office/2006/documentManagement/types"/>
    <ds:schemaRef ds:uri="http://www.w3.org/XML/1998/namespace"/>
    <ds:schemaRef ds:uri="http://purl.org/dc/terms/"/>
    <ds:schemaRef ds:uri="a42e51d4-920d-4a98-8ef8-ea60d50b761a"/>
    <ds:schemaRef ds:uri="http://schemas.openxmlformats.org/package/2006/metadata/core-properties"/>
    <ds:schemaRef ds:uri="http://purl.org/dc/elements/1.1/"/>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2026-09-15T17:54:04Z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